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3106A90A-65F2-4013-9AE4-5A89881FE6A6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DI_전체데이터" sheetId="1" r:id="rId1"/>
    <sheet name="stock_volatility_quarterly" sheetId="16" r:id="rId2"/>
    <sheet name="수식_가이드" sheetId="2" r:id="rId3"/>
    <sheet name="ERDP_Chart" sheetId="3" r:id="rId4"/>
    <sheet name="DI_ext_히트맵" sheetId="6" r:id="rId5"/>
    <sheet name="H1_ERDP유형분포" sheetId="9" r:id="rId6"/>
    <sheet name="H2_DI_int_산점도" sheetId="10" r:id="rId7"/>
    <sheet name="H2_DI_int구간분석" sheetId="8" r:id="rId8"/>
    <sheet name="H3_SG분석" sheetId="12" r:id="rId9"/>
    <sheet name="H4_산업군별분석" sheetId="7" r:id="rId10"/>
    <sheet name="H4_DI_int_산점도" sheetId="11" r:id="rId11"/>
    <sheet name="H5_이해관계자분석" sheetId="15" r:id="rId12"/>
    <sheet name="부록A_민감도분석" sheetId="13" r:id="rId13"/>
    <sheet name="_temp_chart" sheetId="17" state="hidden" r:id="rId14"/>
  </sheets>
  <definedNames>
    <definedName name="_xlchart.v1.0" hidden="1">H1_ERDP유형분포!$K$13</definedName>
    <definedName name="_xlchart.v1.1" hidden="1">H1_ERDP유형분포!$K$14:$K$250</definedName>
    <definedName name="_xlchart.v1.10" hidden="1">H1_ERDP유형분포!$P$13</definedName>
    <definedName name="_xlchart.v1.11" hidden="1">H1_ERDP유형분포!$P$14:$P$250</definedName>
    <definedName name="_xlchart.v1.2" hidden="1">H1_ERDP유형분포!$L$13</definedName>
    <definedName name="_xlchart.v1.3" hidden="1">H1_ERDP유형분포!$L$14:$L$250</definedName>
    <definedName name="_xlchart.v1.4" hidden="1">H1_ERDP유형분포!$M$13</definedName>
    <definedName name="_xlchart.v1.5" hidden="1">H1_ERDP유형분포!$M$14:$M$250</definedName>
    <definedName name="_xlchart.v1.6" hidden="1">H1_ERDP유형분포!$N$13</definedName>
    <definedName name="_xlchart.v1.7" hidden="1">H1_ERDP유형분포!$N$14:$N$250</definedName>
    <definedName name="_xlchart.v1.8" hidden="1">H1_ERDP유형분포!$O$13</definedName>
    <definedName name="_xlchart.v1.9" hidden="1">H1_ERDP유형분포!$O$14:$O$250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9" l="1"/>
  <c r="F29" i="9" a="1"/>
  <c r="F29" i="9" s="1"/>
  <c r="F28" i="9" a="1"/>
  <c r="F28" i="9" s="1"/>
  <c r="F27" i="9" a="1"/>
  <c r="F27" i="9" s="1"/>
  <c r="F26" i="9" a="1"/>
  <c r="F26" i="9" s="1"/>
  <c r="F25" i="9" a="1"/>
  <c r="F25" i="9" s="1"/>
  <c r="F24" i="9" a="1"/>
  <c r="F24" i="9" s="1"/>
  <c r="E30" i="9"/>
  <c r="E29" i="9"/>
  <c r="E28" i="9"/>
  <c r="E27" i="9"/>
  <c r="E26" i="9"/>
  <c r="E25" i="9"/>
  <c r="E24" i="9"/>
  <c r="D30" i="9"/>
  <c r="D29" i="9" a="1"/>
  <c r="D29" i="9" s="1"/>
  <c r="D28" i="9" a="1"/>
  <c r="D28" i="9" s="1"/>
  <c r="D27" i="9" a="1"/>
  <c r="D27" i="9" s="1"/>
  <c r="D26" i="9" a="1"/>
  <c r="D26" i="9" s="1"/>
  <c r="D25" i="9" a="1"/>
  <c r="D25" i="9"/>
  <c r="D24" i="9" a="1"/>
  <c r="D24" i="9" s="1"/>
  <c r="C30" i="9"/>
  <c r="C29" i="9"/>
  <c r="C28" i="9"/>
  <c r="C27" i="9"/>
  <c r="C26" i="9"/>
  <c r="C25" i="9"/>
  <c r="C24" i="9"/>
  <c r="B29" i="9"/>
  <c r="B28" i="9"/>
  <c r="B27" i="9"/>
  <c r="B26" i="9"/>
  <c r="B25" i="9"/>
  <c r="B24" i="9"/>
  <c r="D26" i="7"/>
  <c r="D25" i="7"/>
  <c r="D24" i="7"/>
  <c r="D23" i="7"/>
  <c r="D22" i="7"/>
  <c r="D21" i="7"/>
  <c r="C26" i="7" a="1"/>
  <c r="C26" i="7" s="1"/>
  <c r="C25" i="7" a="1"/>
  <c r="C25" i="7" s="1"/>
  <c r="C24" i="7" a="1"/>
  <c r="C24" i="7" s="1"/>
  <c r="C23" i="7" a="1"/>
  <c r="C23" i="7" s="1"/>
  <c r="C22" i="7" a="1"/>
  <c r="C22" i="7" s="1"/>
  <c r="C21" i="7" a="1"/>
  <c r="C21" i="7" s="1"/>
  <c r="B26" i="7" a="1"/>
  <c r="B26" i="7" s="1"/>
  <c r="B25" i="7" a="1"/>
  <c r="B25" i="7" s="1"/>
  <c r="B24" i="7" a="1"/>
  <c r="B24" i="7" s="1"/>
  <c r="B23" i="7" a="1"/>
  <c r="B23" i="7" s="1"/>
  <c r="B22" i="7" a="1"/>
  <c r="B22" i="7" s="1"/>
  <c r="B21" i="7" a="1"/>
  <c r="B21" i="7" s="1"/>
  <c r="G36" i="15"/>
  <c r="G35" i="15"/>
  <c r="G34" i="15"/>
  <c r="G33" i="15"/>
  <c r="G32" i="15"/>
  <c r="G31" i="15"/>
  <c r="G30" i="15"/>
  <c r="G29" i="15"/>
  <c r="G28" i="15"/>
  <c r="G27" i="15"/>
  <c r="F36" i="15"/>
  <c r="F35" i="15"/>
  <c r="F34" i="15"/>
  <c r="F33" i="15"/>
  <c r="F32" i="15"/>
  <c r="F31" i="15"/>
  <c r="F30" i="15"/>
  <c r="F29" i="15"/>
  <c r="F28" i="15"/>
  <c r="F27" i="15"/>
  <c r="E36" i="15"/>
  <c r="E35" i="15"/>
  <c r="E34" i="15"/>
  <c r="E33" i="15"/>
  <c r="E32" i="15"/>
  <c r="E31" i="15"/>
  <c r="E30" i="15"/>
  <c r="E29" i="15"/>
  <c r="E28" i="15"/>
  <c r="E27" i="15"/>
  <c r="D36" i="15"/>
  <c r="C36" i="15"/>
  <c r="D35" i="15"/>
  <c r="C35" i="15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B18" i="15"/>
  <c r="B17" i="15"/>
  <c r="J3" i="16" a="1"/>
  <c r="J3" i="16" s="1"/>
  <c r="J4" i="16" a="1"/>
  <c r="J4" i="16"/>
  <c r="J5" i="16" a="1"/>
  <c r="J5" i="16" s="1"/>
  <c r="J6" i="16" a="1"/>
  <c r="J6" i="16"/>
  <c r="J7" i="16" a="1"/>
  <c r="J7" i="16" s="1"/>
  <c r="J8" i="16" a="1"/>
  <c r="J8" i="16" s="1"/>
  <c r="J9" i="16" a="1"/>
  <c r="J9" i="16" s="1"/>
  <c r="J10" i="16" a="1"/>
  <c r="J10" i="16"/>
  <c r="J11" i="16" a="1"/>
  <c r="J11" i="16" s="1"/>
  <c r="J12" i="16" a="1"/>
  <c r="J12" i="16"/>
  <c r="J13" i="16" a="1"/>
  <c r="J13" i="16" s="1"/>
  <c r="J14" i="16" a="1"/>
  <c r="J14" i="16"/>
  <c r="J15" i="16" a="1"/>
  <c r="J15" i="16" s="1"/>
  <c r="J16" i="16" a="1"/>
  <c r="J16" i="16" s="1"/>
  <c r="J17" i="16" a="1"/>
  <c r="J17" i="16" s="1"/>
  <c r="J18" i="16" a="1"/>
  <c r="J18" i="16"/>
  <c r="J19" i="16" a="1"/>
  <c r="J19" i="16" s="1"/>
  <c r="J20" i="16" a="1"/>
  <c r="J20" i="16"/>
  <c r="J21" i="16" a="1"/>
  <c r="J21" i="16" s="1"/>
  <c r="J22" i="16" a="1"/>
  <c r="J22" i="16"/>
  <c r="J23" i="16" a="1"/>
  <c r="J23" i="16" s="1"/>
  <c r="J24" i="16" a="1"/>
  <c r="J24" i="16" s="1"/>
  <c r="J25" i="16" a="1"/>
  <c r="J25" i="16" s="1"/>
  <c r="J26" i="16" a="1"/>
  <c r="J26" i="16"/>
  <c r="J27" i="16" a="1"/>
  <c r="J27" i="16" s="1"/>
  <c r="J28" i="16" a="1"/>
  <c r="J28" i="16"/>
  <c r="J29" i="16" a="1"/>
  <c r="J29" i="16" s="1"/>
  <c r="J30" i="16" a="1"/>
  <c r="J30" i="16"/>
  <c r="J31" i="16" a="1"/>
  <c r="J31" i="16" s="1"/>
  <c r="J32" i="16" a="1"/>
  <c r="J32" i="16" s="1"/>
  <c r="J33" i="16" a="1"/>
  <c r="J33" i="16" s="1"/>
  <c r="J34" i="16" a="1"/>
  <c r="J34" i="16"/>
  <c r="J35" i="16" a="1"/>
  <c r="J35" i="16" s="1"/>
  <c r="J36" i="16" a="1"/>
  <c r="J36" i="16"/>
  <c r="J37" i="16" a="1"/>
  <c r="J37" i="16" s="1"/>
  <c r="J38" i="16" a="1"/>
  <c r="J38" i="16"/>
  <c r="J39" i="16" a="1"/>
  <c r="J39" i="16" s="1"/>
  <c r="J40" i="16" a="1"/>
  <c r="J40" i="16" s="1"/>
  <c r="J41" i="16" a="1"/>
  <c r="J41" i="16" s="1"/>
  <c r="J42" i="16" a="1"/>
  <c r="J42" i="16"/>
  <c r="J43" i="16" a="1"/>
  <c r="J43" i="16" s="1"/>
  <c r="J44" i="16" a="1"/>
  <c r="J44" i="16"/>
  <c r="J45" i="16" a="1"/>
  <c r="J45" i="16" s="1"/>
  <c r="J46" i="16" a="1"/>
  <c r="J46" i="16"/>
  <c r="J47" i="16" a="1"/>
  <c r="J47" i="16" s="1"/>
  <c r="J48" i="16" a="1"/>
  <c r="J48" i="16" s="1"/>
  <c r="J49" i="16" a="1"/>
  <c r="J49" i="16" s="1"/>
  <c r="J50" i="16" a="1"/>
  <c r="J50" i="16"/>
  <c r="J51" i="16" a="1"/>
  <c r="J51" i="16" s="1"/>
  <c r="J52" i="16" a="1"/>
  <c r="J52" i="16"/>
  <c r="J53" i="16" a="1"/>
  <c r="J53" i="16" s="1"/>
  <c r="J54" i="16" a="1"/>
  <c r="J54" i="16"/>
  <c r="J55" i="16" a="1"/>
  <c r="J55" i="16" s="1"/>
  <c r="J56" i="16" a="1"/>
  <c r="J56" i="16" s="1"/>
  <c r="J57" i="16" a="1"/>
  <c r="J57" i="16" s="1"/>
  <c r="J58" i="16" a="1"/>
  <c r="J58" i="16"/>
  <c r="J59" i="16" a="1"/>
  <c r="J59" i="16" s="1"/>
  <c r="J60" i="16" a="1"/>
  <c r="J60" i="16"/>
  <c r="J61" i="16" a="1"/>
  <c r="J61" i="16" s="1"/>
  <c r="J62" i="16" a="1"/>
  <c r="J62" i="16"/>
  <c r="J63" i="16" a="1"/>
  <c r="J63" i="16" s="1"/>
  <c r="J64" i="16" a="1"/>
  <c r="J64" i="16" s="1"/>
  <c r="J65" i="16" a="1"/>
  <c r="J65" i="16" s="1"/>
  <c r="J66" i="16" a="1"/>
  <c r="J66" i="16"/>
  <c r="J67" i="16" a="1"/>
  <c r="J67" i="16" s="1"/>
  <c r="J68" i="16" a="1"/>
  <c r="J68" i="16"/>
  <c r="J69" i="16" a="1"/>
  <c r="J69" i="16" s="1"/>
  <c r="J70" i="16" a="1"/>
  <c r="J70" i="16"/>
  <c r="J71" i="16" a="1"/>
  <c r="J71" i="16" s="1"/>
  <c r="J72" i="16" a="1"/>
  <c r="J72" i="16" s="1"/>
  <c r="J73" i="16" a="1"/>
  <c r="J73" i="16" s="1"/>
  <c r="J74" i="16" a="1"/>
  <c r="J74" i="16"/>
  <c r="J75" i="16" a="1"/>
  <c r="J75" i="16" s="1"/>
  <c r="J76" i="16" a="1"/>
  <c r="J76" i="16"/>
  <c r="J77" i="16" a="1"/>
  <c r="J77" i="16" s="1"/>
  <c r="J78" i="16" a="1"/>
  <c r="J78" i="16"/>
  <c r="J79" i="16" a="1"/>
  <c r="J79" i="16" s="1"/>
  <c r="J80" i="16" a="1"/>
  <c r="J80" i="16" s="1"/>
  <c r="J81" i="16" a="1"/>
  <c r="J81" i="16" s="1"/>
  <c r="J82" i="16" a="1"/>
  <c r="J82" i="16"/>
  <c r="J83" i="16" a="1"/>
  <c r="J83" i="16" s="1"/>
  <c r="J84" i="16" a="1"/>
  <c r="J84" i="16"/>
  <c r="J85" i="16" a="1"/>
  <c r="J85" i="16" s="1"/>
  <c r="J86" i="16" a="1"/>
  <c r="J86" i="16"/>
  <c r="J87" i="16" a="1"/>
  <c r="J87" i="16" s="1"/>
  <c r="J88" i="16" a="1"/>
  <c r="J88" i="16" s="1"/>
  <c r="J89" i="16" a="1"/>
  <c r="J89" i="16" s="1"/>
  <c r="J90" i="16" a="1"/>
  <c r="J90" i="16"/>
  <c r="J91" i="16" a="1"/>
  <c r="J91" i="16" s="1"/>
  <c r="J92" i="16" a="1"/>
  <c r="J92" i="16"/>
  <c r="J93" i="16" a="1"/>
  <c r="J93" i="16" s="1"/>
  <c r="J94" i="16" a="1"/>
  <c r="J94" i="16"/>
  <c r="J95" i="16" a="1"/>
  <c r="J95" i="16" s="1"/>
  <c r="J96" i="16" a="1"/>
  <c r="J96" i="16" s="1"/>
  <c r="J97" i="16" a="1"/>
  <c r="J97" i="16" s="1"/>
  <c r="J98" i="16" a="1"/>
  <c r="J98" i="16"/>
  <c r="J99" i="16" a="1"/>
  <c r="J99" i="16" s="1"/>
  <c r="J100" i="16" a="1"/>
  <c r="J100" i="16"/>
  <c r="J101" i="16" a="1"/>
  <c r="J101" i="16" s="1"/>
  <c r="J102" i="16" a="1"/>
  <c r="J102" i="16"/>
  <c r="J103" i="16" a="1"/>
  <c r="J103" i="16" s="1"/>
  <c r="J104" i="16" a="1"/>
  <c r="J104" i="16" s="1"/>
  <c r="J105" i="16" a="1"/>
  <c r="J105" i="16" s="1"/>
  <c r="J106" i="16" a="1"/>
  <c r="J106" i="16"/>
  <c r="J107" i="16" a="1"/>
  <c r="J107" i="16" s="1"/>
  <c r="J108" i="16" a="1"/>
  <c r="J108" i="16"/>
  <c r="J109" i="16" a="1"/>
  <c r="J109" i="16" s="1"/>
  <c r="J110" i="16" a="1"/>
  <c r="J110" i="16"/>
  <c r="J111" i="16" a="1"/>
  <c r="J111" i="16" s="1"/>
  <c r="J112" i="16" a="1"/>
  <c r="J112" i="16" s="1"/>
  <c r="J113" i="16" a="1"/>
  <c r="J113" i="16" s="1"/>
  <c r="J114" i="16" a="1"/>
  <c r="J114" i="16"/>
  <c r="J115" i="16" a="1"/>
  <c r="J115" i="16" s="1"/>
  <c r="J116" i="16" a="1"/>
  <c r="J116" i="16"/>
  <c r="J117" i="16" a="1"/>
  <c r="J117" i="16" s="1"/>
  <c r="J118" i="16" a="1"/>
  <c r="J118" i="16"/>
  <c r="J119" i="16" a="1"/>
  <c r="J119" i="16" s="1"/>
  <c r="J120" i="16" a="1"/>
  <c r="J120" i="16" s="1"/>
  <c r="J121" i="16" a="1"/>
  <c r="J121" i="16" s="1"/>
  <c r="J122" i="16" a="1"/>
  <c r="J122" i="16"/>
  <c r="J123" i="16" a="1"/>
  <c r="J123" i="16" s="1"/>
  <c r="J124" i="16" a="1"/>
  <c r="J124" i="16"/>
  <c r="J125" i="16" a="1"/>
  <c r="J125" i="16" s="1"/>
  <c r="J126" i="16" a="1"/>
  <c r="J126" i="16"/>
  <c r="J127" i="16" a="1"/>
  <c r="J127" i="16" s="1"/>
  <c r="J128" i="16" a="1"/>
  <c r="J128" i="16" s="1"/>
  <c r="J129" i="16" a="1"/>
  <c r="J129" i="16" s="1"/>
  <c r="J130" i="16" a="1"/>
  <c r="J130" i="16"/>
  <c r="J131" i="16" a="1"/>
  <c r="J131" i="16" s="1"/>
  <c r="J132" i="16" a="1"/>
  <c r="J132" i="16"/>
  <c r="J133" i="16" a="1"/>
  <c r="J133" i="16" s="1"/>
  <c r="J134" i="16" a="1"/>
  <c r="J134" i="16"/>
  <c r="J135" i="16" a="1"/>
  <c r="J135" i="16" s="1"/>
  <c r="J136" i="16" a="1"/>
  <c r="J136" i="16" s="1"/>
  <c r="J137" i="16" a="1"/>
  <c r="J137" i="16" s="1"/>
  <c r="J138" i="16" a="1"/>
  <c r="J138" i="16" s="1"/>
  <c r="J139" i="16" a="1"/>
  <c r="J139" i="16" s="1"/>
  <c r="J140" i="16" a="1"/>
  <c r="J140" i="16"/>
  <c r="J141" i="16" a="1"/>
  <c r="J141" i="16" s="1"/>
  <c r="J142" i="16" a="1"/>
  <c r="J142" i="16"/>
  <c r="J143" i="16" a="1"/>
  <c r="J143" i="16" s="1"/>
  <c r="J144" i="16" a="1"/>
  <c r="J144" i="16" s="1"/>
  <c r="J145" i="16" a="1"/>
  <c r="J145" i="16" s="1"/>
  <c r="J146" i="16" a="1"/>
  <c r="J146" i="16"/>
  <c r="J147" i="16" a="1"/>
  <c r="J147" i="16" s="1"/>
  <c r="J148" i="16" a="1"/>
  <c r="J148" i="16"/>
  <c r="J149" i="16" a="1"/>
  <c r="J149" i="16" s="1"/>
  <c r="J150" i="16" a="1"/>
  <c r="J150" i="16"/>
  <c r="J151" i="16" a="1"/>
  <c r="J151" i="16" s="1"/>
  <c r="J152" i="16" a="1"/>
  <c r="J152" i="16" s="1"/>
  <c r="J153" i="16" a="1"/>
  <c r="J153" i="16" s="1"/>
  <c r="J154" i="16" a="1"/>
  <c r="J154" i="16" s="1"/>
  <c r="J155" i="16" a="1"/>
  <c r="J155" i="16" s="1"/>
  <c r="J156" i="16" a="1"/>
  <c r="J156" i="16"/>
  <c r="J157" i="16" a="1"/>
  <c r="J157" i="16" s="1"/>
  <c r="J158" i="16" a="1"/>
  <c r="J158" i="16"/>
  <c r="J159" i="16" a="1"/>
  <c r="J159" i="16" s="1"/>
  <c r="J160" i="16" a="1"/>
  <c r="J160" i="16" s="1"/>
  <c r="J161" i="16" a="1"/>
  <c r="J161" i="16" s="1"/>
  <c r="J162" i="16" a="1"/>
  <c r="J162" i="16"/>
  <c r="J163" i="16" a="1"/>
  <c r="J163" i="16" s="1"/>
  <c r="J164" i="16" a="1"/>
  <c r="J164" i="16" s="1"/>
  <c r="J165" i="16" a="1"/>
  <c r="J165" i="16" s="1"/>
  <c r="J166" i="16" a="1"/>
  <c r="J166" i="16"/>
  <c r="J167" i="16" a="1"/>
  <c r="J167" i="16" s="1"/>
  <c r="J168" i="16" a="1"/>
  <c r="J168" i="16" s="1"/>
  <c r="J169" i="16" a="1"/>
  <c r="J169" i="16" s="1"/>
  <c r="J170" i="16" a="1"/>
  <c r="J170" i="16" s="1"/>
  <c r="J171" i="16" a="1"/>
  <c r="J171" i="16" s="1"/>
  <c r="J172" i="16" a="1"/>
  <c r="J172" i="16"/>
  <c r="J173" i="16" a="1"/>
  <c r="J173" i="16" s="1"/>
  <c r="J174" i="16" a="1"/>
  <c r="J174" i="16" s="1"/>
  <c r="J175" i="16" a="1"/>
  <c r="J175" i="16" s="1"/>
  <c r="J176" i="16" a="1"/>
  <c r="J176" i="16"/>
  <c r="J177" i="16" a="1"/>
  <c r="J177" i="16" s="1"/>
  <c r="J178" i="16" a="1"/>
  <c r="J178" i="16" s="1"/>
  <c r="J179" i="16" a="1"/>
  <c r="J179" i="16" s="1"/>
  <c r="J180" i="16" a="1"/>
  <c r="J180" i="16"/>
  <c r="J181" i="16" a="1"/>
  <c r="J181" i="16" s="1"/>
  <c r="J182" i="16" a="1"/>
  <c r="J182" i="16" s="1"/>
  <c r="J183" i="16" a="1"/>
  <c r="J183" i="16" s="1"/>
  <c r="J184" i="16" a="1"/>
  <c r="J184" i="16"/>
  <c r="J185" i="16" a="1"/>
  <c r="J185" i="16" s="1"/>
  <c r="J186" i="16" a="1"/>
  <c r="J186" i="16" s="1"/>
  <c r="J187" i="16" a="1"/>
  <c r="J187" i="16" s="1"/>
  <c r="J188" i="16" a="1"/>
  <c r="J188" i="16"/>
  <c r="J189" i="16" a="1"/>
  <c r="J189" i="16" s="1"/>
  <c r="J190" i="16" a="1"/>
  <c r="J190" i="16" s="1"/>
  <c r="J191" i="16" a="1"/>
  <c r="J191" i="16" s="1"/>
  <c r="J192" i="16" a="1"/>
  <c r="J192" i="16"/>
  <c r="J193" i="16" a="1"/>
  <c r="J193" i="16" s="1"/>
  <c r="J194" i="16" a="1"/>
  <c r="J194" i="16" s="1"/>
  <c r="J195" i="16" a="1"/>
  <c r="J195" i="16" s="1"/>
  <c r="J196" i="16" a="1"/>
  <c r="J196" i="16"/>
  <c r="J197" i="16" a="1"/>
  <c r="J197" i="16" s="1"/>
  <c r="J198" i="16" a="1"/>
  <c r="J198" i="16" s="1"/>
  <c r="J199" i="16" a="1"/>
  <c r="J199" i="16" s="1"/>
  <c r="J200" i="16" a="1"/>
  <c r="J200" i="16"/>
  <c r="J201" i="16" a="1"/>
  <c r="J201" i="16" s="1"/>
  <c r="J202" i="16" a="1"/>
  <c r="J202" i="16" s="1"/>
  <c r="J203" i="16" a="1"/>
  <c r="J203" i="16" s="1"/>
  <c r="J204" i="16" a="1"/>
  <c r="J204" i="16"/>
  <c r="J205" i="16" a="1"/>
  <c r="J205" i="16" s="1"/>
  <c r="J206" i="16" a="1"/>
  <c r="J206" i="16" s="1"/>
  <c r="J207" i="16" a="1"/>
  <c r="J207" i="16" s="1"/>
  <c r="J208" i="16" a="1"/>
  <c r="J208" i="16"/>
  <c r="J209" i="16" a="1"/>
  <c r="J209" i="16" s="1"/>
  <c r="J210" i="16" a="1"/>
  <c r="J210" i="16" s="1"/>
  <c r="J211" i="16" a="1"/>
  <c r="J211" i="16" s="1"/>
  <c r="J212" i="16" a="1"/>
  <c r="J212" i="16"/>
  <c r="J213" i="16" a="1"/>
  <c r="J213" i="16" s="1"/>
  <c r="J214" i="16" a="1"/>
  <c r="J214" i="16" s="1"/>
  <c r="J215" i="16" a="1"/>
  <c r="J215" i="16" s="1"/>
  <c r="J216" i="16" a="1"/>
  <c r="J216" i="16"/>
  <c r="J217" i="16" a="1"/>
  <c r="J217" i="16" s="1"/>
  <c r="J218" i="16" a="1"/>
  <c r="J218" i="16" s="1"/>
  <c r="J219" i="16" a="1"/>
  <c r="J219" i="16" s="1"/>
  <c r="J220" i="16" a="1"/>
  <c r="J220" i="16"/>
  <c r="J221" i="16" a="1"/>
  <c r="J221" i="16" s="1"/>
  <c r="J222" i="16" a="1"/>
  <c r="J222" i="16" s="1"/>
  <c r="J223" i="16" a="1"/>
  <c r="J223" i="16" s="1"/>
  <c r="J224" i="16" a="1"/>
  <c r="J224" i="16"/>
  <c r="J225" i="16" a="1"/>
  <c r="J225" i="16" s="1"/>
  <c r="J226" i="16" a="1"/>
  <c r="J226" i="16" s="1"/>
  <c r="J227" i="16" a="1"/>
  <c r="J227" i="16" s="1"/>
  <c r="J228" i="16" a="1"/>
  <c r="J228" i="16"/>
  <c r="J229" i="16" a="1"/>
  <c r="J229" i="16" s="1"/>
  <c r="J230" i="16" a="1"/>
  <c r="J230" i="16" s="1"/>
  <c r="J231" i="16" a="1"/>
  <c r="J231" i="16" s="1"/>
  <c r="J232" i="16" a="1"/>
  <c r="J232" i="16"/>
  <c r="J233" i="16" a="1"/>
  <c r="J233" i="16" s="1"/>
  <c r="J234" i="16" a="1"/>
  <c r="J234" i="16" s="1"/>
  <c r="J235" i="16" a="1"/>
  <c r="J235" i="16" s="1"/>
  <c r="J236" i="16" a="1"/>
  <c r="J236" i="16"/>
  <c r="J237" i="16" a="1"/>
  <c r="J237" i="16" s="1"/>
  <c r="J238" i="16" a="1"/>
  <c r="J238" i="16" s="1"/>
  <c r="J239" i="16" a="1"/>
  <c r="J239" i="16" s="1"/>
  <c r="J240" i="16" a="1"/>
  <c r="J240" i="16"/>
  <c r="J241" i="16" a="1"/>
  <c r="J241" i="16" s="1"/>
  <c r="J242" i="16" a="1"/>
  <c r="J242" i="16" s="1"/>
  <c r="J243" i="16" a="1"/>
  <c r="J243" i="16" s="1"/>
  <c r="J244" i="16" a="1"/>
  <c r="J244" i="16"/>
  <c r="J245" i="16" a="1"/>
  <c r="J245" i="16" s="1"/>
  <c r="J246" i="16" a="1"/>
  <c r="J246" i="16" s="1"/>
  <c r="J247" i="16" a="1"/>
  <c r="J247" i="16" s="1"/>
  <c r="J248" i="16" a="1"/>
  <c r="J248" i="16"/>
  <c r="J249" i="16" a="1"/>
  <c r="J249" i="16" s="1"/>
  <c r="J250" i="16" a="1"/>
  <c r="J250" i="16" s="1"/>
  <c r="J251" i="16" a="1"/>
  <c r="J251" i="16" s="1"/>
  <c r="J252" i="16" a="1"/>
  <c r="J252" i="16"/>
  <c r="J253" i="16" a="1"/>
  <c r="J253" i="16" s="1"/>
  <c r="J254" i="16" a="1"/>
  <c r="J254" i="16" s="1"/>
  <c r="J255" i="16" a="1"/>
  <c r="J255" i="16" s="1"/>
  <c r="J256" i="16" a="1"/>
  <c r="J256" i="16"/>
  <c r="J257" i="16" a="1"/>
  <c r="J257" i="16" s="1"/>
  <c r="J258" i="16" a="1"/>
  <c r="J258" i="16" s="1"/>
  <c r="J259" i="16" a="1"/>
  <c r="J259" i="16" s="1"/>
  <c r="J260" i="16" a="1"/>
  <c r="J260" i="16"/>
  <c r="J261" i="16" a="1"/>
  <c r="J261" i="16" s="1"/>
  <c r="J262" i="16" a="1"/>
  <c r="J262" i="16" s="1"/>
  <c r="J263" i="16" a="1"/>
  <c r="J263" i="16" s="1"/>
  <c r="J264" i="16" a="1"/>
  <c r="J264" i="16"/>
  <c r="J265" i="16" a="1"/>
  <c r="J265" i="16" s="1"/>
  <c r="J266" i="16" a="1"/>
  <c r="J266" i="16" s="1"/>
  <c r="J267" i="16" a="1"/>
  <c r="J267" i="16" s="1"/>
  <c r="J268" i="16" a="1"/>
  <c r="J268" i="16"/>
  <c r="J269" i="16" a="1"/>
  <c r="J269" i="16" s="1"/>
  <c r="J270" i="16" a="1"/>
  <c r="J270" i="16" s="1"/>
  <c r="J271" i="16" a="1"/>
  <c r="J271" i="16" s="1"/>
  <c r="J272" i="16" a="1"/>
  <c r="J272" i="16"/>
  <c r="J273" i="16" a="1"/>
  <c r="J273" i="16" s="1"/>
  <c r="J274" i="16" a="1"/>
  <c r="J274" i="16" s="1"/>
  <c r="J275" i="16" a="1"/>
  <c r="J275" i="16" s="1"/>
  <c r="J276" i="16" a="1"/>
  <c r="J276" i="16"/>
  <c r="J277" i="16" a="1"/>
  <c r="J277" i="16" s="1"/>
  <c r="J278" i="16" a="1"/>
  <c r="J278" i="16" s="1"/>
  <c r="J279" i="16" a="1"/>
  <c r="J279" i="16" s="1"/>
  <c r="J280" i="16" a="1"/>
  <c r="J280" i="16"/>
  <c r="J281" i="16" a="1"/>
  <c r="J281" i="16" s="1"/>
  <c r="J282" i="16" a="1"/>
  <c r="J282" i="16" s="1"/>
  <c r="J283" i="16" a="1"/>
  <c r="J283" i="16" s="1"/>
  <c r="J284" i="16" a="1"/>
  <c r="J284" i="16"/>
  <c r="J285" i="16" a="1"/>
  <c r="J285" i="16" s="1"/>
  <c r="J286" i="16" a="1"/>
  <c r="J286" i="16" s="1"/>
  <c r="J287" i="16" a="1"/>
  <c r="J287" i="16" s="1"/>
  <c r="J288" i="16" a="1"/>
  <c r="J288" i="16"/>
  <c r="J289" i="16" a="1"/>
  <c r="J289" i="16" s="1"/>
  <c r="J290" i="16" a="1"/>
  <c r="J290" i="16" s="1"/>
  <c r="J291" i="16" a="1"/>
  <c r="J291" i="16" s="1"/>
  <c r="J292" i="16" a="1"/>
  <c r="J292" i="16"/>
  <c r="J293" i="16" a="1"/>
  <c r="J293" i="16" s="1"/>
  <c r="J294" i="16" a="1"/>
  <c r="J294" i="16" s="1"/>
  <c r="J295" i="16" a="1"/>
  <c r="J295" i="16" s="1"/>
  <c r="J296" i="16" a="1"/>
  <c r="J296" i="16"/>
  <c r="J297" i="16" a="1"/>
  <c r="J297" i="16" s="1"/>
  <c r="J298" i="16" a="1"/>
  <c r="J298" i="16" s="1"/>
  <c r="J299" i="16" a="1"/>
  <c r="J299" i="16" s="1"/>
  <c r="J300" i="16" a="1"/>
  <c r="J300" i="16"/>
  <c r="J301" i="16" a="1"/>
  <c r="J301" i="16"/>
  <c r="J302" i="16" a="1"/>
  <c r="J302" i="16"/>
  <c r="J303" i="16" a="1"/>
  <c r="J303" i="16"/>
  <c r="J304" i="16" a="1"/>
  <c r="J304" i="16"/>
  <c r="J305" i="16" a="1"/>
  <c r="J305" i="16"/>
  <c r="J306" i="16" a="1"/>
  <c r="J306" i="16"/>
  <c r="J307" i="16" a="1"/>
  <c r="J307" i="16"/>
  <c r="J308" i="16" a="1"/>
  <c r="J308" i="16"/>
  <c r="J309" i="16" a="1"/>
  <c r="J309" i="16"/>
  <c r="J310" i="16" a="1"/>
  <c r="J310" i="16"/>
  <c r="J311" i="16" a="1"/>
  <c r="J311" i="16"/>
  <c r="J312" i="16" a="1"/>
  <c r="J312" i="16"/>
  <c r="J313" i="16" a="1"/>
  <c r="J313" i="16"/>
  <c r="J314" i="16" a="1"/>
  <c r="J314" i="16"/>
  <c r="J315" i="16" a="1"/>
  <c r="J315" i="16"/>
  <c r="J316" i="16" a="1"/>
  <c r="J316" i="16" s="1"/>
  <c r="J317" i="16" a="1"/>
  <c r="J317" i="16"/>
  <c r="J318" i="16" a="1"/>
  <c r="J318" i="16" s="1"/>
  <c r="J319" i="16" a="1"/>
  <c r="J319" i="16"/>
  <c r="J320" i="16" a="1"/>
  <c r="J320" i="16" s="1"/>
  <c r="J321" i="16" a="1"/>
  <c r="J321" i="16"/>
  <c r="J322" i="16" a="1"/>
  <c r="J322" i="16" s="1"/>
  <c r="J323" i="16" a="1"/>
  <c r="J323" i="16"/>
  <c r="J324" i="16" a="1"/>
  <c r="J324" i="16" s="1"/>
  <c r="J325" i="16" a="1"/>
  <c r="J325" i="16" s="1"/>
  <c r="J326" i="16" a="1"/>
  <c r="J326" i="16" s="1"/>
  <c r="J327" i="16" a="1"/>
  <c r="J327" i="16"/>
  <c r="J328" i="16" a="1"/>
  <c r="J328" i="16" s="1"/>
  <c r="J329" i="16" a="1"/>
  <c r="J329" i="16" s="1"/>
  <c r="J330" i="16" a="1"/>
  <c r="J330" i="16" s="1"/>
  <c r="J331" i="16" a="1"/>
  <c r="J331" i="16"/>
  <c r="J332" i="16" a="1"/>
  <c r="J332" i="16" s="1"/>
  <c r="J333" i="16" a="1"/>
  <c r="J333" i="16" s="1"/>
  <c r="J334" i="16" a="1"/>
  <c r="J334" i="16" s="1"/>
  <c r="J335" i="16" a="1"/>
  <c r="J335" i="16"/>
  <c r="J336" i="16" a="1"/>
  <c r="J336" i="16" s="1"/>
  <c r="J337" i="16" a="1"/>
  <c r="J337" i="16" s="1"/>
  <c r="J338" i="16" a="1"/>
  <c r="J338" i="16" s="1"/>
  <c r="J339" i="16" a="1"/>
  <c r="J339" i="16"/>
  <c r="J340" i="16" a="1"/>
  <c r="J340" i="16" s="1"/>
  <c r="J341" i="16" a="1"/>
  <c r="J341" i="16" s="1"/>
  <c r="J342" i="16" a="1"/>
  <c r="J342" i="16" s="1"/>
  <c r="J343" i="16" a="1"/>
  <c r="J343" i="16"/>
  <c r="J344" i="16" a="1"/>
  <c r="J344" i="16" s="1"/>
  <c r="J345" i="16" a="1"/>
  <c r="J345" i="16" s="1"/>
  <c r="J346" i="16" a="1"/>
  <c r="J346" i="16" s="1"/>
  <c r="J347" i="16" a="1"/>
  <c r="J347" i="16"/>
  <c r="J348" i="16" a="1"/>
  <c r="J348" i="16" s="1"/>
  <c r="J349" i="16" a="1"/>
  <c r="J349" i="16" s="1"/>
  <c r="J350" i="16" a="1"/>
  <c r="J350" i="16" s="1"/>
  <c r="J351" i="16" a="1"/>
  <c r="J351" i="16"/>
  <c r="J352" i="16" a="1"/>
  <c r="J352" i="16" s="1"/>
  <c r="J353" i="16" a="1"/>
  <c r="J353" i="16" s="1"/>
  <c r="J354" i="16" a="1"/>
  <c r="J354" i="16" s="1"/>
  <c r="J355" i="16" a="1"/>
  <c r="J355" i="16"/>
  <c r="J356" i="16" a="1"/>
  <c r="J356" i="16" s="1"/>
  <c r="J357" i="16" a="1"/>
  <c r="J357" i="16" s="1"/>
  <c r="J358" i="16" a="1"/>
  <c r="J358" i="16" s="1"/>
  <c r="J359" i="16" a="1"/>
  <c r="J359" i="16"/>
  <c r="J360" i="16" a="1"/>
  <c r="J360" i="16" s="1"/>
  <c r="J361" i="16" a="1"/>
  <c r="J361" i="16" s="1"/>
  <c r="J362" i="16" a="1"/>
  <c r="J362" i="16" s="1"/>
  <c r="J363" i="16" a="1"/>
  <c r="J363" i="16"/>
  <c r="J364" i="16" a="1"/>
  <c r="J364" i="16" s="1"/>
  <c r="J365" i="16" a="1"/>
  <c r="J365" i="16" s="1"/>
  <c r="J366" i="16" a="1"/>
  <c r="J366" i="16" s="1"/>
  <c r="J367" i="16" a="1"/>
  <c r="J367" i="16"/>
  <c r="J368" i="16" a="1"/>
  <c r="J368" i="16" s="1"/>
  <c r="J369" i="16" a="1"/>
  <c r="J369" i="16" s="1"/>
  <c r="J370" i="16" a="1"/>
  <c r="J370" i="16" s="1"/>
  <c r="J371" i="16" a="1"/>
  <c r="J371" i="16"/>
  <c r="J372" i="16" a="1"/>
  <c r="J372" i="16" s="1"/>
  <c r="J373" i="16" a="1"/>
  <c r="J373" i="16" s="1"/>
  <c r="J374" i="16" a="1"/>
  <c r="J374" i="16" s="1"/>
  <c r="J375" i="16" a="1"/>
  <c r="J375" i="16"/>
  <c r="J376" i="16" a="1"/>
  <c r="J376" i="16" s="1"/>
  <c r="J377" i="16" a="1"/>
  <c r="J377" i="16" s="1"/>
  <c r="J378" i="16" a="1"/>
  <c r="J378" i="16" s="1"/>
  <c r="J379" i="16" a="1"/>
  <c r="J379" i="16"/>
  <c r="J380" i="16" a="1"/>
  <c r="J380" i="16" s="1"/>
  <c r="J381" i="16" a="1"/>
  <c r="J381" i="16" s="1"/>
  <c r="J382" i="16" a="1"/>
  <c r="J382" i="16" s="1"/>
  <c r="J383" i="16" a="1"/>
  <c r="J383" i="16"/>
  <c r="J384" i="16" a="1"/>
  <c r="J384" i="16" s="1"/>
  <c r="J385" i="16" a="1"/>
  <c r="J385" i="16" s="1"/>
  <c r="J386" i="16" a="1"/>
  <c r="J386" i="16" s="1"/>
  <c r="J387" i="16" a="1"/>
  <c r="J387" i="16"/>
  <c r="J388" i="16" a="1"/>
  <c r="J388" i="16" s="1"/>
  <c r="J389" i="16" a="1"/>
  <c r="J389" i="16" s="1"/>
  <c r="J390" i="16" a="1"/>
  <c r="J390" i="16" s="1"/>
  <c r="J391" i="16" a="1"/>
  <c r="J391" i="16"/>
  <c r="J392" i="16" a="1"/>
  <c r="J392" i="16" s="1"/>
  <c r="J393" i="16" a="1"/>
  <c r="J393" i="16" s="1"/>
  <c r="J394" i="16" a="1"/>
  <c r="J394" i="16" s="1"/>
  <c r="J395" i="16" a="1"/>
  <c r="J395" i="16"/>
  <c r="J396" i="16" a="1"/>
  <c r="J396" i="16" s="1"/>
  <c r="J397" i="16" a="1"/>
  <c r="J397" i="16" s="1"/>
  <c r="J398" i="16" a="1"/>
  <c r="J398" i="16" s="1"/>
  <c r="J399" i="16" a="1"/>
  <c r="J399" i="16"/>
  <c r="J400" i="16" a="1"/>
  <c r="J400" i="16" s="1"/>
  <c r="J401" i="16" a="1"/>
  <c r="J401" i="16" s="1"/>
  <c r="J402" i="16" a="1"/>
  <c r="J402" i="16" s="1"/>
  <c r="J403" i="16" a="1"/>
  <c r="J403" i="16"/>
  <c r="J404" i="16" a="1"/>
  <c r="J404" i="16" s="1"/>
  <c r="J405" i="16" a="1"/>
  <c r="J405" i="16" s="1"/>
  <c r="J406" i="16" a="1"/>
  <c r="J406" i="16" s="1"/>
  <c r="J407" i="16" a="1"/>
  <c r="J407" i="16"/>
  <c r="J408" i="16" a="1"/>
  <c r="J408" i="16" s="1"/>
  <c r="J409" i="16" a="1"/>
  <c r="J409" i="16" s="1"/>
  <c r="J410" i="16" a="1"/>
  <c r="J410" i="16" s="1"/>
  <c r="J411" i="16" a="1"/>
  <c r="J411" i="16"/>
  <c r="J412" i="16" a="1"/>
  <c r="J412" i="16" s="1"/>
  <c r="J413" i="16" a="1"/>
  <c r="J413" i="16" s="1"/>
  <c r="J414" i="16" a="1"/>
  <c r="J414" i="16" s="1"/>
  <c r="J415" i="16" a="1"/>
  <c r="J415" i="16"/>
  <c r="J416" i="16" a="1"/>
  <c r="J416" i="16" s="1"/>
  <c r="J417" i="16" a="1"/>
  <c r="J417" i="16" s="1"/>
  <c r="J418" i="16" a="1"/>
  <c r="J418" i="16" s="1"/>
  <c r="J419" i="16" a="1"/>
  <c r="J419" i="16"/>
  <c r="J420" i="16" a="1"/>
  <c r="J420" i="16" s="1"/>
  <c r="J421" i="16" a="1"/>
  <c r="J421" i="16" s="1"/>
  <c r="J422" i="16" a="1"/>
  <c r="J422" i="16" s="1"/>
  <c r="J423" i="16" a="1"/>
  <c r="J423" i="16"/>
  <c r="J424" i="16" a="1"/>
  <c r="J424" i="16" s="1"/>
  <c r="J425" i="16" a="1"/>
  <c r="J425" i="16" s="1"/>
  <c r="J426" i="16" a="1"/>
  <c r="J426" i="16" s="1"/>
  <c r="J427" i="16" a="1"/>
  <c r="J427" i="16"/>
  <c r="J428" i="16" a="1"/>
  <c r="J428" i="16" s="1"/>
  <c r="J429" i="16" a="1"/>
  <c r="J429" i="16" s="1"/>
  <c r="J430" i="16" a="1"/>
  <c r="J430" i="16" s="1"/>
  <c r="J431" i="16" a="1"/>
  <c r="J431" i="16"/>
  <c r="J432" i="16" a="1"/>
  <c r="J432" i="16" s="1"/>
  <c r="J433" i="16" a="1"/>
  <c r="J433" i="16" s="1"/>
  <c r="J434" i="16" a="1"/>
  <c r="J434" i="16" s="1"/>
  <c r="J435" i="16" a="1"/>
  <c r="J435" i="16"/>
  <c r="J436" i="16" a="1"/>
  <c r="J436" i="16" s="1"/>
  <c r="J437" i="16" a="1"/>
  <c r="J437" i="16" s="1"/>
  <c r="J438" i="16" a="1"/>
  <c r="J438" i="16" s="1"/>
  <c r="J439" i="16" a="1"/>
  <c r="J439" i="16"/>
  <c r="J440" i="16" a="1"/>
  <c r="J440" i="16" s="1"/>
  <c r="J441" i="16" a="1"/>
  <c r="J441" i="16" s="1"/>
  <c r="J442" i="16" a="1"/>
  <c r="J442" i="16" s="1"/>
  <c r="J443" i="16" a="1"/>
  <c r="J443" i="16"/>
  <c r="J444" i="16" a="1"/>
  <c r="J444" i="16" s="1"/>
  <c r="J445" i="16" a="1"/>
  <c r="J445" i="16" s="1"/>
  <c r="J446" i="16" a="1"/>
  <c r="J446" i="16" s="1"/>
  <c r="J447" i="16" a="1"/>
  <c r="J447" i="16"/>
  <c r="J448" i="16" a="1"/>
  <c r="J448" i="16" s="1"/>
  <c r="J449" i="16" a="1"/>
  <c r="J449" i="16" s="1"/>
  <c r="J450" i="16" a="1"/>
  <c r="J450" i="16" s="1"/>
  <c r="J451" i="16" a="1"/>
  <c r="J451" i="16"/>
  <c r="J452" i="16" a="1"/>
  <c r="J452" i="16" s="1"/>
  <c r="J453" i="16" a="1"/>
  <c r="J453" i="16" s="1"/>
  <c r="J454" i="16" a="1"/>
  <c r="J454" i="16" s="1"/>
  <c r="J455" i="16" a="1"/>
  <c r="J455" i="16"/>
  <c r="J456" i="16" a="1"/>
  <c r="J456" i="16" s="1"/>
  <c r="J457" i="16" a="1"/>
  <c r="J457" i="16" s="1"/>
  <c r="J458" i="16" a="1"/>
  <c r="J458" i="16" s="1"/>
  <c r="J459" i="16" a="1"/>
  <c r="J459" i="16"/>
  <c r="J460" i="16" a="1"/>
  <c r="J460" i="16" s="1"/>
  <c r="J461" i="16" a="1"/>
  <c r="J461" i="16" s="1"/>
  <c r="J462" i="16" a="1"/>
  <c r="J462" i="16" s="1"/>
  <c r="J463" i="16" a="1"/>
  <c r="J463" i="16"/>
  <c r="J464" i="16" a="1"/>
  <c r="J464" i="16" s="1"/>
  <c r="J465" i="16" a="1"/>
  <c r="J465" i="16" s="1"/>
  <c r="J466" i="16" a="1"/>
  <c r="J466" i="16" s="1"/>
  <c r="J467" i="16" a="1"/>
  <c r="J467" i="16"/>
  <c r="J468" i="16" a="1"/>
  <c r="J468" i="16" s="1"/>
  <c r="J469" i="16" a="1"/>
  <c r="J469" i="16" s="1"/>
  <c r="J470" i="16" a="1"/>
  <c r="J470" i="16" s="1"/>
  <c r="J471" i="16" a="1"/>
  <c r="J471" i="16"/>
  <c r="J472" i="16" a="1"/>
  <c r="J472" i="16" s="1"/>
  <c r="J473" i="16" a="1"/>
  <c r="J473" i="16" s="1"/>
  <c r="J474" i="16" a="1"/>
  <c r="J474" i="16" s="1"/>
  <c r="J475" i="16" a="1"/>
  <c r="J475" i="16"/>
  <c r="J476" i="16" a="1"/>
  <c r="J476" i="16" s="1"/>
  <c r="J477" i="16" a="1"/>
  <c r="J477" i="16" s="1"/>
  <c r="J478" i="16" a="1"/>
  <c r="J478" i="16" s="1"/>
  <c r="J479" i="16" a="1"/>
  <c r="J479" i="16"/>
  <c r="J480" i="16" a="1"/>
  <c r="J480" i="16" s="1"/>
  <c r="J481" i="16" a="1"/>
  <c r="J481" i="16" s="1"/>
  <c r="J482" i="16" a="1"/>
  <c r="J482" i="16" s="1"/>
  <c r="J483" i="16" a="1"/>
  <c r="J483" i="16"/>
  <c r="J484" i="16" a="1"/>
  <c r="J484" i="16" s="1"/>
  <c r="J485" i="16" a="1"/>
  <c r="J485" i="16" s="1"/>
  <c r="J486" i="16" a="1"/>
  <c r="J486" i="16" s="1"/>
  <c r="J487" i="16" a="1"/>
  <c r="J487" i="16"/>
  <c r="J488" i="16" a="1"/>
  <c r="J488" i="16" s="1"/>
  <c r="J489" i="16" a="1"/>
  <c r="J489" i="16" s="1"/>
  <c r="J490" i="16" a="1"/>
  <c r="J490" i="16" s="1"/>
  <c r="J491" i="16" a="1"/>
  <c r="J491" i="16"/>
  <c r="J492" i="16" a="1"/>
  <c r="J492" i="16" s="1"/>
  <c r="J493" i="16" a="1"/>
  <c r="J493" i="16" s="1"/>
  <c r="J494" i="16" a="1"/>
  <c r="J494" i="16" s="1"/>
  <c r="J495" i="16" a="1"/>
  <c r="J495" i="16"/>
  <c r="J496" i="16" a="1"/>
  <c r="J496" i="16" s="1"/>
  <c r="J497" i="16" a="1"/>
  <c r="J497" i="16" s="1"/>
  <c r="J498" i="16" a="1"/>
  <c r="J498" i="16" s="1"/>
  <c r="J499" i="16" a="1"/>
  <c r="J499" i="16"/>
  <c r="J500" i="16" a="1"/>
  <c r="J500" i="16" s="1"/>
  <c r="J501" i="16" a="1"/>
  <c r="J501" i="16" s="1"/>
  <c r="J502" i="16" a="1"/>
  <c r="J502" i="16" s="1"/>
  <c r="J503" i="16" a="1"/>
  <c r="J503" i="16"/>
  <c r="J504" i="16" a="1"/>
  <c r="J504" i="16" s="1"/>
  <c r="J505" i="16" a="1"/>
  <c r="J505" i="16" s="1"/>
  <c r="J506" i="16" a="1"/>
  <c r="J506" i="16" s="1"/>
  <c r="J507" i="16" a="1"/>
  <c r="J507" i="16"/>
  <c r="J508" i="16" a="1"/>
  <c r="J508" i="16" s="1"/>
  <c r="J509" i="16" a="1"/>
  <c r="J509" i="16" s="1"/>
  <c r="J510" i="16" a="1"/>
  <c r="J510" i="16" s="1"/>
  <c r="J511" i="16" a="1"/>
  <c r="J511" i="16"/>
  <c r="J512" i="16" a="1"/>
  <c r="J512" i="16" s="1"/>
  <c r="J513" i="16" a="1"/>
  <c r="J513" i="16" s="1"/>
  <c r="J514" i="16" a="1"/>
  <c r="J514" i="16" s="1"/>
  <c r="J515" i="16" a="1"/>
  <c r="J515" i="16"/>
  <c r="J516" i="16" a="1"/>
  <c r="J516" i="16" s="1"/>
  <c r="J517" i="16" a="1"/>
  <c r="J517" i="16" s="1"/>
  <c r="J518" i="16" a="1"/>
  <c r="J518" i="16" s="1"/>
  <c r="J519" i="16" a="1"/>
  <c r="J519" i="16"/>
  <c r="J520" i="16" a="1"/>
  <c r="J520" i="16" s="1"/>
  <c r="J521" i="16" a="1"/>
  <c r="J521" i="16" s="1"/>
  <c r="J522" i="16" a="1"/>
  <c r="J522" i="16" s="1"/>
  <c r="J523" i="16" a="1"/>
  <c r="J523" i="16"/>
  <c r="J524" i="16" a="1"/>
  <c r="J524" i="16" s="1"/>
  <c r="J525" i="16" a="1"/>
  <c r="J525" i="16" s="1"/>
  <c r="J526" i="16" a="1"/>
  <c r="J526" i="16" s="1"/>
  <c r="J527" i="16" a="1"/>
  <c r="J527" i="16"/>
  <c r="J528" i="16" a="1"/>
  <c r="J528" i="16" s="1"/>
  <c r="J529" i="16" a="1"/>
  <c r="J529" i="16" s="1"/>
  <c r="J530" i="16" a="1"/>
  <c r="J530" i="16" s="1"/>
  <c r="J531" i="16" a="1"/>
  <c r="J531" i="16"/>
  <c r="J532" i="16" a="1"/>
  <c r="J532" i="16" s="1"/>
  <c r="J533" i="16" a="1"/>
  <c r="J533" i="16" s="1"/>
  <c r="J534" i="16" a="1"/>
  <c r="J534" i="16" s="1"/>
  <c r="J535" i="16" a="1"/>
  <c r="J535" i="16"/>
  <c r="J536" i="16" a="1"/>
  <c r="J536" i="16" s="1"/>
  <c r="J537" i="16" a="1"/>
  <c r="J537" i="16" s="1"/>
  <c r="J538" i="16" a="1"/>
  <c r="J538" i="16" s="1"/>
  <c r="J539" i="16" a="1"/>
  <c r="J539" i="16"/>
  <c r="J540" i="16" a="1"/>
  <c r="J540" i="16" s="1"/>
  <c r="J541" i="16" a="1"/>
  <c r="J541" i="16" s="1"/>
  <c r="J542" i="16" a="1"/>
  <c r="J542" i="16" s="1"/>
  <c r="J543" i="16" a="1"/>
  <c r="J543" i="16"/>
  <c r="J544" i="16" a="1"/>
  <c r="J544" i="16" s="1"/>
  <c r="J545" i="16" a="1"/>
  <c r="J545" i="16" s="1"/>
  <c r="J546" i="16" a="1"/>
  <c r="J546" i="16" s="1"/>
  <c r="J547" i="16" a="1"/>
  <c r="J547" i="16"/>
  <c r="J548" i="16" a="1"/>
  <c r="J548" i="16" s="1"/>
  <c r="J549" i="16" a="1"/>
  <c r="J549" i="16" s="1"/>
  <c r="J550" i="16" a="1"/>
  <c r="J550" i="16" s="1"/>
  <c r="J551" i="16" a="1"/>
  <c r="J551" i="16"/>
  <c r="J552" i="16" a="1"/>
  <c r="J552" i="16" s="1"/>
  <c r="J553" i="16" a="1"/>
  <c r="J553" i="16" s="1"/>
  <c r="J554" i="16" a="1"/>
  <c r="J554" i="16" s="1"/>
  <c r="J555" i="16" a="1"/>
  <c r="J555" i="16"/>
  <c r="J556" i="16" a="1"/>
  <c r="J556" i="16" s="1"/>
  <c r="J557" i="16" a="1"/>
  <c r="J557" i="16" s="1"/>
  <c r="J558" i="16" a="1"/>
  <c r="J558" i="16" s="1"/>
  <c r="J559" i="16" a="1"/>
  <c r="J559" i="16"/>
  <c r="J560" i="16" a="1"/>
  <c r="J560" i="16" s="1"/>
  <c r="J561" i="16" a="1"/>
  <c r="J561" i="16" s="1"/>
  <c r="J562" i="16" a="1"/>
  <c r="J562" i="16" s="1"/>
  <c r="J563" i="16" a="1"/>
  <c r="J563" i="16"/>
  <c r="J564" i="16" a="1"/>
  <c r="J564" i="16" s="1"/>
  <c r="J565" i="16" a="1"/>
  <c r="J565" i="16" s="1"/>
  <c r="J566" i="16" a="1"/>
  <c r="J566" i="16" s="1"/>
  <c r="J567" i="16" a="1"/>
  <c r="J567" i="16"/>
  <c r="J568" i="16" a="1"/>
  <c r="J568" i="16" s="1"/>
  <c r="J569" i="16" a="1"/>
  <c r="J569" i="16" s="1"/>
  <c r="J570" i="16" a="1"/>
  <c r="J570" i="16" s="1"/>
  <c r="J571" i="16" a="1"/>
  <c r="J571" i="16"/>
  <c r="J572" i="16" a="1"/>
  <c r="J572" i="16" s="1"/>
  <c r="J573" i="16" a="1"/>
  <c r="J573" i="16" s="1"/>
  <c r="J574" i="16" a="1"/>
  <c r="J574" i="16" s="1"/>
  <c r="J575" i="16" a="1"/>
  <c r="J575" i="16"/>
  <c r="J576" i="16" a="1"/>
  <c r="J576" i="16" s="1"/>
  <c r="J577" i="16" a="1"/>
  <c r="J577" i="16" s="1"/>
  <c r="J578" i="16" a="1"/>
  <c r="J578" i="16" s="1"/>
  <c r="J579" i="16" a="1"/>
  <c r="J579" i="16"/>
  <c r="J580" i="16" a="1"/>
  <c r="J580" i="16" s="1"/>
  <c r="J581" i="16" a="1"/>
  <c r="J581" i="16" s="1"/>
  <c r="J582" i="16" a="1"/>
  <c r="J582" i="16" s="1"/>
  <c r="J583" i="16" a="1"/>
  <c r="J583" i="16"/>
  <c r="J584" i="16" a="1"/>
  <c r="J584" i="16" s="1"/>
  <c r="J585" i="16" a="1"/>
  <c r="J585" i="16" s="1"/>
  <c r="J586" i="16" a="1"/>
  <c r="J586" i="16" s="1"/>
  <c r="J587" i="16" a="1"/>
  <c r="J587" i="16"/>
  <c r="J588" i="16" a="1"/>
  <c r="J588" i="16" s="1"/>
  <c r="J589" i="16" a="1"/>
  <c r="J589" i="16" s="1"/>
  <c r="J590" i="16" a="1"/>
  <c r="J590" i="16" s="1"/>
  <c r="J591" i="16" a="1"/>
  <c r="J591" i="16"/>
  <c r="J592" i="16" a="1"/>
  <c r="J592" i="16" s="1"/>
  <c r="J593" i="16" a="1"/>
  <c r="J593" i="16" s="1"/>
  <c r="J594" i="16" a="1"/>
  <c r="J594" i="16" s="1"/>
  <c r="J595" i="16" a="1"/>
  <c r="J595" i="16"/>
  <c r="J596" i="16" a="1"/>
  <c r="J596" i="16" s="1"/>
  <c r="J597" i="16" a="1"/>
  <c r="J597" i="16" s="1"/>
  <c r="J598" i="16" a="1"/>
  <c r="J598" i="16" s="1"/>
  <c r="J599" i="16" a="1"/>
  <c r="J599" i="16"/>
  <c r="J600" i="16" a="1"/>
  <c r="J600" i="16" s="1"/>
  <c r="J601" i="16" a="1"/>
  <c r="J601" i="16" s="1"/>
  <c r="J602" i="16" a="1"/>
  <c r="J602" i="16" s="1"/>
  <c r="J603" i="16" a="1"/>
  <c r="J603" i="16"/>
  <c r="J604" i="16" a="1"/>
  <c r="J604" i="16" s="1"/>
  <c r="J605" i="16" a="1"/>
  <c r="J605" i="16" s="1"/>
  <c r="J606" i="16" a="1"/>
  <c r="J606" i="16" s="1"/>
  <c r="J607" i="16" a="1"/>
  <c r="J607" i="16"/>
  <c r="J608" i="16" a="1"/>
  <c r="J608" i="16" s="1"/>
  <c r="J609" i="16" a="1"/>
  <c r="J609" i="16" s="1"/>
  <c r="J610" i="16" a="1"/>
  <c r="J610" i="16" s="1"/>
  <c r="J611" i="16" a="1"/>
  <c r="J611" i="16"/>
  <c r="J612" i="16" a="1"/>
  <c r="J612" i="16" s="1"/>
  <c r="J613" i="16" a="1"/>
  <c r="J613" i="16" s="1"/>
  <c r="J614" i="16" a="1"/>
  <c r="J614" i="16" s="1"/>
  <c r="J615" i="16" a="1"/>
  <c r="J615" i="16"/>
  <c r="J616" i="16" a="1"/>
  <c r="J616" i="16" s="1"/>
  <c r="J617" i="16" a="1"/>
  <c r="J617" i="16" s="1"/>
  <c r="J618" i="16" a="1"/>
  <c r="J618" i="16" s="1"/>
  <c r="J619" i="16" a="1"/>
  <c r="J619" i="16"/>
  <c r="J620" i="16" a="1"/>
  <c r="J620" i="16" s="1"/>
  <c r="J621" i="16" a="1"/>
  <c r="J621" i="16" s="1"/>
  <c r="J622" i="16" a="1"/>
  <c r="J622" i="16" s="1"/>
  <c r="J623" i="16" a="1"/>
  <c r="J623" i="16"/>
  <c r="J624" i="16" a="1"/>
  <c r="J624" i="16" s="1"/>
  <c r="J625" i="16" a="1"/>
  <c r="J625" i="16" s="1"/>
  <c r="J626" i="16" a="1"/>
  <c r="J626" i="16" s="1"/>
  <c r="J627" i="16" a="1"/>
  <c r="J627" i="16"/>
  <c r="J628" i="16" a="1"/>
  <c r="J628" i="16" s="1"/>
  <c r="J629" i="16" a="1"/>
  <c r="J629" i="16" s="1"/>
  <c r="J630" i="16" a="1"/>
  <c r="J630" i="16" s="1"/>
  <c r="J631" i="16" a="1"/>
  <c r="J631" i="16"/>
  <c r="J632" i="16" a="1"/>
  <c r="J632" i="16" s="1"/>
  <c r="J633" i="16" a="1"/>
  <c r="J633" i="16" s="1"/>
  <c r="J634" i="16" a="1"/>
  <c r="J634" i="16" s="1"/>
  <c r="J635" i="16" a="1"/>
  <c r="J635" i="16"/>
  <c r="J636" i="16" a="1"/>
  <c r="J636" i="16" s="1"/>
  <c r="J637" i="16" a="1"/>
  <c r="J637" i="16" s="1"/>
  <c r="J638" i="16" a="1"/>
  <c r="J638" i="16" s="1"/>
  <c r="J639" i="16" a="1"/>
  <c r="J639" i="16"/>
  <c r="J640" i="16" a="1"/>
  <c r="J640" i="16" s="1"/>
  <c r="J641" i="16" a="1"/>
  <c r="J641" i="16" s="1"/>
  <c r="J642" i="16" a="1"/>
  <c r="J642" i="16" s="1"/>
  <c r="J643" i="16" a="1"/>
  <c r="J643" i="16"/>
  <c r="J644" i="16" a="1"/>
  <c r="J644" i="16" s="1"/>
  <c r="J645" i="16" a="1"/>
  <c r="J645" i="16" s="1"/>
  <c r="J646" i="16" a="1"/>
  <c r="J646" i="16" s="1"/>
  <c r="J647" i="16" a="1"/>
  <c r="J647" i="16"/>
  <c r="J648" i="16" a="1"/>
  <c r="J648" i="16" s="1"/>
  <c r="J649" i="16" a="1"/>
  <c r="J649" i="16" s="1"/>
  <c r="J650" i="16" a="1"/>
  <c r="J650" i="16" s="1"/>
  <c r="J651" i="16" a="1"/>
  <c r="J651" i="16"/>
  <c r="J652" i="16" a="1"/>
  <c r="J652" i="16" s="1"/>
  <c r="J653" i="16" a="1"/>
  <c r="J653" i="16" s="1"/>
  <c r="J654" i="16" a="1"/>
  <c r="J654" i="16" s="1"/>
  <c r="J655" i="16" a="1"/>
  <c r="J655" i="16"/>
  <c r="J656" i="16" a="1"/>
  <c r="J656" i="16"/>
  <c r="J657" i="16" a="1"/>
  <c r="J657" i="16"/>
  <c r="J658" i="16" a="1"/>
  <c r="J658" i="16"/>
  <c r="J659" i="16" a="1"/>
  <c r="J659" i="16"/>
  <c r="J660" i="16" a="1"/>
  <c r="J660" i="16"/>
  <c r="J661" i="16" a="1"/>
  <c r="J661" i="16"/>
  <c r="J662" i="16" a="1"/>
  <c r="J662" i="16"/>
  <c r="J663" i="16" a="1"/>
  <c r="J663" i="16"/>
  <c r="J664" i="16" a="1"/>
  <c r="J664" i="16"/>
  <c r="J665" i="16" a="1"/>
  <c r="J665" i="16"/>
  <c r="J666" i="16" a="1"/>
  <c r="J666" i="16"/>
  <c r="J667" i="16" a="1"/>
  <c r="J667" i="16"/>
  <c r="J668" i="16" a="1"/>
  <c r="J668" i="16"/>
  <c r="J669" i="16" a="1"/>
  <c r="J669" i="16"/>
  <c r="J670" i="16" a="1"/>
  <c r="J670" i="16"/>
  <c r="J671" i="16" a="1"/>
  <c r="J671" i="16"/>
  <c r="J672" i="16" a="1"/>
  <c r="J672" i="16"/>
  <c r="J673" i="16" a="1"/>
  <c r="J673" i="16"/>
  <c r="J674" i="16" a="1"/>
  <c r="J674" i="16"/>
  <c r="J675" i="16" a="1"/>
  <c r="J675" i="16"/>
  <c r="J676" i="16" a="1"/>
  <c r="J676" i="16"/>
  <c r="J677" i="16" a="1"/>
  <c r="J677" i="16"/>
  <c r="J678" i="16" a="1"/>
  <c r="J678" i="16"/>
  <c r="J679" i="16" a="1"/>
  <c r="J679" i="16"/>
  <c r="J680" i="16" a="1"/>
  <c r="J680" i="16"/>
  <c r="J681" i="16" a="1"/>
  <c r="J681" i="16"/>
  <c r="J682" i="16" a="1"/>
  <c r="J682" i="16"/>
  <c r="J683" i="16" a="1"/>
  <c r="J683" i="16"/>
  <c r="J684" i="16" a="1"/>
  <c r="J684" i="16"/>
  <c r="J685" i="16" a="1"/>
  <c r="J685" i="16"/>
  <c r="J686" i="16" a="1"/>
  <c r="J686" i="16"/>
  <c r="J687" i="16" a="1"/>
  <c r="J687" i="16"/>
  <c r="J688" i="16" a="1"/>
  <c r="J688" i="16"/>
  <c r="J689" i="16" a="1"/>
  <c r="J689" i="16"/>
  <c r="J690" i="16" a="1"/>
  <c r="J690" i="16"/>
  <c r="J691" i="16" a="1"/>
  <c r="J691" i="16"/>
  <c r="J692" i="16" a="1"/>
  <c r="J692" i="16"/>
  <c r="J693" i="16" a="1"/>
  <c r="J693" i="16"/>
  <c r="J694" i="16" a="1"/>
  <c r="J694" i="16"/>
  <c r="J695" i="16" a="1"/>
  <c r="J695" i="16"/>
  <c r="J696" i="16" a="1"/>
  <c r="J696" i="16"/>
  <c r="J697" i="16" a="1"/>
  <c r="J697" i="16"/>
  <c r="J698" i="16" a="1"/>
  <c r="J698" i="16"/>
  <c r="J699" i="16" a="1"/>
  <c r="J699" i="16"/>
  <c r="J700" i="16" a="1"/>
  <c r="J700" i="16"/>
  <c r="J701" i="16" a="1"/>
  <c r="J701" i="16"/>
  <c r="J702" i="16" a="1"/>
  <c r="J702" i="16"/>
  <c r="J703" i="16" a="1"/>
  <c r="J703" i="16"/>
  <c r="J704" i="16" a="1"/>
  <c r="J704" i="16"/>
  <c r="J705" i="16" a="1"/>
  <c r="J705" i="16"/>
  <c r="J706" i="16" a="1"/>
  <c r="J706" i="16"/>
  <c r="J707" i="16" a="1"/>
  <c r="J707" i="16"/>
  <c r="J708" i="16" a="1"/>
  <c r="J708" i="16"/>
  <c r="J709" i="16" a="1"/>
  <c r="J709" i="16"/>
  <c r="J710" i="16" a="1"/>
  <c r="J710" i="16"/>
  <c r="J711" i="16" a="1"/>
  <c r="J711" i="16"/>
  <c r="J712" i="16" a="1"/>
  <c r="J712" i="16"/>
  <c r="J713" i="16" a="1"/>
  <c r="J713" i="16" s="1"/>
  <c r="J714" i="16" a="1"/>
  <c r="J714" i="16"/>
  <c r="J715" i="16" a="1"/>
  <c r="J715" i="16" s="1"/>
  <c r="J716" i="16" a="1"/>
  <c r="J716" i="16"/>
  <c r="J717" i="16" a="1"/>
  <c r="J717" i="16" s="1"/>
  <c r="J718" i="16" a="1"/>
  <c r="J718" i="16"/>
  <c r="J719" i="16" a="1"/>
  <c r="J719" i="16" s="1"/>
  <c r="J720" i="16" a="1"/>
  <c r="J720" i="16"/>
  <c r="J721" i="16" a="1"/>
  <c r="J721" i="16" s="1"/>
  <c r="J2" i="16" a="1"/>
  <c r="J2" i="16" s="1"/>
  <c r="AV722" i="1"/>
  <c r="AU722" i="1"/>
  <c r="AT722" i="1"/>
  <c r="AS722" i="1"/>
  <c r="AV721" i="1"/>
  <c r="AU721" i="1"/>
  <c r="AT721" i="1"/>
  <c r="AS721" i="1"/>
  <c r="AV720" i="1"/>
  <c r="AU720" i="1"/>
  <c r="AT720" i="1"/>
  <c r="AS720" i="1"/>
  <c r="AV719" i="1"/>
  <c r="AU719" i="1"/>
  <c r="AT719" i="1"/>
  <c r="AS719" i="1"/>
  <c r="AV718" i="1"/>
  <c r="AU718" i="1"/>
  <c r="AT718" i="1"/>
  <c r="AS718" i="1"/>
  <c r="AV717" i="1"/>
  <c r="AU717" i="1"/>
  <c r="AT717" i="1"/>
  <c r="AS717" i="1"/>
  <c r="AV716" i="1"/>
  <c r="AU716" i="1"/>
  <c r="AT716" i="1"/>
  <c r="AS716" i="1"/>
  <c r="AV715" i="1"/>
  <c r="AU715" i="1"/>
  <c r="AT715" i="1"/>
  <c r="AS715" i="1"/>
  <c r="AV714" i="1"/>
  <c r="AU714" i="1"/>
  <c r="AT714" i="1"/>
  <c r="AS714" i="1"/>
  <c r="AV713" i="1"/>
  <c r="AU713" i="1"/>
  <c r="AT713" i="1"/>
  <c r="AS713" i="1"/>
  <c r="AV712" i="1"/>
  <c r="AU712" i="1"/>
  <c r="AT712" i="1"/>
  <c r="AS712" i="1"/>
  <c r="AV711" i="1"/>
  <c r="AU711" i="1"/>
  <c r="AT711" i="1"/>
  <c r="AS711" i="1"/>
  <c r="AV710" i="1"/>
  <c r="AU710" i="1"/>
  <c r="AT710" i="1"/>
  <c r="AS710" i="1"/>
  <c r="AV709" i="1"/>
  <c r="AU709" i="1"/>
  <c r="AT709" i="1"/>
  <c r="AS709" i="1"/>
  <c r="AV708" i="1"/>
  <c r="AU708" i="1"/>
  <c r="AT708" i="1"/>
  <c r="AS708" i="1"/>
  <c r="AV707" i="1"/>
  <c r="AU707" i="1"/>
  <c r="AT707" i="1"/>
  <c r="AS707" i="1"/>
  <c r="AV706" i="1"/>
  <c r="AU706" i="1"/>
  <c r="AT706" i="1"/>
  <c r="AS706" i="1"/>
  <c r="AV705" i="1"/>
  <c r="AU705" i="1"/>
  <c r="AT705" i="1"/>
  <c r="AS705" i="1"/>
  <c r="AV704" i="1"/>
  <c r="AU704" i="1"/>
  <c r="AT704" i="1"/>
  <c r="AS704" i="1"/>
  <c r="AV703" i="1"/>
  <c r="AU703" i="1"/>
  <c r="AT703" i="1"/>
  <c r="AS703" i="1"/>
  <c r="AV702" i="1"/>
  <c r="AU702" i="1"/>
  <c r="AT702" i="1"/>
  <c r="AS702" i="1"/>
  <c r="AV701" i="1"/>
  <c r="AU701" i="1"/>
  <c r="AT701" i="1"/>
  <c r="AS701" i="1"/>
  <c r="AV700" i="1"/>
  <c r="AU700" i="1"/>
  <c r="AT700" i="1"/>
  <c r="AS700" i="1"/>
  <c r="AV699" i="1"/>
  <c r="AU699" i="1"/>
  <c r="AT699" i="1"/>
  <c r="AS699" i="1"/>
  <c r="AV698" i="1"/>
  <c r="AU698" i="1"/>
  <c r="AT698" i="1"/>
  <c r="AS698" i="1"/>
  <c r="AV697" i="1"/>
  <c r="AU697" i="1"/>
  <c r="AT697" i="1"/>
  <c r="AS697" i="1"/>
  <c r="AV696" i="1"/>
  <c r="AU696" i="1"/>
  <c r="AT696" i="1"/>
  <c r="AS696" i="1"/>
  <c r="AV695" i="1"/>
  <c r="AU695" i="1"/>
  <c r="AT695" i="1"/>
  <c r="AS695" i="1"/>
  <c r="AV694" i="1"/>
  <c r="AU694" i="1"/>
  <c r="AT694" i="1"/>
  <c r="AS694" i="1"/>
  <c r="AV693" i="1"/>
  <c r="AU693" i="1"/>
  <c r="AT693" i="1"/>
  <c r="AS693" i="1"/>
  <c r="AV692" i="1"/>
  <c r="AU692" i="1"/>
  <c r="AT692" i="1"/>
  <c r="AS692" i="1"/>
  <c r="AV691" i="1"/>
  <c r="AU691" i="1"/>
  <c r="AT691" i="1"/>
  <c r="AS691" i="1"/>
  <c r="AV690" i="1"/>
  <c r="AU690" i="1"/>
  <c r="AT690" i="1"/>
  <c r="AS690" i="1"/>
  <c r="AV689" i="1"/>
  <c r="AU689" i="1"/>
  <c r="AT689" i="1"/>
  <c r="AS689" i="1"/>
  <c r="AV688" i="1"/>
  <c r="AU688" i="1"/>
  <c r="AT688" i="1"/>
  <c r="AS688" i="1"/>
  <c r="AV687" i="1"/>
  <c r="AU687" i="1"/>
  <c r="AT687" i="1"/>
  <c r="AS687" i="1"/>
  <c r="AV686" i="1"/>
  <c r="AU686" i="1"/>
  <c r="AT686" i="1"/>
  <c r="AS686" i="1"/>
  <c r="AV685" i="1"/>
  <c r="AU685" i="1"/>
  <c r="AT685" i="1"/>
  <c r="AS685" i="1"/>
  <c r="AV684" i="1"/>
  <c r="AU684" i="1"/>
  <c r="AT684" i="1"/>
  <c r="AS684" i="1"/>
  <c r="AV683" i="1"/>
  <c r="AU683" i="1"/>
  <c r="AT683" i="1"/>
  <c r="AS683" i="1"/>
  <c r="AV682" i="1"/>
  <c r="AU682" i="1"/>
  <c r="AT682" i="1"/>
  <c r="AS682" i="1"/>
  <c r="AV681" i="1"/>
  <c r="AU681" i="1"/>
  <c r="AT681" i="1"/>
  <c r="AS681" i="1"/>
  <c r="AV680" i="1"/>
  <c r="AU680" i="1"/>
  <c r="AT680" i="1"/>
  <c r="AS680" i="1"/>
  <c r="AV679" i="1"/>
  <c r="AU679" i="1"/>
  <c r="AT679" i="1"/>
  <c r="AS679" i="1"/>
  <c r="AV678" i="1"/>
  <c r="AU678" i="1"/>
  <c r="AT678" i="1"/>
  <c r="AS678" i="1"/>
  <c r="AV677" i="1"/>
  <c r="AU677" i="1"/>
  <c r="AT677" i="1"/>
  <c r="AS677" i="1"/>
  <c r="AV676" i="1"/>
  <c r="AU676" i="1"/>
  <c r="AT676" i="1"/>
  <c r="AS676" i="1"/>
  <c r="AV675" i="1"/>
  <c r="AU675" i="1"/>
  <c r="AT675" i="1"/>
  <c r="AS675" i="1"/>
  <c r="AV674" i="1"/>
  <c r="AU674" i="1"/>
  <c r="AT674" i="1"/>
  <c r="AS674" i="1"/>
  <c r="AV673" i="1"/>
  <c r="AU673" i="1"/>
  <c r="AT673" i="1"/>
  <c r="AS673" i="1"/>
  <c r="AV672" i="1"/>
  <c r="AU672" i="1"/>
  <c r="AT672" i="1"/>
  <c r="AS672" i="1"/>
  <c r="AV671" i="1"/>
  <c r="AU671" i="1"/>
  <c r="AT671" i="1"/>
  <c r="AS671" i="1"/>
  <c r="AV670" i="1"/>
  <c r="AU670" i="1"/>
  <c r="AT670" i="1"/>
  <c r="AS670" i="1"/>
  <c r="AV669" i="1"/>
  <c r="AU669" i="1"/>
  <c r="AT669" i="1"/>
  <c r="AS669" i="1"/>
  <c r="AV668" i="1"/>
  <c r="AU668" i="1"/>
  <c r="AT668" i="1"/>
  <c r="AS668" i="1"/>
  <c r="AV667" i="1"/>
  <c r="AU667" i="1"/>
  <c r="AT667" i="1"/>
  <c r="AS667" i="1"/>
  <c r="AV666" i="1"/>
  <c r="AU666" i="1"/>
  <c r="AT666" i="1"/>
  <c r="AS666" i="1"/>
  <c r="AV665" i="1"/>
  <c r="AU665" i="1"/>
  <c r="AT665" i="1"/>
  <c r="AS665" i="1"/>
  <c r="AV664" i="1"/>
  <c r="AU664" i="1"/>
  <c r="AT664" i="1"/>
  <c r="AS664" i="1"/>
  <c r="AV663" i="1"/>
  <c r="AU663" i="1"/>
  <c r="AT663" i="1"/>
  <c r="AS663" i="1"/>
  <c r="AV662" i="1"/>
  <c r="AU662" i="1"/>
  <c r="AT662" i="1"/>
  <c r="AS662" i="1"/>
  <c r="AV661" i="1"/>
  <c r="AU661" i="1"/>
  <c r="AT661" i="1"/>
  <c r="AS661" i="1"/>
  <c r="AV660" i="1"/>
  <c r="AU660" i="1"/>
  <c r="AT660" i="1"/>
  <c r="AS660" i="1"/>
  <c r="AV659" i="1"/>
  <c r="AU659" i="1"/>
  <c r="AT659" i="1"/>
  <c r="AS659" i="1"/>
  <c r="AV658" i="1"/>
  <c r="AU658" i="1"/>
  <c r="AT658" i="1"/>
  <c r="AS658" i="1"/>
  <c r="AV657" i="1"/>
  <c r="AU657" i="1"/>
  <c r="AT657" i="1"/>
  <c r="AS657" i="1"/>
  <c r="AV656" i="1"/>
  <c r="AU656" i="1"/>
  <c r="AT656" i="1"/>
  <c r="AS656" i="1"/>
  <c r="AV655" i="1"/>
  <c r="AU655" i="1"/>
  <c r="AT655" i="1"/>
  <c r="AS655" i="1"/>
  <c r="AV654" i="1"/>
  <c r="AU654" i="1"/>
  <c r="AT654" i="1"/>
  <c r="AS654" i="1"/>
  <c r="AV653" i="1"/>
  <c r="AU653" i="1"/>
  <c r="AT653" i="1"/>
  <c r="AS653" i="1"/>
  <c r="AV652" i="1"/>
  <c r="AU652" i="1"/>
  <c r="AT652" i="1"/>
  <c r="AS652" i="1"/>
  <c r="AV651" i="1"/>
  <c r="AU651" i="1"/>
  <c r="AT651" i="1"/>
  <c r="AS651" i="1"/>
  <c r="AV650" i="1"/>
  <c r="AU650" i="1"/>
  <c r="AT650" i="1"/>
  <c r="AS650" i="1"/>
  <c r="AV649" i="1"/>
  <c r="AU649" i="1"/>
  <c r="AT649" i="1"/>
  <c r="AS649" i="1"/>
  <c r="AV648" i="1"/>
  <c r="AU648" i="1"/>
  <c r="AT648" i="1"/>
  <c r="AS648" i="1"/>
  <c r="AV647" i="1"/>
  <c r="AU647" i="1"/>
  <c r="AT647" i="1"/>
  <c r="AS647" i="1"/>
  <c r="AV646" i="1"/>
  <c r="AU646" i="1"/>
  <c r="AT646" i="1"/>
  <c r="AS646" i="1"/>
  <c r="AV645" i="1"/>
  <c r="AU645" i="1"/>
  <c r="AT645" i="1"/>
  <c r="AS645" i="1"/>
  <c r="AV644" i="1"/>
  <c r="AU644" i="1"/>
  <c r="AT644" i="1"/>
  <c r="AS644" i="1"/>
  <c r="AV643" i="1"/>
  <c r="AU643" i="1"/>
  <c r="AT643" i="1"/>
  <c r="AS643" i="1"/>
  <c r="AV642" i="1"/>
  <c r="AU642" i="1"/>
  <c r="AT642" i="1"/>
  <c r="AS642" i="1"/>
  <c r="AV641" i="1"/>
  <c r="AU641" i="1"/>
  <c r="AT641" i="1"/>
  <c r="AS641" i="1"/>
  <c r="AV640" i="1"/>
  <c r="AU640" i="1"/>
  <c r="AT640" i="1"/>
  <c r="AS640" i="1"/>
  <c r="AV639" i="1"/>
  <c r="AU639" i="1"/>
  <c r="AT639" i="1"/>
  <c r="AS639" i="1"/>
  <c r="AV638" i="1"/>
  <c r="AU638" i="1"/>
  <c r="AT638" i="1"/>
  <c r="AS638" i="1"/>
  <c r="AV637" i="1"/>
  <c r="AU637" i="1"/>
  <c r="AT637" i="1"/>
  <c r="AS637" i="1"/>
  <c r="AV636" i="1"/>
  <c r="AU636" i="1"/>
  <c r="AT636" i="1"/>
  <c r="AS636" i="1"/>
  <c r="AV635" i="1"/>
  <c r="AU635" i="1"/>
  <c r="AT635" i="1"/>
  <c r="AS635" i="1"/>
  <c r="AV634" i="1"/>
  <c r="AU634" i="1"/>
  <c r="AT634" i="1"/>
  <c r="AS634" i="1"/>
  <c r="AV633" i="1"/>
  <c r="AU633" i="1"/>
  <c r="AT633" i="1"/>
  <c r="AS633" i="1"/>
  <c r="AV632" i="1"/>
  <c r="AU632" i="1"/>
  <c r="AT632" i="1"/>
  <c r="AS632" i="1"/>
  <c r="AV631" i="1"/>
  <c r="AU631" i="1"/>
  <c r="AT631" i="1"/>
  <c r="AS631" i="1"/>
  <c r="AV630" i="1"/>
  <c r="AU630" i="1"/>
  <c r="AT630" i="1"/>
  <c r="AS630" i="1"/>
  <c r="AV629" i="1"/>
  <c r="AU629" i="1"/>
  <c r="AT629" i="1"/>
  <c r="AS629" i="1"/>
  <c r="AV628" i="1"/>
  <c r="AU628" i="1"/>
  <c r="AT628" i="1"/>
  <c r="AS628" i="1"/>
  <c r="AV627" i="1"/>
  <c r="AU627" i="1"/>
  <c r="AT627" i="1"/>
  <c r="AS627" i="1"/>
  <c r="AV626" i="1"/>
  <c r="AU626" i="1"/>
  <c r="AT626" i="1"/>
  <c r="AS626" i="1"/>
  <c r="AV625" i="1"/>
  <c r="AU625" i="1"/>
  <c r="AT625" i="1"/>
  <c r="AS625" i="1"/>
  <c r="AV624" i="1"/>
  <c r="AU624" i="1"/>
  <c r="AT624" i="1"/>
  <c r="AS624" i="1"/>
  <c r="AV623" i="1"/>
  <c r="AU623" i="1"/>
  <c r="AT623" i="1"/>
  <c r="AS623" i="1"/>
  <c r="AV622" i="1"/>
  <c r="AU622" i="1"/>
  <c r="AT622" i="1"/>
  <c r="AS622" i="1"/>
  <c r="AV621" i="1"/>
  <c r="AU621" i="1"/>
  <c r="AT621" i="1"/>
  <c r="AS621" i="1"/>
  <c r="AV620" i="1"/>
  <c r="AU620" i="1"/>
  <c r="AT620" i="1"/>
  <c r="AS620" i="1"/>
  <c r="AV619" i="1"/>
  <c r="AU619" i="1"/>
  <c r="AT619" i="1"/>
  <c r="AS619" i="1"/>
  <c r="AV618" i="1"/>
  <c r="AU618" i="1"/>
  <c r="AT618" i="1"/>
  <c r="AS618" i="1"/>
  <c r="AV617" i="1"/>
  <c r="AU617" i="1"/>
  <c r="AT617" i="1"/>
  <c r="AS617" i="1"/>
  <c r="AV616" i="1"/>
  <c r="AU616" i="1"/>
  <c r="AT616" i="1"/>
  <c r="AS616" i="1"/>
  <c r="AV615" i="1"/>
  <c r="AU615" i="1"/>
  <c r="AT615" i="1"/>
  <c r="AS615" i="1"/>
  <c r="AV614" i="1"/>
  <c r="AU614" i="1"/>
  <c r="AT614" i="1"/>
  <c r="AS614" i="1"/>
  <c r="AV613" i="1"/>
  <c r="AU613" i="1"/>
  <c r="AT613" i="1"/>
  <c r="AS613" i="1"/>
  <c r="AV612" i="1"/>
  <c r="AU612" i="1"/>
  <c r="AT612" i="1"/>
  <c r="AS612" i="1"/>
  <c r="AV611" i="1"/>
  <c r="AU611" i="1"/>
  <c r="AT611" i="1"/>
  <c r="AS611" i="1"/>
  <c r="AV610" i="1"/>
  <c r="AU610" i="1"/>
  <c r="AT610" i="1"/>
  <c r="AS610" i="1"/>
  <c r="AV609" i="1"/>
  <c r="AU609" i="1"/>
  <c r="AT609" i="1"/>
  <c r="AS609" i="1"/>
  <c r="AV608" i="1"/>
  <c r="AU608" i="1"/>
  <c r="AT608" i="1"/>
  <c r="AS608" i="1"/>
  <c r="AV607" i="1"/>
  <c r="AU607" i="1"/>
  <c r="AT607" i="1"/>
  <c r="AS607" i="1"/>
  <c r="AV606" i="1"/>
  <c r="AU606" i="1"/>
  <c r="AT606" i="1"/>
  <c r="AS606" i="1"/>
  <c r="AV605" i="1"/>
  <c r="AU605" i="1"/>
  <c r="AT605" i="1"/>
  <c r="AS605" i="1"/>
  <c r="AV604" i="1"/>
  <c r="AU604" i="1"/>
  <c r="AT604" i="1"/>
  <c r="AS604" i="1"/>
  <c r="AV603" i="1"/>
  <c r="AU603" i="1"/>
  <c r="AT603" i="1"/>
  <c r="AS603" i="1"/>
  <c r="AV602" i="1"/>
  <c r="AU602" i="1"/>
  <c r="AT602" i="1"/>
  <c r="AS602" i="1"/>
  <c r="AV601" i="1"/>
  <c r="AU601" i="1"/>
  <c r="AT601" i="1"/>
  <c r="AS601" i="1"/>
  <c r="AV600" i="1"/>
  <c r="AU600" i="1"/>
  <c r="AT600" i="1"/>
  <c r="AS600" i="1"/>
  <c r="AV599" i="1"/>
  <c r="AU599" i="1"/>
  <c r="AT599" i="1"/>
  <c r="AS599" i="1"/>
  <c r="AV598" i="1"/>
  <c r="AU598" i="1"/>
  <c r="AT598" i="1"/>
  <c r="AS598" i="1"/>
  <c r="AV597" i="1"/>
  <c r="AU597" i="1"/>
  <c r="AT597" i="1"/>
  <c r="AS597" i="1"/>
  <c r="AV596" i="1"/>
  <c r="AU596" i="1"/>
  <c r="AT596" i="1"/>
  <c r="AS596" i="1"/>
  <c r="AV595" i="1"/>
  <c r="AU595" i="1"/>
  <c r="AT595" i="1"/>
  <c r="AS595" i="1"/>
  <c r="AV594" i="1"/>
  <c r="AU594" i="1"/>
  <c r="AT594" i="1"/>
  <c r="AS594" i="1"/>
  <c r="AV593" i="1"/>
  <c r="AU593" i="1"/>
  <c r="AT593" i="1"/>
  <c r="AS593" i="1"/>
  <c r="AV592" i="1"/>
  <c r="AU592" i="1"/>
  <c r="AT592" i="1"/>
  <c r="AS592" i="1"/>
  <c r="AV591" i="1"/>
  <c r="AU591" i="1"/>
  <c r="AT591" i="1"/>
  <c r="AS591" i="1"/>
  <c r="AV590" i="1"/>
  <c r="AU590" i="1"/>
  <c r="AT590" i="1"/>
  <c r="AS590" i="1"/>
  <c r="AV589" i="1"/>
  <c r="AU589" i="1"/>
  <c r="AT589" i="1"/>
  <c r="AS589" i="1"/>
  <c r="AV588" i="1"/>
  <c r="AU588" i="1"/>
  <c r="AT588" i="1"/>
  <c r="AS588" i="1"/>
  <c r="AV587" i="1"/>
  <c r="AU587" i="1"/>
  <c r="AT587" i="1"/>
  <c r="AS587" i="1"/>
  <c r="AV586" i="1"/>
  <c r="AU586" i="1"/>
  <c r="AT586" i="1"/>
  <c r="AS586" i="1"/>
  <c r="AV585" i="1"/>
  <c r="AU585" i="1"/>
  <c r="AT585" i="1"/>
  <c r="AS585" i="1"/>
  <c r="AV584" i="1"/>
  <c r="AU584" i="1"/>
  <c r="AT584" i="1"/>
  <c r="AS584" i="1"/>
  <c r="AV583" i="1"/>
  <c r="AU583" i="1"/>
  <c r="AT583" i="1"/>
  <c r="AS583" i="1"/>
  <c r="AV582" i="1"/>
  <c r="AU582" i="1"/>
  <c r="AT582" i="1"/>
  <c r="AS582" i="1"/>
  <c r="AV581" i="1"/>
  <c r="AU581" i="1"/>
  <c r="AT581" i="1"/>
  <c r="AS581" i="1"/>
  <c r="AV580" i="1"/>
  <c r="AU580" i="1"/>
  <c r="AT580" i="1"/>
  <c r="AS580" i="1"/>
  <c r="AV579" i="1"/>
  <c r="AU579" i="1"/>
  <c r="AT579" i="1"/>
  <c r="AS579" i="1"/>
  <c r="AV578" i="1"/>
  <c r="AU578" i="1"/>
  <c r="AT578" i="1"/>
  <c r="AS578" i="1"/>
  <c r="AV577" i="1"/>
  <c r="AU577" i="1"/>
  <c r="AT577" i="1"/>
  <c r="AS577" i="1"/>
  <c r="AV576" i="1"/>
  <c r="AU576" i="1"/>
  <c r="AT576" i="1"/>
  <c r="AS576" i="1"/>
  <c r="AV575" i="1"/>
  <c r="AU575" i="1"/>
  <c r="AT575" i="1"/>
  <c r="AS575" i="1"/>
  <c r="AV574" i="1"/>
  <c r="AU574" i="1"/>
  <c r="AT574" i="1"/>
  <c r="AS574" i="1"/>
  <c r="AV573" i="1"/>
  <c r="AU573" i="1"/>
  <c r="AT573" i="1"/>
  <c r="AS573" i="1"/>
  <c r="AV572" i="1"/>
  <c r="AU572" i="1"/>
  <c r="AT572" i="1"/>
  <c r="AS572" i="1"/>
  <c r="AV571" i="1"/>
  <c r="AU571" i="1"/>
  <c r="AT571" i="1"/>
  <c r="AS571" i="1"/>
  <c r="AV570" i="1"/>
  <c r="AU570" i="1"/>
  <c r="AT570" i="1"/>
  <c r="AS570" i="1"/>
  <c r="AV569" i="1"/>
  <c r="AU569" i="1"/>
  <c r="AT569" i="1"/>
  <c r="AS569" i="1"/>
  <c r="AV568" i="1"/>
  <c r="AU568" i="1"/>
  <c r="AT568" i="1"/>
  <c r="AS568" i="1"/>
  <c r="AV567" i="1"/>
  <c r="AU567" i="1"/>
  <c r="AT567" i="1"/>
  <c r="AS567" i="1"/>
  <c r="AV566" i="1"/>
  <c r="AU566" i="1"/>
  <c r="AT566" i="1"/>
  <c r="AS566" i="1"/>
  <c r="AV565" i="1"/>
  <c r="AU565" i="1"/>
  <c r="AT565" i="1"/>
  <c r="AS565" i="1"/>
  <c r="AV564" i="1"/>
  <c r="AU564" i="1"/>
  <c r="AT564" i="1"/>
  <c r="AS564" i="1"/>
  <c r="AV563" i="1"/>
  <c r="AU563" i="1"/>
  <c r="AT563" i="1"/>
  <c r="AS563" i="1"/>
  <c r="AV562" i="1"/>
  <c r="AU562" i="1"/>
  <c r="AT562" i="1"/>
  <c r="AS562" i="1"/>
  <c r="AV561" i="1"/>
  <c r="AU561" i="1"/>
  <c r="AT561" i="1"/>
  <c r="AS561" i="1"/>
  <c r="AV560" i="1"/>
  <c r="AU560" i="1"/>
  <c r="AT560" i="1"/>
  <c r="AS560" i="1"/>
  <c r="AV559" i="1"/>
  <c r="AU559" i="1"/>
  <c r="AT559" i="1"/>
  <c r="AS559" i="1"/>
  <c r="AV558" i="1"/>
  <c r="AU558" i="1"/>
  <c r="AT558" i="1"/>
  <c r="AS558" i="1"/>
  <c r="AV557" i="1"/>
  <c r="AU557" i="1"/>
  <c r="AT557" i="1"/>
  <c r="AS557" i="1"/>
  <c r="AV556" i="1"/>
  <c r="AU556" i="1"/>
  <c r="AT556" i="1"/>
  <c r="AS556" i="1"/>
  <c r="AV555" i="1"/>
  <c r="AU555" i="1"/>
  <c r="AT555" i="1"/>
  <c r="AS555" i="1"/>
  <c r="AV554" i="1"/>
  <c r="AU554" i="1"/>
  <c r="AT554" i="1"/>
  <c r="AS554" i="1"/>
  <c r="AV553" i="1"/>
  <c r="AU553" i="1"/>
  <c r="AT553" i="1"/>
  <c r="AS553" i="1"/>
  <c r="AV552" i="1"/>
  <c r="AU552" i="1"/>
  <c r="AT552" i="1"/>
  <c r="AS552" i="1"/>
  <c r="AV551" i="1"/>
  <c r="AU551" i="1"/>
  <c r="AT551" i="1"/>
  <c r="AS551" i="1"/>
  <c r="AV550" i="1"/>
  <c r="AU550" i="1"/>
  <c r="AT550" i="1"/>
  <c r="AS550" i="1"/>
  <c r="AV549" i="1"/>
  <c r="AU549" i="1"/>
  <c r="AT549" i="1"/>
  <c r="AS549" i="1"/>
  <c r="AV548" i="1"/>
  <c r="AU548" i="1"/>
  <c r="AT548" i="1"/>
  <c r="AS548" i="1"/>
  <c r="AV547" i="1"/>
  <c r="AU547" i="1"/>
  <c r="AT547" i="1"/>
  <c r="AS547" i="1"/>
  <c r="AV546" i="1"/>
  <c r="AU546" i="1"/>
  <c r="AT546" i="1"/>
  <c r="AS546" i="1"/>
  <c r="AV545" i="1"/>
  <c r="AU545" i="1"/>
  <c r="AT545" i="1"/>
  <c r="AS545" i="1"/>
  <c r="AV544" i="1"/>
  <c r="AU544" i="1"/>
  <c r="AT544" i="1"/>
  <c r="AS544" i="1"/>
  <c r="AV543" i="1"/>
  <c r="AU543" i="1"/>
  <c r="AT543" i="1"/>
  <c r="AS543" i="1"/>
  <c r="AV542" i="1"/>
  <c r="AU542" i="1"/>
  <c r="AT542" i="1"/>
  <c r="AS542" i="1"/>
  <c r="AV541" i="1"/>
  <c r="AU541" i="1"/>
  <c r="AT541" i="1"/>
  <c r="AS541" i="1"/>
  <c r="AV540" i="1"/>
  <c r="AU540" i="1"/>
  <c r="AT540" i="1"/>
  <c r="AS540" i="1"/>
  <c r="AV539" i="1"/>
  <c r="AU539" i="1"/>
  <c r="AT539" i="1"/>
  <c r="AS539" i="1"/>
  <c r="AV538" i="1"/>
  <c r="AU538" i="1"/>
  <c r="AT538" i="1"/>
  <c r="AS538" i="1"/>
  <c r="AV537" i="1"/>
  <c r="AU537" i="1"/>
  <c r="AT537" i="1"/>
  <c r="AS537" i="1"/>
  <c r="AV536" i="1"/>
  <c r="AU536" i="1"/>
  <c r="AT536" i="1"/>
  <c r="AS536" i="1"/>
  <c r="AV535" i="1"/>
  <c r="AU535" i="1"/>
  <c r="AT535" i="1"/>
  <c r="AS535" i="1"/>
  <c r="AV534" i="1"/>
  <c r="AU534" i="1"/>
  <c r="AT534" i="1"/>
  <c r="AS534" i="1"/>
  <c r="AV533" i="1"/>
  <c r="AU533" i="1"/>
  <c r="AT533" i="1"/>
  <c r="AS533" i="1"/>
  <c r="AV532" i="1"/>
  <c r="AU532" i="1"/>
  <c r="AT532" i="1"/>
  <c r="AS532" i="1"/>
  <c r="AV531" i="1"/>
  <c r="AU531" i="1"/>
  <c r="AT531" i="1"/>
  <c r="AS531" i="1"/>
  <c r="AV530" i="1"/>
  <c r="AU530" i="1"/>
  <c r="AT530" i="1"/>
  <c r="AS530" i="1"/>
  <c r="AV529" i="1"/>
  <c r="AU529" i="1"/>
  <c r="AT529" i="1"/>
  <c r="AS529" i="1"/>
  <c r="AV528" i="1"/>
  <c r="AU528" i="1"/>
  <c r="AT528" i="1"/>
  <c r="AS528" i="1"/>
  <c r="AV527" i="1"/>
  <c r="AU527" i="1"/>
  <c r="AT527" i="1"/>
  <c r="AS527" i="1"/>
  <c r="AV526" i="1"/>
  <c r="AU526" i="1"/>
  <c r="AT526" i="1"/>
  <c r="AS526" i="1"/>
  <c r="AV525" i="1"/>
  <c r="AU525" i="1"/>
  <c r="AT525" i="1"/>
  <c r="AS525" i="1"/>
  <c r="AV524" i="1"/>
  <c r="AU524" i="1"/>
  <c r="AT524" i="1"/>
  <c r="AS524" i="1"/>
  <c r="AV523" i="1"/>
  <c r="AU523" i="1"/>
  <c r="AT523" i="1"/>
  <c r="AS523" i="1"/>
  <c r="AV522" i="1"/>
  <c r="AU522" i="1"/>
  <c r="AT522" i="1"/>
  <c r="AS522" i="1"/>
  <c r="AV521" i="1"/>
  <c r="AU521" i="1"/>
  <c r="AT521" i="1"/>
  <c r="AS521" i="1"/>
  <c r="AV520" i="1"/>
  <c r="AU520" i="1"/>
  <c r="AT520" i="1"/>
  <c r="AS520" i="1"/>
  <c r="AV519" i="1"/>
  <c r="AU519" i="1"/>
  <c r="AT519" i="1"/>
  <c r="AS519" i="1"/>
  <c r="AV518" i="1"/>
  <c r="AU518" i="1"/>
  <c r="AT518" i="1"/>
  <c r="AS518" i="1"/>
  <c r="AV517" i="1"/>
  <c r="AU517" i="1"/>
  <c r="AT517" i="1"/>
  <c r="AS517" i="1"/>
  <c r="AV516" i="1"/>
  <c r="AU516" i="1"/>
  <c r="AT516" i="1"/>
  <c r="AS516" i="1"/>
  <c r="AV515" i="1"/>
  <c r="AU515" i="1"/>
  <c r="AT515" i="1"/>
  <c r="AS515" i="1"/>
  <c r="AV514" i="1"/>
  <c r="AU514" i="1"/>
  <c r="AT514" i="1"/>
  <c r="AS514" i="1"/>
  <c r="AV513" i="1"/>
  <c r="AU513" i="1"/>
  <c r="AT513" i="1"/>
  <c r="AS513" i="1"/>
  <c r="AV512" i="1"/>
  <c r="AU512" i="1"/>
  <c r="AT512" i="1"/>
  <c r="AS512" i="1"/>
  <c r="AV511" i="1"/>
  <c r="AU511" i="1"/>
  <c r="AT511" i="1"/>
  <c r="AS511" i="1"/>
  <c r="AV510" i="1"/>
  <c r="AU510" i="1"/>
  <c r="AT510" i="1"/>
  <c r="AS510" i="1"/>
  <c r="AV509" i="1"/>
  <c r="AU509" i="1"/>
  <c r="AT509" i="1"/>
  <c r="AS509" i="1"/>
  <c r="AV508" i="1"/>
  <c r="AU508" i="1"/>
  <c r="AT508" i="1"/>
  <c r="AS508" i="1"/>
  <c r="AV507" i="1"/>
  <c r="AU507" i="1"/>
  <c r="AT507" i="1"/>
  <c r="AS507" i="1"/>
  <c r="AV506" i="1"/>
  <c r="AU506" i="1"/>
  <c r="AT506" i="1"/>
  <c r="AS506" i="1"/>
  <c r="AV505" i="1"/>
  <c r="AU505" i="1"/>
  <c r="AT505" i="1"/>
  <c r="AS505" i="1"/>
  <c r="AV504" i="1"/>
  <c r="AU504" i="1"/>
  <c r="AT504" i="1"/>
  <c r="AS504" i="1"/>
  <c r="AV503" i="1"/>
  <c r="AU503" i="1"/>
  <c r="AT503" i="1"/>
  <c r="AS503" i="1"/>
  <c r="AV502" i="1"/>
  <c r="AU502" i="1"/>
  <c r="AT502" i="1"/>
  <c r="AS502" i="1"/>
  <c r="AV501" i="1"/>
  <c r="AU501" i="1"/>
  <c r="AT501" i="1"/>
  <c r="AS501" i="1"/>
  <c r="AV500" i="1"/>
  <c r="AU500" i="1"/>
  <c r="AT500" i="1"/>
  <c r="AS500" i="1"/>
  <c r="AV499" i="1"/>
  <c r="AU499" i="1"/>
  <c r="AT499" i="1"/>
  <c r="AS499" i="1"/>
  <c r="AV498" i="1"/>
  <c r="AU498" i="1"/>
  <c r="AT498" i="1"/>
  <c r="AS498" i="1"/>
  <c r="AV497" i="1"/>
  <c r="AU497" i="1"/>
  <c r="AT497" i="1"/>
  <c r="AS497" i="1"/>
  <c r="AV496" i="1"/>
  <c r="AU496" i="1"/>
  <c r="AT496" i="1"/>
  <c r="AS496" i="1"/>
  <c r="AV495" i="1"/>
  <c r="AU495" i="1"/>
  <c r="AT495" i="1"/>
  <c r="AS495" i="1"/>
  <c r="AV494" i="1"/>
  <c r="AU494" i="1"/>
  <c r="AT494" i="1"/>
  <c r="AS494" i="1"/>
  <c r="AV493" i="1"/>
  <c r="AU493" i="1"/>
  <c r="AT493" i="1"/>
  <c r="AS493" i="1"/>
  <c r="AV492" i="1"/>
  <c r="AU492" i="1"/>
  <c r="AT492" i="1"/>
  <c r="AS492" i="1"/>
  <c r="AV491" i="1"/>
  <c r="AU491" i="1"/>
  <c r="AT491" i="1"/>
  <c r="AS491" i="1"/>
  <c r="AV490" i="1"/>
  <c r="AU490" i="1"/>
  <c r="AT490" i="1"/>
  <c r="AS490" i="1"/>
  <c r="AV489" i="1"/>
  <c r="AU489" i="1"/>
  <c r="AT489" i="1"/>
  <c r="AS489" i="1"/>
  <c r="AV488" i="1"/>
  <c r="AU488" i="1"/>
  <c r="AT488" i="1"/>
  <c r="AS488" i="1"/>
  <c r="AV487" i="1"/>
  <c r="AU487" i="1"/>
  <c r="AT487" i="1"/>
  <c r="AS487" i="1"/>
  <c r="AV486" i="1"/>
  <c r="AU486" i="1"/>
  <c r="AT486" i="1"/>
  <c r="AS486" i="1"/>
  <c r="AV485" i="1"/>
  <c r="AU485" i="1"/>
  <c r="AT485" i="1"/>
  <c r="AS485" i="1"/>
  <c r="AV484" i="1"/>
  <c r="AU484" i="1"/>
  <c r="AT484" i="1"/>
  <c r="AS484" i="1"/>
  <c r="AV483" i="1"/>
  <c r="AU483" i="1"/>
  <c r="AT483" i="1"/>
  <c r="AS483" i="1"/>
  <c r="AV482" i="1"/>
  <c r="AU482" i="1"/>
  <c r="AT482" i="1"/>
  <c r="AS482" i="1"/>
  <c r="AV481" i="1"/>
  <c r="AU481" i="1"/>
  <c r="AT481" i="1"/>
  <c r="AS481" i="1"/>
  <c r="AV480" i="1"/>
  <c r="AU480" i="1"/>
  <c r="AT480" i="1"/>
  <c r="AS480" i="1"/>
  <c r="AV479" i="1"/>
  <c r="AU479" i="1"/>
  <c r="AT479" i="1"/>
  <c r="AS479" i="1"/>
  <c r="AV478" i="1"/>
  <c r="AU478" i="1"/>
  <c r="AT478" i="1"/>
  <c r="AS478" i="1"/>
  <c r="AV477" i="1"/>
  <c r="AU477" i="1"/>
  <c r="AT477" i="1"/>
  <c r="AS477" i="1"/>
  <c r="AV476" i="1"/>
  <c r="AU476" i="1"/>
  <c r="AT476" i="1"/>
  <c r="AS476" i="1"/>
  <c r="AV475" i="1"/>
  <c r="AU475" i="1"/>
  <c r="AT475" i="1"/>
  <c r="AS475" i="1"/>
  <c r="AV474" i="1"/>
  <c r="AU474" i="1"/>
  <c r="AT474" i="1"/>
  <c r="AS474" i="1"/>
  <c r="AV473" i="1"/>
  <c r="AU473" i="1"/>
  <c r="AT473" i="1"/>
  <c r="AS473" i="1"/>
  <c r="AV472" i="1"/>
  <c r="AU472" i="1"/>
  <c r="AT472" i="1"/>
  <c r="AS472" i="1"/>
  <c r="AV471" i="1"/>
  <c r="AU471" i="1"/>
  <c r="AT471" i="1"/>
  <c r="AS471" i="1"/>
  <c r="AV470" i="1"/>
  <c r="AU470" i="1"/>
  <c r="AT470" i="1"/>
  <c r="AS470" i="1"/>
  <c r="AV469" i="1"/>
  <c r="AU469" i="1"/>
  <c r="AT469" i="1"/>
  <c r="AS469" i="1"/>
  <c r="AV468" i="1"/>
  <c r="AU468" i="1"/>
  <c r="AT468" i="1"/>
  <c r="AS468" i="1"/>
  <c r="AV467" i="1"/>
  <c r="AU467" i="1"/>
  <c r="AT467" i="1"/>
  <c r="AS467" i="1"/>
  <c r="AV466" i="1"/>
  <c r="AU466" i="1"/>
  <c r="AT466" i="1"/>
  <c r="AS466" i="1"/>
  <c r="AV465" i="1"/>
  <c r="AU465" i="1"/>
  <c r="AT465" i="1"/>
  <c r="AS465" i="1"/>
  <c r="AV464" i="1"/>
  <c r="AU464" i="1"/>
  <c r="AT464" i="1"/>
  <c r="AS464" i="1"/>
  <c r="AV463" i="1"/>
  <c r="AU463" i="1"/>
  <c r="AT463" i="1"/>
  <c r="AS463" i="1"/>
  <c r="AV462" i="1"/>
  <c r="AU462" i="1"/>
  <c r="AT462" i="1"/>
  <c r="AS462" i="1"/>
  <c r="AV461" i="1"/>
  <c r="AU461" i="1"/>
  <c r="AT461" i="1"/>
  <c r="AS461" i="1"/>
  <c r="AV460" i="1"/>
  <c r="AU460" i="1"/>
  <c r="AT460" i="1"/>
  <c r="AS460" i="1"/>
  <c r="AV459" i="1"/>
  <c r="AU459" i="1"/>
  <c r="AT459" i="1"/>
  <c r="AS459" i="1"/>
  <c r="AV458" i="1"/>
  <c r="AU458" i="1"/>
  <c r="AT458" i="1"/>
  <c r="AS458" i="1"/>
  <c r="AV457" i="1"/>
  <c r="AU457" i="1"/>
  <c r="AT457" i="1"/>
  <c r="AS457" i="1"/>
  <c r="AV456" i="1"/>
  <c r="AU456" i="1"/>
  <c r="AT456" i="1"/>
  <c r="AS456" i="1"/>
  <c r="AV455" i="1"/>
  <c r="AU455" i="1"/>
  <c r="AT455" i="1"/>
  <c r="AS455" i="1"/>
  <c r="AV454" i="1"/>
  <c r="AU454" i="1"/>
  <c r="AT454" i="1"/>
  <c r="AS454" i="1"/>
  <c r="AV453" i="1"/>
  <c r="AU453" i="1"/>
  <c r="AT453" i="1"/>
  <c r="AS453" i="1"/>
  <c r="AV452" i="1"/>
  <c r="AU452" i="1"/>
  <c r="AT452" i="1"/>
  <c r="AS452" i="1"/>
  <c r="AV451" i="1"/>
  <c r="AU451" i="1"/>
  <c r="AT451" i="1"/>
  <c r="AS451" i="1"/>
  <c r="AV450" i="1"/>
  <c r="AU450" i="1"/>
  <c r="AT450" i="1"/>
  <c r="AS450" i="1"/>
  <c r="AV449" i="1"/>
  <c r="AU449" i="1"/>
  <c r="AT449" i="1"/>
  <c r="AS449" i="1"/>
  <c r="AV448" i="1"/>
  <c r="AU448" i="1"/>
  <c r="AT448" i="1"/>
  <c r="AS448" i="1"/>
  <c r="AV447" i="1"/>
  <c r="AU447" i="1"/>
  <c r="AT447" i="1"/>
  <c r="AS447" i="1"/>
  <c r="AV446" i="1"/>
  <c r="AU446" i="1"/>
  <c r="AT446" i="1"/>
  <c r="AS446" i="1"/>
  <c r="AV445" i="1"/>
  <c r="AU445" i="1"/>
  <c r="AT445" i="1"/>
  <c r="AS445" i="1"/>
  <c r="AV444" i="1"/>
  <c r="AU444" i="1"/>
  <c r="AT444" i="1"/>
  <c r="AS444" i="1"/>
  <c r="AV443" i="1"/>
  <c r="AU443" i="1"/>
  <c r="AT443" i="1"/>
  <c r="AS443" i="1"/>
  <c r="AV442" i="1"/>
  <c r="AU442" i="1"/>
  <c r="AT442" i="1"/>
  <c r="AS442" i="1"/>
  <c r="AV441" i="1"/>
  <c r="AU441" i="1"/>
  <c r="AT441" i="1"/>
  <c r="AS441" i="1"/>
  <c r="AV440" i="1"/>
  <c r="AU440" i="1"/>
  <c r="AT440" i="1"/>
  <c r="AS440" i="1"/>
  <c r="AV439" i="1"/>
  <c r="AU439" i="1"/>
  <c r="AT439" i="1"/>
  <c r="AS439" i="1"/>
  <c r="AV438" i="1"/>
  <c r="AU438" i="1"/>
  <c r="AT438" i="1"/>
  <c r="AS438" i="1"/>
  <c r="AV437" i="1"/>
  <c r="AU437" i="1"/>
  <c r="AT437" i="1"/>
  <c r="AS437" i="1"/>
  <c r="AV436" i="1"/>
  <c r="AU436" i="1"/>
  <c r="AT436" i="1"/>
  <c r="AS436" i="1"/>
  <c r="AV435" i="1"/>
  <c r="AU435" i="1"/>
  <c r="AT435" i="1"/>
  <c r="AS435" i="1"/>
  <c r="AV434" i="1"/>
  <c r="AU434" i="1"/>
  <c r="AT434" i="1"/>
  <c r="AS434" i="1"/>
  <c r="AV433" i="1"/>
  <c r="AU433" i="1"/>
  <c r="AT433" i="1"/>
  <c r="AS433" i="1"/>
  <c r="AV432" i="1"/>
  <c r="AU432" i="1"/>
  <c r="AT432" i="1"/>
  <c r="AS432" i="1"/>
  <c r="AV431" i="1"/>
  <c r="AU431" i="1"/>
  <c r="AT431" i="1"/>
  <c r="AS431" i="1"/>
  <c r="AV430" i="1"/>
  <c r="AU430" i="1"/>
  <c r="AT430" i="1"/>
  <c r="AS430" i="1"/>
  <c r="AV429" i="1"/>
  <c r="AU429" i="1"/>
  <c r="AT429" i="1"/>
  <c r="AS429" i="1"/>
  <c r="AV428" i="1"/>
  <c r="AU428" i="1"/>
  <c r="AT428" i="1"/>
  <c r="AS428" i="1"/>
  <c r="AV427" i="1"/>
  <c r="AU427" i="1"/>
  <c r="AT427" i="1"/>
  <c r="AS427" i="1"/>
  <c r="AV426" i="1"/>
  <c r="AU426" i="1"/>
  <c r="AT426" i="1"/>
  <c r="AS426" i="1"/>
  <c r="AV425" i="1"/>
  <c r="AU425" i="1"/>
  <c r="AT425" i="1"/>
  <c r="AS425" i="1"/>
  <c r="AV424" i="1"/>
  <c r="AU424" i="1"/>
  <c r="AT424" i="1"/>
  <c r="AS424" i="1"/>
  <c r="AV423" i="1"/>
  <c r="AU423" i="1"/>
  <c r="AT423" i="1"/>
  <c r="AS423" i="1"/>
  <c r="AV422" i="1"/>
  <c r="AU422" i="1"/>
  <c r="AT422" i="1"/>
  <c r="AS422" i="1"/>
  <c r="AV421" i="1"/>
  <c r="AU421" i="1"/>
  <c r="AT421" i="1"/>
  <c r="AS421" i="1"/>
  <c r="AV420" i="1"/>
  <c r="AU420" i="1"/>
  <c r="AT420" i="1"/>
  <c r="AS420" i="1"/>
  <c r="AV419" i="1"/>
  <c r="AU419" i="1"/>
  <c r="AT419" i="1"/>
  <c r="AS419" i="1"/>
  <c r="AV418" i="1"/>
  <c r="AU418" i="1"/>
  <c r="AT418" i="1"/>
  <c r="AS418" i="1"/>
  <c r="AV417" i="1"/>
  <c r="AU417" i="1"/>
  <c r="AT417" i="1"/>
  <c r="AS417" i="1"/>
  <c r="AV416" i="1"/>
  <c r="AU416" i="1"/>
  <c r="AT416" i="1"/>
  <c r="AS416" i="1"/>
  <c r="AV415" i="1"/>
  <c r="AU415" i="1"/>
  <c r="AT415" i="1"/>
  <c r="AS415" i="1"/>
  <c r="AV414" i="1"/>
  <c r="AU414" i="1"/>
  <c r="AT414" i="1"/>
  <c r="AS414" i="1"/>
  <c r="AV413" i="1"/>
  <c r="AU413" i="1"/>
  <c r="AT413" i="1"/>
  <c r="AS413" i="1"/>
  <c r="AV412" i="1"/>
  <c r="AU412" i="1"/>
  <c r="AT412" i="1"/>
  <c r="AS412" i="1"/>
  <c r="AV411" i="1"/>
  <c r="AU411" i="1"/>
  <c r="AT411" i="1"/>
  <c r="AS411" i="1"/>
  <c r="AV410" i="1"/>
  <c r="AU410" i="1"/>
  <c r="AT410" i="1"/>
  <c r="AS410" i="1"/>
  <c r="AV409" i="1"/>
  <c r="AU409" i="1"/>
  <c r="AT409" i="1"/>
  <c r="AS409" i="1"/>
  <c r="AV408" i="1"/>
  <c r="AU408" i="1"/>
  <c r="AT408" i="1"/>
  <c r="AS408" i="1"/>
  <c r="AV407" i="1"/>
  <c r="AU407" i="1"/>
  <c r="AT407" i="1"/>
  <c r="AS407" i="1"/>
  <c r="AV406" i="1"/>
  <c r="AU406" i="1"/>
  <c r="AT406" i="1"/>
  <c r="AS406" i="1"/>
  <c r="AV405" i="1"/>
  <c r="AU405" i="1"/>
  <c r="AT405" i="1"/>
  <c r="AS405" i="1"/>
  <c r="AV404" i="1"/>
  <c r="AU404" i="1"/>
  <c r="AT404" i="1"/>
  <c r="AS404" i="1"/>
  <c r="AV403" i="1"/>
  <c r="AU403" i="1"/>
  <c r="AT403" i="1"/>
  <c r="AS403" i="1"/>
  <c r="AV402" i="1"/>
  <c r="AU402" i="1"/>
  <c r="AT402" i="1"/>
  <c r="AS402" i="1"/>
  <c r="AV401" i="1"/>
  <c r="AU401" i="1"/>
  <c r="AT401" i="1"/>
  <c r="AS401" i="1"/>
  <c r="AV400" i="1"/>
  <c r="AU400" i="1"/>
  <c r="AT400" i="1"/>
  <c r="AS400" i="1"/>
  <c r="AV399" i="1"/>
  <c r="AU399" i="1"/>
  <c r="AT399" i="1"/>
  <c r="AS399" i="1"/>
  <c r="AV398" i="1"/>
  <c r="AU398" i="1"/>
  <c r="AT398" i="1"/>
  <c r="AS398" i="1"/>
  <c r="AV397" i="1"/>
  <c r="AU397" i="1"/>
  <c r="AT397" i="1"/>
  <c r="AS397" i="1"/>
  <c r="AV396" i="1"/>
  <c r="AU396" i="1"/>
  <c r="AT396" i="1"/>
  <c r="AS396" i="1"/>
  <c r="AV395" i="1"/>
  <c r="AU395" i="1"/>
  <c r="AT395" i="1"/>
  <c r="AS395" i="1"/>
  <c r="AV394" i="1"/>
  <c r="AU394" i="1"/>
  <c r="AT394" i="1"/>
  <c r="AS394" i="1"/>
  <c r="AV393" i="1"/>
  <c r="AU393" i="1"/>
  <c r="AT393" i="1"/>
  <c r="AS393" i="1"/>
  <c r="AV392" i="1"/>
  <c r="AU392" i="1"/>
  <c r="AT392" i="1"/>
  <c r="AS392" i="1"/>
  <c r="AV391" i="1"/>
  <c r="AU391" i="1"/>
  <c r="AT391" i="1"/>
  <c r="AS391" i="1"/>
  <c r="AV390" i="1"/>
  <c r="AU390" i="1"/>
  <c r="AT390" i="1"/>
  <c r="AS390" i="1"/>
  <c r="AV389" i="1"/>
  <c r="AU389" i="1"/>
  <c r="AT389" i="1"/>
  <c r="AS389" i="1"/>
  <c r="AV388" i="1"/>
  <c r="AU388" i="1"/>
  <c r="AT388" i="1"/>
  <c r="AS388" i="1"/>
  <c r="AV387" i="1"/>
  <c r="AU387" i="1"/>
  <c r="AT387" i="1"/>
  <c r="AS387" i="1"/>
  <c r="AV386" i="1"/>
  <c r="AU386" i="1"/>
  <c r="AT386" i="1"/>
  <c r="AS386" i="1"/>
  <c r="AV385" i="1"/>
  <c r="AU385" i="1"/>
  <c r="AT385" i="1"/>
  <c r="AS385" i="1"/>
  <c r="AV384" i="1"/>
  <c r="AU384" i="1"/>
  <c r="AT384" i="1"/>
  <c r="AS384" i="1"/>
  <c r="AV383" i="1"/>
  <c r="AU383" i="1"/>
  <c r="AT383" i="1"/>
  <c r="AS383" i="1"/>
  <c r="AV382" i="1"/>
  <c r="AU382" i="1"/>
  <c r="AT382" i="1"/>
  <c r="AS382" i="1"/>
  <c r="AV381" i="1"/>
  <c r="AU381" i="1"/>
  <c r="AT381" i="1"/>
  <c r="AS381" i="1"/>
  <c r="AV380" i="1"/>
  <c r="AU380" i="1"/>
  <c r="AT380" i="1"/>
  <c r="AS380" i="1"/>
  <c r="AV379" i="1"/>
  <c r="AU379" i="1"/>
  <c r="AT379" i="1"/>
  <c r="AS379" i="1"/>
  <c r="AV378" i="1"/>
  <c r="AU378" i="1"/>
  <c r="AT378" i="1"/>
  <c r="AS378" i="1"/>
  <c r="AV377" i="1"/>
  <c r="AU377" i="1"/>
  <c r="AT377" i="1"/>
  <c r="AS377" i="1"/>
  <c r="AV376" i="1"/>
  <c r="AU376" i="1"/>
  <c r="AT376" i="1"/>
  <c r="AS376" i="1"/>
  <c r="AV375" i="1"/>
  <c r="AU375" i="1"/>
  <c r="AT375" i="1"/>
  <c r="AS375" i="1"/>
  <c r="AV374" i="1"/>
  <c r="AU374" i="1"/>
  <c r="AT374" i="1"/>
  <c r="AS374" i="1"/>
  <c r="AV373" i="1"/>
  <c r="AU373" i="1"/>
  <c r="AT373" i="1"/>
  <c r="AS373" i="1"/>
  <c r="AV372" i="1"/>
  <c r="AU372" i="1"/>
  <c r="AT372" i="1"/>
  <c r="AS372" i="1"/>
  <c r="AV371" i="1"/>
  <c r="AU371" i="1"/>
  <c r="AT371" i="1"/>
  <c r="AS371" i="1"/>
  <c r="AV370" i="1"/>
  <c r="AU370" i="1"/>
  <c r="AT370" i="1"/>
  <c r="AS370" i="1"/>
  <c r="AV369" i="1"/>
  <c r="AU369" i="1"/>
  <c r="AT369" i="1"/>
  <c r="AS369" i="1"/>
  <c r="AV368" i="1"/>
  <c r="AU368" i="1"/>
  <c r="AT368" i="1"/>
  <c r="AS368" i="1"/>
  <c r="AV367" i="1"/>
  <c r="AU367" i="1"/>
  <c r="AT367" i="1"/>
  <c r="AS367" i="1"/>
  <c r="AV366" i="1"/>
  <c r="AU366" i="1"/>
  <c r="AT366" i="1"/>
  <c r="AS366" i="1"/>
  <c r="AV365" i="1"/>
  <c r="AU365" i="1"/>
  <c r="AT365" i="1"/>
  <c r="AS365" i="1"/>
  <c r="AV364" i="1"/>
  <c r="AU364" i="1"/>
  <c r="AT364" i="1"/>
  <c r="AS364" i="1"/>
  <c r="AV363" i="1"/>
  <c r="AU363" i="1"/>
  <c r="AT363" i="1"/>
  <c r="AS363" i="1"/>
  <c r="AV362" i="1"/>
  <c r="AU362" i="1"/>
  <c r="AT362" i="1"/>
  <c r="AS362" i="1"/>
  <c r="AV361" i="1"/>
  <c r="AU361" i="1"/>
  <c r="AT361" i="1"/>
  <c r="AS361" i="1"/>
  <c r="AV360" i="1"/>
  <c r="AU360" i="1"/>
  <c r="AT360" i="1"/>
  <c r="AS360" i="1"/>
  <c r="AV359" i="1"/>
  <c r="AU359" i="1"/>
  <c r="AT359" i="1"/>
  <c r="AS359" i="1"/>
  <c r="AV358" i="1"/>
  <c r="AU358" i="1"/>
  <c r="AT358" i="1"/>
  <c r="AS358" i="1"/>
  <c r="AV357" i="1"/>
  <c r="AU357" i="1"/>
  <c r="AT357" i="1"/>
  <c r="AS357" i="1"/>
  <c r="AV356" i="1"/>
  <c r="AU356" i="1"/>
  <c r="AT356" i="1"/>
  <c r="AS356" i="1"/>
  <c r="AV355" i="1"/>
  <c r="AU355" i="1"/>
  <c r="AT355" i="1"/>
  <c r="AS355" i="1"/>
  <c r="AV354" i="1"/>
  <c r="AU354" i="1"/>
  <c r="AT354" i="1"/>
  <c r="AS354" i="1"/>
  <c r="AV353" i="1"/>
  <c r="AU353" i="1"/>
  <c r="AT353" i="1"/>
  <c r="AS353" i="1"/>
  <c r="AV352" i="1"/>
  <c r="AU352" i="1"/>
  <c r="AT352" i="1"/>
  <c r="AS352" i="1"/>
  <c r="AV351" i="1"/>
  <c r="AU351" i="1"/>
  <c r="AT351" i="1"/>
  <c r="AS351" i="1"/>
  <c r="AV350" i="1"/>
  <c r="AU350" i="1"/>
  <c r="AT350" i="1"/>
  <c r="AS350" i="1"/>
  <c r="AV349" i="1"/>
  <c r="AU349" i="1"/>
  <c r="AT349" i="1"/>
  <c r="AS349" i="1"/>
  <c r="AV348" i="1"/>
  <c r="AU348" i="1"/>
  <c r="AT348" i="1"/>
  <c r="AS348" i="1"/>
  <c r="AV347" i="1"/>
  <c r="AU347" i="1"/>
  <c r="AT347" i="1"/>
  <c r="AS347" i="1"/>
  <c r="AV346" i="1"/>
  <c r="AU346" i="1"/>
  <c r="AT346" i="1"/>
  <c r="AS346" i="1"/>
  <c r="AV345" i="1"/>
  <c r="AU345" i="1"/>
  <c r="AT345" i="1"/>
  <c r="AS345" i="1"/>
  <c r="AV344" i="1"/>
  <c r="AU344" i="1"/>
  <c r="AT344" i="1"/>
  <c r="AS344" i="1"/>
  <c r="AV343" i="1"/>
  <c r="AU343" i="1"/>
  <c r="AT343" i="1"/>
  <c r="AS343" i="1"/>
  <c r="AV342" i="1"/>
  <c r="AU342" i="1"/>
  <c r="AT342" i="1"/>
  <c r="AS342" i="1"/>
  <c r="AV341" i="1"/>
  <c r="AU341" i="1"/>
  <c r="AT341" i="1"/>
  <c r="AS341" i="1"/>
  <c r="AV340" i="1"/>
  <c r="AU340" i="1"/>
  <c r="AT340" i="1"/>
  <c r="AS340" i="1"/>
  <c r="AV339" i="1"/>
  <c r="AU339" i="1"/>
  <c r="AT339" i="1"/>
  <c r="AS339" i="1"/>
  <c r="AV338" i="1"/>
  <c r="AU338" i="1"/>
  <c r="AT338" i="1"/>
  <c r="AS338" i="1"/>
  <c r="AV337" i="1"/>
  <c r="AU337" i="1"/>
  <c r="AT337" i="1"/>
  <c r="AS337" i="1"/>
  <c r="AV336" i="1"/>
  <c r="AU336" i="1"/>
  <c r="AT336" i="1"/>
  <c r="AS336" i="1"/>
  <c r="AV335" i="1"/>
  <c r="AU335" i="1"/>
  <c r="AT335" i="1"/>
  <c r="AS335" i="1"/>
  <c r="AV334" i="1"/>
  <c r="AU334" i="1"/>
  <c r="AT334" i="1"/>
  <c r="AS334" i="1"/>
  <c r="AV333" i="1"/>
  <c r="AU333" i="1"/>
  <c r="AT333" i="1"/>
  <c r="AS333" i="1"/>
  <c r="AV332" i="1"/>
  <c r="AU332" i="1"/>
  <c r="AT332" i="1"/>
  <c r="AS332" i="1"/>
  <c r="AV331" i="1"/>
  <c r="AU331" i="1"/>
  <c r="AT331" i="1"/>
  <c r="AS331" i="1"/>
  <c r="AV330" i="1"/>
  <c r="AU330" i="1"/>
  <c r="AT330" i="1"/>
  <c r="AS330" i="1"/>
  <c r="AV329" i="1"/>
  <c r="AU329" i="1"/>
  <c r="AT329" i="1"/>
  <c r="AS329" i="1"/>
  <c r="AV328" i="1"/>
  <c r="AU328" i="1"/>
  <c r="AT328" i="1"/>
  <c r="AS328" i="1"/>
  <c r="AV327" i="1"/>
  <c r="AU327" i="1"/>
  <c r="AT327" i="1"/>
  <c r="AS327" i="1"/>
  <c r="AV326" i="1"/>
  <c r="AU326" i="1"/>
  <c r="AT326" i="1"/>
  <c r="AS326" i="1"/>
  <c r="AV325" i="1"/>
  <c r="AU325" i="1"/>
  <c r="AT325" i="1"/>
  <c r="AS325" i="1"/>
  <c r="AV324" i="1"/>
  <c r="AU324" i="1"/>
  <c r="AT324" i="1"/>
  <c r="AS324" i="1"/>
  <c r="AV323" i="1"/>
  <c r="AU323" i="1"/>
  <c r="AT323" i="1"/>
  <c r="AS323" i="1"/>
  <c r="AV322" i="1"/>
  <c r="AU322" i="1"/>
  <c r="AT322" i="1"/>
  <c r="AS322" i="1"/>
  <c r="AV321" i="1"/>
  <c r="AU321" i="1"/>
  <c r="AT321" i="1"/>
  <c r="AS321" i="1"/>
  <c r="AV320" i="1"/>
  <c r="AU320" i="1"/>
  <c r="AT320" i="1"/>
  <c r="AS320" i="1"/>
  <c r="AV319" i="1"/>
  <c r="AU319" i="1"/>
  <c r="AT319" i="1"/>
  <c r="AS319" i="1"/>
  <c r="AV318" i="1"/>
  <c r="AU318" i="1"/>
  <c r="AT318" i="1"/>
  <c r="AS318" i="1"/>
  <c r="AV317" i="1"/>
  <c r="AU317" i="1"/>
  <c r="AT317" i="1"/>
  <c r="AS317" i="1"/>
  <c r="AV316" i="1"/>
  <c r="AU316" i="1"/>
  <c r="AT316" i="1"/>
  <c r="AS316" i="1"/>
  <c r="AV315" i="1"/>
  <c r="AU315" i="1"/>
  <c r="AT315" i="1"/>
  <c r="AS315" i="1"/>
  <c r="AV314" i="1"/>
  <c r="AU314" i="1"/>
  <c r="AT314" i="1"/>
  <c r="AS314" i="1"/>
  <c r="AV313" i="1"/>
  <c r="AU313" i="1"/>
  <c r="AT313" i="1"/>
  <c r="AS313" i="1"/>
  <c r="AV312" i="1"/>
  <c r="AU312" i="1"/>
  <c r="AT312" i="1"/>
  <c r="AS312" i="1"/>
  <c r="AV311" i="1"/>
  <c r="AU311" i="1"/>
  <c r="AT311" i="1"/>
  <c r="AS311" i="1"/>
  <c r="AV310" i="1"/>
  <c r="AU310" i="1"/>
  <c r="AT310" i="1"/>
  <c r="AS310" i="1"/>
  <c r="AV309" i="1"/>
  <c r="AU309" i="1"/>
  <c r="AT309" i="1"/>
  <c r="AS309" i="1"/>
  <c r="AV308" i="1"/>
  <c r="AU308" i="1"/>
  <c r="AT308" i="1"/>
  <c r="AS308" i="1"/>
  <c r="AV307" i="1"/>
  <c r="AU307" i="1"/>
  <c r="AT307" i="1"/>
  <c r="AS307" i="1"/>
  <c r="AV306" i="1"/>
  <c r="AU306" i="1"/>
  <c r="AT306" i="1"/>
  <c r="AS306" i="1"/>
  <c r="AV305" i="1"/>
  <c r="AU305" i="1"/>
  <c r="AT305" i="1"/>
  <c r="AS305" i="1"/>
  <c r="AV304" i="1"/>
  <c r="AU304" i="1"/>
  <c r="AT304" i="1"/>
  <c r="AS304" i="1"/>
  <c r="AV303" i="1"/>
  <c r="AU303" i="1"/>
  <c r="AT303" i="1"/>
  <c r="AS303" i="1"/>
  <c r="AV302" i="1"/>
  <c r="AU302" i="1"/>
  <c r="AT302" i="1"/>
  <c r="AS302" i="1"/>
  <c r="AV301" i="1"/>
  <c r="AU301" i="1"/>
  <c r="AT301" i="1"/>
  <c r="AS301" i="1"/>
  <c r="AV300" i="1"/>
  <c r="AU300" i="1"/>
  <c r="AT300" i="1"/>
  <c r="AS300" i="1"/>
  <c r="AV299" i="1"/>
  <c r="AU299" i="1"/>
  <c r="AT299" i="1"/>
  <c r="AS299" i="1"/>
  <c r="AV298" i="1"/>
  <c r="AU298" i="1"/>
  <c r="AT298" i="1"/>
  <c r="AS298" i="1"/>
  <c r="AV297" i="1"/>
  <c r="AU297" i="1"/>
  <c r="AT297" i="1"/>
  <c r="AS297" i="1"/>
  <c r="AV296" i="1"/>
  <c r="AU296" i="1"/>
  <c r="AT296" i="1"/>
  <c r="AS296" i="1"/>
  <c r="AV295" i="1"/>
  <c r="AU295" i="1"/>
  <c r="AT295" i="1"/>
  <c r="AS295" i="1"/>
  <c r="AV294" i="1"/>
  <c r="AU294" i="1"/>
  <c r="AT294" i="1"/>
  <c r="AS294" i="1"/>
  <c r="AV293" i="1"/>
  <c r="AU293" i="1"/>
  <c r="AT293" i="1"/>
  <c r="AS293" i="1"/>
  <c r="AV292" i="1"/>
  <c r="AU292" i="1"/>
  <c r="AT292" i="1"/>
  <c r="AS292" i="1"/>
  <c r="AV291" i="1"/>
  <c r="AU291" i="1"/>
  <c r="AT291" i="1"/>
  <c r="AS291" i="1"/>
  <c r="AV290" i="1"/>
  <c r="AU290" i="1"/>
  <c r="AT290" i="1"/>
  <c r="AS290" i="1"/>
  <c r="AV289" i="1"/>
  <c r="AU289" i="1"/>
  <c r="AT289" i="1"/>
  <c r="AS289" i="1"/>
  <c r="AV288" i="1"/>
  <c r="AU288" i="1"/>
  <c r="AT288" i="1"/>
  <c r="AS288" i="1"/>
  <c r="AV287" i="1"/>
  <c r="AU287" i="1"/>
  <c r="AT287" i="1"/>
  <c r="AS287" i="1"/>
  <c r="AV286" i="1"/>
  <c r="AU286" i="1"/>
  <c r="AT286" i="1"/>
  <c r="AS286" i="1"/>
  <c r="AV285" i="1"/>
  <c r="AU285" i="1"/>
  <c r="AT285" i="1"/>
  <c r="AS285" i="1"/>
  <c r="AV284" i="1"/>
  <c r="AU284" i="1"/>
  <c r="AT284" i="1"/>
  <c r="AS284" i="1"/>
  <c r="AV283" i="1"/>
  <c r="AU283" i="1"/>
  <c r="AT283" i="1"/>
  <c r="AS283" i="1"/>
  <c r="AV282" i="1"/>
  <c r="AU282" i="1"/>
  <c r="AT282" i="1"/>
  <c r="AS282" i="1"/>
  <c r="AV281" i="1"/>
  <c r="AU281" i="1"/>
  <c r="AT281" i="1"/>
  <c r="AS281" i="1"/>
  <c r="AV280" i="1"/>
  <c r="AU280" i="1"/>
  <c r="AT280" i="1"/>
  <c r="AS280" i="1"/>
  <c r="AV279" i="1"/>
  <c r="AU279" i="1"/>
  <c r="AT279" i="1"/>
  <c r="AS279" i="1"/>
  <c r="AV278" i="1"/>
  <c r="AU278" i="1"/>
  <c r="AT278" i="1"/>
  <c r="AS278" i="1"/>
  <c r="AV277" i="1"/>
  <c r="AU277" i="1"/>
  <c r="AT277" i="1"/>
  <c r="AS277" i="1"/>
  <c r="AV276" i="1"/>
  <c r="AU276" i="1"/>
  <c r="AT276" i="1"/>
  <c r="AS276" i="1"/>
  <c r="AV275" i="1"/>
  <c r="AU275" i="1"/>
  <c r="AT275" i="1"/>
  <c r="AS275" i="1"/>
  <c r="AV274" i="1"/>
  <c r="AU274" i="1"/>
  <c r="AT274" i="1"/>
  <c r="AS274" i="1"/>
  <c r="AV273" i="1"/>
  <c r="AU273" i="1"/>
  <c r="AT273" i="1"/>
  <c r="AS273" i="1"/>
  <c r="AV272" i="1"/>
  <c r="AU272" i="1"/>
  <c r="AT272" i="1"/>
  <c r="AS272" i="1"/>
  <c r="AV271" i="1"/>
  <c r="AU271" i="1"/>
  <c r="AT271" i="1"/>
  <c r="AS271" i="1"/>
  <c r="AV270" i="1"/>
  <c r="AU270" i="1"/>
  <c r="AT270" i="1"/>
  <c r="AS270" i="1"/>
  <c r="AV269" i="1"/>
  <c r="AU269" i="1"/>
  <c r="AT269" i="1"/>
  <c r="AS269" i="1"/>
  <c r="AV268" i="1"/>
  <c r="AU268" i="1"/>
  <c r="AT268" i="1"/>
  <c r="AS268" i="1"/>
  <c r="AV267" i="1"/>
  <c r="AU267" i="1"/>
  <c r="AT267" i="1"/>
  <c r="AS267" i="1"/>
  <c r="AV266" i="1"/>
  <c r="AU266" i="1"/>
  <c r="AT266" i="1"/>
  <c r="AS266" i="1"/>
  <c r="AV265" i="1"/>
  <c r="AU265" i="1"/>
  <c r="AT265" i="1"/>
  <c r="AS265" i="1"/>
  <c r="AV264" i="1"/>
  <c r="AU264" i="1"/>
  <c r="AT264" i="1"/>
  <c r="AS264" i="1"/>
  <c r="AV263" i="1"/>
  <c r="AU263" i="1"/>
  <c r="AT263" i="1"/>
  <c r="AS263" i="1"/>
  <c r="AV262" i="1"/>
  <c r="AU262" i="1"/>
  <c r="AT262" i="1"/>
  <c r="AS262" i="1"/>
  <c r="AV261" i="1"/>
  <c r="AU261" i="1"/>
  <c r="AT261" i="1"/>
  <c r="AS261" i="1"/>
  <c r="AV260" i="1"/>
  <c r="AU260" i="1"/>
  <c r="AT260" i="1"/>
  <c r="AS260" i="1"/>
  <c r="AV259" i="1"/>
  <c r="AU259" i="1"/>
  <c r="AT259" i="1"/>
  <c r="AS259" i="1"/>
  <c r="AV258" i="1"/>
  <c r="AU258" i="1"/>
  <c r="AT258" i="1"/>
  <c r="AS258" i="1"/>
  <c r="AV257" i="1"/>
  <c r="AU257" i="1"/>
  <c r="AT257" i="1"/>
  <c r="AS257" i="1"/>
  <c r="AV256" i="1"/>
  <c r="AU256" i="1"/>
  <c r="AT256" i="1"/>
  <c r="AS256" i="1"/>
  <c r="AV255" i="1"/>
  <c r="AU255" i="1"/>
  <c r="AT255" i="1"/>
  <c r="AS255" i="1"/>
  <c r="AV254" i="1"/>
  <c r="AU254" i="1"/>
  <c r="AT254" i="1"/>
  <c r="AS254" i="1"/>
  <c r="AV253" i="1"/>
  <c r="AU253" i="1"/>
  <c r="AT253" i="1"/>
  <c r="AS253" i="1"/>
  <c r="AV252" i="1"/>
  <c r="AU252" i="1"/>
  <c r="AT252" i="1"/>
  <c r="AS252" i="1"/>
  <c r="AV251" i="1"/>
  <c r="AU251" i="1"/>
  <c r="AT251" i="1"/>
  <c r="AS251" i="1"/>
  <c r="AV250" i="1"/>
  <c r="AU250" i="1"/>
  <c r="AT250" i="1"/>
  <c r="AS250" i="1"/>
  <c r="AV249" i="1"/>
  <c r="AU249" i="1"/>
  <c r="AT249" i="1"/>
  <c r="AS249" i="1"/>
  <c r="AV248" i="1"/>
  <c r="AU248" i="1"/>
  <c r="AT248" i="1"/>
  <c r="AS248" i="1"/>
  <c r="AV247" i="1"/>
  <c r="AU247" i="1"/>
  <c r="AT247" i="1"/>
  <c r="AS247" i="1"/>
  <c r="AV246" i="1"/>
  <c r="AU246" i="1"/>
  <c r="AT246" i="1"/>
  <c r="AS246" i="1"/>
  <c r="AV245" i="1"/>
  <c r="AU245" i="1"/>
  <c r="AT245" i="1"/>
  <c r="AS245" i="1"/>
  <c r="AV244" i="1"/>
  <c r="AU244" i="1"/>
  <c r="AT244" i="1"/>
  <c r="AS244" i="1"/>
  <c r="AV243" i="1"/>
  <c r="AU243" i="1"/>
  <c r="AT243" i="1"/>
  <c r="AS243" i="1"/>
  <c r="AV242" i="1"/>
  <c r="AU242" i="1"/>
  <c r="AT242" i="1"/>
  <c r="AS242" i="1"/>
  <c r="AV241" i="1"/>
  <c r="AU241" i="1"/>
  <c r="AT241" i="1"/>
  <c r="AS241" i="1"/>
  <c r="AV240" i="1"/>
  <c r="AU240" i="1"/>
  <c r="AT240" i="1"/>
  <c r="AS240" i="1"/>
  <c r="AV239" i="1"/>
  <c r="AU239" i="1"/>
  <c r="AT239" i="1"/>
  <c r="AS239" i="1"/>
  <c r="AV238" i="1"/>
  <c r="AU238" i="1"/>
  <c r="AT238" i="1"/>
  <c r="AS238" i="1"/>
  <c r="AV237" i="1"/>
  <c r="AU237" i="1"/>
  <c r="AT237" i="1"/>
  <c r="AS237" i="1"/>
  <c r="AV236" i="1"/>
  <c r="AU236" i="1"/>
  <c r="AT236" i="1"/>
  <c r="AS236" i="1"/>
  <c r="AV235" i="1"/>
  <c r="AU235" i="1"/>
  <c r="AT235" i="1"/>
  <c r="AS235" i="1"/>
  <c r="AV234" i="1"/>
  <c r="AU234" i="1"/>
  <c r="AT234" i="1"/>
  <c r="AS234" i="1"/>
  <c r="AV233" i="1"/>
  <c r="AU233" i="1"/>
  <c r="AT233" i="1"/>
  <c r="AS233" i="1"/>
  <c r="AV232" i="1"/>
  <c r="AU232" i="1"/>
  <c r="AT232" i="1"/>
  <c r="AS232" i="1"/>
  <c r="AV231" i="1"/>
  <c r="AU231" i="1"/>
  <c r="AT231" i="1"/>
  <c r="AS231" i="1"/>
  <c r="AV230" i="1"/>
  <c r="AU230" i="1"/>
  <c r="AT230" i="1"/>
  <c r="AS230" i="1"/>
  <c r="AV229" i="1"/>
  <c r="AU229" i="1"/>
  <c r="AT229" i="1"/>
  <c r="AS229" i="1"/>
  <c r="AV228" i="1"/>
  <c r="AU228" i="1"/>
  <c r="AT228" i="1"/>
  <c r="AS228" i="1"/>
  <c r="AV227" i="1"/>
  <c r="AU227" i="1"/>
  <c r="AT227" i="1"/>
  <c r="AS227" i="1"/>
  <c r="AV226" i="1"/>
  <c r="AU226" i="1"/>
  <c r="AT226" i="1"/>
  <c r="AS226" i="1"/>
  <c r="AV225" i="1"/>
  <c r="AU225" i="1"/>
  <c r="AT225" i="1"/>
  <c r="AS225" i="1"/>
  <c r="AV224" i="1"/>
  <c r="AU224" i="1"/>
  <c r="AT224" i="1"/>
  <c r="AS224" i="1"/>
  <c r="AV223" i="1"/>
  <c r="AU223" i="1"/>
  <c r="AT223" i="1"/>
  <c r="AS223" i="1"/>
  <c r="AV222" i="1"/>
  <c r="AU222" i="1"/>
  <c r="AT222" i="1"/>
  <c r="AS222" i="1"/>
  <c r="AV221" i="1"/>
  <c r="AU221" i="1"/>
  <c r="AT221" i="1"/>
  <c r="AS221" i="1"/>
  <c r="AV220" i="1"/>
  <c r="AU220" i="1"/>
  <c r="AT220" i="1"/>
  <c r="AS220" i="1"/>
  <c r="AV219" i="1"/>
  <c r="AU219" i="1"/>
  <c r="AT219" i="1"/>
  <c r="AS219" i="1"/>
  <c r="AV218" i="1"/>
  <c r="AU218" i="1"/>
  <c r="AT218" i="1"/>
  <c r="AS218" i="1"/>
  <c r="AV217" i="1"/>
  <c r="AU217" i="1"/>
  <c r="AT217" i="1"/>
  <c r="AS217" i="1"/>
  <c r="AV216" i="1"/>
  <c r="AU216" i="1"/>
  <c r="AT216" i="1"/>
  <c r="AS216" i="1"/>
  <c r="AV215" i="1"/>
  <c r="AU215" i="1"/>
  <c r="AT215" i="1"/>
  <c r="AS215" i="1"/>
  <c r="AV214" i="1"/>
  <c r="AU214" i="1"/>
  <c r="AT214" i="1"/>
  <c r="AS214" i="1"/>
  <c r="AV213" i="1"/>
  <c r="AU213" i="1"/>
  <c r="AT213" i="1"/>
  <c r="AS213" i="1"/>
  <c r="AV212" i="1"/>
  <c r="AU212" i="1"/>
  <c r="AT212" i="1"/>
  <c r="AS212" i="1"/>
  <c r="AV211" i="1"/>
  <c r="AU211" i="1"/>
  <c r="AT211" i="1"/>
  <c r="AS211" i="1"/>
  <c r="AV210" i="1"/>
  <c r="AU210" i="1"/>
  <c r="AT210" i="1"/>
  <c r="AS210" i="1"/>
  <c r="AV209" i="1"/>
  <c r="AU209" i="1"/>
  <c r="AT209" i="1"/>
  <c r="AS209" i="1"/>
  <c r="AV208" i="1"/>
  <c r="AU208" i="1"/>
  <c r="AT208" i="1"/>
  <c r="AS208" i="1"/>
  <c r="AV207" i="1"/>
  <c r="AU207" i="1"/>
  <c r="AT207" i="1"/>
  <c r="AS207" i="1"/>
  <c r="AV206" i="1"/>
  <c r="AU206" i="1"/>
  <c r="AT206" i="1"/>
  <c r="AS206" i="1"/>
  <c r="AV205" i="1"/>
  <c r="AU205" i="1"/>
  <c r="AT205" i="1"/>
  <c r="AS205" i="1"/>
  <c r="AV204" i="1"/>
  <c r="AU204" i="1"/>
  <c r="AT204" i="1"/>
  <c r="AS204" i="1"/>
  <c r="AV203" i="1"/>
  <c r="AU203" i="1"/>
  <c r="AT203" i="1"/>
  <c r="AS203" i="1"/>
  <c r="AV202" i="1"/>
  <c r="AU202" i="1"/>
  <c r="AT202" i="1"/>
  <c r="AS202" i="1"/>
  <c r="AV201" i="1"/>
  <c r="AU201" i="1"/>
  <c r="AT201" i="1"/>
  <c r="AS201" i="1"/>
  <c r="AV200" i="1"/>
  <c r="AU200" i="1"/>
  <c r="AT200" i="1"/>
  <c r="AS200" i="1"/>
  <c r="AV199" i="1"/>
  <c r="AU199" i="1"/>
  <c r="AT199" i="1"/>
  <c r="AS199" i="1"/>
  <c r="AV198" i="1"/>
  <c r="AU198" i="1"/>
  <c r="AT198" i="1"/>
  <c r="AS198" i="1"/>
  <c r="AV197" i="1"/>
  <c r="AU197" i="1"/>
  <c r="AT197" i="1"/>
  <c r="AS197" i="1"/>
  <c r="AV196" i="1"/>
  <c r="AU196" i="1"/>
  <c r="AT196" i="1"/>
  <c r="AS196" i="1"/>
  <c r="AV195" i="1"/>
  <c r="AU195" i="1"/>
  <c r="AT195" i="1"/>
  <c r="AS195" i="1"/>
  <c r="AV194" i="1"/>
  <c r="AU194" i="1"/>
  <c r="AT194" i="1"/>
  <c r="AS194" i="1"/>
  <c r="AV193" i="1"/>
  <c r="AU193" i="1"/>
  <c r="AT193" i="1"/>
  <c r="AS193" i="1"/>
  <c r="AV192" i="1"/>
  <c r="AU192" i="1"/>
  <c r="AT192" i="1"/>
  <c r="AS192" i="1"/>
  <c r="AV191" i="1"/>
  <c r="AU191" i="1"/>
  <c r="AT191" i="1"/>
  <c r="AS191" i="1"/>
  <c r="AV190" i="1"/>
  <c r="AU190" i="1"/>
  <c r="AT190" i="1"/>
  <c r="AS190" i="1"/>
  <c r="AV189" i="1"/>
  <c r="AU189" i="1"/>
  <c r="AT189" i="1"/>
  <c r="AS189" i="1"/>
  <c r="AV188" i="1"/>
  <c r="AU188" i="1"/>
  <c r="AT188" i="1"/>
  <c r="AS188" i="1"/>
  <c r="AV187" i="1"/>
  <c r="AU187" i="1"/>
  <c r="AT187" i="1"/>
  <c r="AS187" i="1"/>
  <c r="AV186" i="1"/>
  <c r="AU186" i="1"/>
  <c r="AT186" i="1"/>
  <c r="AS186" i="1"/>
  <c r="AV185" i="1"/>
  <c r="AU185" i="1"/>
  <c r="AT185" i="1"/>
  <c r="AS185" i="1"/>
  <c r="AV184" i="1"/>
  <c r="AU184" i="1"/>
  <c r="AT184" i="1"/>
  <c r="AS184" i="1"/>
  <c r="AV183" i="1"/>
  <c r="AU183" i="1"/>
  <c r="AT183" i="1"/>
  <c r="AS183" i="1"/>
  <c r="AV182" i="1"/>
  <c r="AU182" i="1"/>
  <c r="AT182" i="1"/>
  <c r="AS182" i="1"/>
  <c r="AV181" i="1"/>
  <c r="AU181" i="1"/>
  <c r="AT181" i="1"/>
  <c r="AS181" i="1"/>
  <c r="AV180" i="1"/>
  <c r="AU180" i="1"/>
  <c r="AT180" i="1"/>
  <c r="AS180" i="1"/>
  <c r="AV179" i="1"/>
  <c r="AU179" i="1"/>
  <c r="AT179" i="1"/>
  <c r="AS179" i="1"/>
  <c r="AV178" i="1"/>
  <c r="AU178" i="1"/>
  <c r="AT178" i="1"/>
  <c r="AS178" i="1"/>
  <c r="AV177" i="1"/>
  <c r="AU177" i="1"/>
  <c r="AT177" i="1"/>
  <c r="AS177" i="1"/>
  <c r="AV176" i="1"/>
  <c r="AU176" i="1"/>
  <c r="AT176" i="1"/>
  <c r="AS176" i="1"/>
  <c r="AV175" i="1"/>
  <c r="AU175" i="1"/>
  <c r="AT175" i="1"/>
  <c r="AS175" i="1"/>
  <c r="AV174" i="1"/>
  <c r="AU174" i="1"/>
  <c r="AT174" i="1"/>
  <c r="AS174" i="1"/>
  <c r="AV173" i="1"/>
  <c r="AU173" i="1"/>
  <c r="AT173" i="1"/>
  <c r="AS173" i="1"/>
  <c r="AV172" i="1"/>
  <c r="AU172" i="1"/>
  <c r="AT172" i="1"/>
  <c r="AS172" i="1"/>
  <c r="AV171" i="1"/>
  <c r="AU171" i="1"/>
  <c r="AT171" i="1"/>
  <c r="AS171" i="1"/>
  <c r="AV170" i="1"/>
  <c r="AU170" i="1"/>
  <c r="AT170" i="1"/>
  <c r="AS170" i="1"/>
  <c r="AV169" i="1"/>
  <c r="AU169" i="1"/>
  <c r="AT169" i="1"/>
  <c r="AS169" i="1"/>
  <c r="AV168" i="1"/>
  <c r="AU168" i="1"/>
  <c r="AT168" i="1"/>
  <c r="AS168" i="1"/>
  <c r="AV167" i="1"/>
  <c r="AU167" i="1"/>
  <c r="AT167" i="1"/>
  <c r="AS167" i="1"/>
  <c r="AV166" i="1"/>
  <c r="AU166" i="1"/>
  <c r="AT166" i="1"/>
  <c r="AS166" i="1"/>
  <c r="AV165" i="1"/>
  <c r="AU165" i="1"/>
  <c r="AT165" i="1"/>
  <c r="AS165" i="1"/>
  <c r="AV164" i="1"/>
  <c r="AU164" i="1"/>
  <c r="AT164" i="1"/>
  <c r="AS164" i="1"/>
  <c r="AV163" i="1"/>
  <c r="AU163" i="1"/>
  <c r="AT163" i="1"/>
  <c r="AS163" i="1"/>
  <c r="AV162" i="1"/>
  <c r="AU162" i="1"/>
  <c r="AT162" i="1"/>
  <c r="AS162" i="1"/>
  <c r="AV161" i="1"/>
  <c r="AU161" i="1"/>
  <c r="AT161" i="1"/>
  <c r="AS161" i="1"/>
  <c r="AV160" i="1"/>
  <c r="AU160" i="1"/>
  <c r="AT160" i="1"/>
  <c r="AS160" i="1"/>
  <c r="AV159" i="1"/>
  <c r="AU159" i="1"/>
  <c r="AT159" i="1"/>
  <c r="AS159" i="1"/>
  <c r="AV158" i="1"/>
  <c r="AU158" i="1"/>
  <c r="AT158" i="1"/>
  <c r="AS158" i="1"/>
  <c r="AV157" i="1"/>
  <c r="AU157" i="1"/>
  <c r="AT157" i="1"/>
  <c r="AS157" i="1"/>
  <c r="AV156" i="1"/>
  <c r="AU156" i="1"/>
  <c r="AT156" i="1"/>
  <c r="AS156" i="1"/>
  <c r="AV155" i="1"/>
  <c r="AU155" i="1"/>
  <c r="AT155" i="1"/>
  <c r="AS155" i="1"/>
  <c r="AV154" i="1"/>
  <c r="AU154" i="1"/>
  <c r="AT154" i="1"/>
  <c r="AS154" i="1"/>
  <c r="AV153" i="1"/>
  <c r="AU153" i="1"/>
  <c r="AT153" i="1"/>
  <c r="AS153" i="1"/>
  <c r="AV152" i="1"/>
  <c r="AU152" i="1"/>
  <c r="AT152" i="1"/>
  <c r="AS152" i="1"/>
  <c r="AV151" i="1"/>
  <c r="AU151" i="1"/>
  <c r="AT151" i="1"/>
  <c r="AS151" i="1"/>
  <c r="AV150" i="1"/>
  <c r="AU150" i="1"/>
  <c r="AT150" i="1"/>
  <c r="AS150" i="1"/>
  <c r="AV149" i="1"/>
  <c r="AU149" i="1"/>
  <c r="AT149" i="1"/>
  <c r="AS149" i="1"/>
  <c r="AV148" i="1"/>
  <c r="AU148" i="1"/>
  <c r="AT148" i="1"/>
  <c r="AS148" i="1"/>
  <c r="AV147" i="1"/>
  <c r="AU147" i="1"/>
  <c r="AT147" i="1"/>
  <c r="AS147" i="1"/>
  <c r="AV146" i="1"/>
  <c r="AU146" i="1"/>
  <c r="AT146" i="1"/>
  <c r="AS146" i="1"/>
  <c r="AV145" i="1"/>
  <c r="AU145" i="1"/>
  <c r="AT145" i="1"/>
  <c r="AS145" i="1"/>
  <c r="AV144" i="1"/>
  <c r="AU144" i="1"/>
  <c r="AT144" i="1"/>
  <c r="AS144" i="1"/>
  <c r="AV143" i="1"/>
  <c r="AU143" i="1"/>
  <c r="AT143" i="1"/>
  <c r="AS143" i="1"/>
  <c r="AV142" i="1"/>
  <c r="AU142" i="1"/>
  <c r="AT142" i="1"/>
  <c r="AS142" i="1"/>
  <c r="AV141" i="1"/>
  <c r="AU141" i="1"/>
  <c r="AT141" i="1"/>
  <c r="AS141" i="1"/>
  <c r="AV140" i="1"/>
  <c r="AU140" i="1"/>
  <c r="AT140" i="1"/>
  <c r="AS140" i="1"/>
  <c r="AV139" i="1"/>
  <c r="AU139" i="1"/>
  <c r="AT139" i="1"/>
  <c r="AS139" i="1"/>
  <c r="AV138" i="1"/>
  <c r="AU138" i="1"/>
  <c r="AT138" i="1"/>
  <c r="AS138" i="1"/>
  <c r="AV137" i="1"/>
  <c r="AU137" i="1"/>
  <c r="AT137" i="1"/>
  <c r="AS137" i="1"/>
  <c r="AV136" i="1"/>
  <c r="AU136" i="1"/>
  <c r="AT136" i="1"/>
  <c r="AS136" i="1"/>
  <c r="AV135" i="1"/>
  <c r="AU135" i="1"/>
  <c r="AT135" i="1"/>
  <c r="AS135" i="1"/>
  <c r="AV134" i="1"/>
  <c r="AU134" i="1"/>
  <c r="AT134" i="1"/>
  <c r="AS134" i="1"/>
  <c r="AV133" i="1"/>
  <c r="AU133" i="1"/>
  <c r="AT133" i="1"/>
  <c r="AS133" i="1"/>
  <c r="AV132" i="1"/>
  <c r="AU132" i="1"/>
  <c r="AT132" i="1"/>
  <c r="AS132" i="1"/>
  <c r="AV131" i="1"/>
  <c r="AU131" i="1"/>
  <c r="AT131" i="1"/>
  <c r="AS131" i="1"/>
  <c r="AV130" i="1"/>
  <c r="AU130" i="1"/>
  <c r="AT130" i="1"/>
  <c r="AS130" i="1"/>
  <c r="AV129" i="1"/>
  <c r="AU129" i="1"/>
  <c r="AT129" i="1"/>
  <c r="AS129" i="1"/>
  <c r="AV128" i="1"/>
  <c r="AU128" i="1"/>
  <c r="AT128" i="1"/>
  <c r="AS128" i="1"/>
  <c r="AV127" i="1"/>
  <c r="AU127" i="1"/>
  <c r="AT127" i="1"/>
  <c r="AS127" i="1"/>
  <c r="AV126" i="1"/>
  <c r="AU126" i="1"/>
  <c r="AT126" i="1"/>
  <c r="AS126" i="1"/>
  <c r="AV125" i="1"/>
  <c r="AU125" i="1"/>
  <c r="AT125" i="1"/>
  <c r="AS125" i="1"/>
  <c r="AV124" i="1"/>
  <c r="AU124" i="1"/>
  <c r="AT124" i="1"/>
  <c r="AS124" i="1"/>
  <c r="AV123" i="1"/>
  <c r="AU123" i="1"/>
  <c r="AT123" i="1"/>
  <c r="AS123" i="1"/>
  <c r="AV122" i="1"/>
  <c r="AU122" i="1"/>
  <c r="AT122" i="1"/>
  <c r="AS122" i="1"/>
  <c r="AV121" i="1"/>
  <c r="AU121" i="1"/>
  <c r="AT121" i="1"/>
  <c r="AS121" i="1"/>
  <c r="AV120" i="1"/>
  <c r="AU120" i="1"/>
  <c r="AT120" i="1"/>
  <c r="AS120" i="1"/>
  <c r="AV119" i="1"/>
  <c r="AU119" i="1"/>
  <c r="AT119" i="1"/>
  <c r="AS119" i="1"/>
  <c r="AV118" i="1"/>
  <c r="AU118" i="1"/>
  <c r="AT118" i="1"/>
  <c r="AS118" i="1"/>
  <c r="AV117" i="1"/>
  <c r="AU117" i="1"/>
  <c r="AT117" i="1"/>
  <c r="AS117" i="1"/>
  <c r="AV116" i="1"/>
  <c r="AU116" i="1"/>
  <c r="AT116" i="1"/>
  <c r="AS116" i="1"/>
  <c r="AV115" i="1"/>
  <c r="AU115" i="1"/>
  <c r="AT115" i="1"/>
  <c r="AS115" i="1"/>
  <c r="AV114" i="1"/>
  <c r="AU114" i="1"/>
  <c r="AT114" i="1"/>
  <c r="AS114" i="1"/>
  <c r="AV113" i="1"/>
  <c r="AU113" i="1"/>
  <c r="AT113" i="1"/>
  <c r="AS113" i="1"/>
  <c r="AV112" i="1"/>
  <c r="AU112" i="1"/>
  <c r="AT112" i="1"/>
  <c r="AS112" i="1"/>
  <c r="AV111" i="1"/>
  <c r="AU111" i="1"/>
  <c r="AT111" i="1"/>
  <c r="AS111" i="1"/>
  <c r="AV110" i="1"/>
  <c r="AU110" i="1"/>
  <c r="AT110" i="1"/>
  <c r="AS110" i="1"/>
  <c r="AV109" i="1"/>
  <c r="AU109" i="1"/>
  <c r="AT109" i="1"/>
  <c r="AS109" i="1"/>
  <c r="AV108" i="1"/>
  <c r="AU108" i="1"/>
  <c r="AT108" i="1"/>
  <c r="AS108" i="1"/>
  <c r="AV107" i="1"/>
  <c r="AU107" i="1"/>
  <c r="AT107" i="1"/>
  <c r="AS107" i="1"/>
  <c r="AV106" i="1"/>
  <c r="AU106" i="1"/>
  <c r="AT106" i="1"/>
  <c r="AS106" i="1"/>
  <c r="AV105" i="1"/>
  <c r="AU105" i="1"/>
  <c r="AT105" i="1"/>
  <c r="AS105" i="1"/>
  <c r="AV104" i="1"/>
  <c r="AU104" i="1"/>
  <c r="AT104" i="1"/>
  <c r="AS104" i="1"/>
  <c r="AV103" i="1"/>
  <c r="AU103" i="1"/>
  <c r="AT103" i="1"/>
  <c r="AS103" i="1"/>
  <c r="AV102" i="1"/>
  <c r="AU102" i="1"/>
  <c r="AT102" i="1"/>
  <c r="AS102" i="1"/>
  <c r="AV101" i="1"/>
  <c r="AU101" i="1"/>
  <c r="AT101" i="1"/>
  <c r="AS101" i="1"/>
  <c r="AV100" i="1"/>
  <c r="AU100" i="1"/>
  <c r="AT100" i="1"/>
  <c r="AS100" i="1"/>
  <c r="AV99" i="1"/>
  <c r="AU99" i="1"/>
  <c r="AT99" i="1"/>
  <c r="AS99" i="1"/>
  <c r="AV98" i="1"/>
  <c r="AU98" i="1"/>
  <c r="AT98" i="1"/>
  <c r="AS98" i="1"/>
  <c r="AV97" i="1"/>
  <c r="AU97" i="1"/>
  <c r="AT97" i="1"/>
  <c r="AS97" i="1"/>
  <c r="AV96" i="1"/>
  <c r="AU96" i="1"/>
  <c r="AT96" i="1"/>
  <c r="AS96" i="1"/>
  <c r="AV95" i="1"/>
  <c r="AU95" i="1"/>
  <c r="AT95" i="1"/>
  <c r="AS95" i="1"/>
  <c r="AV94" i="1"/>
  <c r="AU94" i="1"/>
  <c r="AT94" i="1"/>
  <c r="AS94" i="1"/>
  <c r="AV93" i="1"/>
  <c r="AU93" i="1"/>
  <c r="AT93" i="1"/>
  <c r="AS93" i="1"/>
  <c r="AV92" i="1"/>
  <c r="AU92" i="1"/>
  <c r="AT92" i="1"/>
  <c r="AS92" i="1"/>
  <c r="AV91" i="1"/>
  <c r="AU91" i="1"/>
  <c r="AT91" i="1"/>
  <c r="AS91" i="1"/>
  <c r="AV90" i="1"/>
  <c r="AU90" i="1"/>
  <c r="AT90" i="1"/>
  <c r="AS90" i="1"/>
  <c r="AV89" i="1"/>
  <c r="AU89" i="1"/>
  <c r="AT89" i="1"/>
  <c r="AS89" i="1"/>
  <c r="AV88" i="1"/>
  <c r="AU88" i="1"/>
  <c r="AT88" i="1"/>
  <c r="AS88" i="1"/>
  <c r="AV87" i="1"/>
  <c r="AU87" i="1"/>
  <c r="AT87" i="1"/>
  <c r="AS87" i="1"/>
  <c r="AV86" i="1"/>
  <c r="AU86" i="1"/>
  <c r="AT86" i="1"/>
  <c r="AS86" i="1"/>
  <c r="AV85" i="1"/>
  <c r="AU85" i="1"/>
  <c r="AT85" i="1"/>
  <c r="AS85" i="1"/>
  <c r="AV84" i="1"/>
  <c r="AU84" i="1"/>
  <c r="AT84" i="1"/>
  <c r="AS84" i="1"/>
  <c r="AV83" i="1"/>
  <c r="AU83" i="1"/>
  <c r="AT83" i="1"/>
  <c r="AS83" i="1"/>
  <c r="AV82" i="1"/>
  <c r="AU82" i="1"/>
  <c r="AT82" i="1"/>
  <c r="AS82" i="1"/>
  <c r="AV81" i="1"/>
  <c r="AU81" i="1"/>
  <c r="AT81" i="1"/>
  <c r="AS81" i="1"/>
  <c r="AV80" i="1"/>
  <c r="AU80" i="1"/>
  <c r="AT80" i="1"/>
  <c r="AS80" i="1"/>
  <c r="AV79" i="1"/>
  <c r="AU79" i="1"/>
  <c r="AT79" i="1"/>
  <c r="AS79" i="1"/>
  <c r="AV78" i="1"/>
  <c r="AU78" i="1"/>
  <c r="AT78" i="1"/>
  <c r="AS78" i="1"/>
  <c r="AV77" i="1"/>
  <c r="AU77" i="1"/>
  <c r="AT77" i="1"/>
  <c r="AS77" i="1"/>
  <c r="AV76" i="1"/>
  <c r="AU76" i="1"/>
  <c r="AT76" i="1"/>
  <c r="AS76" i="1"/>
  <c r="AV75" i="1"/>
  <c r="AU75" i="1"/>
  <c r="AT75" i="1"/>
  <c r="AS75" i="1"/>
  <c r="AV74" i="1"/>
  <c r="AU74" i="1"/>
  <c r="AT74" i="1"/>
  <c r="AS74" i="1"/>
  <c r="AV73" i="1"/>
  <c r="AU73" i="1"/>
  <c r="AT73" i="1"/>
  <c r="AS73" i="1"/>
  <c r="AV72" i="1"/>
  <c r="AU72" i="1"/>
  <c r="AT72" i="1"/>
  <c r="AS72" i="1"/>
  <c r="AV71" i="1"/>
  <c r="AU71" i="1"/>
  <c r="AT71" i="1"/>
  <c r="AS71" i="1"/>
  <c r="AV70" i="1"/>
  <c r="AU70" i="1"/>
  <c r="AT70" i="1"/>
  <c r="AS70" i="1"/>
  <c r="AV69" i="1"/>
  <c r="AU69" i="1"/>
  <c r="AT69" i="1"/>
  <c r="AS69" i="1"/>
  <c r="AV68" i="1"/>
  <c r="AU68" i="1"/>
  <c r="AT68" i="1"/>
  <c r="AS68" i="1"/>
  <c r="AV67" i="1"/>
  <c r="AU67" i="1"/>
  <c r="AT67" i="1"/>
  <c r="AS67" i="1"/>
  <c r="AV66" i="1"/>
  <c r="AU66" i="1"/>
  <c r="AT66" i="1"/>
  <c r="AS66" i="1"/>
  <c r="AV65" i="1"/>
  <c r="AU65" i="1"/>
  <c r="AT65" i="1"/>
  <c r="AS65" i="1"/>
  <c r="AV64" i="1"/>
  <c r="AU64" i="1"/>
  <c r="AT64" i="1"/>
  <c r="AS64" i="1"/>
  <c r="AV63" i="1"/>
  <c r="AU63" i="1"/>
  <c r="AT63" i="1"/>
  <c r="AS63" i="1"/>
  <c r="AV62" i="1"/>
  <c r="AU62" i="1"/>
  <c r="AT62" i="1"/>
  <c r="AS62" i="1"/>
  <c r="AV61" i="1"/>
  <c r="AU61" i="1"/>
  <c r="AT61" i="1"/>
  <c r="AS61" i="1"/>
  <c r="AV60" i="1"/>
  <c r="AU60" i="1"/>
  <c r="AT60" i="1"/>
  <c r="AS60" i="1"/>
  <c r="AV59" i="1"/>
  <c r="AU59" i="1"/>
  <c r="AT59" i="1"/>
  <c r="AS59" i="1"/>
  <c r="AV58" i="1"/>
  <c r="AU58" i="1"/>
  <c r="AT58" i="1"/>
  <c r="AS58" i="1"/>
  <c r="AV57" i="1"/>
  <c r="AU57" i="1"/>
  <c r="AT57" i="1"/>
  <c r="AS57" i="1"/>
  <c r="AV56" i="1"/>
  <c r="AU56" i="1"/>
  <c r="AT56" i="1"/>
  <c r="AS56" i="1"/>
  <c r="AV55" i="1"/>
  <c r="AU55" i="1"/>
  <c r="AT55" i="1"/>
  <c r="AS55" i="1"/>
  <c r="AV54" i="1"/>
  <c r="AU54" i="1"/>
  <c r="AT54" i="1"/>
  <c r="AS54" i="1"/>
  <c r="AV53" i="1"/>
  <c r="AU53" i="1"/>
  <c r="AT53" i="1"/>
  <c r="AS53" i="1"/>
  <c r="AV52" i="1"/>
  <c r="AU52" i="1"/>
  <c r="AT52" i="1"/>
  <c r="AS52" i="1"/>
  <c r="AV51" i="1"/>
  <c r="AU51" i="1"/>
  <c r="AT51" i="1"/>
  <c r="AS51" i="1"/>
  <c r="AV50" i="1"/>
  <c r="AU50" i="1"/>
  <c r="AT50" i="1"/>
  <c r="AS50" i="1"/>
  <c r="AV49" i="1"/>
  <c r="AU49" i="1"/>
  <c r="AT49" i="1"/>
  <c r="AS49" i="1"/>
  <c r="AV48" i="1"/>
  <c r="AU48" i="1"/>
  <c r="AT48" i="1"/>
  <c r="AS48" i="1"/>
  <c r="AV47" i="1"/>
  <c r="AU47" i="1"/>
  <c r="AT47" i="1"/>
  <c r="AS47" i="1"/>
  <c r="AV46" i="1"/>
  <c r="AU46" i="1"/>
  <c r="AT46" i="1"/>
  <c r="AS46" i="1"/>
  <c r="AV45" i="1"/>
  <c r="AU45" i="1"/>
  <c r="AT45" i="1"/>
  <c r="AS45" i="1"/>
  <c r="AV44" i="1"/>
  <c r="AU44" i="1"/>
  <c r="AT44" i="1"/>
  <c r="AS44" i="1"/>
  <c r="AV43" i="1"/>
  <c r="AU43" i="1"/>
  <c r="AT43" i="1"/>
  <c r="AS43" i="1"/>
  <c r="AV42" i="1"/>
  <c r="AU42" i="1"/>
  <c r="AT42" i="1"/>
  <c r="AS42" i="1"/>
  <c r="AV41" i="1"/>
  <c r="AU41" i="1"/>
  <c r="AT41" i="1"/>
  <c r="AS41" i="1"/>
  <c r="AV40" i="1"/>
  <c r="AU40" i="1"/>
  <c r="AT40" i="1"/>
  <c r="AS40" i="1"/>
  <c r="AV39" i="1"/>
  <c r="AU39" i="1"/>
  <c r="AT39" i="1"/>
  <c r="AS39" i="1"/>
  <c r="AV38" i="1"/>
  <c r="AU38" i="1"/>
  <c r="AT38" i="1"/>
  <c r="AS38" i="1"/>
  <c r="AV37" i="1"/>
  <c r="AU37" i="1"/>
  <c r="AT37" i="1"/>
  <c r="AS37" i="1"/>
  <c r="AV36" i="1"/>
  <c r="AU36" i="1"/>
  <c r="AT36" i="1"/>
  <c r="AS36" i="1"/>
  <c r="AV35" i="1"/>
  <c r="AU35" i="1"/>
  <c r="AT35" i="1"/>
  <c r="AS35" i="1"/>
  <c r="AV34" i="1"/>
  <c r="AU34" i="1"/>
  <c r="AT34" i="1"/>
  <c r="AS34" i="1"/>
  <c r="AV33" i="1"/>
  <c r="AU33" i="1"/>
  <c r="AT33" i="1"/>
  <c r="AS33" i="1"/>
  <c r="AV32" i="1"/>
  <c r="AU32" i="1"/>
  <c r="AT32" i="1"/>
  <c r="AS32" i="1"/>
  <c r="AV31" i="1"/>
  <c r="AU31" i="1"/>
  <c r="AT31" i="1"/>
  <c r="AS31" i="1"/>
  <c r="AV30" i="1"/>
  <c r="AU30" i="1"/>
  <c r="AT30" i="1"/>
  <c r="AS30" i="1"/>
  <c r="AV29" i="1"/>
  <c r="AU29" i="1"/>
  <c r="AT29" i="1"/>
  <c r="AS29" i="1"/>
  <c r="AV28" i="1"/>
  <c r="AU28" i="1"/>
  <c r="AT28" i="1"/>
  <c r="AS28" i="1"/>
  <c r="AV27" i="1"/>
  <c r="AU27" i="1"/>
  <c r="AT27" i="1"/>
  <c r="AS27" i="1"/>
  <c r="AV26" i="1"/>
  <c r="AU26" i="1"/>
  <c r="AT26" i="1"/>
  <c r="AS26" i="1"/>
  <c r="AV25" i="1"/>
  <c r="AU25" i="1"/>
  <c r="AT25" i="1"/>
  <c r="AS25" i="1"/>
  <c r="AV24" i="1"/>
  <c r="AU24" i="1"/>
  <c r="AT24" i="1"/>
  <c r="AS24" i="1"/>
  <c r="AV23" i="1"/>
  <c r="AU23" i="1"/>
  <c r="AT23" i="1"/>
  <c r="AS23" i="1"/>
  <c r="AV22" i="1"/>
  <c r="AU22" i="1"/>
  <c r="AT22" i="1"/>
  <c r="AS22" i="1"/>
  <c r="AV21" i="1"/>
  <c r="AU21" i="1"/>
  <c r="AT21" i="1"/>
  <c r="AS21" i="1"/>
  <c r="AV20" i="1"/>
  <c r="AU20" i="1"/>
  <c r="AT20" i="1"/>
  <c r="AS20" i="1"/>
  <c r="AV19" i="1"/>
  <c r="AU19" i="1"/>
  <c r="AT19" i="1"/>
  <c r="AS19" i="1"/>
  <c r="AV18" i="1"/>
  <c r="AU18" i="1"/>
  <c r="AT18" i="1"/>
  <c r="AS18" i="1"/>
  <c r="AV17" i="1"/>
  <c r="AU17" i="1"/>
  <c r="AT17" i="1"/>
  <c r="AS17" i="1"/>
  <c r="AV16" i="1"/>
  <c r="AU16" i="1"/>
  <c r="AT16" i="1"/>
  <c r="AS16" i="1"/>
  <c r="AV15" i="1"/>
  <c r="AU15" i="1"/>
  <c r="AT15" i="1"/>
  <c r="AS15" i="1"/>
  <c r="AV14" i="1"/>
  <c r="AU14" i="1"/>
  <c r="AT14" i="1"/>
  <c r="AS14" i="1"/>
  <c r="AV13" i="1"/>
  <c r="AU13" i="1"/>
  <c r="AT13" i="1"/>
  <c r="AS13" i="1"/>
  <c r="AV12" i="1"/>
  <c r="AU12" i="1"/>
  <c r="AT12" i="1"/>
  <c r="AS12" i="1"/>
  <c r="AV11" i="1"/>
  <c r="AU11" i="1"/>
  <c r="AT11" i="1"/>
  <c r="AS11" i="1"/>
  <c r="AV10" i="1"/>
  <c r="AU10" i="1"/>
  <c r="AT10" i="1"/>
  <c r="AS10" i="1"/>
  <c r="AV9" i="1"/>
  <c r="AU9" i="1"/>
  <c r="AT9" i="1"/>
  <c r="AS9" i="1"/>
  <c r="AV8" i="1"/>
  <c r="AU8" i="1"/>
  <c r="AT8" i="1"/>
  <c r="AS8" i="1"/>
  <c r="AV7" i="1"/>
  <c r="AU7" i="1"/>
  <c r="AT7" i="1"/>
  <c r="AS7" i="1"/>
  <c r="AV6" i="1"/>
  <c r="AU6" i="1"/>
  <c r="AT6" i="1"/>
  <c r="AS6" i="1"/>
  <c r="AV5" i="1"/>
  <c r="AU5" i="1"/>
  <c r="AT5" i="1"/>
  <c r="AS5" i="1"/>
  <c r="AV4" i="1"/>
  <c r="AU4" i="1"/>
  <c r="AT4" i="1"/>
  <c r="AS4" i="1"/>
  <c r="AV3" i="1"/>
  <c r="AU3" i="1"/>
  <c r="AT3" i="1"/>
  <c r="AS3" i="1"/>
  <c r="I721" i="16"/>
  <c r="H721" i="16"/>
  <c r="I720" i="16"/>
  <c r="H720" i="16"/>
  <c r="I719" i="16"/>
  <c r="H719" i="16"/>
  <c r="I718" i="16"/>
  <c r="H718" i="16"/>
  <c r="I717" i="16"/>
  <c r="H717" i="16"/>
  <c r="I716" i="16"/>
  <c r="H716" i="16"/>
  <c r="I715" i="16"/>
  <c r="H715" i="16"/>
  <c r="I714" i="16"/>
  <c r="H714" i="16"/>
  <c r="I713" i="16"/>
  <c r="H713" i="16"/>
  <c r="I712" i="16"/>
  <c r="H712" i="16"/>
  <c r="I711" i="16"/>
  <c r="H711" i="16"/>
  <c r="I710" i="16"/>
  <c r="H710" i="16"/>
  <c r="I709" i="16"/>
  <c r="H709" i="16"/>
  <c r="I708" i="16"/>
  <c r="H708" i="16"/>
  <c r="I707" i="16"/>
  <c r="H707" i="16"/>
  <c r="I706" i="16"/>
  <c r="H706" i="16"/>
  <c r="I705" i="16"/>
  <c r="H705" i="16"/>
  <c r="I704" i="16"/>
  <c r="H704" i="16"/>
  <c r="I703" i="16"/>
  <c r="H703" i="16"/>
  <c r="I702" i="16"/>
  <c r="H702" i="16"/>
  <c r="I701" i="16"/>
  <c r="H701" i="16"/>
  <c r="I700" i="16"/>
  <c r="H700" i="16"/>
  <c r="I699" i="16"/>
  <c r="H699" i="16"/>
  <c r="I698" i="16"/>
  <c r="H698" i="16"/>
  <c r="I697" i="16"/>
  <c r="H697" i="16"/>
  <c r="I696" i="16"/>
  <c r="H696" i="16"/>
  <c r="I695" i="16"/>
  <c r="H695" i="16"/>
  <c r="I694" i="16"/>
  <c r="H694" i="16"/>
  <c r="I693" i="16"/>
  <c r="H693" i="16"/>
  <c r="I692" i="16"/>
  <c r="H692" i="16"/>
  <c r="I691" i="16"/>
  <c r="H691" i="16"/>
  <c r="I690" i="16"/>
  <c r="H690" i="16"/>
  <c r="I689" i="16"/>
  <c r="H689" i="16"/>
  <c r="I688" i="16"/>
  <c r="H688" i="16"/>
  <c r="I687" i="16"/>
  <c r="H687" i="16"/>
  <c r="I686" i="16"/>
  <c r="H686" i="16"/>
  <c r="I685" i="16"/>
  <c r="H685" i="16"/>
  <c r="I684" i="16"/>
  <c r="H684" i="16"/>
  <c r="I683" i="16"/>
  <c r="H683" i="16"/>
  <c r="I682" i="16"/>
  <c r="H682" i="16"/>
  <c r="I681" i="16"/>
  <c r="H681" i="16"/>
  <c r="I680" i="16"/>
  <c r="H680" i="16"/>
  <c r="I679" i="16"/>
  <c r="H679" i="16"/>
  <c r="I678" i="16"/>
  <c r="H678" i="16"/>
  <c r="I677" i="16"/>
  <c r="H677" i="16"/>
  <c r="I676" i="16"/>
  <c r="H676" i="16"/>
  <c r="I675" i="16"/>
  <c r="H675" i="16"/>
  <c r="I674" i="16"/>
  <c r="H674" i="16"/>
  <c r="I673" i="16"/>
  <c r="H673" i="16"/>
  <c r="I672" i="16"/>
  <c r="H672" i="16"/>
  <c r="I671" i="16"/>
  <c r="H671" i="16"/>
  <c r="I670" i="16"/>
  <c r="H670" i="16"/>
  <c r="I669" i="16"/>
  <c r="H669" i="16"/>
  <c r="I668" i="16"/>
  <c r="H668" i="16"/>
  <c r="I667" i="16"/>
  <c r="H667" i="16"/>
  <c r="I666" i="16"/>
  <c r="H666" i="16"/>
  <c r="I665" i="16"/>
  <c r="H665" i="16"/>
  <c r="I664" i="16"/>
  <c r="H664" i="16"/>
  <c r="I663" i="16"/>
  <c r="H663" i="16"/>
  <c r="I662" i="16"/>
  <c r="H662" i="16"/>
  <c r="I661" i="16"/>
  <c r="H661" i="16"/>
  <c r="I660" i="16"/>
  <c r="H660" i="16"/>
  <c r="I659" i="16"/>
  <c r="H659" i="16"/>
  <c r="I658" i="16"/>
  <c r="H658" i="16"/>
  <c r="I657" i="16"/>
  <c r="H657" i="16"/>
  <c r="I656" i="16"/>
  <c r="H656" i="16"/>
  <c r="I655" i="16"/>
  <c r="H655" i="16"/>
  <c r="I654" i="16"/>
  <c r="H654" i="16"/>
  <c r="I653" i="16"/>
  <c r="H653" i="16"/>
  <c r="I652" i="16"/>
  <c r="H652" i="16"/>
  <c r="I651" i="16"/>
  <c r="H651" i="16"/>
  <c r="I650" i="16"/>
  <c r="H650" i="16"/>
  <c r="I649" i="16"/>
  <c r="H649" i="16"/>
  <c r="I648" i="16"/>
  <c r="H648" i="16"/>
  <c r="I647" i="16"/>
  <c r="H647" i="16"/>
  <c r="I646" i="16"/>
  <c r="H646" i="16"/>
  <c r="I645" i="16"/>
  <c r="H645" i="16"/>
  <c r="I644" i="16"/>
  <c r="H644" i="16"/>
  <c r="I643" i="16"/>
  <c r="H643" i="16"/>
  <c r="I642" i="16"/>
  <c r="H642" i="16"/>
  <c r="I641" i="16"/>
  <c r="H641" i="16"/>
  <c r="I640" i="16"/>
  <c r="H640" i="16"/>
  <c r="I639" i="16"/>
  <c r="H639" i="16"/>
  <c r="I638" i="16"/>
  <c r="H638" i="16"/>
  <c r="I637" i="16"/>
  <c r="H637" i="16"/>
  <c r="I636" i="16"/>
  <c r="H636" i="16"/>
  <c r="I635" i="16"/>
  <c r="H635" i="16"/>
  <c r="I634" i="16"/>
  <c r="H634" i="16"/>
  <c r="I633" i="16"/>
  <c r="H633" i="16"/>
  <c r="I632" i="16"/>
  <c r="H632" i="16"/>
  <c r="I631" i="16"/>
  <c r="H631" i="16"/>
  <c r="I630" i="16"/>
  <c r="H630" i="16"/>
  <c r="I629" i="16"/>
  <c r="H629" i="16"/>
  <c r="I628" i="16"/>
  <c r="H628" i="16"/>
  <c r="I627" i="16"/>
  <c r="H627" i="16"/>
  <c r="I626" i="16"/>
  <c r="H626" i="16"/>
  <c r="I625" i="16"/>
  <c r="H625" i="16"/>
  <c r="I624" i="16"/>
  <c r="H624" i="16"/>
  <c r="I623" i="16"/>
  <c r="H623" i="16"/>
  <c r="I622" i="16"/>
  <c r="H622" i="16"/>
  <c r="I621" i="16"/>
  <c r="H621" i="16"/>
  <c r="I620" i="16"/>
  <c r="H620" i="16"/>
  <c r="I619" i="16"/>
  <c r="H619" i="16"/>
  <c r="I618" i="16"/>
  <c r="H618" i="16"/>
  <c r="I617" i="16"/>
  <c r="H617" i="16"/>
  <c r="I616" i="16"/>
  <c r="H616" i="16"/>
  <c r="I615" i="16"/>
  <c r="H615" i="16"/>
  <c r="I614" i="16"/>
  <c r="H614" i="16"/>
  <c r="I613" i="16"/>
  <c r="H613" i="16"/>
  <c r="I612" i="16"/>
  <c r="H612" i="16"/>
  <c r="I611" i="16"/>
  <c r="H611" i="16"/>
  <c r="I610" i="16"/>
  <c r="H610" i="16"/>
  <c r="I609" i="16"/>
  <c r="H609" i="16"/>
  <c r="I608" i="16"/>
  <c r="H608" i="16"/>
  <c r="I607" i="16"/>
  <c r="H607" i="16"/>
  <c r="I606" i="16"/>
  <c r="H606" i="16"/>
  <c r="I605" i="16"/>
  <c r="H605" i="16"/>
  <c r="I604" i="16"/>
  <c r="H604" i="16"/>
  <c r="I603" i="16"/>
  <c r="H603" i="16"/>
  <c r="I602" i="16"/>
  <c r="H602" i="16"/>
  <c r="I601" i="16"/>
  <c r="H601" i="16"/>
  <c r="I600" i="16"/>
  <c r="H600" i="16"/>
  <c r="I599" i="16"/>
  <c r="H599" i="16"/>
  <c r="I598" i="16"/>
  <c r="H598" i="16"/>
  <c r="I597" i="16"/>
  <c r="H597" i="16"/>
  <c r="I596" i="16"/>
  <c r="H596" i="16"/>
  <c r="I595" i="16"/>
  <c r="H595" i="16"/>
  <c r="I594" i="16"/>
  <c r="H594" i="16"/>
  <c r="I593" i="16"/>
  <c r="H593" i="16"/>
  <c r="I592" i="16"/>
  <c r="H592" i="16"/>
  <c r="I591" i="16"/>
  <c r="H591" i="16"/>
  <c r="I590" i="16"/>
  <c r="H590" i="16"/>
  <c r="I589" i="16"/>
  <c r="H589" i="16"/>
  <c r="I588" i="16"/>
  <c r="H588" i="16"/>
  <c r="I587" i="16"/>
  <c r="H587" i="16"/>
  <c r="I586" i="16"/>
  <c r="H586" i="16"/>
  <c r="I585" i="16"/>
  <c r="H585" i="16"/>
  <c r="I584" i="16"/>
  <c r="H584" i="16"/>
  <c r="I583" i="16"/>
  <c r="H583" i="16"/>
  <c r="I582" i="16"/>
  <c r="H582" i="16"/>
  <c r="I581" i="16"/>
  <c r="H581" i="16"/>
  <c r="I580" i="16"/>
  <c r="H580" i="16"/>
  <c r="I579" i="16"/>
  <c r="H579" i="16"/>
  <c r="I578" i="16"/>
  <c r="H578" i="16"/>
  <c r="I577" i="16"/>
  <c r="H577" i="16"/>
  <c r="I576" i="16"/>
  <c r="H576" i="16"/>
  <c r="I575" i="16"/>
  <c r="H575" i="16"/>
  <c r="I574" i="16"/>
  <c r="H574" i="16"/>
  <c r="I573" i="16"/>
  <c r="H573" i="16"/>
  <c r="I572" i="16"/>
  <c r="H572" i="16"/>
  <c r="I571" i="16"/>
  <c r="H571" i="16"/>
  <c r="I570" i="16"/>
  <c r="H570" i="16"/>
  <c r="I569" i="16"/>
  <c r="H569" i="16"/>
  <c r="I568" i="16"/>
  <c r="H568" i="16"/>
  <c r="I567" i="16"/>
  <c r="H567" i="16"/>
  <c r="I566" i="16"/>
  <c r="H566" i="16"/>
  <c r="I565" i="16"/>
  <c r="H565" i="16"/>
  <c r="I564" i="16"/>
  <c r="H564" i="16"/>
  <c r="I563" i="16"/>
  <c r="H563" i="16"/>
  <c r="I562" i="16"/>
  <c r="H562" i="16"/>
  <c r="I561" i="16"/>
  <c r="H561" i="16"/>
  <c r="I560" i="16"/>
  <c r="H560" i="16"/>
  <c r="I559" i="16"/>
  <c r="H559" i="16"/>
  <c r="I558" i="16"/>
  <c r="H558" i="16"/>
  <c r="I557" i="16"/>
  <c r="H557" i="16"/>
  <c r="I556" i="16"/>
  <c r="H556" i="16"/>
  <c r="I555" i="16"/>
  <c r="H555" i="16"/>
  <c r="I554" i="16"/>
  <c r="H554" i="16"/>
  <c r="I553" i="16"/>
  <c r="H553" i="16"/>
  <c r="I552" i="16"/>
  <c r="H552" i="16"/>
  <c r="I551" i="16"/>
  <c r="H551" i="16"/>
  <c r="I550" i="16"/>
  <c r="H550" i="16"/>
  <c r="I549" i="16"/>
  <c r="H549" i="16"/>
  <c r="I548" i="16"/>
  <c r="H548" i="16"/>
  <c r="I547" i="16"/>
  <c r="H547" i="16"/>
  <c r="I546" i="16"/>
  <c r="H546" i="16"/>
  <c r="I545" i="16"/>
  <c r="H545" i="16"/>
  <c r="I544" i="16"/>
  <c r="H544" i="16"/>
  <c r="I543" i="16"/>
  <c r="H543" i="16"/>
  <c r="I542" i="16"/>
  <c r="H542" i="16"/>
  <c r="I541" i="16"/>
  <c r="H541" i="16"/>
  <c r="I540" i="16"/>
  <c r="H540" i="16"/>
  <c r="I539" i="16"/>
  <c r="H539" i="16"/>
  <c r="I538" i="16"/>
  <c r="H538" i="16"/>
  <c r="I537" i="16"/>
  <c r="H537" i="16"/>
  <c r="I536" i="16"/>
  <c r="H536" i="16"/>
  <c r="I535" i="16"/>
  <c r="H535" i="16"/>
  <c r="I534" i="16"/>
  <c r="H534" i="16"/>
  <c r="I533" i="16"/>
  <c r="H533" i="16"/>
  <c r="I532" i="16"/>
  <c r="H532" i="16"/>
  <c r="I531" i="16"/>
  <c r="H531" i="16"/>
  <c r="I530" i="16"/>
  <c r="H530" i="16"/>
  <c r="I529" i="16"/>
  <c r="H529" i="16"/>
  <c r="I528" i="16"/>
  <c r="H528" i="16"/>
  <c r="I527" i="16"/>
  <c r="H527" i="16"/>
  <c r="I526" i="16"/>
  <c r="H526" i="16"/>
  <c r="I525" i="16"/>
  <c r="H525" i="16"/>
  <c r="I524" i="16"/>
  <c r="H524" i="16"/>
  <c r="I523" i="16"/>
  <c r="H523" i="16"/>
  <c r="I522" i="16"/>
  <c r="H522" i="16"/>
  <c r="I521" i="16"/>
  <c r="H521" i="16"/>
  <c r="I520" i="16"/>
  <c r="H520" i="16"/>
  <c r="I519" i="16"/>
  <c r="H519" i="16"/>
  <c r="I518" i="16"/>
  <c r="H518" i="16"/>
  <c r="I517" i="16"/>
  <c r="H517" i="16"/>
  <c r="I516" i="16"/>
  <c r="H516" i="16"/>
  <c r="I515" i="16"/>
  <c r="H515" i="16"/>
  <c r="I514" i="16"/>
  <c r="H514" i="16"/>
  <c r="I513" i="16"/>
  <c r="H513" i="16"/>
  <c r="I512" i="16"/>
  <c r="H512" i="16"/>
  <c r="I511" i="16"/>
  <c r="H511" i="16"/>
  <c r="I510" i="16"/>
  <c r="H510" i="16"/>
  <c r="I509" i="16"/>
  <c r="H509" i="16"/>
  <c r="I508" i="16"/>
  <c r="H508" i="16"/>
  <c r="I507" i="16"/>
  <c r="H507" i="16"/>
  <c r="I506" i="16"/>
  <c r="H506" i="16"/>
  <c r="I505" i="16"/>
  <c r="H505" i="16"/>
  <c r="I504" i="16"/>
  <c r="H504" i="16"/>
  <c r="I503" i="16"/>
  <c r="H503" i="16"/>
  <c r="I502" i="16"/>
  <c r="H502" i="16"/>
  <c r="I501" i="16"/>
  <c r="H501" i="16"/>
  <c r="I500" i="16"/>
  <c r="H500" i="16"/>
  <c r="I499" i="16"/>
  <c r="H499" i="16"/>
  <c r="I498" i="16"/>
  <c r="H498" i="16"/>
  <c r="I497" i="16"/>
  <c r="H497" i="16"/>
  <c r="I496" i="16"/>
  <c r="H496" i="16"/>
  <c r="I495" i="16"/>
  <c r="H495" i="16"/>
  <c r="I494" i="16"/>
  <c r="H494" i="16"/>
  <c r="I493" i="16"/>
  <c r="H493" i="16"/>
  <c r="I492" i="16"/>
  <c r="H492" i="16"/>
  <c r="I491" i="16"/>
  <c r="H491" i="16"/>
  <c r="I490" i="16"/>
  <c r="H490" i="16"/>
  <c r="I489" i="16"/>
  <c r="H489" i="16"/>
  <c r="I488" i="16"/>
  <c r="H488" i="16"/>
  <c r="I487" i="16"/>
  <c r="H487" i="16"/>
  <c r="I486" i="16"/>
  <c r="H486" i="16"/>
  <c r="I485" i="16"/>
  <c r="H485" i="16"/>
  <c r="I484" i="16"/>
  <c r="H484" i="16"/>
  <c r="I483" i="16"/>
  <c r="H483" i="16"/>
  <c r="I482" i="16"/>
  <c r="H482" i="16"/>
  <c r="I481" i="16"/>
  <c r="H481" i="16"/>
  <c r="I480" i="16"/>
  <c r="H480" i="16"/>
  <c r="I479" i="16"/>
  <c r="H479" i="16"/>
  <c r="I478" i="16"/>
  <c r="H478" i="16"/>
  <c r="I477" i="16"/>
  <c r="H477" i="16"/>
  <c r="I476" i="16"/>
  <c r="H476" i="16"/>
  <c r="I475" i="16"/>
  <c r="H475" i="16"/>
  <c r="I474" i="16"/>
  <c r="H474" i="16"/>
  <c r="I473" i="16"/>
  <c r="H473" i="16"/>
  <c r="I472" i="16"/>
  <c r="H472" i="16"/>
  <c r="I471" i="16"/>
  <c r="H471" i="16"/>
  <c r="I470" i="16"/>
  <c r="H470" i="16"/>
  <c r="I469" i="16"/>
  <c r="H469" i="16"/>
  <c r="I468" i="16"/>
  <c r="H468" i="16"/>
  <c r="I467" i="16"/>
  <c r="H467" i="16"/>
  <c r="I466" i="16"/>
  <c r="H466" i="16"/>
  <c r="I465" i="16"/>
  <c r="H465" i="16"/>
  <c r="I464" i="16"/>
  <c r="H464" i="16"/>
  <c r="I463" i="16"/>
  <c r="H463" i="16"/>
  <c r="I462" i="16"/>
  <c r="H462" i="16"/>
  <c r="I461" i="16"/>
  <c r="H461" i="16"/>
  <c r="I460" i="16"/>
  <c r="H460" i="16"/>
  <c r="I459" i="16"/>
  <c r="H459" i="16"/>
  <c r="I458" i="16"/>
  <c r="H458" i="16"/>
  <c r="I457" i="16"/>
  <c r="H457" i="16"/>
  <c r="I456" i="16"/>
  <c r="H456" i="16"/>
  <c r="I455" i="16"/>
  <c r="H455" i="16"/>
  <c r="I454" i="16"/>
  <c r="H454" i="16"/>
  <c r="I453" i="16"/>
  <c r="H453" i="16"/>
  <c r="I452" i="16"/>
  <c r="H452" i="16"/>
  <c r="I451" i="16"/>
  <c r="H451" i="16"/>
  <c r="I450" i="16"/>
  <c r="H450" i="16"/>
  <c r="I449" i="16"/>
  <c r="H449" i="16"/>
  <c r="I448" i="16"/>
  <c r="H448" i="16"/>
  <c r="I447" i="16"/>
  <c r="H447" i="16"/>
  <c r="I446" i="16"/>
  <c r="H446" i="16"/>
  <c r="I445" i="16"/>
  <c r="H445" i="16"/>
  <c r="I444" i="16"/>
  <c r="H444" i="16"/>
  <c r="I443" i="16"/>
  <c r="H443" i="16"/>
  <c r="I442" i="16"/>
  <c r="H442" i="16"/>
  <c r="I441" i="16"/>
  <c r="H441" i="16"/>
  <c r="I440" i="16"/>
  <c r="H440" i="16"/>
  <c r="I439" i="16"/>
  <c r="H439" i="16"/>
  <c r="I438" i="16"/>
  <c r="H438" i="16"/>
  <c r="I437" i="16"/>
  <c r="H437" i="16"/>
  <c r="I436" i="16"/>
  <c r="H436" i="16"/>
  <c r="I435" i="16"/>
  <c r="H435" i="16"/>
  <c r="I434" i="16"/>
  <c r="H434" i="16"/>
  <c r="I433" i="16"/>
  <c r="H433" i="16"/>
  <c r="I432" i="16"/>
  <c r="H432" i="16"/>
  <c r="I431" i="16"/>
  <c r="H431" i="16"/>
  <c r="I430" i="16"/>
  <c r="H430" i="16"/>
  <c r="I429" i="16"/>
  <c r="H429" i="16"/>
  <c r="I428" i="16"/>
  <c r="H428" i="16"/>
  <c r="I427" i="16"/>
  <c r="H427" i="16"/>
  <c r="I426" i="16"/>
  <c r="H426" i="16"/>
  <c r="I425" i="16"/>
  <c r="H425" i="16"/>
  <c r="I424" i="16"/>
  <c r="H424" i="16"/>
  <c r="I423" i="16"/>
  <c r="H423" i="16"/>
  <c r="I422" i="16"/>
  <c r="H422" i="16"/>
  <c r="I421" i="16"/>
  <c r="H421" i="16"/>
  <c r="I420" i="16"/>
  <c r="H420" i="16"/>
  <c r="I419" i="16"/>
  <c r="H419" i="16"/>
  <c r="I418" i="16"/>
  <c r="H418" i="16"/>
  <c r="I417" i="16"/>
  <c r="H417" i="16"/>
  <c r="I416" i="16"/>
  <c r="H416" i="16"/>
  <c r="I415" i="16"/>
  <c r="H415" i="16"/>
  <c r="I414" i="16"/>
  <c r="H414" i="16"/>
  <c r="I413" i="16"/>
  <c r="H413" i="16"/>
  <c r="I412" i="16"/>
  <c r="H412" i="16"/>
  <c r="I411" i="16"/>
  <c r="H411" i="16"/>
  <c r="I410" i="16"/>
  <c r="H410" i="16"/>
  <c r="I409" i="16"/>
  <c r="H409" i="16"/>
  <c r="I408" i="16"/>
  <c r="H408" i="16"/>
  <c r="I407" i="16"/>
  <c r="H407" i="16"/>
  <c r="I406" i="16"/>
  <c r="H406" i="16"/>
  <c r="I405" i="16"/>
  <c r="H405" i="16"/>
  <c r="I404" i="16"/>
  <c r="H404" i="16"/>
  <c r="I403" i="16"/>
  <c r="H403" i="16"/>
  <c r="I402" i="16"/>
  <c r="H402" i="16"/>
  <c r="I401" i="16"/>
  <c r="H401" i="16"/>
  <c r="I400" i="16"/>
  <c r="H400" i="16"/>
  <c r="I399" i="16"/>
  <c r="H399" i="16"/>
  <c r="I398" i="16"/>
  <c r="H398" i="16"/>
  <c r="I397" i="16"/>
  <c r="H397" i="16"/>
  <c r="I396" i="16"/>
  <c r="H396" i="16"/>
  <c r="I395" i="16"/>
  <c r="H395" i="16"/>
  <c r="I394" i="16"/>
  <c r="H394" i="16"/>
  <c r="I393" i="16"/>
  <c r="H393" i="16"/>
  <c r="I392" i="16"/>
  <c r="H392" i="16"/>
  <c r="I391" i="16"/>
  <c r="H391" i="16"/>
  <c r="I390" i="16"/>
  <c r="H390" i="16"/>
  <c r="I389" i="16"/>
  <c r="H389" i="16"/>
  <c r="I388" i="16"/>
  <c r="H388" i="16"/>
  <c r="I387" i="16"/>
  <c r="H387" i="16"/>
  <c r="I386" i="16"/>
  <c r="H386" i="16"/>
  <c r="I385" i="16"/>
  <c r="H385" i="16"/>
  <c r="I384" i="16"/>
  <c r="H384" i="16"/>
  <c r="I383" i="16"/>
  <c r="H383" i="16"/>
  <c r="I382" i="16"/>
  <c r="H382" i="16"/>
  <c r="I381" i="16"/>
  <c r="H381" i="16"/>
  <c r="I380" i="16"/>
  <c r="H380" i="16"/>
  <c r="I379" i="16"/>
  <c r="H379" i="16"/>
  <c r="I378" i="16"/>
  <c r="H378" i="16"/>
  <c r="I377" i="16"/>
  <c r="H377" i="16"/>
  <c r="I376" i="16"/>
  <c r="H376" i="16"/>
  <c r="I375" i="16"/>
  <c r="H375" i="16"/>
  <c r="I374" i="16"/>
  <c r="H374" i="16"/>
  <c r="I373" i="16"/>
  <c r="H373" i="16"/>
  <c r="I372" i="16"/>
  <c r="H372" i="16"/>
  <c r="I371" i="16"/>
  <c r="H371" i="16"/>
  <c r="I370" i="16"/>
  <c r="H370" i="16"/>
  <c r="I369" i="16"/>
  <c r="H369" i="16"/>
  <c r="I368" i="16"/>
  <c r="H368" i="16"/>
  <c r="I367" i="16"/>
  <c r="H367" i="16"/>
  <c r="I366" i="16"/>
  <c r="H366" i="16"/>
  <c r="I365" i="16"/>
  <c r="H365" i="16"/>
  <c r="I364" i="16"/>
  <c r="H364" i="16"/>
  <c r="I363" i="16"/>
  <c r="H363" i="16"/>
  <c r="I362" i="16"/>
  <c r="H362" i="16"/>
  <c r="I361" i="16"/>
  <c r="H361" i="16"/>
  <c r="I360" i="16"/>
  <c r="H360" i="16"/>
  <c r="I359" i="16"/>
  <c r="H359" i="16"/>
  <c r="I358" i="16"/>
  <c r="H358" i="16"/>
  <c r="I357" i="16"/>
  <c r="H357" i="16"/>
  <c r="I356" i="16"/>
  <c r="H356" i="16"/>
  <c r="I355" i="16"/>
  <c r="H355" i="16"/>
  <c r="I354" i="16"/>
  <c r="H354" i="16"/>
  <c r="I353" i="16"/>
  <c r="H353" i="16"/>
  <c r="I352" i="16"/>
  <c r="H352" i="16"/>
  <c r="I351" i="16"/>
  <c r="H351" i="16"/>
  <c r="I350" i="16"/>
  <c r="H350" i="16"/>
  <c r="I349" i="16"/>
  <c r="H349" i="16"/>
  <c r="I348" i="16"/>
  <c r="H348" i="16"/>
  <c r="I347" i="16"/>
  <c r="H347" i="16"/>
  <c r="I346" i="16"/>
  <c r="H346" i="16"/>
  <c r="I345" i="16"/>
  <c r="H345" i="16"/>
  <c r="I344" i="16"/>
  <c r="H344" i="16"/>
  <c r="I343" i="16"/>
  <c r="H343" i="16"/>
  <c r="I342" i="16"/>
  <c r="H342" i="16"/>
  <c r="I341" i="16"/>
  <c r="H341" i="16"/>
  <c r="I340" i="16"/>
  <c r="H340" i="16"/>
  <c r="I339" i="16"/>
  <c r="H339" i="16"/>
  <c r="I338" i="16"/>
  <c r="H338" i="16"/>
  <c r="I337" i="16"/>
  <c r="H337" i="16"/>
  <c r="I336" i="16"/>
  <c r="H336" i="16"/>
  <c r="I335" i="16"/>
  <c r="H335" i="16"/>
  <c r="I334" i="16"/>
  <c r="H334" i="16"/>
  <c r="I333" i="16"/>
  <c r="H333" i="16"/>
  <c r="I332" i="16"/>
  <c r="H332" i="16"/>
  <c r="I331" i="16"/>
  <c r="H331" i="16"/>
  <c r="I330" i="16"/>
  <c r="H330" i="16"/>
  <c r="I329" i="16"/>
  <c r="H329" i="16"/>
  <c r="I328" i="16"/>
  <c r="H328" i="16"/>
  <c r="I327" i="16"/>
  <c r="H327" i="16"/>
  <c r="I326" i="16"/>
  <c r="H326" i="16"/>
  <c r="I325" i="16"/>
  <c r="H325" i="16"/>
  <c r="I324" i="16"/>
  <c r="H324" i="16"/>
  <c r="I323" i="16"/>
  <c r="H323" i="16"/>
  <c r="I322" i="16"/>
  <c r="H322" i="16"/>
  <c r="I321" i="16"/>
  <c r="H321" i="16"/>
  <c r="I320" i="16"/>
  <c r="H320" i="16"/>
  <c r="I319" i="16"/>
  <c r="H319" i="16"/>
  <c r="I318" i="16"/>
  <c r="H318" i="16"/>
  <c r="I317" i="16"/>
  <c r="H317" i="16"/>
  <c r="I316" i="16"/>
  <c r="H316" i="16"/>
  <c r="I315" i="16"/>
  <c r="H315" i="16"/>
  <c r="I314" i="16"/>
  <c r="H314" i="16"/>
  <c r="I313" i="16"/>
  <c r="H313" i="16"/>
  <c r="I312" i="16"/>
  <c r="H312" i="16"/>
  <c r="I311" i="16"/>
  <c r="H311" i="16"/>
  <c r="I310" i="16"/>
  <c r="H310" i="16"/>
  <c r="I309" i="16"/>
  <c r="H309" i="16"/>
  <c r="I308" i="16"/>
  <c r="H308" i="16"/>
  <c r="I307" i="16"/>
  <c r="H307" i="16"/>
  <c r="I306" i="16"/>
  <c r="H306" i="16"/>
  <c r="I305" i="16"/>
  <c r="H305" i="16"/>
  <c r="I304" i="16"/>
  <c r="H304" i="16"/>
  <c r="I303" i="16"/>
  <c r="H303" i="16"/>
  <c r="I302" i="16"/>
  <c r="H302" i="16"/>
  <c r="I301" i="16"/>
  <c r="H301" i="16"/>
  <c r="I300" i="16"/>
  <c r="H300" i="16"/>
  <c r="I299" i="16"/>
  <c r="H299" i="16"/>
  <c r="I298" i="16"/>
  <c r="H298" i="16"/>
  <c r="I297" i="16"/>
  <c r="H297" i="16"/>
  <c r="I296" i="16"/>
  <c r="H296" i="16"/>
  <c r="I295" i="16"/>
  <c r="H295" i="16"/>
  <c r="I294" i="16"/>
  <c r="H294" i="16"/>
  <c r="I293" i="16"/>
  <c r="H293" i="16"/>
  <c r="I292" i="16"/>
  <c r="H292" i="16"/>
  <c r="I291" i="16"/>
  <c r="H291" i="16"/>
  <c r="I290" i="16"/>
  <c r="H290" i="16"/>
  <c r="I289" i="16"/>
  <c r="H289" i="16"/>
  <c r="I288" i="16"/>
  <c r="H288" i="16"/>
  <c r="I287" i="16"/>
  <c r="H287" i="16"/>
  <c r="I286" i="16"/>
  <c r="H286" i="16"/>
  <c r="I285" i="16"/>
  <c r="H285" i="16"/>
  <c r="I284" i="16"/>
  <c r="H284" i="16"/>
  <c r="I283" i="16"/>
  <c r="H283" i="16"/>
  <c r="I282" i="16"/>
  <c r="H282" i="16"/>
  <c r="I281" i="16"/>
  <c r="H281" i="16"/>
  <c r="I280" i="16"/>
  <c r="H280" i="16"/>
  <c r="I279" i="16"/>
  <c r="H279" i="16"/>
  <c r="I278" i="16"/>
  <c r="H278" i="16"/>
  <c r="I277" i="16"/>
  <c r="H277" i="16"/>
  <c r="I276" i="16"/>
  <c r="H276" i="16"/>
  <c r="I275" i="16"/>
  <c r="H275" i="16"/>
  <c r="I274" i="16"/>
  <c r="H274" i="16"/>
  <c r="I273" i="16"/>
  <c r="H273" i="16"/>
  <c r="I272" i="16"/>
  <c r="H272" i="16"/>
  <c r="I271" i="16"/>
  <c r="H271" i="16"/>
  <c r="I270" i="16"/>
  <c r="H270" i="16"/>
  <c r="I269" i="16"/>
  <c r="H269" i="16"/>
  <c r="I268" i="16"/>
  <c r="H268" i="16"/>
  <c r="I267" i="16"/>
  <c r="H267" i="16"/>
  <c r="I266" i="16"/>
  <c r="H266" i="16"/>
  <c r="I265" i="16"/>
  <c r="H265" i="16"/>
  <c r="I264" i="16"/>
  <c r="H264" i="16"/>
  <c r="I263" i="16"/>
  <c r="H263" i="16"/>
  <c r="I262" i="16"/>
  <c r="H262" i="16"/>
  <c r="I261" i="16"/>
  <c r="H261" i="16"/>
  <c r="I260" i="16"/>
  <c r="H260" i="16"/>
  <c r="I259" i="16"/>
  <c r="H259" i="16"/>
  <c r="I258" i="16"/>
  <c r="H258" i="16"/>
  <c r="I257" i="16"/>
  <c r="H257" i="16"/>
  <c r="I256" i="16"/>
  <c r="H256" i="16"/>
  <c r="I255" i="16"/>
  <c r="H255" i="16"/>
  <c r="I254" i="16"/>
  <c r="H254" i="16"/>
  <c r="I253" i="16"/>
  <c r="H253" i="16"/>
  <c r="I252" i="16"/>
  <c r="H252" i="16"/>
  <c r="I251" i="16"/>
  <c r="H251" i="16"/>
  <c r="I250" i="16"/>
  <c r="H250" i="16"/>
  <c r="I249" i="16"/>
  <c r="H249" i="16"/>
  <c r="I248" i="16"/>
  <c r="H248" i="16"/>
  <c r="I247" i="16"/>
  <c r="H247" i="16"/>
  <c r="I246" i="16"/>
  <c r="H246" i="16"/>
  <c r="I245" i="16"/>
  <c r="H245" i="16"/>
  <c r="I244" i="16"/>
  <c r="H244" i="16"/>
  <c r="I243" i="16"/>
  <c r="H243" i="16"/>
  <c r="I242" i="16"/>
  <c r="H242" i="16"/>
  <c r="I241" i="16"/>
  <c r="H241" i="16"/>
  <c r="I240" i="16"/>
  <c r="H240" i="16"/>
  <c r="I239" i="16"/>
  <c r="H239" i="16"/>
  <c r="I238" i="16"/>
  <c r="H238" i="16"/>
  <c r="I237" i="16"/>
  <c r="H237" i="16"/>
  <c r="I236" i="16"/>
  <c r="H236" i="16"/>
  <c r="I235" i="16"/>
  <c r="H235" i="16"/>
  <c r="I234" i="16"/>
  <c r="H234" i="16"/>
  <c r="I233" i="16"/>
  <c r="H233" i="16"/>
  <c r="I232" i="16"/>
  <c r="H232" i="16"/>
  <c r="I231" i="16"/>
  <c r="H231" i="16"/>
  <c r="I230" i="16"/>
  <c r="H230" i="16"/>
  <c r="I229" i="16"/>
  <c r="H229" i="16"/>
  <c r="I228" i="16"/>
  <c r="H228" i="16"/>
  <c r="I227" i="16"/>
  <c r="H227" i="16"/>
  <c r="I226" i="16"/>
  <c r="H226" i="16"/>
  <c r="I225" i="16"/>
  <c r="H225" i="16"/>
  <c r="I224" i="16"/>
  <c r="H224" i="16"/>
  <c r="I223" i="16"/>
  <c r="H223" i="16"/>
  <c r="I222" i="16"/>
  <c r="H222" i="16"/>
  <c r="I221" i="16"/>
  <c r="H221" i="16"/>
  <c r="I220" i="16"/>
  <c r="H220" i="16"/>
  <c r="I219" i="16"/>
  <c r="H219" i="16"/>
  <c r="I218" i="16"/>
  <c r="H218" i="16"/>
  <c r="I217" i="16"/>
  <c r="H217" i="16"/>
  <c r="I216" i="16"/>
  <c r="H216" i="16"/>
  <c r="I215" i="16"/>
  <c r="H215" i="16"/>
  <c r="I214" i="16"/>
  <c r="H214" i="16"/>
  <c r="I213" i="16"/>
  <c r="H213" i="16"/>
  <c r="I212" i="16"/>
  <c r="H212" i="16"/>
  <c r="I211" i="16"/>
  <c r="H211" i="16"/>
  <c r="I210" i="16"/>
  <c r="H210" i="16"/>
  <c r="I209" i="16"/>
  <c r="H209" i="16"/>
  <c r="I208" i="16"/>
  <c r="H208" i="16"/>
  <c r="I207" i="16"/>
  <c r="H207" i="16"/>
  <c r="I206" i="16"/>
  <c r="H206" i="16"/>
  <c r="I205" i="16"/>
  <c r="H205" i="16"/>
  <c r="I204" i="16"/>
  <c r="H204" i="16"/>
  <c r="I203" i="16"/>
  <c r="H203" i="16"/>
  <c r="I202" i="16"/>
  <c r="H202" i="16"/>
  <c r="I201" i="16"/>
  <c r="H201" i="16"/>
  <c r="I200" i="16"/>
  <c r="H200" i="16"/>
  <c r="I199" i="16"/>
  <c r="H199" i="16"/>
  <c r="I198" i="16"/>
  <c r="H198" i="16"/>
  <c r="I197" i="16"/>
  <c r="H197" i="16"/>
  <c r="I196" i="16"/>
  <c r="H196" i="16"/>
  <c r="I195" i="16"/>
  <c r="H195" i="16"/>
  <c r="I194" i="16"/>
  <c r="H194" i="16"/>
  <c r="I193" i="16"/>
  <c r="H193" i="16"/>
  <c r="I192" i="16"/>
  <c r="H192" i="16"/>
  <c r="I191" i="16"/>
  <c r="H191" i="16"/>
  <c r="I190" i="16"/>
  <c r="H190" i="16"/>
  <c r="I189" i="16"/>
  <c r="H189" i="16"/>
  <c r="I188" i="16"/>
  <c r="H188" i="16"/>
  <c r="I187" i="16"/>
  <c r="H187" i="16"/>
  <c r="I186" i="16"/>
  <c r="H186" i="16"/>
  <c r="I185" i="16"/>
  <c r="H185" i="16"/>
  <c r="I184" i="16"/>
  <c r="H184" i="16"/>
  <c r="I183" i="16"/>
  <c r="H183" i="16"/>
  <c r="I182" i="16"/>
  <c r="H182" i="16"/>
  <c r="I181" i="16"/>
  <c r="H181" i="16"/>
  <c r="I180" i="16"/>
  <c r="H180" i="16"/>
  <c r="I179" i="16"/>
  <c r="H179" i="16"/>
  <c r="I178" i="16"/>
  <c r="H178" i="16"/>
  <c r="I177" i="16"/>
  <c r="H177" i="16"/>
  <c r="I176" i="16"/>
  <c r="H176" i="16"/>
  <c r="I175" i="16"/>
  <c r="H175" i="16"/>
  <c r="I174" i="16"/>
  <c r="H174" i="16"/>
  <c r="I173" i="16"/>
  <c r="H173" i="16"/>
  <c r="I172" i="16"/>
  <c r="H172" i="16"/>
  <c r="I171" i="16"/>
  <c r="H171" i="16"/>
  <c r="I170" i="16"/>
  <c r="H170" i="16"/>
  <c r="I169" i="16"/>
  <c r="H169" i="16"/>
  <c r="I168" i="16"/>
  <c r="H168" i="16"/>
  <c r="I167" i="16"/>
  <c r="H167" i="16"/>
  <c r="I166" i="16"/>
  <c r="H166" i="16"/>
  <c r="I165" i="16"/>
  <c r="H165" i="16"/>
  <c r="I164" i="16"/>
  <c r="H164" i="16"/>
  <c r="I163" i="16"/>
  <c r="H163" i="16"/>
  <c r="I162" i="16"/>
  <c r="H162" i="16"/>
  <c r="I161" i="16"/>
  <c r="H161" i="16"/>
  <c r="I160" i="16"/>
  <c r="H160" i="16"/>
  <c r="I159" i="16"/>
  <c r="H159" i="16"/>
  <c r="I158" i="16"/>
  <c r="H158" i="16"/>
  <c r="I157" i="16"/>
  <c r="H157" i="16"/>
  <c r="I156" i="16"/>
  <c r="H156" i="16"/>
  <c r="I155" i="16"/>
  <c r="H155" i="16"/>
  <c r="I154" i="16"/>
  <c r="H154" i="16"/>
  <c r="I153" i="16"/>
  <c r="H153" i="16"/>
  <c r="I152" i="16"/>
  <c r="H152" i="16"/>
  <c r="I151" i="16"/>
  <c r="H151" i="16"/>
  <c r="I150" i="16"/>
  <c r="H150" i="16"/>
  <c r="I149" i="16"/>
  <c r="H149" i="16"/>
  <c r="I148" i="16"/>
  <c r="H148" i="16"/>
  <c r="I147" i="16"/>
  <c r="H147" i="16"/>
  <c r="I146" i="16"/>
  <c r="H146" i="16"/>
  <c r="I145" i="16"/>
  <c r="H145" i="16"/>
  <c r="I144" i="16"/>
  <c r="H144" i="16"/>
  <c r="I143" i="16"/>
  <c r="H143" i="16"/>
  <c r="I142" i="16"/>
  <c r="H142" i="16"/>
  <c r="I141" i="16"/>
  <c r="H141" i="16"/>
  <c r="I140" i="16"/>
  <c r="H140" i="16"/>
  <c r="I139" i="16"/>
  <c r="H139" i="16"/>
  <c r="I138" i="16"/>
  <c r="H138" i="16"/>
  <c r="I137" i="16"/>
  <c r="H137" i="16"/>
  <c r="I136" i="16"/>
  <c r="H136" i="16"/>
  <c r="I135" i="16"/>
  <c r="H135" i="16"/>
  <c r="I134" i="16"/>
  <c r="H134" i="16"/>
  <c r="I133" i="16"/>
  <c r="H133" i="16"/>
  <c r="I132" i="16"/>
  <c r="H132" i="16"/>
  <c r="I131" i="16"/>
  <c r="H131" i="16"/>
  <c r="I130" i="16"/>
  <c r="H130" i="16"/>
  <c r="I129" i="16"/>
  <c r="H129" i="16"/>
  <c r="I128" i="16"/>
  <c r="H128" i="16"/>
  <c r="I127" i="16"/>
  <c r="H127" i="16"/>
  <c r="I126" i="16"/>
  <c r="H126" i="16"/>
  <c r="I125" i="16"/>
  <c r="H125" i="16"/>
  <c r="I124" i="16"/>
  <c r="H124" i="16"/>
  <c r="I123" i="16"/>
  <c r="H123" i="16"/>
  <c r="I122" i="16"/>
  <c r="H122" i="16"/>
  <c r="I121" i="16"/>
  <c r="H121" i="16"/>
  <c r="I120" i="16"/>
  <c r="H120" i="16"/>
  <c r="I119" i="16"/>
  <c r="H119" i="16"/>
  <c r="I118" i="16"/>
  <c r="H118" i="16"/>
  <c r="I117" i="16"/>
  <c r="H117" i="16"/>
  <c r="I116" i="16"/>
  <c r="H116" i="16"/>
  <c r="I115" i="16"/>
  <c r="H115" i="16"/>
  <c r="I114" i="16"/>
  <c r="H114" i="16"/>
  <c r="I113" i="16"/>
  <c r="H113" i="16"/>
  <c r="I112" i="16"/>
  <c r="H112" i="16"/>
  <c r="I111" i="16"/>
  <c r="H111" i="16"/>
  <c r="I110" i="16"/>
  <c r="H110" i="16"/>
  <c r="I109" i="16"/>
  <c r="H109" i="16"/>
  <c r="I108" i="16"/>
  <c r="H108" i="16"/>
  <c r="I107" i="16"/>
  <c r="H107" i="16"/>
  <c r="I106" i="16"/>
  <c r="H106" i="16"/>
  <c r="I105" i="16"/>
  <c r="H105" i="16"/>
  <c r="I104" i="16"/>
  <c r="H104" i="16"/>
  <c r="I103" i="16"/>
  <c r="H103" i="16"/>
  <c r="I102" i="16"/>
  <c r="H102" i="16"/>
  <c r="I101" i="16"/>
  <c r="H101" i="16"/>
  <c r="I100" i="16"/>
  <c r="H100" i="16"/>
  <c r="I99" i="16"/>
  <c r="H99" i="16"/>
  <c r="I98" i="16"/>
  <c r="H98" i="16"/>
  <c r="I97" i="16"/>
  <c r="H97" i="16"/>
  <c r="I96" i="16"/>
  <c r="H96" i="16"/>
  <c r="I95" i="16"/>
  <c r="H95" i="16"/>
  <c r="I94" i="16"/>
  <c r="H94" i="16"/>
  <c r="I93" i="16"/>
  <c r="H93" i="16"/>
  <c r="I92" i="16"/>
  <c r="H92" i="16"/>
  <c r="I91" i="16"/>
  <c r="H91" i="16"/>
  <c r="I90" i="16"/>
  <c r="H90" i="16"/>
  <c r="I89" i="16"/>
  <c r="H89" i="16"/>
  <c r="I88" i="16"/>
  <c r="H88" i="16"/>
  <c r="I87" i="16"/>
  <c r="H87" i="16"/>
  <c r="I86" i="16"/>
  <c r="H86" i="16"/>
  <c r="I85" i="16"/>
  <c r="H85" i="16"/>
  <c r="I84" i="16"/>
  <c r="H84" i="16"/>
  <c r="I83" i="16"/>
  <c r="H83" i="16"/>
  <c r="I82" i="16"/>
  <c r="H82" i="16"/>
  <c r="I81" i="16"/>
  <c r="H81" i="16"/>
  <c r="I80" i="16"/>
  <c r="H80" i="16"/>
  <c r="I79" i="16"/>
  <c r="H79" i="16"/>
  <c r="I78" i="16"/>
  <c r="H78" i="16"/>
  <c r="I77" i="16"/>
  <c r="H77" i="16"/>
  <c r="I76" i="16"/>
  <c r="H76" i="16"/>
  <c r="I75" i="16"/>
  <c r="H75" i="16"/>
  <c r="I74" i="16"/>
  <c r="H74" i="16"/>
  <c r="I73" i="16"/>
  <c r="H73" i="16"/>
  <c r="I72" i="16"/>
  <c r="H72" i="16"/>
  <c r="I71" i="16"/>
  <c r="H71" i="16"/>
  <c r="I70" i="16"/>
  <c r="H70" i="16"/>
  <c r="I69" i="16"/>
  <c r="H69" i="16"/>
  <c r="I68" i="16"/>
  <c r="H68" i="16"/>
  <c r="I67" i="16"/>
  <c r="H67" i="16"/>
  <c r="I66" i="16"/>
  <c r="H66" i="16"/>
  <c r="I65" i="16"/>
  <c r="H65" i="16"/>
  <c r="I64" i="16"/>
  <c r="H64" i="16"/>
  <c r="I63" i="16"/>
  <c r="H63" i="16"/>
  <c r="I62" i="16"/>
  <c r="H62" i="16"/>
  <c r="I61" i="16"/>
  <c r="H61" i="16"/>
  <c r="I60" i="16"/>
  <c r="H60" i="16"/>
  <c r="I59" i="16"/>
  <c r="H59" i="16"/>
  <c r="I58" i="16"/>
  <c r="H58" i="16"/>
  <c r="I57" i="16"/>
  <c r="H57" i="16"/>
  <c r="I56" i="16"/>
  <c r="H56" i="16"/>
  <c r="I55" i="16"/>
  <c r="H55" i="16"/>
  <c r="I54" i="16"/>
  <c r="H54" i="16"/>
  <c r="I53" i="16"/>
  <c r="H53" i="16"/>
  <c r="I52" i="16"/>
  <c r="H52" i="16"/>
  <c r="I51" i="16"/>
  <c r="H51" i="16"/>
  <c r="I50" i="16"/>
  <c r="H50" i="16"/>
  <c r="I49" i="16"/>
  <c r="H49" i="16"/>
  <c r="I48" i="16"/>
  <c r="H48" i="16"/>
  <c r="I47" i="16"/>
  <c r="H47" i="16"/>
  <c r="I46" i="16"/>
  <c r="H46" i="16"/>
  <c r="I45" i="16"/>
  <c r="H45" i="16"/>
  <c r="I44" i="16"/>
  <c r="H44" i="16"/>
  <c r="I43" i="16"/>
  <c r="H43" i="16"/>
  <c r="I42" i="16"/>
  <c r="H42" i="16"/>
  <c r="I41" i="16"/>
  <c r="H41" i="16"/>
  <c r="I40" i="16"/>
  <c r="H40" i="16"/>
  <c r="I39" i="16"/>
  <c r="H39" i="16"/>
  <c r="I38" i="16"/>
  <c r="H38" i="16"/>
  <c r="I37" i="16"/>
  <c r="H37" i="16"/>
  <c r="I36" i="16"/>
  <c r="H36" i="16"/>
  <c r="I35" i="16"/>
  <c r="H35" i="16"/>
  <c r="I34" i="16"/>
  <c r="H34" i="16"/>
  <c r="I33" i="16"/>
  <c r="H33" i="16"/>
  <c r="I32" i="16"/>
  <c r="H32" i="16"/>
  <c r="I31" i="16"/>
  <c r="H31" i="16"/>
  <c r="I30" i="16"/>
  <c r="H30" i="16"/>
  <c r="I29" i="16"/>
  <c r="H29" i="16"/>
  <c r="I28" i="16"/>
  <c r="H28" i="16"/>
  <c r="I27" i="16"/>
  <c r="H27" i="16"/>
  <c r="I26" i="16"/>
  <c r="H26" i="16"/>
  <c r="I25" i="16"/>
  <c r="H25" i="16"/>
  <c r="I24" i="16"/>
  <c r="H24" i="16"/>
  <c r="I23" i="16"/>
  <c r="H23" i="16"/>
  <c r="I22" i="16"/>
  <c r="H22" i="16"/>
  <c r="I21" i="16"/>
  <c r="H21" i="16"/>
  <c r="I20" i="16"/>
  <c r="H20" i="16"/>
  <c r="I19" i="16"/>
  <c r="H19" i="16"/>
  <c r="I18" i="16"/>
  <c r="H18" i="16"/>
  <c r="I17" i="16"/>
  <c r="H17" i="16"/>
  <c r="I16" i="16"/>
  <c r="H16" i="16"/>
  <c r="I15" i="16"/>
  <c r="H15" i="16"/>
  <c r="I14" i="16"/>
  <c r="H14" i="16"/>
  <c r="I13" i="16"/>
  <c r="H13" i="16"/>
  <c r="I12" i="16"/>
  <c r="H12" i="16"/>
  <c r="I11" i="16"/>
  <c r="H11" i="16"/>
  <c r="I10" i="16"/>
  <c r="H10" i="16"/>
  <c r="I9" i="16"/>
  <c r="H9" i="16"/>
  <c r="I8" i="16"/>
  <c r="H8" i="16"/>
  <c r="I7" i="16"/>
  <c r="H7" i="16"/>
  <c r="I6" i="16"/>
  <c r="H6" i="16"/>
  <c r="I5" i="16"/>
  <c r="H5" i="16"/>
  <c r="I4" i="16"/>
  <c r="H4" i="16"/>
  <c r="I3" i="16"/>
  <c r="H3" i="16"/>
  <c r="I2" i="16"/>
  <c r="H2" i="16"/>
  <c r="G721" i="16"/>
  <c r="F721" i="16"/>
  <c r="E721" i="16" a="1"/>
  <c r="E721" i="16" s="1"/>
  <c r="G720" i="16"/>
  <c r="F720" i="16"/>
  <c r="E720" i="16" a="1"/>
  <c r="E720" i="16" s="1"/>
  <c r="G719" i="16"/>
  <c r="F719" i="16"/>
  <c r="E719" i="16" a="1"/>
  <c r="E719" i="16" s="1"/>
  <c r="G718" i="16"/>
  <c r="F718" i="16"/>
  <c r="E718" i="16" a="1"/>
  <c r="E718" i="16" s="1"/>
  <c r="G717" i="16"/>
  <c r="F717" i="16"/>
  <c r="E717" i="16" a="1"/>
  <c r="E717" i="16" s="1"/>
  <c r="G716" i="16"/>
  <c r="F716" i="16"/>
  <c r="E716" i="16" a="1"/>
  <c r="E716" i="16" s="1"/>
  <c r="G715" i="16"/>
  <c r="F715" i="16"/>
  <c r="E715" i="16" a="1"/>
  <c r="E715" i="16" s="1"/>
  <c r="G714" i="16"/>
  <c r="F714" i="16"/>
  <c r="E714" i="16" a="1"/>
  <c r="E714" i="16" s="1"/>
  <c r="G713" i="16"/>
  <c r="F713" i="16"/>
  <c r="E713" i="16" a="1"/>
  <c r="E713" i="16" s="1"/>
  <c r="G712" i="16"/>
  <c r="F712" i="16"/>
  <c r="E712" i="16" a="1"/>
  <c r="E712" i="16" s="1"/>
  <c r="G711" i="16"/>
  <c r="F711" i="16"/>
  <c r="E711" i="16" a="1"/>
  <c r="E711" i="16" s="1"/>
  <c r="G710" i="16"/>
  <c r="F710" i="16"/>
  <c r="E710" i="16" a="1"/>
  <c r="E710" i="16" s="1"/>
  <c r="G709" i="16"/>
  <c r="F709" i="16"/>
  <c r="E709" i="16" a="1"/>
  <c r="E709" i="16" s="1"/>
  <c r="G708" i="16"/>
  <c r="F708" i="16"/>
  <c r="E708" i="16" a="1"/>
  <c r="E708" i="16" s="1"/>
  <c r="G707" i="16"/>
  <c r="F707" i="16"/>
  <c r="E707" i="16" a="1"/>
  <c r="E707" i="16" s="1"/>
  <c r="G706" i="16"/>
  <c r="F706" i="16"/>
  <c r="E706" i="16" a="1"/>
  <c r="E706" i="16" s="1"/>
  <c r="G705" i="16"/>
  <c r="F705" i="16"/>
  <c r="E705" i="16" a="1"/>
  <c r="E705" i="16" s="1"/>
  <c r="G704" i="16"/>
  <c r="F704" i="16"/>
  <c r="E704" i="16" a="1"/>
  <c r="E704" i="16" s="1"/>
  <c r="G703" i="16"/>
  <c r="F703" i="16"/>
  <c r="E703" i="16" a="1"/>
  <c r="E703" i="16" s="1"/>
  <c r="G702" i="16"/>
  <c r="F702" i="16"/>
  <c r="E702" i="16" a="1"/>
  <c r="E702" i="16" s="1"/>
  <c r="G701" i="16"/>
  <c r="F701" i="16"/>
  <c r="E701" i="16" a="1"/>
  <c r="E701" i="16" s="1"/>
  <c r="G700" i="16"/>
  <c r="F700" i="16"/>
  <c r="E700" i="16" a="1"/>
  <c r="E700" i="16" s="1"/>
  <c r="G699" i="16"/>
  <c r="F699" i="16"/>
  <c r="E699" i="16" a="1"/>
  <c r="E699" i="16" s="1"/>
  <c r="G698" i="16"/>
  <c r="F698" i="16"/>
  <c r="E698" i="16" a="1"/>
  <c r="E698" i="16" s="1"/>
  <c r="G697" i="16"/>
  <c r="F697" i="16"/>
  <c r="E697" i="16" a="1"/>
  <c r="E697" i="16" s="1"/>
  <c r="G696" i="16"/>
  <c r="F696" i="16"/>
  <c r="E696" i="16" a="1"/>
  <c r="E696" i="16" s="1"/>
  <c r="G695" i="16"/>
  <c r="F695" i="16"/>
  <c r="E695" i="16" a="1"/>
  <c r="E695" i="16" s="1"/>
  <c r="G694" i="16"/>
  <c r="F694" i="16"/>
  <c r="E694" i="16" a="1"/>
  <c r="E694" i="16" s="1"/>
  <c r="G693" i="16"/>
  <c r="F693" i="16"/>
  <c r="E693" i="16" a="1"/>
  <c r="E693" i="16" s="1"/>
  <c r="G692" i="16"/>
  <c r="F692" i="16"/>
  <c r="E692" i="16" a="1"/>
  <c r="E692" i="16" s="1"/>
  <c r="G691" i="16"/>
  <c r="F691" i="16"/>
  <c r="E691" i="16" a="1"/>
  <c r="E691" i="16" s="1"/>
  <c r="G690" i="16"/>
  <c r="F690" i="16"/>
  <c r="E690" i="16" a="1"/>
  <c r="E690" i="16" s="1"/>
  <c r="G689" i="16"/>
  <c r="F689" i="16"/>
  <c r="E689" i="16" a="1"/>
  <c r="E689" i="16" s="1"/>
  <c r="G688" i="16"/>
  <c r="F688" i="16"/>
  <c r="E688" i="16" a="1"/>
  <c r="E688" i="16" s="1"/>
  <c r="G687" i="16"/>
  <c r="F687" i="16"/>
  <c r="E687" i="16" a="1"/>
  <c r="E687" i="16" s="1"/>
  <c r="G686" i="16"/>
  <c r="F686" i="16"/>
  <c r="E686" i="16" a="1"/>
  <c r="E686" i="16" s="1"/>
  <c r="G685" i="16"/>
  <c r="F685" i="16"/>
  <c r="E685" i="16" a="1"/>
  <c r="E685" i="16" s="1"/>
  <c r="G684" i="16"/>
  <c r="F684" i="16"/>
  <c r="E684" i="16" a="1"/>
  <c r="E684" i="16" s="1"/>
  <c r="G683" i="16"/>
  <c r="F683" i="16"/>
  <c r="E683" i="16" a="1"/>
  <c r="E683" i="16" s="1"/>
  <c r="G682" i="16"/>
  <c r="F682" i="16"/>
  <c r="E682" i="16" a="1"/>
  <c r="E682" i="16" s="1"/>
  <c r="G681" i="16"/>
  <c r="F681" i="16"/>
  <c r="E681" i="16" a="1"/>
  <c r="E681" i="16" s="1"/>
  <c r="G680" i="16"/>
  <c r="F680" i="16"/>
  <c r="E680" i="16" a="1"/>
  <c r="E680" i="16" s="1"/>
  <c r="G679" i="16"/>
  <c r="F679" i="16"/>
  <c r="E679" i="16" a="1"/>
  <c r="E679" i="16" s="1"/>
  <c r="G678" i="16"/>
  <c r="F678" i="16"/>
  <c r="E678" i="16" a="1"/>
  <c r="E678" i="16" s="1"/>
  <c r="G677" i="16"/>
  <c r="F677" i="16"/>
  <c r="E677" i="16" a="1"/>
  <c r="E677" i="16" s="1"/>
  <c r="G676" i="16"/>
  <c r="F676" i="16"/>
  <c r="E676" i="16" a="1"/>
  <c r="E676" i="16" s="1"/>
  <c r="G675" i="16"/>
  <c r="F675" i="16"/>
  <c r="E675" i="16" a="1"/>
  <c r="E675" i="16" s="1"/>
  <c r="G674" i="16"/>
  <c r="F674" i="16"/>
  <c r="E674" i="16" a="1"/>
  <c r="E674" i="16" s="1"/>
  <c r="G673" i="16"/>
  <c r="F673" i="16"/>
  <c r="E673" i="16" a="1"/>
  <c r="E673" i="16" s="1"/>
  <c r="G672" i="16"/>
  <c r="F672" i="16"/>
  <c r="E672" i="16" a="1"/>
  <c r="E672" i="16" s="1"/>
  <c r="G671" i="16"/>
  <c r="F671" i="16"/>
  <c r="E671" i="16" a="1"/>
  <c r="E671" i="16" s="1"/>
  <c r="G670" i="16"/>
  <c r="F670" i="16"/>
  <c r="E670" i="16" a="1"/>
  <c r="E670" i="16" s="1"/>
  <c r="G669" i="16"/>
  <c r="F669" i="16"/>
  <c r="E669" i="16" a="1"/>
  <c r="E669" i="16" s="1"/>
  <c r="G668" i="16"/>
  <c r="F668" i="16"/>
  <c r="E668" i="16" a="1"/>
  <c r="E668" i="16" s="1"/>
  <c r="G667" i="16"/>
  <c r="F667" i="16"/>
  <c r="E667" i="16" a="1"/>
  <c r="E667" i="16" s="1"/>
  <c r="G666" i="16"/>
  <c r="F666" i="16"/>
  <c r="E666" i="16" a="1"/>
  <c r="E666" i="16" s="1"/>
  <c r="G665" i="16"/>
  <c r="F665" i="16"/>
  <c r="E665" i="16" a="1"/>
  <c r="E665" i="16" s="1"/>
  <c r="G664" i="16"/>
  <c r="F664" i="16"/>
  <c r="E664" i="16" a="1"/>
  <c r="E664" i="16" s="1"/>
  <c r="G663" i="16"/>
  <c r="F663" i="16"/>
  <c r="E663" i="16" a="1"/>
  <c r="E663" i="16" s="1"/>
  <c r="G662" i="16"/>
  <c r="F662" i="16"/>
  <c r="E662" i="16" a="1"/>
  <c r="E662" i="16" s="1"/>
  <c r="G661" i="16"/>
  <c r="F661" i="16"/>
  <c r="E661" i="16" a="1"/>
  <c r="E661" i="16" s="1"/>
  <c r="G660" i="16"/>
  <c r="F660" i="16"/>
  <c r="E660" i="16" a="1"/>
  <c r="E660" i="16" s="1"/>
  <c r="G659" i="16"/>
  <c r="F659" i="16"/>
  <c r="E659" i="16" a="1"/>
  <c r="E659" i="16" s="1"/>
  <c r="G658" i="16"/>
  <c r="F658" i="16"/>
  <c r="E658" i="16" a="1"/>
  <c r="E658" i="16" s="1"/>
  <c r="G657" i="16"/>
  <c r="F657" i="16"/>
  <c r="E657" i="16" a="1"/>
  <c r="E657" i="16" s="1"/>
  <c r="G656" i="16"/>
  <c r="F656" i="16"/>
  <c r="E656" i="16" a="1"/>
  <c r="E656" i="16" s="1"/>
  <c r="G655" i="16"/>
  <c r="F655" i="16"/>
  <c r="E655" i="16" a="1"/>
  <c r="E655" i="16" s="1"/>
  <c r="G654" i="16"/>
  <c r="F654" i="16"/>
  <c r="E654" i="16" a="1"/>
  <c r="E654" i="16" s="1"/>
  <c r="G653" i="16"/>
  <c r="F653" i="16"/>
  <c r="E653" i="16" a="1"/>
  <c r="E653" i="16" s="1"/>
  <c r="G652" i="16"/>
  <c r="F652" i="16"/>
  <c r="E652" i="16" a="1"/>
  <c r="E652" i="16" s="1"/>
  <c r="G651" i="16"/>
  <c r="F651" i="16"/>
  <c r="E651" i="16" a="1"/>
  <c r="E651" i="16" s="1"/>
  <c r="G650" i="16"/>
  <c r="F650" i="16"/>
  <c r="E650" i="16" a="1"/>
  <c r="E650" i="16" s="1"/>
  <c r="G649" i="16"/>
  <c r="F649" i="16"/>
  <c r="E649" i="16" a="1"/>
  <c r="E649" i="16" s="1"/>
  <c r="G648" i="16"/>
  <c r="F648" i="16"/>
  <c r="E648" i="16" a="1"/>
  <c r="E648" i="16" s="1"/>
  <c r="G647" i="16"/>
  <c r="F647" i="16"/>
  <c r="E647" i="16" a="1"/>
  <c r="E647" i="16" s="1"/>
  <c r="G646" i="16"/>
  <c r="F646" i="16"/>
  <c r="E646" i="16" a="1"/>
  <c r="E646" i="16" s="1"/>
  <c r="G645" i="16"/>
  <c r="F645" i="16"/>
  <c r="E645" i="16" a="1"/>
  <c r="E645" i="16" s="1"/>
  <c r="G644" i="16"/>
  <c r="F644" i="16"/>
  <c r="E644" i="16" a="1"/>
  <c r="E644" i="16" s="1"/>
  <c r="G643" i="16"/>
  <c r="F643" i="16"/>
  <c r="E643" i="16" a="1"/>
  <c r="E643" i="16" s="1"/>
  <c r="G642" i="16"/>
  <c r="F642" i="16"/>
  <c r="E642" i="16" a="1"/>
  <c r="E642" i="16" s="1"/>
  <c r="G641" i="16"/>
  <c r="F641" i="16"/>
  <c r="E641" i="16" a="1"/>
  <c r="E641" i="16" s="1"/>
  <c r="G640" i="16"/>
  <c r="F640" i="16"/>
  <c r="E640" i="16" a="1"/>
  <c r="E640" i="16" s="1"/>
  <c r="G639" i="16"/>
  <c r="F639" i="16"/>
  <c r="E639" i="16" a="1"/>
  <c r="E639" i="16" s="1"/>
  <c r="G638" i="16"/>
  <c r="F638" i="16"/>
  <c r="E638" i="16" a="1"/>
  <c r="E638" i="16" s="1"/>
  <c r="G637" i="16"/>
  <c r="F637" i="16"/>
  <c r="E637" i="16" a="1"/>
  <c r="E637" i="16" s="1"/>
  <c r="G636" i="16"/>
  <c r="F636" i="16"/>
  <c r="E636" i="16" a="1"/>
  <c r="E636" i="16" s="1"/>
  <c r="G635" i="16"/>
  <c r="F635" i="16"/>
  <c r="E635" i="16" a="1"/>
  <c r="E635" i="16" s="1"/>
  <c r="G634" i="16"/>
  <c r="F634" i="16"/>
  <c r="E634" i="16" a="1"/>
  <c r="E634" i="16" s="1"/>
  <c r="G633" i="16"/>
  <c r="F633" i="16"/>
  <c r="E633" i="16" a="1"/>
  <c r="E633" i="16" s="1"/>
  <c r="G632" i="16"/>
  <c r="F632" i="16"/>
  <c r="E632" i="16" a="1"/>
  <c r="E632" i="16" s="1"/>
  <c r="G631" i="16"/>
  <c r="F631" i="16"/>
  <c r="E631" i="16" a="1"/>
  <c r="E631" i="16" s="1"/>
  <c r="G630" i="16"/>
  <c r="F630" i="16"/>
  <c r="E630" i="16" a="1"/>
  <c r="E630" i="16" s="1"/>
  <c r="G629" i="16"/>
  <c r="F629" i="16"/>
  <c r="E629" i="16" a="1"/>
  <c r="E629" i="16" s="1"/>
  <c r="G628" i="16"/>
  <c r="F628" i="16"/>
  <c r="E628" i="16" a="1"/>
  <c r="E628" i="16" s="1"/>
  <c r="G627" i="16"/>
  <c r="F627" i="16"/>
  <c r="E627" i="16" a="1"/>
  <c r="E627" i="16" s="1"/>
  <c r="G626" i="16"/>
  <c r="F626" i="16"/>
  <c r="E626" i="16" a="1"/>
  <c r="E626" i="16" s="1"/>
  <c r="G625" i="16"/>
  <c r="F625" i="16"/>
  <c r="E625" i="16" a="1"/>
  <c r="E625" i="16" s="1"/>
  <c r="G624" i="16"/>
  <c r="F624" i="16"/>
  <c r="E624" i="16" a="1"/>
  <c r="E624" i="16" s="1"/>
  <c r="G623" i="16"/>
  <c r="F623" i="16"/>
  <c r="E623" i="16" a="1"/>
  <c r="E623" i="16" s="1"/>
  <c r="G622" i="16"/>
  <c r="F622" i="16"/>
  <c r="E622" i="16" a="1"/>
  <c r="E622" i="16" s="1"/>
  <c r="G621" i="16"/>
  <c r="F621" i="16"/>
  <c r="E621" i="16" a="1"/>
  <c r="E621" i="16" s="1"/>
  <c r="G620" i="16"/>
  <c r="F620" i="16"/>
  <c r="E620" i="16" a="1"/>
  <c r="E620" i="16" s="1"/>
  <c r="G619" i="16"/>
  <c r="F619" i="16"/>
  <c r="E619" i="16" a="1"/>
  <c r="E619" i="16" s="1"/>
  <c r="G618" i="16"/>
  <c r="F618" i="16"/>
  <c r="E618" i="16" a="1"/>
  <c r="E618" i="16" s="1"/>
  <c r="G617" i="16"/>
  <c r="F617" i="16"/>
  <c r="E617" i="16" a="1"/>
  <c r="E617" i="16" s="1"/>
  <c r="G616" i="16"/>
  <c r="F616" i="16"/>
  <c r="E616" i="16" a="1"/>
  <c r="E616" i="16" s="1"/>
  <c r="G615" i="16"/>
  <c r="F615" i="16"/>
  <c r="E615" i="16" a="1"/>
  <c r="E615" i="16" s="1"/>
  <c r="G614" i="16"/>
  <c r="F614" i="16"/>
  <c r="E614" i="16" a="1"/>
  <c r="E614" i="16" s="1"/>
  <c r="G613" i="16"/>
  <c r="F613" i="16"/>
  <c r="E613" i="16" a="1"/>
  <c r="E613" i="16" s="1"/>
  <c r="G612" i="16"/>
  <c r="F612" i="16"/>
  <c r="E612" i="16" a="1"/>
  <c r="E612" i="16" s="1"/>
  <c r="G611" i="16"/>
  <c r="F611" i="16"/>
  <c r="E611" i="16" a="1"/>
  <c r="E611" i="16" s="1"/>
  <c r="G610" i="16"/>
  <c r="F610" i="16"/>
  <c r="E610" i="16" a="1"/>
  <c r="E610" i="16" s="1"/>
  <c r="G609" i="16"/>
  <c r="F609" i="16"/>
  <c r="E609" i="16" a="1"/>
  <c r="E609" i="16" s="1"/>
  <c r="G608" i="16"/>
  <c r="F608" i="16"/>
  <c r="E608" i="16" a="1"/>
  <c r="E608" i="16" s="1"/>
  <c r="G607" i="16"/>
  <c r="F607" i="16"/>
  <c r="E607" i="16" a="1"/>
  <c r="E607" i="16" s="1"/>
  <c r="G606" i="16"/>
  <c r="F606" i="16"/>
  <c r="E606" i="16" a="1"/>
  <c r="E606" i="16" s="1"/>
  <c r="G605" i="16"/>
  <c r="F605" i="16"/>
  <c r="E605" i="16" a="1"/>
  <c r="E605" i="16" s="1"/>
  <c r="G604" i="16"/>
  <c r="F604" i="16"/>
  <c r="E604" i="16" a="1"/>
  <c r="E604" i="16" s="1"/>
  <c r="G603" i="16"/>
  <c r="F603" i="16"/>
  <c r="E603" i="16" a="1"/>
  <c r="E603" i="16" s="1"/>
  <c r="G602" i="16"/>
  <c r="F602" i="16"/>
  <c r="E602" i="16" a="1"/>
  <c r="E602" i="16" s="1"/>
  <c r="G601" i="16"/>
  <c r="F601" i="16"/>
  <c r="E601" i="16" a="1"/>
  <c r="E601" i="16" s="1"/>
  <c r="G600" i="16"/>
  <c r="F600" i="16"/>
  <c r="E600" i="16" a="1"/>
  <c r="E600" i="16" s="1"/>
  <c r="G599" i="16"/>
  <c r="F599" i="16"/>
  <c r="E599" i="16" a="1"/>
  <c r="E599" i="16" s="1"/>
  <c r="G598" i="16"/>
  <c r="F598" i="16"/>
  <c r="E598" i="16" a="1"/>
  <c r="E598" i="16" s="1"/>
  <c r="G597" i="16"/>
  <c r="F597" i="16"/>
  <c r="E597" i="16" a="1"/>
  <c r="E597" i="16" s="1"/>
  <c r="G596" i="16"/>
  <c r="F596" i="16"/>
  <c r="E596" i="16" a="1"/>
  <c r="E596" i="16" s="1"/>
  <c r="G595" i="16"/>
  <c r="F595" i="16"/>
  <c r="E595" i="16" a="1"/>
  <c r="E595" i="16" s="1"/>
  <c r="G594" i="16"/>
  <c r="F594" i="16"/>
  <c r="E594" i="16" a="1"/>
  <c r="E594" i="16" s="1"/>
  <c r="G593" i="16"/>
  <c r="F593" i="16"/>
  <c r="E593" i="16" a="1"/>
  <c r="E593" i="16" s="1"/>
  <c r="G592" i="16"/>
  <c r="F592" i="16"/>
  <c r="E592" i="16" a="1"/>
  <c r="E592" i="16" s="1"/>
  <c r="G591" i="16"/>
  <c r="F591" i="16"/>
  <c r="E591" i="16" a="1"/>
  <c r="E591" i="16" s="1"/>
  <c r="G590" i="16"/>
  <c r="F590" i="16"/>
  <c r="E590" i="16" a="1"/>
  <c r="E590" i="16" s="1"/>
  <c r="G589" i="16"/>
  <c r="F589" i="16"/>
  <c r="E589" i="16" a="1"/>
  <c r="E589" i="16" s="1"/>
  <c r="G588" i="16"/>
  <c r="F588" i="16"/>
  <c r="E588" i="16" a="1"/>
  <c r="E588" i="16" s="1"/>
  <c r="G587" i="16"/>
  <c r="F587" i="16"/>
  <c r="E587" i="16" a="1"/>
  <c r="E587" i="16" s="1"/>
  <c r="G586" i="16"/>
  <c r="F586" i="16"/>
  <c r="E586" i="16" a="1"/>
  <c r="E586" i="16" s="1"/>
  <c r="G585" i="16"/>
  <c r="F585" i="16"/>
  <c r="E585" i="16" a="1"/>
  <c r="E585" i="16" s="1"/>
  <c r="G584" i="16"/>
  <c r="F584" i="16"/>
  <c r="E584" i="16" a="1"/>
  <c r="E584" i="16" s="1"/>
  <c r="G583" i="16"/>
  <c r="F583" i="16"/>
  <c r="E583" i="16" a="1"/>
  <c r="E583" i="16" s="1"/>
  <c r="G582" i="16"/>
  <c r="F582" i="16"/>
  <c r="E582" i="16" a="1"/>
  <c r="E582" i="16" s="1"/>
  <c r="G581" i="16"/>
  <c r="F581" i="16"/>
  <c r="E581" i="16" a="1"/>
  <c r="E581" i="16" s="1"/>
  <c r="G580" i="16"/>
  <c r="F580" i="16"/>
  <c r="E580" i="16" a="1"/>
  <c r="E580" i="16" s="1"/>
  <c r="G579" i="16"/>
  <c r="F579" i="16"/>
  <c r="E579" i="16" a="1"/>
  <c r="E579" i="16" s="1"/>
  <c r="G578" i="16"/>
  <c r="F578" i="16"/>
  <c r="E578" i="16" a="1"/>
  <c r="E578" i="16" s="1"/>
  <c r="G577" i="16"/>
  <c r="F577" i="16"/>
  <c r="E577" i="16" a="1"/>
  <c r="E577" i="16" s="1"/>
  <c r="G576" i="16"/>
  <c r="F576" i="16"/>
  <c r="E576" i="16" a="1"/>
  <c r="E576" i="16" s="1"/>
  <c r="G575" i="16"/>
  <c r="F575" i="16"/>
  <c r="E575" i="16" a="1"/>
  <c r="E575" i="16" s="1"/>
  <c r="G574" i="16"/>
  <c r="F574" i="16"/>
  <c r="E574" i="16" a="1"/>
  <c r="E574" i="16" s="1"/>
  <c r="G573" i="16"/>
  <c r="F573" i="16"/>
  <c r="E573" i="16" a="1"/>
  <c r="E573" i="16" s="1"/>
  <c r="G572" i="16"/>
  <c r="F572" i="16"/>
  <c r="E572" i="16" a="1"/>
  <c r="E572" i="16" s="1"/>
  <c r="G571" i="16"/>
  <c r="F571" i="16"/>
  <c r="E571" i="16" a="1"/>
  <c r="E571" i="16" s="1"/>
  <c r="G570" i="16"/>
  <c r="F570" i="16"/>
  <c r="E570" i="16" a="1"/>
  <c r="E570" i="16" s="1"/>
  <c r="G569" i="16"/>
  <c r="F569" i="16"/>
  <c r="E569" i="16" a="1"/>
  <c r="E569" i="16" s="1"/>
  <c r="G568" i="16"/>
  <c r="F568" i="16"/>
  <c r="E568" i="16" a="1"/>
  <c r="E568" i="16" s="1"/>
  <c r="G567" i="16"/>
  <c r="F567" i="16"/>
  <c r="E567" i="16" a="1"/>
  <c r="E567" i="16" s="1"/>
  <c r="G566" i="16"/>
  <c r="F566" i="16"/>
  <c r="E566" i="16" a="1"/>
  <c r="E566" i="16" s="1"/>
  <c r="G565" i="16"/>
  <c r="F565" i="16"/>
  <c r="E565" i="16" a="1"/>
  <c r="E565" i="16" s="1"/>
  <c r="G564" i="16"/>
  <c r="F564" i="16"/>
  <c r="E564" i="16" a="1"/>
  <c r="E564" i="16" s="1"/>
  <c r="G563" i="16"/>
  <c r="F563" i="16"/>
  <c r="E563" i="16" a="1"/>
  <c r="E563" i="16" s="1"/>
  <c r="G562" i="16"/>
  <c r="F562" i="16"/>
  <c r="E562" i="16" a="1"/>
  <c r="E562" i="16" s="1"/>
  <c r="G561" i="16"/>
  <c r="F561" i="16"/>
  <c r="E561" i="16" a="1"/>
  <c r="E561" i="16" s="1"/>
  <c r="G560" i="16"/>
  <c r="F560" i="16"/>
  <c r="E560" i="16" a="1"/>
  <c r="E560" i="16" s="1"/>
  <c r="G559" i="16"/>
  <c r="F559" i="16"/>
  <c r="E559" i="16" a="1"/>
  <c r="E559" i="16" s="1"/>
  <c r="G558" i="16"/>
  <c r="F558" i="16"/>
  <c r="E558" i="16" a="1"/>
  <c r="E558" i="16" s="1"/>
  <c r="G557" i="16"/>
  <c r="F557" i="16"/>
  <c r="E557" i="16" a="1"/>
  <c r="E557" i="16" s="1"/>
  <c r="G556" i="16"/>
  <c r="F556" i="16"/>
  <c r="E556" i="16" a="1"/>
  <c r="E556" i="16" s="1"/>
  <c r="G555" i="16"/>
  <c r="F555" i="16"/>
  <c r="E555" i="16" a="1"/>
  <c r="E555" i="16" s="1"/>
  <c r="G554" i="16"/>
  <c r="F554" i="16"/>
  <c r="E554" i="16" a="1"/>
  <c r="E554" i="16" s="1"/>
  <c r="G553" i="16"/>
  <c r="F553" i="16"/>
  <c r="E553" i="16" a="1"/>
  <c r="E553" i="16" s="1"/>
  <c r="G552" i="16"/>
  <c r="F552" i="16"/>
  <c r="E552" i="16" a="1"/>
  <c r="E552" i="16" s="1"/>
  <c r="G551" i="16"/>
  <c r="F551" i="16"/>
  <c r="E551" i="16" a="1"/>
  <c r="E551" i="16" s="1"/>
  <c r="G550" i="16"/>
  <c r="F550" i="16"/>
  <c r="E550" i="16" a="1"/>
  <c r="E550" i="16" s="1"/>
  <c r="G549" i="16"/>
  <c r="F549" i="16"/>
  <c r="E549" i="16" a="1"/>
  <c r="E549" i="16" s="1"/>
  <c r="G548" i="16"/>
  <c r="F548" i="16"/>
  <c r="E548" i="16" a="1"/>
  <c r="E548" i="16" s="1"/>
  <c r="G547" i="16"/>
  <c r="F547" i="16"/>
  <c r="E547" i="16" a="1"/>
  <c r="E547" i="16" s="1"/>
  <c r="G546" i="16"/>
  <c r="F546" i="16"/>
  <c r="E546" i="16" a="1"/>
  <c r="E546" i="16" s="1"/>
  <c r="G545" i="16"/>
  <c r="F545" i="16"/>
  <c r="E545" i="16" a="1"/>
  <c r="E545" i="16" s="1"/>
  <c r="G544" i="16"/>
  <c r="F544" i="16"/>
  <c r="E544" i="16" a="1"/>
  <c r="E544" i="16" s="1"/>
  <c r="G543" i="16"/>
  <c r="F543" i="16"/>
  <c r="E543" i="16" a="1"/>
  <c r="E543" i="16" s="1"/>
  <c r="G542" i="16"/>
  <c r="F542" i="16"/>
  <c r="E542" i="16" a="1"/>
  <c r="E542" i="16" s="1"/>
  <c r="G541" i="16"/>
  <c r="F541" i="16"/>
  <c r="E541" i="16" a="1"/>
  <c r="E541" i="16" s="1"/>
  <c r="G540" i="16"/>
  <c r="F540" i="16"/>
  <c r="E540" i="16" a="1"/>
  <c r="E540" i="16" s="1"/>
  <c r="G539" i="16"/>
  <c r="F539" i="16"/>
  <c r="E539" i="16" a="1"/>
  <c r="E539" i="16" s="1"/>
  <c r="G538" i="16"/>
  <c r="F538" i="16"/>
  <c r="E538" i="16" a="1"/>
  <c r="E538" i="16" s="1"/>
  <c r="G537" i="16"/>
  <c r="F537" i="16"/>
  <c r="E537" i="16" a="1"/>
  <c r="E537" i="16" s="1"/>
  <c r="G536" i="16"/>
  <c r="F536" i="16"/>
  <c r="E536" i="16" a="1"/>
  <c r="E536" i="16" s="1"/>
  <c r="G535" i="16"/>
  <c r="F535" i="16"/>
  <c r="E535" i="16" a="1"/>
  <c r="E535" i="16" s="1"/>
  <c r="G534" i="16"/>
  <c r="F534" i="16"/>
  <c r="E534" i="16" a="1"/>
  <c r="E534" i="16" s="1"/>
  <c r="G533" i="16"/>
  <c r="F533" i="16"/>
  <c r="E533" i="16" a="1"/>
  <c r="E533" i="16" s="1"/>
  <c r="G532" i="16"/>
  <c r="F532" i="16"/>
  <c r="E532" i="16" a="1"/>
  <c r="E532" i="16" s="1"/>
  <c r="G531" i="16"/>
  <c r="F531" i="16"/>
  <c r="E531" i="16" a="1"/>
  <c r="E531" i="16" s="1"/>
  <c r="G530" i="16"/>
  <c r="F530" i="16"/>
  <c r="E530" i="16" a="1"/>
  <c r="E530" i="16" s="1"/>
  <c r="G529" i="16"/>
  <c r="F529" i="16"/>
  <c r="E529" i="16" a="1"/>
  <c r="E529" i="16" s="1"/>
  <c r="G528" i="16"/>
  <c r="F528" i="16"/>
  <c r="E528" i="16" a="1"/>
  <c r="E528" i="16" s="1"/>
  <c r="G527" i="16"/>
  <c r="F527" i="16"/>
  <c r="E527" i="16" a="1"/>
  <c r="E527" i="16" s="1"/>
  <c r="G526" i="16"/>
  <c r="F526" i="16"/>
  <c r="E526" i="16" a="1"/>
  <c r="E526" i="16" s="1"/>
  <c r="G525" i="16"/>
  <c r="F525" i="16"/>
  <c r="E525" i="16" a="1"/>
  <c r="E525" i="16" s="1"/>
  <c r="G524" i="16"/>
  <c r="F524" i="16"/>
  <c r="E524" i="16" a="1"/>
  <c r="E524" i="16" s="1"/>
  <c r="G523" i="16"/>
  <c r="F523" i="16"/>
  <c r="E523" i="16" a="1"/>
  <c r="E523" i="16" s="1"/>
  <c r="G522" i="16"/>
  <c r="F522" i="16"/>
  <c r="E522" i="16" a="1"/>
  <c r="E522" i="16" s="1"/>
  <c r="G521" i="16"/>
  <c r="F521" i="16"/>
  <c r="E521" i="16" a="1"/>
  <c r="E521" i="16" s="1"/>
  <c r="G520" i="16"/>
  <c r="F520" i="16"/>
  <c r="E520" i="16" a="1"/>
  <c r="E520" i="16" s="1"/>
  <c r="G519" i="16"/>
  <c r="F519" i="16"/>
  <c r="E519" i="16" a="1"/>
  <c r="E519" i="16" s="1"/>
  <c r="G518" i="16"/>
  <c r="F518" i="16"/>
  <c r="E518" i="16" a="1"/>
  <c r="E518" i="16" s="1"/>
  <c r="G517" i="16"/>
  <c r="F517" i="16"/>
  <c r="E517" i="16" a="1"/>
  <c r="E517" i="16" s="1"/>
  <c r="G516" i="16"/>
  <c r="F516" i="16"/>
  <c r="E516" i="16" a="1"/>
  <c r="E516" i="16" s="1"/>
  <c r="G515" i="16"/>
  <c r="F515" i="16"/>
  <c r="E515" i="16" a="1"/>
  <c r="E515" i="16" s="1"/>
  <c r="G514" i="16"/>
  <c r="F514" i="16"/>
  <c r="E514" i="16" a="1"/>
  <c r="E514" i="16" s="1"/>
  <c r="G513" i="16"/>
  <c r="F513" i="16"/>
  <c r="E513" i="16" a="1"/>
  <c r="E513" i="16" s="1"/>
  <c r="G512" i="16"/>
  <c r="F512" i="16"/>
  <c r="E512" i="16" a="1"/>
  <c r="E512" i="16" s="1"/>
  <c r="G511" i="16"/>
  <c r="F511" i="16"/>
  <c r="E511" i="16" a="1"/>
  <c r="E511" i="16" s="1"/>
  <c r="G510" i="16"/>
  <c r="F510" i="16"/>
  <c r="E510" i="16" a="1"/>
  <c r="E510" i="16" s="1"/>
  <c r="G509" i="16"/>
  <c r="F509" i="16"/>
  <c r="E509" i="16" a="1"/>
  <c r="E509" i="16" s="1"/>
  <c r="G508" i="16"/>
  <c r="F508" i="16"/>
  <c r="E508" i="16" a="1"/>
  <c r="E508" i="16" s="1"/>
  <c r="G507" i="16"/>
  <c r="F507" i="16"/>
  <c r="E507" i="16" a="1"/>
  <c r="E507" i="16" s="1"/>
  <c r="G506" i="16"/>
  <c r="F506" i="16"/>
  <c r="E506" i="16" a="1"/>
  <c r="E506" i="16" s="1"/>
  <c r="G505" i="16"/>
  <c r="F505" i="16"/>
  <c r="E505" i="16" a="1"/>
  <c r="E505" i="16" s="1"/>
  <c r="G504" i="16"/>
  <c r="F504" i="16"/>
  <c r="E504" i="16" a="1"/>
  <c r="E504" i="16" s="1"/>
  <c r="G503" i="16"/>
  <c r="F503" i="16"/>
  <c r="E503" i="16" a="1"/>
  <c r="E503" i="16" s="1"/>
  <c r="G502" i="16"/>
  <c r="F502" i="16"/>
  <c r="E502" i="16" a="1"/>
  <c r="E502" i="16" s="1"/>
  <c r="G501" i="16"/>
  <c r="F501" i="16"/>
  <c r="E501" i="16" a="1"/>
  <c r="E501" i="16" s="1"/>
  <c r="G500" i="16"/>
  <c r="F500" i="16"/>
  <c r="E500" i="16" a="1"/>
  <c r="E500" i="16" s="1"/>
  <c r="G499" i="16"/>
  <c r="F499" i="16"/>
  <c r="E499" i="16" a="1"/>
  <c r="E499" i="16" s="1"/>
  <c r="G498" i="16"/>
  <c r="F498" i="16"/>
  <c r="E498" i="16" a="1"/>
  <c r="E498" i="16" s="1"/>
  <c r="G497" i="16"/>
  <c r="F497" i="16"/>
  <c r="E497" i="16" a="1"/>
  <c r="E497" i="16" s="1"/>
  <c r="G496" i="16"/>
  <c r="F496" i="16"/>
  <c r="E496" i="16" a="1"/>
  <c r="E496" i="16" s="1"/>
  <c r="G495" i="16"/>
  <c r="F495" i="16"/>
  <c r="E495" i="16" a="1"/>
  <c r="E495" i="16" s="1"/>
  <c r="G494" i="16"/>
  <c r="F494" i="16"/>
  <c r="E494" i="16" a="1"/>
  <c r="E494" i="16" s="1"/>
  <c r="G493" i="16"/>
  <c r="F493" i="16"/>
  <c r="E493" i="16" a="1"/>
  <c r="E493" i="16" s="1"/>
  <c r="G492" i="16"/>
  <c r="F492" i="16"/>
  <c r="E492" i="16" a="1"/>
  <c r="E492" i="16" s="1"/>
  <c r="G491" i="16"/>
  <c r="F491" i="16"/>
  <c r="E491" i="16" a="1"/>
  <c r="E491" i="16" s="1"/>
  <c r="G490" i="16"/>
  <c r="F490" i="16"/>
  <c r="E490" i="16" a="1"/>
  <c r="E490" i="16" s="1"/>
  <c r="G489" i="16"/>
  <c r="F489" i="16"/>
  <c r="E489" i="16" a="1"/>
  <c r="E489" i="16" s="1"/>
  <c r="G488" i="16"/>
  <c r="F488" i="16"/>
  <c r="E488" i="16" a="1"/>
  <c r="E488" i="16" s="1"/>
  <c r="G487" i="16"/>
  <c r="F487" i="16"/>
  <c r="E487" i="16" a="1"/>
  <c r="E487" i="16" s="1"/>
  <c r="G486" i="16"/>
  <c r="F486" i="16"/>
  <c r="E486" i="16" a="1"/>
  <c r="E486" i="16" s="1"/>
  <c r="G485" i="16"/>
  <c r="F485" i="16"/>
  <c r="E485" i="16" a="1"/>
  <c r="E485" i="16" s="1"/>
  <c r="G484" i="16"/>
  <c r="F484" i="16"/>
  <c r="E484" i="16" a="1"/>
  <c r="E484" i="16" s="1"/>
  <c r="G483" i="16"/>
  <c r="F483" i="16"/>
  <c r="E483" i="16" a="1"/>
  <c r="E483" i="16" s="1"/>
  <c r="G482" i="16"/>
  <c r="F482" i="16"/>
  <c r="E482" i="16" a="1"/>
  <c r="E482" i="16" s="1"/>
  <c r="G481" i="16"/>
  <c r="F481" i="16"/>
  <c r="E481" i="16" a="1"/>
  <c r="E481" i="16" s="1"/>
  <c r="G480" i="16"/>
  <c r="F480" i="16"/>
  <c r="E480" i="16" a="1"/>
  <c r="E480" i="16" s="1"/>
  <c r="G479" i="16"/>
  <c r="F479" i="16"/>
  <c r="E479" i="16" a="1"/>
  <c r="E479" i="16" s="1"/>
  <c r="G478" i="16"/>
  <c r="F478" i="16"/>
  <c r="E478" i="16" a="1"/>
  <c r="E478" i="16" s="1"/>
  <c r="G477" i="16"/>
  <c r="F477" i="16"/>
  <c r="E477" i="16" a="1"/>
  <c r="E477" i="16" s="1"/>
  <c r="G476" i="16"/>
  <c r="F476" i="16"/>
  <c r="E476" i="16" a="1"/>
  <c r="E476" i="16" s="1"/>
  <c r="G475" i="16"/>
  <c r="F475" i="16"/>
  <c r="E475" i="16" a="1"/>
  <c r="E475" i="16" s="1"/>
  <c r="G474" i="16"/>
  <c r="F474" i="16"/>
  <c r="E474" i="16" a="1"/>
  <c r="E474" i="16" s="1"/>
  <c r="G473" i="16"/>
  <c r="F473" i="16"/>
  <c r="E473" i="16" a="1"/>
  <c r="E473" i="16" s="1"/>
  <c r="G472" i="16"/>
  <c r="F472" i="16"/>
  <c r="E472" i="16" a="1"/>
  <c r="E472" i="16" s="1"/>
  <c r="G471" i="16"/>
  <c r="F471" i="16"/>
  <c r="E471" i="16" a="1"/>
  <c r="E471" i="16" s="1"/>
  <c r="G470" i="16"/>
  <c r="F470" i="16"/>
  <c r="E470" i="16" a="1"/>
  <c r="E470" i="16" s="1"/>
  <c r="G469" i="16"/>
  <c r="F469" i="16"/>
  <c r="E469" i="16" a="1"/>
  <c r="E469" i="16" s="1"/>
  <c r="G468" i="16"/>
  <c r="F468" i="16"/>
  <c r="E468" i="16" a="1"/>
  <c r="E468" i="16" s="1"/>
  <c r="G467" i="16"/>
  <c r="F467" i="16"/>
  <c r="E467" i="16" a="1"/>
  <c r="E467" i="16" s="1"/>
  <c r="G466" i="16"/>
  <c r="F466" i="16"/>
  <c r="E466" i="16"/>
  <c r="E466" i="16" a="1"/>
  <c r="G465" i="16"/>
  <c r="F465" i="16"/>
  <c r="E465" i="16"/>
  <c r="E465" i="16" a="1"/>
  <c r="G464" i="16"/>
  <c r="F464" i="16"/>
  <c r="E464" i="16"/>
  <c r="E464" i="16" a="1"/>
  <c r="G463" i="16"/>
  <c r="F463" i="16"/>
  <c r="E463" i="16"/>
  <c r="E463" i="16" a="1"/>
  <c r="G462" i="16"/>
  <c r="F462" i="16"/>
  <c r="E462" i="16" a="1"/>
  <c r="E462" i="16" s="1"/>
  <c r="G461" i="16"/>
  <c r="F461" i="16"/>
  <c r="E461" i="16" a="1"/>
  <c r="E461" i="16" s="1"/>
  <c r="G460" i="16"/>
  <c r="F460" i="16"/>
  <c r="E460" i="16" a="1"/>
  <c r="E460" i="16" s="1"/>
  <c r="G459" i="16"/>
  <c r="F459" i="16"/>
  <c r="E459" i="16" a="1"/>
  <c r="E459" i="16" s="1"/>
  <c r="G458" i="16"/>
  <c r="F458" i="16"/>
  <c r="E458" i="16" a="1"/>
  <c r="E458" i="16" s="1"/>
  <c r="G457" i="16"/>
  <c r="F457" i="16"/>
  <c r="E457" i="16" a="1"/>
  <c r="E457" i="16" s="1"/>
  <c r="G456" i="16"/>
  <c r="F456" i="16"/>
  <c r="E456" i="16" a="1"/>
  <c r="E456" i="16" s="1"/>
  <c r="G455" i="16"/>
  <c r="F455" i="16"/>
  <c r="E455" i="16" a="1"/>
  <c r="E455" i="16" s="1"/>
  <c r="G454" i="16"/>
  <c r="F454" i="16"/>
  <c r="E454" i="16" a="1"/>
  <c r="E454" i="16" s="1"/>
  <c r="G453" i="16"/>
  <c r="F453" i="16"/>
  <c r="E453" i="16" a="1"/>
  <c r="E453" i="16" s="1"/>
  <c r="G452" i="16"/>
  <c r="F452" i="16"/>
  <c r="E452" i="16" a="1"/>
  <c r="E452" i="16" s="1"/>
  <c r="G451" i="16"/>
  <c r="F451" i="16"/>
  <c r="E451" i="16" a="1"/>
  <c r="E451" i="16" s="1"/>
  <c r="G450" i="16"/>
  <c r="F450" i="16"/>
  <c r="E450" i="16" a="1"/>
  <c r="E450" i="16" s="1"/>
  <c r="G449" i="16"/>
  <c r="F449" i="16"/>
  <c r="E449" i="16" a="1"/>
  <c r="E449" i="16" s="1"/>
  <c r="G448" i="16"/>
  <c r="F448" i="16"/>
  <c r="E448" i="16" a="1"/>
  <c r="E448" i="16" s="1"/>
  <c r="G447" i="16"/>
  <c r="F447" i="16"/>
  <c r="E447" i="16" a="1"/>
  <c r="E447" i="16" s="1"/>
  <c r="G446" i="16"/>
  <c r="F446" i="16"/>
  <c r="E446" i="16" a="1"/>
  <c r="E446" i="16" s="1"/>
  <c r="G445" i="16"/>
  <c r="F445" i="16"/>
  <c r="E445" i="16" a="1"/>
  <c r="E445" i="16" s="1"/>
  <c r="G444" i="16"/>
  <c r="F444" i="16"/>
  <c r="E444" i="16" a="1"/>
  <c r="E444" i="16" s="1"/>
  <c r="G443" i="16"/>
  <c r="F443" i="16"/>
  <c r="E443" i="16" a="1"/>
  <c r="E443" i="16" s="1"/>
  <c r="G442" i="16"/>
  <c r="F442" i="16"/>
  <c r="E442" i="16" a="1"/>
  <c r="E442" i="16" s="1"/>
  <c r="G441" i="16"/>
  <c r="F441" i="16"/>
  <c r="E441" i="16" a="1"/>
  <c r="E441" i="16" s="1"/>
  <c r="G440" i="16"/>
  <c r="F440" i="16"/>
  <c r="E440" i="16" a="1"/>
  <c r="E440" i="16" s="1"/>
  <c r="G439" i="16"/>
  <c r="F439" i="16"/>
  <c r="E439" i="16" a="1"/>
  <c r="E439" i="16" s="1"/>
  <c r="G438" i="16"/>
  <c r="F438" i="16"/>
  <c r="E438" i="16" a="1"/>
  <c r="E438" i="16" s="1"/>
  <c r="G437" i="16"/>
  <c r="F437" i="16"/>
  <c r="E437" i="16" a="1"/>
  <c r="E437" i="16" s="1"/>
  <c r="G436" i="16"/>
  <c r="F436" i="16"/>
  <c r="E436" i="16" a="1"/>
  <c r="E436" i="16" s="1"/>
  <c r="G435" i="16"/>
  <c r="F435" i="16"/>
  <c r="E435" i="16" a="1"/>
  <c r="E435" i="16" s="1"/>
  <c r="G434" i="16"/>
  <c r="F434" i="16"/>
  <c r="E434" i="16" a="1"/>
  <c r="E434" i="16" s="1"/>
  <c r="G433" i="16"/>
  <c r="F433" i="16"/>
  <c r="E433" i="16" a="1"/>
  <c r="E433" i="16" s="1"/>
  <c r="G432" i="16"/>
  <c r="F432" i="16"/>
  <c r="E432" i="16" a="1"/>
  <c r="E432" i="16" s="1"/>
  <c r="G431" i="16"/>
  <c r="F431" i="16"/>
  <c r="E431" i="16" a="1"/>
  <c r="E431" i="16" s="1"/>
  <c r="G430" i="16"/>
  <c r="F430" i="16"/>
  <c r="E430" i="16" a="1"/>
  <c r="E430" i="16" s="1"/>
  <c r="G429" i="16"/>
  <c r="F429" i="16"/>
  <c r="E429" i="16" a="1"/>
  <c r="E429" i="16" s="1"/>
  <c r="G428" i="16"/>
  <c r="F428" i="16"/>
  <c r="E428" i="16" a="1"/>
  <c r="E428" i="16" s="1"/>
  <c r="G427" i="16"/>
  <c r="F427" i="16"/>
  <c r="E427" i="16" a="1"/>
  <c r="E427" i="16" s="1"/>
  <c r="G426" i="16"/>
  <c r="F426" i="16"/>
  <c r="E426" i="16" a="1"/>
  <c r="E426" i="16" s="1"/>
  <c r="G425" i="16"/>
  <c r="F425" i="16"/>
  <c r="E425" i="16" a="1"/>
  <c r="E425" i="16" s="1"/>
  <c r="G424" i="16"/>
  <c r="F424" i="16"/>
  <c r="E424" i="16" a="1"/>
  <c r="E424" i="16" s="1"/>
  <c r="G423" i="16"/>
  <c r="F423" i="16"/>
  <c r="E423" i="16" a="1"/>
  <c r="E423" i="16" s="1"/>
  <c r="G422" i="16"/>
  <c r="F422" i="16"/>
  <c r="E422" i="16" a="1"/>
  <c r="E422" i="16" s="1"/>
  <c r="G421" i="16"/>
  <c r="F421" i="16"/>
  <c r="E421" i="16" a="1"/>
  <c r="E421" i="16" s="1"/>
  <c r="G420" i="16"/>
  <c r="F420" i="16"/>
  <c r="E420" i="16" a="1"/>
  <c r="E420" i="16" s="1"/>
  <c r="G419" i="16"/>
  <c r="F419" i="16"/>
  <c r="E419" i="16" a="1"/>
  <c r="E419" i="16" s="1"/>
  <c r="G418" i="16"/>
  <c r="F418" i="16"/>
  <c r="E418" i="16" a="1"/>
  <c r="E418" i="16" s="1"/>
  <c r="G417" i="16"/>
  <c r="F417" i="16"/>
  <c r="E417" i="16" a="1"/>
  <c r="E417" i="16" s="1"/>
  <c r="G416" i="16"/>
  <c r="F416" i="16"/>
  <c r="E416" i="16" a="1"/>
  <c r="E416" i="16" s="1"/>
  <c r="G415" i="16"/>
  <c r="F415" i="16"/>
  <c r="E415" i="16" a="1"/>
  <c r="E415" i="16" s="1"/>
  <c r="G414" i="16"/>
  <c r="F414" i="16"/>
  <c r="E414" i="16" a="1"/>
  <c r="E414" i="16" s="1"/>
  <c r="G413" i="16"/>
  <c r="F413" i="16"/>
  <c r="E413" i="16" a="1"/>
  <c r="E413" i="16" s="1"/>
  <c r="G412" i="16"/>
  <c r="F412" i="16"/>
  <c r="E412" i="16" a="1"/>
  <c r="E412" i="16" s="1"/>
  <c r="G411" i="16"/>
  <c r="F411" i="16"/>
  <c r="E411" i="16" a="1"/>
  <c r="E411" i="16" s="1"/>
  <c r="G410" i="16"/>
  <c r="F410" i="16"/>
  <c r="E410" i="16" a="1"/>
  <c r="E410" i="16" s="1"/>
  <c r="G409" i="16"/>
  <c r="F409" i="16"/>
  <c r="E409" i="16" a="1"/>
  <c r="E409" i="16" s="1"/>
  <c r="G408" i="16"/>
  <c r="F408" i="16"/>
  <c r="E408" i="16" a="1"/>
  <c r="E408" i="16" s="1"/>
  <c r="G407" i="16"/>
  <c r="F407" i="16"/>
  <c r="E407" i="16" a="1"/>
  <c r="E407" i="16" s="1"/>
  <c r="G406" i="16"/>
  <c r="F406" i="16"/>
  <c r="E406" i="16" a="1"/>
  <c r="E406" i="16" s="1"/>
  <c r="G405" i="16"/>
  <c r="F405" i="16"/>
  <c r="E405" i="16" a="1"/>
  <c r="E405" i="16" s="1"/>
  <c r="G404" i="16"/>
  <c r="F404" i="16"/>
  <c r="E404" i="16" a="1"/>
  <c r="E404" i="16" s="1"/>
  <c r="G403" i="16"/>
  <c r="F403" i="16"/>
  <c r="E403" i="16" a="1"/>
  <c r="E403" i="16" s="1"/>
  <c r="G402" i="16"/>
  <c r="F402" i="16"/>
  <c r="E402" i="16" a="1"/>
  <c r="E402" i="16" s="1"/>
  <c r="G401" i="16"/>
  <c r="F401" i="16"/>
  <c r="E401" i="16" a="1"/>
  <c r="E401" i="16" s="1"/>
  <c r="G400" i="16"/>
  <c r="F400" i="16"/>
  <c r="E400" i="16" a="1"/>
  <c r="E400" i="16" s="1"/>
  <c r="G399" i="16"/>
  <c r="F399" i="16"/>
  <c r="E399" i="16" a="1"/>
  <c r="E399" i="16" s="1"/>
  <c r="G398" i="16"/>
  <c r="F398" i="16"/>
  <c r="E398" i="16" a="1"/>
  <c r="E398" i="16" s="1"/>
  <c r="G397" i="16"/>
  <c r="F397" i="16"/>
  <c r="E397" i="16" a="1"/>
  <c r="E397" i="16" s="1"/>
  <c r="G396" i="16"/>
  <c r="F396" i="16"/>
  <c r="E396" i="16" a="1"/>
  <c r="E396" i="16" s="1"/>
  <c r="G395" i="16"/>
  <c r="F395" i="16"/>
  <c r="E395" i="16" a="1"/>
  <c r="E395" i="16" s="1"/>
  <c r="G394" i="16"/>
  <c r="F394" i="16"/>
  <c r="E394" i="16" a="1"/>
  <c r="E394" i="16" s="1"/>
  <c r="G393" i="16"/>
  <c r="F393" i="16"/>
  <c r="E393" i="16" a="1"/>
  <c r="E393" i="16" s="1"/>
  <c r="G392" i="16"/>
  <c r="F392" i="16"/>
  <c r="E392" i="16" a="1"/>
  <c r="E392" i="16" s="1"/>
  <c r="G391" i="16"/>
  <c r="F391" i="16"/>
  <c r="E391" i="16" a="1"/>
  <c r="E391" i="16" s="1"/>
  <c r="G390" i="16"/>
  <c r="F390" i="16"/>
  <c r="E390" i="16" a="1"/>
  <c r="E390" i="16" s="1"/>
  <c r="G389" i="16"/>
  <c r="F389" i="16"/>
  <c r="E389" i="16" a="1"/>
  <c r="E389" i="16" s="1"/>
  <c r="G388" i="16"/>
  <c r="F388" i="16"/>
  <c r="E388" i="16" a="1"/>
  <c r="E388" i="16" s="1"/>
  <c r="G387" i="16"/>
  <c r="F387" i="16"/>
  <c r="E387" i="16" a="1"/>
  <c r="E387" i="16" s="1"/>
  <c r="G386" i="16"/>
  <c r="F386" i="16"/>
  <c r="E386" i="16" a="1"/>
  <c r="E386" i="16" s="1"/>
  <c r="G385" i="16"/>
  <c r="F385" i="16"/>
  <c r="E385" i="16" a="1"/>
  <c r="E385" i="16" s="1"/>
  <c r="G384" i="16"/>
  <c r="F384" i="16"/>
  <c r="E384" i="16" a="1"/>
  <c r="E384" i="16" s="1"/>
  <c r="G383" i="16"/>
  <c r="F383" i="16"/>
  <c r="E383" i="16" a="1"/>
  <c r="E383" i="16" s="1"/>
  <c r="G382" i="16"/>
  <c r="F382" i="16"/>
  <c r="E382" i="16" a="1"/>
  <c r="E382" i="16" s="1"/>
  <c r="G381" i="16"/>
  <c r="F381" i="16"/>
  <c r="E381" i="16" a="1"/>
  <c r="E381" i="16" s="1"/>
  <c r="G380" i="16"/>
  <c r="F380" i="16"/>
  <c r="E380" i="16" a="1"/>
  <c r="E380" i="16" s="1"/>
  <c r="G379" i="16"/>
  <c r="F379" i="16"/>
  <c r="E379" i="16" a="1"/>
  <c r="E379" i="16" s="1"/>
  <c r="G378" i="16"/>
  <c r="F378" i="16"/>
  <c r="E378" i="16" a="1"/>
  <c r="E378" i="16" s="1"/>
  <c r="G377" i="16"/>
  <c r="F377" i="16"/>
  <c r="E377" i="16" a="1"/>
  <c r="E377" i="16" s="1"/>
  <c r="G376" i="16"/>
  <c r="F376" i="16"/>
  <c r="E376" i="16" a="1"/>
  <c r="E376" i="16" s="1"/>
  <c r="G375" i="16"/>
  <c r="F375" i="16"/>
  <c r="E375" i="16" a="1"/>
  <c r="E375" i="16" s="1"/>
  <c r="G374" i="16"/>
  <c r="F374" i="16"/>
  <c r="E374" i="16" a="1"/>
  <c r="E374" i="16" s="1"/>
  <c r="G373" i="16"/>
  <c r="F373" i="16"/>
  <c r="E373" i="16" a="1"/>
  <c r="E373" i="16" s="1"/>
  <c r="G372" i="16"/>
  <c r="F372" i="16"/>
  <c r="E372" i="16" a="1"/>
  <c r="E372" i="16" s="1"/>
  <c r="G371" i="16"/>
  <c r="F371" i="16"/>
  <c r="E371" i="16" a="1"/>
  <c r="E371" i="16" s="1"/>
  <c r="G370" i="16"/>
  <c r="F370" i="16"/>
  <c r="E370" i="16" a="1"/>
  <c r="E370" i="16" s="1"/>
  <c r="G369" i="16"/>
  <c r="F369" i="16"/>
  <c r="E369" i="16" a="1"/>
  <c r="E369" i="16" s="1"/>
  <c r="G368" i="16"/>
  <c r="F368" i="16"/>
  <c r="E368" i="16" a="1"/>
  <c r="E368" i="16" s="1"/>
  <c r="G367" i="16"/>
  <c r="F367" i="16"/>
  <c r="E367" i="16" a="1"/>
  <c r="E367" i="16" s="1"/>
  <c r="G366" i="16"/>
  <c r="F366" i="16"/>
  <c r="E366" i="16" a="1"/>
  <c r="E366" i="16" s="1"/>
  <c r="G365" i="16"/>
  <c r="F365" i="16"/>
  <c r="E365" i="16" a="1"/>
  <c r="E365" i="16" s="1"/>
  <c r="G364" i="16"/>
  <c r="F364" i="16"/>
  <c r="E364" i="16" a="1"/>
  <c r="E364" i="16" s="1"/>
  <c r="G363" i="16"/>
  <c r="F363" i="16"/>
  <c r="E363" i="16" a="1"/>
  <c r="E363" i="16" s="1"/>
  <c r="G362" i="16"/>
  <c r="F362" i="16"/>
  <c r="E362" i="16" a="1"/>
  <c r="E362" i="16" s="1"/>
  <c r="G361" i="16"/>
  <c r="F361" i="16"/>
  <c r="E361" i="16" a="1"/>
  <c r="E361" i="16" s="1"/>
  <c r="G360" i="16"/>
  <c r="F360" i="16"/>
  <c r="E360" i="16" a="1"/>
  <c r="E360" i="16" s="1"/>
  <c r="G359" i="16"/>
  <c r="F359" i="16"/>
  <c r="E359" i="16" a="1"/>
  <c r="E359" i="16" s="1"/>
  <c r="G358" i="16"/>
  <c r="F358" i="16"/>
  <c r="E358" i="16" a="1"/>
  <c r="E358" i="16" s="1"/>
  <c r="G357" i="16"/>
  <c r="F357" i="16"/>
  <c r="E357" i="16" a="1"/>
  <c r="E357" i="16" s="1"/>
  <c r="G356" i="16"/>
  <c r="F356" i="16"/>
  <c r="E356" i="16" a="1"/>
  <c r="E356" i="16" s="1"/>
  <c r="G355" i="16"/>
  <c r="F355" i="16"/>
  <c r="E355" i="16" a="1"/>
  <c r="E355" i="16" s="1"/>
  <c r="G354" i="16"/>
  <c r="F354" i="16"/>
  <c r="E354" i="16" a="1"/>
  <c r="E354" i="16" s="1"/>
  <c r="G353" i="16"/>
  <c r="F353" i="16"/>
  <c r="E353" i="16" a="1"/>
  <c r="E353" i="16" s="1"/>
  <c r="G352" i="16"/>
  <c r="F352" i="16"/>
  <c r="E352" i="16" a="1"/>
  <c r="E352" i="16" s="1"/>
  <c r="G351" i="16"/>
  <c r="F351" i="16"/>
  <c r="E351" i="16" a="1"/>
  <c r="E351" i="16" s="1"/>
  <c r="G350" i="16"/>
  <c r="F350" i="16"/>
  <c r="E350" i="16" a="1"/>
  <c r="E350" i="16" s="1"/>
  <c r="G349" i="16"/>
  <c r="F349" i="16"/>
  <c r="E349" i="16" a="1"/>
  <c r="E349" i="16" s="1"/>
  <c r="G348" i="16"/>
  <c r="F348" i="16"/>
  <c r="E348" i="16" a="1"/>
  <c r="E348" i="16" s="1"/>
  <c r="G347" i="16"/>
  <c r="F347" i="16"/>
  <c r="E347" i="16" a="1"/>
  <c r="E347" i="16" s="1"/>
  <c r="G346" i="16"/>
  <c r="F346" i="16"/>
  <c r="E346" i="16" a="1"/>
  <c r="E346" i="16" s="1"/>
  <c r="G345" i="16"/>
  <c r="F345" i="16"/>
  <c r="E345" i="16" a="1"/>
  <c r="E345" i="16" s="1"/>
  <c r="G344" i="16"/>
  <c r="F344" i="16"/>
  <c r="E344" i="16" a="1"/>
  <c r="E344" i="16" s="1"/>
  <c r="G343" i="16"/>
  <c r="F343" i="16"/>
  <c r="E343" i="16" a="1"/>
  <c r="E343" i="16" s="1"/>
  <c r="G342" i="16"/>
  <c r="F342" i="16"/>
  <c r="E342" i="16" a="1"/>
  <c r="E342" i="16" s="1"/>
  <c r="G341" i="16"/>
  <c r="F341" i="16"/>
  <c r="E341" i="16" a="1"/>
  <c r="E341" i="16" s="1"/>
  <c r="G340" i="16"/>
  <c r="F340" i="16"/>
  <c r="E340" i="16" a="1"/>
  <c r="E340" i="16" s="1"/>
  <c r="G339" i="16"/>
  <c r="F339" i="16"/>
  <c r="E339" i="16" a="1"/>
  <c r="E339" i="16" s="1"/>
  <c r="G338" i="16"/>
  <c r="F338" i="16"/>
  <c r="E338" i="16" a="1"/>
  <c r="E338" i="16" s="1"/>
  <c r="G337" i="16"/>
  <c r="F337" i="16"/>
  <c r="E337" i="16" a="1"/>
  <c r="E337" i="16" s="1"/>
  <c r="G336" i="16"/>
  <c r="F336" i="16"/>
  <c r="E336" i="16" a="1"/>
  <c r="E336" i="16" s="1"/>
  <c r="G335" i="16"/>
  <c r="F335" i="16"/>
  <c r="E335" i="16" a="1"/>
  <c r="E335" i="16" s="1"/>
  <c r="G334" i="16"/>
  <c r="F334" i="16"/>
  <c r="E334" i="16" a="1"/>
  <c r="E334" i="16" s="1"/>
  <c r="G333" i="16"/>
  <c r="F333" i="16"/>
  <c r="E333" i="16" a="1"/>
  <c r="E333" i="16" s="1"/>
  <c r="G332" i="16"/>
  <c r="F332" i="16"/>
  <c r="E332" i="16" a="1"/>
  <c r="E332" i="16" s="1"/>
  <c r="G331" i="16"/>
  <c r="F331" i="16"/>
  <c r="E331" i="16" a="1"/>
  <c r="E331" i="16" s="1"/>
  <c r="G330" i="16"/>
  <c r="F330" i="16"/>
  <c r="E330" i="16" a="1"/>
  <c r="E330" i="16" s="1"/>
  <c r="G329" i="16"/>
  <c r="F329" i="16"/>
  <c r="E329" i="16" a="1"/>
  <c r="E329" i="16" s="1"/>
  <c r="G328" i="16"/>
  <c r="F328" i="16"/>
  <c r="E328" i="16" a="1"/>
  <c r="E328" i="16" s="1"/>
  <c r="G327" i="16"/>
  <c r="F327" i="16"/>
  <c r="E327" i="16" a="1"/>
  <c r="E327" i="16" s="1"/>
  <c r="G326" i="16"/>
  <c r="F326" i="16"/>
  <c r="E326" i="16" a="1"/>
  <c r="E326" i="16" s="1"/>
  <c r="G325" i="16"/>
  <c r="F325" i="16"/>
  <c r="E325" i="16" a="1"/>
  <c r="E325" i="16" s="1"/>
  <c r="G324" i="16"/>
  <c r="F324" i="16"/>
  <c r="E324" i="16" a="1"/>
  <c r="E324" i="16" s="1"/>
  <c r="G323" i="16"/>
  <c r="F323" i="16"/>
  <c r="E323" i="16" a="1"/>
  <c r="E323" i="16" s="1"/>
  <c r="G322" i="16"/>
  <c r="F322" i="16"/>
  <c r="E322" i="16" a="1"/>
  <c r="E322" i="16" s="1"/>
  <c r="G321" i="16"/>
  <c r="F321" i="16"/>
  <c r="E321" i="16" a="1"/>
  <c r="E321" i="16" s="1"/>
  <c r="G320" i="16"/>
  <c r="F320" i="16"/>
  <c r="E320" i="16" a="1"/>
  <c r="E320" i="16" s="1"/>
  <c r="G319" i="16"/>
  <c r="F319" i="16"/>
  <c r="E319" i="16" a="1"/>
  <c r="E319" i="16" s="1"/>
  <c r="G318" i="16"/>
  <c r="F318" i="16"/>
  <c r="E318" i="16" a="1"/>
  <c r="E318" i="16" s="1"/>
  <c r="G317" i="16"/>
  <c r="F317" i="16"/>
  <c r="E317" i="16" a="1"/>
  <c r="E317" i="16" s="1"/>
  <c r="G316" i="16"/>
  <c r="F316" i="16"/>
  <c r="E316" i="16" a="1"/>
  <c r="E316" i="16" s="1"/>
  <c r="G315" i="16"/>
  <c r="F315" i="16"/>
  <c r="E315" i="16" a="1"/>
  <c r="E315" i="16" s="1"/>
  <c r="G314" i="16"/>
  <c r="F314" i="16"/>
  <c r="E314" i="16" a="1"/>
  <c r="E314" i="16" s="1"/>
  <c r="G313" i="16"/>
  <c r="F313" i="16"/>
  <c r="E313" i="16" a="1"/>
  <c r="E313" i="16" s="1"/>
  <c r="G312" i="16"/>
  <c r="F312" i="16"/>
  <c r="E312" i="16" a="1"/>
  <c r="E312" i="16" s="1"/>
  <c r="G311" i="16"/>
  <c r="F311" i="16"/>
  <c r="E311" i="16" a="1"/>
  <c r="E311" i="16" s="1"/>
  <c r="G310" i="16"/>
  <c r="F310" i="16"/>
  <c r="E310" i="16" a="1"/>
  <c r="E310" i="16" s="1"/>
  <c r="G309" i="16"/>
  <c r="F309" i="16"/>
  <c r="E309" i="16" a="1"/>
  <c r="E309" i="16" s="1"/>
  <c r="G308" i="16"/>
  <c r="F308" i="16"/>
  <c r="E308" i="16" a="1"/>
  <c r="E308" i="16" s="1"/>
  <c r="G307" i="16"/>
  <c r="F307" i="16"/>
  <c r="E307" i="16" a="1"/>
  <c r="E307" i="16" s="1"/>
  <c r="G306" i="16"/>
  <c r="F306" i="16"/>
  <c r="E306" i="16" a="1"/>
  <c r="E306" i="16" s="1"/>
  <c r="G305" i="16"/>
  <c r="F305" i="16"/>
  <c r="E305" i="16" a="1"/>
  <c r="E305" i="16" s="1"/>
  <c r="G304" i="16"/>
  <c r="F304" i="16"/>
  <c r="E304" i="16" a="1"/>
  <c r="E304" i="16" s="1"/>
  <c r="G303" i="16"/>
  <c r="F303" i="16"/>
  <c r="E303" i="16" a="1"/>
  <c r="E303" i="16" s="1"/>
  <c r="G302" i="16"/>
  <c r="F302" i="16"/>
  <c r="E302" i="16" a="1"/>
  <c r="E302" i="16" s="1"/>
  <c r="G301" i="16"/>
  <c r="F301" i="16"/>
  <c r="E301" i="16" a="1"/>
  <c r="E301" i="16" s="1"/>
  <c r="G300" i="16"/>
  <c r="F300" i="16"/>
  <c r="E300" i="16" a="1"/>
  <c r="E300" i="16" s="1"/>
  <c r="G299" i="16"/>
  <c r="F299" i="16"/>
  <c r="E299" i="16" a="1"/>
  <c r="E299" i="16" s="1"/>
  <c r="G298" i="16"/>
  <c r="F298" i="16"/>
  <c r="E298" i="16" a="1"/>
  <c r="E298" i="16" s="1"/>
  <c r="G297" i="16"/>
  <c r="F297" i="16"/>
  <c r="E297" i="16" a="1"/>
  <c r="E297" i="16" s="1"/>
  <c r="G296" i="16"/>
  <c r="F296" i="16"/>
  <c r="E296" i="16" a="1"/>
  <c r="E296" i="16" s="1"/>
  <c r="G295" i="16"/>
  <c r="F295" i="16"/>
  <c r="E295" i="16" a="1"/>
  <c r="E295" i="16" s="1"/>
  <c r="G294" i="16"/>
  <c r="F294" i="16"/>
  <c r="E294" i="16" a="1"/>
  <c r="E294" i="16" s="1"/>
  <c r="G293" i="16"/>
  <c r="F293" i="16"/>
  <c r="E293" i="16" a="1"/>
  <c r="E293" i="16" s="1"/>
  <c r="G292" i="16"/>
  <c r="F292" i="16"/>
  <c r="E292" i="16" a="1"/>
  <c r="E292" i="16" s="1"/>
  <c r="G291" i="16"/>
  <c r="F291" i="16"/>
  <c r="E291" i="16" a="1"/>
  <c r="E291" i="16" s="1"/>
  <c r="G290" i="16"/>
  <c r="F290" i="16"/>
  <c r="E290" i="16" a="1"/>
  <c r="E290" i="16" s="1"/>
  <c r="G289" i="16"/>
  <c r="F289" i="16"/>
  <c r="E289" i="16" a="1"/>
  <c r="E289" i="16" s="1"/>
  <c r="G288" i="16"/>
  <c r="F288" i="16"/>
  <c r="E288" i="16" a="1"/>
  <c r="E288" i="16" s="1"/>
  <c r="G287" i="16"/>
  <c r="F287" i="16"/>
  <c r="E287" i="16" a="1"/>
  <c r="E287" i="16" s="1"/>
  <c r="G286" i="16"/>
  <c r="F286" i="16"/>
  <c r="E286" i="16" a="1"/>
  <c r="E286" i="16" s="1"/>
  <c r="G285" i="16"/>
  <c r="F285" i="16"/>
  <c r="E285" i="16" a="1"/>
  <c r="E285" i="16" s="1"/>
  <c r="G284" i="16"/>
  <c r="F284" i="16"/>
  <c r="E284" i="16" a="1"/>
  <c r="E284" i="16" s="1"/>
  <c r="G283" i="16"/>
  <c r="F283" i="16"/>
  <c r="E283" i="16" a="1"/>
  <c r="E283" i="16" s="1"/>
  <c r="G282" i="16"/>
  <c r="F282" i="16"/>
  <c r="E282" i="16" a="1"/>
  <c r="E282" i="16" s="1"/>
  <c r="G281" i="16"/>
  <c r="F281" i="16"/>
  <c r="E281" i="16" a="1"/>
  <c r="E281" i="16" s="1"/>
  <c r="G280" i="16"/>
  <c r="F280" i="16"/>
  <c r="E280" i="16" a="1"/>
  <c r="E280" i="16" s="1"/>
  <c r="G279" i="16"/>
  <c r="F279" i="16"/>
  <c r="E279" i="16" a="1"/>
  <c r="E279" i="16" s="1"/>
  <c r="G278" i="16"/>
  <c r="F278" i="16"/>
  <c r="E278" i="16" a="1"/>
  <c r="E278" i="16" s="1"/>
  <c r="G277" i="16"/>
  <c r="F277" i="16"/>
  <c r="E277" i="16" a="1"/>
  <c r="E277" i="16" s="1"/>
  <c r="G276" i="16"/>
  <c r="F276" i="16"/>
  <c r="E276" i="16" a="1"/>
  <c r="E276" i="16" s="1"/>
  <c r="G275" i="16"/>
  <c r="F275" i="16"/>
  <c r="E275" i="16" a="1"/>
  <c r="E275" i="16" s="1"/>
  <c r="G274" i="16"/>
  <c r="F274" i="16"/>
  <c r="E274" i="16" a="1"/>
  <c r="E274" i="16" s="1"/>
  <c r="G273" i="16"/>
  <c r="F273" i="16"/>
  <c r="E273" i="16" a="1"/>
  <c r="E273" i="16" s="1"/>
  <c r="G272" i="16"/>
  <c r="F272" i="16"/>
  <c r="E272" i="16" a="1"/>
  <c r="E272" i="16" s="1"/>
  <c r="G271" i="16"/>
  <c r="F271" i="16"/>
  <c r="E271" i="16" a="1"/>
  <c r="E271" i="16" s="1"/>
  <c r="G270" i="16"/>
  <c r="F270" i="16"/>
  <c r="E270" i="16" a="1"/>
  <c r="E270" i="16" s="1"/>
  <c r="G269" i="16"/>
  <c r="F269" i="16"/>
  <c r="E269" i="16" a="1"/>
  <c r="E269" i="16" s="1"/>
  <c r="G268" i="16"/>
  <c r="F268" i="16"/>
  <c r="E268" i="16" a="1"/>
  <c r="E268" i="16" s="1"/>
  <c r="G267" i="16"/>
  <c r="F267" i="16"/>
  <c r="E267" i="16" a="1"/>
  <c r="E267" i="16" s="1"/>
  <c r="G266" i="16"/>
  <c r="F266" i="16"/>
  <c r="E266" i="16" a="1"/>
  <c r="E266" i="16" s="1"/>
  <c r="G265" i="16"/>
  <c r="F265" i="16"/>
  <c r="E265" i="16" a="1"/>
  <c r="E265" i="16" s="1"/>
  <c r="G264" i="16"/>
  <c r="F264" i="16"/>
  <c r="E264" i="16" a="1"/>
  <c r="E264" i="16" s="1"/>
  <c r="G263" i="16"/>
  <c r="F263" i="16"/>
  <c r="E263" i="16" a="1"/>
  <c r="E263" i="16" s="1"/>
  <c r="G262" i="16"/>
  <c r="F262" i="16"/>
  <c r="E262" i="16" a="1"/>
  <c r="E262" i="16" s="1"/>
  <c r="G261" i="16"/>
  <c r="F261" i="16"/>
  <c r="E261" i="16" a="1"/>
  <c r="E261" i="16" s="1"/>
  <c r="G260" i="16"/>
  <c r="F260" i="16"/>
  <c r="E260" i="16" a="1"/>
  <c r="E260" i="16" s="1"/>
  <c r="G259" i="16"/>
  <c r="F259" i="16"/>
  <c r="E259" i="16" a="1"/>
  <c r="E259" i="16" s="1"/>
  <c r="G258" i="16"/>
  <c r="F258" i="16"/>
  <c r="E258" i="16" a="1"/>
  <c r="E258" i="16" s="1"/>
  <c r="G257" i="16"/>
  <c r="F257" i="16"/>
  <c r="E257" i="16" a="1"/>
  <c r="E257" i="16" s="1"/>
  <c r="G256" i="16"/>
  <c r="F256" i="16"/>
  <c r="E256" i="16" a="1"/>
  <c r="E256" i="16" s="1"/>
  <c r="G255" i="16"/>
  <c r="F255" i="16"/>
  <c r="E255" i="16" a="1"/>
  <c r="E255" i="16" s="1"/>
  <c r="G254" i="16"/>
  <c r="F254" i="16"/>
  <c r="E254" i="16" a="1"/>
  <c r="E254" i="16" s="1"/>
  <c r="G253" i="16"/>
  <c r="F253" i="16"/>
  <c r="E253" i="16" a="1"/>
  <c r="E253" i="16" s="1"/>
  <c r="G252" i="16"/>
  <c r="F252" i="16"/>
  <c r="E252" i="16" a="1"/>
  <c r="E252" i="16" s="1"/>
  <c r="G251" i="16"/>
  <c r="F251" i="16"/>
  <c r="E251" i="16" a="1"/>
  <c r="E251" i="16" s="1"/>
  <c r="G250" i="16"/>
  <c r="F250" i="16"/>
  <c r="E250" i="16" a="1"/>
  <c r="E250" i="16" s="1"/>
  <c r="G249" i="16"/>
  <c r="F249" i="16"/>
  <c r="E249" i="16" a="1"/>
  <c r="E249" i="16" s="1"/>
  <c r="G248" i="16"/>
  <c r="F248" i="16"/>
  <c r="E248" i="16" a="1"/>
  <c r="E248" i="16" s="1"/>
  <c r="G247" i="16"/>
  <c r="F247" i="16"/>
  <c r="E247" i="16" a="1"/>
  <c r="E247" i="16" s="1"/>
  <c r="G246" i="16"/>
  <c r="F246" i="16"/>
  <c r="E246" i="16" a="1"/>
  <c r="E246" i="16" s="1"/>
  <c r="G245" i="16"/>
  <c r="F245" i="16"/>
  <c r="E245" i="16" a="1"/>
  <c r="E245" i="16" s="1"/>
  <c r="G244" i="16"/>
  <c r="F244" i="16"/>
  <c r="E244" i="16" a="1"/>
  <c r="E244" i="16" s="1"/>
  <c r="G243" i="16"/>
  <c r="F243" i="16"/>
  <c r="E243" i="16" a="1"/>
  <c r="E243" i="16" s="1"/>
  <c r="G242" i="16"/>
  <c r="F242" i="16"/>
  <c r="E242" i="16" a="1"/>
  <c r="E242" i="16" s="1"/>
  <c r="G241" i="16"/>
  <c r="F241" i="16"/>
  <c r="E241" i="16" a="1"/>
  <c r="E241" i="16" s="1"/>
  <c r="G240" i="16"/>
  <c r="F240" i="16"/>
  <c r="E240" i="16" a="1"/>
  <c r="E240" i="16" s="1"/>
  <c r="G239" i="16"/>
  <c r="F239" i="16"/>
  <c r="E239" i="16" a="1"/>
  <c r="E239" i="16" s="1"/>
  <c r="G238" i="16"/>
  <c r="F238" i="16"/>
  <c r="E238" i="16" a="1"/>
  <c r="E238" i="16" s="1"/>
  <c r="G237" i="16"/>
  <c r="F237" i="16"/>
  <c r="E237" i="16" a="1"/>
  <c r="E237" i="16" s="1"/>
  <c r="G236" i="16"/>
  <c r="F236" i="16"/>
  <c r="E236" i="16" a="1"/>
  <c r="E236" i="16" s="1"/>
  <c r="G235" i="16"/>
  <c r="F235" i="16"/>
  <c r="E235" i="16" a="1"/>
  <c r="E235" i="16" s="1"/>
  <c r="G234" i="16"/>
  <c r="F234" i="16"/>
  <c r="E234" i="16" a="1"/>
  <c r="E234" i="16" s="1"/>
  <c r="G233" i="16"/>
  <c r="F233" i="16"/>
  <c r="E233" i="16" a="1"/>
  <c r="E233" i="16" s="1"/>
  <c r="G232" i="16"/>
  <c r="F232" i="16"/>
  <c r="E232" i="16" a="1"/>
  <c r="E232" i="16" s="1"/>
  <c r="G231" i="16"/>
  <c r="F231" i="16"/>
  <c r="E231" i="16" a="1"/>
  <c r="E231" i="16" s="1"/>
  <c r="G230" i="16"/>
  <c r="F230" i="16"/>
  <c r="E230" i="16" a="1"/>
  <c r="E230" i="16" s="1"/>
  <c r="G229" i="16"/>
  <c r="F229" i="16"/>
  <c r="E229" i="16" a="1"/>
  <c r="E229" i="16" s="1"/>
  <c r="G228" i="16"/>
  <c r="F228" i="16"/>
  <c r="E228" i="16" a="1"/>
  <c r="E228" i="16" s="1"/>
  <c r="G227" i="16"/>
  <c r="F227" i="16"/>
  <c r="E227" i="16" a="1"/>
  <c r="E227" i="16" s="1"/>
  <c r="G226" i="16"/>
  <c r="F226" i="16"/>
  <c r="E226" i="16" a="1"/>
  <c r="E226" i="16" s="1"/>
  <c r="G225" i="16"/>
  <c r="F225" i="16"/>
  <c r="E225" i="16" a="1"/>
  <c r="E225" i="16" s="1"/>
  <c r="G224" i="16"/>
  <c r="F224" i="16"/>
  <c r="E224" i="16" a="1"/>
  <c r="E224" i="16" s="1"/>
  <c r="G223" i="16"/>
  <c r="F223" i="16"/>
  <c r="E223" i="16" a="1"/>
  <c r="E223" i="16" s="1"/>
  <c r="G222" i="16"/>
  <c r="F222" i="16"/>
  <c r="E222" i="16" a="1"/>
  <c r="E222" i="16" s="1"/>
  <c r="G221" i="16"/>
  <c r="F221" i="16"/>
  <c r="E221" i="16" a="1"/>
  <c r="E221" i="16" s="1"/>
  <c r="G220" i="16"/>
  <c r="F220" i="16"/>
  <c r="E220" i="16" a="1"/>
  <c r="E220" i="16" s="1"/>
  <c r="G219" i="16"/>
  <c r="F219" i="16"/>
  <c r="E219" i="16" a="1"/>
  <c r="E219" i="16" s="1"/>
  <c r="G218" i="16"/>
  <c r="F218" i="16"/>
  <c r="E218" i="16" a="1"/>
  <c r="E218" i="16" s="1"/>
  <c r="G217" i="16"/>
  <c r="F217" i="16"/>
  <c r="E217" i="16" a="1"/>
  <c r="E217" i="16" s="1"/>
  <c r="G216" i="16"/>
  <c r="F216" i="16"/>
  <c r="E216" i="16" a="1"/>
  <c r="E216" i="16" s="1"/>
  <c r="G215" i="16"/>
  <c r="F215" i="16"/>
  <c r="E215" i="16" a="1"/>
  <c r="E215" i="16" s="1"/>
  <c r="G214" i="16"/>
  <c r="F214" i="16"/>
  <c r="E214" i="16" a="1"/>
  <c r="E214" i="16" s="1"/>
  <c r="G213" i="16"/>
  <c r="F213" i="16"/>
  <c r="E213" i="16" a="1"/>
  <c r="E213" i="16" s="1"/>
  <c r="G212" i="16"/>
  <c r="F212" i="16"/>
  <c r="E212" i="16" a="1"/>
  <c r="E212" i="16" s="1"/>
  <c r="G211" i="16"/>
  <c r="F211" i="16"/>
  <c r="E211" i="16" a="1"/>
  <c r="E211" i="16" s="1"/>
  <c r="G210" i="16"/>
  <c r="F210" i="16"/>
  <c r="E210" i="16" a="1"/>
  <c r="E210" i="16" s="1"/>
  <c r="G209" i="16"/>
  <c r="F209" i="16"/>
  <c r="E209" i="16" a="1"/>
  <c r="E209" i="16" s="1"/>
  <c r="G208" i="16"/>
  <c r="F208" i="16"/>
  <c r="E208" i="16" a="1"/>
  <c r="E208" i="16" s="1"/>
  <c r="G207" i="16"/>
  <c r="F207" i="16"/>
  <c r="E207" i="16"/>
  <c r="E207" i="16" a="1"/>
  <c r="G206" i="16"/>
  <c r="F206" i="16"/>
  <c r="E206" i="16"/>
  <c r="E206" i="16" a="1"/>
  <c r="G205" i="16"/>
  <c r="F205" i="16"/>
  <c r="E205" i="16" a="1"/>
  <c r="E205" i="16" s="1"/>
  <c r="G204" i="16"/>
  <c r="F204" i="16"/>
  <c r="E204" i="16" a="1"/>
  <c r="E204" i="16" s="1"/>
  <c r="G203" i="16"/>
  <c r="F203" i="16"/>
  <c r="E203" i="16" a="1"/>
  <c r="E203" i="16" s="1"/>
  <c r="G202" i="16"/>
  <c r="F202" i="16"/>
  <c r="E202" i="16" a="1"/>
  <c r="E202" i="16" s="1"/>
  <c r="G201" i="16"/>
  <c r="F201" i="16"/>
  <c r="E201" i="16" a="1"/>
  <c r="E201" i="16" s="1"/>
  <c r="G200" i="16"/>
  <c r="F200" i="16"/>
  <c r="E200" i="16" a="1"/>
  <c r="E200" i="16" s="1"/>
  <c r="G199" i="16"/>
  <c r="F199" i="16"/>
  <c r="E199" i="16" a="1"/>
  <c r="E199" i="16" s="1"/>
  <c r="G198" i="16"/>
  <c r="F198" i="16"/>
  <c r="E198" i="16" a="1"/>
  <c r="E198" i="16" s="1"/>
  <c r="G197" i="16"/>
  <c r="F197" i="16"/>
  <c r="E197" i="16" a="1"/>
  <c r="E197" i="16" s="1"/>
  <c r="G196" i="16"/>
  <c r="F196" i="16"/>
  <c r="E196" i="16" a="1"/>
  <c r="E196" i="16" s="1"/>
  <c r="G195" i="16"/>
  <c r="F195" i="16"/>
  <c r="E195" i="16" a="1"/>
  <c r="E195" i="16" s="1"/>
  <c r="G194" i="16"/>
  <c r="F194" i="16"/>
  <c r="E194" i="16" a="1"/>
  <c r="E194" i="16" s="1"/>
  <c r="G193" i="16"/>
  <c r="F193" i="16"/>
  <c r="E193" i="16" a="1"/>
  <c r="E193" i="16" s="1"/>
  <c r="G192" i="16"/>
  <c r="F192" i="16"/>
  <c r="E192" i="16" a="1"/>
  <c r="E192" i="16" s="1"/>
  <c r="G191" i="16"/>
  <c r="F191" i="16"/>
  <c r="E191" i="16" a="1"/>
  <c r="E191" i="16" s="1"/>
  <c r="G190" i="16"/>
  <c r="F190" i="16"/>
  <c r="E190" i="16" a="1"/>
  <c r="E190" i="16" s="1"/>
  <c r="G189" i="16"/>
  <c r="F189" i="16"/>
  <c r="E189" i="16" a="1"/>
  <c r="E189" i="16" s="1"/>
  <c r="G188" i="16"/>
  <c r="F188" i="16"/>
  <c r="E188" i="16" a="1"/>
  <c r="E188" i="16" s="1"/>
  <c r="G187" i="16"/>
  <c r="F187" i="16"/>
  <c r="E187" i="16" a="1"/>
  <c r="E187" i="16" s="1"/>
  <c r="G186" i="16"/>
  <c r="F186" i="16"/>
  <c r="E186" i="16" a="1"/>
  <c r="E186" i="16" s="1"/>
  <c r="G185" i="16"/>
  <c r="F185" i="16"/>
  <c r="E185" i="16" a="1"/>
  <c r="E185" i="16" s="1"/>
  <c r="G184" i="16"/>
  <c r="F184" i="16"/>
  <c r="E184" i="16" a="1"/>
  <c r="E184" i="16" s="1"/>
  <c r="G183" i="16"/>
  <c r="F183" i="16"/>
  <c r="E183" i="16" a="1"/>
  <c r="E183" i="16" s="1"/>
  <c r="G182" i="16"/>
  <c r="F182" i="16"/>
  <c r="E182" i="16" a="1"/>
  <c r="E182" i="16" s="1"/>
  <c r="G181" i="16"/>
  <c r="F181" i="16"/>
  <c r="E181" i="16" a="1"/>
  <c r="E181" i="16" s="1"/>
  <c r="G180" i="16"/>
  <c r="F180" i="16"/>
  <c r="E180" i="16" a="1"/>
  <c r="E180" i="16" s="1"/>
  <c r="G179" i="16"/>
  <c r="F179" i="16"/>
  <c r="E179" i="16" a="1"/>
  <c r="E179" i="16" s="1"/>
  <c r="G178" i="16"/>
  <c r="F178" i="16"/>
  <c r="E178" i="16" a="1"/>
  <c r="E178" i="16" s="1"/>
  <c r="G177" i="16"/>
  <c r="F177" i="16"/>
  <c r="E177" i="16" a="1"/>
  <c r="E177" i="16" s="1"/>
  <c r="G176" i="16"/>
  <c r="F176" i="16"/>
  <c r="E176" i="16" a="1"/>
  <c r="E176" i="16" s="1"/>
  <c r="G175" i="16"/>
  <c r="F175" i="16"/>
  <c r="E175" i="16" a="1"/>
  <c r="E175" i="16" s="1"/>
  <c r="G174" i="16"/>
  <c r="F174" i="16"/>
  <c r="E174" i="16" a="1"/>
  <c r="E174" i="16" s="1"/>
  <c r="G173" i="16"/>
  <c r="F173" i="16"/>
  <c r="E173" i="16" a="1"/>
  <c r="E173" i="16" s="1"/>
  <c r="G172" i="16"/>
  <c r="F172" i="16"/>
  <c r="E172" i="16" a="1"/>
  <c r="E172" i="16" s="1"/>
  <c r="G171" i="16"/>
  <c r="F171" i="16"/>
  <c r="E171" i="16" a="1"/>
  <c r="E171" i="16" s="1"/>
  <c r="G170" i="16"/>
  <c r="F170" i="16"/>
  <c r="E170" i="16" a="1"/>
  <c r="E170" i="16" s="1"/>
  <c r="G169" i="16"/>
  <c r="F169" i="16"/>
  <c r="E169" i="16" a="1"/>
  <c r="E169" i="16" s="1"/>
  <c r="G168" i="16"/>
  <c r="F168" i="16"/>
  <c r="E168" i="16" a="1"/>
  <c r="E168" i="16" s="1"/>
  <c r="G167" i="16"/>
  <c r="F167" i="16"/>
  <c r="E167" i="16" a="1"/>
  <c r="E167" i="16" s="1"/>
  <c r="G166" i="16"/>
  <c r="F166" i="16"/>
  <c r="E166" i="16" a="1"/>
  <c r="E166" i="16" s="1"/>
  <c r="G165" i="16"/>
  <c r="F165" i="16"/>
  <c r="E165" i="16" a="1"/>
  <c r="E165" i="16" s="1"/>
  <c r="G164" i="16"/>
  <c r="F164" i="16"/>
  <c r="E164" i="16" a="1"/>
  <c r="E164" i="16" s="1"/>
  <c r="G163" i="16"/>
  <c r="F163" i="16"/>
  <c r="E163" i="16" a="1"/>
  <c r="E163" i="16" s="1"/>
  <c r="G162" i="16"/>
  <c r="F162" i="16"/>
  <c r="E162" i="16" a="1"/>
  <c r="E162" i="16" s="1"/>
  <c r="G161" i="16"/>
  <c r="F161" i="16"/>
  <c r="E161" i="16" a="1"/>
  <c r="E161" i="16" s="1"/>
  <c r="G160" i="16"/>
  <c r="F160" i="16"/>
  <c r="E160" i="16" a="1"/>
  <c r="E160" i="16" s="1"/>
  <c r="G159" i="16"/>
  <c r="F159" i="16"/>
  <c r="E159" i="16" a="1"/>
  <c r="E159" i="16" s="1"/>
  <c r="G158" i="16"/>
  <c r="F158" i="16"/>
  <c r="E158" i="16" a="1"/>
  <c r="E158" i="16" s="1"/>
  <c r="G157" i="16"/>
  <c r="F157" i="16"/>
  <c r="E157" i="16" a="1"/>
  <c r="E157" i="16" s="1"/>
  <c r="G156" i="16"/>
  <c r="F156" i="16"/>
  <c r="E156" i="16" a="1"/>
  <c r="E156" i="16" s="1"/>
  <c r="G155" i="16"/>
  <c r="F155" i="16"/>
  <c r="E155" i="16" a="1"/>
  <c r="E155" i="16" s="1"/>
  <c r="G154" i="16"/>
  <c r="F154" i="16"/>
  <c r="E154" i="16" a="1"/>
  <c r="E154" i="16" s="1"/>
  <c r="G153" i="16"/>
  <c r="F153" i="16"/>
  <c r="E153" i="16" a="1"/>
  <c r="E153" i="16" s="1"/>
  <c r="G152" i="16"/>
  <c r="F152" i="16"/>
  <c r="E152" i="16" a="1"/>
  <c r="E152" i="16" s="1"/>
  <c r="G151" i="16"/>
  <c r="F151" i="16"/>
  <c r="E151" i="16" a="1"/>
  <c r="E151" i="16" s="1"/>
  <c r="G150" i="16"/>
  <c r="F150" i="16"/>
  <c r="E150" i="16" a="1"/>
  <c r="E150" i="16" s="1"/>
  <c r="G149" i="16"/>
  <c r="F149" i="16"/>
  <c r="E149" i="16" a="1"/>
  <c r="E149" i="16" s="1"/>
  <c r="G148" i="16"/>
  <c r="F148" i="16"/>
  <c r="E148" i="16" a="1"/>
  <c r="E148" i="16" s="1"/>
  <c r="G147" i="16"/>
  <c r="F147" i="16"/>
  <c r="E147" i="16" a="1"/>
  <c r="E147" i="16" s="1"/>
  <c r="G146" i="16"/>
  <c r="F146" i="16"/>
  <c r="E146" i="16" a="1"/>
  <c r="E146" i="16" s="1"/>
  <c r="G145" i="16"/>
  <c r="F145" i="16"/>
  <c r="E145" i="16" a="1"/>
  <c r="E145" i="16" s="1"/>
  <c r="G144" i="16"/>
  <c r="F144" i="16"/>
  <c r="E144" i="16" a="1"/>
  <c r="E144" i="16" s="1"/>
  <c r="G143" i="16"/>
  <c r="F143" i="16"/>
  <c r="E143" i="16" a="1"/>
  <c r="E143" i="16" s="1"/>
  <c r="G142" i="16"/>
  <c r="F142" i="16"/>
  <c r="E142" i="16" a="1"/>
  <c r="E142" i="16" s="1"/>
  <c r="G141" i="16"/>
  <c r="F141" i="16"/>
  <c r="E141" i="16" a="1"/>
  <c r="E141" i="16" s="1"/>
  <c r="G140" i="16"/>
  <c r="F140" i="16"/>
  <c r="E140" i="16" a="1"/>
  <c r="E140" i="16" s="1"/>
  <c r="G139" i="16"/>
  <c r="F139" i="16"/>
  <c r="E139" i="16" a="1"/>
  <c r="E139" i="16" s="1"/>
  <c r="G138" i="16"/>
  <c r="F138" i="16"/>
  <c r="E138" i="16" a="1"/>
  <c r="E138" i="16" s="1"/>
  <c r="G137" i="16"/>
  <c r="F137" i="16"/>
  <c r="E137" i="16" a="1"/>
  <c r="E137" i="16" s="1"/>
  <c r="G136" i="16"/>
  <c r="F136" i="16"/>
  <c r="E136" i="16" a="1"/>
  <c r="E136" i="16" s="1"/>
  <c r="G135" i="16"/>
  <c r="F135" i="16"/>
  <c r="E135" i="16" a="1"/>
  <c r="E135" i="16" s="1"/>
  <c r="G134" i="16"/>
  <c r="F134" i="16"/>
  <c r="E134" i="16" a="1"/>
  <c r="E134" i="16" s="1"/>
  <c r="G133" i="16"/>
  <c r="F133" i="16"/>
  <c r="E133" i="16" a="1"/>
  <c r="E133" i="16" s="1"/>
  <c r="G132" i="16"/>
  <c r="F132" i="16"/>
  <c r="E132" i="16" a="1"/>
  <c r="E132" i="16" s="1"/>
  <c r="G131" i="16"/>
  <c r="F131" i="16"/>
  <c r="E131" i="16" a="1"/>
  <c r="E131" i="16" s="1"/>
  <c r="G130" i="16"/>
  <c r="F130" i="16"/>
  <c r="E130" i="16" a="1"/>
  <c r="E130" i="16" s="1"/>
  <c r="G129" i="16"/>
  <c r="F129" i="16"/>
  <c r="E129" i="16" a="1"/>
  <c r="E129" i="16" s="1"/>
  <c r="G128" i="16"/>
  <c r="F128" i="16"/>
  <c r="E128" i="16" a="1"/>
  <c r="E128" i="16" s="1"/>
  <c r="G127" i="16"/>
  <c r="F127" i="16"/>
  <c r="E127" i="16" a="1"/>
  <c r="E127" i="16" s="1"/>
  <c r="G126" i="16"/>
  <c r="F126" i="16"/>
  <c r="E126" i="16" a="1"/>
  <c r="E126" i="16" s="1"/>
  <c r="G125" i="16"/>
  <c r="F125" i="16"/>
  <c r="E125" i="16" a="1"/>
  <c r="E125" i="16" s="1"/>
  <c r="G124" i="16"/>
  <c r="F124" i="16"/>
  <c r="E124" i="16" a="1"/>
  <c r="E124" i="16" s="1"/>
  <c r="G123" i="16"/>
  <c r="F123" i="16"/>
  <c r="E123" i="16" a="1"/>
  <c r="E123" i="16" s="1"/>
  <c r="G122" i="16"/>
  <c r="F122" i="16"/>
  <c r="E122" i="16" a="1"/>
  <c r="E122" i="16" s="1"/>
  <c r="G121" i="16"/>
  <c r="F121" i="16"/>
  <c r="E121" i="16" a="1"/>
  <c r="E121" i="16" s="1"/>
  <c r="G120" i="16"/>
  <c r="F120" i="16"/>
  <c r="E120" i="16" a="1"/>
  <c r="E120" i="16" s="1"/>
  <c r="G119" i="16"/>
  <c r="F119" i="16"/>
  <c r="E119" i="16" a="1"/>
  <c r="E119" i="16" s="1"/>
  <c r="G118" i="16"/>
  <c r="F118" i="16"/>
  <c r="E118" i="16" a="1"/>
  <c r="E118" i="16" s="1"/>
  <c r="G117" i="16"/>
  <c r="F117" i="16"/>
  <c r="E117" i="16" a="1"/>
  <c r="E117" i="16" s="1"/>
  <c r="G116" i="16"/>
  <c r="F116" i="16"/>
  <c r="E116" i="16" a="1"/>
  <c r="E116" i="16" s="1"/>
  <c r="G115" i="16"/>
  <c r="F115" i="16"/>
  <c r="E115" i="16" a="1"/>
  <c r="E115" i="16" s="1"/>
  <c r="G114" i="16"/>
  <c r="F114" i="16"/>
  <c r="E114" i="16" a="1"/>
  <c r="E114" i="16" s="1"/>
  <c r="G113" i="16"/>
  <c r="F113" i="16"/>
  <c r="E113" i="16" a="1"/>
  <c r="E113" i="16" s="1"/>
  <c r="G112" i="16"/>
  <c r="F112" i="16"/>
  <c r="E112" i="16" a="1"/>
  <c r="E112" i="16" s="1"/>
  <c r="G111" i="16"/>
  <c r="F111" i="16"/>
  <c r="E111" i="16" a="1"/>
  <c r="E111" i="16" s="1"/>
  <c r="G110" i="16"/>
  <c r="F110" i="16"/>
  <c r="E110" i="16" a="1"/>
  <c r="E110" i="16" s="1"/>
  <c r="G109" i="16"/>
  <c r="F109" i="16"/>
  <c r="E109" i="16" a="1"/>
  <c r="E109" i="16" s="1"/>
  <c r="G108" i="16"/>
  <c r="F108" i="16"/>
  <c r="E108" i="16" a="1"/>
  <c r="E108" i="16" s="1"/>
  <c r="G107" i="16"/>
  <c r="F107" i="16"/>
  <c r="E107" i="16" a="1"/>
  <c r="E107" i="16" s="1"/>
  <c r="G106" i="16"/>
  <c r="F106" i="16"/>
  <c r="E106" i="16" a="1"/>
  <c r="E106" i="16" s="1"/>
  <c r="G105" i="16"/>
  <c r="F105" i="16"/>
  <c r="E105" i="16" a="1"/>
  <c r="E105" i="16" s="1"/>
  <c r="G104" i="16"/>
  <c r="F104" i="16"/>
  <c r="E104" i="16" a="1"/>
  <c r="E104" i="16" s="1"/>
  <c r="G103" i="16"/>
  <c r="F103" i="16"/>
  <c r="E103" i="16" a="1"/>
  <c r="E103" i="16" s="1"/>
  <c r="G102" i="16"/>
  <c r="F102" i="16"/>
  <c r="E102" i="16" a="1"/>
  <c r="E102" i="16" s="1"/>
  <c r="G101" i="16"/>
  <c r="F101" i="16"/>
  <c r="E101" i="16" a="1"/>
  <c r="E101" i="16" s="1"/>
  <c r="G100" i="16"/>
  <c r="F100" i="16"/>
  <c r="E100" i="16" a="1"/>
  <c r="E100" i="16" s="1"/>
  <c r="G99" i="16"/>
  <c r="F99" i="16"/>
  <c r="E99" i="16" a="1"/>
  <c r="E99" i="16" s="1"/>
  <c r="G98" i="16"/>
  <c r="F98" i="16"/>
  <c r="E98" i="16" a="1"/>
  <c r="E98" i="16" s="1"/>
  <c r="G97" i="16"/>
  <c r="F97" i="16"/>
  <c r="E97" i="16" a="1"/>
  <c r="E97" i="16" s="1"/>
  <c r="G96" i="16"/>
  <c r="F96" i="16"/>
  <c r="E96" i="16" a="1"/>
  <c r="E96" i="16" s="1"/>
  <c r="G95" i="16"/>
  <c r="F95" i="16"/>
  <c r="E95" i="16" a="1"/>
  <c r="E95" i="16" s="1"/>
  <c r="G94" i="16"/>
  <c r="F94" i="16"/>
  <c r="E94" i="16" a="1"/>
  <c r="E94" i="16" s="1"/>
  <c r="G93" i="16"/>
  <c r="F93" i="16"/>
  <c r="E93" i="16" a="1"/>
  <c r="E93" i="16" s="1"/>
  <c r="G92" i="16"/>
  <c r="F92" i="16"/>
  <c r="E92" i="16" a="1"/>
  <c r="E92" i="16" s="1"/>
  <c r="G91" i="16"/>
  <c r="F91" i="16"/>
  <c r="E91" i="16" a="1"/>
  <c r="E91" i="16" s="1"/>
  <c r="G90" i="16"/>
  <c r="F90" i="16"/>
  <c r="E90" i="16" a="1"/>
  <c r="E90" i="16" s="1"/>
  <c r="G89" i="16"/>
  <c r="F89" i="16"/>
  <c r="E89" i="16" a="1"/>
  <c r="E89" i="16" s="1"/>
  <c r="G88" i="16"/>
  <c r="F88" i="16"/>
  <c r="E88" i="16" a="1"/>
  <c r="E88" i="16" s="1"/>
  <c r="G87" i="16"/>
  <c r="F87" i="16"/>
  <c r="E87" i="16" a="1"/>
  <c r="E87" i="16" s="1"/>
  <c r="G86" i="16"/>
  <c r="F86" i="16"/>
  <c r="E86" i="16" a="1"/>
  <c r="E86" i="16" s="1"/>
  <c r="G85" i="16"/>
  <c r="F85" i="16"/>
  <c r="E85" i="16" a="1"/>
  <c r="E85" i="16" s="1"/>
  <c r="G84" i="16"/>
  <c r="F84" i="16"/>
  <c r="E84" i="16" a="1"/>
  <c r="E84" i="16" s="1"/>
  <c r="G83" i="16"/>
  <c r="F83" i="16"/>
  <c r="E83" i="16" a="1"/>
  <c r="E83" i="16" s="1"/>
  <c r="G82" i="16"/>
  <c r="F82" i="16"/>
  <c r="E82" i="16" a="1"/>
  <c r="E82" i="16" s="1"/>
  <c r="G81" i="16"/>
  <c r="F81" i="16"/>
  <c r="E81" i="16" a="1"/>
  <c r="E81" i="16" s="1"/>
  <c r="G80" i="16"/>
  <c r="F80" i="16"/>
  <c r="E80" i="16" a="1"/>
  <c r="E80" i="16" s="1"/>
  <c r="G79" i="16"/>
  <c r="F79" i="16"/>
  <c r="E79" i="16" a="1"/>
  <c r="E79" i="16" s="1"/>
  <c r="G78" i="16"/>
  <c r="F78" i="16"/>
  <c r="E78" i="16" a="1"/>
  <c r="E78" i="16" s="1"/>
  <c r="G77" i="16"/>
  <c r="F77" i="16"/>
  <c r="E77" i="16" a="1"/>
  <c r="E77" i="16" s="1"/>
  <c r="G76" i="16"/>
  <c r="F76" i="16"/>
  <c r="E76" i="16" a="1"/>
  <c r="E76" i="16" s="1"/>
  <c r="G75" i="16"/>
  <c r="F75" i="16"/>
  <c r="E75" i="16" a="1"/>
  <c r="E75" i="16" s="1"/>
  <c r="G74" i="16"/>
  <c r="F74" i="16"/>
  <c r="E74" i="16" a="1"/>
  <c r="E74" i="16" s="1"/>
  <c r="G73" i="16"/>
  <c r="F73" i="16"/>
  <c r="E73" i="16" a="1"/>
  <c r="E73" i="16" s="1"/>
  <c r="G72" i="16"/>
  <c r="F72" i="16"/>
  <c r="E72" i="16" a="1"/>
  <c r="E72" i="16" s="1"/>
  <c r="G71" i="16"/>
  <c r="F71" i="16"/>
  <c r="E71" i="16" a="1"/>
  <c r="E71" i="16" s="1"/>
  <c r="G70" i="16"/>
  <c r="F70" i="16"/>
  <c r="E70" i="16" a="1"/>
  <c r="E70" i="16" s="1"/>
  <c r="G69" i="16"/>
  <c r="F69" i="16"/>
  <c r="E69" i="16" a="1"/>
  <c r="E69" i="16" s="1"/>
  <c r="G68" i="16"/>
  <c r="F68" i="16"/>
  <c r="E68" i="16" a="1"/>
  <c r="E68" i="16" s="1"/>
  <c r="G67" i="16"/>
  <c r="F67" i="16"/>
  <c r="E67" i="16" a="1"/>
  <c r="E67" i="16" s="1"/>
  <c r="G66" i="16"/>
  <c r="F66" i="16"/>
  <c r="E66" i="16" a="1"/>
  <c r="E66" i="16" s="1"/>
  <c r="G65" i="16"/>
  <c r="F65" i="16"/>
  <c r="E65" i="16" a="1"/>
  <c r="E65" i="16" s="1"/>
  <c r="G64" i="16"/>
  <c r="F64" i="16"/>
  <c r="E64" i="16" a="1"/>
  <c r="E64" i="16" s="1"/>
  <c r="G63" i="16"/>
  <c r="F63" i="16"/>
  <c r="E63" i="16" a="1"/>
  <c r="E63" i="16" s="1"/>
  <c r="G62" i="16"/>
  <c r="F62" i="16"/>
  <c r="E62" i="16" a="1"/>
  <c r="E62" i="16" s="1"/>
  <c r="G61" i="16"/>
  <c r="F61" i="16"/>
  <c r="E61" i="16" a="1"/>
  <c r="E61" i="16" s="1"/>
  <c r="G60" i="16"/>
  <c r="F60" i="16"/>
  <c r="E60" i="16" a="1"/>
  <c r="E60" i="16" s="1"/>
  <c r="G59" i="16"/>
  <c r="F59" i="16"/>
  <c r="E59" i="16" a="1"/>
  <c r="E59" i="16" s="1"/>
  <c r="G58" i="16"/>
  <c r="F58" i="16"/>
  <c r="E58" i="16" a="1"/>
  <c r="E58" i="16" s="1"/>
  <c r="G57" i="16"/>
  <c r="F57" i="16"/>
  <c r="E57" i="16" a="1"/>
  <c r="E57" i="16" s="1"/>
  <c r="G56" i="16"/>
  <c r="F56" i="16"/>
  <c r="E56" i="16" a="1"/>
  <c r="E56" i="16" s="1"/>
  <c r="G55" i="16"/>
  <c r="F55" i="16"/>
  <c r="E55" i="16" a="1"/>
  <c r="E55" i="16" s="1"/>
  <c r="G54" i="16"/>
  <c r="F54" i="16"/>
  <c r="E54" i="16" a="1"/>
  <c r="E54" i="16" s="1"/>
  <c r="G53" i="16"/>
  <c r="F53" i="16"/>
  <c r="E53" i="16" a="1"/>
  <c r="E53" i="16" s="1"/>
  <c r="G52" i="16"/>
  <c r="F52" i="16"/>
  <c r="E52" i="16" a="1"/>
  <c r="E52" i="16" s="1"/>
  <c r="G51" i="16"/>
  <c r="F51" i="16"/>
  <c r="E51" i="16" a="1"/>
  <c r="E51" i="16" s="1"/>
  <c r="G50" i="16"/>
  <c r="F50" i="16"/>
  <c r="E50" i="16" a="1"/>
  <c r="E50" i="16" s="1"/>
  <c r="G49" i="16"/>
  <c r="F49" i="16"/>
  <c r="E49" i="16" a="1"/>
  <c r="E49" i="16" s="1"/>
  <c r="G48" i="16"/>
  <c r="F48" i="16"/>
  <c r="E48" i="16" a="1"/>
  <c r="E48" i="16" s="1"/>
  <c r="G47" i="16"/>
  <c r="F47" i="16"/>
  <c r="E47" i="16" a="1"/>
  <c r="E47" i="16" s="1"/>
  <c r="G46" i="16"/>
  <c r="F46" i="16"/>
  <c r="E46" i="16" a="1"/>
  <c r="E46" i="16" s="1"/>
  <c r="G45" i="16"/>
  <c r="F45" i="16"/>
  <c r="E45" i="16" a="1"/>
  <c r="E45" i="16" s="1"/>
  <c r="G44" i="16"/>
  <c r="F44" i="16"/>
  <c r="E44" i="16" a="1"/>
  <c r="E44" i="16" s="1"/>
  <c r="G43" i="16"/>
  <c r="F43" i="16"/>
  <c r="E43" i="16" a="1"/>
  <c r="E43" i="16" s="1"/>
  <c r="G42" i="16"/>
  <c r="F42" i="16"/>
  <c r="E42" i="16" a="1"/>
  <c r="E42" i="16" s="1"/>
  <c r="G41" i="16"/>
  <c r="F41" i="16"/>
  <c r="E41" i="16" a="1"/>
  <c r="E41" i="16" s="1"/>
  <c r="G40" i="16"/>
  <c r="F40" i="16"/>
  <c r="E40" i="16" a="1"/>
  <c r="E40" i="16" s="1"/>
  <c r="G39" i="16"/>
  <c r="F39" i="16"/>
  <c r="E39" i="16" a="1"/>
  <c r="E39" i="16" s="1"/>
  <c r="G38" i="16"/>
  <c r="F38" i="16"/>
  <c r="E38" i="16" a="1"/>
  <c r="E38" i="16" s="1"/>
  <c r="G37" i="16"/>
  <c r="F37" i="16"/>
  <c r="E37" i="16" a="1"/>
  <c r="E37" i="16" s="1"/>
  <c r="G36" i="16"/>
  <c r="F36" i="16"/>
  <c r="E36" i="16" a="1"/>
  <c r="E36" i="16" s="1"/>
  <c r="G35" i="16"/>
  <c r="F35" i="16"/>
  <c r="E35" i="16" a="1"/>
  <c r="E35" i="16" s="1"/>
  <c r="G34" i="16"/>
  <c r="F34" i="16"/>
  <c r="E34" i="16" a="1"/>
  <c r="E34" i="16" s="1"/>
  <c r="G33" i="16"/>
  <c r="F33" i="16"/>
  <c r="E33" i="16" a="1"/>
  <c r="E33" i="16" s="1"/>
  <c r="G32" i="16"/>
  <c r="F32" i="16"/>
  <c r="E32" i="16" a="1"/>
  <c r="E32" i="16" s="1"/>
  <c r="G31" i="16"/>
  <c r="F31" i="16"/>
  <c r="E31" i="16" a="1"/>
  <c r="E31" i="16" s="1"/>
  <c r="G30" i="16"/>
  <c r="F30" i="16"/>
  <c r="E30" i="16" a="1"/>
  <c r="E30" i="16" s="1"/>
  <c r="G29" i="16"/>
  <c r="F29" i="16"/>
  <c r="E29" i="16" a="1"/>
  <c r="E29" i="16" s="1"/>
  <c r="G28" i="16"/>
  <c r="F28" i="16"/>
  <c r="E28" i="16" a="1"/>
  <c r="E28" i="16" s="1"/>
  <c r="G27" i="16"/>
  <c r="F27" i="16"/>
  <c r="E27" i="16" a="1"/>
  <c r="E27" i="16" s="1"/>
  <c r="G26" i="16"/>
  <c r="F26" i="16"/>
  <c r="E26" i="16" a="1"/>
  <c r="E26" i="16" s="1"/>
  <c r="G25" i="16"/>
  <c r="F25" i="16"/>
  <c r="E25" i="16" a="1"/>
  <c r="E25" i="16" s="1"/>
  <c r="G24" i="16"/>
  <c r="F24" i="16"/>
  <c r="E24" i="16" a="1"/>
  <c r="E24" i="16" s="1"/>
  <c r="G23" i="16"/>
  <c r="F23" i="16"/>
  <c r="E23" i="16" a="1"/>
  <c r="E23" i="16" s="1"/>
  <c r="G22" i="16"/>
  <c r="F22" i="16"/>
  <c r="E22" i="16" a="1"/>
  <c r="E22" i="16" s="1"/>
  <c r="G21" i="16"/>
  <c r="F21" i="16"/>
  <c r="E21" i="16" a="1"/>
  <c r="E21" i="16" s="1"/>
  <c r="G20" i="16"/>
  <c r="F20" i="16"/>
  <c r="E20" i="16" a="1"/>
  <c r="E20" i="16" s="1"/>
  <c r="G19" i="16"/>
  <c r="F19" i="16"/>
  <c r="E19" i="16" a="1"/>
  <c r="E19" i="16" s="1"/>
  <c r="G18" i="16"/>
  <c r="F18" i="16"/>
  <c r="E18" i="16" a="1"/>
  <c r="E18" i="16" s="1"/>
  <c r="G17" i="16"/>
  <c r="F17" i="16"/>
  <c r="E17" i="16" a="1"/>
  <c r="E17" i="16" s="1"/>
  <c r="G16" i="16"/>
  <c r="F16" i="16"/>
  <c r="E16" i="16" a="1"/>
  <c r="E16" i="16" s="1"/>
  <c r="G15" i="16"/>
  <c r="F15" i="16"/>
  <c r="E15" i="16" a="1"/>
  <c r="E15" i="16" s="1"/>
  <c r="G14" i="16"/>
  <c r="F14" i="16"/>
  <c r="E14" i="16" a="1"/>
  <c r="E14" i="16" s="1"/>
  <c r="G13" i="16"/>
  <c r="F13" i="16"/>
  <c r="E13" i="16" a="1"/>
  <c r="E13" i="16" s="1"/>
  <c r="G12" i="16"/>
  <c r="F12" i="16"/>
  <c r="E12" i="16" a="1"/>
  <c r="E12" i="16" s="1"/>
  <c r="G11" i="16"/>
  <c r="F11" i="16"/>
  <c r="E11" i="16" a="1"/>
  <c r="E11" i="16" s="1"/>
  <c r="G10" i="16"/>
  <c r="F10" i="16"/>
  <c r="E10" i="16" a="1"/>
  <c r="E10" i="16" s="1"/>
  <c r="G9" i="16"/>
  <c r="F9" i="16"/>
  <c r="E9" i="16" a="1"/>
  <c r="E9" i="16" s="1"/>
  <c r="G8" i="16"/>
  <c r="F8" i="16"/>
  <c r="E8" i="16" a="1"/>
  <c r="E8" i="16" s="1"/>
  <c r="G7" i="16"/>
  <c r="F7" i="16"/>
  <c r="E7" i="16" a="1"/>
  <c r="E7" i="16" s="1"/>
  <c r="G6" i="16"/>
  <c r="F6" i="16"/>
  <c r="E6" i="16" a="1"/>
  <c r="E6" i="16" s="1"/>
  <c r="G5" i="16"/>
  <c r="F5" i="16"/>
  <c r="E5" i="16" a="1"/>
  <c r="E5" i="16" s="1"/>
  <c r="G4" i="16"/>
  <c r="F4" i="16"/>
  <c r="E4" i="16" a="1"/>
  <c r="E4" i="16" s="1"/>
  <c r="G3" i="16"/>
  <c r="F3" i="16"/>
  <c r="E3" i="16" a="1"/>
  <c r="E3" i="16" s="1"/>
  <c r="G2" i="16"/>
  <c r="F2" i="16"/>
  <c r="E2" i="16" a="1"/>
  <c r="E2" i="16" s="1"/>
  <c r="C8" i="13"/>
  <c r="C7" i="13"/>
  <c r="C6" i="13"/>
  <c r="C5" i="13"/>
  <c r="K6" i="12"/>
  <c r="K5" i="12"/>
  <c r="K4" i="12"/>
  <c r="K3" i="12"/>
  <c r="K2" i="12"/>
  <c r="H8" i="12"/>
  <c r="H7" i="12"/>
  <c r="G8" i="12"/>
  <c r="G7" i="12"/>
  <c r="H4" i="12"/>
  <c r="H3" i="12"/>
  <c r="H2" i="12"/>
  <c r="G4" i="12"/>
  <c r="G3" i="12"/>
  <c r="G2" i="12"/>
  <c r="P15" i="9" a="1"/>
  <c r="P15" i="9" s="1"/>
  <c r="P16" i="9" a="1"/>
  <c r="P16" i="9" s="1"/>
  <c r="P17" i="9" a="1"/>
  <c r="P17" i="9" s="1"/>
  <c r="P18" i="9" a="1"/>
  <c r="P18" i="9" s="1"/>
  <c r="P19" i="9" a="1"/>
  <c r="P19" i="9" s="1"/>
  <c r="P20" i="9" a="1"/>
  <c r="P20" i="9" s="1"/>
  <c r="P21" i="9" a="1"/>
  <c r="P21" i="9" s="1"/>
  <c r="P22" i="9" a="1"/>
  <c r="P22" i="9" s="1"/>
  <c r="P23" i="9" a="1"/>
  <c r="P23" i="9" s="1"/>
  <c r="P24" i="9" a="1"/>
  <c r="P24" i="9" s="1"/>
  <c r="P25" i="9" a="1"/>
  <c r="P25" i="9" s="1"/>
  <c r="P26" i="9" a="1"/>
  <c r="P26" i="9" s="1"/>
  <c r="P27" i="9" a="1"/>
  <c r="P27" i="9" s="1"/>
  <c r="P28" i="9" a="1"/>
  <c r="P28" i="9" s="1"/>
  <c r="P29" i="9" a="1"/>
  <c r="P29" i="9" s="1"/>
  <c r="P30" i="9" a="1"/>
  <c r="P30" i="9" s="1"/>
  <c r="P31" i="9" a="1"/>
  <c r="P31" i="9" s="1"/>
  <c r="P32" i="9" a="1"/>
  <c r="P32" i="9" s="1"/>
  <c r="P33" i="9" a="1"/>
  <c r="P33" i="9" s="1"/>
  <c r="P34" i="9" a="1"/>
  <c r="P34" i="9" s="1"/>
  <c r="P35" i="9" a="1"/>
  <c r="P35" i="9" s="1"/>
  <c r="P36" i="9" a="1"/>
  <c r="P36" i="9" s="1"/>
  <c r="P37" i="9" a="1"/>
  <c r="P37" i="9" s="1"/>
  <c r="P38" i="9" a="1"/>
  <c r="P38" i="9" s="1"/>
  <c r="P39" i="9" a="1"/>
  <c r="P39" i="9" s="1"/>
  <c r="P40" i="9" a="1"/>
  <c r="P40" i="9" s="1"/>
  <c r="P41" i="9" a="1"/>
  <c r="P41" i="9" s="1"/>
  <c r="P42" i="9" a="1"/>
  <c r="P42" i="9" s="1"/>
  <c r="P43" i="9" a="1"/>
  <c r="P43" i="9" s="1"/>
  <c r="P44" i="9" a="1"/>
  <c r="P44" i="9" s="1"/>
  <c r="P45" i="9" a="1"/>
  <c r="P45" i="9" s="1"/>
  <c r="P46" i="9" a="1"/>
  <c r="P46" i="9" s="1"/>
  <c r="P47" i="9" a="1"/>
  <c r="P47" i="9" s="1"/>
  <c r="P48" i="9" a="1"/>
  <c r="P48" i="9" s="1"/>
  <c r="P49" i="9" a="1"/>
  <c r="P49" i="9" s="1"/>
  <c r="P50" i="9" a="1"/>
  <c r="P50" i="9" s="1"/>
  <c r="P51" i="9" a="1"/>
  <c r="P51" i="9" s="1"/>
  <c r="P52" i="9" a="1"/>
  <c r="P52" i="9" s="1"/>
  <c r="P53" i="9" a="1"/>
  <c r="P53" i="9" s="1"/>
  <c r="P54" i="9" a="1"/>
  <c r="P54" i="9" s="1"/>
  <c r="P55" i="9" a="1"/>
  <c r="P55" i="9" s="1"/>
  <c r="P56" i="9" a="1"/>
  <c r="P56" i="9" s="1"/>
  <c r="P57" i="9" a="1"/>
  <c r="P57" i="9" s="1"/>
  <c r="P58" i="9" a="1"/>
  <c r="P58" i="9" s="1"/>
  <c r="P59" i="9" a="1"/>
  <c r="P59" i="9" s="1"/>
  <c r="P60" i="9" a="1"/>
  <c r="P60" i="9" s="1"/>
  <c r="P61" i="9" a="1"/>
  <c r="P61" i="9" s="1"/>
  <c r="P62" i="9" a="1"/>
  <c r="P62" i="9" s="1"/>
  <c r="P63" i="9" a="1"/>
  <c r="P63" i="9" s="1"/>
  <c r="P64" i="9" a="1"/>
  <c r="P64" i="9" s="1"/>
  <c r="P65" i="9" a="1"/>
  <c r="P65" i="9" s="1"/>
  <c r="P66" i="9" a="1"/>
  <c r="P66" i="9" s="1"/>
  <c r="P67" i="9" a="1"/>
  <c r="P67" i="9" s="1"/>
  <c r="P68" i="9" a="1"/>
  <c r="P68" i="9" s="1"/>
  <c r="P69" i="9" a="1"/>
  <c r="P69" i="9" s="1"/>
  <c r="P70" i="9" a="1"/>
  <c r="P70" i="9" s="1"/>
  <c r="P71" i="9" a="1"/>
  <c r="P71" i="9" s="1"/>
  <c r="P72" i="9" a="1"/>
  <c r="P72" i="9" s="1"/>
  <c r="P73" i="9" a="1"/>
  <c r="P73" i="9" s="1"/>
  <c r="P74" i="9" a="1"/>
  <c r="P74" i="9" s="1"/>
  <c r="P75" i="9" a="1"/>
  <c r="P75" i="9" s="1"/>
  <c r="P76" i="9" a="1"/>
  <c r="P76" i="9" s="1"/>
  <c r="P77" i="9" a="1"/>
  <c r="P77" i="9" s="1"/>
  <c r="P78" i="9" a="1"/>
  <c r="P78" i="9" s="1"/>
  <c r="P79" i="9" a="1"/>
  <c r="P79" i="9" s="1"/>
  <c r="P80" i="9" a="1"/>
  <c r="P80" i="9" s="1"/>
  <c r="P81" i="9" a="1"/>
  <c r="P81" i="9" s="1"/>
  <c r="P82" i="9" a="1"/>
  <c r="P82" i="9" s="1"/>
  <c r="P83" i="9" a="1"/>
  <c r="P83" i="9" s="1"/>
  <c r="P84" i="9" a="1"/>
  <c r="P84" i="9" s="1"/>
  <c r="P85" i="9" a="1"/>
  <c r="P85" i="9" s="1"/>
  <c r="P86" i="9" a="1"/>
  <c r="P86" i="9" s="1"/>
  <c r="P87" i="9" a="1"/>
  <c r="P87" i="9" s="1"/>
  <c r="P88" i="9" a="1"/>
  <c r="P88" i="9" s="1"/>
  <c r="P89" i="9" a="1"/>
  <c r="P89" i="9" s="1"/>
  <c r="P90" i="9" a="1"/>
  <c r="P90" i="9" s="1"/>
  <c r="P91" i="9" a="1"/>
  <c r="P91" i="9" s="1"/>
  <c r="P92" i="9" a="1"/>
  <c r="P92" i="9" s="1"/>
  <c r="P93" i="9" a="1"/>
  <c r="P93" i="9" s="1"/>
  <c r="P94" i="9" a="1"/>
  <c r="P94" i="9" s="1"/>
  <c r="P95" i="9" a="1"/>
  <c r="P95" i="9" s="1"/>
  <c r="P96" i="9" a="1"/>
  <c r="P96" i="9" s="1"/>
  <c r="P97" i="9" a="1"/>
  <c r="P97" i="9" s="1"/>
  <c r="P98" i="9" a="1"/>
  <c r="P98" i="9" s="1"/>
  <c r="P99" i="9" a="1"/>
  <c r="P99" i="9" s="1"/>
  <c r="P100" i="9" a="1"/>
  <c r="P100" i="9" s="1"/>
  <c r="P101" i="9" a="1"/>
  <c r="P101" i="9" s="1"/>
  <c r="P102" i="9" a="1"/>
  <c r="P102" i="9" s="1"/>
  <c r="P103" i="9" a="1"/>
  <c r="P103" i="9" s="1"/>
  <c r="P104" i="9" a="1"/>
  <c r="P104" i="9" s="1"/>
  <c r="P105" i="9" a="1"/>
  <c r="P105" i="9" s="1"/>
  <c r="P106" i="9" a="1"/>
  <c r="P106" i="9" s="1"/>
  <c r="P107" i="9" a="1"/>
  <c r="P107" i="9" s="1"/>
  <c r="P108" i="9" a="1"/>
  <c r="P108" i="9" s="1"/>
  <c r="P109" i="9" a="1"/>
  <c r="P109" i="9" s="1"/>
  <c r="P110" i="9" a="1"/>
  <c r="P110" i="9" s="1"/>
  <c r="P111" i="9" a="1"/>
  <c r="P111" i="9" s="1"/>
  <c r="P112" i="9" a="1"/>
  <c r="P112" i="9" s="1"/>
  <c r="P113" i="9" a="1"/>
  <c r="P113" i="9" s="1"/>
  <c r="P114" i="9" a="1"/>
  <c r="P114" i="9" s="1"/>
  <c r="P115" i="9" a="1"/>
  <c r="P115" i="9" s="1"/>
  <c r="P116" i="9" a="1"/>
  <c r="P116" i="9" s="1"/>
  <c r="P117" i="9" a="1"/>
  <c r="P117" i="9" s="1"/>
  <c r="P118" i="9" a="1"/>
  <c r="P118" i="9" s="1"/>
  <c r="P119" i="9" a="1"/>
  <c r="P119" i="9" s="1"/>
  <c r="P120" i="9" a="1"/>
  <c r="P120" i="9" s="1"/>
  <c r="P121" i="9" a="1"/>
  <c r="P121" i="9" s="1"/>
  <c r="P122" i="9" a="1"/>
  <c r="P122" i="9" s="1"/>
  <c r="P123" i="9" a="1"/>
  <c r="P123" i="9" s="1"/>
  <c r="P124" i="9" a="1"/>
  <c r="P124" i="9" s="1"/>
  <c r="P125" i="9" a="1"/>
  <c r="P125" i="9" s="1"/>
  <c r="P126" i="9" a="1"/>
  <c r="P126" i="9" s="1"/>
  <c r="P127" i="9" a="1"/>
  <c r="P127" i="9" s="1"/>
  <c r="P128" i="9" a="1"/>
  <c r="P128" i="9" s="1"/>
  <c r="P129" i="9" a="1"/>
  <c r="P129" i="9" s="1"/>
  <c r="P130" i="9" a="1"/>
  <c r="P130" i="9" s="1"/>
  <c r="P131" i="9" a="1"/>
  <c r="P131" i="9" s="1"/>
  <c r="P132" i="9" a="1"/>
  <c r="P132" i="9" s="1"/>
  <c r="P133" i="9" a="1"/>
  <c r="P133" i="9" s="1"/>
  <c r="P134" i="9" a="1"/>
  <c r="P134" i="9" s="1"/>
  <c r="P135" i="9" a="1"/>
  <c r="P135" i="9" s="1"/>
  <c r="P136" i="9" a="1"/>
  <c r="P136" i="9" s="1"/>
  <c r="P137" i="9" a="1"/>
  <c r="P137" i="9" s="1"/>
  <c r="P138" i="9" a="1"/>
  <c r="P138" i="9" s="1"/>
  <c r="P139" i="9" a="1"/>
  <c r="P139" i="9" s="1"/>
  <c r="P140" i="9" a="1"/>
  <c r="P140" i="9" s="1"/>
  <c r="P141" i="9" a="1"/>
  <c r="P141" i="9" s="1"/>
  <c r="P142" i="9" a="1"/>
  <c r="P142" i="9" s="1"/>
  <c r="P143" i="9" a="1"/>
  <c r="P143" i="9" s="1"/>
  <c r="P144" i="9" a="1"/>
  <c r="P144" i="9" s="1"/>
  <c r="P145" i="9" a="1"/>
  <c r="P145" i="9" s="1"/>
  <c r="P146" i="9" a="1"/>
  <c r="P146" i="9" s="1"/>
  <c r="P147" i="9" a="1"/>
  <c r="P147" i="9" s="1"/>
  <c r="P148" i="9" a="1"/>
  <c r="P148" i="9" s="1"/>
  <c r="P149" i="9" a="1"/>
  <c r="P149" i="9" s="1"/>
  <c r="P150" i="9" a="1"/>
  <c r="P150" i="9" s="1"/>
  <c r="P151" i="9" a="1"/>
  <c r="P151" i="9" s="1"/>
  <c r="P152" i="9" a="1"/>
  <c r="P152" i="9" s="1"/>
  <c r="P153" i="9" a="1"/>
  <c r="P153" i="9" s="1"/>
  <c r="P154" i="9" a="1"/>
  <c r="P154" i="9" s="1"/>
  <c r="P155" i="9" a="1"/>
  <c r="P155" i="9" s="1"/>
  <c r="P156" i="9" a="1"/>
  <c r="P156" i="9" s="1"/>
  <c r="P157" i="9" a="1"/>
  <c r="P157" i="9" s="1"/>
  <c r="P158" i="9" a="1"/>
  <c r="P158" i="9" s="1"/>
  <c r="P159" i="9" a="1"/>
  <c r="P159" i="9" s="1"/>
  <c r="P160" i="9" a="1"/>
  <c r="P160" i="9" s="1"/>
  <c r="P161" i="9" a="1"/>
  <c r="P161" i="9" s="1"/>
  <c r="P162" i="9" a="1"/>
  <c r="P162" i="9" s="1"/>
  <c r="P163" i="9" a="1"/>
  <c r="P163" i="9" s="1"/>
  <c r="P164" i="9" a="1"/>
  <c r="P164" i="9" s="1"/>
  <c r="P165" i="9" a="1"/>
  <c r="P165" i="9" s="1"/>
  <c r="P166" i="9" a="1"/>
  <c r="P166" i="9" s="1"/>
  <c r="P167" i="9" a="1"/>
  <c r="P167" i="9" s="1"/>
  <c r="P168" i="9" a="1"/>
  <c r="P168" i="9" s="1"/>
  <c r="P169" i="9" a="1"/>
  <c r="P169" i="9" s="1"/>
  <c r="P170" i="9" a="1"/>
  <c r="P170" i="9" s="1"/>
  <c r="P171" i="9" a="1"/>
  <c r="P171" i="9" s="1"/>
  <c r="P172" i="9" a="1"/>
  <c r="P172" i="9" s="1"/>
  <c r="P173" i="9" a="1"/>
  <c r="P173" i="9" s="1"/>
  <c r="P174" i="9" a="1"/>
  <c r="P174" i="9" s="1"/>
  <c r="P175" i="9" a="1"/>
  <c r="P175" i="9" s="1"/>
  <c r="P176" i="9" a="1"/>
  <c r="P176" i="9" s="1"/>
  <c r="P177" i="9" a="1"/>
  <c r="P177" i="9" s="1"/>
  <c r="P178" i="9" a="1"/>
  <c r="P178" i="9" s="1"/>
  <c r="P179" i="9" a="1"/>
  <c r="P179" i="9" s="1"/>
  <c r="P180" i="9" a="1"/>
  <c r="P180" i="9" s="1"/>
  <c r="P181" i="9" a="1"/>
  <c r="P181" i="9" s="1"/>
  <c r="P182" i="9" a="1"/>
  <c r="P182" i="9" s="1"/>
  <c r="P183" i="9" a="1"/>
  <c r="P183" i="9" s="1"/>
  <c r="P184" i="9" a="1"/>
  <c r="P184" i="9" s="1"/>
  <c r="P185" i="9" a="1"/>
  <c r="P185" i="9" s="1"/>
  <c r="P186" i="9" a="1"/>
  <c r="P186" i="9" s="1"/>
  <c r="P187" i="9" a="1"/>
  <c r="P187" i="9" s="1"/>
  <c r="P188" i="9" a="1"/>
  <c r="P188" i="9" s="1"/>
  <c r="P189" i="9" a="1"/>
  <c r="P189" i="9" s="1"/>
  <c r="P190" i="9" a="1"/>
  <c r="P190" i="9" s="1"/>
  <c r="P191" i="9" a="1"/>
  <c r="P191" i="9" s="1"/>
  <c r="P192" i="9" a="1"/>
  <c r="P192" i="9" s="1"/>
  <c r="P193" i="9" a="1"/>
  <c r="P193" i="9" s="1"/>
  <c r="P194" i="9" a="1"/>
  <c r="P194" i="9" s="1"/>
  <c r="P195" i="9" a="1"/>
  <c r="P195" i="9" s="1"/>
  <c r="P196" i="9" a="1"/>
  <c r="P196" i="9" s="1"/>
  <c r="P197" i="9" a="1"/>
  <c r="P197" i="9" s="1"/>
  <c r="P198" i="9" a="1"/>
  <c r="P198" i="9" s="1"/>
  <c r="P199" i="9" a="1"/>
  <c r="P199" i="9" s="1"/>
  <c r="P200" i="9" a="1"/>
  <c r="P200" i="9" s="1"/>
  <c r="P201" i="9" a="1"/>
  <c r="P201" i="9" s="1"/>
  <c r="P202" i="9" a="1"/>
  <c r="P202" i="9" s="1"/>
  <c r="P203" i="9" a="1"/>
  <c r="P203" i="9" s="1"/>
  <c r="P204" i="9" a="1"/>
  <c r="P204" i="9" s="1"/>
  <c r="P205" i="9" a="1"/>
  <c r="P205" i="9" s="1"/>
  <c r="P206" i="9" a="1"/>
  <c r="P206" i="9" s="1"/>
  <c r="P207" i="9" a="1"/>
  <c r="P207" i="9" s="1"/>
  <c r="P208" i="9" a="1"/>
  <c r="P208" i="9" s="1"/>
  <c r="P209" i="9" a="1"/>
  <c r="P209" i="9" s="1"/>
  <c r="P210" i="9" a="1"/>
  <c r="P210" i="9" s="1"/>
  <c r="P211" i="9" a="1"/>
  <c r="P211" i="9" s="1"/>
  <c r="P212" i="9" a="1"/>
  <c r="P212" i="9" s="1"/>
  <c r="P213" i="9" a="1"/>
  <c r="P213" i="9" s="1"/>
  <c r="P214" i="9" a="1"/>
  <c r="P214" i="9" s="1"/>
  <c r="P215" i="9" a="1"/>
  <c r="P215" i="9" s="1"/>
  <c r="P216" i="9" a="1"/>
  <c r="P216" i="9" s="1"/>
  <c r="P217" i="9" a="1"/>
  <c r="P217" i="9" s="1"/>
  <c r="P218" i="9" a="1"/>
  <c r="P218" i="9" s="1"/>
  <c r="P219" i="9" a="1"/>
  <c r="P219" i="9" s="1"/>
  <c r="P220" i="9" a="1"/>
  <c r="P220" i="9" s="1"/>
  <c r="P221" i="9" a="1"/>
  <c r="P221" i="9" s="1"/>
  <c r="P222" i="9" a="1"/>
  <c r="P222" i="9" s="1"/>
  <c r="P223" i="9" a="1"/>
  <c r="P223" i="9" s="1"/>
  <c r="P224" i="9" a="1"/>
  <c r="P224" i="9" s="1"/>
  <c r="P225" i="9" a="1"/>
  <c r="P225" i="9" s="1"/>
  <c r="P226" i="9" a="1"/>
  <c r="P226" i="9" s="1"/>
  <c r="P227" i="9" a="1"/>
  <c r="P227" i="9" s="1"/>
  <c r="P228" i="9" a="1"/>
  <c r="P228" i="9" s="1"/>
  <c r="P229" i="9" a="1"/>
  <c r="P229" i="9" s="1"/>
  <c r="P230" i="9" a="1"/>
  <c r="P230" i="9" s="1"/>
  <c r="P231" i="9" a="1"/>
  <c r="P231" i="9" s="1"/>
  <c r="P232" i="9" a="1"/>
  <c r="P232" i="9" s="1"/>
  <c r="P233" i="9" a="1"/>
  <c r="P233" i="9" s="1"/>
  <c r="P234" i="9" a="1"/>
  <c r="P234" i="9" s="1"/>
  <c r="P235" i="9" a="1"/>
  <c r="P235" i="9" s="1"/>
  <c r="P236" i="9" a="1"/>
  <c r="P236" i="9" s="1"/>
  <c r="P237" i="9" a="1"/>
  <c r="P237" i="9" s="1"/>
  <c r="P238" i="9" a="1"/>
  <c r="P238" i="9" s="1"/>
  <c r="P239" i="9" a="1"/>
  <c r="P239" i="9" s="1"/>
  <c r="P240" i="9" a="1"/>
  <c r="P240" i="9" s="1"/>
  <c r="P241" i="9" a="1"/>
  <c r="P241" i="9" s="1"/>
  <c r="P242" i="9" a="1"/>
  <c r="P242" i="9" s="1"/>
  <c r="P243" i="9" a="1"/>
  <c r="P243" i="9" s="1"/>
  <c r="P244" i="9" a="1"/>
  <c r="P244" i="9" s="1"/>
  <c r="P245" i="9" a="1"/>
  <c r="P245" i="9" s="1"/>
  <c r="P246" i="9" a="1"/>
  <c r="P246" i="9" s="1"/>
  <c r="P247" i="9" a="1"/>
  <c r="P247" i="9" s="1"/>
  <c r="P248" i="9" a="1"/>
  <c r="P248" i="9" s="1"/>
  <c r="P249" i="9" a="1"/>
  <c r="P249" i="9" s="1"/>
  <c r="P250" i="9" a="1"/>
  <c r="P250" i="9" s="1"/>
  <c r="O15" i="9" a="1"/>
  <c r="O15" i="9" s="1"/>
  <c r="O16" i="9" a="1"/>
  <c r="O16" i="9" s="1"/>
  <c r="O17" i="9" a="1"/>
  <c r="O17" i="9" s="1"/>
  <c r="O18" i="9" a="1"/>
  <c r="O18" i="9" s="1"/>
  <c r="O19" i="9" a="1"/>
  <c r="O19" i="9" s="1"/>
  <c r="O20" i="9" a="1"/>
  <c r="O20" i="9" s="1"/>
  <c r="O21" i="9" a="1"/>
  <c r="O21" i="9" s="1"/>
  <c r="O22" i="9" a="1"/>
  <c r="O22" i="9" s="1"/>
  <c r="O23" i="9" a="1"/>
  <c r="O23" i="9" s="1"/>
  <c r="O24" i="9" a="1"/>
  <c r="O24" i="9" s="1"/>
  <c r="O25" i="9" a="1"/>
  <c r="O25" i="9" s="1"/>
  <c r="O26" i="9" a="1"/>
  <c r="O26" i="9" s="1"/>
  <c r="O27" i="9" a="1"/>
  <c r="O27" i="9" s="1"/>
  <c r="O28" i="9" a="1"/>
  <c r="O28" i="9" s="1"/>
  <c r="O29" i="9" a="1"/>
  <c r="O29" i="9" s="1"/>
  <c r="O30" i="9" a="1"/>
  <c r="O30" i="9" s="1"/>
  <c r="O31" i="9" a="1"/>
  <c r="O31" i="9" s="1"/>
  <c r="O32" i="9" a="1"/>
  <c r="O32" i="9" s="1"/>
  <c r="O33" i="9" a="1"/>
  <c r="O33" i="9" s="1"/>
  <c r="O34" i="9" a="1"/>
  <c r="O34" i="9" s="1"/>
  <c r="O35" i="9" a="1"/>
  <c r="O35" i="9" s="1"/>
  <c r="O36" i="9" a="1"/>
  <c r="O36" i="9" s="1"/>
  <c r="O37" i="9" a="1"/>
  <c r="O37" i="9" s="1"/>
  <c r="O38" i="9" a="1"/>
  <c r="O38" i="9" s="1"/>
  <c r="O39" i="9" a="1"/>
  <c r="O39" i="9" s="1"/>
  <c r="O40" i="9" a="1"/>
  <c r="O40" i="9" s="1"/>
  <c r="O41" i="9" a="1"/>
  <c r="O41" i="9" s="1"/>
  <c r="O42" i="9" a="1"/>
  <c r="O42" i="9" s="1"/>
  <c r="O43" i="9" a="1"/>
  <c r="O43" i="9" s="1"/>
  <c r="O44" i="9" a="1"/>
  <c r="O44" i="9" s="1"/>
  <c r="O45" i="9" a="1"/>
  <c r="O45" i="9" s="1"/>
  <c r="O46" i="9" a="1"/>
  <c r="O46" i="9" s="1"/>
  <c r="O47" i="9" a="1"/>
  <c r="O47" i="9" s="1"/>
  <c r="O48" i="9" a="1"/>
  <c r="O48" i="9" s="1"/>
  <c r="O49" i="9" a="1"/>
  <c r="O49" i="9" s="1"/>
  <c r="O50" i="9" a="1"/>
  <c r="O50" i="9" s="1"/>
  <c r="O51" i="9" a="1"/>
  <c r="O51" i="9" s="1"/>
  <c r="O52" i="9" a="1"/>
  <c r="O52" i="9" s="1"/>
  <c r="O53" i="9" a="1"/>
  <c r="O53" i="9" s="1"/>
  <c r="O54" i="9" a="1"/>
  <c r="O54" i="9" s="1"/>
  <c r="O55" i="9" a="1"/>
  <c r="O55" i="9" s="1"/>
  <c r="O56" i="9" a="1"/>
  <c r="O56" i="9" s="1"/>
  <c r="O57" i="9" a="1"/>
  <c r="O57" i="9" s="1"/>
  <c r="O58" i="9" a="1"/>
  <c r="O58" i="9" s="1"/>
  <c r="O59" i="9" a="1"/>
  <c r="O59" i="9" s="1"/>
  <c r="O60" i="9" a="1"/>
  <c r="O60" i="9" s="1"/>
  <c r="O61" i="9" a="1"/>
  <c r="O61" i="9" s="1"/>
  <c r="O62" i="9" a="1"/>
  <c r="O62" i="9" s="1"/>
  <c r="O63" i="9" a="1"/>
  <c r="O63" i="9" s="1"/>
  <c r="O64" i="9" a="1"/>
  <c r="O64" i="9" s="1"/>
  <c r="O65" i="9" a="1"/>
  <c r="O65" i="9" s="1"/>
  <c r="O66" i="9" a="1"/>
  <c r="O66" i="9" s="1"/>
  <c r="O67" i="9" a="1"/>
  <c r="O67" i="9" s="1"/>
  <c r="O68" i="9" a="1"/>
  <c r="O68" i="9" s="1"/>
  <c r="O69" i="9" a="1"/>
  <c r="O69" i="9" s="1"/>
  <c r="O70" i="9" a="1"/>
  <c r="O70" i="9" s="1"/>
  <c r="O71" i="9" a="1"/>
  <c r="O71" i="9" s="1"/>
  <c r="O72" i="9" a="1"/>
  <c r="O72" i="9" s="1"/>
  <c r="O73" i="9" a="1"/>
  <c r="O73" i="9" s="1"/>
  <c r="O74" i="9" a="1"/>
  <c r="O74" i="9" s="1"/>
  <c r="O75" i="9" a="1"/>
  <c r="O75" i="9" s="1"/>
  <c r="O76" i="9" a="1"/>
  <c r="O76" i="9" s="1"/>
  <c r="O77" i="9" a="1"/>
  <c r="O77" i="9" s="1"/>
  <c r="O78" i="9" a="1"/>
  <c r="O78" i="9" s="1"/>
  <c r="O79" i="9" a="1"/>
  <c r="O79" i="9" s="1"/>
  <c r="O80" i="9" a="1"/>
  <c r="O80" i="9" s="1"/>
  <c r="O81" i="9" a="1"/>
  <c r="O81" i="9" s="1"/>
  <c r="O82" i="9" a="1"/>
  <c r="O82" i="9" s="1"/>
  <c r="O83" i="9" a="1"/>
  <c r="O83" i="9" s="1"/>
  <c r="O84" i="9" a="1"/>
  <c r="O84" i="9" s="1"/>
  <c r="O85" i="9" a="1"/>
  <c r="O85" i="9" s="1"/>
  <c r="O86" i="9" a="1"/>
  <c r="O86" i="9" s="1"/>
  <c r="O87" i="9" a="1"/>
  <c r="O87" i="9" s="1"/>
  <c r="O88" i="9" a="1"/>
  <c r="O88" i="9" s="1"/>
  <c r="O89" i="9" a="1"/>
  <c r="O89" i="9" s="1"/>
  <c r="O90" i="9" a="1"/>
  <c r="O90" i="9" s="1"/>
  <c r="O91" i="9" a="1"/>
  <c r="O91" i="9" s="1"/>
  <c r="O92" i="9" a="1"/>
  <c r="O92" i="9" s="1"/>
  <c r="O93" i="9" a="1"/>
  <c r="O93" i="9" s="1"/>
  <c r="O94" i="9" a="1"/>
  <c r="O94" i="9" s="1"/>
  <c r="O95" i="9" a="1"/>
  <c r="O95" i="9" s="1"/>
  <c r="O96" i="9" a="1"/>
  <c r="O96" i="9" s="1"/>
  <c r="O97" i="9" a="1"/>
  <c r="O97" i="9" s="1"/>
  <c r="O98" i="9" a="1"/>
  <c r="O98" i="9" s="1"/>
  <c r="O99" i="9" a="1"/>
  <c r="O99" i="9" s="1"/>
  <c r="O100" i="9" a="1"/>
  <c r="O100" i="9" s="1"/>
  <c r="O101" i="9" a="1"/>
  <c r="O101" i="9" s="1"/>
  <c r="O102" i="9" a="1"/>
  <c r="O102" i="9" s="1"/>
  <c r="O103" i="9" a="1"/>
  <c r="O103" i="9" s="1"/>
  <c r="O104" i="9" a="1"/>
  <c r="O104" i="9" s="1"/>
  <c r="O105" i="9" a="1"/>
  <c r="O105" i="9" s="1"/>
  <c r="O106" i="9" a="1"/>
  <c r="O106" i="9" s="1"/>
  <c r="O107" i="9" a="1"/>
  <c r="O107" i="9" s="1"/>
  <c r="O108" i="9" a="1"/>
  <c r="O108" i="9" s="1"/>
  <c r="O109" i="9" a="1"/>
  <c r="O109" i="9" s="1"/>
  <c r="O110" i="9" a="1"/>
  <c r="O110" i="9" s="1"/>
  <c r="O111" i="9" a="1"/>
  <c r="O111" i="9" s="1"/>
  <c r="O112" i="9" a="1"/>
  <c r="O112" i="9" s="1"/>
  <c r="O113" i="9" a="1"/>
  <c r="O113" i="9" s="1"/>
  <c r="O114" i="9" a="1"/>
  <c r="O114" i="9" s="1"/>
  <c r="O115" i="9" a="1"/>
  <c r="O115" i="9" s="1"/>
  <c r="O116" i="9" a="1"/>
  <c r="O116" i="9" s="1"/>
  <c r="O117" i="9" a="1"/>
  <c r="O117" i="9" s="1"/>
  <c r="O118" i="9" a="1"/>
  <c r="O118" i="9" s="1"/>
  <c r="O119" i="9" a="1"/>
  <c r="O119" i="9" s="1"/>
  <c r="O120" i="9" a="1"/>
  <c r="O120" i="9" s="1"/>
  <c r="O121" i="9" a="1"/>
  <c r="O121" i="9" s="1"/>
  <c r="O122" i="9" a="1"/>
  <c r="O122" i="9" s="1"/>
  <c r="O123" i="9" a="1"/>
  <c r="O123" i="9" s="1"/>
  <c r="O124" i="9" a="1"/>
  <c r="O124" i="9" s="1"/>
  <c r="O125" i="9" a="1"/>
  <c r="O125" i="9" s="1"/>
  <c r="O126" i="9" a="1"/>
  <c r="O126" i="9" s="1"/>
  <c r="O127" i="9" a="1"/>
  <c r="O127" i="9" s="1"/>
  <c r="O128" i="9" a="1"/>
  <c r="O128" i="9" s="1"/>
  <c r="O129" i="9" a="1"/>
  <c r="O129" i="9" s="1"/>
  <c r="O130" i="9" a="1"/>
  <c r="O130" i="9" s="1"/>
  <c r="O131" i="9" a="1"/>
  <c r="O131" i="9" s="1"/>
  <c r="O132" i="9" a="1"/>
  <c r="O132" i="9" s="1"/>
  <c r="O133" i="9" a="1"/>
  <c r="O133" i="9" s="1"/>
  <c r="O134" i="9" a="1"/>
  <c r="O134" i="9" s="1"/>
  <c r="O135" i="9" a="1"/>
  <c r="O135" i="9" s="1"/>
  <c r="O136" i="9" a="1"/>
  <c r="O136" i="9" s="1"/>
  <c r="O137" i="9" a="1"/>
  <c r="O137" i="9" s="1"/>
  <c r="O138" i="9" a="1"/>
  <c r="O138" i="9" s="1"/>
  <c r="O139" i="9" a="1"/>
  <c r="O139" i="9" s="1"/>
  <c r="O140" i="9" a="1"/>
  <c r="O140" i="9" s="1"/>
  <c r="O141" i="9" a="1"/>
  <c r="O141" i="9" s="1"/>
  <c r="O142" i="9" a="1"/>
  <c r="O142" i="9" s="1"/>
  <c r="O143" i="9" a="1"/>
  <c r="O143" i="9" s="1"/>
  <c r="O144" i="9" a="1"/>
  <c r="O144" i="9" s="1"/>
  <c r="O145" i="9" a="1"/>
  <c r="O145" i="9" s="1"/>
  <c r="O146" i="9" a="1"/>
  <c r="O146" i="9" s="1"/>
  <c r="O147" i="9" a="1"/>
  <c r="O147" i="9" s="1"/>
  <c r="O148" i="9" a="1"/>
  <c r="O148" i="9" s="1"/>
  <c r="O149" i="9" a="1"/>
  <c r="O149" i="9" s="1"/>
  <c r="O150" i="9" a="1"/>
  <c r="O150" i="9" s="1"/>
  <c r="O151" i="9" a="1"/>
  <c r="O151" i="9" s="1"/>
  <c r="O152" i="9" a="1"/>
  <c r="O152" i="9" s="1"/>
  <c r="O153" i="9" a="1"/>
  <c r="O153" i="9" s="1"/>
  <c r="O154" i="9" a="1"/>
  <c r="O154" i="9" s="1"/>
  <c r="O155" i="9" a="1"/>
  <c r="O155" i="9" s="1"/>
  <c r="O156" i="9" a="1"/>
  <c r="O156" i="9" s="1"/>
  <c r="O157" i="9" a="1"/>
  <c r="O157" i="9" s="1"/>
  <c r="O158" i="9" a="1"/>
  <c r="O158" i="9" s="1"/>
  <c r="O159" i="9" a="1"/>
  <c r="O159" i="9" s="1"/>
  <c r="O160" i="9" a="1"/>
  <c r="O160" i="9" s="1"/>
  <c r="O161" i="9" a="1"/>
  <c r="O161" i="9" s="1"/>
  <c r="O162" i="9" a="1"/>
  <c r="O162" i="9" s="1"/>
  <c r="O163" i="9" a="1"/>
  <c r="O163" i="9" s="1"/>
  <c r="O164" i="9" a="1"/>
  <c r="O164" i="9" s="1"/>
  <c r="O165" i="9" a="1"/>
  <c r="O165" i="9" s="1"/>
  <c r="O166" i="9" a="1"/>
  <c r="O166" i="9" s="1"/>
  <c r="O167" i="9" a="1"/>
  <c r="O167" i="9" s="1"/>
  <c r="O168" i="9" a="1"/>
  <c r="O168" i="9" s="1"/>
  <c r="O169" i="9" a="1"/>
  <c r="O169" i="9" s="1"/>
  <c r="O170" i="9" a="1"/>
  <c r="O170" i="9" s="1"/>
  <c r="O171" i="9" a="1"/>
  <c r="O171" i="9" s="1"/>
  <c r="O172" i="9" a="1"/>
  <c r="O172" i="9" s="1"/>
  <c r="O173" i="9" a="1"/>
  <c r="O173" i="9" s="1"/>
  <c r="O174" i="9" a="1"/>
  <c r="O174" i="9" s="1"/>
  <c r="O175" i="9" a="1"/>
  <c r="O175" i="9" s="1"/>
  <c r="O176" i="9" a="1"/>
  <c r="O176" i="9" s="1"/>
  <c r="O177" i="9" a="1"/>
  <c r="O177" i="9" s="1"/>
  <c r="O178" i="9" a="1"/>
  <c r="O178" i="9" s="1"/>
  <c r="O179" i="9" a="1"/>
  <c r="O179" i="9" s="1"/>
  <c r="O180" i="9" a="1"/>
  <c r="O180" i="9" s="1"/>
  <c r="O181" i="9" a="1"/>
  <c r="O181" i="9" s="1"/>
  <c r="O182" i="9" a="1"/>
  <c r="O182" i="9" s="1"/>
  <c r="O183" i="9" a="1"/>
  <c r="O183" i="9" s="1"/>
  <c r="O184" i="9" a="1"/>
  <c r="O184" i="9" s="1"/>
  <c r="O185" i="9" a="1"/>
  <c r="O185" i="9" s="1"/>
  <c r="O186" i="9" a="1"/>
  <c r="O186" i="9" s="1"/>
  <c r="O187" i="9" a="1"/>
  <c r="O187" i="9" s="1"/>
  <c r="O188" i="9" a="1"/>
  <c r="O188" i="9" s="1"/>
  <c r="O189" i="9" a="1"/>
  <c r="O189" i="9" s="1"/>
  <c r="O190" i="9" a="1"/>
  <c r="O190" i="9" s="1"/>
  <c r="O191" i="9" a="1"/>
  <c r="O191" i="9" s="1"/>
  <c r="O192" i="9" a="1"/>
  <c r="O192" i="9" s="1"/>
  <c r="O193" i="9" a="1"/>
  <c r="O193" i="9" s="1"/>
  <c r="O194" i="9" a="1"/>
  <c r="O194" i="9" s="1"/>
  <c r="O195" i="9" a="1"/>
  <c r="O195" i="9" s="1"/>
  <c r="O196" i="9" a="1"/>
  <c r="O196" i="9" s="1"/>
  <c r="O197" i="9" a="1"/>
  <c r="O197" i="9" s="1"/>
  <c r="O198" i="9" a="1"/>
  <c r="O198" i="9" s="1"/>
  <c r="O199" i="9" a="1"/>
  <c r="O199" i="9" s="1"/>
  <c r="O200" i="9" a="1"/>
  <c r="O200" i="9" s="1"/>
  <c r="O201" i="9" a="1"/>
  <c r="O201" i="9" s="1"/>
  <c r="O202" i="9" a="1"/>
  <c r="O202" i="9" s="1"/>
  <c r="O203" i="9" a="1"/>
  <c r="O203" i="9" s="1"/>
  <c r="O204" i="9" a="1"/>
  <c r="O204" i="9" s="1"/>
  <c r="O205" i="9" a="1"/>
  <c r="O205" i="9" s="1"/>
  <c r="O206" i="9" a="1"/>
  <c r="O206" i="9" s="1"/>
  <c r="O207" i="9" a="1"/>
  <c r="O207" i="9" s="1"/>
  <c r="O208" i="9" a="1"/>
  <c r="O208" i="9" s="1"/>
  <c r="O209" i="9" a="1"/>
  <c r="O209" i="9" s="1"/>
  <c r="O210" i="9" a="1"/>
  <c r="O210" i="9" s="1"/>
  <c r="O211" i="9" a="1"/>
  <c r="O211" i="9" s="1"/>
  <c r="O212" i="9" a="1"/>
  <c r="O212" i="9" s="1"/>
  <c r="O213" i="9" a="1"/>
  <c r="O213" i="9" s="1"/>
  <c r="O214" i="9" a="1"/>
  <c r="O214" i="9" s="1"/>
  <c r="O215" i="9" a="1"/>
  <c r="O215" i="9" s="1"/>
  <c r="O216" i="9" a="1"/>
  <c r="O216" i="9" s="1"/>
  <c r="O217" i="9" a="1"/>
  <c r="O217" i="9" s="1"/>
  <c r="O218" i="9" a="1"/>
  <c r="O218" i="9" s="1"/>
  <c r="O219" i="9" a="1"/>
  <c r="O219" i="9" s="1"/>
  <c r="O220" i="9" a="1"/>
  <c r="O220" i="9" s="1"/>
  <c r="O221" i="9" a="1"/>
  <c r="O221" i="9" s="1"/>
  <c r="O222" i="9" a="1"/>
  <c r="O222" i="9" s="1"/>
  <c r="O223" i="9" a="1"/>
  <c r="O223" i="9" s="1"/>
  <c r="O224" i="9" a="1"/>
  <c r="O224" i="9" s="1"/>
  <c r="O225" i="9" a="1"/>
  <c r="O225" i="9" s="1"/>
  <c r="O226" i="9" a="1"/>
  <c r="O226" i="9" s="1"/>
  <c r="O227" i="9" a="1"/>
  <c r="O227" i="9" s="1"/>
  <c r="O228" i="9" a="1"/>
  <c r="O228" i="9" s="1"/>
  <c r="O229" i="9" a="1"/>
  <c r="O229" i="9" s="1"/>
  <c r="O230" i="9" a="1"/>
  <c r="O230" i="9" s="1"/>
  <c r="O231" i="9" a="1"/>
  <c r="O231" i="9" s="1"/>
  <c r="O232" i="9" a="1"/>
  <c r="O232" i="9" s="1"/>
  <c r="O233" i="9" a="1"/>
  <c r="O233" i="9" s="1"/>
  <c r="O234" i="9" a="1"/>
  <c r="O234" i="9" s="1"/>
  <c r="O235" i="9" a="1"/>
  <c r="O235" i="9" s="1"/>
  <c r="O236" i="9" a="1"/>
  <c r="O236" i="9" s="1"/>
  <c r="O237" i="9" a="1"/>
  <c r="O237" i="9" s="1"/>
  <c r="O238" i="9" a="1"/>
  <c r="O238" i="9" s="1"/>
  <c r="O239" i="9" a="1"/>
  <c r="O239" i="9" s="1"/>
  <c r="O240" i="9" a="1"/>
  <c r="O240" i="9" s="1"/>
  <c r="O241" i="9" a="1"/>
  <c r="O241" i="9" s="1"/>
  <c r="O242" i="9" a="1"/>
  <c r="O242" i="9" s="1"/>
  <c r="O243" i="9" a="1"/>
  <c r="O243" i="9" s="1"/>
  <c r="O244" i="9" a="1"/>
  <c r="O244" i="9" s="1"/>
  <c r="O245" i="9" a="1"/>
  <c r="O245" i="9" s="1"/>
  <c r="O246" i="9" a="1"/>
  <c r="O246" i="9" s="1"/>
  <c r="O247" i="9" a="1"/>
  <c r="O247" i="9" s="1"/>
  <c r="O248" i="9" a="1"/>
  <c r="O248" i="9" s="1"/>
  <c r="O249" i="9" a="1"/>
  <c r="O249" i="9" s="1"/>
  <c r="O250" i="9" a="1"/>
  <c r="O250" i="9" s="1"/>
  <c r="N15" i="9" a="1"/>
  <c r="N15" i="9" s="1"/>
  <c r="N16" i="9" a="1"/>
  <c r="N16" i="9" s="1"/>
  <c r="N17" i="9" a="1"/>
  <c r="N17" i="9" s="1"/>
  <c r="N18" i="9" a="1"/>
  <c r="N18" i="9" s="1"/>
  <c r="N19" i="9" a="1"/>
  <c r="N19" i="9" s="1"/>
  <c r="N20" i="9" a="1"/>
  <c r="N20" i="9" s="1"/>
  <c r="N21" i="9" a="1"/>
  <c r="N21" i="9" s="1"/>
  <c r="N22" i="9" a="1"/>
  <c r="N22" i="9" s="1"/>
  <c r="N23" i="9" a="1"/>
  <c r="N23" i="9" s="1"/>
  <c r="N24" i="9" a="1"/>
  <c r="N24" i="9" s="1"/>
  <c r="N25" i="9" a="1"/>
  <c r="N25" i="9" s="1"/>
  <c r="N26" i="9" a="1"/>
  <c r="N26" i="9" s="1"/>
  <c r="N27" i="9" a="1"/>
  <c r="N27" i="9" s="1"/>
  <c r="N28" i="9" a="1"/>
  <c r="N28" i="9" s="1"/>
  <c r="N29" i="9" a="1"/>
  <c r="N29" i="9" s="1"/>
  <c r="N30" i="9" a="1"/>
  <c r="N30" i="9" s="1"/>
  <c r="N31" i="9" a="1"/>
  <c r="N31" i="9" s="1"/>
  <c r="N32" i="9" a="1"/>
  <c r="N32" i="9" s="1"/>
  <c r="N33" i="9" a="1"/>
  <c r="N33" i="9" s="1"/>
  <c r="N34" i="9" a="1"/>
  <c r="N34" i="9" s="1"/>
  <c r="N35" i="9" a="1"/>
  <c r="N35" i="9" s="1"/>
  <c r="N36" i="9" a="1"/>
  <c r="N36" i="9" s="1"/>
  <c r="N37" i="9" a="1"/>
  <c r="N37" i="9" s="1"/>
  <c r="N38" i="9" a="1"/>
  <c r="N38" i="9" s="1"/>
  <c r="N39" i="9" a="1"/>
  <c r="N39" i="9" s="1"/>
  <c r="N40" i="9" a="1"/>
  <c r="N40" i="9" s="1"/>
  <c r="N41" i="9" a="1"/>
  <c r="N41" i="9" s="1"/>
  <c r="N42" i="9" a="1"/>
  <c r="N42" i="9" s="1"/>
  <c r="N43" i="9" a="1"/>
  <c r="N43" i="9" s="1"/>
  <c r="N44" i="9" a="1"/>
  <c r="N44" i="9" s="1"/>
  <c r="N45" i="9" a="1"/>
  <c r="N45" i="9" s="1"/>
  <c r="N46" i="9" a="1"/>
  <c r="N46" i="9" s="1"/>
  <c r="N47" i="9" a="1"/>
  <c r="N47" i="9" s="1"/>
  <c r="N48" i="9" a="1"/>
  <c r="N48" i="9" s="1"/>
  <c r="N49" i="9" a="1"/>
  <c r="N49" i="9" s="1"/>
  <c r="N50" i="9" a="1"/>
  <c r="N50" i="9" s="1"/>
  <c r="N51" i="9" a="1"/>
  <c r="N51" i="9" s="1"/>
  <c r="N52" i="9" a="1"/>
  <c r="N52" i="9" s="1"/>
  <c r="N53" i="9" a="1"/>
  <c r="N53" i="9" s="1"/>
  <c r="N54" i="9" a="1"/>
  <c r="N54" i="9" s="1"/>
  <c r="N55" i="9" a="1"/>
  <c r="N55" i="9" s="1"/>
  <c r="N56" i="9" a="1"/>
  <c r="N56" i="9" s="1"/>
  <c r="N57" i="9" a="1"/>
  <c r="N57" i="9" s="1"/>
  <c r="N58" i="9" a="1"/>
  <c r="N58" i="9" s="1"/>
  <c r="N59" i="9" a="1"/>
  <c r="N59" i="9" s="1"/>
  <c r="N60" i="9" a="1"/>
  <c r="N60" i="9" s="1"/>
  <c r="N61" i="9" a="1"/>
  <c r="N61" i="9" s="1"/>
  <c r="N62" i="9" a="1"/>
  <c r="N62" i="9" s="1"/>
  <c r="N63" i="9" a="1"/>
  <c r="N63" i="9" s="1"/>
  <c r="N64" i="9" a="1"/>
  <c r="N64" i="9" s="1"/>
  <c r="N65" i="9" a="1"/>
  <c r="N65" i="9" s="1"/>
  <c r="N66" i="9" a="1"/>
  <c r="N66" i="9" s="1"/>
  <c r="N67" i="9" a="1"/>
  <c r="N67" i="9" s="1"/>
  <c r="N68" i="9" a="1"/>
  <c r="N68" i="9" s="1"/>
  <c r="N69" i="9" a="1"/>
  <c r="N69" i="9" s="1"/>
  <c r="N70" i="9" a="1"/>
  <c r="N70" i="9" s="1"/>
  <c r="N71" i="9" a="1"/>
  <c r="N71" i="9" s="1"/>
  <c r="N72" i="9" a="1"/>
  <c r="N72" i="9" s="1"/>
  <c r="N73" i="9" a="1"/>
  <c r="N73" i="9" s="1"/>
  <c r="N74" i="9" a="1"/>
  <c r="N74" i="9" s="1"/>
  <c r="N75" i="9" a="1"/>
  <c r="N75" i="9" s="1"/>
  <c r="N76" i="9" a="1"/>
  <c r="N76" i="9" s="1"/>
  <c r="N77" i="9" a="1"/>
  <c r="N77" i="9" s="1"/>
  <c r="N78" i="9" a="1"/>
  <c r="N78" i="9" s="1"/>
  <c r="N79" i="9" a="1"/>
  <c r="N79" i="9" s="1"/>
  <c r="N80" i="9" a="1"/>
  <c r="N80" i="9" s="1"/>
  <c r="N81" i="9" a="1"/>
  <c r="N81" i="9" s="1"/>
  <c r="N82" i="9" a="1"/>
  <c r="N82" i="9" s="1"/>
  <c r="N83" i="9" a="1"/>
  <c r="N83" i="9" s="1"/>
  <c r="N84" i="9" a="1"/>
  <c r="N84" i="9" s="1"/>
  <c r="N85" i="9" a="1"/>
  <c r="N85" i="9" s="1"/>
  <c r="N86" i="9" a="1"/>
  <c r="N86" i="9" s="1"/>
  <c r="N87" i="9" a="1"/>
  <c r="N87" i="9" s="1"/>
  <c r="N88" i="9" a="1"/>
  <c r="N88" i="9" s="1"/>
  <c r="N89" i="9" a="1"/>
  <c r="N89" i="9" s="1"/>
  <c r="N90" i="9" a="1"/>
  <c r="N90" i="9" s="1"/>
  <c r="N91" i="9" a="1"/>
  <c r="N91" i="9" s="1"/>
  <c r="N92" i="9" a="1"/>
  <c r="N92" i="9" s="1"/>
  <c r="N93" i="9" a="1"/>
  <c r="N93" i="9" s="1"/>
  <c r="N94" i="9" a="1"/>
  <c r="N94" i="9" s="1"/>
  <c r="N95" i="9" a="1"/>
  <c r="N95" i="9" s="1"/>
  <c r="N96" i="9" a="1"/>
  <c r="N96" i="9" s="1"/>
  <c r="N97" i="9" a="1"/>
  <c r="N97" i="9" s="1"/>
  <c r="N98" i="9" a="1"/>
  <c r="N98" i="9" s="1"/>
  <c r="N99" i="9" a="1"/>
  <c r="N99" i="9" s="1"/>
  <c r="N100" i="9" a="1"/>
  <c r="N100" i="9" s="1"/>
  <c r="N101" i="9" a="1"/>
  <c r="N101" i="9" s="1"/>
  <c r="N102" i="9" a="1"/>
  <c r="N102" i="9" s="1"/>
  <c r="N103" i="9" a="1"/>
  <c r="N103" i="9" s="1"/>
  <c r="N104" i="9" a="1"/>
  <c r="N104" i="9" s="1"/>
  <c r="N105" i="9" a="1"/>
  <c r="N105" i="9" s="1"/>
  <c r="N106" i="9" a="1"/>
  <c r="N106" i="9" s="1"/>
  <c r="N107" i="9" a="1"/>
  <c r="N107" i="9" s="1"/>
  <c r="N108" i="9" a="1"/>
  <c r="N108" i="9" s="1"/>
  <c r="N109" i="9" a="1"/>
  <c r="N109" i="9" s="1"/>
  <c r="N110" i="9" a="1"/>
  <c r="N110" i="9" s="1"/>
  <c r="N111" i="9" a="1"/>
  <c r="N111" i="9" s="1"/>
  <c r="N112" i="9" a="1"/>
  <c r="N112" i="9" s="1"/>
  <c r="N113" i="9" a="1"/>
  <c r="N113" i="9" s="1"/>
  <c r="N114" i="9" a="1"/>
  <c r="N114" i="9" s="1"/>
  <c r="N115" i="9" a="1"/>
  <c r="N115" i="9" s="1"/>
  <c r="N116" i="9" a="1"/>
  <c r="N116" i="9" s="1"/>
  <c r="N117" i="9" a="1"/>
  <c r="N117" i="9" s="1"/>
  <c r="N118" i="9" a="1"/>
  <c r="N118" i="9" s="1"/>
  <c r="N119" i="9" a="1"/>
  <c r="N119" i="9" s="1"/>
  <c r="N120" i="9" a="1"/>
  <c r="N120" i="9" s="1"/>
  <c r="N121" i="9" a="1"/>
  <c r="N121" i="9" s="1"/>
  <c r="N122" i="9" a="1"/>
  <c r="N122" i="9" s="1"/>
  <c r="N123" i="9" a="1"/>
  <c r="N123" i="9" s="1"/>
  <c r="N124" i="9" a="1"/>
  <c r="N124" i="9" s="1"/>
  <c r="N125" i="9" a="1"/>
  <c r="N125" i="9" s="1"/>
  <c r="N126" i="9" a="1"/>
  <c r="N126" i="9" s="1"/>
  <c r="N127" i="9" a="1"/>
  <c r="N127" i="9" s="1"/>
  <c r="N128" i="9" a="1"/>
  <c r="N128" i="9" s="1"/>
  <c r="N129" i="9" a="1"/>
  <c r="N129" i="9" s="1"/>
  <c r="N130" i="9" a="1"/>
  <c r="N130" i="9" s="1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 s="1"/>
  <c r="N137" i="9" a="1"/>
  <c r="N137" i="9" s="1"/>
  <c r="N138" i="9" a="1"/>
  <c r="N138" i="9" s="1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6" i="9" a="1"/>
  <c r="N146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 s="1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2" i="9" a="1"/>
  <c r="N162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 s="1"/>
  <c r="N169" i="9" a="1"/>
  <c r="N169" i="9" s="1"/>
  <c r="N170" i="9" a="1"/>
  <c r="N170" i="9" s="1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8" i="9" a="1"/>
  <c r="N178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 s="1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4" i="9" a="1"/>
  <c r="N194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0" i="9" a="1"/>
  <c r="N210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 s="1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6" i="9" a="1"/>
  <c r="N226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2" i="9" a="1"/>
  <c r="N242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M15" i="9" a="1"/>
  <c r="M15" i="9" s="1"/>
  <c r="M16" i="9" a="1"/>
  <c r="M16" i="9" s="1"/>
  <c r="M17" i="9" a="1"/>
  <c r="M17" i="9" s="1"/>
  <c r="M18" i="9" a="1"/>
  <c r="M18" i="9" s="1"/>
  <c r="M19" i="9" a="1"/>
  <c r="M19" i="9" s="1"/>
  <c r="M20" i="9" a="1"/>
  <c r="M20" i="9" s="1"/>
  <c r="M21" i="9" a="1"/>
  <c r="M21" i="9" s="1"/>
  <c r="M22" i="9" a="1"/>
  <c r="M22" i="9"/>
  <c r="M23" i="9" a="1"/>
  <c r="M23" i="9" s="1"/>
  <c r="M24" i="9" a="1"/>
  <c r="M24" i="9" s="1"/>
  <c r="M25" i="9" a="1"/>
  <c r="M25" i="9" s="1"/>
  <c r="M26" i="9" a="1"/>
  <c r="M26" i="9" s="1"/>
  <c r="M27" i="9" a="1"/>
  <c r="M27" i="9" s="1"/>
  <c r="M28" i="9" a="1"/>
  <c r="M28" i="9" s="1"/>
  <c r="M29" i="9" a="1"/>
  <c r="M29" i="9" s="1"/>
  <c r="M30" i="9" a="1"/>
  <c r="M30" i="9"/>
  <c r="M31" i="9" a="1"/>
  <c r="M31" i="9" s="1"/>
  <c r="M32" i="9" a="1"/>
  <c r="M32" i="9" s="1"/>
  <c r="M33" i="9" a="1"/>
  <c r="M33" i="9" s="1"/>
  <c r="M34" i="9" a="1"/>
  <c r="M34" i="9" s="1"/>
  <c r="M35" i="9" a="1"/>
  <c r="M35" i="9" s="1"/>
  <c r="M36" i="9" a="1"/>
  <c r="M36" i="9" s="1"/>
  <c r="M37" i="9" a="1"/>
  <c r="M37" i="9" s="1"/>
  <c r="M38" i="9" a="1"/>
  <c r="M38" i="9"/>
  <c r="M39" i="9" a="1"/>
  <c r="M39" i="9" s="1"/>
  <c r="M40" i="9" a="1"/>
  <c r="M40" i="9" s="1"/>
  <c r="M41" i="9" a="1"/>
  <c r="M41" i="9" s="1"/>
  <c r="M42" i="9" a="1"/>
  <c r="M42" i="9" s="1"/>
  <c r="M43" i="9" a="1"/>
  <c r="M43" i="9" s="1"/>
  <c r="M44" i="9" a="1"/>
  <c r="M44" i="9" s="1"/>
  <c r="M45" i="9" a="1"/>
  <c r="M45" i="9" s="1"/>
  <c r="M46" i="9" a="1"/>
  <c r="M46" i="9"/>
  <c r="M47" i="9" a="1"/>
  <c r="M47" i="9" s="1"/>
  <c r="M48" i="9" a="1"/>
  <c r="M48" i="9" s="1"/>
  <c r="M49" i="9" a="1"/>
  <c r="M49" i="9" s="1"/>
  <c r="M50" i="9" a="1"/>
  <c r="M50" i="9" s="1"/>
  <c r="M51" i="9" a="1"/>
  <c r="M51" i="9" s="1"/>
  <c r="M52" i="9" a="1"/>
  <c r="M52" i="9" s="1"/>
  <c r="M53" i="9" a="1"/>
  <c r="M53" i="9" s="1"/>
  <c r="M54" i="9" a="1"/>
  <c r="M54" i="9"/>
  <c r="M55" i="9" a="1"/>
  <c r="M55" i="9" s="1"/>
  <c r="M56" i="9" a="1"/>
  <c r="M56" i="9" s="1"/>
  <c r="M57" i="9" a="1"/>
  <c r="M57" i="9" s="1"/>
  <c r="M58" i="9" a="1"/>
  <c r="M58" i="9" s="1"/>
  <c r="M59" i="9" a="1"/>
  <c r="M59" i="9" s="1"/>
  <c r="M60" i="9" a="1"/>
  <c r="M60" i="9" s="1"/>
  <c r="M61" i="9" a="1"/>
  <c r="M61" i="9" s="1"/>
  <c r="M62" i="9" a="1"/>
  <c r="M62" i="9"/>
  <c r="M63" i="9" a="1"/>
  <c r="M63" i="9" s="1"/>
  <c r="M64" i="9" a="1"/>
  <c r="M64" i="9" s="1"/>
  <c r="M65" i="9" a="1"/>
  <c r="M65" i="9" s="1"/>
  <c r="M66" i="9" a="1"/>
  <c r="M66" i="9" s="1"/>
  <c r="M67" i="9" a="1"/>
  <c r="M67" i="9" s="1"/>
  <c r="M68" i="9" a="1"/>
  <c r="M68" i="9" s="1"/>
  <c r="M69" i="9" a="1"/>
  <c r="M69" i="9" s="1"/>
  <c r="M70" i="9" a="1"/>
  <c r="M70" i="9"/>
  <c r="M71" i="9" a="1"/>
  <c r="M71" i="9" s="1"/>
  <c r="M72" i="9" a="1"/>
  <c r="M72" i="9" s="1"/>
  <c r="M73" i="9" a="1"/>
  <c r="M73" i="9" s="1"/>
  <c r="M74" i="9" a="1"/>
  <c r="M74" i="9" s="1"/>
  <c r="M75" i="9" a="1"/>
  <c r="M75" i="9" s="1"/>
  <c r="M76" i="9" a="1"/>
  <c r="M76" i="9" s="1"/>
  <c r="M77" i="9" a="1"/>
  <c r="M77" i="9" s="1"/>
  <c r="M78" i="9" a="1"/>
  <c r="M78" i="9"/>
  <c r="M79" i="9" a="1"/>
  <c r="M79" i="9" s="1"/>
  <c r="M80" i="9" a="1"/>
  <c r="M80" i="9" s="1"/>
  <c r="M81" i="9" a="1"/>
  <c r="M81" i="9" s="1"/>
  <c r="M82" i="9" a="1"/>
  <c r="M82" i="9" s="1"/>
  <c r="M83" i="9" a="1"/>
  <c r="M83" i="9" s="1"/>
  <c r="M84" i="9" a="1"/>
  <c r="M84" i="9" s="1"/>
  <c r="M85" i="9" a="1"/>
  <c r="M85" i="9" s="1"/>
  <c r="M86" i="9" a="1"/>
  <c r="M86" i="9" s="1"/>
  <c r="M87" i="9" a="1"/>
  <c r="M87" i="9" s="1"/>
  <c r="M88" i="9" a="1"/>
  <c r="M88" i="9" s="1"/>
  <c r="M89" i="9" a="1"/>
  <c r="M89" i="9" s="1"/>
  <c r="M90" i="9" a="1"/>
  <c r="M90" i="9" s="1"/>
  <c r="M91" i="9" a="1"/>
  <c r="M91" i="9" s="1"/>
  <c r="M92" i="9" a="1"/>
  <c r="M92" i="9" s="1"/>
  <c r="M93" i="9" a="1"/>
  <c r="M93" i="9" s="1"/>
  <c r="M94" i="9" a="1"/>
  <c r="M94" i="9" s="1"/>
  <c r="M95" i="9" a="1"/>
  <c r="M95" i="9" s="1"/>
  <c r="M96" i="9" a="1"/>
  <c r="M96" i="9" s="1"/>
  <c r="M97" i="9" a="1"/>
  <c r="M97" i="9" s="1"/>
  <c r="M98" i="9" a="1"/>
  <c r="M98" i="9" s="1"/>
  <c r="M99" i="9" a="1"/>
  <c r="M99" i="9" s="1"/>
  <c r="M100" i="9" a="1"/>
  <c r="M100" i="9" s="1"/>
  <c r="M101" i="9" a="1"/>
  <c r="M101" i="9" s="1"/>
  <c r="M102" i="9" a="1"/>
  <c r="M102" i="9" s="1"/>
  <c r="M103" i="9" a="1"/>
  <c r="M103" i="9" s="1"/>
  <c r="M104" i="9" a="1"/>
  <c r="M104" i="9" s="1"/>
  <c r="M105" i="9" a="1"/>
  <c r="M105" i="9" s="1"/>
  <c r="M106" i="9" a="1"/>
  <c r="M106" i="9" s="1"/>
  <c r="M107" i="9" a="1"/>
  <c r="M107" i="9" s="1"/>
  <c r="M108" i="9" a="1"/>
  <c r="M108" i="9" s="1"/>
  <c r="M109" i="9" a="1"/>
  <c r="M109" i="9" s="1"/>
  <c r="M110" i="9" a="1"/>
  <c r="M110" i="9" s="1"/>
  <c r="M111" i="9" a="1"/>
  <c r="M111" i="9" s="1"/>
  <c r="M112" i="9" a="1"/>
  <c r="M112" i="9" s="1"/>
  <c r="M113" i="9" a="1"/>
  <c r="M113" i="9" s="1"/>
  <c r="M114" i="9" a="1"/>
  <c r="M114" i="9" s="1"/>
  <c r="M115" i="9" a="1"/>
  <c r="M115" i="9" s="1"/>
  <c r="M116" i="9" a="1"/>
  <c r="M116" i="9" s="1"/>
  <c r="M117" i="9" a="1"/>
  <c r="M117" i="9" s="1"/>
  <c r="M118" i="9" a="1"/>
  <c r="M118" i="9" s="1"/>
  <c r="M119" i="9" a="1"/>
  <c r="M119" i="9" s="1"/>
  <c r="M120" i="9" a="1"/>
  <c r="M120" i="9" s="1"/>
  <c r="M121" i="9" a="1"/>
  <c r="M121" i="9" s="1"/>
  <c r="M122" i="9" a="1"/>
  <c r="M122" i="9" s="1"/>
  <c r="M123" i="9" a="1"/>
  <c r="M123" i="9" s="1"/>
  <c r="M124" i="9" a="1"/>
  <c r="M124" i="9" s="1"/>
  <c r="M125" i="9" a="1"/>
  <c r="M125" i="9" s="1"/>
  <c r="M126" i="9" a="1"/>
  <c r="M126" i="9" s="1"/>
  <c r="M127" i="9" a="1"/>
  <c r="M127" i="9" s="1"/>
  <c r="M128" i="9" a="1"/>
  <c r="M128" i="9" s="1"/>
  <c r="M129" i="9" a="1"/>
  <c r="M129" i="9" s="1"/>
  <c r="M130" i="9" a="1"/>
  <c r="M130" i="9" s="1"/>
  <c r="M131" i="9" a="1"/>
  <c r="M131" i="9" s="1"/>
  <c r="M132" i="9" a="1"/>
  <c r="M132" i="9" s="1"/>
  <c r="M133" i="9" a="1"/>
  <c r="M133" i="9" s="1"/>
  <c r="M134" i="9" a="1"/>
  <c r="M134" i="9" s="1"/>
  <c r="M135" i="9" a="1"/>
  <c r="M135" i="9" s="1"/>
  <c r="M136" i="9" a="1"/>
  <c r="M136" i="9" s="1"/>
  <c r="M137" i="9" a="1"/>
  <c r="M137" i="9" s="1"/>
  <c r="M138" i="9" a="1"/>
  <c r="M138" i="9" s="1"/>
  <c r="M139" i="9" a="1"/>
  <c r="M139" i="9" s="1"/>
  <c r="M140" i="9" a="1"/>
  <c r="M140" i="9" s="1"/>
  <c r="M141" i="9" a="1"/>
  <c r="M141" i="9" s="1"/>
  <c r="M142" i="9" a="1"/>
  <c r="M142" i="9" s="1"/>
  <c r="M143" i="9" a="1"/>
  <c r="M143" i="9" s="1"/>
  <c r="M144" i="9" a="1"/>
  <c r="M144" i="9" s="1"/>
  <c r="M145" i="9" a="1"/>
  <c r="M145" i="9" s="1"/>
  <c r="M146" i="9" a="1"/>
  <c r="M146" i="9" s="1"/>
  <c r="M147" i="9" a="1"/>
  <c r="M147" i="9" s="1"/>
  <c r="M148" i="9" a="1"/>
  <c r="M148" i="9" s="1"/>
  <c r="M149" i="9" a="1"/>
  <c r="M149" i="9" s="1"/>
  <c r="M150" i="9" a="1"/>
  <c r="M150" i="9" s="1"/>
  <c r="M151" i="9" a="1"/>
  <c r="M151" i="9" s="1"/>
  <c r="M152" i="9" a="1"/>
  <c r="M152" i="9" s="1"/>
  <c r="M153" i="9" a="1"/>
  <c r="M153" i="9" s="1"/>
  <c r="M154" i="9" a="1"/>
  <c r="M154" i="9" s="1"/>
  <c r="M155" i="9" a="1"/>
  <c r="M155" i="9" s="1"/>
  <c r="M156" i="9" a="1"/>
  <c r="M156" i="9" s="1"/>
  <c r="M157" i="9" a="1"/>
  <c r="M157" i="9" s="1"/>
  <c r="M158" i="9" a="1"/>
  <c r="M158" i="9" s="1"/>
  <c r="M159" i="9" a="1"/>
  <c r="M159" i="9" s="1"/>
  <c r="M160" i="9" a="1"/>
  <c r="M160" i="9" s="1"/>
  <c r="M161" i="9" a="1"/>
  <c r="M161" i="9" s="1"/>
  <c r="M162" i="9" a="1"/>
  <c r="M162" i="9" s="1"/>
  <c r="M163" i="9" a="1"/>
  <c r="M163" i="9" s="1"/>
  <c r="M164" i="9" a="1"/>
  <c r="M164" i="9" s="1"/>
  <c r="M165" i="9" a="1"/>
  <c r="M165" i="9" s="1"/>
  <c r="M166" i="9" a="1"/>
  <c r="M166" i="9" s="1"/>
  <c r="M167" i="9" a="1"/>
  <c r="M167" i="9" s="1"/>
  <c r="M168" i="9" a="1"/>
  <c r="M168" i="9" s="1"/>
  <c r="M169" i="9" a="1"/>
  <c r="M169" i="9" s="1"/>
  <c r="M170" i="9" a="1"/>
  <c r="M170" i="9" s="1"/>
  <c r="M171" i="9" a="1"/>
  <c r="M171" i="9" s="1"/>
  <c r="M172" i="9" a="1"/>
  <c r="M172" i="9" s="1"/>
  <c r="M173" i="9" a="1"/>
  <c r="M173" i="9" s="1"/>
  <c r="M174" i="9" a="1"/>
  <c r="M174" i="9" s="1"/>
  <c r="M175" i="9" a="1"/>
  <c r="M175" i="9" s="1"/>
  <c r="M176" i="9" a="1"/>
  <c r="M176" i="9" s="1"/>
  <c r="M177" i="9" a="1"/>
  <c r="M177" i="9" s="1"/>
  <c r="M178" i="9" a="1"/>
  <c r="M178" i="9" s="1"/>
  <c r="M179" i="9" a="1"/>
  <c r="M179" i="9" s="1"/>
  <c r="M180" i="9" a="1"/>
  <c r="M180" i="9" s="1"/>
  <c r="M181" i="9" a="1"/>
  <c r="M181" i="9" s="1"/>
  <c r="M182" i="9" a="1"/>
  <c r="M182" i="9" s="1"/>
  <c r="M183" i="9" a="1"/>
  <c r="M183" i="9" s="1"/>
  <c r="M184" i="9" a="1"/>
  <c r="M184" i="9" s="1"/>
  <c r="M185" i="9" a="1"/>
  <c r="M185" i="9" s="1"/>
  <c r="M186" i="9" a="1"/>
  <c r="M186" i="9" s="1"/>
  <c r="M187" i="9" a="1"/>
  <c r="M187" i="9" s="1"/>
  <c r="M188" i="9" a="1"/>
  <c r="M188" i="9" s="1"/>
  <c r="M189" i="9" a="1"/>
  <c r="M189" i="9" s="1"/>
  <c r="M190" i="9" a="1"/>
  <c r="M190" i="9" s="1"/>
  <c r="M191" i="9" a="1"/>
  <c r="M191" i="9" s="1"/>
  <c r="M192" i="9" a="1"/>
  <c r="M192" i="9" s="1"/>
  <c r="M193" i="9" a="1"/>
  <c r="M193" i="9" s="1"/>
  <c r="M194" i="9" a="1"/>
  <c r="M194" i="9" s="1"/>
  <c r="M195" i="9" a="1"/>
  <c r="M195" i="9" s="1"/>
  <c r="M196" i="9" a="1"/>
  <c r="M196" i="9" s="1"/>
  <c r="M197" i="9" a="1"/>
  <c r="M197" i="9" s="1"/>
  <c r="M198" i="9" a="1"/>
  <c r="M198" i="9" s="1"/>
  <c r="M199" i="9" a="1"/>
  <c r="M199" i="9" s="1"/>
  <c r="M200" i="9" a="1"/>
  <c r="M200" i="9" s="1"/>
  <c r="M201" i="9" a="1"/>
  <c r="M201" i="9" s="1"/>
  <c r="M202" i="9" a="1"/>
  <c r="M202" i="9" s="1"/>
  <c r="M203" i="9" a="1"/>
  <c r="M203" i="9" s="1"/>
  <c r="M204" i="9" a="1"/>
  <c r="M204" i="9" s="1"/>
  <c r="M205" i="9" a="1"/>
  <c r="M205" i="9" s="1"/>
  <c r="M206" i="9" a="1"/>
  <c r="M206" i="9" s="1"/>
  <c r="M207" i="9" a="1"/>
  <c r="M207" i="9" s="1"/>
  <c r="M208" i="9" a="1"/>
  <c r="M208" i="9" s="1"/>
  <c r="M209" i="9" a="1"/>
  <c r="M209" i="9" s="1"/>
  <c r="M210" i="9" a="1"/>
  <c r="M210" i="9" s="1"/>
  <c r="M211" i="9" a="1"/>
  <c r="M211" i="9" s="1"/>
  <c r="M212" i="9" a="1"/>
  <c r="M212" i="9" s="1"/>
  <c r="M213" i="9" a="1"/>
  <c r="M213" i="9" s="1"/>
  <c r="M214" i="9" a="1"/>
  <c r="M214" i="9" s="1"/>
  <c r="M215" i="9" a="1"/>
  <c r="M215" i="9" s="1"/>
  <c r="M216" i="9" a="1"/>
  <c r="M216" i="9" s="1"/>
  <c r="M217" i="9" a="1"/>
  <c r="M217" i="9" s="1"/>
  <c r="M218" i="9" a="1"/>
  <c r="M218" i="9" s="1"/>
  <c r="M219" i="9" a="1"/>
  <c r="M219" i="9" s="1"/>
  <c r="M220" i="9" a="1"/>
  <c r="M220" i="9" s="1"/>
  <c r="M221" i="9" a="1"/>
  <c r="M221" i="9" s="1"/>
  <c r="M222" i="9" a="1"/>
  <c r="M222" i="9" s="1"/>
  <c r="M223" i="9" a="1"/>
  <c r="M223" i="9" s="1"/>
  <c r="M224" i="9" a="1"/>
  <c r="M224" i="9" s="1"/>
  <c r="M225" i="9" a="1"/>
  <c r="M225" i="9" s="1"/>
  <c r="M226" i="9" a="1"/>
  <c r="M226" i="9" s="1"/>
  <c r="M227" i="9" a="1"/>
  <c r="M227" i="9" s="1"/>
  <c r="M228" i="9" a="1"/>
  <c r="M228" i="9" s="1"/>
  <c r="M229" i="9" a="1"/>
  <c r="M229" i="9" s="1"/>
  <c r="M230" i="9" a="1"/>
  <c r="M230" i="9" s="1"/>
  <c r="M231" i="9" a="1"/>
  <c r="M231" i="9" s="1"/>
  <c r="M232" i="9" a="1"/>
  <c r="M232" i="9" s="1"/>
  <c r="M233" i="9" a="1"/>
  <c r="M233" i="9" s="1"/>
  <c r="M234" i="9" a="1"/>
  <c r="M234" i="9" s="1"/>
  <c r="M235" i="9" a="1"/>
  <c r="M235" i="9" s="1"/>
  <c r="M236" i="9" a="1"/>
  <c r="M236" i="9" s="1"/>
  <c r="M237" i="9" a="1"/>
  <c r="M237" i="9" s="1"/>
  <c r="M238" i="9" a="1"/>
  <c r="M238" i="9" s="1"/>
  <c r="M239" i="9" a="1"/>
  <c r="M239" i="9" s="1"/>
  <c r="M240" i="9" a="1"/>
  <c r="M240" i="9" s="1"/>
  <c r="M241" i="9" a="1"/>
  <c r="M241" i="9" s="1"/>
  <c r="M242" i="9" a="1"/>
  <c r="M242" i="9" s="1"/>
  <c r="M243" i="9" a="1"/>
  <c r="M243" i="9" s="1"/>
  <c r="M244" i="9" a="1"/>
  <c r="M244" i="9" s="1"/>
  <c r="M245" i="9" a="1"/>
  <c r="M245" i="9" s="1"/>
  <c r="M246" i="9" a="1"/>
  <c r="M246" i="9" s="1"/>
  <c r="M247" i="9" a="1"/>
  <c r="M247" i="9" s="1"/>
  <c r="M248" i="9" a="1"/>
  <c r="M248" i="9" s="1"/>
  <c r="M249" i="9" a="1"/>
  <c r="M249" i="9" s="1"/>
  <c r="M250" i="9" a="1"/>
  <c r="M250" i="9" s="1"/>
  <c r="L15" i="9" a="1"/>
  <c r="L15" i="9" s="1"/>
  <c r="L16" i="9" a="1"/>
  <c r="L16" i="9" s="1"/>
  <c r="L17" i="9" a="1"/>
  <c r="L17" i="9" s="1"/>
  <c r="L18" i="9" a="1"/>
  <c r="L18" i="9" s="1"/>
  <c r="L19" i="9" a="1"/>
  <c r="L19" i="9"/>
  <c r="L20" i="9" a="1"/>
  <c r="L20" i="9" s="1"/>
  <c r="L21" i="9" a="1"/>
  <c r="L21" i="9"/>
  <c r="L22" i="9" a="1"/>
  <c r="L22" i="9"/>
  <c r="L23" i="9" a="1"/>
  <c r="L23" i="9" s="1"/>
  <c r="L24" i="9" a="1"/>
  <c r="L24" i="9" s="1"/>
  <c r="L25" i="9" a="1"/>
  <c r="L25" i="9" s="1"/>
  <c r="L26" i="9" a="1"/>
  <c r="L26" i="9" s="1"/>
  <c r="L27" i="9" a="1"/>
  <c r="L27" i="9"/>
  <c r="L28" i="9" a="1"/>
  <c r="L28" i="9" s="1"/>
  <c r="L29" i="9" a="1"/>
  <c r="L29" i="9"/>
  <c r="L30" i="9" a="1"/>
  <c r="L30" i="9"/>
  <c r="L31" i="9" a="1"/>
  <c r="L31" i="9" s="1"/>
  <c r="L32" i="9" a="1"/>
  <c r="L32" i="9" s="1"/>
  <c r="L33" i="9" a="1"/>
  <c r="L33" i="9" s="1"/>
  <c r="L34" i="9" a="1"/>
  <c r="L34" i="9" s="1"/>
  <c r="L35" i="9" a="1"/>
  <c r="L35" i="9"/>
  <c r="L36" i="9" a="1"/>
  <c r="L36" i="9" s="1"/>
  <c r="L37" i="9" a="1"/>
  <c r="L37" i="9"/>
  <c r="L38" i="9" a="1"/>
  <c r="L38" i="9"/>
  <c r="L39" i="9" a="1"/>
  <c r="L39" i="9" s="1"/>
  <c r="L40" i="9" a="1"/>
  <c r="L40" i="9" s="1"/>
  <c r="L41" i="9" a="1"/>
  <c r="L41" i="9" s="1"/>
  <c r="L42" i="9" a="1"/>
  <c r="L42" i="9" s="1"/>
  <c r="L43" i="9" a="1"/>
  <c r="L43" i="9"/>
  <c r="L44" i="9" a="1"/>
  <c r="L44" i="9" s="1"/>
  <c r="L45" i="9" a="1"/>
  <c r="L45" i="9"/>
  <c r="L46" i="9" a="1"/>
  <c r="L46" i="9"/>
  <c r="L47" i="9" a="1"/>
  <c r="L47" i="9" s="1"/>
  <c r="L48" i="9" a="1"/>
  <c r="L48" i="9" s="1"/>
  <c r="L49" i="9" a="1"/>
  <c r="L49" i="9" s="1"/>
  <c r="L50" i="9" a="1"/>
  <c r="L50" i="9" s="1"/>
  <c r="L51" i="9" a="1"/>
  <c r="L51" i="9"/>
  <c r="L52" i="9" a="1"/>
  <c r="L52" i="9" s="1"/>
  <c r="L53" i="9" a="1"/>
  <c r="L53" i="9"/>
  <c r="L54" i="9" a="1"/>
  <c r="L54" i="9"/>
  <c r="L55" i="9" a="1"/>
  <c r="L55" i="9" s="1"/>
  <c r="L56" i="9" a="1"/>
  <c r="L56" i="9" s="1"/>
  <c r="L57" i="9" a="1"/>
  <c r="L57" i="9" s="1"/>
  <c r="L58" i="9" a="1"/>
  <c r="L58" i="9" s="1"/>
  <c r="L59" i="9" a="1"/>
  <c r="L59" i="9"/>
  <c r="L60" i="9" a="1"/>
  <c r="L60" i="9" s="1"/>
  <c r="L61" i="9" a="1"/>
  <c r="L61" i="9"/>
  <c r="L62" i="9" a="1"/>
  <c r="L62" i="9"/>
  <c r="L63" i="9" a="1"/>
  <c r="L63" i="9" s="1"/>
  <c r="L64" i="9" a="1"/>
  <c r="L64" i="9" s="1"/>
  <c r="L65" i="9" a="1"/>
  <c r="L65" i="9" s="1"/>
  <c r="L66" i="9" a="1"/>
  <c r="L66" i="9" s="1"/>
  <c r="L67" i="9" a="1"/>
  <c r="L67" i="9"/>
  <c r="L68" i="9" a="1"/>
  <c r="L68" i="9" s="1"/>
  <c r="L69" i="9" a="1"/>
  <c r="L69" i="9"/>
  <c r="L70" i="9" a="1"/>
  <c r="L70" i="9"/>
  <c r="L71" i="9" a="1"/>
  <c r="L71" i="9" s="1"/>
  <c r="L72" i="9" a="1"/>
  <c r="L72" i="9" s="1"/>
  <c r="L73" i="9" a="1"/>
  <c r="L73" i="9" s="1"/>
  <c r="L74" i="9" a="1"/>
  <c r="L74" i="9" s="1"/>
  <c r="L75" i="9" a="1"/>
  <c r="L75" i="9"/>
  <c r="L76" i="9" a="1"/>
  <c r="L76" i="9" s="1"/>
  <c r="L77" i="9" a="1"/>
  <c r="L77" i="9"/>
  <c r="L78" i="9" a="1"/>
  <c r="L78" i="9"/>
  <c r="L79" i="9" a="1"/>
  <c r="L79" i="9" s="1"/>
  <c r="L80" i="9" a="1"/>
  <c r="L80" i="9" s="1"/>
  <c r="L81" i="9" a="1"/>
  <c r="L81" i="9" s="1"/>
  <c r="L82" i="9" a="1"/>
  <c r="L82" i="9" s="1"/>
  <c r="L83" i="9" a="1"/>
  <c r="L83" i="9"/>
  <c r="L84" i="9" a="1"/>
  <c r="L84" i="9" s="1"/>
  <c r="L85" i="9" a="1"/>
  <c r="L85" i="9"/>
  <c r="L86" i="9" a="1"/>
  <c r="L86" i="9"/>
  <c r="L87" i="9" a="1"/>
  <c r="L87" i="9" s="1"/>
  <c r="L88" i="9" a="1"/>
  <c r="L88" i="9" s="1"/>
  <c r="L89" i="9" a="1"/>
  <c r="L89" i="9" s="1"/>
  <c r="L90" i="9" a="1"/>
  <c r="L90" i="9" s="1"/>
  <c r="L91" i="9" a="1"/>
  <c r="L91" i="9"/>
  <c r="L92" i="9" a="1"/>
  <c r="L92" i="9" s="1"/>
  <c r="L93" i="9" a="1"/>
  <c r="L93" i="9"/>
  <c r="L94" i="9" a="1"/>
  <c r="L94" i="9"/>
  <c r="L95" i="9" a="1"/>
  <c r="L95" i="9" s="1"/>
  <c r="L96" i="9" a="1"/>
  <c r="L96" i="9" s="1"/>
  <c r="L97" i="9" a="1"/>
  <c r="L97" i="9" s="1"/>
  <c r="L98" i="9" a="1"/>
  <c r="L98" i="9" s="1"/>
  <c r="L99" i="9" a="1"/>
  <c r="L99" i="9"/>
  <c r="L100" i="9" a="1"/>
  <c r="L100" i="9" s="1"/>
  <c r="L101" i="9" a="1"/>
  <c r="L101" i="9"/>
  <c r="L102" i="9" a="1"/>
  <c r="L102" i="9"/>
  <c r="L103" i="9" a="1"/>
  <c r="L103" i="9" s="1"/>
  <c r="L104" i="9" a="1"/>
  <c r="L104" i="9" s="1"/>
  <c r="L105" i="9" a="1"/>
  <c r="L105" i="9" s="1"/>
  <c r="L106" i="9" a="1"/>
  <c r="L106" i="9" s="1"/>
  <c r="L107" i="9" a="1"/>
  <c r="L107" i="9"/>
  <c r="L108" i="9" a="1"/>
  <c r="L108" i="9" s="1"/>
  <c r="L109" i="9" a="1"/>
  <c r="L109" i="9"/>
  <c r="L110" i="9" a="1"/>
  <c r="L110" i="9"/>
  <c r="L111" i="9" a="1"/>
  <c r="L111" i="9" s="1"/>
  <c r="L112" i="9" a="1"/>
  <c r="L112" i="9" s="1"/>
  <c r="L113" i="9" a="1"/>
  <c r="L113" i="9" s="1"/>
  <c r="L114" i="9" a="1"/>
  <c r="L114" i="9" s="1"/>
  <c r="L115" i="9" a="1"/>
  <c r="L115" i="9"/>
  <c r="L116" i="9" a="1"/>
  <c r="L116" i="9" s="1"/>
  <c r="L117" i="9" a="1"/>
  <c r="L117" i="9"/>
  <c r="L118" i="9" a="1"/>
  <c r="L118" i="9"/>
  <c r="L119" i="9" a="1"/>
  <c r="L119" i="9" s="1"/>
  <c r="L120" i="9" a="1"/>
  <c r="L120" i="9" s="1"/>
  <c r="L121" i="9" a="1"/>
  <c r="L121" i="9" s="1"/>
  <c r="L122" i="9" a="1"/>
  <c r="L122" i="9" s="1"/>
  <c r="L123" i="9" a="1"/>
  <c r="L123" i="9"/>
  <c r="L124" i="9" a="1"/>
  <c r="L124" i="9" s="1"/>
  <c r="L125" i="9" a="1"/>
  <c r="L125" i="9"/>
  <c r="L126" i="9" a="1"/>
  <c r="L126" i="9"/>
  <c r="L127" i="9" a="1"/>
  <c r="L127" i="9" s="1"/>
  <c r="L128" i="9" a="1"/>
  <c r="L128" i="9" s="1"/>
  <c r="L129" i="9" a="1"/>
  <c r="L129" i="9" s="1"/>
  <c r="L130" i="9" a="1"/>
  <c r="L130" i="9" s="1"/>
  <c r="L131" i="9" a="1"/>
  <c r="L131" i="9"/>
  <c r="L132" i="9" a="1"/>
  <c r="L132" i="9" s="1"/>
  <c r="L133" i="9" a="1"/>
  <c r="L133" i="9"/>
  <c r="L134" i="9" a="1"/>
  <c r="L134" i="9"/>
  <c r="L135" i="9" a="1"/>
  <c r="L135" i="9" s="1"/>
  <c r="L136" i="9" a="1"/>
  <c r="L136" i="9" s="1"/>
  <c r="L137" i="9" a="1"/>
  <c r="L137" i="9" s="1"/>
  <c r="L138" i="9" a="1"/>
  <c r="L138" i="9" s="1"/>
  <c r="L139" i="9" a="1"/>
  <c r="L139" i="9"/>
  <c r="L140" i="9" a="1"/>
  <c r="L140" i="9" s="1"/>
  <c r="L141" i="9" a="1"/>
  <c r="L141" i="9"/>
  <c r="L142" i="9" a="1"/>
  <c r="L142" i="9"/>
  <c r="L143" i="9" a="1"/>
  <c r="L143" i="9" s="1"/>
  <c r="L144" i="9" a="1"/>
  <c r="L144" i="9" s="1"/>
  <c r="L145" i="9" a="1"/>
  <c r="L145" i="9" s="1"/>
  <c r="L146" i="9" a="1"/>
  <c r="L146" i="9" s="1"/>
  <c r="L147" i="9" a="1"/>
  <c r="L147" i="9"/>
  <c r="L148" i="9" a="1"/>
  <c r="L148" i="9" s="1"/>
  <c r="L149" i="9" a="1"/>
  <c r="L149" i="9"/>
  <c r="L150" i="9" a="1"/>
  <c r="L150" i="9"/>
  <c r="L151" i="9" a="1"/>
  <c r="L151" i="9" s="1"/>
  <c r="L152" i="9" a="1"/>
  <c r="L152" i="9" s="1"/>
  <c r="L153" i="9" a="1"/>
  <c r="L153" i="9" s="1"/>
  <c r="L154" i="9" a="1"/>
  <c r="L154" i="9" s="1"/>
  <c r="L155" i="9" a="1"/>
  <c r="L155" i="9"/>
  <c r="L156" i="9" a="1"/>
  <c r="L156" i="9" s="1"/>
  <c r="L157" i="9" a="1"/>
  <c r="L157" i="9"/>
  <c r="L158" i="9" a="1"/>
  <c r="L158" i="9"/>
  <c r="L159" i="9" a="1"/>
  <c r="L159" i="9" s="1"/>
  <c r="L160" i="9" a="1"/>
  <c r="L160" i="9" s="1"/>
  <c r="L161" i="9" a="1"/>
  <c r="L161" i="9" s="1"/>
  <c r="L162" i="9" a="1"/>
  <c r="L162" i="9" s="1"/>
  <c r="L163" i="9" a="1"/>
  <c r="L163" i="9"/>
  <c r="L164" i="9" a="1"/>
  <c r="L164" i="9" s="1"/>
  <c r="L165" i="9" a="1"/>
  <c r="L165" i="9"/>
  <c r="L166" i="9" a="1"/>
  <c r="L166" i="9"/>
  <c r="L167" i="9" a="1"/>
  <c r="L167" i="9" s="1"/>
  <c r="L168" i="9" a="1"/>
  <c r="L168" i="9" s="1"/>
  <c r="L169" i="9" a="1"/>
  <c r="L169" i="9" s="1"/>
  <c r="L170" i="9" a="1"/>
  <c r="L170" i="9" s="1"/>
  <c r="L171" i="9" a="1"/>
  <c r="L171" i="9"/>
  <c r="L172" i="9" a="1"/>
  <c r="L172" i="9" s="1"/>
  <c r="L173" i="9" a="1"/>
  <c r="L173" i="9"/>
  <c r="L174" i="9" a="1"/>
  <c r="L174" i="9"/>
  <c r="L175" i="9" a="1"/>
  <c r="L175" i="9" s="1"/>
  <c r="L176" i="9" a="1"/>
  <c r="L176" i="9" s="1"/>
  <c r="L177" i="9" a="1"/>
  <c r="L177" i="9" s="1"/>
  <c r="L178" i="9" a="1"/>
  <c r="L178" i="9" s="1"/>
  <c r="L179" i="9" a="1"/>
  <c r="L179" i="9"/>
  <c r="L180" i="9" a="1"/>
  <c r="L180" i="9" s="1"/>
  <c r="L181" i="9" a="1"/>
  <c r="L181" i="9"/>
  <c r="L182" i="9" a="1"/>
  <c r="L182" i="9"/>
  <c r="L183" i="9" a="1"/>
  <c r="L183" i="9" s="1"/>
  <c r="L184" i="9" a="1"/>
  <c r="L184" i="9" s="1"/>
  <c r="L185" i="9" a="1"/>
  <c r="L185" i="9" s="1"/>
  <c r="L186" i="9" a="1"/>
  <c r="L186" i="9" s="1"/>
  <c r="L187" i="9" a="1"/>
  <c r="L187" i="9"/>
  <c r="L188" i="9" a="1"/>
  <c r="L188" i="9" s="1"/>
  <c r="L189" i="9" a="1"/>
  <c r="L189" i="9"/>
  <c r="L190" i="9" a="1"/>
  <c r="L190" i="9"/>
  <c r="L191" i="9" a="1"/>
  <c r="L191" i="9" s="1"/>
  <c r="L192" i="9" a="1"/>
  <c r="L192" i="9" s="1"/>
  <c r="L193" i="9" a="1"/>
  <c r="L193" i="9" s="1"/>
  <c r="L194" i="9" a="1"/>
  <c r="L194" i="9" s="1"/>
  <c r="L195" i="9" a="1"/>
  <c r="L195" i="9"/>
  <c r="L196" i="9" a="1"/>
  <c r="L196" i="9" s="1"/>
  <c r="L197" i="9" a="1"/>
  <c r="L197" i="9"/>
  <c r="L198" i="9" a="1"/>
  <c r="L198" i="9"/>
  <c r="L199" i="9" a="1"/>
  <c r="L199" i="9" s="1"/>
  <c r="L200" i="9" a="1"/>
  <c r="L200" i="9" s="1"/>
  <c r="L201" i="9" a="1"/>
  <c r="L201" i="9" s="1"/>
  <c r="L202" i="9" a="1"/>
  <c r="L202" i="9" s="1"/>
  <c r="L203" i="9" a="1"/>
  <c r="L203" i="9"/>
  <c r="L204" i="9" a="1"/>
  <c r="L204" i="9" s="1"/>
  <c r="L205" i="9" a="1"/>
  <c r="L205" i="9"/>
  <c r="L206" i="9" a="1"/>
  <c r="L206" i="9"/>
  <c r="L207" i="9" a="1"/>
  <c r="L207" i="9" s="1"/>
  <c r="L208" i="9" a="1"/>
  <c r="L208" i="9" s="1"/>
  <c r="L209" i="9" a="1"/>
  <c r="L209" i="9" s="1"/>
  <c r="L210" i="9" a="1"/>
  <c r="L210" i="9" s="1"/>
  <c r="L211" i="9" a="1"/>
  <c r="L211" i="9"/>
  <c r="L212" i="9" a="1"/>
  <c r="L212" i="9" s="1"/>
  <c r="L213" i="9" a="1"/>
  <c r="L213" i="9"/>
  <c r="L214" i="9" a="1"/>
  <c r="L214" i="9"/>
  <c r="L215" i="9" a="1"/>
  <c r="L215" i="9" s="1"/>
  <c r="L216" i="9" a="1"/>
  <c r="L216" i="9" s="1"/>
  <c r="L217" i="9" a="1"/>
  <c r="L217" i="9" s="1"/>
  <c r="L218" i="9" a="1"/>
  <c r="L218" i="9" s="1"/>
  <c r="L219" i="9" a="1"/>
  <c r="L219" i="9"/>
  <c r="L220" i="9" a="1"/>
  <c r="L220" i="9" s="1"/>
  <c r="L221" i="9" a="1"/>
  <c r="L221" i="9"/>
  <c r="L222" i="9" a="1"/>
  <c r="L222" i="9"/>
  <c r="L223" i="9" a="1"/>
  <c r="L223" i="9" s="1"/>
  <c r="L224" i="9" a="1"/>
  <c r="L224" i="9" s="1"/>
  <c r="L225" i="9" a="1"/>
  <c r="L225" i="9" s="1"/>
  <c r="L226" i="9" a="1"/>
  <c r="L226" i="9" s="1"/>
  <c r="L227" i="9" a="1"/>
  <c r="L227" i="9"/>
  <c r="L228" i="9" a="1"/>
  <c r="L228" i="9" s="1"/>
  <c r="L229" i="9" a="1"/>
  <c r="L229" i="9"/>
  <c r="L230" i="9" a="1"/>
  <c r="L230" i="9"/>
  <c r="L231" i="9" a="1"/>
  <c r="L231" i="9" s="1"/>
  <c r="L232" i="9" a="1"/>
  <c r="L232" i="9" s="1"/>
  <c r="L233" i="9" a="1"/>
  <c r="L233" i="9" s="1"/>
  <c r="L234" i="9" a="1"/>
  <c r="L234" i="9" s="1"/>
  <c r="L235" i="9" a="1"/>
  <c r="L235" i="9"/>
  <c r="L236" i="9" a="1"/>
  <c r="L236" i="9" s="1"/>
  <c r="L237" i="9" a="1"/>
  <c r="L237" i="9"/>
  <c r="L238" i="9" a="1"/>
  <c r="L238" i="9"/>
  <c r="L239" i="9" a="1"/>
  <c r="L239" i="9" s="1"/>
  <c r="L240" i="9" a="1"/>
  <c r="L240" i="9" s="1"/>
  <c r="L241" i="9" a="1"/>
  <c r="L241" i="9" s="1"/>
  <c r="L242" i="9" a="1"/>
  <c r="L242" i="9" s="1"/>
  <c r="L243" i="9" a="1"/>
  <c r="L243" i="9"/>
  <c r="L244" i="9" a="1"/>
  <c r="L244" i="9" s="1"/>
  <c r="L245" i="9" a="1"/>
  <c r="L245" i="9"/>
  <c r="L246" i="9" a="1"/>
  <c r="L246" i="9"/>
  <c r="L247" i="9" a="1"/>
  <c r="L247" i="9" s="1"/>
  <c r="L248" i="9" a="1"/>
  <c r="L248" i="9" s="1"/>
  <c r="L249" i="9" a="1"/>
  <c r="L249" i="9" s="1"/>
  <c r="L250" i="9" a="1"/>
  <c r="L250" i="9" s="1"/>
  <c r="K15" i="9" a="1"/>
  <c r="K15" i="9" s="1"/>
  <c r="K16" i="9" a="1"/>
  <c r="K16" i="9" s="1"/>
  <c r="K17" i="9" a="1"/>
  <c r="K17" i="9"/>
  <c r="K18" i="9" a="1"/>
  <c r="K18" i="9" s="1"/>
  <c r="K19" i="9" a="1"/>
  <c r="K19" i="9" s="1"/>
  <c r="K20" i="9" a="1"/>
  <c r="K20" i="9"/>
  <c r="K21" i="9" a="1"/>
  <c r="K21" i="9"/>
  <c r="K22" i="9" a="1"/>
  <c r="K22" i="9"/>
  <c r="K23" i="9" a="1"/>
  <c r="K23" i="9" s="1"/>
  <c r="K24" i="9" a="1"/>
  <c r="K24" i="9" s="1"/>
  <c r="K25" i="9" a="1"/>
  <c r="K25" i="9"/>
  <c r="K26" i="9" a="1"/>
  <c r="K26" i="9" s="1"/>
  <c r="K27" i="9" a="1"/>
  <c r="K27" i="9" s="1"/>
  <c r="K28" i="9" a="1"/>
  <c r="K28" i="9"/>
  <c r="K29" i="9" a="1"/>
  <c r="K29" i="9"/>
  <c r="K30" i="9" a="1"/>
  <c r="K30" i="9"/>
  <c r="K31" i="9" a="1"/>
  <c r="K31" i="9" s="1"/>
  <c r="K32" i="9" a="1"/>
  <c r="K32" i="9" s="1"/>
  <c r="K33" i="9" a="1"/>
  <c r="K33" i="9"/>
  <c r="K34" i="9" a="1"/>
  <c r="K34" i="9" s="1"/>
  <c r="K35" i="9" a="1"/>
  <c r="K35" i="9" s="1"/>
  <c r="K36" i="9" a="1"/>
  <c r="K36" i="9"/>
  <c r="K37" i="9" a="1"/>
  <c r="K37" i="9"/>
  <c r="K38" i="9" a="1"/>
  <c r="K38" i="9"/>
  <c r="K39" i="9" a="1"/>
  <c r="K39" i="9" s="1"/>
  <c r="K40" i="9" a="1"/>
  <c r="K40" i="9" s="1"/>
  <c r="K41" i="9" a="1"/>
  <c r="K41" i="9"/>
  <c r="K42" i="9" a="1"/>
  <c r="K42" i="9" s="1"/>
  <c r="K43" i="9" a="1"/>
  <c r="K43" i="9" s="1"/>
  <c r="K44" i="9" a="1"/>
  <c r="K44" i="9"/>
  <c r="K45" i="9" a="1"/>
  <c r="K45" i="9"/>
  <c r="K46" i="9" a="1"/>
  <c r="K46" i="9"/>
  <c r="K47" i="9" a="1"/>
  <c r="K47" i="9" s="1"/>
  <c r="K48" i="9" a="1"/>
  <c r="K48" i="9" s="1"/>
  <c r="K49" i="9" a="1"/>
  <c r="K49" i="9"/>
  <c r="K50" i="9" a="1"/>
  <c r="K50" i="9" s="1"/>
  <c r="K51" i="9" a="1"/>
  <c r="K51" i="9" s="1"/>
  <c r="K52" i="9" a="1"/>
  <c r="K52" i="9"/>
  <c r="K53" i="9" a="1"/>
  <c r="K53" i="9"/>
  <c r="K54" i="9" a="1"/>
  <c r="K54" i="9"/>
  <c r="K55" i="9" a="1"/>
  <c r="K55" i="9" s="1"/>
  <c r="K56" i="9" a="1"/>
  <c r="K56" i="9" s="1"/>
  <c r="K57" i="9" a="1"/>
  <c r="K57" i="9"/>
  <c r="K58" i="9" a="1"/>
  <c r="K58" i="9" s="1"/>
  <c r="K59" i="9" a="1"/>
  <c r="K59" i="9" s="1"/>
  <c r="K60" i="9" a="1"/>
  <c r="K60" i="9"/>
  <c r="K61" i="9" a="1"/>
  <c r="K61" i="9"/>
  <c r="K62" i="9" a="1"/>
  <c r="K62" i="9"/>
  <c r="K63" i="9" a="1"/>
  <c r="K63" i="9" s="1"/>
  <c r="K64" i="9" a="1"/>
  <c r="K64" i="9" s="1"/>
  <c r="K65" i="9" a="1"/>
  <c r="K65" i="9"/>
  <c r="K66" i="9" a="1"/>
  <c r="K66" i="9" s="1"/>
  <c r="K67" i="9" a="1"/>
  <c r="K67" i="9" s="1"/>
  <c r="K68" i="9" a="1"/>
  <c r="K68" i="9"/>
  <c r="K69" i="9" a="1"/>
  <c r="K69" i="9"/>
  <c r="K70" i="9" a="1"/>
  <c r="K70" i="9"/>
  <c r="K71" i="9" a="1"/>
  <c r="K71" i="9" s="1"/>
  <c r="K72" i="9" a="1"/>
  <c r="K72" i="9" s="1"/>
  <c r="K73" i="9" a="1"/>
  <c r="K73" i="9"/>
  <c r="K74" i="9" a="1"/>
  <c r="K74" i="9" s="1"/>
  <c r="K75" i="9" a="1"/>
  <c r="K75" i="9" s="1"/>
  <c r="K76" i="9" a="1"/>
  <c r="K76" i="9"/>
  <c r="K77" i="9" a="1"/>
  <c r="K77" i="9"/>
  <c r="K78" i="9" a="1"/>
  <c r="K78" i="9"/>
  <c r="K79" i="9" a="1"/>
  <c r="K79" i="9" s="1"/>
  <c r="K80" i="9" a="1"/>
  <c r="K80" i="9" s="1"/>
  <c r="K81" i="9" a="1"/>
  <c r="K81" i="9"/>
  <c r="K82" i="9" a="1"/>
  <c r="K82" i="9" s="1"/>
  <c r="K83" i="9" a="1"/>
  <c r="K83" i="9" s="1"/>
  <c r="K84" i="9" a="1"/>
  <c r="K84" i="9"/>
  <c r="K85" i="9" a="1"/>
  <c r="K85" i="9"/>
  <c r="K86" i="9" a="1"/>
  <c r="K86" i="9"/>
  <c r="K87" i="9" a="1"/>
  <c r="K87" i="9" s="1"/>
  <c r="K88" i="9" a="1"/>
  <c r="K88" i="9" s="1"/>
  <c r="K89" i="9" a="1"/>
  <c r="K89" i="9"/>
  <c r="K90" i="9" a="1"/>
  <c r="K90" i="9" s="1"/>
  <c r="K91" i="9" a="1"/>
  <c r="K91" i="9" s="1"/>
  <c r="K92" i="9" a="1"/>
  <c r="K92" i="9"/>
  <c r="K93" i="9" a="1"/>
  <c r="K93" i="9"/>
  <c r="K94" i="9" a="1"/>
  <c r="K94" i="9"/>
  <c r="K95" i="9" a="1"/>
  <c r="K95" i="9" s="1"/>
  <c r="K96" i="9" a="1"/>
  <c r="K96" i="9" s="1"/>
  <c r="K97" i="9" a="1"/>
  <c r="K97" i="9"/>
  <c r="K98" i="9" a="1"/>
  <c r="K98" i="9" s="1"/>
  <c r="K99" i="9" a="1"/>
  <c r="K99" i="9" s="1"/>
  <c r="K100" i="9" a="1"/>
  <c r="K100" i="9"/>
  <c r="K101" i="9" a="1"/>
  <c r="K101" i="9"/>
  <c r="K102" i="9" a="1"/>
  <c r="K102" i="9"/>
  <c r="K103" i="9" a="1"/>
  <c r="K103" i="9" s="1"/>
  <c r="K104" i="9" a="1"/>
  <c r="K104" i="9" s="1"/>
  <c r="K105" i="9" a="1"/>
  <c r="K105" i="9"/>
  <c r="K106" i="9" a="1"/>
  <c r="K106" i="9" s="1"/>
  <c r="K107" i="9" a="1"/>
  <c r="K107" i="9" s="1"/>
  <c r="K108" i="9" a="1"/>
  <c r="K108" i="9"/>
  <c r="K109" i="9" a="1"/>
  <c r="K109" i="9"/>
  <c r="K110" i="9" a="1"/>
  <c r="K110" i="9"/>
  <c r="K111" i="9" a="1"/>
  <c r="K111" i="9" s="1"/>
  <c r="K112" i="9" a="1"/>
  <c r="K112" i="9" s="1"/>
  <c r="K113" i="9" a="1"/>
  <c r="K113" i="9"/>
  <c r="K114" i="9" a="1"/>
  <c r="K114" i="9" s="1"/>
  <c r="K115" i="9" a="1"/>
  <c r="K115" i="9" s="1"/>
  <c r="K116" i="9" a="1"/>
  <c r="K116" i="9" s="1"/>
  <c r="K117" i="9" a="1"/>
  <c r="K117" i="9"/>
  <c r="K118" i="9" a="1"/>
  <c r="K118" i="9"/>
  <c r="K119" i="9" a="1"/>
  <c r="K119" i="9" s="1"/>
  <c r="K120" i="9" a="1"/>
  <c r="K120" i="9" s="1"/>
  <c r="K121" i="9" a="1"/>
  <c r="K121" i="9"/>
  <c r="K122" i="9" a="1"/>
  <c r="K122" i="9" s="1"/>
  <c r="K123" i="9" a="1"/>
  <c r="K123" i="9" s="1"/>
  <c r="K124" i="9" a="1"/>
  <c r="K124" i="9" s="1"/>
  <c r="K125" i="9" a="1"/>
  <c r="K125" i="9"/>
  <c r="K126" i="9" a="1"/>
  <c r="K126" i="9"/>
  <c r="K127" i="9" a="1"/>
  <c r="K127" i="9" s="1"/>
  <c r="K128" i="9" a="1"/>
  <c r="K128" i="9" s="1"/>
  <c r="K129" i="9" a="1"/>
  <c r="K129" i="9"/>
  <c r="K130" i="9" a="1"/>
  <c r="K130" i="9" s="1"/>
  <c r="K131" i="9" a="1"/>
  <c r="K131" i="9" s="1"/>
  <c r="K132" i="9" a="1"/>
  <c r="K132" i="9" s="1"/>
  <c r="K133" i="9" a="1"/>
  <c r="K133" i="9"/>
  <c r="K134" i="9" a="1"/>
  <c r="K134" i="9"/>
  <c r="K135" i="9" a="1"/>
  <c r="K135" i="9" s="1"/>
  <c r="K136" i="9" a="1"/>
  <c r="K136" i="9" s="1"/>
  <c r="K137" i="9" a="1"/>
  <c r="K137" i="9"/>
  <c r="K138" i="9" a="1"/>
  <c r="K138" i="9" s="1"/>
  <c r="K139" i="9" a="1"/>
  <c r="K139" i="9" s="1"/>
  <c r="K140" i="9" a="1"/>
  <c r="K140" i="9" s="1"/>
  <c r="K141" i="9" a="1"/>
  <c r="K141" i="9"/>
  <c r="K142" i="9" a="1"/>
  <c r="K142" i="9"/>
  <c r="K143" i="9" a="1"/>
  <c r="K143" i="9" s="1"/>
  <c r="K144" i="9" a="1"/>
  <c r="K144" i="9" s="1"/>
  <c r="K145" i="9" a="1"/>
  <c r="K145" i="9"/>
  <c r="K146" i="9" a="1"/>
  <c r="K146" i="9" s="1"/>
  <c r="K147" i="9" a="1"/>
  <c r="K147" i="9" s="1"/>
  <c r="K148" i="9" a="1"/>
  <c r="K148" i="9" s="1"/>
  <c r="K149" i="9" a="1"/>
  <c r="K149" i="9"/>
  <c r="K150" i="9" a="1"/>
  <c r="K150" i="9"/>
  <c r="K151" i="9" a="1"/>
  <c r="K151" i="9" s="1"/>
  <c r="K152" i="9" a="1"/>
  <c r="K152" i="9" s="1"/>
  <c r="K153" i="9" a="1"/>
  <c r="K153" i="9"/>
  <c r="K154" i="9" a="1"/>
  <c r="K154" i="9" s="1"/>
  <c r="K155" i="9" a="1"/>
  <c r="K155" i="9" s="1"/>
  <c r="K156" i="9" a="1"/>
  <c r="K156" i="9" s="1"/>
  <c r="K157" i="9" a="1"/>
  <c r="K157" i="9"/>
  <c r="K158" i="9" a="1"/>
  <c r="K158" i="9"/>
  <c r="K159" i="9" a="1"/>
  <c r="K159" i="9" s="1"/>
  <c r="K160" i="9" a="1"/>
  <c r="K160" i="9" s="1"/>
  <c r="K161" i="9" a="1"/>
  <c r="K161" i="9"/>
  <c r="K162" i="9" a="1"/>
  <c r="K162" i="9" s="1"/>
  <c r="K163" i="9" a="1"/>
  <c r="K163" i="9" s="1"/>
  <c r="K164" i="9" a="1"/>
  <c r="K164" i="9" s="1"/>
  <c r="K165" i="9" a="1"/>
  <c r="K165" i="9"/>
  <c r="K166" i="9" a="1"/>
  <c r="K166" i="9"/>
  <c r="K167" i="9" a="1"/>
  <c r="K167" i="9" s="1"/>
  <c r="K168" i="9" a="1"/>
  <c r="K168" i="9" s="1"/>
  <c r="K169" i="9" a="1"/>
  <c r="K169" i="9"/>
  <c r="K170" i="9" a="1"/>
  <c r="K170" i="9" s="1"/>
  <c r="K171" i="9" a="1"/>
  <c r="K171" i="9" s="1"/>
  <c r="K172" i="9" a="1"/>
  <c r="K172" i="9" s="1"/>
  <c r="K173" i="9" a="1"/>
  <c r="K173" i="9"/>
  <c r="K174" i="9" a="1"/>
  <c r="K174" i="9"/>
  <c r="K175" i="9" a="1"/>
  <c r="K175" i="9" s="1"/>
  <c r="K176" i="9" a="1"/>
  <c r="K176" i="9" s="1"/>
  <c r="K177" i="9" a="1"/>
  <c r="K177" i="9"/>
  <c r="K178" i="9" a="1"/>
  <c r="K178" i="9" s="1"/>
  <c r="K179" i="9" a="1"/>
  <c r="K179" i="9" s="1"/>
  <c r="K180" i="9" a="1"/>
  <c r="K180" i="9" s="1"/>
  <c r="K181" i="9" a="1"/>
  <c r="K181" i="9"/>
  <c r="K182" i="9" a="1"/>
  <c r="K182" i="9"/>
  <c r="K183" i="9" a="1"/>
  <c r="K183" i="9" s="1"/>
  <c r="K184" i="9" a="1"/>
  <c r="K184" i="9" s="1"/>
  <c r="K185" i="9" a="1"/>
  <c r="K185" i="9"/>
  <c r="K186" i="9" a="1"/>
  <c r="K186" i="9" s="1"/>
  <c r="K187" i="9" a="1"/>
  <c r="K187" i="9" s="1"/>
  <c r="K188" i="9" a="1"/>
  <c r="K188" i="9" s="1"/>
  <c r="K189" i="9" a="1"/>
  <c r="K189" i="9"/>
  <c r="K190" i="9" a="1"/>
  <c r="K190" i="9"/>
  <c r="K191" i="9" a="1"/>
  <c r="K191" i="9" s="1"/>
  <c r="K192" i="9" a="1"/>
  <c r="K192" i="9" s="1"/>
  <c r="K193" i="9" a="1"/>
  <c r="K193" i="9"/>
  <c r="K194" i="9" a="1"/>
  <c r="K194" i="9" s="1"/>
  <c r="K195" i="9" a="1"/>
  <c r="K195" i="9" s="1"/>
  <c r="K196" i="9" a="1"/>
  <c r="K196" i="9" s="1"/>
  <c r="K197" i="9" a="1"/>
  <c r="K197" i="9"/>
  <c r="K198" i="9" a="1"/>
  <c r="K198" i="9"/>
  <c r="K199" i="9" a="1"/>
  <c r="K199" i="9" s="1"/>
  <c r="K200" i="9" a="1"/>
  <c r="K200" i="9" s="1"/>
  <c r="K201" i="9" a="1"/>
  <c r="K201" i="9"/>
  <c r="K202" i="9" a="1"/>
  <c r="K202" i="9" s="1"/>
  <c r="K203" i="9" a="1"/>
  <c r="K203" i="9" s="1"/>
  <c r="K204" i="9" a="1"/>
  <c r="K204" i="9" s="1"/>
  <c r="K205" i="9" a="1"/>
  <c r="K205" i="9"/>
  <c r="K206" i="9" a="1"/>
  <c r="K206" i="9"/>
  <c r="K207" i="9" a="1"/>
  <c r="K207" i="9" s="1"/>
  <c r="K208" i="9" a="1"/>
  <c r="K208" i="9" s="1"/>
  <c r="K209" i="9" a="1"/>
  <c r="K209" i="9"/>
  <c r="K210" i="9" a="1"/>
  <c r="K210" i="9" s="1"/>
  <c r="K211" i="9" a="1"/>
  <c r="K211" i="9" s="1"/>
  <c r="K212" i="9" a="1"/>
  <c r="K212" i="9" s="1"/>
  <c r="K213" i="9" a="1"/>
  <c r="K213" i="9"/>
  <c r="K214" i="9" a="1"/>
  <c r="K214" i="9"/>
  <c r="K215" i="9" a="1"/>
  <c r="K215" i="9" s="1"/>
  <c r="K216" i="9" a="1"/>
  <c r="K216" i="9" s="1"/>
  <c r="K217" i="9" a="1"/>
  <c r="K217" i="9"/>
  <c r="K218" i="9" a="1"/>
  <c r="K218" i="9" s="1"/>
  <c r="K219" i="9" a="1"/>
  <c r="K219" i="9" s="1"/>
  <c r="K220" i="9" a="1"/>
  <c r="K220" i="9" s="1"/>
  <c r="K221" i="9" a="1"/>
  <c r="K221" i="9"/>
  <c r="K222" i="9" a="1"/>
  <c r="K222" i="9"/>
  <c r="K223" i="9" a="1"/>
  <c r="K223" i="9" s="1"/>
  <c r="K224" i="9" a="1"/>
  <c r="K224" i="9" s="1"/>
  <c r="K225" i="9" a="1"/>
  <c r="K225" i="9"/>
  <c r="K226" i="9" a="1"/>
  <c r="K226" i="9" s="1"/>
  <c r="K227" i="9" a="1"/>
  <c r="K227" i="9" s="1"/>
  <c r="K228" i="9" a="1"/>
  <c r="K228" i="9" s="1"/>
  <c r="K229" i="9" a="1"/>
  <c r="K229" i="9"/>
  <c r="K230" i="9" a="1"/>
  <c r="K230" i="9"/>
  <c r="K231" i="9" a="1"/>
  <c r="K231" i="9" s="1"/>
  <c r="K232" i="9" a="1"/>
  <c r="K232" i="9" s="1"/>
  <c r="K233" i="9" a="1"/>
  <c r="K233" i="9"/>
  <c r="K234" i="9" a="1"/>
  <c r="K234" i="9" s="1"/>
  <c r="K235" i="9" a="1"/>
  <c r="K235" i="9" s="1"/>
  <c r="K236" i="9" a="1"/>
  <c r="K236" i="9" s="1"/>
  <c r="K237" i="9" a="1"/>
  <c r="K237" i="9"/>
  <c r="K238" i="9" a="1"/>
  <c r="K238" i="9"/>
  <c r="K239" i="9" a="1"/>
  <c r="K239" i="9" s="1"/>
  <c r="K240" i="9" a="1"/>
  <c r="K240" i="9" s="1"/>
  <c r="K241" i="9" a="1"/>
  <c r="K241" i="9"/>
  <c r="K242" i="9" a="1"/>
  <c r="K242" i="9" s="1"/>
  <c r="K243" i="9" a="1"/>
  <c r="K243" i="9" s="1"/>
  <c r="K244" i="9" a="1"/>
  <c r="K244" i="9" s="1"/>
  <c r="K245" i="9" a="1"/>
  <c r="K245" i="9"/>
  <c r="K246" i="9" a="1"/>
  <c r="K246" i="9"/>
  <c r="K247" i="9" a="1"/>
  <c r="K247" i="9" s="1"/>
  <c r="K248" i="9" a="1"/>
  <c r="K248" i="9" s="1"/>
  <c r="K249" i="9" a="1"/>
  <c r="K249" i="9"/>
  <c r="K250" i="9" a="1"/>
  <c r="K250" i="9" s="1"/>
  <c r="P14" i="9" a="1"/>
  <c r="P14" i="9" s="1"/>
  <c r="O14" i="9" a="1"/>
  <c r="O14" i="9" s="1"/>
  <c r="N14" i="9" a="1"/>
  <c r="N14" i="9" s="1"/>
  <c r="M14" i="9" a="1"/>
  <c r="M14" i="9" s="1"/>
  <c r="L14" i="9" a="1"/>
  <c r="L14" i="9" s="1"/>
  <c r="K14" i="9" a="1"/>
  <c r="K14" i="9" s="1"/>
  <c r="O5" i="10"/>
  <c r="O4" i="10"/>
  <c r="O2" i="10" a="1"/>
  <c r="O2" i="10" s="1"/>
  <c r="N2" i="10" a="1"/>
  <c r="N2" i="10" s="1"/>
  <c r="L722" i="10"/>
  <c r="K722" i="10"/>
  <c r="J722" i="10"/>
  <c r="I722" i="10"/>
  <c r="H722" i="10"/>
  <c r="G722" i="10"/>
  <c r="F722" i="10"/>
  <c r="E722" i="10"/>
  <c r="D722" i="10"/>
  <c r="C722" i="10"/>
  <c r="B722" i="10"/>
  <c r="A722" i="10"/>
  <c r="L721" i="10"/>
  <c r="K721" i="10"/>
  <c r="J721" i="10"/>
  <c r="I721" i="10"/>
  <c r="H721" i="10"/>
  <c r="G721" i="10"/>
  <c r="F721" i="10"/>
  <c r="E721" i="10"/>
  <c r="D721" i="10"/>
  <c r="C721" i="10"/>
  <c r="B721" i="10"/>
  <c r="A721" i="10"/>
  <c r="L720" i="10"/>
  <c r="K720" i="10"/>
  <c r="J720" i="10"/>
  <c r="I720" i="10"/>
  <c r="H720" i="10"/>
  <c r="G720" i="10"/>
  <c r="F720" i="10"/>
  <c r="E720" i="10"/>
  <c r="D720" i="10"/>
  <c r="C720" i="10"/>
  <c r="B720" i="10"/>
  <c r="A720" i="10"/>
  <c r="L719" i="10"/>
  <c r="K719" i="10"/>
  <c r="J719" i="10"/>
  <c r="I719" i="10"/>
  <c r="H719" i="10"/>
  <c r="G719" i="10"/>
  <c r="F719" i="10"/>
  <c r="E719" i="10"/>
  <c r="D719" i="10"/>
  <c r="C719" i="10"/>
  <c r="B719" i="10"/>
  <c r="A719" i="10"/>
  <c r="L718" i="10"/>
  <c r="K718" i="10"/>
  <c r="J718" i="10"/>
  <c r="I718" i="10"/>
  <c r="H718" i="10"/>
  <c r="G718" i="10"/>
  <c r="F718" i="10"/>
  <c r="E718" i="10"/>
  <c r="D718" i="10"/>
  <c r="C718" i="10"/>
  <c r="B718" i="10"/>
  <c r="A718" i="10"/>
  <c r="L717" i="10"/>
  <c r="K717" i="10"/>
  <c r="J717" i="10"/>
  <c r="I717" i="10"/>
  <c r="H717" i="10"/>
  <c r="G717" i="10"/>
  <c r="F717" i="10"/>
  <c r="E717" i="10"/>
  <c r="D717" i="10"/>
  <c r="C717" i="10"/>
  <c r="B717" i="10"/>
  <c r="A717" i="10"/>
  <c r="L716" i="10"/>
  <c r="K716" i="10"/>
  <c r="J716" i="10"/>
  <c r="I716" i="10"/>
  <c r="H716" i="10"/>
  <c r="G716" i="10"/>
  <c r="F716" i="10"/>
  <c r="E716" i="10"/>
  <c r="D716" i="10"/>
  <c r="C716" i="10"/>
  <c r="B716" i="10"/>
  <c r="A716" i="10"/>
  <c r="L715" i="10"/>
  <c r="K715" i="10"/>
  <c r="J715" i="10"/>
  <c r="I715" i="10"/>
  <c r="H715" i="10"/>
  <c r="G715" i="10"/>
  <c r="F715" i="10"/>
  <c r="E715" i="10"/>
  <c r="D715" i="10"/>
  <c r="C715" i="10"/>
  <c r="B715" i="10"/>
  <c r="A715" i="10"/>
  <c r="L714" i="10"/>
  <c r="K714" i="10"/>
  <c r="J714" i="10"/>
  <c r="I714" i="10"/>
  <c r="H714" i="10"/>
  <c r="G714" i="10"/>
  <c r="F714" i="10"/>
  <c r="E714" i="10"/>
  <c r="D714" i="10"/>
  <c r="C714" i="10"/>
  <c r="B714" i="10"/>
  <c r="A714" i="10"/>
  <c r="L713" i="10"/>
  <c r="K713" i="10"/>
  <c r="J713" i="10"/>
  <c r="I713" i="10"/>
  <c r="H713" i="10"/>
  <c r="G713" i="10"/>
  <c r="F713" i="10"/>
  <c r="E713" i="10"/>
  <c r="D713" i="10"/>
  <c r="C713" i="10"/>
  <c r="B713" i="10"/>
  <c r="A713" i="10"/>
  <c r="L712" i="10"/>
  <c r="K712" i="10"/>
  <c r="J712" i="10"/>
  <c r="I712" i="10"/>
  <c r="H712" i="10"/>
  <c r="G712" i="10"/>
  <c r="F712" i="10"/>
  <c r="E712" i="10"/>
  <c r="D712" i="10"/>
  <c r="C712" i="10"/>
  <c r="B712" i="10"/>
  <c r="A712" i="10"/>
  <c r="L711" i="10"/>
  <c r="K711" i="10"/>
  <c r="J711" i="10"/>
  <c r="I711" i="10"/>
  <c r="H711" i="10"/>
  <c r="G711" i="10"/>
  <c r="F711" i="10"/>
  <c r="E711" i="10"/>
  <c r="D711" i="10"/>
  <c r="C711" i="10"/>
  <c r="B711" i="10"/>
  <c r="A711" i="10"/>
  <c r="L710" i="10"/>
  <c r="K710" i="10"/>
  <c r="J710" i="10"/>
  <c r="I710" i="10"/>
  <c r="H710" i="10"/>
  <c r="G710" i="10"/>
  <c r="F710" i="10"/>
  <c r="E710" i="10"/>
  <c r="D710" i="10"/>
  <c r="C710" i="10"/>
  <c r="B710" i="10"/>
  <c r="A710" i="10"/>
  <c r="L709" i="10"/>
  <c r="K709" i="10"/>
  <c r="J709" i="10"/>
  <c r="I709" i="10"/>
  <c r="H709" i="10"/>
  <c r="G709" i="10"/>
  <c r="F709" i="10"/>
  <c r="E709" i="10"/>
  <c r="D709" i="10"/>
  <c r="C709" i="10"/>
  <c r="B709" i="10"/>
  <c r="A709" i="10"/>
  <c r="L708" i="10"/>
  <c r="K708" i="10"/>
  <c r="J708" i="10"/>
  <c r="I708" i="10"/>
  <c r="H708" i="10"/>
  <c r="G708" i="10"/>
  <c r="F708" i="10"/>
  <c r="E708" i="10"/>
  <c r="D708" i="10"/>
  <c r="C708" i="10"/>
  <c r="B708" i="10"/>
  <c r="A708" i="10"/>
  <c r="L707" i="10"/>
  <c r="K707" i="10"/>
  <c r="J707" i="10"/>
  <c r="I707" i="10"/>
  <c r="H707" i="10"/>
  <c r="G707" i="10"/>
  <c r="F707" i="10"/>
  <c r="E707" i="10"/>
  <c r="D707" i="10"/>
  <c r="C707" i="10"/>
  <c r="B707" i="10"/>
  <c r="A707" i="10"/>
  <c r="L706" i="10"/>
  <c r="K706" i="10"/>
  <c r="J706" i="10"/>
  <c r="I706" i="10"/>
  <c r="H706" i="10"/>
  <c r="G706" i="10"/>
  <c r="F706" i="10"/>
  <c r="E706" i="10"/>
  <c r="D706" i="10"/>
  <c r="C706" i="10"/>
  <c r="B706" i="10"/>
  <c r="A706" i="10"/>
  <c r="L705" i="10"/>
  <c r="K705" i="10"/>
  <c r="J705" i="10"/>
  <c r="I705" i="10"/>
  <c r="H705" i="10"/>
  <c r="G705" i="10"/>
  <c r="F705" i="10"/>
  <c r="E705" i="10"/>
  <c r="D705" i="10"/>
  <c r="C705" i="10"/>
  <c r="B705" i="10"/>
  <c r="A705" i="10"/>
  <c r="L704" i="10"/>
  <c r="K704" i="10"/>
  <c r="J704" i="10"/>
  <c r="I704" i="10"/>
  <c r="H704" i="10"/>
  <c r="G704" i="10"/>
  <c r="F704" i="10"/>
  <c r="E704" i="10"/>
  <c r="D704" i="10"/>
  <c r="C704" i="10"/>
  <c r="B704" i="10"/>
  <c r="A704" i="10"/>
  <c r="L703" i="10"/>
  <c r="K703" i="10"/>
  <c r="J703" i="10"/>
  <c r="I703" i="10"/>
  <c r="H703" i="10"/>
  <c r="G703" i="10"/>
  <c r="F703" i="10"/>
  <c r="E703" i="10"/>
  <c r="D703" i="10"/>
  <c r="C703" i="10"/>
  <c r="B703" i="10"/>
  <c r="A703" i="10"/>
  <c r="L702" i="10"/>
  <c r="K702" i="10"/>
  <c r="J702" i="10"/>
  <c r="I702" i="10"/>
  <c r="H702" i="10"/>
  <c r="G702" i="10"/>
  <c r="F702" i="10"/>
  <c r="E702" i="10"/>
  <c r="D702" i="10"/>
  <c r="C702" i="10"/>
  <c r="B702" i="10"/>
  <c r="A702" i="10"/>
  <c r="L701" i="10"/>
  <c r="K701" i="10"/>
  <c r="J701" i="10"/>
  <c r="I701" i="10"/>
  <c r="H701" i="10"/>
  <c r="G701" i="10"/>
  <c r="F701" i="10"/>
  <c r="E701" i="10"/>
  <c r="D701" i="10"/>
  <c r="C701" i="10"/>
  <c r="B701" i="10"/>
  <c r="A701" i="10"/>
  <c r="L700" i="10"/>
  <c r="K700" i="10"/>
  <c r="J700" i="10"/>
  <c r="I700" i="10"/>
  <c r="H700" i="10"/>
  <c r="G700" i="10"/>
  <c r="F700" i="10"/>
  <c r="E700" i="10"/>
  <c r="D700" i="10"/>
  <c r="C700" i="10"/>
  <c r="B700" i="10"/>
  <c r="A700" i="10"/>
  <c r="L699" i="10"/>
  <c r="K699" i="10"/>
  <c r="J699" i="10"/>
  <c r="I699" i="10"/>
  <c r="H699" i="10"/>
  <c r="G699" i="10"/>
  <c r="F699" i="10"/>
  <c r="E699" i="10"/>
  <c r="D699" i="10"/>
  <c r="C699" i="10"/>
  <c r="B699" i="10"/>
  <c r="A699" i="10"/>
  <c r="L698" i="10"/>
  <c r="K698" i="10"/>
  <c r="J698" i="10"/>
  <c r="I698" i="10"/>
  <c r="H698" i="10"/>
  <c r="G698" i="10"/>
  <c r="F698" i="10"/>
  <c r="E698" i="10"/>
  <c r="D698" i="10"/>
  <c r="C698" i="10"/>
  <c r="B698" i="10"/>
  <c r="A698" i="10"/>
  <c r="L697" i="10"/>
  <c r="K697" i="10"/>
  <c r="J697" i="10"/>
  <c r="I697" i="10"/>
  <c r="H697" i="10"/>
  <c r="G697" i="10"/>
  <c r="F697" i="10"/>
  <c r="E697" i="10"/>
  <c r="D697" i="10"/>
  <c r="C697" i="10"/>
  <c r="B697" i="10"/>
  <c r="A697" i="10"/>
  <c r="L696" i="10"/>
  <c r="K696" i="10"/>
  <c r="J696" i="10"/>
  <c r="I696" i="10"/>
  <c r="H696" i="10"/>
  <c r="G696" i="10"/>
  <c r="F696" i="10"/>
  <c r="E696" i="10"/>
  <c r="D696" i="10"/>
  <c r="C696" i="10"/>
  <c r="B696" i="10"/>
  <c r="A696" i="10"/>
  <c r="L695" i="10"/>
  <c r="K695" i="10"/>
  <c r="J695" i="10"/>
  <c r="I695" i="10"/>
  <c r="H695" i="10"/>
  <c r="G695" i="10"/>
  <c r="F695" i="10"/>
  <c r="E695" i="10"/>
  <c r="D695" i="10"/>
  <c r="C695" i="10"/>
  <c r="B695" i="10"/>
  <c r="A695" i="10"/>
  <c r="L694" i="10"/>
  <c r="K694" i="10"/>
  <c r="J694" i="10"/>
  <c r="I694" i="10"/>
  <c r="H694" i="10"/>
  <c r="G694" i="10"/>
  <c r="F694" i="10"/>
  <c r="E694" i="10"/>
  <c r="D694" i="10"/>
  <c r="C694" i="10"/>
  <c r="B694" i="10"/>
  <c r="A694" i="10"/>
  <c r="L693" i="10"/>
  <c r="K693" i="10"/>
  <c r="J693" i="10"/>
  <c r="I693" i="10"/>
  <c r="H693" i="10"/>
  <c r="G693" i="10"/>
  <c r="F693" i="10"/>
  <c r="E693" i="10"/>
  <c r="D693" i="10"/>
  <c r="C693" i="10"/>
  <c r="B693" i="10"/>
  <c r="A693" i="10"/>
  <c r="L692" i="10"/>
  <c r="K692" i="10"/>
  <c r="J692" i="10"/>
  <c r="I692" i="10"/>
  <c r="H692" i="10"/>
  <c r="G692" i="10"/>
  <c r="F692" i="10"/>
  <c r="E692" i="10"/>
  <c r="D692" i="10"/>
  <c r="C692" i="10"/>
  <c r="B692" i="10"/>
  <c r="A692" i="10"/>
  <c r="L691" i="10"/>
  <c r="K691" i="10"/>
  <c r="J691" i="10"/>
  <c r="I691" i="10"/>
  <c r="H691" i="10"/>
  <c r="G691" i="10"/>
  <c r="F691" i="10"/>
  <c r="E691" i="10"/>
  <c r="D691" i="10"/>
  <c r="C691" i="10"/>
  <c r="B691" i="10"/>
  <c r="A691" i="10"/>
  <c r="L690" i="10"/>
  <c r="K690" i="10"/>
  <c r="J690" i="10"/>
  <c r="I690" i="10"/>
  <c r="H690" i="10"/>
  <c r="G690" i="10"/>
  <c r="F690" i="10"/>
  <c r="E690" i="10"/>
  <c r="D690" i="10"/>
  <c r="C690" i="10"/>
  <c r="B690" i="10"/>
  <c r="A690" i="10"/>
  <c r="L689" i="10"/>
  <c r="K689" i="10"/>
  <c r="J689" i="10"/>
  <c r="I689" i="10"/>
  <c r="H689" i="10"/>
  <c r="G689" i="10"/>
  <c r="F689" i="10"/>
  <c r="E689" i="10"/>
  <c r="D689" i="10"/>
  <c r="C689" i="10"/>
  <c r="B689" i="10"/>
  <c r="A689" i="10"/>
  <c r="L688" i="10"/>
  <c r="K688" i="10"/>
  <c r="J688" i="10"/>
  <c r="I688" i="10"/>
  <c r="H688" i="10"/>
  <c r="G688" i="10"/>
  <c r="F688" i="10"/>
  <c r="E688" i="10"/>
  <c r="D688" i="10"/>
  <c r="C688" i="10"/>
  <c r="B688" i="10"/>
  <c r="A688" i="10"/>
  <c r="L687" i="10"/>
  <c r="K687" i="10"/>
  <c r="J687" i="10"/>
  <c r="I687" i="10"/>
  <c r="H687" i="10"/>
  <c r="G687" i="10"/>
  <c r="F687" i="10"/>
  <c r="E687" i="10"/>
  <c r="D687" i="10"/>
  <c r="C687" i="10"/>
  <c r="B687" i="10"/>
  <c r="A687" i="10"/>
  <c r="L686" i="10"/>
  <c r="K686" i="10"/>
  <c r="J686" i="10"/>
  <c r="I686" i="10"/>
  <c r="H686" i="10"/>
  <c r="G686" i="10"/>
  <c r="F686" i="10"/>
  <c r="E686" i="10"/>
  <c r="D686" i="10"/>
  <c r="C686" i="10"/>
  <c r="B686" i="10"/>
  <c r="A686" i="10"/>
  <c r="L685" i="10"/>
  <c r="K685" i="10"/>
  <c r="J685" i="10"/>
  <c r="I685" i="10"/>
  <c r="H685" i="10"/>
  <c r="G685" i="10"/>
  <c r="F685" i="10"/>
  <c r="E685" i="10"/>
  <c r="D685" i="10"/>
  <c r="C685" i="10"/>
  <c r="B685" i="10"/>
  <c r="A685" i="10"/>
  <c r="L684" i="10"/>
  <c r="K684" i="10"/>
  <c r="J684" i="10"/>
  <c r="I684" i="10"/>
  <c r="H684" i="10"/>
  <c r="G684" i="10"/>
  <c r="F684" i="10"/>
  <c r="E684" i="10"/>
  <c r="D684" i="10"/>
  <c r="C684" i="10"/>
  <c r="B684" i="10"/>
  <c r="A684" i="10"/>
  <c r="L683" i="10"/>
  <c r="K683" i="10"/>
  <c r="J683" i="10"/>
  <c r="I683" i="10"/>
  <c r="H683" i="10"/>
  <c r="G683" i="10"/>
  <c r="F683" i="10"/>
  <c r="E683" i="10"/>
  <c r="D683" i="10"/>
  <c r="C683" i="10"/>
  <c r="B683" i="10"/>
  <c r="A683" i="10"/>
  <c r="L682" i="10"/>
  <c r="K682" i="10"/>
  <c r="J682" i="10"/>
  <c r="I682" i="10"/>
  <c r="H682" i="10"/>
  <c r="G682" i="10"/>
  <c r="F682" i="10"/>
  <c r="E682" i="10"/>
  <c r="D682" i="10"/>
  <c r="C682" i="10"/>
  <c r="B682" i="10"/>
  <c r="A682" i="10"/>
  <c r="L681" i="10"/>
  <c r="K681" i="10"/>
  <c r="J681" i="10"/>
  <c r="I681" i="10"/>
  <c r="H681" i="10"/>
  <c r="G681" i="10"/>
  <c r="F681" i="10"/>
  <c r="E681" i="10"/>
  <c r="D681" i="10"/>
  <c r="C681" i="10"/>
  <c r="B681" i="10"/>
  <c r="A681" i="10"/>
  <c r="L680" i="10"/>
  <c r="K680" i="10"/>
  <c r="J680" i="10"/>
  <c r="I680" i="10"/>
  <c r="H680" i="10"/>
  <c r="G680" i="10"/>
  <c r="F680" i="10"/>
  <c r="E680" i="10"/>
  <c r="D680" i="10"/>
  <c r="C680" i="10"/>
  <c r="B680" i="10"/>
  <c r="A680" i="10"/>
  <c r="L679" i="10"/>
  <c r="K679" i="10"/>
  <c r="J679" i="10"/>
  <c r="I679" i="10"/>
  <c r="H679" i="10"/>
  <c r="G679" i="10"/>
  <c r="F679" i="10"/>
  <c r="E679" i="10"/>
  <c r="D679" i="10"/>
  <c r="C679" i="10"/>
  <c r="B679" i="10"/>
  <c r="A679" i="10"/>
  <c r="L678" i="10"/>
  <c r="K678" i="10"/>
  <c r="J678" i="10"/>
  <c r="I678" i="10"/>
  <c r="H678" i="10"/>
  <c r="G678" i="10"/>
  <c r="F678" i="10"/>
  <c r="E678" i="10"/>
  <c r="D678" i="10"/>
  <c r="C678" i="10"/>
  <c r="B678" i="10"/>
  <c r="A678" i="10"/>
  <c r="L677" i="10"/>
  <c r="K677" i="10"/>
  <c r="J677" i="10"/>
  <c r="I677" i="10"/>
  <c r="H677" i="10"/>
  <c r="G677" i="10"/>
  <c r="F677" i="10"/>
  <c r="E677" i="10"/>
  <c r="D677" i="10"/>
  <c r="C677" i="10"/>
  <c r="B677" i="10"/>
  <c r="A677" i="10"/>
  <c r="L676" i="10"/>
  <c r="K676" i="10"/>
  <c r="J676" i="10"/>
  <c r="I676" i="10"/>
  <c r="H676" i="10"/>
  <c r="G676" i="10"/>
  <c r="F676" i="10"/>
  <c r="E676" i="10"/>
  <c r="D676" i="10"/>
  <c r="C676" i="10"/>
  <c r="B676" i="10"/>
  <c r="A676" i="10"/>
  <c r="L675" i="10"/>
  <c r="K675" i="10"/>
  <c r="J675" i="10"/>
  <c r="I675" i="10"/>
  <c r="H675" i="10"/>
  <c r="G675" i="10"/>
  <c r="F675" i="10"/>
  <c r="E675" i="10"/>
  <c r="D675" i="10"/>
  <c r="C675" i="10"/>
  <c r="B675" i="10"/>
  <c r="A675" i="10"/>
  <c r="L674" i="10"/>
  <c r="K674" i="10"/>
  <c r="J674" i="10"/>
  <c r="I674" i="10"/>
  <c r="H674" i="10"/>
  <c r="G674" i="10"/>
  <c r="F674" i="10"/>
  <c r="E674" i="10"/>
  <c r="D674" i="10"/>
  <c r="C674" i="10"/>
  <c r="B674" i="10"/>
  <c r="A674" i="10"/>
  <c r="L673" i="10"/>
  <c r="K673" i="10"/>
  <c r="J673" i="10"/>
  <c r="I673" i="10"/>
  <c r="H673" i="10"/>
  <c r="G673" i="10"/>
  <c r="F673" i="10"/>
  <c r="E673" i="10"/>
  <c r="D673" i="10"/>
  <c r="C673" i="10"/>
  <c r="B673" i="10"/>
  <c r="A673" i="10"/>
  <c r="L672" i="10"/>
  <c r="K672" i="10"/>
  <c r="J672" i="10"/>
  <c r="I672" i="10"/>
  <c r="H672" i="10"/>
  <c r="G672" i="10"/>
  <c r="F672" i="10"/>
  <c r="E672" i="10"/>
  <c r="D672" i="10"/>
  <c r="C672" i="10"/>
  <c r="B672" i="10"/>
  <c r="A672" i="10"/>
  <c r="L671" i="10"/>
  <c r="K671" i="10"/>
  <c r="J671" i="10"/>
  <c r="I671" i="10"/>
  <c r="H671" i="10"/>
  <c r="G671" i="10"/>
  <c r="F671" i="10"/>
  <c r="E671" i="10"/>
  <c r="D671" i="10"/>
  <c r="C671" i="10"/>
  <c r="B671" i="10"/>
  <c r="A671" i="10"/>
  <c r="L670" i="10"/>
  <c r="K670" i="10"/>
  <c r="J670" i="10"/>
  <c r="I670" i="10"/>
  <c r="H670" i="10"/>
  <c r="G670" i="10"/>
  <c r="F670" i="10"/>
  <c r="E670" i="10"/>
  <c r="D670" i="10"/>
  <c r="C670" i="10"/>
  <c r="B670" i="10"/>
  <c r="A670" i="10"/>
  <c r="L669" i="10"/>
  <c r="K669" i="10"/>
  <c r="J669" i="10"/>
  <c r="I669" i="10"/>
  <c r="H669" i="10"/>
  <c r="G669" i="10"/>
  <c r="F669" i="10"/>
  <c r="E669" i="10"/>
  <c r="D669" i="10"/>
  <c r="C669" i="10"/>
  <c r="B669" i="10"/>
  <c r="A669" i="10"/>
  <c r="L668" i="10"/>
  <c r="K668" i="10"/>
  <c r="J668" i="10"/>
  <c r="I668" i="10"/>
  <c r="H668" i="10"/>
  <c r="G668" i="10"/>
  <c r="F668" i="10"/>
  <c r="E668" i="10"/>
  <c r="D668" i="10"/>
  <c r="C668" i="10"/>
  <c r="B668" i="10"/>
  <c r="A668" i="10"/>
  <c r="L667" i="10"/>
  <c r="K667" i="10"/>
  <c r="J667" i="10"/>
  <c r="I667" i="10"/>
  <c r="H667" i="10"/>
  <c r="G667" i="10"/>
  <c r="F667" i="10"/>
  <c r="E667" i="10"/>
  <c r="D667" i="10"/>
  <c r="C667" i="10"/>
  <c r="B667" i="10"/>
  <c r="A667" i="10"/>
  <c r="L666" i="10"/>
  <c r="K666" i="10"/>
  <c r="J666" i="10"/>
  <c r="I666" i="10"/>
  <c r="H666" i="10"/>
  <c r="G666" i="10"/>
  <c r="F666" i="10"/>
  <c r="E666" i="10"/>
  <c r="D666" i="10"/>
  <c r="C666" i="10"/>
  <c r="B666" i="10"/>
  <c r="A666" i="10"/>
  <c r="L665" i="10"/>
  <c r="K665" i="10"/>
  <c r="J665" i="10"/>
  <c r="I665" i="10"/>
  <c r="H665" i="10"/>
  <c r="G665" i="10"/>
  <c r="F665" i="10"/>
  <c r="E665" i="10"/>
  <c r="D665" i="10"/>
  <c r="C665" i="10"/>
  <c r="B665" i="10"/>
  <c r="A665" i="10"/>
  <c r="L664" i="10"/>
  <c r="K664" i="10"/>
  <c r="J664" i="10"/>
  <c r="I664" i="10"/>
  <c r="H664" i="10"/>
  <c r="G664" i="10"/>
  <c r="F664" i="10"/>
  <c r="E664" i="10"/>
  <c r="D664" i="10"/>
  <c r="C664" i="10"/>
  <c r="B664" i="10"/>
  <c r="A664" i="10"/>
  <c r="L663" i="10"/>
  <c r="K663" i="10"/>
  <c r="J663" i="10"/>
  <c r="I663" i="10"/>
  <c r="H663" i="10"/>
  <c r="G663" i="10"/>
  <c r="F663" i="10"/>
  <c r="E663" i="10"/>
  <c r="D663" i="10"/>
  <c r="C663" i="10"/>
  <c r="B663" i="10"/>
  <c r="A663" i="10"/>
  <c r="L662" i="10"/>
  <c r="K662" i="10"/>
  <c r="J662" i="10"/>
  <c r="I662" i="10"/>
  <c r="H662" i="10"/>
  <c r="G662" i="10"/>
  <c r="F662" i="10"/>
  <c r="E662" i="10"/>
  <c r="D662" i="10"/>
  <c r="C662" i="10"/>
  <c r="B662" i="10"/>
  <c r="A662" i="10"/>
  <c r="L661" i="10"/>
  <c r="K661" i="10"/>
  <c r="J661" i="10"/>
  <c r="I661" i="10"/>
  <c r="H661" i="10"/>
  <c r="G661" i="10"/>
  <c r="F661" i="10"/>
  <c r="E661" i="10"/>
  <c r="D661" i="10"/>
  <c r="C661" i="10"/>
  <c r="B661" i="10"/>
  <c r="A661" i="10"/>
  <c r="L660" i="10"/>
  <c r="K660" i="10"/>
  <c r="J660" i="10"/>
  <c r="I660" i="10"/>
  <c r="H660" i="10"/>
  <c r="G660" i="10"/>
  <c r="F660" i="10"/>
  <c r="E660" i="10"/>
  <c r="D660" i="10"/>
  <c r="C660" i="10"/>
  <c r="B660" i="10"/>
  <c r="A660" i="10"/>
  <c r="L659" i="10"/>
  <c r="K659" i="10"/>
  <c r="J659" i="10"/>
  <c r="I659" i="10"/>
  <c r="H659" i="10"/>
  <c r="G659" i="10"/>
  <c r="F659" i="10"/>
  <c r="E659" i="10"/>
  <c r="D659" i="10"/>
  <c r="C659" i="10"/>
  <c r="B659" i="10"/>
  <c r="A659" i="10"/>
  <c r="L658" i="10"/>
  <c r="K658" i="10"/>
  <c r="J658" i="10"/>
  <c r="I658" i="10"/>
  <c r="H658" i="10"/>
  <c r="G658" i="10"/>
  <c r="F658" i="10"/>
  <c r="E658" i="10"/>
  <c r="D658" i="10"/>
  <c r="C658" i="10"/>
  <c r="B658" i="10"/>
  <c r="A658" i="10"/>
  <c r="L657" i="10"/>
  <c r="K657" i="10"/>
  <c r="J657" i="10"/>
  <c r="I657" i="10"/>
  <c r="H657" i="10"/>
  <c r="G657" i="10"/>
  <c r="F657" i="10"/>
  <c r="E657" i="10"/>
  <c r="D657" i="10"/>
  <c r="C657" i="10"/>
  <c r="B657" i="10"/>
  <c r="A657" i="10"/>
  <c r="L656" i="10"/>
  <c r="K656" i="10"/>
  <c r="J656" i="10"/>
  <c r="I656" i="10"/>
  <c r="H656" i="10"/>
  <c r="G656" i="10"/>
  <c r="F656" i="10"/>
  <c r="E656" i="10"/>
  <c r="D656" i="10"/>
  <c r="C656" i="10"/>
  <c r="B656" i="10"/>
  <c r="A656" i="10"/>
  <c r="L655" i="10"/>
  <c r="K655" i="10"/>
  <c r="J655" i="10"/>
  <c r="I655" i="10"/>
  <c r="H655" i="10"/>
  <c r="G655" i="10"/>
  <c r="F655" i="10"/>
  <c r="E655" i="10"/>
  <c r="D655" i="10"/>
  <c r="C655" i="10"/>
  <c r="B655" i="10"/>
  <c r="A655" i="10"/>
  <c r="L654" i="10"/>
  <c r="K654" i="10"/>
  <c r="J654" i="10"/>
  <c r="I654" i="10"/>
  <c r="H654" i="10"/>
  <c r="G654" i="10"/>
  <c r="F654" i="10"/>
  <c r="E654" i="10"/>
  <c r="D654" i="10"/>
  <c r="C654" i="10"/>
  <c r="B654" i="10"/>
  <c r="A654" i="10"/>
  <c r="L653" i="10"/>
  <c r="K653" i="10"/>
  <c r="J653" i="10"/>
  <c r="I653" i="10"/>
  <c r="H653" i="10"/>
  <c r="G653" i="10"/>
  <c r="F653" i="10"/>
  <c r="E653" i="10"/>
  <c r="D653" i="10"/>
  <c r="C653" i="10"/>
  <c r="B653" i="10"/>
  <c r="A653" i="10"/>
  <c r="L652" i="10"/>
  <c r="K652" i="10"/>
  <c r="J652" i="10"/>
  <c r="I652" i="10"/>
  <c r="H652" i="10"/>
  <c r="G652" i="10"/>
  <c r="F652" i="10"/>
  <c r="E652" i="10"/>
  <c r="D652" i="10"/>
  <c r="C652" i="10"/>
  <c r="B652" i="10"/>
  <c r="A652" i="10"/>
  <c r="L651" i="10"/>
  <c r="K651" i="10"/>
  <c r="J651" i="10"/>
  <c r="I651" i="10"/>
  <c r="H651" i="10"/>
  <c r="G651" i="10"/>
  <c r="F651" i="10"/>
  <c r="E651" i="10"/>
  <c r="D651" i="10"/>
  <c r="C651" i="10"/>
  <c r="B651" i="10"/>
  <c r="A651" i="10"/>
  <c r="L650" i="10"/>
  <c r="K650" i="10"/>
  <c r="J650" i="10"/>
  <c r="I650" i="10"/>
  <c r="H650" i="10"/>
  <c r="G650" i="10"/>
  <c r="F650" i="10"/>
  <c r="E650" i="10"/>
  <c r="D650" i="10"/>
  <c r="C650" i="10"/>
  <c r="B650" i="10"/>
  <c r="A650" i="10"/>
  <c r="L649" i="10"/>
  <c r="K649" i="10"/>
  <c r="J649" i="10"/>
  <c r="I649" i="10"/>
  <c r="H649" i="10"/>
  <c r="G649" i="10"/>
  <c r="F649" i="10"/>
  <c r="E649" i="10"/>
  <c r="D649" i="10"/>
  <c r="C649" i="10"/>
  <c r="B649" i="10"/>
  <c r="A649" i="10"/>
  <c r="L648" i="10"/>
  <c r="K648" i="10"/>
  <c r="J648" i="10"/>
  <c r="I648" i="10"/>
  <c r="H648" i="10"/>
  <c r="G648" i="10"/>
  <c r="F648" i="10"/>
  <c r="E648" i="10"/>
  <c r="D648" i="10"/>
  <c r="C648" i="10"/>
  <c r="B648" i="10"/>
  <c r="A648" i="10"/>
  <c r="L647" i="10"/>
  <c r="K647" i="10"/>
  <c r="J647" i="10"/>
  <c r="I647" i="10"/>
  <c r="H647" i="10"/>
  <c r="G647" i="10"/>
  <c r="F647" i="10"/>
  <c r="E647" i="10"/>
  <c r="D647" i="10"/>
  <c r="C647" i="10"/>
  <c r="B647" i="10"/>
  <c r="A647" i="10"/>
  <c r="L646" i="10"/>
  <c r="K646" i="10"/>
  <c r="J646" i="10"/>
  <c r="I646" i="10"/>
  <c r="H646" i="10"/>
  <c r="G646" i="10"/>
  <c r="F646" i="10"/>
  <c r="E646" i="10"/>
  <c r="D646" i="10"/>
  <c r="C646" i="10"/>
  <c r="B646" i="10"/>
  <c r="A646" i="10"/>
  <c r="L645" i="10"/>
  <c r="K645" i="10"/>
  <c r="J645" i="10"/>
  <c r="I645" i="10"/>
  <c r="H645" i="10"/>
  <c r="G645" i="10"/>
  <c r="F645" i="10"/>
  <c r="E645" i="10"/>
  <c r="D645" i="10"/>
  <c r="C645" i="10"/>
  <c r="B645" i="10"/>
  <c r="A645" i="10"/>
  <c r="L644" i="10"/>
  <c r="K644" i="10"/>
  <c r="J644" i="10"/>
  <c r="I644" i="10"/>
  <c r="H644" i="10"/>
  <c r="G644" i="10"/>
  <c r="F644" i="10"/>
  <c r="E644" i="10"/>
  <c r="D644" i="10"/>
  <c r="C644" i="10"/>
  <c r="B644" i="10"/>
  <c r="A644" i="10"/>
  <c r="L643" i="10"/>
  <c r="K643" i="10"/>
  <c r="J643" i="10"/>
  <c r="I643" i="10"/>
  <c r="H643" i="10"/>
  <c r="G643" i="10"/>
  <c r="F643" i="10"/>
  <c r="E643" i="10"/>
  <c r="D643" i="10"/>
  <c r="C643" i="10"/>
  <c r="B643" i="10"/>
  <c r="A643" i="10"/>
  <c r="L642" i="10"/>
  <c r="K642" i="10"/>
  <c r="J642" i="10"/>
  <c r="I642" i="10"/>
  <c r="H642" i="10"/>
  <c r="G642" i="10"/>
  <c r="F642" i="10"/>
  <c r="E642" i="10"/>
  <c r="D642" i="10"/>
  <c r="C642" i="10"/>
  <c r="B642" i="10"/>
  <c r="A642" i="10"/>
  <c r="L641" i="10"/>
  <c r="K641" i="10"/>
  <c r="J641" i="10"/>
  <c r="I641" i="10"/>
  <c r="H641" i="10"/>
  <c r="G641" i="10"/>
  <c r="F641" i="10"/>
  <c r="E641" i="10"/>
  <c r="D641" i="10"/>
  <c r="C641" i="10"/>
  <c r="B641" i="10"/>
  <c r="A641" i="10"/>
  <c r="L640" i="10"/>
  <c r="K640" i="10"/>
  <c r="J640" i="10"/>
  <c r="I640" i="10"/>
  <c r="H640" i="10"/>
  <c r="G640" i="10"/>
  <c r="F640" i="10"/>
  <c r="E640" i="10"/>
  <c r="D640" i="10"/>
  <c r="C640" i="10"/>
  <c r="B640" i="10"/>
  <c r="A640" i="10"/>
  <c r="L639" i="10"/>
  <c r="K639" i="10"/>
  <c r="J639" i="10"/>
  <c r="I639" i="10"/>
  <c r="H639" i="10"/>
  <c r="G639" i="10"/>
  <c r="F639" i="10"/>
  <c r="E639" i="10"/>
  <c r="D639" i="10"/>
  <c r="C639" i="10"/>
  <c r="B639" i="10"/>
  <c r="A639" i="10"/>
  <c r="L638" i="10"/>
  <c r="K638" i="10"/>
  <c r="J638" i="10"/>
  <c r="I638" i="10"/>
  <c r="H638" i="10"/>
  <c r="G638" i="10"/>
  <c r="F638" i="10"/>
  <c r="E638" i="10"/>
  <c r="D638" i="10"/>
  <c r="C638" i="10"/>
  <c r="B638" i="10"/>
  <c r="A638" i="10"/>
  <c r="L637" i="10"/>
  <c r="K637" i="10"/>
  <c r="J637" i="10"/>
  <c r="I637" i="10"/>
  <c r="H637" i="10"/>
  <c r="G637" i="10"/>
  <c r="F637" i="10"/>
  <c r="E637" i="10"/>
  <c r="D637" i="10"/>
  <c r="C637" i="10"/>
  <c r="B637" i="10"/>
  <c r="A637" i="10"/>
  <c r="L636" i="10"/>
  <c r="K636" i="10"/>
  <c r="J636" i="10"/>
  <c r="I636" i="10"/>
  <c r="H636" i="10"/>
  <c r="G636" i="10"/>
  <c r="F636" i="10"/>
  <c r="E636" i="10"/>
  <c r="D636" i="10"/>
  <c r="C636" i="10"/>
  <c r="B636" i="10"/>
  <c r="A636" i="10"/>
  <c r="L635" i="10"/>
  <c r="K635" i="10"/>
  <c r="J635" i="10"/>
  <c r="I635" i="10"/>
  <c r="H635" i="10"/>
  <c r="G635" i="10"/>
  <c r="F635" i="10"/>
  <c r="E635" i="10"/>
  <c r="D635" i="10"/>
  <c r="C635" i="10"/>
  <c r="B635" i="10"/>
  <c r="A635" i="10"/>
  <c r="L634" i="10"/>
  <c r="K634" i="10"/>
  <c r="J634" i="10"/>
  <c r="I634" i="10"/>
  <c r="H634" i="10"/>
  <c r="G634" i="10"/>
  <c r="F634" i="10"/>
  <c r="E634" i="10"/>
  <c r="D634" i="10"/>
  <c r="C634" i="10"/>
  <c r="B634" i="10"/>
  <c r="A634" i="10"/>
  <c r="L633" i="10"/>
  <c r="K633" i="10"/>
  <c r="J633" i="10"/>
  <c r="I633" i="10"/>
  <c r="H633" i="10"/>
  <c r="G633" i="10"/>
  <c r="F633" i="10"/>
  <c r="E633" i="10"/>
  <c r="D633" i="10"/>
  <c r="C633" i="10"/>
  <c r="B633" i="10"/>
  <c r="A633" i="10"/>
  <c r="L632" i="10"/>
  <c r="K632" i="10"/>
  <c r="J632" i="10"/>
  <c r="I632" i="10"/>
  <c r="H632" i="10"/>
  <c r="G632" i="10"/>
  <c r="F632" i="10"/>
  <c r="E632" i="10"/>
  <c r="D632" i="10"/>
  <c r="C632" i="10"/>
  <c r="B632" i="10"/>
  <c r="A632" i="10"/>
  <c r="L631" i="10"/>
  <c r="K631" i="10"/>
  <c r="J631" i="10"/>
  <c r="I631" i="10"/>
  <c r="H631" i="10"/>
  <c r="G631" i="10"/>
  <c r="F631" i="10"/>
  <c r="E631" i="10"/>
  <c r="D631" i="10"/>
  <c r="C631" i="10"/>
  <c r="B631" i="10"/>
  <c r="A631" i="10"/>
  <c r="L630" i="10"/>
  <c r="K630" i="10"/>
  <c r="J630" i="10"/>
  <c r="I630" i="10"/>
  <c r="H630" i="10"/>
  <c r="G630" i="10"/>
  <c r="F630" i="10"/>
  <c r="E630" i="10"/>
  <c r="D630" i="10"/>
  <c r="C630" i="10"/>
  <c r="B630" i="10"/>
  <c r="A630" i="10"/>
  <c r="L629" i="10"/>
  <c r="K629" i="10"/>
  <c r="J629" i="10"/>
  <c r="I629" i="10"/>
  <c r="H629" i="10"/>
  <c r="G629" i="10"/>
  <c r="F629" i="10"/>
  <c r="E629" i="10"/>
  <c r="D629" i="10"/>
  <c r="C629" i="10"/>
  <c r="B629" i="10"/>
  <c r="A629" i="10"/>
  <c r="L628" i="10"/>
  <c r="K628" i="10"/>
  <c r="J628" i="10"/>
  <c r="I628" i="10"/>
  <c r="H628" i="10"/>
  <c r="G628" i="10"/>
  <c r="F628" i="10"/>
  <c r="E628" i="10"/>
  <c r="D628" i="10"/>
  <c r="C628" i="10"/>
  <c r="B628" i="10"/>
  <c r="A628" i="10"/>
  <c r="L627" i="10"/>
  <c r="K627" i="10"/>
  <c r="J627" i="10"/>
  <c r="I627" i="10"/>
  <c r="H627" i="10"/>
  <c r="G627" i="10"/>
  <c r="F627" i="10"/>
  <c r="E627" i="10"/>
  <c r="D627" i="10"/>
  <c r="C627" i="10"/>
  <c r="B627" i="10"/>
  <c r="A627" i="10"/>
  <c r="L626" i="10"/>
  <c r="K626" i="10"/>
  <c r="J626" i="10"/>
  <c r="I626" i="10"/>
  <c r="H626" i="10"/>
  <c r="G626" i="10"/>
  <c r="F626" i="10"/>
  <c r="E626" i="10"/>
  <c r="D626" i="10"/>
  <c r="C626" i="10"/>
  <c r="B626" i="10"/>
  <c r="A626" i="10"/>
  <c r="L625" i="10"/>
  <c r="K625" i="10"/>
  <c r="J625" i="10"/>
  <c r="I625" i="10"/>
  <c r="H625" i="10"/>
  <c r="G625" i="10"/>
  <c r="F625" i="10"/>
  <c r="E625" i="10"/>
  <c r="D625" i="10"/>
  <c r="C625" i="10"/>
  <c r="B625" i="10"/>
  <c r="A625" i="10"/>
  <c r="L624" i="10"/>
  <c r="K624" i="10"/>
  <c r="J624" i="10"/>
  <c r="I624" i="10"/>
  <c r="H624" i="10"/>
  <c r="G624" i="10"/>
  <c r="F624" i="10"/>
  <c r="E624" i="10"/>
  <c r="D624" i="10"/>
  <c r="C624" i="10"/>
  <c r="B624" i="10"/>
  <c r="A624" i="10"/>
  <c r="L623" i="10"/>
  <c r="K623" i="10"/>
  <c r="J623" i="10"/>
  <c r="I623" i="10"/>
  <c r="H623" i="10"/>
  <c r="G623" i="10"/>
  <c r="F623" i="10"/>
  <c r="E623" i="10"/>
  <c r="D623" i="10"/>
  <c r="C623" i="10"/>
  <c r="B623" i="10"/>
  <c r="A623" i="10"/>
  <c r="L622" i="10"/>
  <c r="K622" i="10"/>
  <c r="J622" i="10"/>
  <c r="I622" i="10"/>
  <c r="H622" i="10"/>
  <c r="G622" i="10"/>
  <c r="F622" i="10"/>
  <c r="E622" i="10"/>
  <c r="D622" i="10"/>
  <c r="C622" i="10"/>
  <c r="B622" i="10"/>
  <c r="A622" i="10"/>
  <c r="L621" i="10"/>
  <c r="K621" i="10"/>
  <c r="J621" i="10"/>
  <c r="I621" i="10"/>
  <c r="H621" i="10"/>
  <c r="G621" i="10"/>
  <c r="F621" i="10"/>
  <c r="E621" i="10"/>
  <c r="D621" i="10"/>
  <c r="C621" i="10"/>
  <c r="B621" i="10"/>
  <c r="A621" i="10"/>
  <c r="L620" i="10"/>
  <c r="K620" i="10"/>
  <c r="J620" i="10"/>
  <c r="I620" i="10"/>
  <c r="H620" i="10"/>
  <c r="G620" i="10"/>
  <c r="F620" i="10"/>
  <c r="E620" i="10"/>
  <c r="D620" i="10"/>
  <c r="C620" i="10"/>
  <c r="B620" i="10"/>
  <c r="A620" i="10"/>
  <c r="L619" i="10"/>
  <c r="K619" i="10"/>
  <c r="J619" i="10"/>
  <c r="I619" i="10"/>
  <c r="H619" i="10"/>
  <c r="G619" i="10"/>
  <c r="F619" i="10"/>
  <c r="E619" i="10"/>
  <c r="D619" i="10"/>
  <c r="C619" i="10"/>
  <c r="B619" i="10"/>
  <c r="A619" i="10"/>
  <c r="L618" i="10"/>
  <c r="K618" i="10"/>
  <c r="J618" i="10"/>
  <c r="I618" i="10"/>
  <c r="H618" i="10"/>
  <c r="G618" i="10"/>
  <c r="F618" i="10"/>
  <c r="E618" i="10"/>
  <c r="D618" i="10"/>
  <c r="C618" i="10"/>
  <c r="B618" i="10"/>
  <c r="A618" i="10"/>
  <c r="L617" i="10"/>
  <c r="K617" i="10"/>
  <c r="J617" i="10"/>
  <c r="I617" i="10"/>
  <c r="H617" i="10"/>
  <c r="G617" i="10"/>
  <c r="F617" i="10"/>
  <c r="E617" i="10"/>
  <c r="D617" i="10"/>
  <c r="C617" i="10"/>
  <c r="B617" i="10"/>
  <c r="A617" i="10"/>
  <c r="L616" i="10"/>
  <c r="K616" i="10"/>
  <c r="J616" i="10"/>
  <c r="I616" i="10"/>
  <c r="H616" i="10"/>
  <c r="G616" i="10"/>
  <c r="F616" i="10"/>
  <c r="E616" i="10"/>
  <c r="D616" i="10"/>
  <c r="C616" i="10"/>
  <c r="B616" i="10"/>
  <c r="A616" i="10"/>
  <c r="L615" i="10"/>
  <c r="K615" i="10"/>
  <c r="J615" i="10"/>
  <c r="I615" i="10"/>
  <c r="H615" i="10"/>
  <c r="G615" i="10"/>
  <c r="F615" i="10"/>
  <c r="E615" i="10"/>
  <c r="D615" i="10"/>
  <c r="C615" i="10"/>
  <c r="B615" i="10"/>
  <c r="A615" i="10"/>
  <c r="L614" i="10"/>
  <c r="K614" i="10"/>
  <c r="J614" i="10"/>
  <c r="I614" i="10"/>
  <c r="H614" i="10"/>
  <c r="G614" i="10"/>
  <c r="F614" i="10"/>
  <c r="E614" i="10"/>
  <c r="D614" i="10"/>
  <c r="C614" i="10"/>
  <c r="B614" i="10"/>
  <c r="A614" i="10"/>
  <c r="L613" i="10"/>
  <c r="K613" i="10"/>
  <c r="J613" i="10"/>
  <c r="I613" i="10"/>
  <c r="H613" i="10"/>
  <c r="G613" i="10"/>
  <c r="F613" i="10"/>
  <c r="E613" i="10"/>
  <c r="D613" i="10"/>
  <c r="C613" i="10"/>
  <c r="B613" i="10"/>
  <c r="A613" i="10"/>
  <c r="L612" i="10"/>
  <c r="K612" i="10"/>
  <c r="J612" i="10"/>
  <c r="I612" i="10"/>
  <c r="H612" i="10"/>
  <c r="G612" i="10"/>
  <c r="F612" i="10"/>
  <c r="E612" i="10"/>
  <c r="D612" i="10"/>
  <c r="C612" i="10"/>
  <c r="B612" i="10"/>
  <c r="A612" i="10"/>
  <c r="L611" i="10"/>
  <c r="K611" i="10"/>
  <c r="J611" i="10"/>
  <c r="I611" i="10"/>
  <c r="H611" i="10"/>
  <c r="G611" i="10"/>
  <c r="F611" i="10"/>
  <c r="E611" i="10"/>
  <c r="D611" i="10"/>
  <c r="C611" i="10"/>
  <c r="B611" i="10"/>
  <c r="A611" i="10"/>
  <c r="L610" i="10"/>
  <c r="K610" i="10"/>
  <c r="J610" i="10"/>
  <c r="I610" i="10"/>
  <c r="H610" i="10"/>
  <c r="G610" i="10"/>
  <c r="F610" i="10"/>
  <c r="E610" i="10"/>
  <c r="D610" i="10"/>
  <c r="C610" i="10"/>
  <c r="B610" i="10"/>
  <c r="A610" i="10"/>
  <c r="L609" i="10"/>
  <c r="K609" i="10"/>
  <c r="J609" i="10"/>
  <c r="I609" i="10"/>
  <c r="H609" i="10"/>
  <c r="G609" i="10"/>
  <c r="F609" i="10"/>
  <c r="E609" i="10"/>
  <c r="D609" i="10"/>
  <c r="C609" i="10"/>
  <c r="B609" i="10"/>
  <c r="A609" i="10"/>
  <c r="L608" i="10"/>
  <c r="K608" i="10"/>
  <c r="J608" i="10"/>
  <c r="I608" i="10"/>
  <c r="H608" i="10"/>
  <c r="G608" i="10"/>
  <c r="F608" i="10"/>
  <c r="E608" i="10"/>
  <c r="D608" i="10"/>
  <c r="C608" i="10"/>
  <c r="B608" i="10"/>
  <c r="A608" i="10"/>
  <c r="L607" i="10"/>
  <c r="K607" i="10"/>
  <c r="J607" i="10"/>
  <c r="I607" i="10"/>
  <c r="H607" i="10"/>
  <c r="G607" i="10"/>
  <c r="F607" i="10"/>
  <c r="E607" i="10"/>
  <c r="D607" i="10"/>
  <c r="C607" i="10"/>
  <c r="B607" i="10"/>
  <c r="A607" i="10"/>
  <c r="L606" i="10"/>
  <c r="K606" i="10"/>
  <c r="J606" i="10"/>
  <c r="I606" i="10"/>
  <c r="H606" i="10"/>
  <c r="G606" i="10"/>
  <c r="F606" i="10"/>
  <c r="E606" i="10"/>
  <c r="D606" i="10"/>
  <c r="C606" i="10"/>
  <c r="B606" i="10"/>
  <c r="A606" i="10"/>
  <c r="L605" i="10"/>
  <c r="K605" i="10"/>
  <c r="J605" i="10"/>
  <c r="I605" i="10"/>
  <c r="H605" i="10"/>
  <c r="G605" i="10"/>
  <c r="F605" i="10"/>
  <c r="E605" i="10"/>
  <c r="D605" i="10"/>
  <c r="C605" i="10"/>
  <c r="B605" i="10"/>
  <c r="A605" i="10"/>
  <c r="L604" i="10"/>
  <c r="K604" i="10"/>
  <c r="J604" i="10"/>
  <c r="I604" i="10"/>
  <c r="H604" i="10"/>
  <c r="G604" i="10"/>
  <c r="F604" i="10"/>
  <c r="E604" i="10"/>
  <c r="D604" i="10"/>
  <c r="C604" i="10"/>
  <c r="B604" i="10"/>
  <c r="A604" i="10"/>
  <c r="L603" i="10"/>
  <c r="K603" i="10"/>
  <c r="J603" i="10"/>
  <c r="I603" i="10"/>
  <c r="H603" i="10"/>
  <c r="G603" i="10"/>
  <c r="F603" i="10"/>
  <c r="E603" i="10"/>
  <c r="D603" i="10"/>
  <c r="C603" i="10"/>
  <c r="B603" i="10"/>
  <c r="A603" i="10"/>
  <c r="L602" i="10"/>
  <c r="K602" i="10"/>
  <c r="J602" i="10"/>
  <c r="I602" i="10"/>
  <c r="H602" i="10"/>
  <c r="G602" i="10"/>
  <c r="F602" i="10"/>
  <c r="E602" i="10"/>
  <c r="D602" i="10"/>
  <c r="C602" i="10"/>
  <c r="B602" i="10"/>
  <c r="A602" i="10"/>
  <c r="L601" i="10"/>
  <c r="K601" i="10"/>
  <c r="J601" i="10"/>
  <c r="I601" i="10"/>
  <c r="H601" i="10"/>
  <c r="G601" i="10"/>
  <c r="F601" i="10"/>
  <c r="E601" i="10"/>
  <c r="D601" i="10"/>
  <c r="C601" i="10"/>
  <c r="B601" i="10"/>
  <c r="A601" i="10"/>
  <c r="L600" i="10"/>
  <c r="K600" i="10"/>
  <c r="J600" i="10"/>
  <c r="I600" i="10"/>
  <c r="H600" i="10"/>
  <c r="G600" i="10"/>
  <c r="F600" i="10"/>
  <c r="E600" i="10"/>
  <c r="D600" i="10"/>
  <c r="C600" i="10"/>
  <c r="B600" i="10"/>
  <c r="A600" i="10"/>
  <c r="L599" i="10"/>
  <c r="K599" i="10"/>
  <c r="J599" i="10"/>
  <c r="I599" i="10"/>
  <c r="H599" i="10"/>
  <c r="G599" i="10"/>
  <c r="F599" i="10"/>
  <c r="E599" i="10"/>
  <c r="D599" i="10"/>
  <c r="C599" i="10"/>
  <c r="B599" i="10"/>
  <c r="A599" i="10"/>
  <c r="L598" i="10"/>
  <c r="K598" i="10"/>
  <c r="J598" i="10"/>
  <c r="I598" i="10"/>
  <c r="H598" i="10"/>
  <c r="G598" i="10"/>
  <c r="F598" i="10"/>
  <c r="E598" i="10"/>
  <c r="D598" i="10"/>
  <c r="C598" i="10"/>
  <c r="B598" i="10"/>
  <c r="A598" i="10"/>
  <c r="L597" i="10"/>
  <c r="K597" i="10"/>
  <c r="J597" i="10"/>
  <c r="I597" i="10"/>
  <c r="H597" i="10"/>
  <c r="G597" i="10"/>
  <c r="F597" i="10"/>
  <c r="E597" i="10"/>
  <c r="D597" i="10"/>
  <c r="C597" i="10"/>
  <c r="B597" i="10"/>
  <c r="A597" i="10"/>
  <c r="L596" i="10"/>
  <c r="K596" i="10"/>
  <c r="J596" i="10"/>
  <c r="I596" i="10"/>
  <c r="H596" i="10"/>
  <c r="G596" i="10"/>
  <c r="F596" i="10"/>
  <c r="E596" i="10"/>
  <c r="D596" i="10"/>
  <c r="C596" i="10"/>
  <c r="B596" i="10"/>
  <c r="A596" i="10"/>
  <c r="L595" i="10"/>
  <c r="K595" i="10"/>
  <c r="J595" i="10"/>
  <c r="I595" i="10"/>
  <c r="H595" i="10"/>
  <c r="G595" i="10"/>
  <c r="F595" i="10"/>
  <c r="E595" i="10"/>
  <c r="D595" i="10"/>
  <c r="C595" i="10"/>
  <c r="B595" i="10"/>
  <c r="A595" i="10"/>
  <c r="L594" i="10"/>
  <c r="K594" i="10"/>
  <c r="J594" i="10"/>
  <c r="I594" i="10"/>
  <c r="H594" i="10"/>
  <c r="G594" i="10"/>
  <c r="F594" i="10"/>
  <c r="E594" i="10"/>
  <c r="D594" i="10"/>
  <c r="C594" i="10"/>
  <c r="B594" i="10"/>
  <c r="A594" i="10"/>
  <c r="L593" i="10"/>
  <c r="K593" i="10"/>
  <c r="J593" i="10"/>
  <c r="I593" i="10"/>
  <c r="H593" i="10"/>
  <c r="G593" i="10"/>
  <c r="F593" i="10"/>
  <c r="E593" i="10"/>
  <c r="D593" i="10"/>
  <c r="C593" i="10"/>
  <c r="B593" i="10"/>
  <c r="A593" i="10"/>
  <c r="L592" i="10"/>
  <c r="K592" i="10"/>
  <c r="J592" i="10"/>
  <c r="I592" i="10"/>
  <c r="H592" i="10"/>
  <c r="G592" i="10"/>
  <c r="F592" i="10"/>
  <c r="E592" i="10"/>
  <c r="D592" i="10"/>
  <c r="C592" i="10"/>
  <c r="B592" i="10"/>
  <c r="A592" i="10"/>
  <c r="L591" i="10"/>
  <c r="K591" i="10"/>
  <c r="J591" i="10"/>
  <c r="I591" i="10"/>
  <c r="H591" i="10"/>
  <c r="G591" i="10"/>
  <c r="F591" i="10"/>
  <c r="E591" i="10"/>
  <c r="D591" i="10"/>
  <c r="C591" i="10"/>
  <c r="B591" i="10"/>
  <c r="A591" i="10"/>
  <c r="L590" i="10"/>
  <c r="K590" i="10"/>
  <c r="J590" i="10"/>
  <c r="I590" i="10"/>
  <c r="H590" i="10"/>
  <c r="G590" i="10"/>
  <c r="F590" i="10"/>
  <c r="E590" i="10"/>
  <c r="D590" i="10"/>
  <c r="C590" i="10"/>
  <c r="B590" i="10"/>
  <c r="A590" i="10"/>
  <c r="L589" i="10"/>
  <c r="K589" i="10"/>
  <c r="J589" i="10"/>
  <c r="I589" i="10"/>
  <c r="H589" i="10"/>
  <c r="G589" i="10"/>
  <c r="F589" i="10"/>
  <c r="E589" i="10"/>
  <c r="D589" i="10"/>
  <c r="C589" i="10"/>
  <c r="B589" i="10"/>
  <c r="A589" i="10"/>
  <c r="L588" i="10"/>
  <c r="K588" i="10"/>
  <c r="J588" i="10"/>
  <c r="I588" i="10"/>
  <c r="H588" i="10"/>
  <c r="G588" i="10"/>
  <c r="F588" i="10"/>
  <c r="E588" i="10"/>
  <c r="D588" i="10"/>
  <c r="C588" i="10"/>
  <c r="B588" i="10"/>
  <c r="A588" i="10"/>
  <c r="L587" i="10"/>
  <c r="K587" i="10"/>
  <c r="J587" i="10"/>
  <c r="I587" i="10"/>
  <c r="H587" i="10"/>
  <c r="G587" i="10"/>
  <c r="F587" i="10"/>
  <c r="E587" i="10"/>
  <c r="D587" i="10"/>
  <c r="C587" i="10"/>
  <c r="B587" i="10"/>
  <c r="A587" i="10"/>
  <c r="L586" i="10"/>
  <c r="K586" i="10"/>
  <c r="J586" i="10"/>
  <c r="I586" i="10"/>
  <c r="H586" i="10"/>
  <c r="G586" i="10"/>
  <c r="F586" i="10"/>
  <c r="E586" i="10"/>
  <c r="D586" i="10"/>
  <c r="C586" i="10"/>
  <c r="B586" i="10"/>
  <c r="A586" i="10"/>
  <c r="L585" i="10"/>
  <c r="K585" i="10"/>
  <c r="J585" i="10"/>
  <c r="I585" i="10"/>
  <c r="H585" i="10"/>
  <c r="G585" i="10"/>
  <c r="F585" i="10"/>
  <c r="E585" i="10"/>
  <c r="D585" i="10"/>
  <c r="C585" i="10"/>
  <c r="B585" i="10"/>
  <c r="A585" i="10"/>
  <c r="L584" i="10"/>
  <c r="K584" i="10"/>
  <c r="J584" i="10"/>
  <c r="I584" i="10"/>
  <c r="H584" i="10"/>
  <c r="G584" i="10"/>
  <c r="F584" i="10"/>
  <c r="E584" i="10"/>
  <c r="D584" i="10"/>
  <c r="C584" i="10"/>
  <c r="B584" i="10"/>
  <c r="A584" i="10"/>
  <c r="L583" i="10"/>
  <c r="K583" i="10"/>
  <c r="J583" i="10"/>
  <c r="I583" i="10"/>
  <c r="H583" i="10"/>
  <c r="G583" i="10"/>
  <c r="F583" i="10"/>
  <c r="E583" i="10"/>
  <c r="D583" i="10"/>
  <c r="C583" i="10"/>
  <c r="B583" i="10"/>
  <c r="A583" i="10"/>
  <c r="L582" i="10"/>
  <c r="K582" i="10"/>
  <c r="J582" i="10"/>
  <c r="I582" i="10"/>
  <c r="H582" i="10"/>
  <c r="G582" i="10"/>
  <c r="F582" i="10"/>
  <c r="E582" i="10"/>
  <c r="D582" i="10"/>
  <c r="C582" i="10"/>
  <c r="B582" i="10"/>
  <c r="A582" i="10"/>
  <c r="L581" i="10"/>
  <c r="K581" i="10"/>
  <c r="J581" i="10"/>
  <c r="I581" i="10"/>
  <c r="H581" i="10"/>
  <c r="G581" i="10"/>
  <c r="F581" i="10"/>
  <c r="E581" i="10"/>
  <c r="D581" i="10"/>
  <c r="C581" i="10"/>
  <c r="B581" i="10"/>
  <c r="A581" i="10"/>
  <c r="L580" i="10"/>
  <c r="K580" i="10"/>
  <c r="J580" i="10"/>
  <c r="I580" i="10"/>
  <c r="H580" i="10"/>
  <c r="G580" i="10"/>
  <c r="F580" i="10"/>
  <c r="E580" i="10"/>
  <c r="D580" i="10"/>
  <c r="C580" i="10"/>
  <c r="B580" i="10"/>
  <c r="A580" i="10"/>
  <c r="L579" i="10"/>
  <c r="K579" i="10"/>
  <c r="J579" i="10"/>
  <c r="I579" i="10"/>
  <c r="H579" i="10"/>
  <c r="G579" i="10"/>
  <c r="F579" i="10"/>
  <c r="E579" i="10"/>
  <c r="D579" i="10"/>
  <c r="C579" i="10"/>
  <c r="B579" i="10"/>
  <c r="A579" i="10"/>
  <c r="L578" i="10"/>
  <c r="K578" i="10"/>
  <c r="J578" i="10"/>
  <c r="I578" i="10"/>
  <c r="H578" i="10"/>
  <c r="G578" i="10"/>
  <c r="F578" i="10"/>
  <c r="E578" i="10"/>
  <c r="D578" i="10"/>
  <c r="C578" i="10"/>
  <c r="B578" i="10"/>
  <c r="A578" i="10"/>
  <c r="L577" i="10"/>
  <c r="K577" i="10"/>
  <c r="J577" i="10"/>
  <c r="I577" i="10"/>
  <c r="H577" i="10"/>
  <c r="G577" i="10"/>
  <c r="F577" i="10"/>
  <c r="E577" i="10"/>
  <c r="D577" i="10"/>
  <c r="C577" i="10"/>
  <c r="B577" i="10"/>
  <c r="A577" i="10"/>
  <c r="L576" i="10"/>
  <c r="K576" i="10"/>
  <c r="J576" i="10"/>
  <c r="I576" i="10"/>
  <c r="H576" i="10"/>
  <c r="G576" i="10"/>
  <c r="F576" i="10"/>
  <c r="E576" i="10"/>
  <c r="D576" i="10"/>
  <c r="C576" i="10"/>
  <c r="B576" i="10"/>
  <c r="A576" i="10"/>
  <c r="L575" i="10"/>
  <c r="K575" i="10"/>
  <c r="J575" i="10"/>
  <c r="I575" i="10"/>
  <c r="H575" i="10"/>
  <c r="G575" i="10"/>
  <c r="F575" i="10"/>
  <c r="E575" i="10"/>
  <c r="D575" i="10"/>
  <c r="C575" i="10"/>
  <c r="B575" i="10"/>
  <c r="A575" i="10"/>
  <c r="L574" i="10"/>
  <c r="K574" i="10"/>
  <c r="J574" i="10"/>
  <c r="I574" i="10"/>
  <c r="H574" i="10"/>
  <c r="G574" i="10"/>
  <c r="F574" i="10"/>
  <c r="E574" i="10"/>
  <c r="D574" i="10"/>
  <c r="C574" i="10"/>
  <c r="B574" i="10"/>
  <c r="A574" i="10"/>
  <c r="L573" i="10"/>
  <c r="K573" i="10"/>
  <c r="J573" i="10"/>
  <c r="I573" i="10"/>
  <c r="H573" i="10"/>
  <c r="G573" i="10"/>
  <c r="F573" i="10"/>
  <c r="E573" i="10"/>
  <c r="D573" i="10"/>
  <c r="C573" i="10"/>
  <c r="B573" i="10"/>
  <c r="A573" i="10"/>
  <c r="L572" i="10"/>
  <c r="K572" i="10"/>
  <c r="J572" i="10"/>
  <c r="I572" i="10"/>
  <c r="H572" i="10"/>
  <c r="G572" i="10"/>
  <c r="F572" i="10"/>
  <c r="E572" i="10"/>
  <c r="D572" i="10"/>
  <c r="C572" i="10"/>
  <c r="B572" i="10"/>
  <c r="A572" i="10"/>
  <c r="L571" i="10"/>
  <c r="K571" i="10"/>
  <c r="J571" i="10"/>
  <c r="I571" i="10"/>
  <c r="H571" i="10"/>
  <c r="G571" i="10"/>
  <c r="F571" i="10"/>
  <c r="E571" i="10"/>
  <c r="D571" i="10"/>
  <c r="C571" i="10"/>
  <c r="B571" i="10"/>
  <c r="A571" i="10"/>
  <c r="L570" i="10"/>
  <c r="K570" i="10"/>
  <c r="J570" i="10"/>
  <c r="I570" i="10"/>
  <c r="H570" i="10"/>
  <c r="G570" i="10"/>
  <c r="F570" i="10"/>
  <c r="E570" i="10"/>
  <c r="D570" i="10"/>
  <c r="C570" i="10"/>
  <c r="B570" i="10"/>
  <c r="A570" i="10"/>
  <c r="L569" i="10"/>
  <c r="K569" i="10"/>
  <c r="J569" i="10"/>
  <c r="I569" i="10"/>
  <c r="H569" i="10"/>
  <c r="G569" i="10"/>
  <c r="F569" i="10"/>
  <c r="E569" i="10"/>
  <c r="D569" i="10"/>
  <c r="C569" i="10"/>
  <c r="B569" i="10"/>
  <c r="A569" i="10"/>
  <c r="L568" i="10"/>
  <c r="K568" i="10"/>
  <c r="J568" i="10"/>
  <c r="I568" i="10"/>
  <c r="H568" i="10"/>
  <c r="G568" i="10"/>
  <c r="F568" i="10"/>
  <c r="E568" i="10"/>
  <c r="D568" i="10"/>
  <c r="C568" i="10"/>
  <c r="B568" i="10"/>
  <c r="A568" i="10"/>
  <c r="L567" i="10"/>
  <c r="K567" i="10"/>
  <c r="J567" i="10"/>
  <c r="I567" i="10"/>
  <c r="H567" i="10"/>
  <c r="G567" i="10"/>
  <c r="F567" i="10"/>
  <c r="E567" i="10"/>
  <c r="D567" i="10"/>
  <c r="C567" i="10"/>
  <c r="B567" i="10"/>
  <c r="A567" i="10"/>
  <c r="L566" i="10"/>
  <c r="K566" i="10"/>
  <c r="J566" i="10"/>
  <c r="I566" i="10"/>
  <c r="H566" i="10"/>
  <c r="G566" i="10"/>
  <c r="F566" i="10"/>
  <c r="E566" i="10"/>
  <c r="D566" i="10"/>
  <c r="C566" i="10"/>
  <c r="B566" i="10"/>
  <c r="A566" i="10"/>
  <c r="L565" i="10"/>
  <c r="K565" i="10"/>
  <c r="J565" i="10"/>
  <c r="I565" i="10"/>
  <c r="H565" i="10"/>
  <c r="G565" i="10"/>
  <c r="F565" i="10"/>
  <c r="E565" i="10"/>
  <c r="D565" i="10"/>
  <c r="C565" i="10"/>
  <c r="B565" i="10"/>
  <c r="A565" i="10"/>
  <c r="L564" i="10"/>
  <c r="K564" i="10"/>
  <c r="J564" i="10"/>
  <c r="I564" i="10"/>
  <c r="H564" i="10"/>
  <c r="G564" i="10"/>
  <c r="F564" i="10"/>
  <c r="E564" i="10"/>
  <c r="D564" i="10"/>
  <c r="C564" i="10"/>
  <c r="B564" i="10"/>
  <c r="A564" i="10"/>
  <c r="L563" i="10"/>
  <c r="K563" i="10"/>
  <c r="J563" i="10"/>
  <c r="I563" i="10"/>
  <c r="H563" i="10"/>
  <c r="G563" i="10"/>
  <c r="F563" i="10"/>
  <c r="E563" i="10"/>
  <c r="D563" i="10"/>
  <c r="C563" i="10"/>
  <c r="B563" i="10"/>
  <c r="A563" i="10"/>
  <c r="L562" i="10"/>
  <c r="K562" i="10"/>
  <c r="J562" i="10"/>
  <c r="I562" i="10"/>
  <c r="H562" i="10"/>
  <c r="G562" i="10"/>
  <c r="F562" i="10"/>
  <c r="E562" i="10"/>
  <c r="D562" i="10"/>
  <c r="C562" i="10"/>
  <c r="B562" i="10"/>
  <c r="A562" i="10"/>
  <c r="L561" i="10"/>
  <c r="K561" i="10"/>
  <c r="J561" i="10"/>
  <c r="I561" i="10"/>
  <c r="H561" i="10"/>
  <c r="G561" i="10"/>
  <c r="F561" i="10"/>
  <c r="E561" i="10"/>
  <c r="D561" i="10"/>
  <c r="C561" i="10"/>
  <c r="B561" i="10"/>
  <c r="A561" i="10"/>
  <c r="L560" i="10"/>
  <c r="K560" i="10"/>
  <c r="J560" i="10"/>
  <c r="I560" i="10"/>
  <c r="H560" i="10"/>
  <c r="G560" i="10"/>
  <c r="F560" i="10"/>
  <c r="E560" i="10"/>
  <c r="D560" i="10"/>
  <c r="C560" i="10"/>
  <c r="B560" i="10"/>
  <c r="A560" i="10"/>
  <c r="L559" i="10"/>
  <c r="K559" i="10"/>
  <c r="J559" i="10"/>
  <c r="I559" i="10"/>
  <c r="H559" i="10"/>
  <c r="G559" i="10"/>
  <c r="F559" i="10"/>
  <c r="E559" i="10"/>
  <c r="D559" i="10"/>
  <c r="C559" i="10"/>
  <c r="B559" i="10"/>
  <c r="A559" i="10"/>
  <c r="L558" i="10"/>
  <c r="K558" i="10"/>
  <c r="J558" i="10"/>
  <c r="I558" i="10"/>
  <c r="H558" i="10"/>
  <c r="G558" i="10"/>
  <c r="F558" i="10"/>
  <c r="E558" i="10"/>
  <c r="D558" i="10"/>
  <c r="C558" i="10"/>
  <c r="B558" i="10"/>
  <c r="A558" i="10"/>
  <c r="L557" i="10"/>
  <c r="K557" i="10"/>
  <c r="J557" i="10"/>
  <c r="I557" i="10"/>
  <c r="H557" i="10"/>
  <c r="G557" i="10"/>
  <c r="F557" i="10"/>
  <c r="E557" i="10"/>
  <c r="D557" i="10"/>
  <c r="C557" i="10"/>
  <c r="B557" i="10"/>
  <c r="A557" i="10"/>
  <c r="L556" i="10"/>
  <c r="K556" i="10"/>
  <c r="J556" i="10"/>
  <c r="I556" i="10"/>
  <c r="H556" i="10"/>
  <c r="G556" i="10"/>
  <c r="F556" i="10"/>
  <c r="E556" i="10"/>
  <c r="D556" i="10"/>
  <c r="C556" i="10"/>
  <c r="B556" i="10"/>
  <c r="A556" i="10"/>
  <c r="L555" i="10"/>
  <c r="K555" i="10"/>
  <c r="J555" i="10"/>
  <c r="I555" i="10"/>
  <c r="H555" i="10"/>
  <c r="G555" i="10"/>
  <c r="F555" i="10"/>
  <c r="E555" i="10"/>
  <c r="D555" i="10"/>
  <c r="C555" i="10"/>
  <c r="B555" i="10"/>
  <c r="A555" i="10"/>
  <c r="L554" i="10"/>
  <c r="K554" i="10"/>
  <c r="J554" i="10"/>
  <c r="I554" i="10"/>
  <c r="H554" i="10"/>
  <c r="G554" i="10"/>
  <c r="F554" i="10"/>
  <c r="E554" i="10"/>
  <c r="D554" i="10"/>
  <c r="C554" i="10"/>
  <c r="B554" i="10"/>
  <c r="A554" i="10"/>
  <c r="L553" i="10"/>
  <c r="K553" i="10"/>
  <c r="J553" i="10"/>
  <c r="I553" i="10"/>
  <c r="H553" i="10"/>
  <c r="G553" i="10"/>
  <c r="F553" i="10"/>
  <c r="E553" i="10"/>
  <c r="D553" i="10"/>
  <c r="C553" i="10"/>
  <c r="B553" i="10"/>
  <c r="A553" i="10"/>
  <c r="L552" i="10"/>
  <c r="K552" i="10"/>
  <c r="J552" i="10"/>
  <c r="I552" i="10"/>
  <c r="H552" i="10"/>
  <c r="G552" i="10"/>
  <c r="F552" i="10"/>
  <c r="E552" i="10"/>
  <c r="D552" i="10"/>
  <c r="C552" i="10"/>
  <c r="B552" i="10"/>
  <c r="A552" i="10"/>
  <c r="L551" i="10"/>
  <c r="K551" i="10"/>
  <c r="J551" i="10"/>
  <c r="I551" i="10"/>
  <c r="H551" i="10"/>
  <c r="G551" i="10"/>
  <c r="F551" i="10"/>
  <c r="E551" i="10"/>
  <c r="D551" i="10"/>
  <c r="C551" i="10"/>
  <c r="B551" i="10"/>
  <c r="A551" i="10"/>
  <c r="L550" i="10"/>
  <c r="K550" i="10"/>
  <c r="J550" i="10"/>
  <c r="I550" i="10"/>
  <c r="H550" i="10"/>
  <c r="G550" i="10"/>
  <c r="F550" i="10"/>
  <c r="E550" i="10"/>
  <c r="D550" i="10"/>
  <c r="C550" i="10"/>
  <c r="B550" i="10"/>
  <c r="A550" i="10"/>
  <c r="L549" i="10"/>
  <c r="K549" i="10"/>
  <c r="J549" i="10"/>
  <c r="I549" i="10"/>
  <c r="H549" i="10"/>
  <c r="G549" i="10"/>
  <c r="F549" i="10"/>
  <c r="E549" i="10"/>
  <c r="D549" i="10"/>
  <c r="C549" i="10"/>
  <c r="B549" i="10"/>
  <c r="A549" i="10"/>
  <c r="L548" i="10"/>
  <c r="K548" i="10"/>
  <c r="J548" i="10"/>
  <c r="I548" i="10"/>
  <c r="H548" i="10"/>
  <c r="G548" i="10"/>
  <c r="F548" i="10"/>
  <c r="E548" i="10"/>
  <c r="D548" i="10"/>
  <c r="C548" i="10"/>
  <c r="B548" i="10"/>
  <c r="A548" i="10"/>
  <c r="L547" i="10"/>
  <c r="K547" i="10"/>
  <c r="J547" i="10"/>
  <c r="I547" i="10"/>
  <c r="H547" i="10"/>
  <c r="G547" i="10"/>
  <c r="F547" i="10"/>
  <c r="E547" i="10"/>
  <c r="D547" i="10"/>
  <c r="C547" i="10"/>
  <c r="B547" i="10"/>
  <c r="A547" i="10"/>
  <c r="L546" i="10"/>
  <c r="K546" i="10"/>
  <c r="J546" i="10"/>
  <c r="I546" i="10"/>
  <c r="H546" i="10"/>
  <c r="G546" i="10"/>
  <c r="F546" i="10"/>
  <c r="E546" i="10"/>
  <c r="D546" i="10"/>
  <c r="C546" i="10"/>
  <c r="B546" i="10"/>
  <c r="A546" i="10"/>
  <c r="L545" i="10"/>
  <c r="K545" i="10"/>
  <c r="J545" i="10"/>
  <c r="I545" i="10"/>
  <c r="H545" i="10"/>
  <c r="G545" i="10"/>
  <c r="F545" i="10"/>
  <c r="E545" i="10"/>
  <c r="D545" i="10"/>
  <c r="C545" i="10"/>
  <c r="B545" i="10"/>
  <c r="A545" i="10"/>
  <c r="L544" i="10"/>
  <c r="K544" i="10"/>
  <c r="J544" i="10"/>
  <c r="I544" i="10"/>
  <c r="H544" i="10"/>
  <c r="G544" i="10"/>
  <c r="F544" i="10"/>
  <c r="E544" i="10"/>
  <c r="D544" i="10"/>
  <c r="C544" i="10"/>
  <c r="B544" i="10"/>
  <c r="A544" i="10"/>
  <c r="L543" i="10"/>
  <c r="K543" i="10"/>
  <c r="J543" i="10"/>
  <c r="I543" i="10"/>
  <c r="H543" i="10"/>
  <c r="G543" i="10"/>
  <c r="F543" i="10"/>
  <c r="E543" i="10"/>
  <c r="D543" i="10"/>
  <c r="C543" i="10"/>
  <c r="B543" i="10"/>
  <c r="A543" i="10"/>
  <c r="L542" i="10"/>
  <c r="K542" i="10"/>
  <c r="J542" i="10"/>
  <c r="I542" i="10"/>
  <c r="H542" i="10"/>
  <c r="G542" i="10"/>
  <c r="F542" i="10"/>
  <c r="E542" i="10"/>
  <c r="D542" i="10"/>
  <c r="C542" i="10"/>
  <c r="B542" i="10"/>
  <c r="A542" i="10"/>
  <c r="L541" i="10"/>
  <c r="K541" i="10"/>
  <c r="J541" i="10"/>
  <c r="I541" i="10"/>
  <c r="H541" i="10"/>
  <c r="G541" i="10"/>
  <c r="F541" i="10"/>
  <c r="E541" i="10"/>
  <c r="D541" i="10"/>
  <c r="C541" i="10"/>
  <c r="B541" i="10"/>
  <c r="A541" i="10"/>
  <c r="L540" i="10"/>
  <c r="K540" i="10"/>
  <c r="J540" i="10"/>
  <c r="I540" i="10"/>
  <c r="H540" i="10"/>
  <c r="G540" i="10"/>
  <c r="F540" i="10"/>
  <c r="E540" i="10"/>
  <c r="D540" i="10"/>
  <c r="C540" i="10"/>
  <c r="B540" i="10"/>
  <c r="A540" i="10"/>
  <c r="L539" i="10"/>
  <c r="K539" i="10"/>
  <c r="J539" i="10"/>
  <c r="I539" i="10"/>
  <c r="H539" i="10"/>
  <c r="G539" i="10"/>
  <c r="F539" i="10"/>
  <c r="E539" i="10"/>
  <c r="D539" i="10"/>
  <c r="C539" i="10"/>
  <c r="B539" i="10"/>
  <c r="A539" i="10"/>
  <c r="L538" i="10"/>
  <c r="K538" i="10"/>
  <c r="J538" i="10"/>
  <c r="I538" i="10"/>
  <c r="H538" i="10"/>
  <c r="G538" i="10"/>
  <c r="F538" i="10"/>
  <c r="E538" i="10"/>
  <c r="D538" i="10"/>
  <c r="C538" i="10"/>
  <c r="B538" i="10"/>
  <c r="A538" i="10"/>
  <c r="L537" i="10"/>
  <c r="K537" i="10"/>
  <c r="J537" i="10"/>
  <c r="I537" i="10"/>
  <c r="H537" i="10"/>
  <c r="G537" i="10"/>
  <c r="F537" i="10"/>
  <c r="E537" i="10"/>
  <c r="D537" i="10"/>
  <c r="C537" i="10"/>
  <c r="B537" i="10"/>
  <c r="A537" i="10"/>
  <c r="L536" i="10"/>
  <c r="K536" i="10"/>
  <c r="J536" i="10"/>
  <c r="I536" i="10"/>
  <c r="H536" i="10"/>
  <c r="G536" i="10"/>
  <c r="F536" i="10"/>
  <c r="E536" i="10"/>
  <c r="D536" i="10"/>
  <c r="C536" i="10"/>
  <c r="B536" i="10"/>
  <c r="A536" i="10"/>
  <c r="L535" i="10"/>
  <c r="K535" i="10"/>
  <c r="J535" i="10"/>
  <c r="I535" i="10"/>
  <c r="H535" i="10"/>
  <c r="G535" i="10"/>
  <c r="F535" i="10"/>
  <c r="E535" i="10"/>
  <c r="D535" i="10"/>
  <c r="C535" i="10"/>
  <c r="B535" i="10"/>
  <c r="A535" i="10"/>
  <c r="L534" i="10"/>
  <c r="K534" i="10"/>
  <c r="J534" i="10"/>
  <c r="I534" i="10"/>
  <c r="H534" i="10"/>
  <c r="G534" i="10"/>
  <c r="F534" i="10"/>
  <c r="E534" i="10"/>
  <c r="D534" i="10"/>
  <c r="C534" i="10"/>
  <c r="B534" i="10"/>
  <c r="A534" i="10"/>
  <c r="L533" i="10"/>
  <c r="K533" i="10"/>
  <c r="J533" i="10"/>
  <c r="I533" i="10"/>
  <c r="H533" i="10"/>
  <c r="G533" i="10"/>
  <c r="F533" i="10"/>
  <c r="E533" i="10"/>
  <c r="D533" i="10"/>
  <c r="C533" i="10"/>
  <c r="B533" i="10"/>
  <c r="A533" i="10"/>
  <c r="L532" i="10"/>
  <c r="K532" i="10"/>
  <c r="J532" i="10"/>
  <c r="I532" i="10"/>
  <c r="H532" i="10"/>
  <c r="G532" i="10"/>
  <c r="F532" i="10"/>
  <c r="E532" i="10"/>
  <c r="D532" i="10"/>
  <c r="C532" i="10"/>
  <c r="B532" i="10"/>
  <c r="A532" i="10"/>
  <c r="L531" i="10"/>
  <c r="K531" i="10"/>
  <c r="J531" i="10"/>
  <c r="I531" i="10"/>
  <c r="H531" i="10"/>
  <c r="G531" i="10"/>
  <c r="F531" i="10"/>
  <c r="E531" i="10"/>
  <c r="D531" i="10"/>
  <c r="C531" i="10"/>
  <c r="B531" i="10"/>
  <c r="A531" i="10"/>
  <c r="L530" i="10"/>
  <c r="K530" i="10"/>
  <c r="J530" i="10"/>
  <c r="I530" i="10"/>
  <c r="H530" i="10"/>
  <c r="G530" i="10"/>
  <c r="F530" i="10"/>
  <c r="E530" i="10"/>
  <c r="D530" i="10"/>
  <c r="C530" i="10"/>
  <c r="B530" i="10"/>
  <c r="A530" i="10"/>
  <c r="L529" i="10"/>
  <c r="K529" i="10"/>
  <c r="J529" i="10"/>
  <c r="I529" i="10"/>
  <c r="H529" i="10"/>
  <c r="G529" i="10"/>
  <c r="F529" i="10"/>
  <c r="E529" i="10"/>
  <c r="D529" i="10"/>
  <c r="C529" i="10"/>
  <c r="B529" i="10"/>
  <c r="A529" i="10"/>
  <c r="L528" i="10"/>
  <c r="K528" i="10"/>
  <c r="J528" i="10"/>
  <c r="I528" i="10"/>
  <c r="H528" i="10"/>
  <c r="G528" i="10"/>
  <c r="F528" i="10"/>
  <c r="E528" i="10"/>
  <c r="D528" i="10"/>
  <c r="C528" i="10"/>
  <c r="B528" i="10"/>
  <c r="A528" i="10"/>
  <c r="L527" i="10"/>
  <c r="K527" i="10"/>
  <c r="J527" i="10"/>
  <c r="I527" i="10"/>
  <c r="H527" i="10"/>
  <c r="G527" i="10"/>
  <c r="F527" i="10"/>
  <c r="E527" i="10"/>
  <c r="D527" i="10"/>
  <c r="C527" i="10"/>
  <c r="B527" i="10"/>
  <c r="A527" i="10"/>
  <c r="L526" i="10"/>
  <c r="K526" i="10"/>
  <c r="J526" i="10"/>
  <c r="I526" i="10"/>
  <c r="H526" i="10"/>
  <c r="G526" i="10"/>
  <c r="F526" i="10"/>
  <c r="E526" i="10"/>
  <c r="D526" i="10"/>
  <c r="C526" i="10"/>
  <c r="B526" i="10"/>
  <c r="A526" i="10"/>
  <c r="L525" i="10"/>
  <c r="K525" i="10"/>
  <c r="J525" i="10"/>
  <c r="I525" i="10"/>
  <c r="H525" i="10"/>
  <c r="G525" i="10"/>
  <c r="F525" i="10"/>
  <c r="E525" i="10"/>
  <c r="D525" i="10"/>
  <c r="C525" i="10"/>
  <c r="B525" i="10"/>
  <c r="A525" i="10"/>
  <c r="L524" i="10"/>
  <c r="K524" i="10"/>
  <c r="J524" i="10"/>
  <c r="I524" i="10"/>
  <c r="H524" i="10"/>
  <c r="G524" i="10"/>
  <c r="F524" i="10"/>
  <c r="E524" i="10"/>
  <c r="D524" i="10"/>
  <c r="C524" i="10"/>
  <c r="B524" i="10"/>
  <c r="A524" i="10"/>
  <c r="L523" i="10"/>
  <c r="K523" i="10"/>
  <c r="J523" i="10"/>
  <c r="I523" i="10"/>
  <c r="H523" i="10"/>
  <c r="G523" i="10"/>
  <c r="F523" i="10"/>
  <c r="E523" i="10"/>
  <c r="D523" i="10"/>
  <c r="C523" i="10"/>
  <c r="B523" i="10"/>
  <c r="A523" i="10"/>
  <c r="L522" i="10"/>
  <c r="K522" i="10"/>
  <c r="J522" i="10"/>
  <c r="I522" i="10"/>
  <c r="H522" i="10"/>
  <c r="G522" i="10"/>
  <c r="F522" i="10"/>
  <c r="E522" i="10"/>
  <c r="D522" i="10"/>
  <c r="C522" i="10"/>
  <c r="B522" i="10"/>
  <c r="A522" i="10"/>
  <c r="L521" i="10"/>
  <c r="K521" i="10"/>
  <c r="J521" i="10"/>
  <c r="I521" i="10"/>
  <c r="H521" i="10"/>
  <c r="G521" i="10"/>
  <c r="F521" i="10"/>
  <c r="E521" i="10"/>
  <c r="D521" i="10"/>
  <c r="C521" i="10"/>
  <c r="B521" i="10"/>
  <c r="A521" i="10"/>
  <c r="L520" i="10"/>
  <c r="K520" i="10"/>
  <c r="J520" i="10"/>
  <c r="I520" i="10"/>
  <c r="H520" i="10"/>
  <c r="G520" i="10"/>
  <c r="F520" i="10"/>
  <c r="E520" i="10"/>
  <c r="D520" i="10"/>
  <c r="C520" i="10"/>
  <c r="B520" i="10"/>
  <c r="A520" i="10"/>
  <c r="L519" i="10"/>
  <c r="K519" i="10"/>
  <c r="J519" i="10"/>
  <c r="I519" i="10"/>
  <c r="H519" i="10"/>
  <c r="G519" i="10"/>
  <c r="F519" i="10"/>
  <c r="E519" i="10"/>
  <c r="D519" i="10"/>
  <c r="C519" i="10"/>
  <c r="B519" i="10"/>
  <c r="A519" i="10"/>
  <c r="L518" i="10"/>
  <c r="K518" i="10"/>
  <c r="J518" i="10"/>
  <c r="I518" i="10"/>
  <c r="H518" i="10"/>
  <c r="G518" i="10"/>
  <c r="F518" i="10"/>
  <c r="E518" i="10"/>
  <c r="D518" i="10"/>
  <c r="C518" i="10"/>
  <c r="B518" i="10"/>
  <c r="A518" i="10"/>
  <c r="L517" i="10"/>
  <c r="K517" i="10"/>
  <c r="J517" i="10"/>
  <c r="I517" i="10"/>
  <c r="H517" i="10"/>
  <c r="G517" i="10"/>
  <c r="F517" i="10"/>
  <c r="E517" i="10"/>
  <c r="D517" i="10"/>
  <c r="C517" i="10"/>
  <c r="B517" i="10"/>
  <c r="A517" i="10"/>
  <c r="L516" i="10"/>
  <c r="K516" i="10"/>
  <c r="J516" i="10"/>
  <c r="I516" i="10"/>
  <c r="H516" i="10"/>
  <c r="G516" i="10"/>
  <c r="F516" i="10"/>
  <c r="E516" i="10"/>
  <c r="D516" i="10"/>
  <c r="C516" i="10"/>
  <c r="B516" i="10"/>
  <c r="A516" i="10"/>
  <c r="L515" i="10"/>
  <c r="K515" i="10"/>
  <c r="J515" i="10"/>
  <c r="I515" i="10"/>
  <c r="H515" i="10"/>
  <c r="G515" i="10"/>
  <c r="F515" i="10"/>
  <c r="E515" i="10"/>
  <c r="D515" i="10"/>
  <c r="C515" i="10"/>
  <c r="B515" i="10"/>
  <c r="A515" i="10"/>
  <c r="L514" i="10"/>
  <c r="K514" i="10"/>
  <c r="J514" i="10"/>
  <c r="I514" i="10"/>
  <c r="H514" i="10"/>
  <c r="G514" i="10"/>
  <c r="F514" i="10"/>
  <c r="E514" i="10"/>
  <c r="D514" i="10"/>
  <c r="C514" i="10"/>
  <c r="B514" i="10"/>
  <c r="A514" i="10"/>
  <c r="L513" i="10"/>
  <c r="K513" i="10"/>
  <c r="J513" i="10"/>
  <c r="I513" i="10"/>
  <c r="H513" i="10"/>
  <c r="G513" i="10"/>
  <c r="F513" i="10"/>
  <c r="E513" i="10"/>
  <c r="D513" i="10"/>
  <c r="C513" i="10"/>
  <c r="B513" i="10"/>
  <c r="A513" i="10"/>
  <c r="L512" i="10"/>
  <c r="K512" i="10"/>
  <c r="J512" i="10"/>
  <c r="I512" i="10"/>
  <c r="H512" i="10"/>
  <c r="G512" i="10"/>
  <c r="F512" i="10"/>
  <c r="E512" i="10"/>
  <c r="D512" i="10"/>
  <c r="C512" i="10"/>
  <c r="B512" i="10"/>
  <c r="A512" i="10"/>
  <c r="L511" i="10"/>
  <c r="K511" i="10"/>
  <c r="J511" i="10"/>
  <c r="I511" i="10"/>
  <c r="H511" i="10"/>
  <c r="G511" i="10"/>
  <c r="F511" i="10"/>
  <c r="E511" i="10"/>
  <c r="D511" i="10"/>
  <c r="C511" i="10"/>
  <c r="B511" i="10"/>
  <c r="A511" i="10"/>
  <c r="L510" i="10"/>
  <c r="K510" i="10"/>
  <c r="J510" i="10"/>
  <c r="I510" i="10"/>
  <c r="H510" i="10"/>
  <c r="G510" i="10"/>
  <c r="F510" i="10"/>
  <c r="E510" i="10"/>
  <c r="D510" i="10"/>
  <c r="C510" i="10"/>
  <c r="B510" i="10"/>
  <c r="A510" i="10"/>
  <c r="L509" i="10"/>
  <c r="K509" i="10"/>
  <c r="J509" i="10"/>
  <c r="I509" i="10"/>
  <c r="H509" i="10"/>
  <c r="G509" i="10"/>
  <c r="F509" i="10"/>
  <c r="E509" i="10"/>
  <c r="D509" i="10"/>
  <c r="C509" i="10"/>
  <c r="B509" i="10"/>
  <c r="A509" i="10"/>
  <c r="L508" i="10"/>
  <c r="K508" i="10"/>
  <c r="J508" i="10"/>
  <c r="I508" i="10"/>
  <c r="H508" i="10"/>
  <c r="G508" i="10"/>
  <c r="F508" i="10"/>
  <c r="E508" i="10"/>
  <c r="D508" i="10"/>
  <c r="C508" i="10"/>
  <c r="B508" i="10"/>
  <c r="A508" i="10"/>
  <c r="L507" i="10"/>
  <c r="K507" i="10"/>
  <c r="J507" i="10"/>
  <c r="I507" i="10"/>
  <c r="H507" i="10"/>
  <c r="G507" i="10"/>
  <c r="F507" i="10"/>
  <c r="E507" i="10"/>
  <c r="D507" i="10"/>
  <c r="C507" i="10"/>
  <c r="B507" i="10"/>
  <c r="A507" i="10"/>
  <c r="L506" i="10"/>
  <c r="K506" i="10"/>
  <c r="J506" i="10"/>
  <c r="I506" i="10"/>
  <c r="H506" i="10"/>
  <c r="G506" i="10"/>
  <c r="F506" i="10"/>
  <c r="E506" i="10"/>
  <c r="D506" i="10"/>
  <c r="C506" i="10"/>
  <c r="B506" i="10"/>
  <c r="A506" i="10"/>
  <c r="L505" i="10"/>
  <c r="K505" i="10"/>
  <c r="J505" i="10"/>
  <c r="I505" i="10"/>
  <c r="H505" i="10"/>
  <c r="G505" i="10"/>
  <c r="F505" i="10"/>
  <c r="E505" i="10"/>
  <c r="D505" i="10"/>
  <c r="C505" i="10"/>
  <c r="B505" i="10"/>
  <c r="A505" i="10"/>
  <c r="L504" i="10"/>
  <c r="K504" i="10"/>
  <c r="J504" i="10"/>
  <c r="I504" i="10"/>
  <c r="H504" i="10"/>
  <c r="G504" i="10"/>
  <c r="F504" i="10"/>
  <c r="E504" i="10"/>
  <c r="D504" i="10"/>
  <c r="C504" i="10"/>
  <c r="B504" i="10"/>
  <c r="A504" i="10"/>
  <c r="L503" i="10"/>
  <c r="K503" i="10"/>
  <c r="J503" i="10"/>
  <c r="I503" i="10"/>
  <c r="H503" i="10"/>
  <c r="G503" i="10"/>
  <c r="F503" i="10"/>
  <c r="E503" i="10"/>
  <c r="D503" i="10"/>
  <c r="C503" i="10"/>
  <c r="B503" i="10"/>
  <c r="A503" i="10"/>
  <c r="L502" i="10"/>
  <c r="K502" i="10"/>
  <c r="J502" i="10"/>
  <c r="I502" i="10"/>
  <c r="H502" i="10"/>
  <c r="G502" i="10"/>
  <c r="F502" i="10"/>
  <c r="E502" i="10"/>
  <c r="D502" i="10"/>
  <c r="C502" i="10"/>
  <c r="B502" i="10"/>
  <c r="A502" i="10"/>
  <c r="L501" i="10"/>
  <c r="K501" i="10"/>
  <c r="J501" i="10"/>
  <c r="I501" i="10"/>
  <c r="H501" i="10"/>
  <c r="G501" i="10"/>
  <c r="F501" i="10"/>
  <c r="E501" i="10"/>
  <c r="D501" i="10"/>
  <c r="C501" i="10"/>
  <c r="B501" i="10"/>
  <c r="A501" i="10"/>
  <c r="L500" i="10"/>
  <c r="K500" i="10"/>
  <c r="J500" i="10"/>
  <c r="I500" i="10"/>
  <c r="H500" i="10"/>
  <c r="G500" i="10"/>
  <c r="F500" i="10"/>
  <c r="E500" i="10"/>
  <c r="D500" i="10"/>
  <c r="C500" i="10"/>
  <c r="B500" i="10"/>
  <c r="A500" i="10"/>
  <c r="L499" i="10"/>
  <c r="K499" i="10"/>
  <c r="J499" i="10"/>
  <c r="I499" i="10"/>
  <c r="H499" i="10"/>
  <c r="G499" i="10"/>
  <c r="F499" i="10"/>
  <c r="E499" i="10"/>
  <c r="D499" i="10"/>
  <c r="C499" i="10"/>
  <c r="B499" i="10"/>
  <c r="A499" i="10"/>
  <c r="L498" i="10"/>
  <c r="K498" i="10"/>
  <c r="J498" i="10"/>
  <c r="I498" i="10"/>
  <c r="H498" i="10"/>
  <c r="G498" i="10"/>
  <c r="F498" i="10"/>
  <c r="E498" i="10"/>
  <c r="D498" i="10"/>
  <c r="C498" i="10"/>
  <c r="B498" i="10"/>
  <c r="A498" i="10"/>
  <c r="L497" i="10"/>
  <c r="K497" i="10"/>
  <c r="J497" i="10"/>
  <c r="I497" i="10"/>
  <c r="H497" i="10"/>
  <c r="G497" i="10"/>
  <c r="F497" i="10"/>
  <c r="E497" i="10"/>
  <c r="D497" i="10"/>
  <c r="C497" i="10"/>
  <c r="B497" i="10"/>
  <c r="A497" i="10"/>
  <c r="L496" i="10"/>
  <c r="K496" i="10"/>
  <c r="J496" i="10"/>
  <c r="I496" i="10"/>
  <c r="H496" i="10"/>
  <c r="G496" i="10"/>
  <c r="F496" i="10"/>
  <c r="E496" i="10"/>
  <c r="D496" i="10"/>
  <c r="C496" i="10"/>
  <c r="B496" i="10"/>
  <c r="A496" i="10"/>
  <c r="L495" i="10"/>
  <c r="K495" i="10"/>
  <c r="J495" i="10"/>
  <c r="I495" i="10"/>
  <c r="H495" i="10"/>
  <c r="G495" i="10"/>
  <c r="F495" i="10"/>
  <c r="E495" i="10"/>
  <c r="D495" i="10"/>
  <c r="C495" i="10"/>
  <c r="B495" i="10"/>
  <c r="A495" i="10"/>
  <c r="L494" i="10"/>
  <c r="K494" i="10"/>
  <c r="J494" i="10"/>
  <c r="I494" i="10"/>
  <c r="H494" i="10"/>
  <c r="G494" i="10"/>
  <c r="F494" i="10"/>
  <c r="E494" i="10"/>
  <c r="D494" i="10"/>
  <c r="C494" i="10"/>
  <c r="B494" i="10"/>
  <c r="A494" i="10"/>
  <c r="L493" i="10"/>
  <c r="K493" i="10"/>
  <c r="J493" i="10"/>
  <c r="I493" i="10"/>
  <c r="H493" i="10"/>
  <c r="G493" i="10"/>
  <c r="F493" i="10"/>
  <c r="E493" i="10"/>
  <c r="D493" i="10"/>
  <c r="C493" i="10"/>
  <c r="B493" i="10"/>
  <c r="A493" i="10"/>
  <c r="L492" i="10"/>
  <c r="K492" i="10"/>
  <c r="J492" i="10"/>
  <c r="I492" i="10"/>
  <c r="H492" i="10"/>
  <c r="G492" i="10"/>
  <c r="F492" i="10"/>
  <c r="E492" i="10"/>
  <c r="D492" i="10"/>
  <c r="C492" i="10"/>
  <c r="B492" i="10"/>
  <c r="A492" i="10"/>
  <c r="L491" i="10"/>
  <c r="K491" i="10"/>
  <c r="J491" i="10"/>
  <c r="I491" i="10"/>
  <c r="H491" i="10"/>
  <c r="G491" i="10"/>
  <c r="F491" i="10"/>
  <c r="E491" i="10"/>
  <c r="D491" i="10"/>
  <c r="C491" i="10"/>
  <c r="B491" i="10"/>
  <c r="A491" i="10"/>
  <c r="L490" i="10"/>
  <c r="K490" i="10"/>
  <c r="J490" i="10"/>
  <c r="I490" i="10"/>
  <c r="H490" i="10"/>
  <c r="G490" i="10"/>
  <c r="F490" i="10"/>
  <c r="E490" i="10"/>
  <c r="D490" i="10"/>
  <c r="C490" i="10"/>
  <c r="B490" i="10"/>
  <c r="A490" i="10"/>
  <c r="L489" i="10"/>
  <c r="K489" i="10"/>
  <c r="J489" i="10"/>
  <c r="I489" i="10"/>
  <c r="H489" i="10"/>
  <c r="G489" i="10"/>
  <c r="F489" i="10"/>
  <c r="E489" i="10"/>
  <c r="D489" i="10"/>
  <c r="C489" i="10"/>
  <c r="B489" i="10"/>
  <c r="A489" i="10"/>
  <c r="L488" i="10"/>
  <c r="K488" i="10"/>
  <c r="J488" i="10"/>
  <c r="I488" i="10"/>
  <c r="H488" i="10"/>
  <c r="G488" i="10"/>
  <c r="F488" i="10"/>
  <c r="E488" i="10"/>
  <c r="D488" i="10"/>
  <c r="C488" i="10"/>
  <c r="B488" i="10"/>
  <c r="A488" i="10"/>
  <c r="L487" i="10"/>
  <c r="K487" i="10"/>
  <c r="J487" i="10"/>
  <c r="I487" i="10"/>
  <c r="H487" i="10"/>
  <c r="G487" i="10"/>
  <c r="F487" i="10"/>
  <c r="E487" i="10"/>
  <c r="D487" i="10"/>
  <c r="C487" i="10"/>
  <c r="B487" i="10"/>
  <c r="A487" i="10"/>
  <c r="L486" i="10"/>
  <c r="K486" i="10"/>
  <c r="J486" i="10"/>
  <c r="I486" i="10"/>
  <c r="H486" i="10"/>
  <c r="G486" i="10"/>
  <c r="F486" i="10"/>
  <c r="E486" i="10"/>
  <c r="D486" i="10"/>
  <c r="C486" i="10"/>
  <c r="B486" i="10"/>
  <c r="A486" i="10"/>
  <c r="L485" i="10"/>
  <c r="K485" i="10"/>
  <c r="J485" i="10"/>
  <c r="I485" i="10"/>
  <c r="H485" i="10"/>
  <c r="G485" i="10"/>
  <c r="F485" i="10"/>
  <c r="E485" i="10"/>
  <c r="D485" i="10"/>
  <c r="C485" i="10"/>
  <c r="B485" i="10"/>
  <c r="A485" i="10"/>
  <c r="L484" i="10"/>
  <c r="K484" i="10"/>
  <c r="J484" i="10"/>
  <c r="I484" i="10"/>
  <c r="H484" i="10"/>
  <c r="G484" i="10"/>
  <c r="F484" i="10"/>
  <c r="E484" i="10"/>
  <c r="D484" i="10"/>
  <c r="C484" i="10"/>
  <c r="B484" i="10"/>
  <c r="A484" i="10"/>
  <c r="L483" i="10"/>
  <c r="K483" i="10"/>
  <c r="J483" i="10"/>
  <c r="I483" i="10"/>
  <c r="H483" i="10"/>
  <c r="G483" i="10"/>
  <c r="F483" i="10"/>
  <c r="E483" i="10"/>
  <c r="D483" i="10"/>
  <c r="C483" i="10"/>
  <c r="B483" i="10"/>
  <c r="A483" i="10"/>
  <c r="L482" i="10"/>
  <c r="K482" i="10"/>
  <c r="J482" i="10"/>
  <c r="I482" i="10"/>
  <c r="H482" i="10"/>
  <c r="G482" i="10"/>
  <c r="F482" i="10"/>
  <c r="E482" i="10"/>
  <c r="D482" i="10"/>
  <c r="C482" i="10"/>
  <c r="B482" i="10"/>
  <c r="A482" i="10"/>
  <c r="L481" i="10"/>
  <c r="K481" i="10"/>
  <c r="J481" i="10"/>
  <c r="I481" i="10"/>
  <c r="H481" i="10"/>
  <c r="G481" i="10"/>
  <c r="F481" i="10"/>
  <c r="E481" i="10"/>
  <c r="D481" i="10"/>
  <c r="C481" i="10"/>
  <c r="B481" i="10"/>
  <c r="A481" i="10"/>
  <c r="L480" i="10"/>
  <c r="K480" i="10"/>
  <c r="J480" i="10"/>
  <c r="I480" i="10"/>
  <c r="H480" i="10"/>
  <c r="G480" i="10"/>
  <c r="F480" i="10"/>
  <c r="E480" i="10"/>
  <c r="D480" i="10"/>
  <c r="C480" i="10"/>
  <c r="B480" i="10"/>
  <c r="A480" i="10"/>
  <c r="L479" i="10"/>
  <c r="K479" i="10"/>
  <c r="J479" i="10"/>
  <c r="I479" i="10"/>
  <c r="H479" i="10"/>
  <c r="G479" i="10"/>
  <c r="F479" i="10"/>
  <c r="E479" i="10"/>
  <c r="D479" i="10"/>
  <c r="C479" i="10"/>
  <c r="B479" i="10"/>
  <c r="A479" i="10"/>
  <c r="L478" i="10"/>
  <c r="K478" i="10"/>
  <c r="J478" i="10"/>
  <c r="I478" i="10"/>
  <c r="H478" i="10"/>
  <c r="G478" i="10"/>
  <c r="F478" i="10"/>
  <c r="E478" i="10"/>
  <c r="D478" i="10"/>
  <c r="C478" i="10"/>
  <c r="B478" i="10"/>
  <c r="A478" i="10"/>
  <c r="L477" i="10"/>
  <c r="K477" i="10"/>
  <c r="J477" i="10"/>
  <c r="I477" i="10"/>
  <c r="H477" i="10"/>
  <c r="G477" i="10"/>
  <c r="F477" i="10"/>
  <c r="E477" i="10"/>
  <c r="D477" i="10"/>
  <c r="C477" i="10"/>
  <c r="B477" i="10"/>
  <c r="A477" i="10"/>
  <c r="L476" i="10"/>
  <c r="K476" i="10"/>
  <c r="J476" i="10"/>
  <c r="I476" i="10"/>
  <c r="H476" i="10"/>
  <c r="G476" i="10"/>
  <c r="F476" i="10"/>
  <c r="E476" i="10"/>
  <c r="D476" i="10"/>
  <c r="C476" i="10"/>
  <c r="B476" i="10"/>
  <c r="A476" i="10"/>
  <c r="L475" i="10"/>
  <c r="K475" i="10"/>
  <c r="J475" i="10"/>
  <c r="I475" i="10"/>
  <c r="H475" i="10"/>
  <c r="G475" i="10"/>
  <c r="F475" i="10"/>
  <c r="E475" i="10"/>
  <c r="D475" i="10"/>
  <c r="C475" i="10"/>
  <c r="B475" i="10"/>
  <c r="A475" i="10"/>
  <c r="L474" i="10"/>
  <c r="K474" i="10"/>
  <c r="J474" i="10"/>
  <c r="I474" i="10"/>
  <c r="H474" i="10"/>
  <c r="G474" i="10"/>
  <c r="F474" i="10"/>
  <c r="E474" i="10"/>
  <c r="D474" i="10"/>
  <c r="C474" i="10"/>
  <c r="B474" i="10"/>
  <c r="A474" i="10"/>
  <c r="L473" i="10"/>
  <c r="K473" i="10"/>
  <c r="J473" i="10"/>
  <c r="I473" i="10"/>
  <c r="H473" i="10"/>
  <c r="G473" i="10"/>
  <c r="F473" i="10"/>
  <c r="E473" i="10"/>
  <c r="D473" i="10"/>
  <c r="C473" i="10"/>
  <c r="B473" i="10"/>
  <c r="A473" i="10"/>
  <c r="L472" i="10"/>
  <c r="K472" i="10"/>
  <c r="J472" i="10"/>
  <c r="I472" i="10"/>
  <c r="H472" i="10"/>
  <c r="G472" i="10"/>
  <c r="F472" i="10"/>
  <c r="E472" i="10"/>
  <c r="D472" i="10"/>
  <c r="C472" i="10"/>
  <c r="B472" i="10"/>
  <c r="A472" i="10"/>
  <c r="L471" i="10"/>
  <c r="K471" i="10"/>
  <c r="J471" i="10"/>
  <c r="I471" i="10"/>
  <c r="H471" i="10"/>
  <c r="G471" i="10"/>
  <c r="F471" i="10"/>
  <c r="E471" i="10"/>
  <c r="D471" i="10"/>
  <c r="C471" i="10"/>
  <c r="B471" i="10"/>
  <c r="A471" i="10"/>
  <c r="L470" i="10"/>
  <c r="K470" i="10"/>
  <c r="J470" i="10"/>
  <c r="I470" i="10"/>
  <c r="H470" i="10"/>
  <c r="G470" i="10"/>
  <c r="F470" i="10"/>
  <c r="E470" i="10"/>
  <c r="D470" i="10"/>
  <c r="C470" i="10"/>
  <c r="B470" i="10"/>
  <c r="A470" i="10"/>
  <c r="L469" i="10"/>
  <c r="K469" i="10"/>
  <c r="J469" i="10"/>
  <c r="I469" i="10"/>
  <c r="H469" i="10"/>
  <c r="G469" i="10"/>
  <c r="F469" i="10"/>
  <c r="E469" i="10"/>
  <c r="D469" i="10"/>
  <c r="C469" i="10"/>
  <c r="B469" i="10"/>
  <c r="A469" i="10"/>
  <c r="L468" i="10"/>
  <c r="K468" i="10"/>
  <c r="J468" i="10"/>
  <c r="I468" i="10"/>
  <c r="H468" i="10"/>
  <c r="G468" i="10"/>
  <c r="F468" i="10"/>
  <c r="E468" i="10"/>
  <c r="D468" i="10"/>
  <c r="C468" i="10"/>
  <c r="B468" i="10"/>
  <c r="A468" i="10"/>
  <c r="L467" i="10"/>
  <c r="K467" i="10"/>
  <c r="J467" i="10"/>
  <c r="I467" i="10"/>
  <c r="H467" i="10"/>
  <c r="G467" i="10"/>
  <c r="F467" i="10"/>
  <c r="E467" i="10"/>
  <c r="D467" i="10"/>
  <c r="C467" i="10"/>
  <c r="B467" i="10"/>
  <c r="A467" i="10"/>
  <c r="L466" i="10"/>
  <c r="K466" i="10"/>
  <c r="J466" i="10"/>
  <c r="I466" i="10"/>
  <c r="H466" i="10"/>
  <c r="G466" i="10"/>
  <c r="F466" i="10"/>
  <c r="E466" i="10"/>
  <c r="D466" i="10"/>
  <c r="C466" i="10"/>
  <c r="B466" i="10"/>
  <c r="A466" i="10"/>
  <c r="L465" i="10"/>
  <c r="K465" i="10"/>
  <c r="J465" i="10"/>
  <c r="I465" i="10"/>
  <c r="H465" i="10"/>
  <c r="G465" i="10"/>
  <c r="F465" i="10"/>
  <c r="E465" i="10"/>
  <c r="D465" i="10"/>
  <c r="C465" i="10"/>
  <c r="B465" i="10"/>
  <c r="A465" i="10"/>
  <c r="L464" i="10"/>
  <c r="K464" i="10"/>
  <c r="J464" i="10"/>
  <c r="I464" i="10"/>
  <c r="H464" i="10"/>
  <c r="G464" i="10"/>
  <c r="F464" i="10"/>
  <c r="E464" i="10"/>
  <c r="D464" i="10"/>
  <c r="C464" i="10"/>
  <c r="B464" i="10"/>
  <c r="A464" i="10"/>
  <c r="L463" i="10"/>
  <c r="K463" i="10"/>
  <c r="J463" i="10"/>
  <c r="I463" i="10"/>
  <c r="H463" i="10"/>
  <c r="G463" i="10"/>
  <c r="F463" i="10"/>
  <c r="E463" i="10"/>
  <c r="D463" i="10"/>
  <c r="C463" i="10"/>
  <c r="B463" i="10"/>
  <c r="A463" i="10"/>
  <c r="L462" i="10"/>
  <c r="K462" i="10"/>
  <c r="J462" i="10"/>
  <c r="I462" i="10"/>
  <c r="H462" i="10"/>
  <c r="G462" i="10"/>
  <c r="F462" i="10"/>
  <c r="E462" i="10"/>
  <c r="D462" i="10"/>
  <c r="C462" i="10"/>
  <c r="B462" i="10"/>
  <c r="A462" i="10"/>
  <c r="L461" i="10"/>
  <c r="K461" i="10"/>
  <c r="J461" i="10"/>
  <c r="I461" i="10"/>
  <c r="H461" i="10"/>
  <c r="G461" i="10"/>
  <c r="F461" i="10"/>
  <c r="E461" i="10"/>
  <c r="D461" i="10"/>
  <c r="C461" i="10"/>
  <c r="B461" i="10"/>
  <c r="A461" i="10"/>
  <c r="L460" i="10"/>
  <c r="K460" i="10"/>
  <c r="J460" i="10"/>
  <c r="I460" i="10"/>
  <c r="H460" i="10"/>
  <c r="G460" i="10"/>
  <c r="F460" i="10"/>
  <c r="E460" i="10"/>
  <c r="D460" i="10"/>
  <c r="C460" i="10"/>
  <c r="B460" i="10"/>
  <c r="A460" i="10"/>
  <c r="L459" i="10"/>
  <c r="K459" i="10"/>
  <c r="J459" i="10"/>
  <c r="I459" i="10"/>
  <c r="H459" i="10"/>
  <c r="G459" i="10"/>
  <c r="F459" i="10"/>
  <c r="E459" i="10"/>
  <c r="D459" i="10"/>
  <c r="C459" i="10"/>
  <c r="B459" i="10"/>
  <c r="A459" i="10"/>
  <c r="L458" i="10"/>
  <c r="K458" i="10"/>
  <c r="J458" i="10"/>
  <c r="I458" i="10"/>
  <c r="H458" i="10"/>
  <c r="G458" i="10"/>
  <c r="F458" i="10"/>
  <c r="E458" i="10"/>
  <c r="D458" i="10"/>
  <c r="C458" i="10"/>
  <c r="B458" i="10"/>
  <c r="A458" i="10"/>
  <c r="L457" i="10"/>
  <c r="K457" i="10"/>
  <c r="J457" i="10"/>
  <c r="I457" i="10"/>
  <c r="H457" i="10"/>
  <c r="G457" i="10"/>
  <c r="F457" i="10"/>
  <c r="E457" i="10"/>
  <c r="D457" i="10"/>
  <c r="C457" i="10"/>
  <c r="B457" i="10"/>
  <c r="A457" i="10"/>
  <c r="L456" i="10"/>
  <c r="K456" i="10"/>
  <c r="J456" i="10"/>
  <c r="I456" i="10"/>
  <c r="H456" i="10"/>
  <c r="G456" i="10"/>
  <c r="F456" i="10"/>
  <c r="E456" i="10"/>
  <c r="D456" i="10"/>
  <c r="C456" i="10"/>
  <c r="B456" i="10"/>
  <c r="A456" i="10"/>
  <c r="L455" i="10"/>
  <c r="K455" i="10"/>
  <c r="J455" i="10"/>
  <c r="I455" i="10"/>
  <c r="H455" i="10"/>
  <c r="G455" i="10"/>
  <c r="F455" i="10"/>
  <c r="E455" i="10"/>
  <c r="D455" i="10"/>
  <c r="C455" i="10"/>
  <c r="B455" i="10"/>
  <c r="A455" i="10"/>
  <c r="L454" i="10"/>
  <c r="K454" i="10"/>
  <c r="J454" i="10"/>
  <c r="I454" i="10"/>
  <c r="H454" i="10"/>
  <c r="G454" i="10"/>
  <c r="F454" i="10"/>
  <c r="E454" i="10"/>
  <c r="D454" i="10"/>
  <c r="C454" i="10"/>
  <c r="B454" i="10"/>
  <c r="A454" i="10"/>
  <c r="L453" i="10"/>
  <c r="K453" i="10"/>
  <c r="J453" i="10"/>
  <c r="I453" i="10"/>
  <c r="H453" i="10"/>
  <c r="G453" i="10"/>
  <c r="F453" i="10"/>
  <c r="E453" i="10"/>
  <c r="D453" i="10"/>
  <c r="C453" i="10"/>
  <c r="B453" i="10"/>
  <c r="A453" i="10"/>
  <c r="L452" i="10"/>
  <c r="K452" i="10"/>
  <c r="J452" i="10"/>
  <c r="I452" i="10"/>
  <c r="H452" i="10"/>
  <c r="G452" i="10"/>
  <c r="F452" i="10"/>
  <c r="E452" i="10"/>
  <c r="D452" i="10"/>
  <c r="C452" i="10"/>
  <c r="B452" i="10"/>
  <c r="A452" i="10"/>
  <c r="L451" i="10"/>
  <c r="K451" i="10"/>
  <c r="J451" i="10"/>
  <c r="I451" i="10"/>
  <c r="H451" i="10"/>
  <c r="G451" i="10"/>
  <c r="F451" i="10"/>
  <c r="E451" i="10"/>
  <c r="D451" i="10"/>
  <c r="C451" i="10"/>
  <c r="B451" i="10"/>
  <c r="A451" i="10"/>
  <c r="L450" i="10"/>
  <c r="K450" i="10"/>
  <c r="J450" i="10"/>
  <c r="I450" i="10"/>
  <c r="H450" i="10"/>
  <c r="G450" i="10"/>
  <c r="F450" i="10"/>
  <c r="E450" i="10"/>
  <c r="D450" i="10"/>
  <c r="C450" i="10"/>
  <c r="B450" i="10"/>
  <c r="A450" i="10"/>
  <c r="L449" i="10"/>
  <c r="K449" i="10"/>
  <c r="J449" i="10"/>
  <c r="I449" i="10"/>
  <c r="H449" i="10"/>
  <c r="G449" i="10"/>
  <c r="F449" i="10"/>
  <c r="E449" i="10"/>
  <c r="D449" i="10"/>
  <c r="C449" i="10"/>
  <c r="B449" i="10"/>
  <c r="A449" i="10"/>
  <c r="L448" i="10"/>
  <c r="K448" i="10"/>
  <c r="J448" i="10"/>
  <c r="I448" i="10"/>
  <c r="H448" i="10"/>
  <c r="G448" i="10"/>
  <c r="F448" i="10"/>
  <c r="E448" i="10"/>
  <c r="D448" i="10"/>
  <c r="C448" i="10"/>
  <c r="B448" i="10"/>
  <c r="A448" i="10"/>
  <c r="L447" i="10"/>
  <c r="K447" i="10"/>
  <c r="J447" i="10"/>
  <c r="I447" i="10"/>
  <c r="H447" i="10"/>
  <c r="G447" i="10"/>
  <c r="F447" i="10"/>
  <c r="E447" i="10"/>
  <c r="D447" i="10"/>
  <c r="C447" i="10"/>
  <c r="B447" i="10"/>
  <c r="A447" i="10"/>
  <c r="L446" i="10"/>
  <c r="K446" i="10"/>
  <c r="J446" i="10"/>
  <c r="I446" i="10"/>
  <c r="H446" i="10"/>
  <c r="G446" i="10"/>
  <c r="F446" i="10"/>
  <c r="E446" i="10"/>
  <c r="D446" i="10"/>
  <c r="C446" i="10"/>
  <c r="B446" i="10"/>
  <c r="A446" i="10"/>
  <c r="L445" i="10"/>
  <c r="K445" i="10"/>
  <c r="J445" i="10"/>
  <c r="I445" i="10"/>
  <c r="H445" i="10"/>
  <c r="G445" i="10"/>
  <c r="F445" i="10"/>
  <c r="E445" i="10"/>
  <c r="D445" i="10"/>
  <c r="C445" i="10"/>
  <c r="B445" i="10"/>
  <c r="A445" i="10"/>
  <c r="L444" i="10"/>
  <c r="K444" i="10"/>
  <c r="J444" i="10"/>
  <c r="I444" i="10"/>
  <c r="H444" i="10"/>
  <c r="G444" i="10"/>
  <c r="F444" i="10"/>
  <c r="E444" i="10"/>
  <c r="D444" i="10"/>
  <c r="C444" i="10"/>
  <c r="B444" i="10"/>
  <c r="A444" i="10"/>
  <c r="L443" i="10"/>
  <c r="K443" i="10"/>
  <c r="J443" i="10"/>
  <c r="I443" i="10"/>
  <c r="H443" i="10"/>
  <c r="G443" i="10"/>
  <c r="F443" i="10"/>
  <c r="E443" i="10"/>
  <c r="D443" i="10"/>
  <c r="C443" i="10"/>
  <c r="B443" i="10"/>
  <c r="A443" i="10"/>
  <c r="L442" i="10"/>
  <c r="K442" i="10"/>
  <c r="J442" i="10"/>
  <c r="I442" i="10"/>
  <c r="H442" i="10"/>
  <c r="G442" i="10"/>
  <c r="F442" i="10"/>
  <c r="E442" i="10"/>
  <c r="D442" i="10"/>
  <c r="C442" i="10"/>
  <c r="B442" i="10"/>
  <c r="A442" i="10"/>
  <c r="L441" i="10"/>
  <c r="K441" i="10"/>
  <c r="J441" i="10"/>
  <c r="I441" i="10"/>
  <c r="H441" i="10"/>
  <c r="G441" i="10"/>
  <c r="F441" i="10"/>
  <c r="E441" i="10"/>
  <c r="D441" i="10"/>
  <c r="C441" i="10"/>
  <c r="B441" i="10"/>
  <c r="A441" i="10"/>
  <c r="L440" i="10"/>
  <c r="K440" i="10"/>
  <c r="J440" i="10"/>
  <c r="I440" i="10"/>
  <c r="H440" i="10"/>
  <c r="G440" i="10"/>
  <c r="F440" i="10"/>
  <c r="E440" i="10"/>
  <c r="D440" i="10"/>
  <c r="C440" i="10"/>
  <c r="B440" i="10"/>
  <c r="A440" i="10"/>
  <c r="L439" i="10"/>
  <c r="K439" i="10"/>
  <c r="J439" i="10"/>
  <c r="I439" i="10"/>
  <c r="H439" i="10"/>
  <c r="G439" i="10"/>
  <c r="F439" i="10"/>
  <c r="E439" i="10"/>
  <c r="D439" i="10"/>
  <c r="C439" i="10"/>
  <c r="B439" i="10"/>
  <c r="A439" i="10"/>
  <c r="L438" i="10"/>
  <c r="K438" i="10"/>
  <c r="J438" i="10"/>
  <c r="I438" i="10"/>
  <c r="H438" i="10"/>
  <c r="G438" i="10"/>
  <c r="F438" i="10"/>
  <c r="E438" i="10"/>
  <c r="D438" i="10"/>
  <c r="C438" i="10"/>
  <c r="B438" i="10"/>
  <c r="A438" i="10"/>
  <c r="L437" i="10"/>
  <c r="K437" i="10"/>
  <c r="J437" i="10"/>
  <c r="I437" i="10"/>
  <c r="H437" i="10"/>
  <c r="G437" i="10"/>
  <c r="F437" i="10"/>
  <c r="E437" i="10"/>
  <c r="D437" i="10"/>
  <c r="C437" i="10"/>
  <c r="B437" i="10"/>
  <c r="A437" i="10"/>
  <c r="L436" i="10"/>
  <c r="K436" i="10"/>
  <c r="J436" i="10"/>
  <c r="I436" i="10"/>
  <c r="H436" i="10"/>
  <c r="G436" i="10"/>
  <c r="F436" i="10"/>
  <c r="E436" i="10"/>
  <c r="D436" i="10"/>
  <c r="C436" i="10"/>
  <c r="B436" i="10"/>
  <c r="A436" i="10"/>
  <c r="L435" i="10"/>
  <c r="K435" i="10"/>
  <c r="J435" i="10"/>
  <c r="I435" i="10"/>
  <c r="H435" i="10"/>
  <c r="G435" i="10"/>
  <c r="F435" i="10"/>
  <c r="E435" i="10"/>
  <c r="D435" i="10"/>
  <c r="C435" i="10"/>
  <c r="B435" i="10"/>
  <c r="A435" i="10"/>
  <c r="L434" i="10"/>
  <c r="K434" i="10"/>
  <c r="J434" i="10"/>
  <c r="I434" i="10"/>
  <c r="H434" i="10"/>
  <c r="G434" i="10"/>
  <c r="F434" i="10"/>
  <c r="E434" i="10"/>
  <c r="D434" i="10"/>
  <c r="C434" i="10"/>
  <c r="B434" i="10"/>
  <c r="A434" i="10"/>
  <c r="L433" i="10"/>
  <c r="K433" i="10"/>
  <c r="J433" i="10"/>
  <c r="I433" i="10"/>
  <c r="H433" i="10"/>
  <c r="G433" i="10"/>
  <c r="F433" i="10"/>
  <c r="E433" i="10"/>
  <c r="D433" i="10"/>
  <c r="C433" i="10"/>
  <c r="B433" i="10"/>
  <c r="A433" i="10"/>
  <c r="L432" i="10"/>
  <c r="K432" i="10"/>
  <c r="J432" i="10"/>
  <c r="I432" i="10"/>
  <c r="H432" i="10"/>
  <c r="G432" i="10"/>
  <c r="F432" i="10"/>
  <c r="E432" i="10"/>
  <c r="D432" i="10"/>
  <c r="C432" i="10"/>
  <c r="B432" i="10"/>
  <c r="A432" i="10"/>
  <c r="L431" i="10"/>
  <c r="K431" i="10"/>
  <c r="J431" i="10"/>
  <c r="I431" i="10"/>
  <c r="H431" i="10"/>
  <c r="G431" i="10"/>
  <c r="F431" i="10"/>
  <c r="E431" i="10"/>
  <c r="D431" i="10"/>
  <c r="C431" i="10"/>
  <c r="B431" i="10"/>
  <c r="A431" i="10"/>
  <c r="L430" i="10"/>
  <c r="K430" i="10"/>
  <c r="J430" i="10"/>
  <c r="I430" i="10"/>
  <c r="H430" i="10"/>
  <c r="G430" i="10"/>
  <c r="F430" i="10"/>
  <c r="E430" i="10"/>
  <c r="D430" i="10"/>
  <c r="C430" i="10"/>
  <c r="B430" i="10"/>
  <c r="A430" i="10"/>
  <c r="L429" i="10"/>
  <c r="K429" i="10"/>
  <c r="J429" i="10"/>
  <c r="I429" i="10"/>
  <c r="H429" i="10"/>
  <c r="G429" i="10"/>
  <c r="F429" i="10"/>
  <c r="E429" i="10"/>
  <c r="D429" i="10"/>
  <c r="C429" i="10"/>
  <c r="B429" i="10"/>
  <c r="A429" i="10"/>
  <c r="L428" i="10"/>
  <c r="K428" i="10"/>
  <c r="J428" i="10"/>
  <c r="I428" i="10"/>
  <c r="H428" i="10"/>
  <c r="G428" i="10"/>
  <c r="F428" i="10"/>
  <c r="E428" i="10"/>
  <c r="D428" i="10"/>
  <c r="C428" i="10"/>
  <c r="B428" i="10"/>
  <c r="A428" i="10"/>
  <c r="L427" i="10"/>
  <c r="K427" i="10"/>
  <c r="J427" i="10"/>
  <c r="I427" i="10"/>
  <c r="H427" i="10"/>
  <c r="G427" i="10"/>
  <c r="F427" i="10"/>
  <c r="E427" i="10"/>
  <c r="D427" i="10"/>
  <c r="C427" i="10"/>
  <c r="B427" i="10"/>
  <c r="A427" i="10"/>
  <c r="L426" i="10"/>
  <c r="K426" i="10"/>
  <c r="J426" i="10"/>
  <c r="I426" i="10"/>
  <c r="H426" i="10"/>
  <c r="G426" i="10"/>
  <c r="F426" i="10"/>
  <c r="E426" i="10"/>
  <c r="D426" i="10"/>
  <c r="C426" i="10"/>
  <c r="B426" i="10"/>
  <c r="A426" i="10"/>
  <c r="L425" i="10"/>
  <c r="K425" i="10"/>
  <c r="J425" i="10"/>
  <c r="I425" i="10"/>
  <c r="H425" i="10"/>
  <c r="G425" i="10"/>
  <c r="F425" i="10"/>
  <c r="E425" i="10"/>
  <c r="D425" i="10"/>
  <c r="C425" i="10"/>
  <c r="B425" i="10"/>
  <c r="A425" i="10"/>
  <c r="L424" i="10"/>
  <c r="K424" i="10"/>
  <c r="J424" i="10"/>
  <c r="I424" i="10"/>
  <c r="H424" i="10"/>
  <c r="G424" i="10"/>
  <c r="F424" i="10"/>
  <c r="E424" i="10"/>
  <c r="D424" i="10"/>
  <c r="C424" i="10"/>
  <c r="B424" i="10"/>
  <c r="A424" i="10"/>
  <c r="L423" i="10"/>
  <c r="K423" i="10"/>
  <c r="J423" i="10"/>
  <c r="I423" i="10"/>
  <c r="H423" i="10"/>
  <c r="G423" i="10"/>
  <c r="F423" i="10"/>
  <c r="E423" i="10"/>
  <c r="D423" i="10"/>
  <c r="C423" i="10"/>
  <c r="B423" i="10"/>
  <c r="A423" i="10"/>
  <c r="L422" i="10"/>
  <c r="K422" i="10"/>
  <c r="J422" i="10"/>
  <c r="I422" i="10"/>
  <c r="H422" i="10"/>
  <c r="G422" i="10"/>
  <c r="F422" i="10"/>
  <c r="E422" i="10"/>
  <c r="D422" i="10"/>
  <c r="C422" i="10"/>
  <c r="B422" i="10"/>
  <c r="A422" i="10"/>
  <c r="L421" i="10"/>
  <c r="K421" i="10"/>
  <c r="J421" i="10"/>
  <c r="I421" i="10"/>
  <c r="H421" i="10"/>
  <c r="G421" i="10"/>
  <c r="F421" i="10"/>
  <c r="E421" i="10"/>
  <c r="D421" i="10"/>
  <c r="C421" i="10"/>
  <c r="B421" i="10"/>
  <c r="A421" i="10"/>
  <c r="L420" i="10"/>
  <c r="K420" i="10"/>
  <c r="J420" i="10"/>
  <c r="I420" i="10"/>
  <c r="H420" i="10"/>
  <c r="G420" i="10"/>
  <c r="F420" i="10"/>
  <c r="E420" i="10"/>
  <c r="D420" i="10"/>
  <c r="C420" i="10"/>
  <c r="B420" i="10"/>
  <c r="A420" i="10"/>
  <c r="L419" i="10"/>
  <c r="K419" i="10"/>
  <c r="J419" i="10"/>
  <c r="I419" i="10"/>
  <c r="H419" i="10"/>
  <c r="G419" i="10"/>
  <c r="F419" i="10"/>
  <c r="E419" i="10"/>
  <c r="D419" i="10"/>
  <c r="C419" i="10"/>
  <c r="B419" i="10"/>
  <c r="A419" i="10"/>
  <c r="L418" i="10"/>
  <c r="K418" i="10"/>
  <c r="J418" i="10"/>
  <c r="I418" i="10"/>
  <c r="H418" i="10"/>
  <c r="G418" i="10"/>
  <c r="F418" i="10"/>
  <c r="E418" i="10"/>
  <c r="D418" i="10"/>
  <c r="C418" i="10"/>
  <c r="B418" i="10"/>
  <c r="A418" i="10"/>
  <c r="L417" i="10"/>
  <c r="K417" i="10"/>
  <c r="J417" i="10"/>
  <c r="I417" i="10"/>
  <c r="H417" i="10"/>
  <c r="G417" i="10"/>
  <c r="F417" i="10"/>
  <c r="E417" i="10"/>
  <c r="D417" i="10"/>
  <c r="C417" i="10"/>
  <c r="B417" i="10"/>
  <c r="A417" i="10"/>
  <c r="L416" i="10"/>
  <c r="K416" i="10"/>
  <c r="J416" i="10"/>
  <c r="I416" i="10"/>
  <c r="H416" i="10"/>
  <c r="G416" i="10"/>
  <c r="F416" i="10"/>
  <c r="E416" i="10"/>
  <c r="D416" i="10"/>
  <c r="C416" i="10"/>
  <c r="B416" i="10"/>
  <c r="A416" i="10"/>
  <c r="L415" i="10"/>
  <c r="K415" i="10"/>
  <c r="J415" i="10"/>
  <c r="I415" i="10"/>
  <c r="H415" i="10"/>
  <c r="G415" i="10"/>
  <c r="F415" i="10"/>
  <c r="E415" i="10"/>
  <c r="D415" i="10"/>
  <c r="C415" i="10"/>
  <c r="B415" i="10"/>
  <c r="A415" i="10"/>
  <c r="L414" i="10"/>
  <c r="K414" i="10"/>
  <c r="J414" i="10"/>
  <c r="I414" i="10"/>
  <c r="H414" i="10"/>
  <c r="G414" i="10"/>
  <c r="F414" i="10"/>
  <c r="E414" i="10"/>
  <c r="D414" i="10"/>
  <c r="C414" i="10"/>
  <c r="B414" i="10"/>
  <c r="A414" i="10"/>
  <c r="L413" i="10"/>
  <c r="K413" i="10"/>
  <c r="J413" i="10"/>
  <c r="I413" i="10"/>
  <c r="H413" i="10"/>
  <c r="G413" i="10"/>
  <c r="F413" i="10"/>
  <c r="E413" i="10"/>
  <c r="D413" i="10"/>
  <c r="C413" i="10"/>
  <c r="B413" i="10"/>
  <c r="A413" i="10"/>
  <c r="L412" i="10"/>
  <c r="K412" i="10"/>
  <c r="J412" i="10"/>
  <c r="I412" i="10"/>
  <c r="H412" i="10"/>
  <c r="G412" i="10"/>
  <c r="F412" i="10"/>
  <c r="E412" i="10"/>
  <c r="D412" i="10"/>
  <c r="C412" i="10"/>
  <c r="B412" i="10"/>
  <c r="A412" i="10"/>
  <c r="L411" i="10"/>
  <c r="K411" i="10"/>
  <c r="J411" i="10"/>
  <c r="I411" i="10"/>
  <c r="H411" i="10"/>
  <c r="G411" i="10"/>
  <c r="F411" i="10"/>
  <c r="E411" i="10"/>
  <c r="D411" i="10"/>
  <c r="C411" i="10"/>
  <c r="B411" i="10"/>
  <c r="A411" i="10"/>
  <c r="L410" i="10"/>
  <c r="K410" i="10"/>
  <c r="J410" i="10"/>
  <c r="I410" i="10"/>
  <c r="H410" i="10"/>
  <c r="G410" i="10"/>
  <c r="F410" i="10"/>
  <c r="E410" i="10"/>
  <c r="D410" i="10"/>
  <c r="C410" i="10"/>
  <c r="B410" i="10"/>
  <c r="A410" i="10"/>
  <c r="L409" i="10"/>
  <c r="K409" i="10"/>
  <c r="J409" i="10"/>
  <c r="I409" i="10"/>
  <c r="H409" i="10"/>
  <c r="G409" i="10"/>
  <c r="F409" i="10"/>
  <c r="E409" i="10"/>
  <c r="D409" i="10"/>
  <c r="C409" i="10"/>
  <c r="B409" i="10"/>
  <c r="A409" i="10"/>
  <c r="L408" i="10"/>
  <c r="K408" i="10"/>
  <c r="J408" i="10"/>
  <c r="I408" i="10"/>
  <c r="H408" i="10"/>
  <c r="G408" i="10"/>
  <c r="F408" i="10"/>
  <c r="E408" i="10"/>
  <c r="D408" i="10"/>
  <c r="C408" i="10"/>
  <c r="B408" i="10"/>
  <c r="A408" i="10"/>
  <c r="L407" i="10"/>
  <c r="K407" i="10"/>
  <c r="J407" i="10"/>
  <c r="I407" i="10"/>
  <c r="H407" i="10"/>
  <c r="G407" i="10"/>
  <c r="F407" i="10"/>
  <c r="E407" i="10"/>
  <c r="D407" i="10"/>
  <c r="C407" i="10"/>
  <c r="B407" i="10"/>
  <c r="A407" i="10"/>
  <c r="L406" i="10"/>
  <c r="K406" i="10"/>
  <c r="J406" i="10"/>
  <c r="I406" i="10"/>
  <c r="H406" i="10"/>
  <c r="G406" i="10"/>
  <c r="F406" i="10"/>
  <c r="E406" i="10"/>
  <c r="D406" i="10"/>
  <c r="C406" i="10"/>
  <c r="B406" i="10"/>
  <c r="A406" i="10"/>
  <c r="L405" i="10"/>
  <c r="K405" i="10"/>
  <c r="J405" i="10"/>
  <c r="I405" i="10"/>
  <c r="H405" i="10"/>
  <c r="G405" i="10"/>
  <c r="F405" i="10"/>
  <c r="E405" i="10"/>
  <c r="D405" i="10"/>
  <c r="C405" i="10"/>
  <c r="B405" i="10"/>
  <c r="A405" i="10"/>
  <c r="L404" i="10"/>
  <c r="K404" i="10"/>
  <c r="J404" i="10"/>
  <c r="I404" i="10"/>
  <c r="H404" i="10"/>
  <c r="G404" i="10"/>
  <c r="F404" i="10"/>
  <c r="E404" i="10"/>
  <c r="D404" i="10"/>
  <c r="C404" i="10"/>
  <c r="B404" i="10"/>
  <c r="A404" i="10"/>
  <c r="L403" i="10"/>
  <c r="K403" i="10"/>
  <c r="J403" i="10"/>
  <c r="I403" i="10"/>
  <c r="H403" i="10"/>
  <c r="G403" i="10"/>
  <c r="F403" i="10"/>
  <c r="E403" i="10"/>
  <c r="D403" i="10"/>
  <c r="C403" i="10"/>
  <c r="B403" i="10"/>
  <c r="A403" i="10"/>
  <c r="L402" i="10"/>
  <c r="K402" i="10"/>
  <c r="J402" i="10"/>
  <c r="I402" i="10"/>
  <c r="H402" i="10"/>
  <c r="G402" i="10"/>
  <c r="F402" i="10"/>
  <c r="E402" i="10"/>
  <c r="D402" i="10"/>
  <c r="C402" i="10"/>
  <c r="B402" i="10"/>
  <c r="A402" i="10"/>
  <c r="L401" i="10"/>
  <c r="K401" i="10"/>
  <c r="J401" i="10"/>
  <c r="I401" i="10"/>
  <c r="H401" i="10"/>
  <c r="G401" i="10"/>
  <c r="F401" i="10"/>
  <c r="E401" i="10"/>
  <c r="D401" i="10"/>
  <c r="C401" i="10"/>
  <c r="B401" i="10"/>
  <c r="A401" i="10"/>
  <c r="L400" i="10"/>
  <c r="K400" i="10"/>
  <c r="J400" i="10"/>
  <c r="I400" i="10"/>
  <c r="H400" i="10"/>
  <c r="G400" i="10"/>
  <c r="F400" i="10"/>
  <c r="E400" i="10"/>
  <c r="D400" i="10"/>
  <c r="C400" i="10"/>
  <c r="B400" i="10"/>
  <c r="A400" i="10"/>
  <c r="L399" i="10"/>
  <c r="K399" i="10"/>
  <c r="J399" i="10"/>
  <c r="I399" i="10"/>
  <c r="H399" i="10"/>
  <c r="G399" i="10"/>
  <c r="F399" i="10"/>
  <c r="E399" i="10"/>
  <c r="D399" i="10"/>
  <c r="C399" i="10"/>
  <c r="B399" i="10"/>
  <c r="A399" i="10"/>
  <c r="L398" i="10"/>
  <c r="K398" i="10"/>
  <c r="J398" i="10"/>
  <c r="I398" i="10"/>
  <c r="H398" i="10"/>
  <c r="G398" i="10"/>
  <c r="F398" i="10"/>
  <c r="E398" i="10"/>
  <c r="D398" i="10"/>
  <c r="C398" i="10"/>
  <c r="B398" i="10"/>
  <c r="A398" i="10"/>
  <c r="L397" i="10"/>
  <c r="K397" i="10"/>
  <c r="J397" i="10"/>
  <c r="I397" i="10"/>
  <c r="H397" i="10"/>
  <c r="G397" i="10"/>
  <c r="F397" i="10"/>
  <c r="E397" i="10"/>
  <c r="D397" i="10"/>
  <c r="C397" i="10"/>
  <c r="B397" i="10"/>
  <c r="A397" i="10"/>
  <c r="L396" i="10"/>
  <c r="K396" i="10"/>
  <c r="J396" i="10"/>
  <c r="I396" i="10"/>
  <c r="H396" i="10"/>
  <c r="G396" i="10"/>
  <c r="F396" i="10"/>
  <c r="E396" i="10"/>
  <c r="D396" i="10"/>
  <c r="C396" i="10"/>
  <c r="B396" i="10"/>
  <c r="A396" i="10"/>
  <c r="L395" i="10"/>
  <c r="K395" i="10"/>
  <c r="J395" i="10"/>
  <c r="I395" i="10"/>
  <c r="H395" i="10"/>
  <c r="G395" i="10"/>
  <c r="F395" i="10"/>
  <c r="E395" i="10"/>
  <c r="D395" i="10"/>
  <c r="C395" i="10"/>
  <c r="B395" i="10"/>
  <c r="A395" i="10"/>
  <c r="L394" i="10"/>
  <c r="K394" i="10"/>
  <c r="J394" i="10"/>
  <c r="I394" i="10"/>
  <c r="H394" i="10"/>
  <c r="G394" i="10"/>
  <c r="F394" i="10"/>
  <c r="E394" i="10"/>
  <c r="D394" i="10"/>
  <c r="C394" i="10"/>
  <c r="B394" i="10"/>
  <c r="A394" i="10"/>
  <c r="L393" i="10"/>
  <c r="K393" i="10"/>
  <c r="J393" i="10"/>
  <c r="I393" i="10"/>
  <c r="H393" i="10"/>
  <c r="G393" i="10"/>
  <c r="F393" i="10"/>
  <c r="E393" i="10"/>
  <c r="D393" i="10"/>
  <c r="C393" i="10"/>
  <c r="B393" i="10"/>
  <c r="A393" i="10"/>
  <c r="L392" i="10"/>
  <c r="K392" i="10"/>
  <c r="J392" i="10"/>
  <c r="I392" i="10"/>
  <c r="H392" i="10"/>
  <c r="G392" i="10"/>
  <c r="F392" i="10"/>
  <c r="E392" i="10"/>
  <c r="D392" i="10"/>
  <c r="C392" i="10"/>
  <c r="B392" i="10"/>
  <c r="A392" i="10"/>
  <c r="L391" i="10"/>
  <c r="K391" i="10"/>
  <c r="J391" i="10"/>
  <c r="I391" i="10"/>
  <c r="H391" i="10"/>
  <c r="G391" i="10"/>
  <c r="F391" i="10"/>
  <c r="E391" i="10"/>
  <c r="D391" i="10"/>
  <c r="C391" i="10"/>
  <c r="B391" i="10"/>
  <c r="A391" i="10"/>
  <c r="L390" i="10"/>
  <c r="K390" i="10"/>
  <c r="J390" i="10"/>
  <c r="I390" i="10"/>
  <c r="H390" i="10"/>
  <c r="G390" i="10"/>
  <c r="F390" i="10"/>
  <c r="E390" i="10"/>
  <c r="D390" i="10"/>
  <c r="C390" i="10"/>
  <c r="B390" i="10"/>
  <c r="A390" i="10"/>
  <c r="L389" i="10"/>
  <c r="K389" i="10"/>
  <c r="J389" i="10"/>
  <c r="I389" i="10"/>
  <c r="H389" i="10"/>
  <c r="G389" i="10"/>
  <c r="F389" i="10"/>
  <c r="E389" i="10"/>
  <c r="D389" i="10"/>
  <c r="C389" i="10"/>
  <c r="B389" i="10"/>
  <c r="A389" i="10"/>
  <c r="L388" i="10"/>
  <c r="K388" i="10"/>
  <c r="J388" i="10"/>
  <c r="I388" i="10"/>
  <c r="H388" i="10"/>
  <c r="G388" i="10"/>
  <c r="F388" i="10"/>
  <c r="E388" i="10"/>
  <c r="D388" i="10"/>
  <c r="C388" i="10"/>
  <c r="B388" i="10"/>
  <c r="A388" i="10"/>
  <c r="L387" i="10"/>
  <c r="K387" i="10"/>
  <c r="J387" i="10"/>
  <c r="I387" i="10"/>
  <c r="H387" i="10"/>
  <c r="G387" i="10"/>
  <c r="F387" i="10"/>
  <c r="E387" i="10"/>
  <c r="D387" i="10"/>
  <c r="C387" i="10"/>
  <c r="B387" i="10"/>
  <c r="A387" i="10"/>
  <c r="L386" i="10"/>
  <c r="K386" i="10"/>
  <c r="J386" i="10"/>
  <c r="I386" i="10"/>
  <c r="H386" i="10"/>
  <c r="G386" i="10"/>
  <c r="F386" i="10"/>
  <c r="E386" i="10"/>
  <c r="D386" i="10"/>
  <c r="C386" i="10"/>
  <c r="B386" i="10"/>
  <c r="A386" i="10"/>
  <c r="L385" i="10"/>
  <c r="K385" i="10"/>
  <c r="J385" i="10"/>
  <c r="I385" i="10"/>
  <c r="H385" i="10"/>
  <c r="G385" i="10"/>
  <c r="F385" i="10"/>
  <c r="E385" i="10"/>
  <c r="D385" i="10"/>
  <c r="C385" i="10"/>
  <c r="B385" i="10"/>
  <c r="A385" i="10"/>
  <c r="L384" i="10"/>
  <c r="K384" i="10"/>
  <c r="J384" i="10"/>
  <c r="I384" i="10"/>
  <c r="H384" i="10"/>
  <c r="G384" i="10"/>
  <c r="F384" i="10"/>
  <c r="E384" i="10"/>
  <c r="D384" i="10"/>
  <c r="C384" i="10"/>
  <c r="B384" i="10"/>
  <c r="A384" i="10"/>
  <c r="L383" i="10"/>
  <c r="K383" i="10"/>
  <c r="J383" i="10"/>
  <c r="I383" i="10"/>
  <c r="H383" i="10"/>
  <c r="G383" i="10"/>
  <c r="F383" i="10"/>
  <c r="E383" i="10"/>
  <c r="D383" i="10"/>
  <c r="C383" i="10"/>
  <c r="B383" i="10"/>
  <c r="A383" i="10"/>
  <c r="L382" i="10"/>
  <c r="K382" i="10"/>
  <c r="J382" i="10"/>
  <c r="I382" i="10"/>
  <c r="H382" i="10"/>
  <c r="G382" i="10"/>
  <c r="F382" i="10"/>
  <c r="E382" i="10"/>
  <c r="D382" i="10"/>
  <c r="C382" i="10"/>
  <c r="B382" i="10"/>
  <c r="A382" i="10"/>
  <c r="L381" i="10"/>
  <c r="K381" i="10"/>
  <c r="J381" i="10"/>
  <c r="I381" i="10"/>
  <c r="H381" i="10"/>
  <c r="G381" i="10"/>
  <c r="F381" i="10"/>
  <c r="E381" i="10"/>
  <c r="D381" i="10"/>
  <c r="C381" i="10"/>
  <c r="B381" i="10"/>
  <c r="A381" i="10"/>
  <c r="L380" i="10"/>
  <c r="K380" i="10"/>
  <c r="J380" i="10"/>
  <c r="I380" i="10"/>
  <c r="H380" i="10"/>
  <c r="G380" i="10"/>
  <c r="F380" i="10"/>
  <c r="E380" i="10"/>
  <c r="D380" i="10"/>
  <c r="C380" i="10"/>
  <c r="B380" i="10"/>
  <c r="A380" i="10"/>
  <c r="L379" i="10"/>
  <c r="K379" i="10"/>
  <c r="J379" i="10"/>
  <c r="I379" i="10"/>
  <c r="H379" i="10"/>
  <c r="G379" i="10"/>
  <c r="F379" i="10"/>
  <c r="E379" i="10"/>
  <c r="D379" i="10"/>
  <c r="C379" i="10"/>
  <c r="B379" i="10"/>
  <c r="A379" i="10"/>
  <c r="L378" i="10"/>
  <c r="K378" i="10"/>
  <c r="J378" i="10"/>
  <c r="I378" i="10"/>
  <c r="H378" i="10"/>
  <c r="G378" i="10"/>
  <c r="F378" i="10"/>
  <c r="E378" i="10"/>
  <c r="D378" i="10"/>
  <c r="C378" i="10"/>
  <c r="B378" i="10"/>
  <c r="A378" i="10"/>
  <c r="L377" i="10"/>
  <c r="K377" i="10"/>
  <c r="J377" i="10"/>
  <c r="I377" i="10"/>
  <c r="H377" i="10"/>
  <c r="G377" i="10"/>
  <c r="F377" i="10"/>
  <c r="E377" i="10"/>
  <c r="D377" i="10"/>
  <c r="C377" i="10"/>
  <c r="B377" i="10"/>
  <c r="A377" i="10"/>
  <c r="L376" i="10"/>
  <c r="K376" i="10"/>
  <c r="J376" i="10"/>
  <c r="I376" i="10"/>
  <c r="H376" i="10"/>
  <c r="G376" i="10"/>
  <c r="F376" i="10"/>
  <c r="E376" i="10"/>
  <c r="D376" i="10"/>
  <c r="C376" i="10"/>
  <c r="B376" i="10"/>
  <c r="A376" i="10"/>
  <c r="L375" i="10"/>
  <c r="K375" i="10"/>
  <c r="J375" i="10"/>
  <c r="I375" i="10"/>
  <c r="H375" i="10"/>
  <c r="G375" i="10"/>
  <c r="F375" i="10"/>
  <c r="E375" i="10"/>
  <c r="D375" i="10"/>
  <c r="C375" i="10"/>
  <c r="B375" i="10"/>
  <c r="A375" i="10"/>
  <c r="L374" i="10"/>
  <c r="K374" i="10"/>
  <c r="J374" i="10"/>
  <c r="I374" i="10"/>
  <c r="H374" i="10"/>
  <c r="G374" i="10"/>
  <c r="F374" i="10"/>
  <c r="E374" i="10"/>
  <c r="D374" i="10"/>
  <c r="C374" i="10"/>
  <c r="B374" i="10"/>
  <c r="A374" i="10"/>
  <c r="L373" i="10"/>
  <c r="K373" i="10"/>
  <c r="J373" i="10"/>
  <c r="I373" i="10"/>
  <c r="H373" i="10"/>
  <c r="G373" i="10"/>
  <c r="F373" i="10"/>
  <c r="E373" i="10"/>
  <c r="D373" i="10"/>
  <c r="C373" i="10"/>
  <c r="B373" i="10"/>
  <c r="A373" i="10"/>
  <c r="L372" i="10"/>
  <c r="K372" i="10"/>
  <c r="J372" i="10"/>
  <c r="I372" i="10"/>
  <c r="H372" i="10"/>
  <c r="G372" i="10"/>
  <c r="F372" i="10"/>
  <c r="E372" i="10"/>
  <c r="D372" i="10"/>
  <c r="C372" i="10"/>
  <c r="B372" i="10"/>
  <c r="A372" i="10"/>
  <c r="L371" i="10"/>
  <c r="K371" i="10"/>
  <c r="J371" i="10"/>
  <c r="I371" i="10"/>
  <c r="H371" i="10"/>
  <c r="G371" i="10"/>
  <c r="F371" i="10"/>
  <c r="E371" i="10"/>
  <c r="D371" i="10"/>
  <c r="C371" i="10"/>
  <c r="B371" i="10"/>
  <c r="A371" i="10"/>
  <c r="L370" i="10"/>
  <c r="K370" i="10"/>
  <c r="J370" i="10"/>
  <c r="I370" i="10"/>
  <c r="H370" i="10"/>
  <c r="G370" i="10"/>
  <c r="F370" i="10"/>
  <c r="E370" i="10"/>
  <c r="D370" i="10"/>
  <c r="C370" i="10"/>
  <c r="B370" i="10"/>
  <c r="A370" i="10"/>
  <c r="L369" i="10"/>
  <c r="K369" i="10"/>
  <c r="J369" i="10"/>
  <c r="I369" i="10"/>
  <c r="H369" i="10"/>
  <c r="G369" i="10"/>
  <c r="F369" i="10"/>
  <c r="E369" i="10"/>
  <c r="D369" i="10"/>
  <c r="C369" i="10"/>
  <c r="B369" i="10"/>
  <c r="A369" i="10"/>
  <c r="L368" i="10"/>
  <c r="K368" i="10"/>
  <c r="J368" i="10"/>
  <c r="I368" i="10"/>
  <c r="H368" i="10"/>
  <c r="G368" i="10"/>
  <c r="F368" i="10"/>
  <c r="E368" i="10"/>
  <c r="D368" i="10"/>
  <c r="C368" i="10"/>
  <c r="B368" i="10"/>
  <c r="A368" i="10"/>
  <c r="L367" i="10"/>
  <c r="K367" i="10"/>
  <c r="J367" i="10"/>
  <c r="I367" i="10"/>
  <c r="H367" i="10"/>
  <c r="G367" i="10"/>
  <c r="F367" i="10"/>
  <c r="E367" i="10"/>
  <c r="D367" i="10"/>
  <c r="C367" i="10"/>
  <c r="B367" i="10"/>
  <c r="A367" i="10"/>
  <c r="L366" i="10"/>
  <c r="K366" i="10"/>
  <c r="J366" i="10"/>
  <c r="I366" i="10"/>
  <c r="H366" i="10"/>
  <c r="G366" i="10"/>
  <c r="F366" i="10"/>
  <c r="E366" i="10"/>
  <c r="D366" i="10"/>
  <c r="C366" i="10"/>
  <c r="B366" i="10"/>
  <c r="A366" i="10"/>
  <c r="L365" i="10"/>
  <c r="K365" i="10"/>
  <c r="J365" i="10"/>
  <c r="I365" i="10"/>
  <c r="H365" i="10"/>
  <c r="G365" i="10"/>
  <c r="F365" i="10"/>
  <c r="E365" i="10"/>
  <c r="D365" i="10"/>
  <c r="C365" i="10"/>
  <c r="B365" i="10"/>
  <c r="A365" i="10"/>
  <c r="L364" i="10"/>
  <c r="K364" i="10"/>
  <c r="J364" i="10"/>
  <c r="I364" i="10"/>
  <c r="H364" i="10"/>
  <c r="G364" i="10"/>
  <c r="F364" i="10"/>
  <c r="E364" i="10"/>
  <c r="D364" i="10"/>
  <c r="C364" i="10"/>
  <c r="B364" i="10"/>
  <c r="A364" i="10"/>
  <c r="L363" i="10"/>
  <c r="K363" i="10"/>
  <c r="J363" i="10"/>
  <c r="I363" i="10"/>
  <c r="H363" i="10"/>
  <c r="G363" i="10"/>
  <c r="F363" i="10"/>
  <c r="E363" i="10"/>
  <c r="D363" i="10"/>
  <c r="C363" i="10"/>
  <c r="B363" i="10"/>
  <c r="A363" i="10"/>
  <c r="L362" i="10"/>
  <c r="K362" i="10"/>
  <c r="J362" i="10"/>
  <c r="I362" i="10"/>
  <c r="H362" i="10"/>
  <c r="G362" i="10"/>
  <c r="F362" i="10"/>
  <c r="E362" i="10"/>
  <c r="D362" i="10"/>
  <c r="C362" i="10"/>
  <c r="B362" i="10"/>
  <c r="A362" i="10"/>
  <c r="L361" i="10"/>
  <c r="K361" i="10"/>
  <c r="J361" i="10"/>
  <c r="I361" i="10"/>
  <c r="H361" i="10"/>
  <c r="G361" i="10"/>
  <c r="F361" i="10"/>
  <c r="E361" i="10"/>
  <c r="D361" i="10"/>
  <c r="C361" i="10"/>
  <c r="B361" i="10"/>
  <c r="A361" i="10"/>
  <c r="L360" i="10"/>
  <c r="K360" i="10"/>
  <c r="J360" i="10"/>
  <c r="I360" i="10"/>
  <c r="H360" i="10"/>
  <c r="G360" i="10"/>
  <c r="F360" i="10"/>
  <c r="E360" i="10"/>
  <c r="D360" i="10"/>
  <c r="C360" i="10"/>
  <c r="B360" i="10"/>
  <c r="A360" i="10"/>
  <c r="L359" i="10"/>
  <c r="K359" i="10"/>
  <c r="J359" i="10"/>
  <c r="I359" i="10"/>
  <c r="H359" i="10"/>
  <c r="G359" i="10"/>
  <c r="F359" i="10"/>
  <c r="E359" i="10"/>
  <c r="D359" i="10"/>
  <c r="C359" i="10"/>
  <c r="B359" i="10"/>
  <c r="A359" i="10"/>
  <c r="L358" i="10"/>
  <c r="K358" i="10"/>
  <c r="J358" i="10"/>
  <c r="I358" i="10"/>
  <c r="H358" i="10"/>
  <c r="G358" i="10"/>
  <c r="F358" i="10"/>
  <c r="E358" i="10"/>
  <c r="D358" i="10"/>
  <c r="C358" i="10"/>
  <c r="B358" i="10"/>
  <c r="A358" i="10"/>
  <c r="L357" i="10"/>
  <c r="K357" i="10"/>
  <c r="J357" i="10"/>
  <c r="I357" i="10"/>
  <c r="H357" i="10"/>
  <c r="G357" i="10"/>
  <c r="F357" i="10"/>
  <c r="E357" i="10"/>
  <c r="D357" i="10"/>
  <c r="C357" i="10"/>
  <c r="B357" i="10"/>
  <c r="A357" i="10"/>
  <c r="L356" i="10"/>
  <c r="K356" i="10"/>
  <c r="J356" i="10"/>
  <c r="I356" i="10"/>
  <c r="H356" i="10"/>
  <c r="G356" i="10"/>
  <c r="F356" i="10"/>
  <c r="E356" i="10"/>
  <c r="D356" i="10"/>
  <c r="C356" i="10"/>
  <c r="B356" i="10"/>
  <c r="A356" i="10"/>
  <c r="L355" i="10"/>
  <c r="K355" i="10"/>
  <c r="J355" i="10"/>
  <c r="I355" i="10"/>
  <c r="H355" i="10"/>
  <c r="G355" i="10"/>
  <c r="F355" i="10"/>
  <c r="E355" i="10"/>
  <c r="D355" i="10"/>
  <c r="C355" i="10"/>
  <c r="B355" i="10"/>
  <c r="A355" i="10"/>
  <c r="L354" i="10"/>
  <c r="K354" i="10"/>
  <c r="J354" i="10"/>
  <c r="I354" i="10"/>
  <c r="H354" i="10"/>
  <c r="G354" i="10"/>
  <c r="F354" i="10"/>
  <c r="E354" i="10"/>
  <c r="D354" i="10"/>
  <c r="C354" i="10"/>
  <c r="B354" i="10"/>
  <c r="A354" i="10"/>
  <c r="L353" i="10"/>
  <c r="K353" i="10"/>
  <c r="J353" i="10"/>
  <c r="I353" i="10"/>
  <c r="H353" i="10"/>
  <c r="G353" i="10"/>
  <c r="F353" i="10"/>
  <c r="E353" i="10"/>
  <c r="D353" i="10"/>
  <c r="C353" i="10"/>
  <c r="B353" i="10"/>
  <c r="A353" i="10"/>
  <c r="L352" i="10"/>
  <c r="K352" i="10"/>
  <c r="J352" i="10"/>
  <c r="I352" i="10"/>
  <c r="H352" i="10"/>
  <c r="G352" i="10"/>
  <c r="F352" i="10"/>
  <c r="E352" i="10"/>
  <c r="D352" i="10"/>
  <c r="C352" i="10"/>
  <c r="B352" i="10"/>
  <c r="A352" i="10"/>
  <c r="L351" i="10"/>
  <c r="K351" i="10"/>
  <c r="J351" i="10"/>
  <c r="I351" i="10"/>
  <c r="H351" i="10"/>
  <c r="G351" i="10"/>
  <c r="F351" i="10"/>
  <c r="E351" i="10"/>
  <c r="D351" i="10"/>
  <c r="C351" i="10"/>
  <c r="B351" i="10"/>
  <c r="A351" i="10"/>
  <c r="L350" i="10"/>
  <c r="K350" i="10"/>
  <c r="J350" i="10"/>
  <c r="I350" i="10"/>
  <c r="H350" i="10"/>
  <c r="G350" i="10"/>
  <c r="F350" i="10"/>
  <c r="E350" i="10"/>
  <c r="D350" i="10"/>
  <c r="C350" i="10"/>
  <c r="B350" i="10"/>
  <c r="A350" i="10"/>
  <c r="L349" i="10"/>
  <c r="K349" i="10"/>
  <c r="J349" i="10"/>
  <c r="I349" i="10"/>
  <c r="H349" i="10"/>
  <c r="G349" i="10"/>
  <c r="F349" i="10"/>
  <c r="E349" i="10"/>
  <c r="D349" i="10"/>
  <c r="C349" i="10"/>
  <c r="B349" i="10"/>
  <c r="A349" i="10"/>
  <c r="L348" i="10"/>
  <c r="K348" i="10"/>
  <c r="J348" i="10"/>
  <c r="I348" i="10"/>
  <c r="H348" i="10"/>
  <c r="G348" i="10"/>
  <c r="F348" i="10"/>
  <c r="E348" i="10"/>
  <c r="D348" i="10"/>
  <c r="C348" i="10"/>
  <c r="B348" i="10"/>
  <c r="A348" i="10"/>
  <c r="L347" i="10"/>
  <c r="K347" i="10"/>
  <c r="J347" i="10"/>
  <c r="I347" i="10"/>
  <c r="H347" i="10"/>
  <c r="G347" i="10"/>
  <c r="F347" i="10"/>
  <c r="E347" i="10"/>
  <c r="D347" i="10"/>
  <c r="C347" i="10"/>
  <c r="B347" i="10"/>
  <c r="A347" i="10"/>
  <c r="L346" i="10"/>
  <c r="K346" i="10"/>
  <c r="J346" i="10"/>
  <c r="I346" i="10"/>
  <c r="H346" i="10"/>
  <c r="G346" i="10"/>
  <c r="F346" i="10"/>
  <c r="E346" i="10"/>
  <c r="D346" i="10"/>
  <c r="C346" i="10"/>
  <c r="B346" i="10"/>
  <c r="A346" i="10"/>
  <c r="L345" i="10"/>
  <c r="K345" i="10"/>
  <c r="J345" i="10"/>
  <c r="I345" i="10"/>
  <c r="H345" i="10"/>
  <c r="G345" i="10"/>
  <c r="F345" i="10"/>
  <c r="E345" i="10"/>
  <c r="D345" i="10"/>
  <c r="C345" i="10"/>
  <c r="B345" i="10"/>
  <c r="A345" i="10"/>
  <c r="L344" i="10"/>
  <c r="K344" i="10"/>
  <c r="J344" i="10"/>
  <c r="I344" i="10"/>
  <c r="H344" i="10"/>
  <c r="G344" i="10"/>
  <c r="F344" i="10"/>
  <c r="E344" i="10"/>
  <c r="D344" i="10"/>
  <c r="C344" i="10"/>
  <c r="B344" i="10"/>
  <c r="A344" i="10"/>
  <c r="L343" i="10"/>
  <c r="K343" i="10"/>
  <c r="J343" i="10"/>
  <c r="I343" i="10"/>
  <c r="H343" i="10"/>
  <c r="G343" i="10"/>
  <c r="F343" i="10"/>
  <c r="E343" i="10"/>
  <c r="D343" i="10"/>
  <c r="C343" i="10"/>
  <c r="B343" i="10"/>
  <c r="A343" i="10"/>
  <c r="L342" i="10"/>
  <c r="K342" i="10"/>
  <c r="J342" i="10"/>
  <c r="I342" i="10"/>
  <c r="H342" i="10"/>
  <c r="G342" i="10"/>
  <c r="F342" i="10"/>
  <c r="E342" i="10"/>
  <c r="D342" i="10"/>
  <c r="C342" i="10"/>
  <c r="B342" i="10"/>
  <c r="A342" i="10"/>
  <c r="L341" i="10"/>
  <c r="K341" i="10"/>
  <c r="J341" i="10"/>
  <c r="I341" i="10"/>
  <c r="H341" i="10"/>
  <c r="G341" i="10"/>
  <c r="F341" i="10"/>
  <c r="E341" i="10"/>
  <c r="D341" i="10"/>
  <c r="C341" i="10"/>
  <c r="B341" i="10"/>
  <c r="A341" i="10"/>
  <c r="L340" i="10"/>
  <c r="K340" i="10"/>
  <c r="J340" i="10"/>
  <c r="I340" i="10"/>
  <c r="H340" i="10"/>
  <c r="G340" i="10"/>
  <c r="F340" i="10"/>
  <c r="E340" i="10"/>
  <c r="D340" i="10"/>
  <c r="C340" i="10"/>
  <c r="B340" i="10"/>
  <c r="A340" i="10"/>
  <c r="L339" i="10"/>
  <c r="K339" i="10"/>
  <c r="J339" i="10"/>
  <c r="I339" i="10"/>
  <c r="H339" i="10"/>
  <c r="G339" i="10"/>
  <c r="F339" i="10"/>
  <c r="E339" i="10"/>
  <c r="D339" i="10"/>
  <c r="C339" i="10"/>
  <c r="B339" i="10"/>
  <c r="A339" i="10"/>
  <c r="L338" i="10"/>
  <c r="K338" i="10"/>
  <c r="J338" i="10"/>
  <c r="I338" i="10"/>
  <c r="H338" i="10"/>
  <c r="G338" i="10"/>
  <c r="F338" i="10"/>
  <c r="E338" i="10"/>
  <c r="D338" i="10"/>
  <c r="C338" i="10"/>
  <c r="B338" i="10"/>
  <c r="A338" i="10"/>
  <c r="L337" i="10"/>
  <c r="K337" i="10"/>
  <c r="J337" i="10"/>
  <c r="I337" i="10"/>
  <c r="H337" i="10"/>
  <c r="G337" i="10"/>
  <c r="F337" i="10"/>
  <c r="E337" i="10"/>
  <c r="D337" i="10"/>
  <c r="C337" i="10"/>
  <c r="B337" i="10"/>
  <c r="A337" i="10"/>
  <c r="L336" i="10"/>
  <c r="K336" i="10"/>
  <c r="J336" i="10"/>
  <c r="I336" i="10"/>
  <c r="H336" i="10"/>
  <c r="G336" i="10"/>
  <c r="F336" i="10"/>
  <c r="E336" i="10"/>
  <c r="D336" i="10"/>
  <c r="C336" i="10"/>
  <c r="B336" i="10"/>
  <c r="A336" i="10"/>
  <c r="L335" i="10"/>
  <c r="K335" i="10"/>
  <c r="J335" i="10"/>
  <c r="I335" i="10"/>
  <c r="H335" i="10"/>
  <c r="G335" i="10"/>
  <c r="F335" i="10"/>
  <c r="E335" i="10"/>
  <c r="D335" i="10"/>
  <c r="C335" i="10"/>
  <c r="B335" i="10"/>
  <c r="A335" i="10"/>
  <c r="L334" i="10"/>
  <c r="K334" i="10"/>
  <c r="J334" i="10"/>
  <c r="I334" i="10"/>
  <c r="H334" i="10"/>
  <c r="G334" i="10"/>
  <c r="F334" i="10"/>
  <c r="E334" i="10"/>
  <c r="D334" i="10"/>
  <c r="C334" i="10"/>
  <c r="B334" i="10"/>
  <c r="A334" i="10"/>
  <c r="L333" i="10"/>
  <c r="K333" i="10"/>
  <c r="J333" i="10"/>
  <c r="I333" i="10"/>
  <c r="H333" i="10"/>
  <c r="G333" i="10"/>
  <c r="F333" i="10"/>
  <c r="E333" i="10"/>
  <c r="D333" i="10"/>
  <c r="C333" i="10"/>
  <c r="B333" i="10"/>
  <c r="A333" i="10"/>
  <c r="L332" i="10"/>
  <c r="K332" i="10"/>
  <c r="J332" i="10"/>
  <c r="I332" i="10"/>
  <c r="H332" i="10"/>
  <c r="G332" i="10"/>
  <c r="F332" i="10"/>
  <c r="E332" i="10"/>
  <c r="D332" i="10"/>
  <c r="C332" i="10"/>
  <c r="B332" i="10"/>
  <c r="A332" i="10"/>
  <c r="L331" i="10"/>
  <c r="K331" i="10"/>
  <c r="J331" i="10"/>
  <c r="I331" i="10"/>
  <c r="H331" i="10"/>
  <c r="G331" i="10"/>
  <c r="F331" i="10"/>
  <c r="E331" i="10"/>
  <c r="D331" i="10"/>
  <c r="C331" i="10"/>
  <c r="B331" i="10"/>
  <c r="A331" i="10"/>
  <c r="L330" i="10"/>
  <c r="K330" i="10"/>
  <c r="J330" i="10"/>
  <c r="I330" i="10"/>
  <c r="H330" i="10"/>
  <c r="G330" i="10"/>
  <c r="F330" i="10"/>
  <c r="E330" i="10"/>
  <c r="D330" i="10"/>
  <c r="C330" i="10"/>
  <c r="B330" i="10"/>
  <c r="A330" i="10"/>
  <c r="L329" i="10"/>
  <c r="K329" i="10"/>
  <c r="J329" i="10"/>
  <c r="I329" i="10"/>
  <c r="H329" i="10"/>
  <c r="G329" i="10"/>
  <c r="F329" i="10"/>
  <c r="E329" i="10"/>
  <c r="D329" i="10"/>
  <c r="C329" i="10"/>
  <c r="B329" i="10"/>
  <c r="A329" i="10"/>
  <c r="L328" i="10"/>
  <c r="K328" i="10"/>
  <c r="J328" i="10"/>
  <c r="I328" i="10"/>
  <c r="H328" i="10"/>
  <c r="G328" i="10"/>
  <c r="F328" i="10"/>
  <c r="E328" i="10"/>
  <c r="D328" i="10"/>
  <c r="C328" i="10"/>
  <c r="B328" i="10"/>
  <c r="A328" i="10"/>
  <c r="L327" i="10"/>
  <c r="K327" i="10"/>
  <c r="J327" i="10"/>
  <c r="I327" i="10"/>
  <c r="H327" i="10"/>
  <c r="G327" i="10"/>
  <c r="F327" i="10"/>
  <c r="E327" i="10"/>
  <c r="D327" i="10"/>
  <c r="C327" i="10"/>
  <c r="B327" i="10"/>
  <c r="A327" i="10"/>
  <c r="L326" i="10"/>
  <c r="K326" i="10"/>
  <c r="J326" i="10"/>
  <c r="I326" i="10"/>
  <c r="H326" i="10"/>
  <c r="G326" i="10"/>
  <c r="F326" i="10"/>
  <c r="E326" i="10"/>
  <c r="D326" i="10"/>
  <c r="C326" i="10"/>
  <c r="B326" i="10"/>
  <c r="A326" i="10"/>
  <c r="L325" i="10"/>
  <c r="K325" i="10"/>
  <c r="J325" i="10"/>
  <c r="I325" i="10"/>
  <c r="H325" i="10"/>
  <c r="G325" i="10"/>
  <c r="F325" i="10"/>
  <c r="E325" i="10"/>
  <c r="D325" i="10"/>
  <c r="C325" i="10"/>
  <c r="B325" i="10"/>
  <c r="A325" i="10"/>
  <c r="L324" i="10"/>
  <c r="K324" i="10"/>
  <c r="J324" i="10"/>
  <c r="I324" i="10"/>
  <c r="H324" i="10"/>
  <c r="G324" i="10"/>
  <c r="F324" i="10"/>
  <c r="E324" i="10"/>
  <c r="D324" i="10"/>
  <c r="C324" i="10"/>
  <c r="B324" i="10"/>
  <c r="A324" i="10"/>
  <c r="L323" i="10"/>
  <c r="K323" i="10"/>
  <c r="J323" i="10"/>
  <c r="I323" i="10"/>
  <c r="H323" i="10"/>
  <c r="G323" i="10"/>
  <c r="F323" i="10"/>
  <c r="E323" i="10"/>
  <c r="D323" i="10"/>
  <c r="C323" i="10"/>
  <c r="B323" i="10"/>
  <c r="A323" i="10"/>
  <c r="L322" i="10"/>
  <c r="K322" i="10"/>
  <c r="J322" i="10"/>
  <c r="I322" i="10"/>
  <c r="H322" i="10"/>
  <c r="G322" i="10"/>
  <c r="F322" i="10"/>
  <c r="E322" i="10"/>
  <c r="D322" i="10"/>
  <c r="C322" i="10"/>
  <c r="B322" i="10"/>
  <c r="A322" i="10"/>
  <c r="L321" i="10"/>
  <c r="K321" i="10"/>
  <c r="J321" i="10"/>
  <c r="I321" i="10"/>
  <c r="H321" i="10"/>
  <c r="G321" i="10"/>
  <c r="F321" i="10"/>
  <c r="E321" i="10"/>
  <c r="D321" i="10"/>
  <c r="C321" i="10"/>
  <c r="B321" i="10"/>
  <c r="A321" i="10"/>
  <c r="L320" i="10"/>
  <c r="K320" i="10"/>
  <c r="J320" i="10"/>
  <c r="I320" i="10"/>
  <c r="H320" i="10"/>
  <c r="G320" i="10"/>
  <c r="F320" i="10"/>
  <c r="E320" i="10"/>
  <c r="D320" i="10"/>
  <c r="C320" i="10"/>
  <c r="B320" i="10"/>
  <c r="A320" i="10"/>
  <c r="L319" i="10"/>
  <c r="K319" i="10"/>
  <c r="J319" i="10"/>
  <c r="I319" i="10"/>
  <c r="H319" i="10"/>
  <c r="G319" i="10"/>
  <c r="F319" i="10"/>
  <c r="E319" i="10"/>
  <c r="D319" i="10"/>
  <c r="C319" i="10"/>
  <c r="B319" i="10"/>
  <c r="A319" i="10"/>
  <c r="L318" i="10"/>
  <c r="K318" i="10"/>
  <c r="J318" i="10"/>
  <c r="I318" i="10"/>
  <c r="H318" i="10"/>
  <c r="G318" i="10"/>
  <c r="F318" i="10"/>
  <c r="E318" i="10"/>
  <c r="D318" i="10"/>
  <c r="C318" i="10"/>
  <c r="B318" i="10"/>
  <c r="A318" i="10"/>
  <c r="L317" i="10"/>
  <c r="K317" i="10"/>
  <c r="J317" i="10"/>
  <c r="I317" i="10"/>
  <c r="H317" i="10"/>
  <c r="G317" i="10"/>
  <c r="F317" i="10"/>
  <c r="E317" i="10"/>
  <c r="D317" i="10"/>
  <c r="C317" i="10"/>
  <c r="B317" i="10"/>
  <c r="A317" i="10"/>
  <c r="L316" i="10"/>
  <c r="K316" i="10"/>
  <c r="J316" i="10"/>
  <c r="I316" i="10"/>
  <c r="H316" i="10"/>
  <c r="G316" i="10"/>
  <c r="F316" i="10"/>
  <c r="E316" i="10"/>
  <c r="D316" i="10"/>
  <c r="C316" i="10"/>
  <c r="B316" i="10"/>
  <c r="A316" i="10"/>
  <c r="L315" i="10"/>
  <c r="K315" i="10"/>
  <c r="J315" i="10"/>
  <c r="I315" i="10"/>
  <c r="H315" i="10"/>
  <c r="G315" i="10"/>
  <c r="F315" i="10"/>
  <c r="E315" i="10"/>
  <c r="D315" i="10"/>
  <c r="C315" i="10"/>
  <c r="B315" i="10"/>
  <c r="A315" i="10"/>
  <c r="L314" i="10"/>
  <c r="K314" i="10"/>
  <c r="J314" i="10"/>
  <c r="I314" i="10"/>
  <c r="H314" i="10"/>
  <c r="G314" i="10"/>
  <c r="F314" i="10"/>
  <c r="E314" i="10"/>
  <c r="D314" i="10"/>
  <c r="C314" i="10"/>
  <c r="B314" i="10"/>
  <c r="A314" i="10"/>
  <c r="L313" i="10"/>
  <c r="K313" i="10"/>
  <c r="J313" i="10"/>
  <c r="I313" i="10"/>
  <c r="H313" i="10"/>
  <c r="G313" i="10"/>
  <c r="F313" i="10"/>
  <c r="E313" i="10"/>
  <c r="D313" i="10"/>
  <c r="C313" i="10"/>
  <c r="B313" i="10"/>
  <c r="A313" i="10"/>
  <c r="L312" i="10"/>
  <c r="K312" i="10"/>
  <c r="J312" i="10"/>
  <c r="I312" i="10"/>
  <c r="H312" i="10"/>
  <c r="G312" i="10"/>
  <c r="F312" i="10"/>
  <c r="E312" i="10"/>
  <c r="D312" i="10"/>
  <c r="C312" i="10"/>
  <c r="B312" i="10"/>
  <c r="A312" i="10"/>
  <c r="L311" i="10"/>
  <c r="K311" i="10"/>
  <c r="J311" i="10"/>
  <c r="I311" i="10"/>
  <c r="H311" i="10"/>
  <c r="G311" i="10"/>
  <c r="F311" i="10"/>
  <c r="E311" i="10"/>
  <c r="D311" i="10"/>
  <c r="C311" i="10"/>
  <c r="B311" i="10"/>
  <c r="A311" i="10"/>
  <c r="L310" i="10"/>
  <c r="K310" i="10"/>
  <c r="J310" i="10"/>
  <c r="I310" i="10"/>
  <c r="H310" i="10"/>
  <c r="G310" i="10"/>
  <c r="F310" i="10"/>
  <c r="E310" i="10"/>
  <c r="D310" i="10"/>
  <c r="C310" i="10"/>
  <c r="B310" i="10"/>
  <c r="A310" i="10"/>
  <c r="L309" i="10"/>
  <c r="K309" i="10"/>
  <c r="J309" i="10"/>
  <c r="I309" i="10"/>
  <c r="H309" i="10"/>
  <c r="G309" i="10"/>
  <c r="F309" i="10"/>
  <c r="E309" i="10"/>
  <c r="D309" i="10"/>
  <c r="C309" i="10"/>
  <c r="B309" i="10"/>
  <c r="A309" i="10"/>
  <c r="L308" i="10"/>
  <c r="K308" i="10"/>
  <c r="J308" i="10"/>
  <c r="I308" i="10"/>
  <c r="H308" i="10"/>
  <c r="G308" i="10"/>
  <c r="F308" i="10"/>
  <c r="E308" i="10"/>
  <c r="D308" i="10"/>
  <c r="C308" i="10"/>
  <c r="B308" i="10"/>
  <c r="A308" i="10"/>
  <c r="L307" i="10"/>
  <c r="K307" i="10"/>
  <c r="J307" i="10"/>
  <c r="I307" i="10"/>
  <c r="H307" i="10"/>
  <c r="G307" i="10"/>
  <c r="F307" i="10"/>
  <c r="E307" i="10"/>
  <c r="D307" i="10"/>
  <c r="C307" i="10"/>
  <c r="B307" i="10"/>
  <c r="A307" i="10"/>
  <c r="L306" i="10"/>
  <c r="K306" i="10"/>
  <c r="J306" i="10"/>
  <c r="I306" i="10"/>
  <c r="H306" i="10"/>
  <c r="G306" i="10"/>
  <c r="F306" i="10"/>
  <c r="E306" i="10"/>
  <c r="D306" i="10"/>
  <c r="C306" i="10"/>
  <c r="B306" i="10"/>
  <c r="A306" i="10"/>
  <c r="L305" i="10"/>
  <c r="K305" i="10"/>
  <c r="J305" i="10"/>
  <c r="I305" i="10"/>
  <c r="H305" i="10"/>
  <c r="G305" i="10"/>
  <c r="F305" i="10"/>
  <c r="E305" i="10"/>
  <c r="D305" i="10"/>
  <c r="C305" i="10"/>
  <c r="B305" i="10"/>
  <c r="A305" i="10"/>
  <c r="L304" i="10"/>
  <c r="K304" i="10"/>
  <c r="J304" i="10"/>
  <c r="I304" i="10"/>
  <c r="H304" i="10"/>
  <c r="G304" i="10"/>
  <c r="F304" i="10"/>
  <c r="E304" i="10"/>
  <c r="D304" i="10"/>
  <c r="C304" i="10"/>
  <c r="B304" i="10"/>
  <c r="A304" i="10"/>
  <c r="L303" i="10"/>
  <c r="K303" i="10"/>
  <c r="J303" i="10"/>
  <c r="I303" i="10"/>
  <c r="H303" i="10"/>
  <c r="G303" i="10"/>
  <c r="F303" i="10"/>
  <c r="E303" i="10"/>
  <c r="D303" i="10"/>
  <c r="C303" i="10"/>
  <c r="B303" i="10"/>
  <c r="A303" i="10"/>
  <c r="L302" i="10"/>
  <c r="K302" i="10"/>
  <c r="J302" i="10"/>
  <c r="I302" i="10"/>
  <c r="H302" i="10"/>
  <c r="G302" i="10"/>
  <c r="F302" i="10"/>
  <c r="E302" i="10"/>
  <c r="D302" i="10"/>
  <c r="C302" i="10"/>
  <c r="B302" i="10"/>
  <c r="A302" i="10"/>
  <c r="L301" i="10"/>
  <c r="K301" i="10"/>
  <c r="J301" i="10"/>
  <c r="I301" i="10"/>
  <c r="H301" i="10"/>
  <c r="G301" i="10"/>
  <c r="F301" i="10"/>
  <c r="E301" i="10"/>
  <c r="D301" i="10"/>
  <c r="C301" i="10"/>
  <c r="B301" i="10"/>
  <c r="A301" i="10"/>
  <c r="L300" i="10"/>
  <c r="K300" i="10"/>
  <c r="J300" i="10"/>
  <c r="I300" i="10"/>
  <c r="H300" i="10"/>
  <c r="G300" i="10"/>
  <c r="F300" i="10"/>
  <c r="E300" i="10"/>
  <c r="D300" i="10"/>
  <c r="C300" i="10"/>
  <c r="B300" i="10"/>
  <c r="A300" i="10"/>
  <c r="L299" i="10"/>
  <c r="K299" i="10"/>
  <c r="J299" i="10"/>
  <c r="I299" i="10"/>
  <c r="H299" i="10"/>
  <c r="G299" i="10"/>
  <c r="F299" i="10"/>
  <c r="E299" i="10"/>
  <c r="D299" i="10"/>
  <c r="C299" i="10"/>
  <c r="B299" i="10"/>
  <c r="A299" i="10"/>
  <c r="L298" i="10"/>
  <c r="K298" i="10"/>
  <c r="J298" i="10"/>
  <c r="I298" i="10"/>
  <c r="H298" i="10"/>
  <c r="G298" i="10"/>
  <c r="F298" i="10"/>
  <c r="E298" i="10"/>
  <c r="D298" i="10"/>
  <c r="C298" i="10"/>
  <c r="B298" i="10"/>
  <c r="A298" i="10"/>
  <c r="L297" i="10"/>
  <c r="K297" i="10"/>
  <c r="J297" i="10"/>
  <c r="I297" i="10"/>
  <c r="H297" i="10"/>
  <c r="G297" i="10"/>
  <c r="F297" i="10"/>
  <c r="E297" i="10"/>
  <c r="D297" i="10"/>
  <c r="C297" i="10"/>
  <c r="B297" i="10"/>
  <c r="A297" i="10"/>
  <c r="L296" i="10"/>
  <c r="K296" i="10"/>
  <c r="J296" i="10"/>
  <c r="I296" i="10"/>
  <c r="H296" i="10"/>
  <c r="G296" i="10"/>
  <c r="F296" i="10"/>
  <c r="E296" i="10"/>
  <c r="D296" i="10"/>
  <c r="C296" i="10"/>
  <c r="B296" i="10"/>
  <c r="A296" i="10"/>
  <c r="L295" i="10"/>
  <c r="K295" i="10"/>
  <c r="J295" i="10"/>
  <c r="I295" i="10"/>
  <c r="H295" i="10"/>
  <c r="G295" i="10"/>
  <c r="F295" i="10"/>
  <c r="E295" i="10"/>
  <c r="D295" i="10"/>
  <c r="C295" i="10"/>
  <c r="B295" i="10"/>
  <c r="A295" i="10"/>
  <c r="L294" i="10"/>
  <c r="K294" i="10"/>
  <c r="J294" i="10"/>
  <c r="I294" i="10"/>
  <c r="H294" i="10"/>
  <c r="G294" i="10"/>
  <c r="F294" i="10"/>
  <c r="E294" i="10"/>
  <c r="D294" i="10"/>
  <c r="C294" i="10"/>
  <c r="B294" i="10"/>
  <c r="A294" i="10"/>
  <c r="L293" i="10"/>
  <c r="K293" i="10"/>
  <c r="J293" i="10"/>
  <c r="I293" i="10"/>
  <c r="H293" i="10"/>
  <c r="G293" i="10"/>
  <c r="F293" i="10"/>
  <c r="E293" i="10"/>
  <c r="D293" i="10"/>
  <c r="C293" i="10"/>
  <c r="B293" i="10"/>
  <c r="A293" i="10"/>
  <c r="L292" i="10"/>
  <c r="K292" i="10"/>
  <c r="J292" i="10"/>
  <c r="I292" i="10"/>
  <c r="H292" i="10"/>
  <c r="G292" i="10"/>
  <c r="F292" i="10"/>
  <c r="E292" i="10"/>
  <c r="D292" i="10"/>
  <c r="C292" i="10"/>
  <c r="B292" i="10"/>
  <c r="A292" i="10"/>
  <c r="L291" i="10"/>
  <c r="K291" i="10"/>
  <c r="J291" i="10"/>
  <c r="I291" i="10"/>
  <c r="H291" i="10"/>
  <c r="G291" i="10"/>
  <c r="F291" i="10"/>
  <c r="E291" i="10"/>
  <c r="D291" i="10"/>
  <c r="C291" i="10"/>
  <c r="B291" i="10"/>
  <c r="A291" i="10"/>
  <c r="L290" i="10"/>
  <c r="K290" i="10"/>
  <c r="J290" i="10"/>
  <c r="I290" i="10"/>
  <c r="H290" i="10"/>
  <c r="G290" i="10"/>
  <c r="F290" i="10"/>
  <c r="E290" i="10"/>
  <c r="D290" i="10"/>
  <c r="C290" i="10"/>
  <c r="B290" i="10"/>
  <c r="A290" i="10"/>
  <c r="L289" i="10"/>
  <c r="K289" i="10"/>
  <c r="J289" i="10"/>
  <c r="I289" i="10"/>
  <c r="H289" i="10"/>
  <c r="G289" i="10"/>
  <c r="F289" i="10"/>
  <c r="E289" i="10"/>
  <c r="D289" i="10"/>
  <c r="C289" i="10"/>
  <c r="B289" i="10"/>
  <c r="A289" i="10"/>
  <c r="L288" i="10"/>
  <c r="K288" i="10"/>
  <c r="J288" i="10"/>
  <c r="I288" i="10"/>
  <c r="H288" i="10"/>
  <c r="G288" i="10"/>
  <c r="F288" i="10"/>
  <c r="E288" i="10"/>
  <c r="D288" i="10"/>
  <c r="C288" i="10"/>
  <c r="B288" i="10"/>
  <c r="A288" i="10"/>
  <c r="L287" i="10"/>
  <c r="K287" i="10"/>
  <c r="J287" i="10"/>
  <c r="I287" i="10"/>
  <c r="H287" i="10"/>
  <c r="G287" i="10"/>
  <c r="F287" i="10"/>
  <c r="E287" i="10"/>
  <c r="D287" i="10"/>
  <c r="C287" i="10"/>
  <c r="B287" i="10"/>
  <c r="A287" i="10"/>
  <c r="L286" i="10"/>
  <c r="K286" i="10"/>
  <c r="J286" i="10"/>
  <c r="I286" i="10"/>
  <c r="H286" i="10"/>
  <c r="G286" i="10"/>
  <c r="F286" i="10"/>
  <c r="E286" i="10"/>
  <c r="D286" i="10"/>
  <c r="C286" i="10"/>
  <c r="B286" i="10"/>
  <c r="A286" i="10"/>
  <c r="L285" i="10"/>
  <c r="K285" i="10"/>
  <c r="J285" i="10"/>
  <c r="I285" i="10"/>
  <c r="H285" i="10"/>
  <c r="G285" i="10"/>
  <c r="F285" i="10"/>
  <c r="E285" i="10"/>
  <c r="D285" i="10"/>
  <c r="C285" i="10"/>
  <c r="B285" i="10"/>
  <c r="A285" i="10"/>
  <c r="L284" i="10"/>
  <c r="K284" i="10"/>
  <c r="J284" i="10"/>
  <c r="I284" i="10"/>
  <c r="H284" i="10"/>
  <c r="G284" i="10"/>
  <c r="F284" i="10"/>
  <c r="E284" i="10"/>
  <c r="D284" i="10"/>
  <c r="C284" i="10"/>
  <c r="B284" i="10"/>
  <c r="A284" i="10"/>
  <c r="L283" i="10"/>
  <c r="K283" i="10"/>
  <c r="J283" i="10"/>
  <c r="I283" i="10"/>
  <c r="H283" i="10"/>
  <c r="G283" i="10"/>
  <c r="F283" i="10"/>
  <c r="E283" i="10"/>
  <c r="D283" i="10"/>
  <c r="C283" i="10"/>
  <c r="B283" i="10"/>
  <c r="A283" i="10"/>
  <c r="L282" i="10"/>
  <c r="K282" i="10"/>
  <c r="J282" i="10"/>
  <c r="I282" i="10"/>
  <c r="H282" i="10"/>
  <c r="G282" i="10"/>
  <c r="F282" i="10"/>
  <c r="E282" i="10"/>
  <c r="D282" i="10"/>
  <c r="C282" i="10"/>
  <c r="B282" i="10"/>
  <c r="A282" i="10"/>
  <c r="L281" i="10"/>
  <c r="K281" i="10"/>
  <c r="J281" i="10"/>
  <c r="I281" i="10"/>
  <c r="H281" i="10"/>
  <c r="G281" i="10"/>
  <c r="F281" i="10"/>
  <c r="E281" i="10"/>
  <c r="D281" i="10"/>
  <c r="C281" i="10"/>
  <c r="B281" i="10"/>
  <c r="A281" i="10"/>
  <c r="L280" i="10"/>
  <c r="K280" i="10"/>
  <c r="J280" i="10"/>
  <c r="I280" i="10"/>
  <c r="H280" i="10"/>
  <c r="G280" i="10"/>
  <c r="F280" i="10"/>
  <c r="E280" i="10"/>
  <c r="D280" i="10"/>
  <c r="C280" i="10"/>
  <c r="B280" i="10"/>
  <c r="A280" i="10"/>
  <c r="L279" i="10"/>
  <c r="K279" i="10"/>
  <c r="J279" i="10"/>
  <c r="I279" i="10"/>
  <c r="H279" i="10"/>
  <c r="G279" i="10"/>
  <c r="F279" i="10"/>
  <c r="E279" i="10"/>
  <c r="D279" i="10"/>
  <c r="C279" i="10"/>
  <c r="B279" i="10"/>
  <c r="A279" i="10"/>
  <c r="L278" i="10"/>
  <c r="K278" i="10"/>
  <c r="J278" i="10"/>
  <c r="I278" i="10"/>
  <c r="H278" i="10"/>
  <c r="G278" i="10"/>
  <c r="F278" i="10"/>
  <c r="E278" i="10"/>
  <c r="D278" i="10"/>
  <c r="C278" i="10"/>
  <c r="B278" i="10"/>
  <c r="A278" i="10"/>
  <c r="L277" i="10"/>
  <c r="K277" i="10"/>
  <c r="J277" i="10"/>
  <c r="I277" i="10"/>
  <c r="H277" i="10"/>
  <c r="G277" i="10"/>
  <c r="F277" i="10"/>
  <c r="E277" i="10"/>
  <c r="D277" i="10"/>
  <c r="C277" i="10"/>
  <c r="B277" i="10"/>
  <c r="A277" i="10"/>
  <c r="L276" i="10"/>
  <c r="K276" i="10"/>
  <c r="J276" i="10"/>
  <c r="I276" i="10"/>
  <c r="H276" i="10"/>
  <c r="G276" i="10"/>
  <c r="F276" i="10"/>
  <c r="E276" i="10"/>
  <c r="D276" i="10"/>
  <c r="C276" i="10"/>
  <c r="B276" i="10"/>
  <c r="A276" i="10"/>
  <c r="L275" i="10"/>
  <c r="K275" i="10"/>
  <c r="J275" i="10"/>
  <c r="I275" i="10"/>
  <c r="H275" i="10"/>
  <c r="G275" i="10"/>
  <c r="F275" i="10"/>
  <c r="E275" i="10"/>
  <c r="D275" i="10"/>
  <c r="C275" i="10"/>
  <c r="B275" i="10"/>
  <c r="A275" i="10"/>
  <c r="L274" i="10"/>
  <c r="K274" i="10"/>
  <c r="J274" i="10"/>
  <c r="I274" i="10"/>
  <c r="H274" i="10"/>
  <c r="G274" i="10"/>
  <c r="F274" i="10"/>
  <c r="E274" i="10"/>
  <c r="D274" i="10"/>
  <c r="C274" i="10"/>
  <c r="B274" i="10"/>
  <c r="A274" i="10"/>
  <c r="L273" i="10"/>
  <c r="K273" i="10"/>
  <c r="J273" i="10"/>
  <c r="I273" i="10"/>
  <c r="H273" i="10"/>
  <c r="G273" i="10"/>
  <c r="F273" i="10"/>
  <c r="E273" i="10"/>
  <c r="D273" i="10"/>
  <c r="C273" i="10"/>
  <c r="B273" i="10"/>
  <c r="A273" i="10"/>
  <c r="L272" i="10"/>
  <c r="K272" i="10"/>
  <c r="J272" i="10"/>
  <c r="I272" i="10"/>
  <c r="H272" i="10"/>
  <c r="G272" i="10"/>
  <c r="F272" i="10"/>
  <c r="E272" i="10"/>
  <c r="D272" i="10"/>
  <c r="C272" i="10"/>
  <c r="B272" i="10"/>
  <c r="A272" i="10"/>
  <c r="L271" i="10"/>
  <c r="K271" i="10"/>
  <c r="J271" i="10"/>
  <c r="I271" i="10"/>
  <c r="H271" i="10"/>
  <c r="G271" i="10"/>
  <c r="F271" i="10"/>
  <c r="E271" i="10"/>
  <c r="D271" i="10"/>
  <c r="C271" i="10"/>
  <c r="B271" i="10"/>
  <c r="A271" i="10"/>
  <c r="L270" i="10"/>
  <c r="K270" i="10"/>
  <c r="J270" i="10"/>
  <c r="I270" i="10"/>
  <c r="H270" i="10"/>
  <c r="G270" i="10"/>
  <c r="F270" i="10"/>
  <c r="E270" i="10"/>
  <c r="D270" i="10"/>
  <c r="C270" i="10"/>
  <c r="B270" i="10"/>
  <c r="A270" i="10"/>
  <c r="L269" i="10"/>
  <c r="K269" i="10"/>
  <c r="J269" i="10"/>
  <c r="I269" i="10"/>
  <c r="H269" i="10"/>
  <c r="G269" i="10"/>
  <c r="F269" i="10"/>
  <c r="E269" i="10"/>
  <c r="D269" i="10"/>
  <c r="C269" i="10"/>
  <c r="B269" i="10"/>
  <c r="A269" i="10"/>
  <c r="L268" i="10"/>
  <c r="K268" i="10"/>
  <c r="J268" i="10"/>
  <c r="I268" i="10"/>
  <c r="H268" i="10"/>
  <c r="G268" i="10"/>
  <c r="F268" i="10"/>
  <c r="E268" i="10"/>
  <c r="D268" i="10"/>
  <c r="C268" i="10"/>
  <c r="B268" i="10"/>
  <c r="A268" i="10"/>
  <c r="L267" i="10"/>
  <c r="K267" i="10"/>
  <c r="J267" i="10"/>
  <c r="I267" i="10"/>
  <c r="H267" i="10"/>
  <c r="G267" i="10"/>
  <c r="F267" i="10"/>
  <c r="E267" i="10"/>
  <c r="D267" i="10"/>
  <c r="C267" i="10"/>
  <c r="B267" i="10"/>
  <c r="A267" i="10"/>
  <c r="L266" i="10"/>
  <c r="K266" i="10"/>
  <c r="J266" i="10"/>
  <c r="I266" i="10"/>
  <c r="H266" i="10"/>
  <c r="G266" i="10"/>
  <c r="F266" i="10"/>
  <c r="E266" i="10"/>
  <c r="D266" i="10"/>
  <c r="C266" i="10"/>
  <c r="B266" i="10"/>
  <c r="A266" i="10"/>
  <c r="L265" i="10"/>
  <c r="K265" i="10"/>
  <c r="J265" i="10"/>
  <c r="I265" i="10"/>
  <c r="H265" i="10"/>
  <c r="G265" i="10"/>
  <c r="F265" i="10"/>
  <c r="E265" i="10"/>
  <c r="D265" i="10"/>
  <c r="C265" i="10"/>
  <c r="B265" i="10"/>
  <c r="A265" i="10"/>
  <c r="L264" i="10"/>
  <c r="K264" i="10"/>
  <c r="J264" i="10"/>
  <c r="I264" i="10"/>
  <c r="H264" i="10"/>
  <c r="G264" i="10"/>
  <c r="F264" i="10"/>
  <c r="E264" i="10"/>
  <c r="D264" i="10"/>
  <c r="C264" i="10"/>
  <c r="B264" i="10"/>
  <c r="A264" i="10"/>
  <c r="L263" i="10"/>
  <c r="K263" i="10"/>
  <c r="J263" i="10"/>
  <c r="I263" i="10"/>
  <c r="H263" i="10"/>
  <c r="G263" i="10"/>
  <c r="F263" i="10"/>
  <c r="E263" i="10"/>
  <c r="D263" i="10"/>
  <c r="C263" i="10"/>
  <c r="B263" i="10"/>
  <c r="A263" i="10"/>
  <c r="L262" i="10"/>
  <c r="K262" i="10"/>
  <c r="J262" i="10"/>
  <c r="I262" i="10"/>
  <c r="H262" i="10"/>
  <c r="G262" i="10"/>
  <c r="F262" i="10"/>
  <c r="E262" i="10"/>
  <c r="D262" i="10"/>
  <c r="C262" i="10"/>
  <c r="B262" i="10"/>
  <c r="A262" i="10"/>
  <c r="L261" i="10"/>
  <c r="K261" i="10"/>
  <c r="J261" i="10"/>
  <c r="I261" i="10"/>
  <c r="H261" i="10"/>
  <c r="G261" i="10"/>
  <c r="F261" i="10"/>
  <c r="E261" i="10"/>
  <c r="D261" i="10"/>
  <c r="C261" i="10"/>
  <c r="B261" i="10"/>
  <c r="A261" i="10"/>
  <c r="L260" i="10"/>
  <c r="K260" i="10"/>
  <c r="J260" i="10"/>
  <c r="I260" i="10"/>
  <c r="H260" i="10"/>
  <c r="G260" i="10"/>
  <c r="F260" i="10"/>
  <c r="E260" i="10"/>
  <c r="D260" i="10"/>
  <c r="C260" i="10"/>
  <c r="B260" i="10"/>
  <c r="A260" i="10"/>
  <c r="L259" i="10"/>
  <c r="K259" i="10"/>
  <c r="J259" i="10"/>
  <c r="I259" i="10"/>
  <c r="H259" i="10"/>
  <c r="G259" i="10"/>
  <c r="F259" i="10"/>
  <c r="E259" i="10"/>
  <c r="D259" i="10"/>
  <c r="C259" i="10"/>
  <c r="B259" i="10"/>
  <c r="A259" i="10"/>
  <c r="L258" i="10"/>
  <c r="K258" i="10"/>
  <c r="J258" i="10"/>
  <c r="I258" i="10"/>
  <c r="H258" i="10"/>
  <c r="G258" i="10"/>
  <c r="F258" i="10"/>
  <c r="E258" i="10"/>
  <c r="D258" i="10"/>
  <c r="C258" i="10"/>
  <c r="B258" i="10"/>
  <c r="A258" i="10"/>
  <c r="L257" i="10"/>
  <c r="K257" i="10"/>
  <c r="J257" i="10"/>
  <c r="I257" i="10"/>
  <c r="H257" i="10"/>
  <c r="G257" i="10"/>
  <c r="F257" i="10"/>
  <c r="E257" i="10"/>
  <c r="D257" i="10"/>
  <c r="C257" i="10"/>
  <c r="B257" i="10"/>
  <c r="A257" i="10"/>
  <c r="L256" i="10"/>
  <c r="K256" i="10"/>
  <c r="J256" i="10"/>
  <c r="I256" i="10"/>
  <c r="H256" i="10"/>
  <c r="G256" i="10"/>
  <c r="F256" i="10"/>
  <c r="E256" i="10"/>
  <c r="D256" i="10"/>
  <c r="C256" i="10"/>
  <c r="B256" i="10"/>
  <c r="A256" i="10"/>
  <c r="L255" i="10"/>
  <c r="K255" i="10"/>
  <c r="J255" i="10"/>
  <c r="I255" i="10"/>
  <c r="H255" i="10"/>
  <c r="G255" i="10"/>
  <c r="F255" i="10"/>
  <c r="E255" i="10"/>
  <c r="D255" i="10"/>
  <c r="C255" i="10"/>
  <c r="B255" i="10"/>
  <c r="A255" i="10"/>
  <c r="L254" i="10"/>
  <c r="K254" i="10"/>
  <c r="J254" i="10"/>
  <c r="I254" i="10"/>
  <c r="H254" i="10"/>
  <c r="G254" i="10"/>
  <c r="F254" i="10"/>
  <c r="E254" i="10"/>
  <c r="D254" i="10"/>
  <c r="C254" i="10"/>
  <c r="B254" i="10"/>
  <c r="A254" i="10"/>
  <c r="L253" i="10"/>
  <c r="K253" i="10"/>
  <c r="J253" i="10"/>
  <c r="I253" i="10"/>
  <c r="H253" i="10"/>
  <c r="G253" i="10"/>
  <c r="F253" i="10"/>
  <c r="E253" i="10"/>
  <c r="D253" i="10"/>
  <c r="C253" i="10"/>
  <c r="B253" i="10"/>
  <c r="A253" i="10"/>
  <c r="L252" i="10"/>
  <c r="K252" i="10"/>
  <c r="J252" i="10"/>
  <c r="I252" i="10"/>
  <c r="H252" i="10"/>
  <c r="G252" i="10"/>
  <c r="F252" i="10"/>
  <c r="E252" i="10"/>
  <c r="D252" i="10"/>
  <c r="C252" i="10"/>
  <c r="B252" i="10"/>
  <c r="A252" i="10"/>
  <c r="L251" i="10"/>
  <c r="K251" i="10"/>
  <c r="J251" i="10"/>
  <c r="I251" i="10"/>
  <c r="H251" i="10"/>
  <c r="G251" i="10"/>
  <c r="F251" i="10"/>
  <c r="E251" i="10"/>
  <c r="D251" i="10"/>
  <c r="C251" i="10"/>
  <c r="B251" i="10"/>
  <c r="A251" i="10"/>
  <c r="L250" i="10"/>
  <c r="K250" i="10"/>
  <c r="J250" i="10"/>
  <c r="I250" i="10"/>
  <c r="H250" i="10"/>
  <c r="G250" i="10"/>
  <c r="F250" i="10"/>
  <c r="E250" i="10"/>
  <c r="D250" i="10"/>
  <c r="C250" i="10"/>
  <c r="B250" i="10"/>
  <c r="A250" i="10"/>
  <c r="L249" i="10"/>
  <c r="K249" i="10"/>
  <c r="J249" i="10"/>
  <c r="I249" i="10"/>
  <c r="H249" i="10"/>
  <c r="G249" i="10"/>
  <c r="F249" i="10"/>
  <c r="E249" i="10"/>
  <c r="D249" i="10"/>
  <c r="C249" i="10"/>
  <c r="B249" i="10"/>
  <c r="A249" i="10"/>
  <c r="L248" i="10"/>
  <c r="K248" i="10"/>
  <c r="J248" i="10"/>
  <c r="I248" i="10"/>
  <c r="H248" i="10"/>
  <c r="G248" i="10"/>
  <c r="F248" i="10"/>
  <c r="E248" i="10"/>
  <c r="D248" i="10"/>
  <c r="C248" i="10"/>
  <c r="B248" i="10"/>
  <c r="A248" i="10"/>
  <c r="L247" i="10"/>
  <c r="K247" i="10"/>
  <c r="J247" i="10"/>
  <c r="I247" i="10"/>
  <c r="H247" i="10"/>
  <c r="G247" i="10"/>
  <c r="F247" i="10"/>
  <c r="E247" i="10"/>
  <c r="D247" i="10"/>
  <c r="C247" i="10"/>
  <c r="B247" i="10"/>
  <c r="A247" i="10"/>
  <c r="L246" i="10"/>
  <c r="K246" i="10"/>
  <c r="J246" i="10"/>
  <c r="I246" i="10"/>
  <c r="H246" i="10"/>
  <c r="G246" i="10"/>
  <c r="F246" i="10"/>
  <c r="E246" i="10"/>
  <c r="D246" i="10"/>
  <c r="C246" i="10"/>
  <c r="B246" i="10"/>
  <c r="A246" i="10"/>
  <c r="L245" i="10"/>
  <c r="K245" i="10"/>
  <c r="J245" i="10"/>
  <c r="I245" i="10"/>
  <c r="H245" i="10"/>
  <c r="G245" i="10"/>
  <c r="F245" i="10"/>
  <c r="E245" i="10"/>
  <c r="D245" i="10"/>
  <c r="C245" i="10"/>
  <c r="B245" i="10"/>
  <c r="A245" i="10"/>
  <c r="L244" i="10"/>
  <c r="K244" i="10"/>
  <c r="J244" i="10"/>
  <c r="I244" i="10"/>
  <c r="H244" i="10"/>
  <c r="G244" i="10"/>
  <c r="F244" i="10"/>
  <c r="E244" i="10"/>
  <c r="D244" i="10"/>
  <c r="C244" i="10"/>
  <c r="B244" i="10"/>
  <c r="A244" i="10"/>
  <c r="L243" i="10"/>
  <c r="K243" i="10"/>
  <c r="J243" i="10"/>
  <c r="I243" i="10"/>
  <c r="H243" i="10"/>
  <c r="G243" i="10"/>
  <c r="F243" i="10"/>
  <c r="E243" i="10"/>
  <c r="D243" i="10"/>
  <c r="C243" i="10"/>
  <c r="B243" i="10"/>
  <c r="A243" i="10"/>
  <c r="L242" i="10"/>
  <c r="K242" i="10"/>
  <c r="J242" i="10"/>
  <c r="I242" i="10"/>
  <c r="H242" i="10"/>
  <c r="G242" i="10"/>
  <c r="F242" i="10"/>
  <c r="E242" i="10"/>
  <c r="D242" i="10"/>
  <c r="C242" i="10"/>
  <c r="B242" i="10"/>
  <c r="A242" i="10"/>
  <c r="L241" i="10"/>
  <c r="K241" i="10"/>
  <c r="J241" i="10"/>
  <c r="I241" i="10"/>
  <c r="H241" i="10"/>
  <c r="G241" i="10"/>
  <c r="F241" i="10"/>
  <c r="E241" i="10"/>
  <c r="D241" i="10"/>
  <c r="C241" i="10"/>
  <c r="B241" i="10"/>
  <c r="A241" i="10"/>
  <c r="L240" i="10"/>
  <c r="K240" i="10"/>
  <c r="J240" i="10"/>
  <c r="I240" i="10"/>
  <c r="H240" i="10"/>
  <c r="G240" i="10"/>
  <c r="F240" i="10"/>
  <c r="E240" i="10"/>
  <c r="D240" i="10"/>
  <c r="C240" i="10"/>
  <c r="B240" i="10"/>
  <c r="A240" i="10"/>
  <c r="L239" i="10"/>
  <c r="K239" i="10"/>
  <c r="J239" i="10"/>
  <c r="I239" i="10"/>
  <c r="H239" i="10"/>
  <c r="G239" i="10"/>
  <c r="F239" i="10"/>
  <c r="E239" i="10"/>
  <c r="D239" i="10"/>
  <c r="C239" i="10"/>
  <c r="B239" i="10"/>
  <c r="A239" i="10"/>
  <c r="L238" i="10"/>
  <c r="K238" i="10"/>
  <c r="J238" i="10"/>
  <c r="I238" i="10"/>
  <c r="H238" i="10"/>
  <c r="G238" i="10"/>
  <c r="F238" i="10"/>
  <c r="E238" i="10"/>
  <c r="D238" i="10"/>
  <c r="C238" i="10"/>
  <c r="B238" i="10"/>
  <c r="A238" i="10"/>
  <c r="L237" i="10"/>
  <c r="K237" i="10"/>
  <c r="J237" i="10"/>
  <c r="I237" i="10"/>
  <c r="H237" i="10"/>
  <c r="G237" i="10"/>
  <c r="F237" i="10"/>
  <c r="E237" i="10"/>
  <c r="D237" i="10"/>
  <c r="C237" i="10"/>
  <c r="B237" i="10"/>
  <c r="A237" i="10"/>
  <c r="L236" i="10"/>
  <c r="K236" i="10"/>
  <c r="J236" i="10"/>
  <c r="I236" i="10"/>
  <c r="H236" i="10"/>
  <c r="G236" i="10"/>
  <c r="F236" i="10"/>
  <c r="E236" i="10"/>
  <c r="D236" i="10"/>
  <c r="C236" i="10"/>
  <c r="B236" i="10"/>
  <c r="A236" i="10"/>
  <c r="L235" i="10"/>
  <c r="K235" i="10"/>
  <c r="J235" i="10"/>
  <c r="I235" i="10"/>
  <c r="H235" i="10"/>
  <c r="G235" i="10"/>
  <c r="F235" i="10"/>
  <c r="E235" i="10"/>
  <c r="D235" i="10"/>
  <c r="C235" i="10"/>
  <c r="B235" i="10"/>
  <c r="A235" i="10"/>
  <c r="L234" i="10"/>
  <c r="K234" i="10"/>
  <c r="J234" i="10"/>
  <c r="I234" i="10"/>
  <c r="H234" i="10"/>
  <c r="G234" i="10"/>
  <c r="F234" i="10"/>
  <c r="E234" i="10"/>
  <c r="D234" i="10"/>
  <c r="C234" i="10"/>
  <c r="B234" i="10"/>
  <c r="A234" i="10"/>
  <c r="L233" i="10"/>
  <c r="K233" i="10"/>
  <c r="J233" i="10"/>
  <c r="I233" i="10"/>
  <c r="H233" i="10"/>
  <c r="G233" i="10"/>
  <c r="F233" i="10"/>
  <c r="E233" i="10"/>
  <c r="D233" i="10"/>
  <c r="C233" i="10"/>
  <c r="B233" i="10"/>
  <c r="A233" i="10"/>
  <c r="L232" i="10"/>
  <c r="K232" i="10"/>
  <c r="J232" i="10"/>
  <c r="I232" i="10"/>
  <c r="H232" i="10"/>
  <c r="G232" i="10"/>
  <c r="F232" i="10"/>
  <c r="E232" i="10"/>
  <c r="D232" i="10"/>
  <c r="C232" i="10"/>
  <c r="B232" i="10"/>
  <c r="A232" i="10"/>
  <c r="L231" i="10"/>
  <c r="K231" i="10"/>
  <c r="J231" i="10"/>
  <c r="I231" i="10"/>
  <c r="H231" i="10"/>
  <c r="G231" i="10"/>
  <c r="F231" i="10"/>
  <c r="E231" i="10"/>
  <c r="D231" i="10"/>
  <c r="C231" i="10"/>
  <c r="B231" i="10"/>
  <c r="A231" i="10"/>
  <c r="L230" i="10"/>
  <c r="K230" i="10"/>
  <c r="J230" i="10"/>
  <c r="I230" i="10"/>
  <c r="H230" i="10"/>
  <c r="G230" i="10"/>
  <c r="F230" i="10"/>
  <c r="E230" i="10"/>
  <c r="D230" i="10"/>
  <c r="C230" i="10"/>
  <c r="B230" i="10"/>
  <c r="A230" i="10"/>
  <c r="L229" i="10"/>
  <c r="K229" i="10"/>
  <c r="J229" i="10"/>
  <c r="I229" i="10"/>
  <c r="H229" i="10"/>
  <c r="G229" i="10"/>
  <c r="F229" i="10"/>
  <c r="E229" i="10"/>
  <c r="D229" i="10"/>
  <c r="C229" i="10"/>
  <c r="B229" i="10"/>
  <c r="A229" i="10"/>
  <c r="L228" i="10"/>
  <c r="K228" i="10"/>
  <c r="J228" i="10"/>
  <c r="I228" i="10"/>
  <c r="H228" i="10"/>
  <c r="G228" i="10"/>
  <c r="F228" i="10"/>
  <c r="E228" i="10"/>
  <c r="D228" i="10"/>
  <c r="C228" i="10"/>
  <c r="B228" i="10"/>
  <c r="A228" i="10"/>
  <c r="L227" i="10"/>
  <c r="K227" i="10"/>
  <c r="J227" i="10"/>
  <c r="I227" i="10"/>
  <c r="H227" i="10"/>
  <c r="G227" i="10"/>
  <c r="F227" i="10"/>
  <c r="E227" i="10"/>
  <c r="D227" i="10"/>
  <c r="C227" i="10"/>
  <c r="B227" i="10"/>
  <c r="A227" i="10"/>
  <c r="L226" i="10"/>
  <c r="K226" i="10"/>
  <c r="J226" i="10"/>
  <c r="I226" i="10"/>
  <c r="H226" i="10"/>
  <c r="G226" i="10"/>
  <c r="F226" i="10"/>
  <c r="E226" i="10"/>
  <c r="D226" i="10"/>
  <c r="C226" i="10"/>
  <c r="B226" i="10"/>
  <c r="A226" i="10"/>
  <c r="L225" i="10"/>
  <c r="K225" i="10"/>
  <c r="J225" i="10"/>
  <c r="I225" i="10"/>
  <c r="H225" i="10"/>
  <c r="G225" i="10"/>
  <c r="F225" i="10"/>
  <c r="E225" i="10"/>
  <c r="D225" i="10"/>
  <c r="C225" i="10"/>
  <c r="B225" i="10"/>
  <c r="A225" i="10"/>
  <c r="L224" i="10"/>
  <c r="K224" i="10"/>
  <c r="J224" i="10"/>
  <c r="I224" i="10"/>
  <c r="H224" i="10"/>
  <c r="G224" i="10"/>
  <c r="F224" i="10"/>
  <c r="E224" i="10"/>
  <c r="D224" i="10"/>
  <c r="C224" i="10"/>
  <c r="B224" i="10"/>
  <c r="A224" i="10"/>
  <c r="L223" i="10"/>
  <c r="K223" i="10"/>
  <c r="J223" i="10"/>
  <c r="I223" i="10"/>
  <c r="H223" i="10"/>
  <c r="G223" i="10"/>
  <c r="F223" i="10"/>
  <c r="E223" i="10"/>
  <c r="D223" i="10"/>
  <c r="C223" i="10"/>
  <c r="B223" i="10"/>
  <c r="A223" i="10"/>
  <c r="L222" i="10"/>
  <c r="K222" i="10"/>
  <c r="J222" i="10"/>
  <c r="I222" i="10"/>
  <c r="H222" i="10"/>
  <c r="G222" i="10"/>
  <c r="F222" i="10"/>
  <c r="E222" i="10"/>
  <c r="D222" i="10"/>
  <c r="C222" i="10"/>
  <c r="B222" i="10"/>
  <c r="A222" i="10"/>
  <c r="L221" i="10"/>
  <c r="K221" i="10"/>
  <c r="J221" i="10"/>
  <c r="I221" i="10"/>
  <c r="H221" i="10"/>
  <c r="G221" i="10"/>
  <c r="F221" i="10"/>
  <c r="E221" i="10"/>
  <c r="D221" i="10"/>
  <c r="C221" i="10"/>
  <c r="B221" i="10"/>
  <c r="A221" i="10"/>
  <c r="L220" i="10"/>
  <c r="K220" i="10"/>
  <c r="J220" i="10"/>
  <c r="I220" i="10"/>
  <c r="H220" i="10"/>
  <c r="G220" i="10"/>
  <c r="F220" i="10"/>
  <c r="E220" i="10"/>
  <c r="D220" i="10"/>
  <c r="C220" i="10"/>
  <c r="B220" i="10"/>
  <c r="A220" i="10"/>
  <c r="L219" i="10"/>
  <c r="K219" i="10"/>
  <c r="J219" i="10"/>
  <c r="I219" i="10"/>
  <c r="H219" i="10"/>
  <c r="G219" i="10"/>
  <c r="F219" i="10"/>
  <c r="E219" i="10"/>
  <c r="D219" i="10"/>
  <c r="C219" i="10"/>
  <c r="B219" i="10"/>
  <c r="A219" i="10"/>
  <c r="L218" i="10"/>
  <c r="K218" i="10"/>
  <c r="J218" i="10"/>
  <c r="I218" i="10"/>
  <c r="H218" i="10"/>
  <c r="G218" i="10"/>
  <c r="F218" i="10"/>
  <c r="E218" i="10"/>
  <c r="D218" i="10"/>
  <c r="C218" i="10"/>
  <c r="B218" i="10"/>
  <c r="A218" i="10"/>
  <c r="L217" i="10"/>
  <c r="K217" i="10"/>
  <c r="J217" i="10"/>
  <c r="I217" i="10"/>
  <c r="H217" i="10"/>
  <c r="G217" i="10"/>
  <c r="F217" i="10"/>
  <c r="E217" i="10"/>
  <c r="D217" i="10"/>
  <c r="C217" i="10"/>
  <c r="B217" i="10"/>
  <c r="A217" i="10"/>
  <c r="L216" i="10"/>
  <c r="K216" i="10"/>
  <c r="J216" i="10"/>
  <c r="I216" i="10"/>
  <c r="H216" i="10"/>
  <c r="G216" i="10"/>
  <c r="F216" i="10"/>
  <c r="E216" i="10"/>
  <c r="D216" i="10"/>
  <c r="C216" i="10"/>
  <c r="B216" i="10"/>
  <c r="A216" i="10"/>
  <c r="L215" i="10"/>
  <c r="K215" i="10"/>
  <c r="J215" i="10"/>
  <c r="I215" i="10"/>
  <c r="H215" i="10"/>
  <c r="G215" i="10"/>
  <c r="F215" i="10"/>
  <c r="E215" i="10"/>
  <c r="D215" i="10"/>
  <c r="C215" i="10"/>
  <c r="B215" i="10"/>
  <c r="A215" i="10"/>
  <c r="L214" i="10"/>
  <c r="K214" i="10"/>
  <c r="J214" i="10"/>
  <c r="I214" i="10"/>
  <c r="H214" i="10"/>
  <c r="G214" i="10"/>
  <c r="F214" i="10"/>
  <c r="E214" i="10"/>
  <c r="D214" i="10"/>
  <c r="C214" i="10"/>
  <c r="B214" i="10"/>
  <c r="A214" i="10"/>
  <c r="L213" i="10"/>
  <c r="K213" i="10"/>
  <c r="J213" i="10"/>
  <c r="I213" i="10"/>
  <c r="H213" i="10"/>
  <c r="G213" i="10"/>
  <c r="F213" i="10"/>
  <c r="E213" i="10"/>
  <c r="D213" i="10"/>
  <c r="C213" i="10"/>
  <c r="B213" i="10"/>
  <c r="A213" i="10"/>
  <c r="L212" i="10"/>
  <c r="K212" i="10"/>
  <c r="J212" i="10"/>
  <c r="I212" i="10"/>
  <c r="H212" i="10"/>
  <c r="G212" i="10"/>
  <c r="F212" i="10"/>
  <c r="E212" i="10"/>
  <c r="D212" i="10"/>
  <c r="C212" i="10"/>
  <c r="B212" i="10"/>
  <c r="A212" i="10"/>
  <c r="L211" i="10"/>
  <c r="K211" i="10"/>
  <c r="J211" i="10"/>
  <c r="I211" i="10"/>
  <c r="H211" i="10"/>
  <c r="G211" i="10"/>
  <c r="F211" i="10"/>
  <c r="E211" i="10"/>
  <c r="D211" i="10"/>
  <c r="C211" i="10"/>
  <c r="B211" i="10"/>
  <c r="A211" i="10"/>
  <c r="L210" i="10"/>
  <c r="K210" i="10"/>
  <c r="J210" i="10"/>
  <c r="I210" i="10"/>
  <c r="H210" i="10"/>
  <c r="G210" i="10"/>
  <c r="F210" i="10"/>
  <c r="E210" i="10"/>
  <c r="D210" i="10"/>
  <c r="C210" i="10"/>
  <c r="B210" i="10"/>
  <c r="A210" i="10"/>
  <c r="L209" i="10"/>
  <c r="K209" i="10"/>
  <c r="J209" i="10"/>
  <c r="I209" i="10"/>
  <c r="H209" i="10"/>
  <c r="G209" i="10"/>
  <c r="F209" i="10"/>
  <c r="E209" i="10"/>
  <c r="D209" i="10"/>
  <c r="C209" i="10"/>
  <c r="B209" i="10"/>
  <c r="A209" i="10"/>
  <c r="L208" i="10"/>
  <c r="K208" i="10"/>
  <c r="J208" i="10"/>
  <c r="I208" i="10"/>
  <c r="H208" i="10"/>
  <c r="G208" i="10"/>
  <c r="F208" i="10"/>
  <c r="E208" i="10"/>
  <c r="D208" i="10"/>
  <c r="C208" i="10"/>
  <c r="B208" i="10"/>
  <c r="A208" i="10"/>
  <c r="L207" i="10"/>
  <c r="K207" i="10"/>
  <c r="J207" i="10"/>
  <c r="I207" i="10"/>
  <c r="H207" i="10"/>
  <c r="G207" i="10"/>
  <c r="F207" i="10"/>
  <c r="E207" i="10"/>
  <c r="D207" i="10"/>
  <c r="C207" i="10"/>
  <c r="B207" i="10"/>
  <c r="A207" i="10"/>
  <c r="L206" i="10"/>
  <c r="K206" i="10"/>
  <c r="J206" i="10"/>
  <c r="I206" i="10"/>
  <c r="H206" i="10"/>
  <c r="G206" i="10"/>
  <c r="F206" i="10"/>
  <c r="E206" i="10"/>
  <c r="D206" i="10"/>
  <c r="C206" i="10"/>
  <c r="B206" i="10"/>
  <c r="A206" i="10"/>
  <c r="L205" i="10"/>
  <c r="K205" i="10"/>
  <c r="J205" i="10"/>
  <c r="I205" i="10"/>
  <c r="H205" i="10"/>
  <c r="G205" i="10"/>
  <c r="F205" i="10"/>
  <c r="E205" i="10"/>
  <c r="D205" i="10"/>
  <c r="C205" i="10"/>
  <c r="B205" i="10"/>
  <c r="A205" i="10"/>
  <c r="L204" i="10"/>
  <c r="K204" i="10"/>
  <c r="J204" i="10"/>
  <c r="I204" i="10"/>
  <c r="H204" i="10"/>
  <c r="G204" i="10"/>
  <c r="F204" i="10"/>
  <c r="E204" i="10"/>
  <c r="D204" i="10"/>
  <c r="C204" i="10"/>
  <c r="B204" i="10"/>
  <c r="A204" i="10"/>
  <c r="L203" i="10"/>
  <c r="K203" i="10"/>
  <c r="J203" i="10"/>
  <c r="I203" i="10"/>
  <c r="H203" i="10"/>
  <c r="G203" i="10"/>
  <c r="F203" i="10"/>
  <c r="E203" i="10"/>
  <c r="D203" i="10"/>
  <c r="C203" i="10"/>
  <c r="B203" i="10"/>
  <c r="A203" i="10"/>
  <c r="L202" i="10"/>
  <c r="K202" i="10"/>
  <c r="J202" i="10"/>
  <c r="I202" i="10"/>
  <c r="H202" i="10"/>
  <c r="G202" i="10"/>
  <c r="F202" i="10"/>
  <c r="E202" i="10"/>
  <c r="D202" i="10"/>
  <c r="C202" i="10"/>
  <c r="B202" i="10"/>
  <c r="A202" i="10"/>
  <c r="L201" i="10"/>
  <c r="K201" i="10"/>
  <c r="J201" i="10"/>
  <c r="I201" i="10"/>
  <c r="H201" i="10"/>
  <c r="G201" i="10"/>
  <c r="F201" i="10"/>
  <c r="E201" i="10"/>
  <c r="D201" i="10"/>
  <c r="C201" i="10"/>
  <c r="B201" i="10"/>
  <c r="A201" i="10"/>
  <c r="L200" i="10"/>
  <c r="K200" i="10"/>
  <c r="J200" i="10"/>
  <c r="I200" i="10"/>
  <c r="H200" i="10"/>
  <c r="G200" i="10"/>
  <c r="F200" i="10"/>
  <c r="E200" i="10"/>
  <c r="D200" i="10"/>
  <c r="C200" i="10"/>
  <c r="B200" i="10"/>
  <c r="A200" i="10"/>
  <c r="L199" i="10"/>
  <c r="K199" i="10"/>
  <c r="J199" i="10"/>
  <c r="I199" i="10"/>
  <c r="H199" i="10"/>
  <c r="G199" i="10"/>
  <c r="F199" i="10"/>
  <c r="E199" i="10"/>
  <c r="D199" i="10"/>
  <c r="C199" i="10"/>
  <c r="B199" i="10"/>
  <c r="A199" i="10"/>
  <c r="L198" i="10"/>
  <c r="K198" i="10"/>
  <c r="J198" i="10"/>
  <c r="I198" i="10"/>
  <c r="H198" i="10"/>
  <c r="G198" i="10"/>
  <c r="F198" i="10"/>
  <c r="E198" i="10"/>
  <c r="D198" i="10"/>
  <c r="C198" i="10"/>
  <c r="B198" i="10"/>
  <c r="A198" i="10"/>
  <c r="L197" i="10"/>
  <c r="K197" i="10"/>
  <c r="J197" i="10"/>
  <c r="I197" i="10"/>
  <c r="H197" i="10"/>
  <c r="G197" i="10"/>
  <c r="F197" i="10"/>
  <c r="E197" i="10"/>
  <c r="D197" i="10"/>
  <c r="C197" i="10"/>
  <c r="B197" i="10"/>
  <c r="A197" i="10"/>
  <c r="L196" i="10"/>
  <c r="K196" i="10"/>
  <c r="J196" i="10"/>
  <c r="I196" i="10"/>
  <c r="H196" i="10"/>
  <c r="G196" i="10"/>
  <c r="F196" i="10"/>
  <c r="E196" i="10"/>
  <c r="D196" i="10"/>
  <c r="C196" i="10"/>
  <c r="B196" i="10"/>
  <c r="A196" i="10"/>
  <c r="L195" i="10"/>
  <c r="K195" i="10"/>
  <c r="J195" i="10"/>
  <c r="I195" i="10"/>
  <c r="H195" i="10"/>
  <c r="G195" i="10"/>
  <c r="F195" i="10"/>
  <c r="E195" i="10"/>
  <c r="D195" i="10"/>
  <c r="C195" i="10"/>
  <c r="B195" i="10"/>
  <c r="A195" i="10"/>
  <c r="L194" i="10"/>
  <c r="K194" i="10"/>
  <c r="J194" i="10"/>
  <c r="I194" i="10"/>
  <c r="H194" i="10"/>
  <c r="G194" i="10"/>
  <c r="F194" i="10"/>
  <c r="E194" i="10"/>
  <c r="D194" i="10"/>
  <c r="C194" i="10"/>
  <c r="B194" i="10"/>
  <c r="A194" i="10"/>
  <c r="L193" i="10"/>
  <c r="K193" i="10"/>
  <c r="J193" i="10"/>
  <c r="I193" i="10"/>
  <c r="H193" i="10"/>
  <c r="G193" i="10"/>
  <c r="F193" i="10"/>
  <c r="E193" i="10"/>
  <c r="D193" i="10"/>
  <c r="C193" i="10"/>
  <c r="B193" i="10"/>
  <c r="A193" i="10"/>
  <c r="L192" i="10"/>
  <c r="K192" i="10"/>
  <c r="J192" i="10"/>
  <c r="I192" i="10"/>
  <c r="H192" i="10"/>
  <c r="G192" i="10"/>
  <c r="F192" i="10"/>
  <c r="E192" i="10"/>
  <c r="D192" i="10"/>
  <c r="C192" i="10"/>
  <c r="B192" i="10"/>
  <c r="A192" i="10"/>
  <c r="L191" i="10"/>
  <c r="K191" i="10"/>
  <c r="J191" i="10"/>
  <c r="I191" i="10"/>
  <c r="H191" i="10"/>
  <c r="G191" i="10"/>
  <c r="F191" i="10"/>
  <c r="E191" i="10"/>
  <c r="D191" i="10"/>
  <c r="C191" i="10"/>
  <c r="B191" i="10"/>
  <c r="A191" i="10"/>
  <c r="L190" i="10"/>
  <c r="K190" i="10"/>
  <c r="J190" i="10"/>
  <c r="I190" i="10"/>
  <c r="H190" i="10"/>
  <c r="G190" i="10"/>
  <c r="F190" i="10"/>
  <c r="E190" i="10"/>
  <c r="D190" i="10"/>
  <c r="C190" i="10"/>
  <c r="B190" i="10"/>
  <c r="A190" i="10"/>
  <c r="L189" i="10"/>
  <c r="K189" i="10"/>
  <c r="J189" i="10"/>
  <c r="I189" i="10"/>
  <c r="H189" i="10"/>
  <c r="G189" i="10"/>
  <c r="F189" i="10"/>
  <c r="E189" i="10"/>
  <c r="D189" i="10"/>
  <c r="C189" i="10"/>
  <c r="B189" i="10"/>
  <c r="A189" i="10"/>
  <c r="L188" i="10"/>
  <c r="K188" i="10"/>
  <c r="J188" i="10"/>
  <c r="I188" i="10"/>
  <c r="H188" i="10"/>
  <c r="G188" i="10"/>
  <c r="F188" i="10"/>
  <c r="E188" i="10"/>
  <c r="D188" i="10"/>
  <c r="C188" i="10"/>
  <c r="B188" i="10"/>
  <c r="A188" i="10"/>
  <c r="L187" i="10"/>
  <c r="K187" i="10"/>
  <c r="J187" i="10"/>
  <c r="I187" i="10"/>
  <c r="H187" i="10"/>
  <c r="G187" i="10"/>
  <c r="F187" i="10"/>
  <c r="E187" i="10"/>
  <c r="D187" i="10"/>
  <c r="C187" i="10"/>
  <c r="B187" i="10"/>
  <c r="A187" i="10"/>
  <c r="L186" i="10"/>
  <c r="K186" i="10"/>
  <c r="J186" i="10"/>
  <c r="I186" i="10"/>
  <c r="H186" i="10"/>
  <c r="G186" i="10"/>
  <c r="F186" i="10"/>
  <c r="E186" i="10"/>
  <c r="D186" i="10"/>
  <c r="C186" i="10"/>
  <c r="B186" i="10"/>
  <c r="A186" i="10"/>
  <c r="L185" i="10"/>
  <c r="K185" i="10"/>
  <c r="J185" i="10"/>
  <c r="I185" i="10"/>
  <c r="H185" i="10"/>
  <c r="G185" i="10"/>
  <c r="F185" i="10"/>
  <c r="E185" i="10"/>
  <c r="D185" i="10"/>
  <c r="C185" i="10"/>
  <c r="B185" i="10"/>
  <c r="A185" i="10"/>
  <c r="L184" i="10"/>
  <c r="K184" i="10"/>
  <c r="J184" i="10"/>
  <c r="I184" i="10"/>
  <c r="H184" i="10"/>
  <c r="G184" i="10"/>
  <c r="F184" i="10"/>
  <c r="E184" i="10"/>
  <c r="D184" i="10"/>
  <c r="C184" i="10"/>
  <c r="B184" i="10"/>
  <c r="A184" i="10"/>
  <c r="L183" i="10"/>
  <c r="K183" i="10"/>
  <c r="J183" i="10"/>
  <c r="I183" i="10"/>
  <c r="H183" i="10"/>
  <c r="G183" i="10"/>
  <c r="F183" i="10"/>
  <c r="E183" i="10"/>
  <c r="D183" i="10"/>
  <c r="C183" i="10"/>
  <c r="B183" i="10"/>
  <c r="A183" i="10"/>
  <c r="L182" i="10"/>
  <c r="K182" i="10"/>
  <c r="J182" i="10"/>
  <c r="I182" i="10"/>
  <c r="H182" i="10"/>
  <c r="G182" i="10"/>
  <c r="F182" i="10"/>
  <c r="E182" i="10"/>
  <c r="D182" i="10"/>
  <c r="C182" i="10"/>
  <c r="B182" i="10"/>
  <c r="A182" i="10"/>
  <c r="L181" i="10"/>
  <c r="K181" i="10"/>
  <c r="J181" i="10"/>
  <c r="I181" i="10"/>
  <c r="H181" i="10"/>
  <c r="G181" i="10"/>
  <c r="F181" i="10"/>
  <c r="E181" i="10"/>
  <c r="D181" i="10"/>
  <c r="C181" i="10"/>
  <c r="B181" i="10"/>
  <c r="A181" i="10"/>
  <c r="L180" i="10"/>
  <c r="K180" i="10"/>
  <c r="J180" i="10"/>
  <c r="I180" i="10"/>
  <c r="H180" i="10"/>
  <c r="G180" i="10"/>
  <c r="F180" i="10"/>
  <c r="E180" i="10"/>
  <c r="D180" i="10"/>
  <c r="C180" i="10"/>
  <c r="B180" i="10"/>
  <c r="A180" i="10"/>
  <c r="L179" i="10"/>
  <c r="K179" i="10"/>
  <c r="J179" i="10"/>
  <c r="I179" i="10"/>
  <c r="H179" i="10"/>
  <c r="G179" i="10"/>
  <c r="F179" i="10"/>
  <c r="E179" i="10"/>
  <c r="D179" i="10"/>
  <c r="C179" i="10"/>
  <c r="B179" i="10"/>
  <c r="A179" i="10"/>
  <c r="L178" i="10"/>
  <c r="K178" i="10"/>
  <c r="J178" i="10"/>
  <c r="I178" i="10"/>
  <c r="H178" i="10"/>
  <c r="G178" i="10"/>
  <c r="F178" i="10"/>
  <c r="E178" i="10"/>
  <c r="D178" i="10"/>
  <c r="C178" i="10"/>
  <c r="B178" i="10"/>
  <c r="A178" i="10"/>
  <c r="L177" i="10"/>
  <c r="K177" i="10"/>
  <c r="J177" i="10"/>
  <c r="I177" i="10"/>
  <c r="H177" i="10"/>
  <c r="G177" i="10"/>
  <c r="F177" i="10"/>
  <c r="E177" i="10"/>
  <c r="D177" i="10"/>
  <c r="C177" i="10"/>
  <c r="B177" i="10"/>
  <c r="A177" i="10"/>
  <c r="L176" i="10"/>
  <c r="K176" i="10"/>
  <c r="J176" i="10"/>
  <c r="I176" i="10"/>
  <c r="H176" i="10"/>
  <c r="G176" i="10"/>
  <c r="F176" i="10"/>
  <c r="E176" i="10"/>
  <c r="D176" i="10"/>
  <c r="C176" i="10"/>
  <c r="B176" i="10"/>
  <c r="A176" i="10"/>
  <c r="L175" i="10"/>
  <c r="K175" i="10"/>
  <c r="J175" i="10"/>
  <c r="I175" i="10"/>
  <c r="H175" i="10"/>
  <c r="G175" i="10"/>
  <c r="F175" i="10"/>
  <c r="E175" i="10"/>
  <c r="D175" i="10"/>
  <c r="C175" i="10"/>
  <c r="B175" i="10"/>
  <c r="A175" i="10"/>
  <c r="L174" i="10"/>
  <c r="K174" i="10"/>
  <c r="J174" i="10"/>
  <c r="I174" i="10"/>
  <c r="H174" i="10"/>
  <c r="G174" i="10"/>
  <c r="F174" i="10"/>
  <c r="E174" i="10"/>
  <c r="D174" i="10"/>
  <c r="C174" i="10"/>
  <c r="B174" i="10"/>
  <c r="A174" i="10"/>
  <c r="L173" i="10"/>
  <c r="K173" i="10"/>
  <c r="J173" i="10"/>
  <c r="I173" i="10"/>
  <c r="H173" i="10"/>
  <c r="G173" i="10"/>
  <c r="F173" i="10"/>
  <c r="E173" i="10"/>
  <c r="D173" i="10"/>
  <c r="C173" i="10"/>
  <c r="B173" i="10"/>
  <c r="A173" i="10"/>
  <c r="L172" i="10"/>
  <c r="K172" i="10"/>
  <c r="J172" i="10"/>
  <c r="I172" i="10"/>
  <c r="H172" i="10"/>
  <c r="G172" i="10"/>
  <c r="F172" i="10"/>
  <c r="E172" i="10"/>
  <c r="D172" i="10"/>
  <c r="C172" i="10"/>
  <c r="B172" i="10"/>
  <c r="A172" i="10"/>
  <c r="L171" i="10"/>
  <c r="K171" i="10"/>
  <c r="J171" i="10"/>
  <c r="I171" i="10"/>
  <c r="H171" i="10"/>
  <c r="G171" i="10"/>
  <c r="F171" i="10"/>
  <c r="E171" i="10"/>
  <c r="D171" i="10"/>
  <c r="C171" i="10"/>
  <c r="B171" i="10"/>
  <c r="A171" i="10"/>
  <c r="L170" i="10"/>
  <c r="K170" i="10"/>
  <c r="J170" i="10"/>
  <c r="I170" i="10"/>
  <c r="H170" i="10"/>
  <c r="G170" i="10"/>
  <c r="F170" i="10"/>
  <c r="E170" i="10"/>
  <c r="D170" i="10"/>
  <c r="C170" i="10"/>
  <c r="B170" i="10"/>
  <c r="A170" i="10"/>
  <c r="L169" i="10"/>
  <c r="K169" i="10"/>
  <c r="J169" i="10"/>
  <c r="I169" i="10"/>
  <c r="H169" i="10"/>
  <c r="G169" i="10"/>
  <c r="F169" i="10"/>
  <c r="E169" i="10"/>
  <c r="D169" i="10"/>
  <c r="C169" i="10"/>
  <c r="B169" i="10"/>
  <c r="A169" i="10"/>
  <c r="L168" i="10"/>
  <c r="K168" i="10"/>
  <c r="J168" i="10"/>
  <c r="I168" i="10"/>
  <c r="H168" i="10"/>
  <c r="G168" i="10"/>
  <c r="F168" i="10"/>
  <c r="E168" i="10"/>
  <c r="D168" i="10"/>
  <c r="C168" i="10"/>
  <c r="B168" i="10"/>
  <c r="A168" i="10"/>
  <c r="L167" i="10"/>
  <c r="K167" i="10"/>
  <c r="J167" i="10"/>
  <c r="I167" i="10"/>
  <c r="H167" i="10"/>
  <c r="G167" i="10"/>
  <c r="F167" i="10"/>
  <c r="E167" i="10"/>
  <c r="D167" i="10"/>
  <c r="C167" i="10"/>
  <c r="B167" i="10"/>
  <c r="A167" i="10"/>
  <c r="L166" i="10"/>
  <c r="K166" i="10"/>
  <c r="J166" i="10"/>
  <c r="I166" i="10"/>
  <c r="H166" i="10"/>
  <c r="G166" i="10"/>
  <c r="F166" i="10"/>
  <c r="E166" i="10"/>
  <c r="D166" i="10"/>
  <c r="C166" i="10"/>
  <c r="B166" i="10"/>
  <c r="A166" i="10"/>
  <c r="L165" i="10"/>
  <c r="K165" i="10"/>
  <c r="J165" i="10"/>
  <c r="I165" i="10"/>
  <c r="H165" i="10"/>
  <c r="G165" i="10"/>
  <c r="F165" i="10"/>
  <c r="E165" i="10"/>
  <c r="D165" i="10"/>
  <c r="C165" i="10"/>
  <c r="B165" i="10"/>
  <c r="A165" i="10"/>
  <c r="L164" i="10"/>
  <c r="K164" i="10"/>
  <c r="J164" i="10"/>
  <c r="I164" i="10"/>
  <c r="H164" i="10"/>
  <c r="G164" i="10"/>
  <c r="F164" i="10"/>
  <c r="E164" i="10"/>
  <c r="D164" i="10"/>
  <c r="C164" i="10"/>
  <c r="B164" i="10"/>
  <c r="A164" i="10"/>
  <c r="L163" i="10"/>
  <c r="K163" i="10"/>
  <c r="J163" i="10"/>
  <c r="I163" i="10"/>
  <c r="H163" i="10"/>
  <c r="G163" i="10"/>
  <c r="F163" i="10"/>
  <c r="E163" i="10"/>
  <c r="D163" i="10"/>
  <c r="C163" i="10"/>
  <c r="B163" i="10"/>
  <c r="A163" i="10"/>
  <c r="L162" i="10"/>
  <c r="K162" i="10"/>
  <c r="J162" i="10"/>
  <c r="I162" i="10"/>
  <c r="H162" i="10"/>
  <c r="G162" i="10"/>
  <c r="F162" i="10"/>
  <c r="E162" i="10"/>
  <c r="D162" i="10"/>
  <c r="C162" i="10"/>
  <c r="B162" i="10"/>
  <c r="A162" i="10"/>
  <c r="L161" i="10"/>
  <c r="K161" i="10"/>
  <c r="J161" i="10"/>
  <c r="I161" i="10"/>
  <c r="H161" i="10"/>
  <c r="G161" i="10"/>
  <c r="F161" i="10"/>
  <c r="E161" i="10"/>
  <c r="D161" i="10"/>
  <c r="C161" i="10"/>
  <c r="B161" i="10"/>
  <c r="A161" i="10"/>
  <c r="L160" i="10"/>
  <c r="K160" i="10"/>
  <c r="J160" i="10"/>
  <c r="I160" i="10"/>
  <c r="H160" i="10"/>
  <c r="G160" i="10"/>
  <c r="F160" i="10"/>
  <c r="E160" i="10"/>
  <c r="D160" i="10"/>
  <c r="C160" i="10"/>
  <c r="B160" i="10"/>
  <c r="A160" i="10"/>
  <c r="L159" i="10"/>
  <c r="K159" i="10"/>
  <c r="J159" i="10"/>
  <c r="I159" i="10"/>
  <c r="H159" i="10"/>
  <c r="G159" i="10"/>
  <c r="F159" i="10"/>
  <c r="E159" i="10"/>
  <c r="D159" i="10"/>
  <c r="C159" i="10"/>
  <c r="B159" i="10"/>
  <c r="A159" i="10"/>
  <c r="L158" i="10"/>
  <c r="K158" i="10"/>
  <c r="J158" i="10"/>
  <c r="I158" i="10"/>
  <c r="H158" i="10"/>
  <c r="G158" i="10"/>
  <c r="F158" i="10"/>
  <c r="E158" i="10"/>
  <c r="D158" i="10"/>
  <c r="C158" i="10"/>
  <c r="B158" i="10"/>
  <c r="A158" i="10"/>
  <c r="L157" i="10"/>
  <c r="K157" i="10"/>
  <c r="J157" i="10"/>
  <c r="I157" i="10"/>
  <c r="H157" i="10"/>
  <c r="G157" i="10"/>
  <c r="F157" i="10"/>
  <c r="E157" i="10"/>
  <c r="D157" i="10"/>
  <c r="C157" i="10"/>
  <c r="B157" i="10"/>
  <c r="A157" i="10"/>
  <c r="L156" i="10"/>
  <c r="K156" i="10"/>
  <c r="J156" i="10"/>
  <c r="I156" i="10"/>
  <c r="H156" i="10"/>
  <c r="G156" i="10"/>
  <c r="F156" i="10"/>
  <c r="E156" i="10"/>
  <c r="D156" i="10"/>
  <c r="C156" i="10"/>
  <c r="B156" i="10"/>
  <c r="A156" i="10"/>
  <c r="L155" i="10"/>
  <c r="K155" i="10"/>
  <c r="J155" i="10"/>
  <c r="I155" i="10"/>
  <c r="H155" i="10"/>
  <c r="G155" i="10"/>
  <c r="F155" i="10"/>
  <c r="E155" i="10"/>
  <c r="D155" i="10"/>
  <c r="C155" i="10"/>
  <c r="B155" i="10"/>
  <c r="A155" i="10"/>
  <c r="L154" i="10"/>
  <c r="K154" i="10"/>
  <c r="J154" i="10"/>
  <c r="I154" i="10"/>
  <c r="H154" i="10"/>
  <c r="G154" i="10"/>
  <c r="F154" i="10"/>
  <c r="E154" i="10"/>
  <c r="D154" i="10"/>
  <c r="C154" i="10"/>
  <c r="B154" i="10"/>
  <c r="A154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L152" i="10"/>
  <c r="K152" i="10"/>
  <c r="J152" i="10"/>
  <c r="I152" i="10"/>
  <c r="H152" i="10"/>
  <c r="G152" i="10"/>
  <c r="F152" i="10"/>
  <c r="E152" i="10"/>
  <c r="D152" i="10"/>
  <c r="C152" i="10"/>
  <c r="B152" i="10"/>
  <c r="A152" i="10"/>
  <c r="L151" i="10"/>
  <c r="K151" i="10"/>
  <c r="J151" i="10"/>
  <c r="I151" i="10"/>
  <c r="H151" i="10"/>
  <c r="G151" i="10"/>
  <c r="F151" i="10"/>
  <c r="E151" i="10"/>
  <c r="D151" i="10"/>
  <c r="C151" i="10"/>
  <c r="B151" i="10"/>
  <c r="A151" i="10"/>
  <c r="L150" i="10"/>
  <c r="K150" i="10"/>
  <c r="J150" i="10"/>
  <c r="I150" i="10"/>
  <c r="H150" i="10"/>
  <c r="G150" i="10"/>
  <c r="F150" i="10"/>
  <c r="E150" i="10"/>
  <c r="D150" i="10"/>
  <c r="C150" i="10"/>
  <c r="B150" i="10"/>
  <c r="A150" i="10"/>
  <c r="L149" i="10"/>
  <c r="K149" i="10"/>
  <c r="J149" i="10"/>
  <c r="I149" i="10"/>
  <c r="H149" i="10"/>
  <c r="G149" i="10"/>
  <c r="F149" i="10"/>
  <c r="E149" i="10"/>
  <c r="D149" i="10"/>
  <c r="C149" i="10"/>
  <c r="B149" i="10"/>
  <c r="A149" i="10"/>
  <c r="L148" i="10"/>
  <c r="K148" i="10"/>
  <c r="J148" i="10"/>
  <c r="I148" i="10"/>
  <c r="H148" i="10"/>
  <c r="G148" i="10"/>
  <c r="F148" i="10"/>
  <c r="E148" i="10"/>
  <c r="D148" i="10"/>
  <c r="C148" i="10"/>
  <c r="B148" i="10"/>
  <c r="A148" i="10"/>
  <c r="L147" i="10"/>
  <c r="K147" i="10"/>
  <c r="J147" i="10"/>
  <c r="I147" i="10"/>
  <c r="H147" i="10"/>
  <c r="G147" i="10"/>
  <c r="F147" i="10"/>
  <c r="E147" i="10"/>
  <c r="D147" i="10"/>
  <c r="C147" i="10"/>
  <c r="B147" i="10"/>
  <c r="A147" i="10"/>
  <c r="L146" i="10"/>
  <c r="K146" i="10"/>
  <c r="J146" i="10"/>
  <c r="I146" i="10"/>
  <c r="H146" i="10"/>
  <c r="G146" i="10"/>
  <c r="F146" i="10"/>
  <c r="E146" i="10"/>
  <c r="D146" i="10"/>
  <c r="C146" i="10"/>
  <c r="B146" i="10"/>
  <c r="A146" i="10"/>
  <c r="L145" i="10"/>
  <c r="K145" i="10"/>
  <c r="J145" i="10"/>
  <c r="I145" i="10"/>
  <c r="H145" i="10"/>
  <c r="G145" i="10"/>
  <c r="F145" i="10"/>
  <c r="E145" i="10"/>
  <c r="D145" i="10"/>
  <c r="C145" i="10"/>
  <c r="B145" i="10"/>
  <c r="A145" i="10"/>
  <c r="L144" i="10"/>
  <c r="K144" i="10"/>
  <c r="J144" i="10"/>
  <c r="I144" i="10"/>
  <c r="H144" i="10"/>
  <c r="G144" i="10"/>
  <c r="F144" i="10"/>
  <c r="E144" i="10"/>
  <c r="D144" i="10"/>
  <c r="C144" i="10"/>
  <c r="B144" i="10"/>
  <c r="A144" i="10"/>
  <c r="L143" i="10"/>
  <c r="K143" i="10"/>
  <c r="J143" i="10"/>
  <c r="I143" i="10"/>
  <c r="H143" i="10"/>
  <c r="G143" i="10"/>
  <c r="F143" i="10"/>
  <c r="E143" i="10"/>
  <c r="D143" i="10"/>
  <c r="C143" i="10"/>
  <c r="B143" i="10"/>
  <c r="A143" i="10"/>
  <c r="L142" i="10"/>
  <c r="K142" i="10"/>
  <c r="J142" i="10"/>
  <c r="I142" i="10"/>
  <c r="H142" i="10"/>
  <c r="G142" i="10"/>
  <c r="F142" i="10"/>
  <c r="E142" i="10"/>
  <c r="D142" i="10"/>
  <c r="C142" i="10"/>
  <c r="B142" i="10"/>
  <c r="A142" i="10"/>
  <c r="L141" i="10"/>
  <c r="K141" i="10"/>
  <c r="J141" i="10"/>
  <c r="I141" i="10"/>
  <c r="H141" i="10"/>
  <c r="G141" i="10"/>
  <c r="F141" i="10"/>
  <c r="E141" i="10"/>
  <c r="D141" i="10"/>
  <c r="C141" i="10"/>
  <c r="B141" i="10"/>
  <c r="A141" i="10"/>
  <c r="L140" i="10"/>
  <c r="K140" i="10"/>
  <c r="J140" i="10"/>
  <c r="I140" i="10"/>
  <c r="H140" i="10"/>
  <c r="G140" i="10"/>
  <c r="F140" i="10"/>
  <c r="E140" i="10"/>
  <c r="D140" i="10"/>
  <c r="C140" i="10"/>
  <c r="B140" i="10"/>
  <c r="A140" i="10"/>
  <c r="L139" i="10"/>
  <c r="K139" i="10"/>
  <c r="J139" i="10"/>
  <c r="I139" i="10"/>
  <c r="H139" i="10"/>
  <c r="G139" i="10"/>
  <c r="F139" i="10"/>
  <c r="E139" i="10"/>
  <c r="D139" i="10"/>
  <c r="C139" i="10"/>
  <c r="B139" i="10"/>
  <c r="A139" i="10"/>
  <c r="L138" i="10"/>
  <c r="K138" i="10"/>
  <c r="J138" i="10"/>
  <c r="I138" i="10"/>
  <c r="H138" i="10"/>
  <c r="G138" i="10"/>
  <c r="F138" i="10"/>
  <c r="E138" i="10"/>
  <c r="D138" i="10"/>
  <c r="C138" i="10"/>
  <c r="B138" i="10"/>
  <c r="A138" i="10"/>
  <c r="L137" i="10"/>
  <c r="K137" i="10"/>
  <c r="J137" i="10"/>
  <c r="I137" i="10"/>
  <c r="H137" i="10"/>
  <c r="G137" i="10"/>
  <c r="F137" i="10"/>
  <c r="E137" i="10"/>
  <c r="D137" i="10"/>
  <c r="C137" i="10"/>
  <c r="B137" i="10"/>
  <c r="A137" i="10"/>
  <c r="L136" i="10"/>
  <c r="K136" i="10"/>
  <c r="J136" i="10"/>
  <c r="I136" i="10"/>
  <c r="H136" i="10"/>
  <c r="G136" i="10"/>
  <c r="F136" i="10"/>
  <c r="E136" i="10"/>
  <c r="D136" i="10"/>
  <c r="C136" i="10"/>
  <c r="B136" i="10"/>
  <c r="A136" i="10"/>
  <c r="L135" i="10"/>
  <c r="K135" i="10"/>
  <c r="J135" i="10"/>
  <c r="I135" i="10"/>
  <c r="H135" i="10"/>
  <c r="G135" i="10"/>
  <c r="F135" i="10"/>
  <c r="E135" i="10"/>
  <c r="D135" i="10"/>
  <c r="C135" i="10"/>
  <c r="B135" i="10"/>
  <c r="A135" i="10"/>
  <c r="L134" i="10"/>
  <c r="K134" i="10"/>
  <c r="J134" i="10"/>
  <c r="I134" i="10"/>
  <c r="H134" i="10"/>
  <c r="G134" i="10"/>
  <c r="F134" i="10"/>
  <c r="E134" i="10"/>
  <c r="D134" i="10"/>
  <c r="C134" i="10"/>
  <c r="B134" i="10"/>
  <c r="A134" i="10"/>
  <c r="L133" i="10"/>
  <c r="K133" i="10"/>
  <c r="J133" i="10"/>
  <c r="I133" i="10"/>
  <c r="H133" i="10"/>
  <c r="G133" i="10"/>
  <c r="F133" i="10"/>
  <c r="E133" i="10"/>
  <c r="D133" i="10"/>
  <c r="C133" i="10"/>
  <c r="B133" i="10"/>
  <c r="A133" i="10"/>
  <c r="L132" i="10"/>
  <c r="K132" i="10"/>
  <c r="J132" i="10"/>
  <c r="I132" i="10"/>
  <c r="H132" i="10"/>
  <c r="G132" i="10"/>
  <c r="F132" i="10"/>
  <c r="E132" i="10"/>
  <c r="D132" i="10"/>
  <c r="C132" i="10"/>
  <c r="B132" i="10"/>
  <c r="A132" i="10"/>
  <c r="L131" i="10"/>
  <c r="K131" i="10"/>
  <c r="J131" i="10"/>
  <c r="I131" i="10"/>
  <c r="H131" i="10"/>
  <c r="G131" i="10"/>
  <c r="F131" i="10"/>
  <c r="E131" i="10"/>
  <c r="D131" i="10"/>
  <c r="C131" i="10"/>
  <c r="B131" i="10"/>
  <c r="A131" i="10"/>
  <c r="L130" i="10"/>
  <c r="K130" i="10"/>
  <c r="J130" i="10"/>
  <c r="I130" i="10"/>
  <c r="H130" i="10"/>
  <c r="G130" i="10"/>
  <c r="F130" i="10"/>
  <c r="E130" i="10"/>
  <c r="D130" i="10"/>
  <c r="C130" i="10"/>
  <c r="B130" i="10"/>
  <c r="A130" i="10"/>
  <c r="L129" i="10"/>
  <c r="K129" i="10"/>
  <c r="J129" i="10"/>
  <c r="I129" i="10"/>
  <c r="H129" i="10"/>
  <c r="G129" i="10"/>
  <c r="F129" i="10"/>
  <c r="E129" i="10"/>
  <c r="D129" i="10"/>
  <c r="C129" i="10"/>
  <c r="B129" i="10"/>
  <c r="A129" i="10"/>
  <c r="L128" i="10"/>
  <c r="K128" i="10"/>
  <c r="J128" i="10"/>
  <c r="I128" i="10"/>
  <c r="H128" i="10"/>
  <c r="G128" i="10"/>
  <c r="F128" i="10"/>
  <c r="E128" i="10"/>
  <c r="D128" i="10"/>
  <c r="C128" i="10"/>
  <c r="B128" i="10"/>
  <c r="A128" i="10"/>
  <c r="L127" i="10"/>
  <c r="K127" i="10"/>
  <c r="J127" i="10"/>
  <c r="I127" i="10"/>
  <c r="H127" i="10"/>
  <c r="G127" i="10"/>
  <c r="F127" i="10"/>
  <c r="E127" i="10"/>
  <c r="D127" i="10"/>
  <c r="C127" i="10"/>
  <c r="B127" i="10"/>
  <c r="A127" i="10"/>
  <c r="L126" i="10"/>
  <c r="K126" i="10"/>
  <c r="J126" i="10"/>
  <c r="I126" i="10"/>
  <c r="H126" i="10"/>
  <c r="G126" i="10"/>
  <c r="F126" i="10"/>
  <c r="E126" i="10"/>
  <c r="D126" i="10"/>
  <c r="C126" i="10"/>
  <c r="B126" i="10"/>
  <c r="A126" i="10"/>
  <c r="L125" i="10"/>
  <c r="K125" i="10"/>
  <c r="J125" i="10"/>
  <c r="I125" i="10"/>
  <c r="H125" i="10"/>
  <c r="G125" i="10"/>
  <c r="F125" i="10"/>
  <c r="E125" i="10"/>
  <c r="D125" i="10"/>
  <c r="C125" i="10"/>
  <c r="B125" i="10"/>
  <c r="A125" i="10"/>
  <c r="L124" i="10"/>
  <c r="K124" i="10"/>
  <c r="J124" i="10"/>
  <c r="I124" i="10"/>
  <c r="H124" i="10"/>
  <c r="G124" i="10"/>
  <c r="F124" i="10"/>
  <c r="E124" i="10"/>
  <c r="D124" i="10"/>
  <c r="C124" i="10"/>
  <c r="B124" i="10"/>
  <c r="A124" i="10"/>
  <c r="L123" i="10"/>
  <c r="K123" i="10"/>
  <c r="J123" i="10"/>
  <c r="I123" i="10"/>
  <c r="H123" i="10"/>
  <c r="G123" i="10"/>
  <c r="F123" i="10"/>
  <c r="E123" i="10"/>
  <c r="D123" i="10"/>
  <c r="C123" i="10"/>
  <c r="B123" i="10"/>
  <c r="A123" i="10"/>
  <c r="L122" i="10"/>
  <c r="K122" i="10"/>
  <c r="J122" i="10"/>
  <c r="I122" i="10"/>
  <c r="H122" i="10"/>
  <c r="G122" i="10"/>
  <c r="F122" i="10"/>
  <c r="E122" i="10"/>
  <c r="D122" i="10"/>
  <c r="C122" i="10"/>
  <c r="B122" i="10"/>
  <c r="A122" i="10"/>
  <c r="L121" i="10"/>
  <c r="K121" i="10"/>
  <c r="J121" i="10"/>
  <c r="I121" i="10"/>
  <c r="H121" i="10"/>
  <c r="G121" i="10"/>
  <c r="F121" i="10"/>
  <c r="E121" i="10"/>
  <c r="D121" i="10"/>
  <c r="C121" i="10"/>
  <c r="B121" i="10"/>
  <c r="A121" i="10"/>
  <c r="L120" i="10"/>
  <c r="K120" i="10"/>
  <c r="J120" i="10"/>
  <c r="I120" i="10"/>
  <c r="H120" i="10"/>
  <c r="G120" i="10"/>
  <c r="F120" i="10"/>
  <c r="E120" i="10"/>
  <c r="D120" i="10"/>
  <c r="C120" i="10"/>
  <c r="B120" i="10"/>
  <c r="A120" i="10"/>
  <c r="L119" i="10"/>
  <c r="K119" i="10"/>
  <c r="J119" i="10"/>
  <c r="I119" i="10"/>
  <c r="H119" i="10"/>
  <c r="G119" i="10"/>
  <c r="F119" i="10"/>
  <c r="E119" i="10"/>
  <c r="D119" i="10"/>
  <c r="C119" i="10"/>
  <c r="B119" i="10"/>
  <c r="A119" i="10"/>
  <c r="L118" i="10"/>
  <c r="K118" i="10"/>
  <c r="J118" i="10"/>
  <c r="I118" i="10"/>
  <c r="H118" i="10"/>
  <c r="G118" i="10"/>
  <c r="F118" i="10"/>
  <c r="E118" i="10"/>
  <c r="D118" i="10"/>
  <c r="C118" i="10"/>
  <c r="B118" i="10"/>
  <c r="A118" i="10"/>
  <c r="L117" i="10"/>
  <c r="K117" i="10"/>
  <c r="J117" i="10"/>
  <c r="I117" i="10"/>
  <c r="H117" i="10"/>
  <c r="G117" i="10"/>
  <c r="F117" i="10"/>
  <c r="E117" i="10"/>
  <c r="D117" i="10"/>
  <c r="C117" i="10"/>
  <c r="B117" i="10"/>
  <c r="A117" i="10"/>
  <c r="L116" i="10"/>
  <c r="K116" i="10"/>
  <c r="J116" i="10"/>
  <c r="I116" i="10"/>
  <c r="H116" i="10"/>
  <c r="G116" i="10"/>
  <c r="F116" i="10"/>
  <c r="E116" i="10"/>
  <c r="D116" i="10"/>
  <c r="C116" i="10"/>
  <c r="B116" i="10"/>
  <c r="A116" i="10"/>
  <c r="L115" i="10"/>
  <c r="K115" i="10"/>
  <c r="J115" i="10"/>
  <c r="I115" i="10"/>
  <c r="H115" i="10"/>
  <c r="G115" i="10"/>
  <c r="F115" i="10"/>
  <c r="E115" i="10"/>
  <c r="D115" i="10"/>
  <c r="C115" i="10"/>
  <c r="B115" i="10"/>
  <c r="A115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L112" i="10"/>
  <c r="K112" i="10"/>
  <c r="J112" i="10"/>
  <c r="I112" i="10"/>
  <c r="H112" i="10"/>
  <c r="G112" i="10"/>
  <c r="F112" i="10"/>
  <c r="E112" i="10"/>
  <c r="D112" i="10"/>
  <c r="C112" i="10"/>
  <c r="B112" i="10"/>
  <c r="A112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L98" i="10"/>
  <c r="K98" i="10"/>
  <c r="J98" i="10"/>
  <c r="I98" i="10"/>
  <c r="H98" i="10"/>
  <c r="G98" i="10"/>
  <c r="F98" i="10"/>
  <c r="E98" i="10"/>
  <c r="D98" i="10"/>
  <c r="C98" i="10"/>
  <c r="B98" i="10"/>
  <c r="A98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L95" i="10"/>
  <c r="K95" i="10"/>
  <c r="J95" i="10"/>
  <c r="I95" i="10"/>
  <c r="H95" i="10"/>
  <c r="G95" i="10"/>
  <c r="F95" i="10"/>
  <c r="E95" i="10"/>
  <c r="D95" i="10"/>
  <c r="C95" i="10"/>
  <c r="B95" i="10"/>
  <c r="A95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L93" i="10"/>
  <c r="K93" i="10"/>
  <c r="J93" i="10"/>
  <c r="I93" i="10"/>
  <c r="H93" i="10"/>
  <c r="G93" i="10"/>
  <c r="F93" i="10"/>
  <c r="E93" i="10"/>
  <c r="D93" i="10"/>
  <c r="C93" i="10"/>
  <c r="B93" i="10"/>
  <c r="A93" i="10"/>
  <c r="L92" i="10"/>
  <c r="K92" i="10"/>
  <c r="J92" i="10"/>
  <c r="I92" i="10"/>
  <c r="H92" i="10"/>
  <c r="G92" i="10"/>
  <c r="F92" i="10"/>
  <c r="E92" i="10"/>
  <c r="D92" i="10"/>
  <c r="C92" i="10"/>
  <c r="B92" i="10"/>
  <c r="A92" i="10"/>
  <c r="L91" i="10"/>
  <c r="K91" i="10"/>
  <c r="J91" i="10"/>
  <c r="I91" i="10"/>
  <c r="H91" i="10"/>
  <c r="G91" i="10"/>
  <c r="F91" i="10"/>
  <c r="E91" i="10"/>
  <c r="D91" i="10"/>
  <c r="C91" i="10"/>
  <c r="B91" i="10"/>
  <c r="A91" i="10"/>
  <c r="L90" i="10"/>
  <c r="K90" i="10"/>
  <c r="J90" i="10"/>
  <c r="I90" i="10"/>
  <c r="H90" i="10"/>
  <c r="G90" i="10"/>
  <c r="F90" i="10"/>
  <c r="E90" i="10"/>
  <c r="D90" i="10"/>
  <c r="C90" i="10"/>
  <c r="B90" i="10"/>
  <c r="A90" i="10"/>
  <c r="L89" i="10"/>
  <c r="K89" i="10"/>
  <c r="J89" i="10"/>
  <c r="I89" i="10"/>
  <c r="H89" i="10"/>
  <c r="G89" i="10"/>
  <c r="F89" i="10"/>
  <c r="E89" i="10"/>
  <c r="D89" i="10"/>
  <c r="C89" i="10"/>
  <c r="B89" i="10"/>
  <c r="A89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L87" i="10"/>
  <c r="K87" i="10"/>
  <c r="J87" i="10"/>
  <c r="I87" i="10"/>
  <c r="H87" i="10"/>
  <c r="G87" i="10"/>
  <c r="F87" i="10"/>
  <c r="E87" i="10"/>
  <c r="D87" i="10"/>
  <c r="C87" i="10"/>
  <c r="B87" i="10"/>
  <c r="A87" i="10"/>
  <c r="L86" i="10"/>
  <c r="K86" i="10"/>
  <c r="J86" i="10"/>
  <c r="I86" i="10"/>
  <c r="H86" i="10"/>
  <c r="G86" i="10"/>
  <c r="F86" i="10"/>
  <c r="E86" i="10"/>
  <c r="D86" i="10"/>
  <c r="C86" i="10"/>
  <c r="B86" i="10"/>
  <c r="A86" i="10"/>
  <c r="L85" i="10"/>
  <c r="K85" i="10"/>
  <c r="J85" i="10"/>
  <c r="I85" i="10"/>
  <c r="H85" i="10"/>
  <c r="G85" i="10"/>
  <c r="F85" i="10"/>
  <c r="E85" i="10"/>
  <c r="D85" i="10"/>
  <c r="C85" i="10"/>
  <c r="B85" i="10"/>
  <c r="A85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L78" i="10"/>
  <c r="K78" i="10"/>
  <c r="J78" i="10"/>
  <c r="I78" i="10"/>
  <c r="H78" i="10"/>
  <c r="G78" i="10"/>
  <c r="F78" i="10"/>
  <c r="E78" i="10"/>
  <c r="D78" i="10"/>
  <c r="C78" i="10"/>
  <c r="B78" i="10"/>
  <c r="A78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L9" i="10"/>
  <c r="K9" i="10"/>
  <c r="J9" i="10"/>
  <c r="I9" i="10"/>
  <c r="H9" i="10"/>
  <c r="G9" i="10"/>
  <c r="F9" i="10"/>
  <c r="E9" i="10"/>
  <c r="D9" i="10"/>
  <c r="C9" i="10"/>
  <c r="B9" i="10"/>
  <c r="A9" i="10"/>
  <c r="L8" i="10"/>
  <c r="K8" i="10"/>
  <c r="J8" i="10"/>
  <c r="I8" i="10"/>
  <c r="H8" i="10"/>
  <c r="G8" i="10"/>
  <c r="F8" i="10"/>
  <c r="E8" i="10"/>
  <c r="D8" i="10"/>
  <c r="C8" i="10"/>
  <c r="B8" i="10"/>
  <c r="A8" i="10"/>
  <c r="L7" i="10"/>
  <c r="K7" i="10"/>
  <c r="J7" i="10"/>
  <c r="I7" i="10"/>
  <c r="H7" i="10"/>
  <c r="G7" i="10"/>
  <c r="F7" i="10"/>
  <c r="E7" i="10"/>
  <c r="D7" i="10"/>
  <c r="C7" i="10"/>
  <c r="B7" i="10"/>
  <c r="A7" i="10"/>
  <c r="L6" i="10"/>
  <c r="K6" i="10"/>
  <c r="J6" i="10"/>
  <c r="I6" i="10"/>
  <c r="H6" i="10"/>
  <c r="G6" i="10"/>
  <c r="F6" i="10"/>
  <c r="E6" i="10"/>
  <c r="D6" i="10"/>
  <c r="C6" i="10"/>
  <c r="B6" i="10"/>
  <c r="A6" i="10"/>
  <c r="L5" i="10"/>
  <c r="K5" i="10"/>
  <c r="J5" i="10"/>
  <c r="I5" i="10"/>
  <c r="H5" i="10"/>
  <c r="G5" i="10"/>
  <c r="F5" i="10"/>
  <c r="E5" i="10"/>
  <c r="D5" i="10"/>
  <c r="C5" i="10"/>
  <c r="B5" i="10"/>
  <c r="A5" i="10"/>
  <c r="L4" i="10"/>
  <c r="K4" i="10"/>
  <c r="J4" i="10"/>
  <c r="I4" i="10"/>
  <c r="H4" i="10"/>
  <c r="G4" i="10"/>
  <c r="F4" i="10"/>
  <c r="E4" i="10"/>
  <c r="D4" i="10"/>
  <c r="C4" i="10"/>
  <c r="B4" i="10"/>
  <c r="A4" i="10"/>
  <c r="L3" i="10"/>
  <c r="K3" i="10"/>
  <c r="J3" i="10"/>
  <c r="I3" i="10"/>
  <c r="H3" i="10"/>
  <c r="G3" i="10"/>
  <c r="F3" i="10"/>
  <c r="E3" i="10"/>
  <c r="D3" i="10"/>
  <c r="C3" i="10"/>
  <c r="B3" i="10"/>
  <c r="A3" i="10"/>
  <c r="L2" i="10"/>
  <c r="K2" i="10"/>
  <c r="J2" i="10"/>
  <c r="I2" i="10"/>
  <c r="H2" i="10"/>
  <c r="G2" i="10"/>
  <c r="F2" i="10"/>
  <c r="E2" i="10"/>
  <c r="D2" i="10"/>
  <c r="C2" i="10"/>
  <c r="B2" i="10"/>
  <c r="A2" i="10"/>
  <c r="L722" i="11"/>
  <c r="K722" i="11"/>
  <c r="J722" i="11"/>
  <c r="I722" i="11"/>
  <c r="H722" i="11"/>
  <c r="G722" i="11"/>
  <c r="F722" i="11"/>
  <c r="E722" i="11"/>
  <c r="D722" i="11"/>
  <c r="C722" i="11"/>
  <c r="B722" i="11"/>
  <c r="A722" i="11"/>
  <c r="L721" i="11"/>
  <c r="K721" i="11"/>
  <c r="J721" i="11"/>
  <c r="I721" i="11"/>
  <c r="H721" i="11"/>
  <c r="G721" i="11"/>
  <c r="F721" i="11"/>
  <c r="E721" i="11"/>
  <c r="D721" i="11"/>
  <c r="C721" i="11"/>
  <c r="B721" i="11"/>
  <c r="A721" i="11"/>
  <c r="L720" i="11"/>
  <c r="K720" i="11"/>
  <c r="J720" i="11"/>
  <c r="I720" i="11"/>
  <c r="H720" i="11"/>
  <c r="G720" i="11"/>
  <c r="F720" i="11"/>
  <c r="E720" i="11"/>
  <c r="D720" i="11"/>
  <c r="C720" i="11"/>
  <c r="B720" i="11"/>
  <c r="A720" i="11"/>
  <c r="L719" i="11"/>
  <c r="K719" i="11"/>
  <c r="J719" i="11"/>
  <c r="I719" i="11"/>
  <c r="H719" i="11"/>
  <c r="G719" i="11"/>
  <c r="F719" i="11"/>
  <c r="E719" i="11"/>
  <c r="D719" i="11"/>
  <c r="C719" i="11"/>
  <c r="B719" i="11"/>
  <c r="A719" i="11"/>
  <c r="L718" i="11"/>
  <c r="K718" i="11"/>
  <c r="J718" i="11"/>
  <c r="I718" i="11"/>
  <c r="H718" i="11"/>
  <c r="G718" i="11"/>
  <c r="F718" i="11"/>
  <c r="E718" i="11"/>
  <c r="D718" i="11"/>
  <c r="C718" i="11"/>
  <c r="B718" i="11"/>
  <c r="A718" i="11"/>
  <c r="L717" i="11"/>
  <c r="K717" i="11"/>
  <c r="J717" i="11"/>
  <c r="I717" i="11"/>
  <c r="H717" i="11"/>
  <c r="G717" i="11"/>
  <c r="F717" i="11"/>
  <c r="E717" i="11"/>
  <c r="D717" i="11"/>
  <c r="C717" i="11"/>
  <c r="B717" i="11"/>
  <c r="A717" i="11"/>
  <c r="L716" i="11"/>
  <c r="K716" i="11"/>
  <c r="J716" i="11"/>
  <c r="I716" i="11"/>
  <c r="H716" i="11"/>
  <c r="G716" i="11"/>
  <c r="F716" i="11"/>
  <c r="E716" i="11"/>
  <c r="D716" i="11"/>
  <c r="C716" i="11"/>
  <c r="B716" i="11"/>
  <c r="A716" i="11"/>
  <c r="L715" i="11"/>
  <c r="K715" i="11"/>
  <c r="J715" i="11"/>
  <c r="I715" i="11"/>
  <c r="H715" i="11"/>
  <c r="G715" i="11"/>
  <c r="F715" i="11"/>
  <c r="E715" i="11"/>
  <c r="D715" i="11"/>
  <c r="C715" i="11"/>
  <c r="B715" i="11"/>
  <c r="A715" i="11"/>
  <c r="L714" i="11"/>
  <c r="K714" i="11"/>
  <c r="J714" i="11"/>
  <c r="I714" i="11"/>
  <c r="H714" i="11"/>
  <c r="G714" i="11"/>
  <c r="F714" i="11"/>
  <c r="E714" i="11"/>
  <c r="D714" i="11"/>
  <c r="C714" i="11"/>
  <c r="B714" i="11"/>
  <c r="A714" i="11"/>
  <c r="L713" i="11"/>
  <c r="K713" i="11"/>
  <c r="J713" i="11"/>
  <c r="I713" i="11"/>
  <c r="H713" i="11"/>
  <c r="G713" i="11"/>
  <c r="F713" i="11"/>
  <c r="E713" i="11"/>
  <c r="D713" i="11"/>
  <c r="C713" i="11"/>
  <c r="B713" i="11"/>
  <c r="A713" i="11"/>
  <c r="L712" i="11"/>
  <c r="K712" i="11"/>
  <c r="J712" i="11"/>
  <c r="I712" i="11"/>
  <c r="H712" i="11"/>
  <c r="G712" i="11"/>
  <c r="F712" i="11"/>
  <c r="E712" i="11"/>
  <c r="D712" i="11"/>
  <c r="C712" i="11"/>
  <c r="B712" i="11"/>
  <c r="A712" i="11"/>
  <c r="L711" i="11"/>
  <c r="K711" i="11"/>
  <c r="J711" i="11"/>
  <c r="I711" i="11"/>
  <c r="H711" i="11"/>
  <c r="G711" i="11"/>
  <c r="F711" i="11"/>
  <c r="E711" i="11"/>
  <c r="D711" i="11"/>
  <c r="C711" i="11"/>
  <c r="B711" i="11"/>
  <c r="A711" i="11"/>
  <c r="L710" i="11"/>
  <c r="K710" i="11"/>
  <c r="J710" i="11"/>
  <c r="I710" i="11"/>
  <c r="H710" i="11"/>
  <c r="G710" i="11"/>
  <c r="F710" i="11"/>
  <c r="E710" i="11"/>
  <c r="D710" i="11"/>
  <c r="C710" i="11"/>
  <c r="B710" i="11"/>
  <c r="A710" i="11"/>
  <c r="L709" i="11"/>
  <c r="K709" i="11"/>
  <c r="J709" i="11"/>
  <c r="I709" i="11"/>
  <c r="H709" i="11"/>
  <c r="G709" i="11"/>
  <c r="F709" i="11"/>
  <c r="E709" i="11"/>
  <c r="D709" i="11"/>
  <c r="C709" i="11"/>
  <c r="B709" i="11"/>
  <c r="A709" i="11"/>
  <c r="L708" i="11"/>
  <c r="K708" i="11"/>
  <c r="J708" i="11"/>
  <c r="I708" i="11"/>
  <c r="H708" i="11"/>
  <c r="G708" i="11"/>
  <c r="F708" i="11"/>
  <c r="E708" i="11"/>
  <c r="D708" i="11"/>
  <c r="C708" i="11"/>
  <c r="B708" i="11"/>
  <c r="A708" i="11"/>
  <c r="L707" i="11"/>
  <c r="K707" i="11"/>
  <c r="J707" i="11"/>
  <c r="I707" i="11"/>
  <c r="H707" i="11"/>
  <c r="G707" i="11"/>
  <c r="F707" i="11"/>
  <c r="E707" i="11"/>
  <c r="D707" i="11"/>
  <c r="C707" i="11"/>
  <c r="B707" i="11"/>
  <c r="A707" i="11"/>
  <c r="L706" i="11"/>
  <c r="K706" i="11"/>
  <c r="J706" i="11"/>
  <c r="I706" i="11"/>
  <c r="H706" i="11"/>
  <c r="G706" i="11"/>
  <c r="F706" i="11"/>
  <c r="E706" i="11"/>
  <c r="D706" i="11"/>
  <c r="C706" i="11"/>
  <c r="B706" i="11"/>
  <c r="A706" i="11"/>
  <c r="L705" i="11"/>
  <c r="K705" i="11"/>
  <c r="J705" i="11"/>
  <c r="I705" i="11"/>
  <c r="H705" i="11"/>
  <c r="G705" i="11"/>
  <c r="F705" i="11"/>
  <c r="E705" i="11"/>
  <c r="D705" i="11"/>
  <c r="C705" i="11"/>
  <c r="B705" i="11"/>
  <c r="A705" i="11"/>
  <c r="L704" i="11"/>
  <c r="K704" i="11"/>
  <c r="J704" i="11"/>
  <c r="I704" i="11"/>
  <c r="H704" i="11"/>
  <c r="G704" i="11"/>
  <c r="F704" i="11"/>
  <c r="E704" i="11"/>
  <c r="D704" i="11"/>
  <c r="C704" i="11"/>
  <c r="B704" i="11"/>
  <c r="A704" i="11"/>
  <c r="L703" i="11"/>
  <c r="K703" i="11"/>
  <c r="J703" i="11"/>
  <c r="I703" i="11"/>
  <c r="H703" i="11"/>
  <c r="G703" i="11"/>
  <c r="F703" i="11"/>
  <c r="E703" i="11"/>
  <c r="D703" i="11"/>
  <c r="C703" i="11"/>
  <c r="B703" i="11"/>
  <c r="A703" i="11"/>
  <c r="L702" i="11"/>
  <c r="K702" i="11"/>
  <c r="J702" i="11"/>
  <c r="I702" i="11"/>
  <c r="H702" i="11"/>
  <c r="G702" i="11"/>
  <c r="F702" i="11"/>
  <c r="E702" i="11"/>
  <c r="D702" i="11"/>
  <c r="C702" i="11"/>
  <c r="B702" i="11"/>
  <c r="A702" i="11"/>
  <c r="L701" i="11"/>
  <c r="K701" i="11"/>
  <c r="J701" i="11"/>
  <c r="I701" i="11"/>
  <c r="H701" i="11"/>
  <c r="G701" i="11"/>
  <c r="F701" i="11"/>
  <c r="E701" i="11"/>
  <c r="D701" i="11"/>
  <c r="C701" i="11"/>
  <c r="B701" i="11"/>
  <c r="A701" i="11"/>
  <c r="L700" i="11"/>
  <c r="K700" i="11"/>
  <c r="J700" i="11"/>
  <c r="I700" i="11"/>
  <c r="H700" i="11"/>
  <c r="G700" i="11"/>
  <c r="F700" i="11"/>
  <c r="E700" i="11"/>
  <c r="D700" i="11"/>
  <c r="C700" i="11"/>
  <c r="B700" i="11"/>
  <c r="A700" i="11"/>
  <c r="L699" i="11"/>
  <c r="K699" i="11"/>
  <c r="J699" i="11"/>
  <c r="I699" i="11"/>
  <c r="H699" i="11"/>
  <c r="G699" i="11"/>
  <c r="F699" i="11"/>
  <c r="E699" i="11"/>
  <c r="D699" i="11"/>
  <c r="C699" i="11"/>
  <c r="B699" i="11"/>
  <c r="A699" i="11"/>
  <c r="L698" i="11"/>
  <c r="K698" i="11"/>
  <c r="J698" i="11"/>
  <c r="I698" i="11"/>
  <c r="H698" i="11"/>
  <c r="G698" i="11"/>
  <c r="F698" i="11"/>
  <c r="E698" i="11"/>
  <c r="D698" i="11"/>
  <c r="C698" i="11"/>
  <c r="B698" i="11"/>
  <c r="A698" i="11"/>
  <c r="L697" i="11"/>
  <c r="K697" i="11"/>
  <c r="J697" i="11"/>
  <c r="I697" i="11"/>
  <c r="H697" i="11"/>
  <c r="G697" i="11"/>
  <c r="F697" i="11"/>
  <c r="E697" i="11"/>
  <c r="D697" i="11"/>
  <c r="C697" i="11"/>
  <c r="B697" i="11"/>
  <c r="A697" i="11"/>
  <c r="L696" i="11"/>
  <c r="K696" i="11"/>
  <c r="J696" i="11"/>
  <c r="I696" i="11"/>
  <c r="H696" i="11"/>
  <c r="G696" i="11"/>
  <c r="F696" i="11"/>
  <c r="E696" i="11"/>
  <c r="D696" i="11"/>
  <c r="C696" i="11"/>
  <c r="B696" i="11"/>
  <c r="A696" i="11"/>
  <c r="L695" i="11"/>
  <c r="K695" i="11"/>
  <c r="J695" i="11"/>
  <c r="I695" i="11"/>
  <c r="H695" i="11"/>
  <c r="G695" i="11"/>
  <c r="F695" i="11"/>
  <c r="E695" i="11"/>
  <c r="D695" i="11"/>
  <c r="C695" i="11"/>
  <c r="B695" i="11"/>
  <c r="A695" i="11"/>
  <c r="L694" i="11"/>
  <c r="K694" i="11"/>
  <c r="J694" i="11"/>
  <c r="I694" i="11"/>
  <c r="H694" i="11"/>
  <c r="G694" i="11"/>
  <c r="F694" i="11"/>
  <c r="E694" i="11"/>
  <c r="D694" i="11"/>
  <c r="C694" i="11"/>
  <c r="B694" i="11"/>
  <c r="A694" i="11"/>
  <c r="L693" i="11"/>
  <c r="K693" i="11"/>
  <c r="J693" i="11"/>
  <c r="I693" i="11"/>
  <c r="H693" i="11"/>
  <c r="G693" i="11"/>
  <c r="F693" i="11"/>
  <c r="E693" i="11"/>
  <c r="D693" i="11"/>
  <c r="C693" i="11"/>
  <c r="B693" i="11"/>
  <c r="A693" i="11"/>
  <c r="L692" i="11"/>
  <c r="K692" i="11"/>
  <c r="J692" i="11"/>
  <c r="I692" i="11"/>
  <c r="H692" i="11"/>
  <c r="G692" i="11"/>
  <c r="F692" i="11"/>
  <c r="E692" i="11"/>
  <c r="D692" i="11"/>
  <c r="C692" i="11"/>
  <c r="B692" i="11"/>
  <c r="A692" i="11"/>
  <c r="L691" i="11"/>
  <c r="K691" i="11"/>
  <c r="J691" i="11"/>
  <c r="I691" i="11"/>
  <c r="H691" i="11"/>
  <c r="G691" i="11"/>
  <c r="F691" i="11"/>
  <c r="E691" i="11"/>
  <c r="D691" i="11"/>
  <c r="C691" i="11"/>
  <c r="B691" i="11"/>
  <c r="A691" i="11"/>
  <c r="L690" i="11"/>
  <c r="K690" i="11"/>
  <c r="J690" i="11"/>
  <c r="I690" i="11"/>
  <c r="H690" i="11"/>
  <c r="G690" i="11"/>
  <c r="F690" i="11"/>
  <c r="E690" i="11"/>
  <c r="D690" i="11"/>
  <c r="C690" i="11"/>
  <c r="B690" i="11"/>
  <c r="A690" i="11"/>
  <c r="L689" i="11"/>
  <c r="K689" i="11"/>
  <c r="J689" i="11"/>
  <c r="I689" i="11"/>
  <c r="H689" i="11"/>
  <c r="G689" i="11"/>
  <c r="F689" i="11"/>
  <c r="E689" i="11"/>
  <c r="D689" i="11"/>
  <c r="C689" i="11"/>
  <c r="B689" i="11"/>
  <c r="A689" i="11"/>
  <c r="L688" i="11"/>
  <c r="K688" i="11"/>
  <c r="J688" i="11"/>
  <c r="I688" i="11"/>
  <c r="H688" i="11"/>
  <c r="G688" i="11"/>
  <c r="F688" i="11"/>
  <c r="E688" i="11"/>
  <c r="D688" i="11"/>
  <c r="C688" i="11"/>
  <c r="B688" i="11"/>
  <c r="A688" i="11"/>
  <c r="L687" i="11"/>
  <c r="K687" i="11"/>
  <c r="J687" i="11"/>
  <c r="I687" i="11"/>
  <c r="H687" i="11"/>
  <c r="G687" i="11"/>
  <c r="F687" i="11"/>
  <c r="E687" i="11"/>
  <c r="D687" i="11"/>
  <c r="C687" i="11"/>
  <c r="B687" i="11"/>
  <c r="A687" i="11"/>
  <c r="L686" i="11"/>
  <c r="K686" i="11"/>
  <c r="J686" i="11"/>
  <c r="I686" i="11"/>
  <c r="H686" i="11"/>
  <c r="G686" i="11"/>
  <c r="F686" i="11"/>
  <c r="E686" i="11"/>
  <c r="D686" i="11"/>
  <c r="C686" i="11"/>
  <c r="B686" i="11"/>
  <c r="A686" i="11"/>
  <c r="L685" i="11"/>
  <c r="K685" i="11"/>
  <c r="J685" i="11"/>
  <c r="I685" i="11"/>
  <c r="H685" i="11"/>
  <c r="G685" i="11"/>
  <c r="F685" i="11"/>
  <c r="E685" i="11"/>
  <c r="D685" i="11"/>
  <c r="C685" i="11"/>
  <c r="B685" i="11"/>
  <c r="A685" i="11"/>
  <c r="L684" i="11"/>
  <c r="K684" i="11"/>
  <c r="J684" i="11"/>
  <c r="I684" i="11"/>
  <c r="H684" i="11"/>
  <c r="G684" i="11"/>
  <c r="F684" i="11"/>
  <c r="E684" i="11"/>
  <c r="D684" i="11"/>
  <c r="C684" i="11"/>
  <c r="B684" i="11"/>
  <c r="A684" i="11"/>
  <c r="L683" i="11"/>
  <c r="K683" i="11"/>
  <c r="J683" i="11"/>
  <c r="I683" i="11"/>
  <c r="H683" i="11"/>
  <c r="G683" i="11"/>
  <c r="F683" i="11"/>
  <c r="E683" i="11"/>
  <c r="D683" i="11"/>
  <c r="C683" i="11"/>
  <c r="B683" i="11"/>
  <c r="A683" i="11"/>
  <c r="L682" i="11"/>
  <c r="K682" i="11"/>
  <c r="J682" i="11"/>
  <c r="I682" i="11"/>
  <c r="H682" i="11"/>
  <c r="G682" i="11"/>
  <c r="F682" i="11"/>
  <c r="E682" i="11"/>
  <c r="D682" i="11"/>
  <c r="C682" i="11"/>
  <c r="B682" i="11"/>
  <c r="A682" i="11"/>
  <c r="L681" i="11"/>
  <c r="K681" i="11"/>
  <c r="J681" i="11"/>
  <c r="I681" i="11"/>
  <c r="H681" i="11"/>
  <c r="G681" i="11"/>
  <c r="F681" i="11"/>
  <c r="E681" i="11"/>
  <c r="D681" i="11"/>
  <c r="C681" i="11"/>
  <c r="B681" i="11"/>
  <c r="A681" i="11"/>
  <c r="L680" i="11"/>
  <c r="K680" i="11"/>
  <c r="J680" i="11"/>
  <c r="I680" i="11"/>
  <c r="H680" i="11"/>
  <c r="G680" i="11"/>
  <c r="F680" i="11"/>
  <c r="E680" i="11"/>
  <c r="D680" i="11"/>
  <c r="C680" i="11"/>
  <c r="B680" i="11"/>
  <c r="A680" i="11"/>
  <c r="L679" i="11"/>
  <c r="K679" i="11"/>
  <c r="J679" i="11"/>
  <c r="I679" i="11"/>
  <c r="H679" i="11"/>
  <c r="G679" i="11"/>
  <c r="F679" i="11"/>
  <c r="E679" i="11"/>
  <c r="D679" i="11"/>
  <c r="C679" i="11"/>
  <c r="B679" i="11"/>
  <c r="A679" i="11"/>
  <c r="L678" i="11"/>
  <c r="K678" i="11"/>
  <c r="J678" i="11"/>
  <c r="I678" i="11"/>
  <c r="H678" i="11"/>
  <c r="G678" i="11"/>
  <c r="F678" i="11"/>
  <c r="E678" i="11"/>
  <c r="D678" i="11"/>
  <c r="C678" i="11"/>
  <c r="B678" i="11"/>
  <c r="A678" i="11"/>
  <c r="L677" i="11"/>
  <c r="K677" i="11"/>
  <c r="J677" i="11"/>
  <c r="I677" i="11"/>
  <c r="H677" i="11"/>
  <c r="G677" i="11"/>
  <c r="F677" i="11"/>
  <c r="E677" i="11"/>
  <c r="D677" i="11"/>
  <c r="C677" i="11"/>
  <c r="B677" i="11"/>
  <c r="A677" i="11"/>
  <c r="L676" i="11"/>
  <c r="K676" i="11"/>
  <c r="J676" i="11"/>
  <c r="I676" i="11"/>
  <c r="H676" i="11"/>
  <c r="G676" i="11"/>
  <c r="F676" i="11"/>
  <c r="E676" i="11"/>
  <c r="D676" i="11"/>
  <c r="C676" i="11"/>
  <c r="B676" i="11"/>
  <c r="A676" i="11"/>
  <c r="L675" i="11"/>
  <c r="K675" i="11"/>
  <c r="J675" i="11"/>
  <c r="I675" i="11"/>
  <c r="H675" i="11"/>
  <c r="G675" i="11"/>
  <c r="F675" i="11"/>
  <c r="E675" i="11"/>
  <c r="D675" i="11"/>
  <c r="C675" i="11"/>
  <c r="B675" i="11"/>
  <c r="A675" i="11"/>
  <c r="L674" i="11"/>
  <c r="K674" i="11"/>
  <c r="J674" i="11"/>
  <c r="I674" i="11"/>
  <c r="H674" i="11"/>
  <c r="G674" i="11"/>
  <c r="F674" i="11"/>
  <c r="E674" i="11"/>
  <c r="D674" i="11"/>
  <c r="C674" i="11"/>
  <c r="B674" i="11"/>
  <c r="A674" i="11"/>
  <c r="L673" i="11"/>
  <c r="K673" i="11"/>
  <c r="J673" i="11"/>
  <c r="I673" i="11"/>
  <c r="H673" i="11"/>
  <c r="G673" i="11"/>
  <c r="F673" i="11"/>
  <c r="E673" i="11"/>
  <c r="D673" i="11"/>
  <c r="C673" i="11"/>
  <c r="B673" i="11"/>
  <c r="A673" i="11"/>
  <c r="L672" i="11"/>
  <c r="K672" i="11"/>
  <c r="J672" i="11"/>
  <c r="I672" i="11"/>
  <c r="H672" i="11"/>
  <c r="G672" i="11"/>
  <c r="F672" i="11"/>
  <c r="E672" i="11"/>
  <c r="D672" i="11"/>
  <c r="C672" i="11"/>
  <c r="B672" i="11"/>
  <c r="A672" i="11"/>
  <c r="L671" i="11"/>
  <c r="K671" i="11"/>
  <c r="J671" i="11"/>
  <c r="I671" i="11"/>
  <c r="H671" i="11"/>
  <c r="G671" i="11"/>
  <c r="F671" i="11"/>
  <c r="E671" i="11"/>
  <c r="D671" i="11"/>
  <c r="C671" i="11"/>
  <c r="B671" i="11"/>
  <c r="A671" i="11"/>
  <c r="L670" i="11"/>
  <c r="K670" i="11"/>
  <c r="J670" i="11"/>
  <c r="I670" i="11"/>
  <c r="H670" i="11"/>
  <c r="G670" i="11"/>
  <c r="F670" i="11"/>
  <c r="E670" i="11"/>
  <c r="D670" i="11"/>
  <c r="C670" i="11"/>
  <c r="B670" i="11"/>
  <c r="A670" i="11"/>
  <c r="L669" i="11"/>
  <c r="K669" i="11"/>
  <c r="J669" i="11"/>
  <c r="I669" i="11"/>
  <c r="H669" i="11"/>
  <c r="G669" i="11"/>
  <c r="F669" i="11"/>
  <c r="E669" i="11"/>
  <c r="D669" i="11"/>
  <c r="C669" i="11"/>
  <c r="B669" i="11"/>
  <c r="A669" i="11"/>
  <c r="L668" i="11"/>
  <c r="K668" i="11"/>
  <c r="J668" i="11"/>
  <c r="I668" i="11"/>
  <c r="H668" i="11"/>
  <c r="G668" i="11"/>
  <c r="F668" i="11"/>
  <c r="E668" i="11"/>
  <c r="D668" i="11"/>
  <c r="C668" i="11"/>
  <c r="B668" i="11"/>
  <c r="A668" i="11"/>
  <c r="L667" i="11"/>
  <c r="K667" i="11"/>
  <c r="J667" i="11"/>
  <c r="I667" i="11"/>
  <c r="H667" i="11"/>
  <c r="G667" i="11"/>
  <c r="F667" i="11"/>
  <c r="E667" i="11"/>
  <c r="D667" i="11"/>
  <c r="C667" i="11"/>
  <c r="B667" i="11"/>
  <c r="A667" i="11"/>
  <c r="L666" i="11"/>
  <c r="K666" i="11"/>
  <c r="J666" i="11"/>
  <c r="I666" i="11"/>
  <c r="H666" i="11"/>
  <c r="G666" i="11"/>
  <c r="F666" i="11"/>
  <c r="E666" i="11"/>
  <c r="D666" i="11"/>
  <c r="C666" i="11"/>
  <c r="B666" i="11"/>
  <c r="A666" i="11"/>
  <c r="L665" i="11"/>
  <c r="K665" i="11"/>
  <c r="J665" i="11"/>
  <c r="I665" i="11"/>
  <c r="H665" i="11"/>
  <c r="G665" i="11"/>
  <c r="F665" i="11"/>
  <c r="E665" i="11"/>
  <c r="D665" i="11"/>
  <c r="C665" i="11"/>
  <c r="B665" i="11"/>
  <c r="A665" i="11"/>
  <c r="L664" i="11"/>
  <c r="K664" i="11"/>
  <c r="J664" i="11"/>
  <c r="I664" i="11"/>
  <c r="H664" i="11"/>
  <c r="G664" i="11"/>
  <c r="F664" i="11"/>
  <c r="E664" i="11"/>
  <c r="D664" i="11"/>
  <c r="C664" i="11"/>
  <c r="B664" i="11"/>
  <c r="A664" i="11"/>
  <c r="L663" i="11"/>
  <c r="K663" i="11"/>
  <c r="J663" i="11"/>
  <c r="I663" i="11"/>
  <c r="H663" i="11"/>
  <c r="G663" i="11"/>
  <c r="F663" i="11"/>
  <c r="E663" i="11"/>
  <c r="D663" i="11"/>
  <c r="C663" i="11"/>
  <c r="B663" i="11"/>
  <c r="A663" i="11"/>
  <c r="L662" i="11"/>
  <c r="K662" i="11"/>
  <c r="J662" i="11"/>
  <c r="I662" i="11"/>
  <c r="H662" i="11"/>
  <c r="G662" i="11"/>
  <c r="F662" i="11"/>
  <c r="E662" i="11"/>
  <c r="D662" i="11"/>
  <c r="C662" i="11"/>
  <c r="B662" i="11"/>
  <c r="A662" i="11"/>
  <c r="L661" i="11"/>
  <c r="K661" i="11"/>
  <c r="J661" i="11"/>
  <c r="I661" i="11"/>
  <c r="H661" i="11"/>
  <c r="G661" i="11"/>
  <c r="F661" i="11"/>
  <c r="E661" i="11"/>
  <c r="D661" i="11"/>
  <c r="C661" i="11"/>
  <c r="B661" i="11"/>
  <c r="A661" i="11"/>
  <c r="L660" i="11"/>
  <c r="K660" i="11"/>
  <c r="J660" i="11"/>
  <c r="I660" i="11"/>
  <c r="H660" i="11"/>
  <c r="G660" i="11"/>
  <c r="F660" i="11"/>
  <c r="E660" i="11"/>
  <c r="D660" i="11"/>
  <c r="C660" i="11"/>
  <c r="B660" i="11"/>
  <c r="A660" i="11"/>
  <c r="L659" i="11"/>
  <c r="K659" i="11"/>
  <c r="J659" i="11"/>
  <c r="I659" i="11"/>
  <c r="H659" i="11"/>
  <c r="G659" i="11"/>
  <c r="F659" i="11"/>
  <c r="E659" i="11"/>
  <c r="D659" i="11"/>
  <c r="C659" i="11"/>
  <c r="B659" i="11"/>
  <c r="A659" i="11"/>
  <c r="L658" i="11"/>
  <c r="K658" i="11"/>
  <c r="J658" i="11"/>
  <c r="I658" i="11"/>
  <c r="H658" i="11"/>
  <c r="G658" i="11"/>
  <c r="F658" i="11"/>
  <c r="E658" i="11"/>
  <c r="D658" i="11"/>
  <c r="C658" i="11"/>
  <c r="B658" i="11"/>
  <c r="A658" i="11"/>
  <c r="L657" i="11"/>
  <c r="K657" i="11"/>
  <c r="J657" i="11"/>
  <c r="I657" i="11"/>
  <c r="H657" i="11"/>
  <c r="G657" i="11"/>
  <c r="F657" i="11"/>
  <c r="E657" i="11"/>
  <c r="D657" i="11"/>
  <c r="C657" i="11"/>
  <c r="B657" i="11"/>
  <c r="A657" i="11"/>
  <c r="L656" i="11"/>
  <c r="K656" i="11"/>
  <c r="J656" i="11"/>
  <c r="I656" i="11"/>
  <c r="H656" i="11"/>
  <c r="G656" i="11"/>
  <c r="F656" i="11"/>
  <c r="E656" i="11"/>
  <c r="D656" i="11"/>
  <c r="C656" i="11"/>
  <c r="B656" i="11"/>
  <c r="A656" i="11"/>
  <c r="L655" i="11"/>
  <c r="K655" i="11"/>
  <c r="J655" i="11"/>
  <c r="I655" i="11"/>
  <c r="H655" i="11"/>
  <c r="G655" i="11"/>
  <c r="F655" i="11"/>
  <c r="E655" i="11"/>
  <c r="D655" i="11"/>
  <c r="C655" i="11"/>
  <c r="B655" i="11"/>
  <c r="A655" i="11"/>
  <c r="L654" i="11"/>
  <c r="K654" i="11"/>
  <c r="J654" i="11"/>
  <c r="I654" i="11"/>
  <c r="H654" i="11"/>
  <c r="G654" i="11"/>
  <c r="F654" i="11"/>
  <c r="E654" i="11"/>
  <c r="D654" i="11"/>
  <c r="C654" i="11"/>
  <c r="B654" i="11"/>
  <c r="A654" i="11"/>
  <c r="L653" i="11"/>
  <c r="K653" i="11"/>
  <c r="J653" i="11"/>
  <c r="I653" i="11"/>
  <c r="H653" i="11"/>
  <c r="G653" i="11"/>
  <c r="F653" i="11"/>
  <c r="E653" i="11"/>
  <c r="D653" i="11"/>
  <c r="C653" i="11"/>
  <c r="B653" i="11"/>
  <c r="A653" i="11"/>
  <c r="L652" i="11"/>
  <c r="K652" i="11"/>
  <c r="J652" i="11"/>
  <c r="I652" i="11"/>
  <c r="H652" i="11"/>
  <c r="G652" i="11"/>
  <c r="F652" i="11"/>
  <c r="E652" i="11"/>
  <c r="D652" i="11"/>
  <c r="C652" i="11"/>
  <c r="B652" i="11"/>
  <c r="A652" i="11"/>
  <c r="L651" i="11"/>
  <c r="K651" i="11"/>
  <c r="J651" i="11"/>
  <c r="I651" i="11"/>
  <c r="H651" i="11"/>
  <c r="G651" i="11"/>
  <c r="F651" i="11"/>
  <c r="E651" i="11"/>
  <c r="D651" i="11"/>
  <c r="C651" i="11"/>
  <c r="B651" i="11"/>
  <c r="A651" i="11"/>
  <c r="L650" i="11"/>
  <c r="K650" i="11"/>
  <c r="J650" i="11"/>
  <c r="I650" i="11"/>
  <c r="H650" i="11"/>
  <c r="G650" i="11"/>
  <c r="F650" i="11"/>
  <c r="E650" i="11"/>
  <c r="D650" i="11"/>
  <c r="C650" i="11"/>
  <c r="B650" i="11"/>
  <c r="A650" i="11"/>
  <c r="L649" i="11"/>
  <c r="K649" i="11"/>
  <c r="J649" i="11"/>
  <c r="I649" i="11"/>
  <c r="H649" i="11"/>
  <c r="G649" i="11"/>
  <c r="F649" i="11"/>
  <c r="E649" i="11"/>
  <c r="D649" i="11"/>
  <c r="C649" i="11"/>
  <c r="B649" i="11"/>
  <c r="A649" i="11"/>
  <c r="L648" i="11"/>
  <c r="K648" i="11"/>
  <c r="J648" i="11"/>
  <c r="I648" i="11"/>
  <c r="H648" i="11"/>
  <c r="G648" i="11"/>
  <c r="F648" i="11"/>
  <c r="E648" i="11"/>
  <c r="D648" i="11"/>
  <c r="C648" i="11"/>
  <c r="B648" i="11"/>
  <c r="A648" i="11"/>
  <c r="L647" i="11"/>
  <c r="K647" i="11"/>
  <c r="J647" i="11"/>
  <c r="I647" i="11"/>
  <c r="H647" i="11"/>
  <c r="G647" i="11"/>
  <c r="F647" i="11"/>
  <c r="E647" i="11"/>
  <c r="D647" i="11"/>
  <c r="C647" i="11"/>
  <c r="B647" i="11"/>
  <c r="A647" i="11"/>
  <c r="L646" i="11"/>
  <c r="K646" i="11"/>
  <c r="J646" i="11"/>
  <c r="I646" i="11"/>
  <c r="H646" i="11"/>
  <c r="G646" i="11"/>
  <c r="F646" i="11"/>
  <c r="E646" i="11"/>
  <c r="D646" i="11"/>
  <c r="C646" i="11"/>
  <c r="B646" i="11"/>
  <c r="A646" i="11"/>
  <c r="L645" i="11"/>
  <c r="K645" i="11"/>
  <c r="J645" i="11"/>
  <c r="I645" i="11"/>
  <c r="H645" i="11"/>
  <c r="G645" i="11"/>
  <c r="F645" i="11"/>
  <c r="E645" i="11"/>
  <c r="D645" i="11"/>
  <c r="C645" i="11"/>
  <c r="B645" i="11"/>
  <c r="A645" i="11"/>
  <c r="L644" i="11"/>
  <c r="K644" i="11"/>
  <c r="J644" i="11"/>
  <c r="I644" i="11"/>
  <c r="H644" i="11"/>
  <c r="G644" i="11"/>
  <c r="F644" i="11"/>
  <c r="E644" i="11"/>
  <c r="D644" i="11"/>
  <c r="C644" i="11"/>
  <c r="B644" i="11"/>
  <c r="A644" i="11"/>
  <c r="L643" i="11"/>
  <c r="K643" i="11"/>
  <c r="J643" i="11"/>
  <c r="I643" i="11"/>
  <c r="H643" i="11"/>
  <c r="G643" i="11"/>
  <c r="F643" i="11"/>
  <c r="E643" i="11"/>
  <c r="D643" i="11"/>
  <c r="C643" i="11"/>
  <c r="B643" i="11"/>
  <c r="A643" i="11"/>
  <c r="L642" i="11"/>
  <c r="K642" i="11"/>
  <c r="J642" i="11"/>
  <c r="I642" i="11"/>
  <c r="H642" i="11"/>
  <c r="G642" i="11"/>
  <c r="F642" i="11"/>
  <c r="E642" i="11"/>
  <c r="D642" i="11"/>
  <c r="C642" i="11"/>
  <c r="B642" i="11"/>
  <c r="A642" i="11"/>
  <c r="L641" i="11"/>
  <c r="K641" i="11"/>
  <c r="J641" i="11"/>
  <c r="I641" i="11"/>
  <c r="H641" i="11"/>
  <c r="G641" i="11"/>
  <c r="F641" i="11"/>
  <c r="E641" i="11"/>
  <c r="D641" i="11"/>
  <c r="C641" i="11"/>
  <c r="B641" i="11"/>
  <c r="A641" i="11"/>
  <c r="L640" i="11"/>
  <c r="K640" i="11"/>
  <c r="J640" i="11"/>
  <c r="I640" i="11"/>
  <c r="H640" i="11"/>
  <c r="G640" i="11"/>
  <c r="F640" i="11"/>
  <c r="E640" i="11"/>
  <c r="D640" i="11"/>
  <c r="C640" i="11"/>
  <c r="B640" i="11"/>
  <c r="A640" i="11"/>
  <c r="L639" i="11"/>
  <c r="K639" i="11"/>
  <c r="J639" i="11"/>
  <c r="I639" i="11"/>
  <c r="H639" i="11"/>
  <c r="G639" i="11"/>
  <c r="F639" i="11"/>
  <c r="E639" i="11"/>
  <c r="D639" i="11"/>
  <c r="C639" i="11"/>
  <c r="B639" i="11"/>
  <c r="A639" i="11"/>
  <c r="L638" i="11"/>
  <c r="K638" i="11"/>
  <c r="J638" i="11"/>
  <c r="I638" i="11"/>
  <c r="H638" i="11"/>
  <c r="G638" i="11"/>
  <c r="F638" i="11"/>
  <c r="E638" i="11"/>
  <c r="D638" i="11"/>
  <c r="C638" i="11"/>
  <c r="B638" i="11"/>
  <c r="A638" i="11"/>
  <c r="L637" i="11"/>
  <c r="K637" i="11"/>
  <c r="J637" i="11"/>
  <c r="I637" i="11"/>
  <c r="H637" i="11"/>
  <c r="G637" i="11"/>
  <c r="F637" i="11"/>
  <c r="E637" i="11"/>
  <c r="D637" i="11"/>
  <c r="C637" i="11"/>
  <c r="B637" i="11"/>
  <c r="A637" i="11"/>
  <c r="L636" i="11"/>
  <c r="K636" i="11"/>
  <c r="J636" i="11"/>
  <c r="I636" i="11"/>
  <c r="H636" i="11"/>
  <c r="G636" i="11"/>
  <c r="F636" i="11"/>
  <c r="E636" i="11"/>
  <c r="D636" i="11"/>
  <c r="C636" i="11"/>
  <c r="B636" i="11"/>
  <c r="A636" i="11"/>
  <c r="L635" i="11"/>
  <c r="K635" i="11"/>
  <c r="J635" i="11"/>
  <c r="I635" i="11"/>
  <c r="H635" i="11"/>
  <c r="G635" i="11"/>
  <c r="F635" i="11"/>
  <c r="E635" i="11"/>
  <c r="D635" i="11"/>
  <c r="C635" i="11"/>
  <c r="B635" i="11"/>
  <c r="A635" i="11"/>
  <c r="L634" i="11"/>
  <c r="K634" i="11"/>
  <c r="J634" i="11"/>
  <c r="I634" i="11"/>
  <c r="H634" i="11"/>
  <c r="G634" i="11"/>
  <c r="F634" i="11"/>
  <c r="E634" i="11"/>
  <c r="D634" i="11"/>
  <c r="C634" i="11"/>
  <c r="B634" i="11"/>
  <c r="A634" i="11"/>
  <c r="L633" i="11"/>
  <c r="K633" i="11"/>
  <c r="J633" i="11"/>
  <c r="I633" i="11"/>
  <c r="H633" i="11"/>
  <c r="G633" i="11"/>
  <c r="F633" i="11"/>
  <c r="E633" i="11"/>
  <c r="D633" i="11"/>
  <c r="C633" i="11"/>
  <c r="B633" i="11"/>
  <c r="A633" i="11"/>
  <c r="L632" i="11"/>
  <c r="K632" i="11"/>
  <c r="J632" i="11"/>
  <c r="I632" i="11"/>
  <c r="H632" i="11"/>
  <c r="G632" i="11"/>
  <c r="F632" i="11"/>
  <c r="E632" i="11"/>
  <c r="D632" i="11"/>
  <c r="C632" i="11"/>
  <c r="B632" i="11"/>
  <c r="A632" i="11"/>
  <c r="L631" i="11"/>
  <c r="K631" i="11"/>
  <c r="J631" i="11"/>
  <c r="I631" i="11"/>
  <c r="H631" i="11"/>
  <c r="G631" i="11"/>
  <c r="F631" i="11"/>
  <c r="E631" i="11"/>
  <c r="D631" i="11"/>
  <c r="C631" i="11"/>
  <c r="B631" i="11"/>
  <c r="A631" i="11"/>
  <c r="L630" i="11"/>
  <c r="K630" i="11"/>
  <c r="J630" i="11"/>
  <c r="I630" i="11"/>
  <c r="H630" i="11"/>
  <c r="G630" i="11"/>
  <c r="F630" i="11"/>
  <c r="E630" i="11"/>
  <c r="D630" i="11"/>
  <c r="C630" i="11"/>
  <c r="B630" i="11"/>
  <c r="A630" i="11"/>
  <c r="L629" i="11"/>
  <c r="K629" i="11"/>
  <c r="J629" i="11"/>
  <c r="I629" i="11"/>
  <c r="H629" i="11"/>
  <c r="G629" i="11"/>
  <c r="F629" i="11"/>
  <c r="E629" i="11"/>
  <c r="D629" i="11"/>
  <c r="C629" i="11"/>
  <c r="B629" i="11"/>
  <c r="A629" i="11"/>
  <c r="L628" i="11"/>
  <c r="K628" i="11"/>
  <c r="J628" i="11"/>
  <c r="I628" i="11"/>
  <c r="H628" i="11"/>
  <c r="G628" i="11"/>
  <c r="F628" i="11"/>
  <c r="E628" i="11"/>
  <c r="D628" i="11"/>
  <c r="C628" i="11"/>
  <c r="B628" i="11"/>
  <c r="A628" i="11"/>
  <c r="L627" i="11"/>
  <c r="K627" i="11"/>
  <c r="J627" i="11"/>
  <c r="I627" i="11"/>
  <c r="H627" i="11"/>
  <c r="G627" i="11"/>
  <c r="F627" i="11"/>
  <c r="E627" i="11"/>
  <c r="D627" i="11"/>
  <c r="C627" i="11"/>
  <c r="B627" i="11"/>
  <c r="A627" i="11"/>
  <c r="L626" i="11"/>
  <c r="K626" i="11"/>
  <c r="J626" i="11"/>
  <c r="I626" i="11"/>
  <c r="H626" i="11"/>
  <c r="G626" i="11"/>
  <c r="F626" i="11"/>
  <c r="E626" i="11"/>
  <c r="D626" i="11"/>
  <c r="C626" i="11"/>
  <c r="B626" i="11"/>
  <c r="A626" i="11"/>
  <c r="L625" i="11"/>
  <c r="K625" i="11"/>
  <c r="J625" i="11"/>
  <c r="I625" i="11"/>
  <c r="H625" i="11"/>
  <c r="G625" i="11"/>
  <c r="F625" i="11"/>
  <c r="E625" i="11"/>
  <c r="D625" i="11"/>
  <c r="C625" i="11"/>
  <c r="B625" i="11"/>
  <c r="A625" i="11"/>
  <c r="L624" i="11"/>
  <c r="K624" i="11"/>
  <c r="J624" i="11"/>
  <c r="I624" i="11"/>
  <c r="H624" i="11"/>
  <c r="G624" i="11"/>
  <c r="F624" i="11"/>
  <c r="E624" i="11"/>
  <c r="D624" i="11"/>
  <c r="C624" i="11"/>
  <c r="B624" i="11"/>
  <c r="A624" i="11"/>
  <c r="L623" i="11"/>
  <c r="K623" i="11"/>
  <c r="J623" i="11"/>
  <c r="I623" i="11"/>
  <c r="H623" i="11"/>
  <c r="G623" i="11"/>
  <c r="F623" i="11"/>
  <c r="E623" i="11"/>
  <c r="D623" i="11"/>
  <c r="C623" i="11"/>
  <c r="B623" i="11"/>
  <c r="A623" i="11"/>
  <c r="L622" i="11"/>
  <c r="K622" i="11"/>
  <c r="J622" i="11"/>
  <c r="I622" i="11"/>
  <c r="H622" i="11"/>
  <c r="G622" i="11"/>
  <c r="F622" i="11"/>
  <c r="E622" i="11"/>
  <c r="D622" i="11"/>
  <c r="C622" i="11"/>
  <c r="B622" i="11"/>
  <c r="A622" i="11"/>
  <c r="L621" i="11"/>
  <c r="K621" i="11"/>
  <c r="J621" i="11"/>
  <c r="I621" i="11"/>
  <c r="H621" i="11"/>
  <c r="G621" i="11"/>
  <c r="F621" i="11"/>
  <c r="E621" i="11"/>
  <c r="D621" i="11"/>
  <c r="C621" i="11"/>
  <c r="B621" i="11"/>
  <c r="A621" i="11"/>
  <c r="L620" i="11"/>
  <c r="K620" i="11"/>
  <c r="J620" i="11"/>
  <c r="I620" i="11"/>
  <c r="H620" i="11"/>
  <c r="G620" i="11"/>
  <c r="F620" i="11"/>
  <c r="E620" i="11"/>
  <c r="D620" i="11"/>
  <c r="C620" i="11"/>
  <c r="B620" i="11"/>
  <c r="A620" i="11"/>
  <c r="L619" i="11"/>
  <c r="K619" i="11"/>
  <c r="J619" i="11"/>
  <c r="I619" i="11"/>
  <c r="H619" i="11"/>
  <c r="G619" i="11"/>
  <c r="F619" i="11"/>
  <c r="E619" i="11"/>
  <c r="D619" i="11"/>
  <c r="C619" i="11"/>
  <c r="B619" i="11"/>
  <c r="A619" i="11"/>
  <c r="L618" i="11"/>
  <c r="K618" i="11"/>
  <c r="J618" i="11"/>
  <c r="I618" i="11"/>
  <c r="H618" i="11"/>
  <c r="G618" i="11"/>
  <c r="F618" i="11"/>
  <c r="E618" i="11"/>
  <c r="D618" i="11"/>
  <c r="C618" i="11"/>
  <c r="B618" i="11"/>
  <c r="A618" i="11"/>
  <c r="L617" i="11"/>
  <c r="K617" i="11"/>
  <c r="J617" i="11"/>
  <c r="I617" i="11"/>
  <c r="H617" i="11"/>
  <c r="G617" i="11"/>
  <c r="F617" i="11"/>
  <c r="E617" i="11"/>
  <c r="D617" i="11"/>
  <c r="C617" i="11"/>
  <c r="B617" i="11"/>
  <c r="A617" i="11"/>
  <c r="L616" i="11"/>
  <c r="K616" i="11"/>
  <c r="J616" i="11"/>
  <c r="I616" i="11"/>
  <c r="H616" i="11"/>
  <c r="G616" i="11"/>
  <c r="F616" i="11"/>
  <c r="E616" i="11"/>
  <c r="D616" i="11"/>
  <c r="C616" i="11"/>
  <c r="B616" i="11"/>
  <c r="A616" i="11"/>
  <c r="L615" i="11"/>
  <c r="K615" i="11"/>
  <c r="J615" i="11"/>
  <c r="I615" i="11"/>
  <c r="H615" i="11"/>
  <c r="G615" i="11"/>
  <c r="F615" i="11"/>
  <c r="E615" i="11"/>
  <c r="D615" i="11"/>
  <c r="C615" i="11"/>
  <c r="B615" i="11"/>
  <c r="A615" i="11"/>
  <c r="L614" i="11"/>
  <c r="K614" i="11"/>
  <c r="J614" i="11"/>
  <c r="I614" i="11"/>
  <c r="H614" i="11"/>
  <c r="G614" i="11"/>
  <c r="F614" i="11"/>
  <c r="E614" i="11"/>
  <c r="D614" i="11"/>
  <c r="C614" i="11"/>
  <c r="B614" i="11"/>
  <c r="A614" i="11"/>
  <c r="L613" i="11"/>
  <c r="K613" i="11"/>
  <c r="J613" i="11"/>
  <c r="I613" i="11"/>
  <c r="H613" i="11"/>
  <c r="G613" i="11"/>
  <c r="F613" i="11"/>
  <c r="E613" i="11"/>
  <c r="D613" i="11"/>
  <c r="C613" i="11"/>
  <c r="B613" i="11"/>
  <c r="A613" i="11"/>
  <c r="L612" i="11"/>
  <c r="K612" i="11"/>
  <c r="J612" i="11"/>
  <c r="I612" i="11"/>
  <c r="H612" i="11"/>
  <c r="G612" i="11"/>
  <c r="F612" i="11"/>
  <c r="E612" i="11"/>
  <c r="D612" i="11"/>
  <c r="C612" i="11"/>
  <c r="B612" i="11"/>
  <c r="A612" i="11"/>
  <c r="L611" i="11"/>
  <c r="K611" i="11"/>
  <c r="J611" i="11"/>
  <c r="I611" i="11"/>
  <c r="H611" i="11"/>
  <c r="G611" i="11"/>
  <c r="F611" i="11"/>
  <c r="E611" i="11"/>
  <c r="D611" i="11"/>
  <c r="C611" i="11"/>
  <c r="B611" i="11"/>
  <c r="A611" i="11"/>
  <c r="L610" i="11"/>
  <c r="K610" i="11"/>
  <c r="J610" i="11"/>
  <c r="I610" i="11"/>
  <c r="H610" i="11"/>
  <c r="G610" i="11"/>
  <c r="F610" i="11"/>
  <c r="E610" i="11"/>
  <c r="D610" i="11"/>
  <c r="C610" i="11"/>
  <c r="B610" i="11"/>
  <c r="A610" i="11"/>
  <c r="L609" i="11"/>
  <c r="K609" i="11"/>
  <c r="J609" i="11"/>
  <c r="I609" i="11"/>
  <c r="H609" i="11"/>
  <c r="G609" i="11"/>
  <c r="F609" i="11"/>
  <c r="E609" i="11"/>
  <c r="D609" i="11"/>
  <c r="C609" i="11"/>
  <c r="B609" i="11"/>
  <c r="A609" i="11"/>
  <c r="L608" i="11"/>
  <c r="K608" i="11"/>
  <c r="J608" i="11"/>
  <c r="I608" i="11"/>
  <c r="H608" i="11"/>
  <c r="G608" i="11"/>
  <c r="F608" i="11"/>
  <c r="E608" i="11"/>
  <c r="D608" i="11"/>
  <c r="C608" i="11"/>
  <c r="B608" i="11"/>
  <c r="A608" i="11"/>
  <c r="L607" i="11"/>
  <c r="K607" i="11"/>
  <c r="J607" i="11"/>
  <c r="I607" i="11"/>
  <c r="H607" i="11"/>
  <c r="G607" i="11"/>
  <c r="F607" i="11"/>
  <c r="E607" i="11"/>
  <c r="D607" i="11"/>
  <c r="C607" i="11"/>
  <c r="B607" i="11"/>
  <c r="A607" i="11"/>
  <c r="L606" i="11"/>
  <c r="K606" i="11"/>
  <c r="J606" i="11"/>
  <c r="I606" i="11"/>
  <c r="H606" i="11"/>
  <c r="G606" i="11"/>
  <c r="F606" i="11"/>
  <c r="E606" i="11"/>
  <c r="D606" i="11"/>
  <c r="C606" i="11"/>
  <c r="B606" i="11"/>
  <c r="A606" i="11"/>
  <c r="L605" i="11"/>
  <c r="K605" i="11"/>
  <c r="J605" i="11"/>
  <c r="I605" i="11"/>
  <c r="H605" i="11"/>
  <c r="G605" i="11"/>
  <c r="F605" i="11"/>
  <c r="E605" i="11"/>
  <c r="D605" i="11"/>
  <c r="C605" i="11"/>
  <c r="B605" i="11"/>
  <c r="A605" i="11"/>
  <c r="L604" i="11"/>
  <c r="K604" i="11"/>
  <c r="J604" i="11"/>
  <c r="I604" i="11"/>
  <c r="H604" i="11"/>
  <c r="G604" i="11"/>
  <c r="F604" i="11"/>
  <c r="E604" i="11"/>
  <c r="D604" i="11"/>
  <c r="C604" i="11"/>
  <c r="B604" i="11"/>
  <c r="A604" i="11"/>
  <c r="L603" i="11"/>
  <c r="K603" i="11"/>
  <c r="J603" i="11"/>
  <c r="I603" i="11"/>
  <c r="H603" i="11"/>
  <c r="G603" i="11"/>
  <c r="F603" i="11"/>
  <c r="E603" i="11"/>
  <c r="D603" i="11"/>
  <c r="C603" i="11"/>
  <c r="B603" i="11"/>
  <c r="A603" i="11"/>
  <c r="L602" i="11"/>
  <c r="K602" i="11"/>
  <c r="J602" i="11"/>
  <c r="I602" i="11"/>
  <c r="H602" i="11"/>
  <c r="G602" i="11"/>
  <c r="F602" i="11"/>
  <c r="E602" i="11"/>
  <c r="D602" i="11"/>
  <c r="C602" i="11"/>
  <c r="B602" i="11"/>
  <c r="A602" i="11"/>
  <c r="L601" i="11"/>
  <c r="K601" i="11"/>
  <c r="J601" i="11"/>
  <c r="I601" i="11"/>
  <c r="H601" i="11"/>
  <c r="G601" i="11"/>
  <c r="F601" i="11"/>
  <c r="E601" i="11"/>
  <c r="D601" i="11"/>
  <c r="C601" i="11"/>
  <c r="B601" i="11"/>
  <c r="A601" i="11"/>
  <c r="L600" i="11"/>
  <c r="K600" i="11"/>
  <c r="J600" i="11"/>
  <c r="I600" i="11"/>
  <c r="H600" i="11"/>
  <c r="G600" i="11"/>
  <c r="F600" i="11"/>
  <c r="E600" i="11"/>
  <c r="D600" i="11"/>
  <c r="C600" i="11"/>
  <c r="B600" i="11"/>
  <c r="A600" i="11"/>
  <c r="L599" i="11"/>
  <c r="K599" i="11"/>
  <c r="J599" i="11"/>
  <c r="I599" i="11"/>
  <c r="H599" i="11"/>
  <c r="G599" i="11"/>
  <c r="F599" i="11"/>
  <c r="E599" i="11"/>
  <c r="D599" i="11"/>
  <c r="C599" i="11"/>
  <c r="B599" i="11"/>
  <c r="A599" i="11"/>
  <c r="L598" i="11"/>
  <c r="K598" i="11"/>
  <c r="J598" i="11"/>
  <c r="I598" i="11"/>
  <c r="H598" i="11"/>
  <c r="G598" i="11"/>
  <c r="F598" i="11"/>
  <c r="E598" i="11"/>
  <c r="D598" i="11"/>
  <c r="C598" i="11"/>
  <c r="B598" i="11"/>
  <c r="A598" i="11"/>
  <c r="L597" i="11"/>
  <c r="K597" i="11"/>
  <c r="J597" i="11"/>
  <c r="I597" i="11"/>
  <c r="H597" i="11"/>
  <c r="G597" i="11"/>
  <c r="F597" i="11"/>
  <c r="E597" i="11"/>
  <c r="D597" i="11"/>
  <c r="C597" i="11"/>
  <c r="B597" i="11"/>
  <c r="A597" i="11"/>
  <c r="L596" i="11"/>
  <c r="K596" i="11"/>
  <c r="J596" i="11"/>
  <c r="I596" i="11"/>
  <c r="H596" i="11"/>
  <c r="G596" i="11"/>
  <c r="F596" i="11"/>
  <c r="E596" i="11"/>
  <c r="D596" i="11"/>
  <c r="C596" i="11"/>
  <c r="B596" i="11"/>
  <c r="A596" i="11"/>
  <c r="L595" i="11"/>
  <c r="K595" i="11"/>
  <c r="J595" i="11"/>
  <c r="I595" i="11"/>
  <c r="H595" i="11"/>
  <c r="G595" i="11"/>
  <c r="F595" i="11"/>
  <c r="E595" i="11"/>
  <c r="D595" i="11"/>
  <c r="C595" i="11"/>
  <c r="B595" i="11"/>
  <c r="A595" i="11"/>
  <c r="L594" i="11"/>
  <c r="K594" i="11"/>
  <c r="J594" i="11"/>
  <c r="I594" i="11"/>
  <c r="H594" i="11"/>
  <c r="G594" i="11"/>
  <c r="F594" i="11"/>
  <c r="E594" i="11"/>
  <c r="D594" i="11"/>
  <c r="C594" i="11"/>
  <c r="B594" i="11"/>
  <c r="A594" i="11"/>
  <c r="L593" i="11"/>
  <c r="K593" i="11"/>
  <c r="J593" i="11"/>
  <c r="I593" i="11"/>
  <c r="H593" i="11"/>
  <c r="G593" i="11"/>
  <c r="F593" i="11"/>
  <c r="E593" i="11"/>
  <c r="D593" i="11"/>
  <c r="C593" i="11"/>
  <c r="B593" i="11"/>
  <c r="A593" i="11"/>
  <c r="L592" i="11"/>
  <c r="K592" i="11"/>
  <c r="J592" i="11"/>
  <c r="I592" i="11"/>
  <c r="H592" i="11"/>
  <c r="G592" i="11"/>
  <c r="F592" i="11"/>
  <c r="E592" i="11"/>
  <c r="D592" i="11"/>
  <c r="C592" i="11"/>
  <c r="B592" i="11"/>
  <c r="A592" i="11"/>
  <c r="L591" i="11"/>
  <c r="K591" i="11"/>
  <c r="J591" i="11"/>
  <c r="I591" i="11"/>
  <c r="H591" i="11"/>
  <c r="G591" i="11"/>
  <c r="F591" i="11"/>
  <c r="E591" i="11"/>
  <c r="D591" i="11"/>
  <c r="C591" i="11"/>
  <c r="B591" i="11"/>
  <c r="A591" i="11"/>
  <c r="L590" i="11"/>
  <c r="K590" i="11"/>
  <c r="J590" i="11"/>
  <c r="I590" i="11"/>
  <c r="H590" i="11"/>
  <c r="G590" i="11"/>
  <c r="F590" i="11"/>
  <c r="E590" i="11"/>
  <c r="D590" i="11"/>
  <c r="C590" i="11"/>
  <c r="B590" i="11"/>
  <c r="A590" i="11"/>
  <c r="L589" i="11"/>
  <c r="K589" i="11"/>
  <c r="J589" i="11"/>
  <c r="I589" i="11"/>
  <c r="H589" i="11"/>
  <c r="G589" i="11"/>
  <c r="F589" i="11"/>
  <c r="E589" i="11"/>
  <c r="D589" i="11"/>
  <c r="C589" i="11"/>
  <c r="B589" i="11"/>
  <c r="A589" i="11"/>
  <c r="L588" i="11"/>
  <c r="K588" i="11"/>
  <c r="J588" i="11"/>
  <c r="I588" i="11"/>
  <c r="H588" i="11"/>
  <c r="G588" i="11"/>
  <c r="F588" i="11"/>
  <c r="E588" i="11"/>
  <c r="D588" i="11"/>
  <c r="C588" i="11"/>
  <c r="B588" i="11"/>
  <c r="A588" i="11"/>
  <c r="L587" i="11"/>
  <c r="K587" i="11"/>
  <c r="J587" i="11"/>
  <c r="I587" i="11"/>
  <c r="H587" i="11"/>
  <c r="G587" i="11"/>
  <c r="F587" i="11"/>
  <c r="E587" i="11"/>
  <c r="D587" i="11"/>
  <c r="C587" i="11"/>
  <c r="B587" i="11"/>
  <c r="A587" i="11"/>
  <c r="L586" i="11"/>
  <c r="K586" i="11"/>
  <c r="J586" i="11"/>
  <c r="I586" i="11"/>
  <c r="H586" i="11"/>
  <c r="G586" i="11"/>
  <c r="F586" i="11"/>
  <c r="E586" i="11"/>
  <c r="D586" i="11"/>
  <c r="C586" i="11"/>
  <c r="B586" i="11"/>
  <c r="A586" i="11"/>
  <c r="L585" i="11"/>
  <c r="K585" i="11"/>
  <c r="J585" i="11"/>
  <c r="I585" i="11"/>
  <c r="H585" i="11"/>
  <c r="G585" i="11"/>
  <c r="F585" i="11"/>
  <c r="E585" i="11"/>
  <c r="D585" i="11"/>
  <c r="C585" i="11"/>
  <c r="B585" i="11"/>
  <c r="A585" i="11"/>
  <c r="L584" i="11"/>
  <c r="K584" i="11"/>
  <c r="J584" i="11"/>
  <c r="I584" i="11"/>
  <c r="H584" i="11"/>
  <c r="G584" i="11"/>
  <c r="F584" i="11"/>
  <c r="E584" i="11"/>
  <c r="D584" i="11"/>
  <c r="C584" i="11"/>
  <c r="B584" i="11"/>
  <c r="A584" i="11"/>
  <c r="L583" i="11"/>
  <c r="K583" i="11"/>
  <c r="J583" i="11"/>
  <c r="I583" i="11"/>
  <c r="H583" i="11"/>
  <c r="G583" i="11"/>
  <c r="F583" i="11"/>
  <c r="E583" i="11"/>
  <c r="D583" i="11"/>
  <c r="C583" i="11"/>
  <c r="B583" i="11"/>
  <c r="A583" i="11"/>
  <c r="L582" i="11"/>
  <c r="K582" i="11"/>
  <c r="J582" i="11"/>
  <c r="I582" i="11"/>
  <c r="H582" i="11"/>
  <c r="G582" i="11"/>
  <c r="F582" i="11"/>
  <c r="E582" i="11"/>
  <c r="D582" i="11"/>
  <c r="C582" i="11"/>
  <c r="B582" i="11"/>
  <c r="A582" i="11"/>
  <c r="L581" i="11"/>
  <c r="K581" i="11"/>
  <c r="J581" i="11"/>
  <c r="I581" i="11"/>
  <c r="H581" i="11"/>
  <c r="G581" i="11"/>
  <c r="F581" i="11"/>
  <c r="E581" i="11"/>
  <c r="D581" i="11"/>
  <c r="C581" i="11"/>
  <c r="B581" i="11"/>
  <c r="A581" i="11"/>
  <c r="L580" i="11"/>
  <c r="K580" i="11"/>
  <c r="J580" i="11"/>
  <c r="I580" i="11"/>
  <c r="H580" i="11"/>
  <c r="G580" i="11"/>
  <c r="F580" i="11"/>
  <c r="E580" i="11"/>
  <c r="D580" i="11"/>
  <c r="C580" i="11"/>
  <c r="B580" i="11"/>
  <c r="A580" i="11"/>
  <c r="L579" i="11"/>
  <c r="K579" i="11"/>
  <c r="J579" i="11"/>
  <c r="I579" i="11"/>
  <c r="H579" i="11"/>
  <c r="G579" i="11"/>
  <c r="F579" i="11"/>
  <c r="E579" i="11"/>
  <c r="D579" i="11"/>
  <c r="C579" i="11"/>
  <c r="B579" i="11"/>
  <c r="A579" i="11"/>
  <c r="L578" i="11"/>
  <c r="K578" i="11"/>
  <c r="J578" i="11"/>
  <c r="I578" i="11"/>
  <c r="H578" i="11"/>
  <c r="G578" i="11"/>
  <c r="F578" i="11"/>
  <c r="E578" i="11"/>
  <c r="D578" i="11"/>
  <c r="C578" i="11"/>
  <c r="B578" i="11"/>
  <c r="A578" i="11"/>
  <c r="L577" i="11"/>
  <c r="K577" i="11"/>
  <c r="J577" i="11"/>
  <c r="I577" i="11"/>
  <c r="H577" i="11"/>
  <c r="G577" i="11"/>
  <c r="F577" i="11"/>
  <c r="E577" i="11"/>
  <c r="D577" i="11"/>
  <c r="C577" i="11"/>
  <c r="B577" i="11"/>
  <c r="A577" i="11"/>
  <c r="L576" i="11"/>
  <c r="K576" i="11"/>
  <c r="J576" i="11"/>
  <c r="I576" i="11"/>
  <c r="H576" i="11"/>
  <c r="G576" i="11"/>
  <c r="F576" i="11"/>
  <c r="E576" i="11"/>
  <c r="D576" i="11"/>
  <c r="C576" i="11"/>
  <c r="B576" i="11"/>
  <c r="A576" i="11"/>
  <c r="L575" i="11"/>
  <c r="K575" i="11"/>
  <c r="J575" i="11"/>
  <c r="I575" i="11"/>
  <c r="H575" i="11"/>
  <c r="G575" i="11"/>
  <c r="F575" i="11"/>
  <c r="E575" i="11"/>
  <c r="D575" i="11"/>
  <c r="C575" i="11"/>
  <c r="B575" i="11"/>
  <c r="A575" i="11"/>
  <c r="L574" i="11"/>
  <c r="K574" i="11"/>
  <c r="J574" i="11"/>
  <c r="I574" i="11"/>
  <c r="H574" i="11"/>
  <c r="G574" i="11"/>
  <c r="F574" i="11"/>
  <c r="E574" i="11"/>
  <c r="D574" i="11"/>
  <c r="C574" i="11"/>
  <c r="B574" i="11"/>
  <c r="A574" i="11"/>
  <c r="L573" i="11"/>
  <c r="K573" i="11"/>
  <c r="J573" i="11"/>
  <c r="I573" i="11"/>
  <c r="H573" i="11"/>
  <c r="G573" i="11"/>
  <c r="F573" i="11"/>
  <c r="E573" i="11"/>
  <c r="D573" i="11"/>
  <c r="C573" i="11"/>
  <c r="B573" i="11"/>
  <c r="A573" i="11"/>
  <c r="L572" i="11"/>
  <c r="K572" i="11"/>
  <c r="J572" i="11"/>
  <c r="I572" i="11"/>
  <c r="H572" i="11"/>
  <c r="G572" i="11"/>
  <c r="F572" i="11"/>
  <c r="E572" i="11"/>
  <c r="D572" i="11"/>
  <c r="C572" i="11"/>
  <c r="B572" i="11"/>
  <c r="A572" i="11"/>
  <c r="L571" i="11"/>
  <c r="K571" i="11"/>
  <c r="J571" i="11"/>
  <c r="I571" i="11"/>
  <c r="H571" i="11"/>
  <c r="G571" i="11"/>
  <c r="F571" i="11"/>
  <c r="E571" i="11"/>
  <c r="D571" i="11"/>
  <c r="C571" i="11"/>
  <c r="B571" i="11"/>
  <c r="A571" i="11"/>
  <c r="L570" i="11"/>
  <c r="K570" i="11"/>
  <c r="J570" i="11"/>
  <c r="I570" i="11"/>
  <c r="H570" i="11"/>
  <c r="G570" i="11"/>
  <c r="F570" i="11"/>
  <c r="E570" i="11"/>
  <c r="D570" i="11"/>
  <c r="C570" i="11"/>
  <c r="B570" i="11"/>
  <c r="A570" i="11"/>
  <c r="L569" i="11"/>
  <c r="K569" i="11"/>
  <c r="J569" i="11"/>
  <c r="I569" i="11"/>
  <c r="H569" i="11"/>
  <c r="G569" i="11"/>
  <c r="F569" i="11"/>
  <c r="E569" i="11"/>
  <c r="D569" i="11"/>
  <c r="C569" i="11"/>
  <c r="B569" i="11"/>
  <c r="A569" i="11"/>
  <c r="L568" i="11"/>
  <c r="K568" i="11"/>
  <c r="J568" i="11"/>
  <c r="I568" i="11"/>
  <c r="H568" i="11"/>
  <c r="G568" i="11"/>
  <c r="F568" i="11"/>
  <c r="E568" i="11"/>
  <c r="D568" i="11"/>
  <c r="C568" i="11"/>
  <c r="B568" i="11"/>
  <c r="A568" i="11"/>
  <c r="L567" i="11"/>
  <c r="K567" i="11"/>
  <c r="J567" i="11"/>
  <c r="I567" i="11"/>
  <c r="H567" i="11"/>
  <c r="G567" i="11"/>
  <c r="F567" i="11"/>
  <c r="E567" i="11"/>
  <c r="D567" i="11"/>
  <c r="C567" i="11"/>
  <c r="B567" i="11"/>
  <c r="A567" i="11"/>
  <c r="L566" i="11"/>
  <c r="K566" i="11"/>
  <c r="J566" i="11"/>
  <c r="I566" i="11"/>
  <c r="H566" i="11"/>
  <c r="G566" i="11"/>
  <c r="F566" i="11"/>
  <c r="E566" i="11"/>
  <c r="D566" i="11"/>
  <c r="C566" i="11"/>
  <c r="B566" i="11"/>
  <c r="A566" i="11"/>
  <c r="L565" i="11"/>
  <c r="K565" i="11"/>
  <c r="J565" i="11"/>
  <c r="I565" i="11"/>
  <c r="H565" i="11"/>
  <c r="G565" i="11"/>
  <c r="F565" i="11"/>
  <c r="E565" i="11"/>
  <c r="D565" i="11"/>
  <c r="C565" i="11"/>
  <c r="B565" i="11"/>
  <c r="A565" i="11"/>
  <c r="L564" i="11"/>
  <c r="K564" i="11"/>
  <c r="J564" i="11"/>
  <c r="I564" i="11"/>
  <c r="H564" i="11"/>
  <c r="G564" i="11"/>
  <c r="F564" i="11"/>
  <c r="E564" i="11"/>
  <c r="D564" i="11"/>
  <c r="C564" i="11"/>
  <c r="B564" i="11"/>
  <c r="A564" i="11"/>
  <c r="L563" i="11"/>
  <c r="K563" i="11"/>
  <c r="J563" i="11"/>
  <c r="I563" i="11"/>
  <c r="H563" i="11"/>
  <c r="G563" i="11"/>
  <c r="F563" i="11"/>
  <c r="E563" i="11"/>
  <c r="D563" i="11"/>
  <c r="C563" i="11"/>
  <c r="B563" i="11"/>
  <c r="A563" i="11"/>
  <c r="L562" i="11"/>
  <c r="K562" i="11"/>
  <c r="J562" i="11"/>
  <c r="I562" i="11"/>
  <c r="H562" i="11"/>
  <c r="G562" i="11"/>
  <c r="F562" i="11"/>
  <c r="E562" i="11"/>
  <c r="D562" i="11"/>
  <c r="C562" i="11"/>
  <c r="B562" i="11"/>
  <c r="A562" i="11"/>
  <c r="L561" i="11"/>
  <c r="K561" i="11"/>
  <c r="J561" i="11"/>
  <c r="I561" i="11"/>
  <c r="H561" i="11"/>
  <c r="G561" i="11"/>
  <c r="F561" i="11"/>
  <c r="E561" i="11"/>
  <c r="D561" i="11"/>
  <c r="C561" i="11"/>
  <c r="B561" i="11"/>
  <c r="A561" i="11"/>
  <c r="L560" i="11"/>
  <c r="K560" i="11"/>
  <c r="J560" i="11"/>
  <c r="I560" i="11"/>
  <c r="H560" i="11"/>
  <c r="G560" i="11"/>
  <c r="F560" i="11"/>
  <c r="E560" i="11"/>
  <c r="D560" i="11"/>
  <c r="C560" i="11"/>
  <c r="B560" i="11"/>
  <c r="A560" i="11"/>
  <c r="L559" i="11"/>
  <c r="K559" i="11"/>
  <c r="J559" i="11"/>
  <c r="I559" i="11"/>
  <c r="H559" i="11"/>
  <c r="G559" i="11"/>
  <c r="F559" i="11"/>
  <c r="E559" i="11"/>
  <c r="D559" i="11"/>
  <c r="C559" i="11"/>
  <c r="B559" i="11"/>
  <c r="A559" i="11"/>
  <c r="L558" i="11"/>
  <c r="K558" i="11"/>
  <c r="J558" i="11"/>
  <c r="I558" i="11"/>
  <c r="H558" i="11"/>
  <c r="G558" i="11"/>
  <c r="F558" i="11"/>
  <c r="E558" i="11"/>
  <c r="D558" i="11"/>
  <c r="C558" i="11"/>
  <c r="B558" i="11"/>
  <c r="A558" i="11"/>
  <c r="L557" i="11"/>
  <c r="K557" i="11"/>
  <c r="J557" i="11"/>
  <c r="I557" i="11"/>
  <c r="H557" i="11"/>
  <c r="G557" i="11"/>
  <c r="F557" i="11"/>
  <c r="E557" i="11"/>
  <c r="D557" i="11"/>
  <c r="C557" i="11"/>
  <c r="B557" i="11"/>
  <c r="A557" i="11"/>
  <c r="L556" i="11"/>
  <c r="K556" i="11"/>
  <c r="J556" i="11"/>
  <c r="I556" i="11"/>
  <c r="H556" i="11"/>
  <c r="G556" i="11"/>
  <c r="F556" i="11"/>
  <c r="E556" i="11"/>
  <c r="D556" i="11"/>
  <c r="C556" i="11"/>
  <c r="B556" i="11"/>
  <c r="A556" i="11"/>
  <c r="L555" i="11"/>
  <c r="K555" i="11"/>
  <c r="J555" i="11"/>
  <c r="I555" i="11"/>
  <c r="H555" i="11"/>
  <c r="G555" i="11"/>
  <c r="F555" i="11"/>
  <c r="E555" i="11"/>
  <c r="D555" i="11"/>
  <c r="C555" i="11"/>
  <c r="B555" i="11"/>
  <c r="A555" i="11"/>
  <c r="L554" i="11"/>
  <c r="K554" i="11"/>
  <c r="J554" i="11"/>
  <c r="I554" i="11"/>
  <c r="H554" i="11"/>
  <c r="G554" i="11"/>
  <c r="F554" i="11"/>
  <c r="E554" i="11"/>
  <c r="D554" i="11"/>
  <c r="C554" i="11"/>
  <c r="B554" i="11"/>
  <c r="A554" i="11"/>
  <c r="L553" i="11"/>
  <c r="K553" i="11"/>
  <c r="J553" i="11"/>
  <c r="I553" i="11"/>
  <c r="H553" i="11"/>
  <c r="G553" i="11"/>
  <c r="F553" i="11"/>
  <c r="E553" i="11"/>
  <c r="D553" i="11"/>
  <c r="C553" i="11"/>
  <c r="B553" i="11"/>
  <c r="A553" i="11"/>
  <c r="L552" i="11"/>
  <c r="K552" i="11"/>
  <c r="J552" i="11"/>
  <c r="I552" i="11"/>
  <c r="H552" i="11"/>
  <c r="G552" i="11"/>
  <c r="F552" i="11"/>
  <c r="E552" i="11"/>
  <c r="D552" i="11"/>
  <c r="C552" i="11"/>
  <c r="B552" i="11"/>
  <c r="A552" i="11"/>
  <c r="L551" i="11"/>
  <c r="K551" i="11"/>
  <c r="J551" i="11"/>
  <c r="I551" i="11"/>
  <c r="H551" i="11"/>
  <c r="G551" i="11"/>
  <c r="F551" i="11"/>
  <c r="E551" i="11"/>
  <c r="D551" i="11"/>
  <c r="C551" i="11"/>
  <c r="B551" i="11"/>
  <c r="A551" i="11"/>
  <c r="L550" i="11"/>
  <c r="K550" i="11"/>
  <c r="J550" i="11"/>
  <c r="I550" i="11"/>
  <c r="H550" i="11"/>
  <c r="G550" i="11"/>
  <c r="F550" i="11"/>
  <c r="E550" i="11"/>
  <c r="D550" i="11"/>
  <c r="C550" i="11"/>
  <c r="B550" i="11"/>
  <c r="A550" i="11"/>
  <c r="L549" i="11"/>
  <c r="K549" i="11"/>
  <c r="J549" i="11"/>
  <c r="I549" i="11"/>
  <c r="H549" i="11"/>
  <c r="G549" i="11"/>
  <c r="F549" i="11"/>
  <c r="E549" i="11"/>
  <c r="D549" i="11"/>
  <c r="C549" i="11"/>
  <c r="B549" i="11"/>
  <c r="A549" i="11"/>
  <c r="L548" i="11"/>
  <c r="K548" i="11"/>
  <c r="J548" i="11"/>
  <c r="I548" i="11"/>
  <c r="H548" i="11"/>
  <c r="G548" i="11"/>
  <c r="F548" i="11"/>
  <c r="E548" i="11"/>
  <c r="D548" i="11"/>
  <c r="C548" i="11"/>
  <c r="B548" i="11"/>
  <c r="A548" i="11"/>
  <c r="L547" i="11"/>
  <c r="K547" i="11"/>
  <c r="J547" i="11"/>
  <c r="I547" i="11"/>
  <c r="H547" i="11"/>
  <c r="G547" i="11"/>
  <c r="F547" i="11"/>
  <c r="E547" i="11"/>
  <c r="D547" i="11"/>
  <c r="C547" i="11"/>
  <c r="B547" i="11"/>
  <c r="A547" i="11"/>
  <c r="L546" i="11"/>
  <c r="K546" i="11"/>
  <c r="J546" i="11"/>
  <c r="I546" i="11"/>
  <c r="H546" i="11"/>
  <c r="G546" i="11"/>
  <c r="F546" i="11"/>
  <c r="E546" i="11"/>
  <c r="D546" i="11"/>
  <c r="C546" i="11"/>
  <c r="B546" i="11"/>
  <c r="A546" i="11"/>
  <c r="L545" i="11"/>
  <c r="K545" i="11"/>
  <c r="J545" i="11"/>
  <c r="I545" i="11"/>
  <c r="H545" i="11"/>
  <c r="G545" i="11"/>
  <c r="F545" i="11"/>
  <c r="E545" i="11"/>
  <c r="D545" i="11"/>
  <c r="C545" i="11"/>
  <c r="B545" i="11"/>
  <c r="A545" i="11"/>
  <c r="L544" i="11"/>
  <c r="K544" i="11"/>
  <c r="J544" i="11"/>
  <c r="I544" i="11"/>
  <c r="H544" i="11"/>
  <c r="G544" i="11"/>
  <c r="F544" i="11"/>
  <c r="E544" i="11"/>
  <c r="D544" i="11"/>
  <c r="C544" i="11"/>
  <c r="B544" i="11"/>
  <c r="A544" i="11"/>
  <c r="L543" i="11"/>
  <c r="K543" i="11"/>
  <c r="J543" i="11"/>
  <c r="I543" i="11"/>
  <c r="H543" i="11"/>
  <c r="G543" i="11"/>
  <c r="F543" i="11"/>
  <c r="E543" i="11"/>
  <c r="D543" i="11"/>
  <c r="C543" i="11"/>
  <c r="B543" i="11"/>
  <c r="A543" i="11"/>
  <c r="L542" i="11"/>
  <c r="K542" i="11"/>
  <c r="J542" i="11"/>
  <c r="I542" i="11"/>
  <c r="H542" i="11"/>
  <c r="G542" i="11"/>
  <c r="F542" i="11"/>
  <c r="E542" i="11"/>
  <c r="D542" i="11"/>
  <c r="C542" i="11"/>
  <c r="B542" i="11"/>
  <c r="A542" i="11"/>
  <c r="L541" i="11"/>
  <c r="K541" i="11"/>
  <c r="J541" i="11"/>
  <c r="I541" i="11"/>
  <c r="H541" i="11"/>
  <c r="G541" i="11"/>
  <c r="F541" i="11"/>
  <c r="E541" i="11"/>
  <c r="D541" i="11"/>
  <c r="C541" i="11"/>
  <c r="B541" i="11"/>
  <c r="A541" i="11"/>
  <c r="L540" i="11"/>
  <c r="K540" i="11"/>
  <c r="J540" i="11"/>
  <c r="I540" i="11"/>
  <c r="H540" i="11"/>
  <c r="G540" i="11"/>
  <c r="F540" i="11"/>
  <c r="E540" i="11"/>
  <c r="D540" i="11"/>
  <c r="C540" i="11"/>
  <c r="B540" i="11"/>
  <c r="A540" i="11"/>
  <c r="L539" i="11"/>
  <c r="K539" i="11"/>
  <c r="J539" i="11"/>
  <c r="I539" i="11"/>
  <c r="H539" i="11"/>
  <c r="G539" i="11"/>
  <c r="F539" i="11"/>
  <c r="E539" i="11"/>
  <c r="D539" i="11"/>
  <c r="C539" i="11"/>
  <c r="B539" i="11"/>
  <c r="A539" i="11"/>
  <c r="L538" i="11"/>
  <c r="K538" i="11"/>
  <c r="J538" i="11"/>
  <c r="I538" i="11"/>
  <c r="H538" i="11"/>
  <c r="G538" i="11"/>
  <c r="F538" i="11"/>
  <c r="E538" i="11"/>
  <c r="D538" i="11"/>
  <c r="C538" i="11"/>
  <c r="B538" i="11"/>
  <c r="A538" i="11"/>
  <c r="L537" i="11"/>
  <c r="K537" i="11"/>
  <c r="J537" i="11"/>
  <c r="I537" i="11"/>
  <c r="H537" i="11"/>
  <c r="G537" i="11"/>
  <c r="F537" i="11"/>
  <c r="E537" i="11"/>
  <c r="D537" i="11"/>
  <c r="C537" i="11"/>
  <c r="B537" i="11"/>
  <c r="A537" i="11"/>
  <c r="L536" i="11"/>
  <c r="K536" i="11"/>
  <c r="J536" i="11"/>
  <c r="I536" i="11"/>
  <c r="H536" i="11"/>
  <c r="G536" i="11"/>
  <c r="F536" i="11"/>
  <c r="E536" i="11"/>
  <c r="D536" i="11"/>
  <c r="C536" i="11"/>
  <c r="B536" i="11"/>
  <c r="A536" i="11"/>
  <c r="L535" i="11"/>
  <c r="K535" i="11"/>
  <c r="J535" i="11"/>
  <c r="I535" i="11"/>
  <c r="H535" i="11"/>
  <c r="G535" i="11"/>
  <c r="F535" i="11"/>
  <c r="E535" i="11"/>
  <c r="D535" i="11"/>
  <c r="C535" i="11"/>
  <c r="B535" i="11"/>
  <c r="A535" i="11"/>
  <c r="L534" i="11"/>
  <c r="K534" i="11"/>
  <c r="J534" i="11"/>
  <c r="I534" i="11"/>
  <c r="H534" i="11"/>
  <c r="G534" i="11"/>
  <c r="F534" i="11"/>
  <c r="E534" i="11"/>
  <c r="D534" i="11"/>
  <c r="C534" i="11"/>
  <c r="B534" i="11"/>
  <c r="A534" i="11"/>
  <c r="L533" i="11"/>
  <c r="K533" i="11"/>
  <c r="J533" i="11"/>
  <c r="I533" i="11"/>
  <c r="H533" i="11"/>
  <c r="G533" i="11"/>
  <c r="F533" i="11"/>
  <c r="E533" i="11"/>
  <c r="D533" i="11"/>
  <c r="C533" i="11"/>
  <c r="B533" i="11"/>
  <c r="A533" i="11"/>
  <c r="L532" i="11"/>
  <c r="K532" i="11"/>
  <c r="J532" i="11"/>
  <c r="I532" i="11"/>
  <c r="H532" i="11"/>
  <c r="G532" i="11"/>
  <c r="F532" i="11"/>
  <c r="E532" i="11"/>
  <c r="D532" i="11"/>
  <c r="C532" i="11"/>
  <c r="B532" i="11"/>
  <c r="A532" i="11"/>
  <c r="L531" i="11"/>
  <c r="K531" i="11"/>
  <c r="J531" i="11"/>
  <c r="I531" i="11"/>
  <c r="H531" i="11"/>
  <c r="G531" i="11"/>
  <c r="F531" i="11"/>
  <c r="E531" i="11"/>
  <c r="D531" i="11"/>
  <c r="C531" i="11"/>
  <c r="B531" i="11"/>
  <c r="A531" i="11"/>
  <c r="L530" i="11"/>
  <c r="K530" i="11"/>
  <c r="J530" i="11"/>
  <c r="I530" i="11"/>
  <c r="H530" i="11"/>
  <c r="G530" i="11"/>
  <c r="F530" i="11"/>
  <c r="E530" i="11"/>
  <c r="D530" i="11"/>
  <c r="C530" i="11"/>
  <c r="B530" i="11"/>
  <c r="A530" i="11"/>
  <c r="L529" i="11"/>
  <c r="K529" i="11"/>
  <c r="J529" i="11"/>
  <c r="I529" i="11"/>
  <c r="H529" i="11"/>
  <c r="G529" i="11"/>
  <c r="F529" i="11"/>
  <c r="E529" i="11"/>
  <c r="D529" i="11"/>
  <c r="C529" i="11"/>
  <c r="B529" i="11"/>
  <c r="A529" i="11"/>
  <c r="L528" i="11"/>
  <c r="K528" i="11"/>
  <c r="J528" i="11"/>
  <c r="I528" i="11"/>
  <c r="H528" i="11"/>
  <c r="G528" i="11"/>
  <c r="F528" i="11"/>
  <c r="E528" i="11"/>
  <c r="D528" i="11"/>
  <c r="C528" i="11"/>
  <c r="B528" i="11"/>
  <c r="A528" i="11"/>
  <c r="L527" i="11"/>
  <c r="K527" i="11"/>
  <c r="J527" i="11"/>
  <c r="I527" i="11"/>
  <c r="H527" i="11"/>
  <c r="G527" i="11"/>
  <c r="F527" i="11"/>
  <c r="E527" i="11"/>
  <c r="D527" i="11"/>
  <c r="C527" i="11"/>
  <c r="B527" i="11"/>
  <c r="A527" i="11"/>
  <c r="L526" i="11"/>
  <c r="K526" i="11"/>
  <c r="J526" i="11"/>
  <c r="I526" i="11"/>
  <c r="H526" i="11"/>
  <c r="G526" i="11"/>
  <c r="F526" i="11"/>
  <c r="E526" i="11"/>
  <c r="D526" i="11"/>
  <c r="C526" i="11"/>
  <c r="B526" i="11"/>
  <c r="A526" i="11"/>
  <c r="L525" i="11"/>
  <c r="K525" i="11"/>
  <c r="J525" i="11"/>
  <c r="I525" i="11"/>
  <c r="H525" i="11"/>
  <c r="G525" i="11"/>
  <c r="F525" i="11"/>
  <c r="E525" i="11"/>
  <c r="D525" i="11"/>
  <c r="C525" i="11"/>
  <c r="B525" i="11"/>
  <c r="A525" i="11"/>
  <c r="L524" i="11"/>
  <c r="K524" i="11"/>
  <c r="J524" i="11"/>
  <c r="I524" i="11"/>
  <c r="H524" i="11"/>
  <c r="G524" i="11"/>
  <c r="F524" i="11"/>
  <c r="E524" i="11"/>
  <c r="D524" i="11"/>
  <c r="C524" i="11"/>
  <c r="B524" i="11"/>
  <c r="A524" i="11"/>
  <c r="L523" i="11"/>
  <c r="K523" i="11"/>
  <c r="J523" i="11"/>
  <c r="I523" i="11"/>
  <c r="H523" i="11"/>
  <c r="G523" i="11"/>
  <c r="F523" i="11"/>
  <c r="E523" i="11"/>
  <c r="D523" i="11"/>
  <c r="C523" i="11"/>
  <c r="B523" i="11"/>
  <c r="A523" i="11"/>
  <c r="L522" i="11"/>
  <c r="K522" i="11"/>
  <c r="J522" i="11"/>
  <c r="I522" i="11"/>
  <c r="H522" i="11"/>
  <c r="G522" i="11"/>
  <c r="F522" i="11"/>
  <c r="E522" i="11"/>
  <c r="D522" i="11"/>
  <c r="C522" i="11"/>
  <c r="B522" i="11"/>
  <c r="A522" i="11"/>
  <c r="L521" i="11"/>
  <c r="K521" i="11"/>
  <c r="J521" i="11"/>
  <c r="I521" i="11"/>
  <c r="H521" i="11"/>
  <c r="G521" i="11"/>
  <c r="F521" i="11"/>
  <c r="E521" i="11"/>
  <c r="D521" i="11"/>
  <c r="C521" i="11"/>
  <c r="B521" i="11"/>
  <c r="A521" i="11"/>
  <c r="L520" i="11"/>
  <c r="K520" i="11"/>
  <c r="J520" i="11"/>
  <c r="I520" i="11"/>
  <c r="H520" i="11"/>
  <c r="G520" i="11"/>
  <c r="F520" i="11"/>
  <c r="E520" i="11"/>
  <c r="D520" i="11"/>
  <c r="C520" i="11"/>
  <c r="B520" i="11"/>
  <c r="A520" i="11"/>
  <c r="L519" i="11"/>
  <c r="K519" i="11"/>
  <c r="J519" i="11"/>
  <c r="I519" i="11"/>
  <c r="H519" i="11"/>
  <c r="G519" i="11"/>
  <c r="F519" i="11"/>
  <c r="E519" i="11"/>
  <c r="D519" i="11"/>
  <c r="C519" i="11"/>
  <c r="B519" i="11"/>
  <c r="A519" i="11"/>
  <c r="L518" i="11"/>
  <c r="K518" i="11"/>
  <c r="J518" i="11"/>
  <c r="I518" i="11"/>
  <c r="H518" i="11"/>
  <c r="G518" i="11"/>
  <c r="F518" i="11"/>
  <c r="E518" i="11"/>
  <c r="D518" i="11"/>
  <c r="C518" i="11"/>
  <c r="B518" i="11"/>
  <c r="A518" i="11"/>
  <c r="L517" i="11"/>
  <c r="K517" i="11"/>
  <c r="J517" i="11"/>
  <c r="I517" i="11"/>
  <c r="H517" i="11"/>
  <c r="G517" i="11"/>
  <c r="F517" i="11"/>
  <c r="E517" i="11"/>
  <c r="D517" i="11"/>
  <c r="C517" i="11"/>
  <c r="B517" i="11"/>
  <c r="A517" i="11"/>
  <c r="L516" i="11"/>
  <c r="K516" i="11"/>
  <c r="J516" i="11"/>
  <c r="I516" i="11"/>
  <c r="H516" i="11"/>
  <c r="G516" i="11"/>
  <c r="F516" i="11"/>
  <c r="E516" i="11"/>
  <c r="D516" i="11"/>
  <c r="C516" i="11"/>
  <c r="B516" i="11"/>
  <c r="A516" i="11"/>
  <c r="L515" i="11"/>
  <c r="K515" i="11"/>
  <c r="J515" i="11"/>
  <c r="I515" i="11"/>
  <c r="H515" i="11"/>
  <c r="G515" i="11"/>
  <c r="F515" i="11"/>
  <c r="E515" i="11"/>
  <c r="D515" i="11"/>
  <c r="C515" i="11"/>
  <c r="B515" i="11"/>
  <c r="A515" i="11"/>
  <c r="L514" i="11"/>
  <c r="K514" i="11"/>
  <c r="J514" i="11"/>
  <c r="I514" i="11"/>
  <c r="H514" i="11"/>
  <c r="G514" i="11"/>
  <c r="F514" i="11"/>
  <c r="E514" i="11"/>
  <c r="D514" i="11"/>
  <c r="C514" i="11"/>
  <c r="B514" i="11"/>
  <c r="A514" i="11"/>
  <c r="L513" i="11"/>
  <c r="K513" i="11"/>
  <c r="J513" i="11"/>
  <c r="I513" i="11"/>
  <c r="H513" i="11"/>
  <c r="G513" i="11"/>
  <c r="F513" i="11"/>
  <c r="E513" i="11"/>
  <c r="D513" i="11"/>
  <c r="C513" i="11"/>
  <c r="B513" i="11"/>
  <c r="A513" i="11"/>
  <c r="L512" i="11"/>
  <c r="K512" i="11"/>
  <c r="J512" i="11"/>
  <c r="I512" i="11"/>
  <c r="H512" i="11"/>
  <c r="G512" i="11"/>
  <c r="F512" i="11"/>
  <c r="E512" i="11"/>
  <c r="D512" i="11"/>
  <c r="C512" i="11"/>
  <c r="B512" i="11"/>
  <c r="A512" i="11"/>
  <c r="L511" i="11"/>
  <c r="K511" i="11"/>
  <c r="J511" i="11"/>
  <c r="I511" i="11"/>
  <c r="H511" i="11"/>
  <c r="G511" i="11"/>
  <c r="F511" i="11"/>
  <c r="E511" i="11"/>
  <c r="D511" i="11"/>
  <c r="C511" i="11"/>
  <c r="B511" i="11"/>
  <c r="A511" i="11"/>
  <c r="L510" i="11"/>
  <c r="K510" i="11"/>
  <c r="J510" i="11"/>
  <c r="I510" i="11"/>
  <c r="H510" i="11"/>
  <c r="G510" i="11"/>
  <c r="F510" i="11"/>
  <c r="E510" i="11"/>
  <c r="D510" i="11"/>
  <c r="C510" i="11"/>
  <c r="B510" i="11"/>
  <c r="A510" i="11"/>
  <c r="L509" i="11"/>
  <c r="K509" i="11"/>
  <c r="J509" i="11"/>
  <c r="I509" i="11"/>
  <c r="H509" i="11"/>
  <c r="G509" i="11"/>
  <c r="F509" i="11"/>
  <c r="E509" i="11"/>
  <c r="D509" i="11"/>
  <c r="C509" i="11"/>
  <c r="B509" i="11"/>
  <c r="A509" i="11"/>
  <c r="L508" i="11"/>
  <c r="K508" i="11"/>
  <c r="J508" i="11"/>
  <c r="I508" i="11"/>
  <c r="H508" i="11"/>
  <c r="G508" i="11"/>
  <c r="F508" i="11"/>
  <c r="E508" i="11"/>
  <c r="D508" i="11"/>
  <c r="C508" i="11"/>
  <c r="B508" i="11"/>
  <c r="A508" i="11"/>
  <c r="L507" i="11"/>
  <c r="K507" i="11"/>
  <c r="J507" i="11"/>
  <c r="I507" i="11"/>
  <c r="H507" i="11"/>
  <c r="G507" i="11"/>
  <c r="F507" i="11"/>
  <c r="E507" i="11"/>
  <c r="D507" i="11"/>
  <c r="C507" i="11"/>
  <c r="B507" i="11"/>
  <c r="A507" i="11"/>
  <c r="L506" i="11"/>
  <c r="K506" i="11"/>
  <c r="J506" i="11"/>
  <c r="I506" i="11"/>
  <c r="H506" i="11"/>
  <c r="G506" i="11"/>
  <c r="F506" i="11"/>
  <c r="E506" i="11"/>
  <c r="D506" i="11"/>
  <c r="C506" i="11"/>
  <c r="B506" i="11"/>
  <c r="A506" i="11"/>
  <c r="L505" i="11"/>
  <c r="K505" i="11"/>
  <c r="J505" i="11"/>
  <c r="I505" i="11"/>
  <c r="H505" i="11"/>
  <c r="G505" i="11"/>
  <c r="F505" i="11"/>
  <c r="E505" i="11"/>
  <c r="D505" i="11"/>
  <c r="C505" i="11"/>
  <c r="B505" i="11"/>
  <c r="A505" i="11"/>
  <c r="L504" i="11"/>
  <c r="K504" i="11"/>
  <c r="J504" i="11"/>
  <c r="I504" i="11"/>
  <c r="H504" i="11"/>
  <c r="G504" i="11"/>
  <c r="F504" i="11"/>
  <c r="E504" i="11"/>
  <c r="D504" i="11"/>
  <c r="C504" i="11"/>
  <c r="B504" i="11"/>
  <c r="A504" i="11"/>
  <c r="L503" i="11"/>
  <c r="K503" i="11"/>
  <c r="J503" i="11"/>
  <c r="I503" i="11"/>
  <c r="H503" i="11"/>
  <c r="G503" i="11"/>
  <c r="F503" i="11"/>
  <c r="E503" i="11"/>
  <c r="D503" i="11"/>
  <c r="C503" i="11"/>
  <c r="B503" i="11"/>
  <c r="A503" i="11"/>
  <c r="L502" i="11"/>
  <c r="K502" i="11"/>
  <c r="J502" i="11"/>
  <c r="I502" i="11"/>
  <c r="H502" i="11"/>
  <c r="G502" i="11"/>
  <c r="F502" i="11"/>
  <c r="E502" i="11"/>
  <c r="D502" i="11"/>
  <c r="C502" i="11"/>
  <c r="B502" i="11"/>
  <c r="A502" i="11"/>
  <c r="L501" i="11"/>
  <c r="K501" i="11"/>
  <c r="J501" i="11"/>
  <c r="I501" i="11"/>
  <c r="H501" i="11"/>
  <c r="G501" i="11"/>
  <c r="F501" i="11"/>
  <c r="E501" i="11"/>
  <c r="D501" i="11"/>
  <c r="C501" i="11"/>
  <c r="B501" i="11"/>
  <c r="A501" i="11"/>
  <c r="L500" i="11"/>
  <c r="K500" i="11"/>
  <c r="J500" i="11"/>
  <c r="I500" i="11"/>
  <c r="H500" i="11"/>
  <c r="G500" i="11"/>
  <c r="F500" i="11"/>
  <c r="E500" i="11"/>
  <c r="D500" i="11"/>
  <c r="C500" i="11"/>
  <c r="B500" i="11"/>
  <c r="A500" i="11"/>
  <c r="L499" i="11"/>
  <c r="K499" i="11"/>
  <c r="J499" i="11"/>
  <c r="I499" i="11"/>
  <c r="H499" i="11"/>
  <c r="G499" i="11"/>
  <c r="F499" i="11"/>
  <c r="E499" i="11"/>
  <c r="D499" i="11"/>
  <c r="C499" i="11"/>
  <c r="B499" i="11"/>
  <c r="A499" i="11"/>
  <c r="L498" i="11"/>
  <c r="K498" i="11"/>
  <c r="J498" i="11"/>
  <c r="I498" i="11"/>
  <c r="H498" i="11"/>
  <c r="G498" i="11"/>
  <c r="F498" i="11"/>
  <c r="E498" i="11"/>
  <c r="D498" i="11"/>
  <c r="C498" i="11"/>
  <c r="B498" i="11"/>
  <c r="A498" i="11"/>
  <c r="L497" i="11"/>
  <c r="K497" i="11"/>
  <c r="J497" i="11"/>
  <c r="I497" i="11"/>
  <c r="H497" i="11"/>
  <c r="G497" i="11"/>
  <c r="F497" i="11"/>
  <c r="E497" i="11"/>
  <c r="D497" i="11"/>
  <c r="C497" i="11"/>
  <c r="B497" i="11"/>
  <c r="A497" i="11"/>
  <c r="L496" i="11"/>
  <c r="K496" i="11"/>
  <c r="J496" i="11"/>
  <c r="I496" i="11"/>
  <c r="H496" i="11"/>
  <c r="G496" i="11"/>
  <c r="F496" i="11"/>
  <c r="E496" i="11"/>
  <c r="D496" i="11"/>
  <c r="C496" i="11"/>
  <c r="B496" i="11"/>
  <c r="A496" i="11"/>
  <c r="L495" i="11"/>
  <c r="K495" i="11"/>
  <c r="J495" i="11"/>
  <c r="I495" i="11"/>
  <c r="H495" i="11"/>
  <c r="G495" i="11"/>
  <c r="F495" i="11"/>
  <c r="E495" i="11"/>
  <c r="D495" i="11"/>
  <c r="C495" i="11"/>
  <c r="B495" i="11"/>
  <c r="A495" i="11"/>
  <c r="L494" i="11"/>
  <c r="K494" i="11"/>
  <c r="J494" i="11"/>
  <c r="I494" i="11"/>
  <c r="H494" i="11"/>
  <c r="G494" i="11"/>
  <c r="F494" i="11"/>
  <c r="E494" i="11"/>
  <c r="D494" i="11"/>
  <c r="C494" i="11"/>
  <c r="B494" i="11"/>
  <c r="A494" i="11"/>
  <c r="L493" i="11"/>
  <c r="K493" i="11"/>
  <c r="J493" i="11"/>
  <c r="I493" i="11"/>
  <c r="H493" i="11"/>
  <c r="G493" i="11"/>
  <c r="F493" i="11"/>
  <c r="E493" i="11"/>
  <c r="D493" i="11"/>
  <c r="C493" i="11"/>
  <c r="B493" i="11"/>
  <c r="A493" i="11"/>
  <c r="L492" i="11"/>
  <c r="K492" i="11"/>
  <c r="J492" i="11"/>
  <c r="I492" i="11"/>
  <c r="H492" i="11"/>
  <c r="G492" i="11"/>
  <c r="F492" i="11"/>
  <c r="E492" i="11"/>
  <c r="D492" i="11"/>
  <c r="C492" i="11"/>
  <c r="B492" i="11"/>
  <c r="A492" i="11"/>
  <c r="L491" i="11"/>
  <c r="K491" i="11"/>
  <c r="J491" i="11"/>
  <c r="I491" i="11"/>
  <c r="H491" i="11"/>
  <c r="G491" i="11"/>
  <c r="F491" i="11"/>
  <c r="E491" i="11"/>
  <c r="D491" i="11"/>
  <c r="C491" i="11"/>
  <c r="B491" i="11"/>
  <c r="A491" i="11"/>
  <c r="L490" i="11"/>
  <c r="K490" i="11"/>
  <c r="J490" i="11"/>
  <c r="I490" i="11"/>
  <c r="H490" i="11"/>
  <c r="G490" i="11"/>
  <c r="F490" i="11"/>
  <c r="E490" i="11"/>
  <c r="D490" i="11"/>
  <c r="C490" i="11"/>
  <c r="B490" i="11"/>
  <c r="A490" i="11"/>
  <c r="L489" i="11"/>
  <c r="K489" i="11"/>
  <c r="J489" i="11"/>
  <c r="I489" i="11"/>
  <c r="H489" i="11"/>
  <c r="G489" i="11"/>
  <c r="F489" i="11"/>
  <c r="E489" i="11"/>
  <c r="D489" i="11"/>
  <c r="C489" i="11"/>
  <c r="B489" i="11"/>
  <c r="A489" i="11"/>
  <c r="L488" i="11"/>
  <c r="K488" i="11"/>
  <c r="J488" i="11"/>
  <c r="I488" i="11"/>
  <c r="H488" i="11"/>
  <c r="G488" i="11"/>
  <c r="F488" i="11"/>
  <c r="E488" i="11"/>
  <c r="D488" i="11"/>
  <c r="C488" i="11"/>
  <c r="B488" i="11"/>
  <c r="A488" i="11"/>
  <c r="L487" i="11"/>
  <c r="K487" i="11"/>
  <c r="J487" i="11"/>
  <c r="I487" i="11"/>
  <c r="H487" i="11"/>
  <c r="G487" i="11"/>
  <c r="F487" i="11"/>
  <c r="E487" i="11"/>
  <c r="D487" i="11"/>
  <c r="C487" i="11"/>
  <c r="B487" i="11"/>
  <c r="A487" i="11"/>
  <c r="L486" i="11"/>
  <c r="K486" i="11"/>
  <c r="J486" i="11"/>
  <c r="I486" i="11"/>
  <c r="H486" i="11"/>
  <c r="G486" i="11"/>
  <c r="F486" i="11"/>
  <c r="E486" i="11"/>
  <c r="D486" i="11"/>
  <c r="C486" i="11"/>
  <c r="B486" i="11"/>
  <c r="A486" i="11"/>
  <c r="L485" i="11"/>
  <c r="K485" i="11"/>
  <c r="J485" i="11"/>
  <c r="I485" i="11"/>
  <c r="H485" i="11"/>
  <c r="G485" i="11"/>
  <c r="F485" i="11"/>
  <c r="E485" i="11"/>
  <c r="D485" i="11"/>
  <c r="C485" i="11"/>
  <c r="B485" i="11"/>
  <c r="A485" i="11"/>
  <c r="L484" i="11"/>
  <c r="K484" i="11"/>
  <c r="J484" i="11"/>
  <c r="I484" i="11"/>
  <c r="H484" i="11"/>
  <c r="G484" i="11"/>
  <c r="F484" i="11"/>
  <c r="E484" i="11"/>
  <c r="D484" i="11"/>
  <c r="C484" i="11"/>
  <c r="B484" i="11"/>
  <c r="A484" i="11"/>
  <c r="L483" i="11"/>
  <c r="K483" i="11"/>
  <c r="J483" i="11"/>
  <c r="I483" i="11"/>
  <c r="H483" i="11"/>
  <c r="G483" i="11"/>
  <c r="F483" i="11"/>
  <c r="E483" i="11"/>
  <c r="D483" i="11"/>
  <c r="C483" i="11"/>
  <c r="B483" i="11"/>
  <c r="A483" i="11"/>
  <c r="L482" i="11"/>
  <c r="K482" i="11"/>
  <c r="J482" i="11"/>
  <c r="I482" i="11"/>
  <c r="H482" i="11"/>
  <c r="G482" i="11"/>
  <c r="F482" i="11"/>
  <c r="E482" i="11"/>
  <c r="D482" i="11"/>
  <c r="C482" i="11"/>
  <c r="B482" i="11"/>
  <c r="A482" i="11"/>
  <c r="L481" i="11"/>
  <c r="K481" i="11"/>
  <c r="J481" i="11"/>
  <c r="I481" i="11"/>
  <c r="H481" i="11"/>
  <c r="G481" i="11"/>
  <c r="F481" i="11"/>
  <c r="E481" i="11"/>
  <c r="D481" i="11"/>
  <c r="C481" i="11"/>
  <c r="B481" i="11"/>
  <c r="A481" i="11"/>
  <c r="L480" i="11"/>
  <c r="K480" i="11"/>
  <c r="J480" i="11"/>
  <c r="I480" i="11"/>
  <c r="H480" i="11"/>
  <c r="G480" i="11"/>
  <c r="F480" i="11"/>
  <c r="E480" i="11"/>
  <c r="D480" i="11"/>
  <c r="C480" i="11"/>
  <c r="B480" i="11"/>
  <c r="A480" i="11"/>
  <c r="L479" i="11"/>
  <c r="K479" i="11"/>
  <c r="J479" i="11"/>
  <c r="I479" i="11"/>
  <c r="H479" i="11"/>
  <c r="G479" i="11"/>
  <c r="F479" i="11"/>
  <c r="E479" i="11"/>
  <c r="D479" i="11"/>
  <c r="C479" i="11"/>
  <c r="B479" i="11"/>
  <c r="A479" i="11"/>
  <c r="L478" i="11"/>
  <c r="K478" i="11"/>
  <c r="J478" i="11"/>
  <c r="I478" i="11"/>
  <c r="H478" i="11"/>
  <c r="G478" i="11"/>
  <c r="F478" i="11"/>
  <c r="E478" i="11"/>
  <c r="D478" i="11"/>
  <c r="C478" i="11"/>
  <c r="B478" i="11"/>
  <c r="A478" i="11"/>
  <c r="L477" i="11"/>
  <c r="K477" i="11"/>
  <c r="J477" i="11"/>
  <c r="I477" i="11"/>
  <c r="H477" i="11"/>
  <c r="G477" i="11"/>
  <c r="F477" i="11"/>
  <c r="E477" i="11"/>
  <c r="D477" i="11"/>
  <c r="C477" i="11"/>
  <c r="B477" i="11"/>
  <c r="A477" i="11"/>
  <c r="L476" i="11"/>
  <c r="K476" i="11"/>
  <c r="J476" i="11"/>
  <c r="I476" i="11"/>
  <c r="H476" i="11"/>
  <c r="G476" i="11"/>
  <c r="F476" i="11"/>
  <c r="E476" i="11"/>
  <c r="D476" i="11"/>
  <c r="C476" i="11"/>
  <c r="B476" i="11"/>
  <c r="A476" i="11"/>
  <c r="L475" i="11"/>
  <c r="K475" i="11"/>
  <c r="J475" i="11"/>
  <c r="I475" i="11"/>
  <c r="H475" i="11"/>
  <c r="G475" i="11"/>
  <c r="F475" i="11"/>
  <c r="E475" i="11"/>
  <c r="D475" i="11"/>
  <c r="C475" i="11"/>
  <c r="B475" i="11"/>
  <c r="A475" i="11"/>
  <c r="L474" i="11"/>
  <c r="K474" i="11"/>
  <c r="J474" i="11"/>
  <c r="I474" i="11"/>
  <c r="H474" i="11"/>
  <c r="G474" i="11"/>
  <c r="F474" i="11"/>
  <c r="E474" i="11"/>
  <c r="D474" i="11"/>
  <c r="C474" i="11"/>
  <c r="B474" i="11"/>
  <c r="A474" i="11"/>
  <c r="L473" i="11"/>
  <c r="K473" i="11"/>
  <c r="J473" i="11"/>
  <c r="I473" i="11"/>
  <c r="H473" i="11"/>
  <c r="G473" i="11"/>
  <c r="F473" i="11"/>
  <c r="E473" i="11"/>
  <c r="D473" i="11"/>
  <c r="C473" i="11"/>
  <c r="B473" i="11"/>
  <c r="A473" i="11"/>
  <c r="L472" i="11"/>
  <c r="K472" i="11"/>
  <c r="J472" i="11"/>
  <c r="I472" i="11"/>
  <c r="H472" i="11"/>
  <c r="G472" i="11"/>
  <c r="F472" i="11"/>
  <c r="E472" i="11"/>
  <c r="D472" i="11"/>
  <c r="C472" i="11"/>
  <c r="B472" i="11"/>
  <c r="A472" i="11"/>
  <c r="L471" i="11"/>
  <c r="K471" i="11"/>
  <c r="J471" i="11"/>
  <c r="I471" i="11"/>
  <c r="H471" i="11"/>
  <c r="G471" i="11"/>
  <c r="F471" i="11"/>
  <c r="E471" i="11"/>
  <c r="D471" i="11"/>
  <c r="C471" i="11"/>
  <c r="B471" i="11"/>
  <c r="A471" i="11"/>
  <c r="L470" i="11"/>
  <c r="K470" i="11"/>
  <c r="J470" i="11"/>
  <c r="I470" i="11"/>
  <c r="H470" i="11"/>
  <c r="G470" i="11"/>
  <c r="F470" i="11"/>
  <c r="E470" i="11"/>
  <c r="D470" i="11"/>
  <c r="C470" i="11"/>
  <c r="B470" i="11"/>
  <c r="A470" i="11"/>
  <c r="L469" i="11"/>
  <c r="K469" i="11"/>
  <c r="J469" i="11"/>
  <c r="I469" i="11"/>
  <c r="H469" i="11"/>
  <c r="G469" i="11"/>
  <c r="F469" i="11"/>
  <c r="E469" i="11"/>
  <c r="D469" i="11"/>
  <c r="C469" i="11"/>
  <c r="B469" i="11"/>
  <c r="A469" i="11"/>
  <c r="L468" i="11"/>
  <c r="K468" i="11"/>
  <c r="J468" i="11"/>
  <c r="I468" i="11"/>
  <c r="H468" i="11"/>
  <c r="G468" i="11"/>
  <c r="F468" i="11"/>
  <c r="E468" i="11"/>
  <c r="D468" i="11"/>
  <c r="C468" i="11"/>
  <c r="B468" i="11"/>
  <c r="A468" i="11"/>
  <c r="L467" i="11"/>
  <c r="K467" i="11"/>
  <c r="J467" i="11"/>
  <c r="I467" i="11"/>
  <c r="H467" i="11"/>
  <c r="G467" i="11"/>
  <c r="F467" i="11"/>
  <c r="E467" i="11"/>
  <c r="D467" i="11"/>
  <c r="C467" i="11"/>
  <c r="B467" i="11"/>
  <c r="A467" i="11"/>
  <c r="L466" i="11"/>
  <c r="K466" i="11"/>
  <c r="J466" i="11"/>
  <c r="I466" i="11"/>
  <c r="H466" i="11"/>
  <c r="G466" i="11"/>
  <c r="F466" i="11"/>
  <c r="E466" i="11"/>
  <c r="D466" i="11"/>
  <c r="C466" i="11"/>
  <c r="B466" i="11"/>
  <c r="A466" i="11"/>
  <c r="L465" i="11"/>
  <c r="K465" i="11"/>
  <c r="J465" i="11"/>
  <c r="I465" i="11"/>
  <c r="H465" i="11"/>
  <c r="G465" i="11"/>
  <c r="F465" i="11"/>
  <c r="E465" i="11"/>
  <c r="D465" i="11"/>
  <c r="C465" i="11"/>
  <c r="B465" i="11"/>
  <c r="A465" i="11"/>
  <c r="L464" i="11"/>
  <c r="K464" i="11"/>
  <c r="J464" i="11"/>
  <c r="I464" i="11"/>
  <c r="H464" i="11"/>
  <c r="G464" i="11"/>
  <c r="F464" i="11"/>
  <c r="E464" i="11"/>
  <c r="D464" i="11"/>
  <c r="C464" i="11"/>
  <c r="B464" i="11"/>
  <c r="A464" i="11"/>
  <c r="L463" i="11"/>
  <c r="K463" i="11"/>
  <c r="J463" i="11"/>
  <c r="I463" i="11"/>
  <c r="H463" i="11"/>
  <c r="G463" i="11"/>
  <c r="F463" i="11"/>
  <c r="E463" i="11"/>
  <c r="D463" i="11"/>
  <c r="C463" i="11"/>
  <c r="B463" i="11"/>
  <c r="A463" i="11"/>
  <c r="L462" i="11"/>
  <c r="K462" i="11"/>
  <c r="J462" i="11"/>
  <c r="I462" i="11"/>
  <c r="H462" i="11"/>
  <c r="G462" i="11"/>
  <c r="F462" i="11"/>
  <c r="E462" i="11"/>
  <c r="D462" i="11"/>
  <c r="C462" i="11"/>
  <c r="B462" i="11"/>
  <c r="A462" i="11"/>
  <c r="L461" i="11"/>
  <c r="K461" i="11"/>
  <c r="J461" i="11"/>
  <c r="I461" i="11"/>
  <c r="H461" i="11"/>
  <c r="G461" i="11"/>
  <c r="F461" i="11"/>
  <c r="E461" i="11"/>
  <c r="D461" i="11"/>
  <c r="C461" i="11"/>
  <c r="B461" i="11"/>
  <c r="A461" i="11"/>
  <c r="L460" i="11"/>
  <c r="K460" i="11"/>
  <c r="J460" i="11"/>
  <c r="I460" i="11"/>
  <c r="H460" i="11"/>
  <c r="G460" i="11"/>
  <c r="F460" i="11"/>
  <c r="E460" i="11"/>
  <c r="D460" i="11"/>
  <c r="C460" i="11"/>
  <c r="B460" i="11"/>
  <c r="A460" i="11"/>
  <c r="L459" i="11"/>
  <c r="K459" i="11"/>
  <c r="J459" i="11"/>
  <c r="I459" i="11"/>
  <c r="H459" i="11"/>
  <c r="G459" i="11"/>
  <c r="F459" i="11"/>
  <c r="E459" i="11"/>
  <c r="D459" i="11"/>
  <c r="C459" i="11"/>
  <c r="B459" i="11"/>
  <c r="A459" i="11"/>
  <c r="L458" i="11"/>
  <c r="K458" i="11"/>
  <c r="J458" i="11"/>
  <c r="I458" i="11"/>
  <c r="H458" i="11"/>
  <c r="G458" i="11"/>
  <c r="F458" i="11"/>
  <c r="E458" i="11"/>
  <c r="D458" i="11"/>
  <c r="C458" i="11"/>
  <c r="B458" i="11"/>
  <c r="A458" i="11"/>
  <c r="L457" i="11"/>
  <c r="K457" i="11"/>
  <c r="J457" i="11"/>
  <c r="I457" i="11"/>
  <c r="H457" i="11"/>
  <c r="G457" i="11"/>
  <c r="F457" i="11"/>
  <c r="E457" i="11"/>
  <c r="D457" i="11"/>
  <c r="C457" i="11"/>
  <c r="B457" i="11"/>
  <c r="A457" i="11"/>
  <c r="L456" i="11"/>
  <c r="K456" i="11"/>
  <c r="J456" i="11"/>
  <c r="I456" i="11"/>
  <c r="H456" i="11"/>
  <c r="G456" i="11"/>
  <c r="F456" i="11"/>
  <c r="E456" i="11"/>
  <c r="D456" i="11"/>
  <c r="C456" i="11"/>
  <c r="B456" i="11"/>
  <c r="A456" i="11"/>
  <c r="L455" i="11"/>
  <c r="K455" i="11"/>
  <c r="J455" i="11"/>
  <c r="I455" i="11"/>
  <c r="H455" i="11"/>
  <c r="G455" i="11"/>
  <c r="F455" i="11"/>
  <c r="E455" i="11"/>
  <c r="D455" i="11"/>
  <c r="C455" i="11"/>
  <c r="B455" i="11"/>
  <c r="A455" i="11"/>
  <c r="L454" i="11"/>
  <c r="K454" i="11"/>
  <c r="J454" i="11"/>
  <c r="I454" i="11"/>
  <c r="H454" i="11"/>
  <c r="G454" i="11"/>
  <c r="F454" i="11"/>
  <c r="E454" i="11"/>
  <c r="D454" i="11"/>
  <c r="C454" i="11"/>
  <c r="B454" i="11"/>
  <c r="A454" i="11"/>
  <c r="L453" i="11"/>
  <c r="K453" i="11"/>
  <c r="J453" i="11"/>
  <c r="I453" i="11"/>
  <c r="H453" i="11"/>
  <c r="G453" i="11"/>
  <c r="F453" i="11"/>
  <c r="E453" i="11"/>
  <c r="D453" i="11"/>
  <c r="C453" i="11"/>
  <c r="B453" i="11"/>
  <c r="A453" i="11"/>
  <c r="L452" i="11"/>
  <c r="K452" i="11"/>
  <c r="J452" i="11"/>
  <c r="I452" i="11"/>
  <c r="H452" i="11"/>
  <c r="G452" i="11"/>
  <c r="F452" i="11"/>
  <c r="E452" i="11"/>
  <c r="D452" i="11"/>
  <c r="C452" i="11"/>
  <c r="B452" i="11"/>
  <c r="A452" i="11"/>
  <c r="L451" i="11"/>
  <c r="K451" i="11"/>
  <c r="J451" i="11"/>
  <c r="I451" i="11"/>
  <c r="H451" i="11"/>
  <c r="G451" i="11"/>
  <c r="F451" i="11"/>
  <c r="E451" i="11"/>
  <c r="D451" i="11"/>
  <c r="C451" i="11"/>
  <c r="B451" i="11"/>
  <c r="A451" i="11"/>
  <c r="L450" i="11"/>
  <c r="K450" i="11"/>
  <c r="J450" i="11"/>
  <c r="I450" i="11"/>
  <c r="H450" i="11"/>
  <c r="G450" i="11"/>
  <c r="F450" i="11"/>
  <c r="E450" i="11"/>
  <c r="D450" i="11"/>
  <c r="C450" i="11"/>
  <c r="B450" i="11"/>
  <c r="A450" i="11"/>
  <c r="L449" i="11"/>
  <c r="K449" i="11"/>
  <c r="J449" i="11"/>
  <c r="I449" i="11"/>
  <c r="H449" i="11"/>
  <c r="G449" i="11"/>
  <c r="F449" i="11"/>
  <c r="E449" i="11"/>
  <c r="D449" i="11"/>
  <c r="C449" i="11"/>
  <c r="B449" i="11"/>
  <c r="A449" i="11"/>
  <c r="L448" i="11"/>
  <c r="K448" i="11"/>
  <c r="J448" i="11"/>
  <c r="I448" i="11"/>
  <c r="H448" i="11"/>
  <c r="G448" i="11"/>
  <c r="F448" i="11"/>
  <c r="E448" i="11"/>
  <c r="D448" i="11"/>
  <c r="C448" i="11"/>
  <c r="B448" i="11"/>
  <c r="A448" i="11"/>
  <c r="L447" i="11"/>
  <c r="K447" i="11"/>
  <c r="J447" i="11"/>
  <c r="I447" i="11"/>
  <c r="H447" i="11"/>
  <c r="G447" i="11"/>
  <c r="F447" i="11"/>
  <c r="E447" i="11"/>
  <c r="D447" i="11"/>
  <c r="C447" i="11"/>
  <c r="B447" i="11"/>
  <c r="A447" i="11"/>
  <c r="L446" i="11"/>
  <c r="K446" i="11"/>
  <c r="J446" i="11"/>
  <c r="I446" i="11"/>
  <c r="H446" i="11"/>
  <c r="G446" i="11"/>
  <c r="F446" i="11"/>
  <c r="E446" i="11"/>
  <c r="D446" i="11"/>
  <c r="C446" i="11"/>
  <c r="B446" i="11"/>
  <c r="A446" i="11"/>
  <c r="L445" i="11"/>
  <c r="K445" i="11"/>
  <c r="J445" i="11"/>
  <c r="I445" i="11"/>
  <c r="H445" i="11"/>
  <c r="G445" i="11"/>
  <c r="F445" i="11"/>
  <c r="E445" i="11"/>
  <c r="D445" i="11"/>
  <c r="C445" i="11"/>
  <c r="B445" i="11"/>
  <c r="A445" i="11"/>
  <c r="L444" i="11"/>
  <c r="K444" i="11"/>
  <c r="J444" i="11"/>
  <c r="I444" i="11"/>
  <c r="H444" i="11"/>
  <c r="G444" i="11"/>
  <c r="F444" i="11"/>
  <c r="E444" i="11"/>
  <c r="D444" i="11"/>
  <c r="C444" i="11"/>
  <c r="B444" i="11"/>
  <c r="A444" i="11"/>
  <c r="L443" i="11"/>
  <c r="K443" i="11"/>
  <c r="J443" i="11"/>
  <c r="I443" i="11"/>
  <c r="H443" i="11"/>
  <c r="G443" i="11"/>
  <c r="F443" i="11"/>
  <c r="E443" i="11"/>
  <c r="D443" i="11"/>
  <c r="C443" i="11"/>
  <c r="B443" i="11"/>
  <c r="A443" i="11"/>
  <c r="L442" i="11"/>
  <c r="K442" i="11"/>
  <c r="J442" i="11"/>
  <c r="I442" i="11"/>
  <c r="H442" i="11"/>
  <c r="G442" i="11"/>
  <c r="F442" i="11"/>
  <c r="E442" i="11"/>
  <c r="D442" i="11"/>
  <c r="C442" i="11"/>
  <c r="B442" i="11"/>
  <c r="A442" i="11"/>
  <c r="L441" i="11"/>
  <c r="K441" i="11"/>
  <c r="J441" i="11"/>
  <c r="I441" i="11"/>
  <c r="H441" i="11"/>
  <c r="G441" i="11"/>
  <c r="F441" i="11"/>
  <c r="E441" i="11"/>
  <c r="D441" i="11"/>
  <c r="C441" i="11"/>
  <c r="B441" i="11"/>
  <c r="A441" i="11"/>
  <c r="L440" i="11"/>
  <c r="K440" i="11"/>
  <c r="J440" i="11"/>
  <c r="I440" i="11"/>
  <c r="H440" i="11"/>
  <c r="G440" i="11"/>
  <c r="F440" i="11"/>
  <c r="E440" i="11"/>
  <c r="D440" i="11"/>
  <c r="C440" i="11"/>
  <c r="B440" i="11"/>
  <c r="A440" i="11"/>
  <c r="L439" i="11"/>
  <c r="K439" i="11"/>
  <c r="J439" i="11"/>
  <c r="I439" i="11"/>
  <c r="H439" i="11"/>
  <c r="G439" i="11"/>
  <c r="F439" i="11"/>
  <c r="E439" i="11"/>
  <c r="D439" i="11"/>
  <c r="C439" i="11"/>
  <c r="B439" i="11"/>
  <c r="A439" i="11"/>
  <c r="L438" i="11"/>
  <c r="K438" i="11"/>
  <c r="J438" i="11"/>
  <c r="I438" i="11"/>
  <c r="H438" i="11"/>
  <c r="G438" i="11"/>
  <c r="F438" i="11"/>
  <c r="E438" i="11"/>
  <c r="D438" i="11"/>
  <c r="C438" i="11"/>
  <c r="B438" i="11"/>
  <c r="A438" i="11"/>
  <c r="L437" i="11"/>
  <c r="K437" i="11"/>
  <c r="J437" i="11"/>
  <c r="I437" i="11"/>
  <c r="H437" i="11"/>
  <c r="G437" i="11"/>
  <c r="F437" i="11"/>
  <c r="E437" i="11"/>
  <c r="D437" i="11"/>
  <c r="C437" i="11"/>
  <c r="B437" i="11"/>
  <c r="A437" i="11"/>
  <c r="L436" i="11"/>
  <c r="K436" i="11"/>
  <c r="J436" i="11"/>
  <c r="I436" i="11"/>
  <c r="H436" i="11"/>
  <c r="G436" i="11"/>
  <c r="F436" i="11"/>
  <c r="E436" i="11"/>
  <c r="D436" i="11"/>
  <c r="C436" i="11"/>
  <c r="B436" i="11"/>
  <c r="A436" i="11"/>
  <c r="L435" i="11"/>
  <c r="K435" i="11"/>
  <c r="J435" i="11"/>
  <c r="I435" i="11"/>
  <c r="H435" i="11"/>
  <c r="G435" i="11"/>
  <c r="F435" i="11"/>
  <c r="E435" i="11"/>
  <c r="D435" i="11"/>
  <c r="C435" i="11"/>
  <c r="B435" i="11"/>
  <c r="A435" i="11"/>
  <c r="L434" i="11"/>
  <c r="K434" i="11"/>
  <c r="J434" i="11"/>
  <c r="I434" i="11"/>
  <c r="H434" i="11"/>
  <c r="G434" i="11"/>
  <c r="F434" i="11"/>
  <c r="E434" i="11"/>
  <c r="D434" i="11"/>
  <c r="C434" i="11"/>
  <c r="B434" i="11"/>
  <c r="A434" i="11"/>
  <c r="L433" i="11"/>
  <c r="K433" i="11"/>
  <c r="J433" i="11"/>
  <c r="I433" i="11"/>
  <c r="H433" i="11"/>
  <c r="G433" i="11"/>
  <c r="F433" i="11"/>
  <c r="E433" i="11"/>
  <c r="D433" i="11"/>
  <c r="C433" i="11"/>
  <c r="B433" i="11"/>
  <c r="A433" i="11"/>
  <c r="L432" i="11"/>
  <c r="K432" i="11"/>
  <c r="J432" i="11"/>
  <c r="I432" i="11"/>
  <c r="H432" i="11"/>
  <c r="G432" i="11"/>
  <c r="F432" i="11"/>
  <c r="E432" i="11"/>
  <c r="D432" i="11"/>
  <c r="C432" i="11"/>
  <c r="B432" i="11"/>
  <c r="A432" i="11"/>
  <c r="L431" i="11"/>
  <c r="K431" i="11"/>
  <c r="J431" i="11"/>
  <c r="I431" i="11"/>
  <c r="H431" i="11"/>
  <c r="G431" i="11"/>
  <c r="F431" i="11"/>
  <c r="E431" i="11"/>
  <c r="D431" i="11"/>
  <c r="C431" i="11"/>
  <c r="B431" i="11"/>
  <c r="A431" i="11"/>
  <c r="L430" i="11"/>
  <c r="K430" i="11"/>
  <c r="J430" i="11"/>
  <c r="I430" i="11"/>
  <c r="H430" i="11"/>
  <c r="G430" i="11"/>
  <c r="F430" i="11"/>
  <c r="E430" i="11"/>
  <c r="D430" i="11"/>
  <c r="C430" i="11"/>
  <c r="B430" i="11"/>
  <c r="A430" i="11"/>
  <c r="L429" i="11"/>
  <c r="K429" i="11"/>
  <c r="J429" i="11"/>
  <c r="I429" i="11"/>
  <c r="H429" i="11"/>
  <c r="G429" i="11"/>
  <c r="F429" i="11"/>
  <c r="E429" i="11"/>
  <c r="D429" i="11"/>
  <c r="C429" i="11"/>
  <c r="B429" i="11"/>
  <c r="A429" i="11"/>
  <c r="L428" i="11"/>
  <c r="K428" i="11"/>
  <c r="J428" i="11"/>
  <c r="I428" i="11"/>
  <c r="H428" i="11"/>
  <c r="G428" i="11"/>
  <c r="F428" i="11"/>
  <c r="E428" i="11"/>
  <c r="D428" i="11"/>
  <c r="C428" i="11"/>
  <c r="B428" i="11"/>
  <c r="A428" i="11"/>
  <c r="L427" i="11"/>
  <c r="K427" i="11"/>
  <c r="J427" i="11"/>
  <c r="I427" i="11"/>
  <c r="H427" i="11"/>
  <c r="G427" i="11"/>
  <c r="F427" i="11"/>
  <c r="E427" i="11"/>
  <c r="D427" i="11"/>
  <c r="C427" i="11"/>
  <c r="B427" i="11"/>
  <c r="A427" i="11"/>
  <c r="L426" i="11"/>
  <c r="K426" i="11"/>
  <c r="J426" i="11"/>
  <c r="I426" i="11"/>
  <c r="H426" i="11"/>
  <c r="G426" i="11"/>
  <c r="F426" i="11"/>
  <c r="E426" i="11"/>
  <c r="D426" i="11"/>
  <c r="C426" i="11"/>
  <c r="B426" i="11"/>
  <c r="A426" i="11"/>
  <c r="L425" i="11"/>
  <c r="K425" i="11"/>
  <c r="J425" i="11"/>
  <c r="I425" i="11"/>
  <c r="H425" i="11"/>
  <c r="G425" i="11"/>
  <c r="F425" i="11"/>
  <c r="E425" i="11"/>
  <c r="D425" i="11"/>
  <c r="C425" i="11"/>
  <c r="B425" i="11"/>
  <c r="A425" i="11"/>
  <c r="L424" i="11"/>
  <c r="K424" i="11"/>
  <c r="J424" i="11"/>
  <c r="I424" i="11"/>
  <c r="H424" i="11"/>
  <c r="G424" i="11"/>
  <c r="F424" i="11"/>
  <c r="E424" i="11"/>
  <c r="D424" i="11"/>
  <c r="C424" i="11"/>
  <c r="B424" i="11"/>
  <c r="A424" i="11"/>
  <c r="L423" i="11"/>
  <c r="K423" i="11"/>
  <c r="J423" i="11"/>
  <c r="I423" i="11"/>
  <c r="H423" i="11"/>
  <c r="G423" i="11"/>
  <c r="F423" i="11"/>
  <c r="E423" i="11"/>
  <c r="D423" i="11"/>
  <c r="C423" i="11"/>
  <c r="B423" i="11"/>
  <c r="A423" i="11"/>
  <c r="L422" i="11"/>
  <c r="K422" i="11"/>
  <c r="J422" i="11"/>
  <c r="I422" i="11"/>
  <c r="H422" i="11"/>
  <c r="G422" i="11"/>
  <c r="F422" i="11"/>
  <c r="E422" i="11"/>
  <c r="D422" i="11"/>
  <c r="C422" i="11"/>
  <c r="B422" i="11"/>
  <c r="A422" i="11"/>
  <c r="L421" i="11"/>
  <c r="K421" i="11"/>
  <c r="J421" i="11"/>
  <c r="I421" i="11"/>
  <c r="H421" i="11"/>
  <c r="G421" i="11"/>
  <c r="F421" i="11"/>
  <c r="E421" i="11"/>
  <c r="D421" i="11"/>
  <c r="C421" i="11"/>
  <c r="B421" i="11"/>
  <c r="A421" i="11"/>
  <c r="L420" i="11"/>
  <c r="K420" i="11"/>
  <c r="J420" i="11"/>
  <c r="I420" i="11"/>
  <c r="H420" i="11"/>
  <c r="G420" i="11"/>
  <c r="F420" i="11"/>
  <c r="E420" i="11"/>
  <c r="D420" i="11"/>
  <c r="C420" i="11"/>
  <c r="B420" i="11"/>
  <c r="A420" i="11"/>
  <c r="L419" i="11"/>
  <c r="K419" i="11"/>
  <c r="J419" i="11"/>
  <c r="I419" i="11"/>
  <c r="H419" i="11"/>
  <c r="G419" i="11"/>
  <c r="F419" i="11"/>
  <c r="E419" i="11"/>
  <c r="D419" i="11"/>
  <c r="C419" i="11"/>
  <c r="B419" i="11"/>
  <c r="A419" i="11"/>
  <c r="L418" i="11"/>
  <c r="K418" i="11"/>
  <c r="J418" i="11"/>
  <c r="I418" i="11"/>
  <c r="H418" i="11"/>
  <c r="G418" i="11"/>
  <c r="F418" i="11"/>
  <c r="E418" i="11"/>
  <c r="D418" i="11"/>
  <c r="C418" i="11"/>
  <c r="B418" i="11"/>
  <c r="A418" i="11"/>
  <c r="L417" i="11"/>
  <c r="K417" i="11"/>
  <c r="J417" i="11"/>
  <c r="I417" i="11"/>
  <c r="H417" i="11"/>
  <c r="G417" i="11"/>
  <c r="F417" i="11"/>
  <c r="E417" i="11"/>
  <c r="D417" i="11"/>
  <c r="C417" i="11"/>
  <c r="B417" i="11"/>
  <c r="A417" i="11"/>
  <c r="L416" i="11"/>
  <c r="K416" i="11"/>
  <c r="J416" i="11"/>
  <c r="I416" i="11"/>
  <c r="H416" i="11"/>
  <c r="G416" i="11"/>
  <c r="F416" i="11"/>
  <c r="E416" i="11"/>
  <c r="D416" i="11"/>
  <c r="C416" i="11"/>
  <c r="B416" i="11"/>
  <c r="A416" i="11"/>
  <c r="L415" i="11"/>
  <c r="K415" i="11"/>
  <c r="J415" i="11"/>
  <c r="I415" i="11"/>
  <c r="H415" i="11"/>
  <c r="G415" i="11"/>
  <c r="F415" i="11"/>
  <c r="E415" i="11"/>
  <c r="D415" i="11"/>
  <c r="C415" i="11"/>
  <c r="B415" i="11"/>
  <c r="A415" i="11"/>
  <c r="L414" i="11"/>
  <c r="K414" i="11"/>
  <c r="J414" i="11"/>
  <c r="I414" i="11"/>
  <c r="H414" i="11"/>
  <c r="G414" i="11"/>
  <c r="F414" i="11"/>
  <c r="E414" i="11"/>
  <c r="D414" i="11"/>
  <c r="C414" i="11"/>
  <c r="B414" i="11"/>
  <c r="A414" i="11"/>
  <c r="L413" i="11"/>
  <c r="K413" i="11"/>
  <c r="J413" i="11"/>
  <c r="I413" i="11"/>
  <c r="H413" i="11"/>
  <c r="G413" i="11"/>
  <c r="F413" i="11"/>
  <c r="E413" i="11"/>
  <c r="D413" i="11"/>
  <c r="C413" i="11"/>
  <c r="B413" i="11"/>
  <c r="A413" i="11"/>
  <c r="L412" i="11"/>
  <c r="K412" i="11"/>
  <c r="J412" i="11"/>
  <c r="I412" i="11"/>
  <c r="H412" i="11"/>
  <c r="G412" i="11"/>
  <c r="F412" i="11"/>
  <c r="E412" i="11"/>
  <c r="D412" i="11"/>
  <c r="C412" i="11"/>
  <c r="B412" i="11"/>
  <c r="A412" i="11"/>
  <c r="L411" i="11"/>
  <c r="K411" i="11"/>
  <c r="J411" i="11"/>
  <c r="I411" i="11"/>
  <c r="H411" i="11"/>
  <c r="G411" i="11"/>
  <c r="F411" i="11"/>
  <c r="E411" i="11"/>
  <c r="D411" i="11"/>
  <c r="C411" i="11"/>
  <c r="B411" i="11"/>
  <c r="A411" i="11"/>
  <c r="L410" i="11"/>
  <c r="K410" i="11"/>
  <c r="J410" i="11"/>
  <c r="I410" i="11"/>
  <c r="H410" i="11"/>
  <c r="G410" i="11"/>
  <c r="F410" i="11"/>
  <c r="E410" i="11"/>
  <c r="D410" i="11"/>
  <c r="C410" i="11"/>
  <c r="B410" i="11"/>
  <c r="A410" i="11"/>
  <c r="L409" i="11"/>
  <c r="K409" i="11"/>
  <c r="J409" i="11"/>
  <c r="I409" i="11"/>
  <c r="H409" i="11"/>
  <c r="G409" i="11"/>
  <c r="F409" i="11"/>
  <c r="E409" i="11"/>
  <c r="D409" i="11"/>
  <c r="C409" i="11"/>
  <c r="B409" i="11"/>
  <c r="A409" i="11"/>
  <c r="L408" i="11"/>
  <c r="K408" i="11"/>
  <c r="J408" i="11"/>
  <c r="I408" i="11"/>
  <c r="H408" i="11"/>
  <c r="G408" i="11"/>
  <c r="F408" i="11"/>
  <c r="E408" i="11"/>
  <c r="D408" i="11"/>
  <c r="C408" i="11"/>
  <c r="B408" i="11"/>
  <c r="A408" i="11"/>
  <c r="L407" i="11"/>
  <c r="K407" i="11"/>
  <c r="J407" i="11"/>
  <c r="I407" i="11"/>
  <c r="H407" i="11"/>
  <c r="G407" i="11"/>
  <c r="F407" i="11"/>
  <c r="E407" i="11"/>
  <c r="D407" i="11"/>
  <c r="C407" i="11"/>
  <c r="B407" i="11"/>
  <c r="A407" i="11"/>
  <c r="L406" i="11"/>
  <c r="K406" i="11"/>
  <c r="J406" i="11"/>
  <c r="I406" i="11"/>
  <c r="H406" i="11"/>
  <c r="G406" i="11"/>
  <c r="F406" i="11"/>
  <c r="E406" i="11"/>
  <c r="D406" i="11"/>
  <c r="C406" i="11"/>
  <c r="B406" i="11"/>
  <c r="A406" i="11"/>
  <c r="L405" i="11"/>
  <c r="K405" i="11"/>
  <c r="J405" i="11"/>
  <c r="I405" i="11"/>
  <c r="H405" i="11"/>
  <c r="G405" i="11"/>
  <c r="F405" i="11"/>
  <c r="E405" i="11"/>
  <c r="D405" i="11"/>
  <c r="C405" i="11"/>
  <c r="B405" i="11"/>
  <c r="A405" i="11"/>
  <c r="L404" i="11"/>
  <c r="K404" i="11"/>
  <c r="J404" i="11"/>
  <c r="I404" i="11"/>
  <c r="H404" i="11"/>
  <c r="G404" i="11"/>
  <c r="F404" i="11"/>
  <c r="E404" i="11"/>
  <c r="D404" i="11"/>
  <c r="C404" i="11"/>
  <c r="B404" i="11"/>
  <c r="A404" i="11"/>
  <c r="L403" i="11"/>
  <c r="K403" i="11"/>
  <c r="J403" i="11"/>
  <c r="I403" i="11"/>
  <c r="H403" i="11"/>
  <c r="G403" i="11"/>
  <c r="F403" i="11"/>
  <c r="E403" i="11"/>
  <c r="D403" i="11"/>
  <c r="C403" i="11"/>
  <c r="B403" i="11"/>
  <c r="A403" i="11"/>
  <c r="L402" i="11"/>
  <c r="K402" i="11"/>
  <c r="J402" i="11"/>
  <c r="I402" i="11"/>
  <c r="H402" i="11"/>
  <c r="G402" i="11"/>
  <c r="F402" i="11"/>
  <c r="E402" i="11"/>
  <c r="D402" i="11"/>
  <c r="C402" i="11"/>
  <c r="B402" i="11"/>
  <c r="A402" i="11"/>
  <c r="L401" i="11"/>
  <c r="K401" i="11"/>
  <c r="J401" i="11"/>
  <c r="I401" i="11"/>
  <c r="H401" i="11"/>
  <c r="G401" i="11"/>
  <c r="F401" i="11"/>
  <c r="E401" i="11"/>
  <c r="D401" i="11"/>
  <c r="C401" i="11"/>
  <c r="B401" i="11"/>
  <c r="A401" i="11"/>
  <c r="L400" i="11"/>
  <c r="K400" i="11"/>
  <c r="J400" i="11"/>
  <c r="I400" i="11"/>
  <c r="H400" i="11"/>
  <c r="G400" i="11"/>
  <c r="F400" i="11"/>
  <c r="E400" i="11"/>
  <c r="D400" i="11"/>
  <c r="C400" i="11"/>
  <c r="B400" i="11"/>
  <c r="A400" i="11"/>
  <c r="L399" i="11"/>
  <c r="K399" i="11"/>
  <c r="J399" i="11"/>
  <c r="I399" i="11"/>
  <c r="H399" i="11"/>
  <c r="G399" i="11"/>
  <c r="F399" i="11"/>
  <c r="E399" i="11"/>
  <c r="D399" i="11"/>
  <c r="C399" i="11"/>
  <c r="B399" i="11"/>
  <c r="A399" i="11"/>
  <c r="L398" i="11"/>
  <c r="K398" i="11"/>
  <c r="J398" i="11"/>
  <c r="I398" i="11"/>
  <c r="H398" i="11"/>
  <c r="G398" i="11"/>
  <c r="F398" i="11"/>
  <c r="E398" i="11"/>
  <c r="D398" i="11"/>
  <c r="C398" i="11"/>
  <c r="B398" i="11"/>
  <c r="A398" i="11"/>
  <c r="L397" i="11"/>
  <c r="K397" i="11"/>
  <c r="J397" i="11"/>
  <c r="I397" i="11"/>
  <c r="H397" i="11"/>
  <c r="G397" i="11"/>
  <c r="F397" i="11"/>
  <c r="E397" i="11"/>
  <c r="D397" i="11"/>
  <c r="C397" i="11"/>
  <c r="B397" i="11"/>
  <c r="A397" i="11"/>
  <c r="L396" i="11"/>
  <c r="K396" i="11"/>
  <c r="J396" i="11"/>
  <c r="I396" i="11"/>
  <c r="H396" i="11"/>
  <c r="G396" i="11"/>
  <c r="F396" i="11"/>
  <c r="E396" i="11"/>
  <c r="D396" i="11"/>
  <c r="C396" i="11"/>
  <c r="B396" i="11"/>
  <c r="A396" i="11"/>
  <c r="L395" i="11"/>
  <c r="K395" i="11"/>
  <c r="J395" i="11"/>
  <c r="I395" i="11"/>
  <c r="H395" i="11"/>
  <c r="G395" i="11"/>
  <c r="F395" i="11"/>
  <c r="E395" i="11"/>
  <c r="D395" i="11"/>
  <c r="C395" i="11"/>
  <c r="B395" i="11"/>
  <c r="A395" i="11"/>
  <c r="L394" i="11"/>
  <c r="K394" i="11"/>
  <c r="J394" i="11"/>
  <c r="I394" i="11"/>
  <c r="H394" i="11"/>
  <c r="G394" i="11"/>
  <c r="F394" i="11"/>
  <c r="E394" i="11"/>
  <c r="D394" i="11"/>
  <c r="C394" i="11"/>
  <c r="B394" i="11"/>
  <c r="A394" i="11"/>
  <c r="L393" i="11"/>
  <c r="K393" i="11"/>
  <c r="J393" i="11"/>
  <c r="I393" i="11"/>
  <c r="H393" i="11"/>
  <c r="G393" i="11"/>
  <c r="F393" i="11"/>
  <c r="E393" i="11"/>
  <c r="D393" i="11"/>
  <c r="C393" i="11"/>
  <c r="B393" i="11"/>
  <c r="A393" i="11"/>
  <c r="L392" i="11"/>
  <c r="K392" i="11"/>
  <c r="J392" i="11"/>
  <c r="I392" i="11"/>
  <c r="H392" i="11"/>
  <c r="G392" i="11"/>
  <c r="F392" i="11"/>
  <c r="E392" i="11"/>
  <c r="D392" i="11"/>
  <c r="C392" i="11"/>
  <c r="B392" i="11"/>
  <c r="A392" i="11"/>
  <c r="L391" i="11"/>
  <c r="K391" i="11"/>
  <c r="J391" i="11"/>
  <c r="I391" i="11"/>
  <c r="H391" i="11"/>
  <c r="G391" i="11"/>
  <c r="F391" i="11"/>
  <c r="E391" i="11"/>
  <c r="D391" i="11"/>
  <c r="C391" i="11"/>
  <c r="B391" i="11"/>
  <c r="A391" i="11"/>
  <c r="L390" i="11"/>
  <c r="K390" i="11"/>
  <c r="J390" i="11"/>
  <c r="I390" i="11"/>
  <c r="H390" i="11"/>
  <c r="G390" i="11"/>
  <c r="F390" i="11"/>
  <c r="E390" i="11"/>
  <c r="D390" i="11"/>
  <c r="C390" i="11"/>
  <c r="B390" i="11"/>
  <c r="A390" i="11"/>
  <c r="L389" i="11"/>
  <c r="K389" i="11"/>
  <c r="J389" i="11"/>
  <c r="I389" i="11"/>
  <c r="H389" i="11"/>
  <c r="G389" i="11"/>
  <c r="F389" i="11"/>
  <c r="E389" i="11"/>
  <c r="D389" i="11"/>
  <c r="C389" i="11"/>
  <c r="B389" i="11"/>
  <c r="A389" i="11"/>
  <c r="L388" i="11"/>
  <c r="K388" i="11"/>
  <c r="J388" i="11"/>
  <c r="I388" i="11"/>
  <c r="H388" i="11"/>
  <c r="G388" i="11"/>
  <c r="F388" i="11"/>
  <c r="E388" i="11"/>
  <c r="D388" i="11"/>
  <c r="C388" i="11"/>
  <c r="B388" i="11"/>
  <c r="A388" i="11"/>
  <c r="L387" i="11"/>
  <c r="K387" i="11"/>
  <c r="J387" i="11"/>
  <c r="I387" i="11"/>
  <c r="H387" i="11"/>
  <c r="G387" i="11"/>
  <c r="F387" i="11"/>
  <c r="E387" i="11"/>
  <c r="D387" i="11"/>
  <c r="C387" i="11"/>
  <c r="B387" i="11"/>
  <c r="A387" i="11"/>
  <c r="L386" i="11"/>
  <c r="K386" i="11"/>
  <c r="J386" i="11"/>
  <c r="I386" i="11"/>
  <c r="H386" i="11"/>
  <c r="G386" i="11"/>
  <c r="F386" i="11"/>
  <c r="E386" i="11"/>
  <c r="D386" i="11"/>
  <c r="C386" i="11"/>
  <c r="B386" i="11"/>
  <c r="A386" i="11"/>
  <c r="L385" i="11"/>
  <c r="K385" i="11"/>
  <c r="J385" i="11"/>
  <c r="I385" i="11"/>
  <c r="H385" i="11"/>
  <c r="G385" i="11"/>
  <c r="F385" i="11"/>
  <c r="E385" i="11"/>
  <c r="D385" i="11"/>
  <c r="C385" i="11"/>
  <c r="B385" i="11"/>
  <c r="A385" i="11"/>
  <c r="L384" i="11"/>
  <c r="K384" i="11"/>
  <c r="J384" i="11"/>
  <c r="I384" i="11"/>
  <c r="H384" i="11"/>
  <c r="G384" i="11"/>
  <c r="F384" i="11"/>
  <c r="E384" i="11"/>
  <c r="D384" i="11"/>
  <c r="C384" i="11"/>
  <c r="B384" i="11"/>
  <c r="A384" i="11"/>
  <c r="L383" i="11"/>
  <c r="K383" i="11"/>
  <c r="J383" i="11"/>
  <c r="I383" i="11"/>
  <c r="H383" i="11"/>
  <c r="G383" i="11"/>
  <c r="F383" i="11"/>
  <c r="E383" i="11"/>
  <c r="D383" i="11"/>
  <c r="C383" i="11"/>
  <c r="B383" i="11"/>
  <c r="A383" i="11"/>
  <c r="L382" i="11"/>
  <c r="K382" i="11"/>
  <c r="J382" i="11"/>
  <c r="I382" i="11"/>
  <c r="H382" i="11"/>
  <c r="G382" i="11"/>
  <c r="F382" i="11"/>
  <c r="E382" i="11"/>
  <c r="D382" i="11"/>
  <c r="C382" i="11"/>
  <c r="B382" i="11"/>
  <c r="A382" i="11"/>
  <c r="L381" i="11"/>
  <c r="K381" i="11"/>
  <c r="J381" i="11"/>
  <c r="I381" i="11"/>
  <c r="H381" i="11"/>
  <c r="G381" i="11"/>
  <c r="F381" i="11"/>
  <c r="E381" i="11"/>
  <c r="D381" i="11"/>
  <c r="C381" i="11"/>
  <c r="B381" i="11"/>
  <c r="A381" i="11"/>
  <c r="L380" i="11"/>
  <c r="K380" i="11"/>
  <c r="J380" i="11"/>
  <c r="I380" i="11"/>
  <c r="H380" i="11"/>
  <c r="G380" i="11"/>
  <c r="F380" i="11"/>
  <c r="E380" i="11"/>
  <c r="D380" i="11"/>
  <c r="C380" i="11"/>
  <c r="B380" i="11"/>
  <c r="A380" i="11"/>
  <c r="L379" i="11"/>
  <c r="K379" i="11"/>
  <c r="J379" i="11"/>
  <c r="I379" i="11"/>
  <c r="H379" i="11"/>
  <c r="G379" i="11"/>
  <c r="F379" i="11"/>
  <c r="E379" i="11"/>
  <c r="D379" i="11"/>
  <c r="C379" i="11"/>
  <c r="B379" i="11"/>
  <c r="A379" i="11"/>
  <c r="L378" i="11"/>
  <c r="K378" i="11"/>
  <c r="J378" i="11"/>
  <c r="I378" i="11"/>
  <c r="H378" i="11"/>
  <c r="G378" i="11"/>
  <c r="F378" i="11"/>
  <c r="E378" i="11"/>
  <c r="D378" i="11"/>
  <c r="C378" i="11"/>
  <c r="B378" i="11"/>
  <c r="A378" i="11"/>
  <c r="L377" i="11"/>
  <c r="K377" i="11"/>
  <c r="J377" i="11"/>
  <c r="I377" i="11"/>
  <c r="H377" i="11"/>
  <c r="G377" i="11"/>
  <c r="F377" i="11"/>
  <c r="E377" i="11"/>
  <c r="D377" i="11"/>
  <c r="C377" i="11"/>
  <c r="B377" i="11"/>
  <c r="A377" i="11"/>
  <c r="L376" i="11"/>
  <c r="K376" i="11"/>
  <c r="J376" i="11"/>
  <c r="I376" i="11"/>
  <c r="H376" i="11"/>
  <c r="G376" i="11"/>
  <c r="F376" i="11"/>
  <c r="E376" i="11"/>
  <c r="D376" i="11"/>
  <c r="C376" i="11"/>
  <c r="B376" i="11"/>
  <c r="A376" i="11"/>
  <c r="L375" i="11"/>
  <c r="K375" i="11"/>
  <c r="J375" i="11"/>
  <c r="I375" i="11"/>
  <c r="H375" i="11"/>
  <c r="G375" i="11"/>
  <c r="F375" i="11"/>
  <c r="E375" i="11"/>
  <c r="D375" i="11"/>
  <c r="C375" i="11"/>
  <c r="B375" i="11"/>
  <c r="A375" i="11"/>
  <c r="L374" i="11"/>
  <c r="K374" i="11"/>
  <c r="J374" i="11"/>
  <c r="I374" i="11"/>
  <c r="H374" i="11"/>
  <c r="G374" i="11"/>
  <c r="F374" i="11"/>
  <c r="E374" i="11"/>
  <c r="D374" i="11"/>
  <c r="C374" i="11"/>
  <c r="B374" i="11"/>
  <c r="A374" i="11"/>
  <c r="L373" i="11"/>
  <c r="K373" i="11"/>
  <c r="J373" i="11"/>
  <c r="I373" i="11"/>
  <c r="H373" i="11"/>
  <c r="G373" i="11"/>
  <c r="F373" i="11"/>
  <c r="E373" i="11"/>
  <c r="D373" i="11"/>
  <c r="C373" i="11"/>
  <c r="B373" i="11"/>
  <c r="A373" i="11"/>
  <c r="L372" i="11"/>
  <c r="K372" i="11"/>
  <c r="J372" i="11"/>
  <c r="I372" i="11"/>
  <c r="H372" i="11"/>
  <c r="G372" i="11"/>
  <c r="F372" i="11"/>
  <c r="E372" i="11"/>
  <c r="D372" i="11"/>
  <c r="C372" i="11"/>
  <c r="B372" i="11"/>
  <c r="A372" i="11"/>
  <c r="L371" i="11"/>
  <c r="K371" i="11"/>
  <c r="J371" i="11"/>
  <c r="I371" i="11"/>
  <c r="H371" i="11"/>
  <c r="G371" i="11"/>
  <c r="F371" i="11"/>
  <c r="E371" i="11"/>
  <c r="D371" i="11"/>
  <c r="C371" i="11"/>
  <c r="B371" i="11"/>
  <c r="A371" i="11"/>
  <c r="L370" i="11"/>
  <c r="K370" i="11"/>
  <c r="J370" i="11"/>
  <c r="I370" i="11"/>
  <c r="H370" i="11"/>
  <c r="G370" i="11"/>
  <c r="F370" i="11"/>
  <c r="E370" i="11"/>
  <c r="D370" i="11"/>
  <c r="C370" i="11"/>
  <c r="B370" i="11"/>
  <c r="A370" i="11"/>
  <c r="L369" i="11"/>
  <c r="K369" i="11"/>
  <c r="J369" i="11"/>
  <c r="I369" i="11"/>
  <c r="H369" i="11"/>
  <c r="G369" i="11"/>
  <c r="F369" i="11"/>
  <c r="E369" i="11"/>
  <c r="D369" i="11"/>
  <c r="C369" i="11"/>
  <c r="B369" i="11"/>
  <c r="A369" i="11"/>
  <c r="L368" i="11"/>
  <c r="K368" i="11"/>
  <c r="J368" i="11"/>
  <c r="I368" i="11"/>
  <c r="H368" i="11"/>
  <c r="G368" i="11"/>
  <c r="F368" i="11"/>
  <c r="E368" i="11"/>
  <c r="D368" i="11"/>
  <c r="C368" i="11"/>
  <c r="B368" i="11"/>
  <c r="A368" i="11"/>
  <c r="L367" i="11"/>
  <c r="K367" i="11"/>
  <c r="J367" i="11"/>
  <c r="I367" i="11"/>
  <c r="H367" i="11"/>
  <c r="G367" i="11"/>
  <c r="F367" i="11"/>
  <c r="E367" i="11"/>
  <c r="D367" i="11"/>
  <c r="C367" i="11"/>
  <c r="B367" i="11"/>
  <c r="A367" i="11"/>
  <c r="L366" i="11"/>
  <c r="K366" i="11"/>
  <c r="J366" i="11"/>
  <c r="I366" i="11"/>
  <c r="H366" i="11"/>
  <c r="G366" i="11"/>
  <c r="F366" i="11"/>
  <c r="E366" i="11"/>
  <c r="D366" i="11"/>
  <c r="C366" i="11"/>
  <c r="B366" i="11"/>
  <c r="A366" i="11"/>
  <c r="L365" i="11"/>
  <c r="K365" i="11"/>
  <c r="J365" i="11"/>
  <c r="I365" i="11"/>
  <c r="H365" i="11"/>
  <c r="G365" i="11"/>
  <c r="F365" i="11"/>
  <c r="E365" i="11"/>
  <c r="D365" i="11"/>
  <c r="C365" i="11"/>
  <c r="B365" i="11"/>
  <c r="A365" i="11"/>
  <c r="L364" i="11"/>
  <c r="K364" i="11"/>
  <c r="J364" i="11"/>
  <c r="I364" i="11"/>
  <c r="H364" i="11"/>
  <c r="G364" i="11"/>
  <c r="F364" i="11"/>
  <c r="E364" i="11"/>
  <c r="D364" i="11"/>
  <c r="C364" i="11"/>
  <c r="B364" i="11"/>
  <c r="A364" i="11"/>
  <c r="L363" i="11"/>
  <c r="K363" i="11"/>
  <c r="J363" i="11"/>
  <c r="I363" i="11"/>
  <c r="H363" i="11"/>
  <c r="G363" i="11"/>
  <c r="F363" i="11"/>
  <c r="E363" i="11"/>
  <c r="D363" i="11"/>
  <c r="C363" i="11"/>
  <c r="B363" i="11"/>
  <c r="A363" i="11"/>
  <c r="L362" i="11"/>
  <c r="K362" i="11"/>
  <c r="J362" i="11"/>
  <c r="I362" i="11"/>
  <c r="H362" i="11"/>
  <c r="G362" i="11"/>
  <c r="F362" i="11"/>
  <c r="E362" i="11"/>
  <c r="D362" i="11"/>
  <c r="C362" i="11"/>
  <c r="B362" i="11"/>
  <c r="A362" i="11"/>
  <c r="L361" i="11"/>
  <c r="K361" i="11"/>
  <c r="J361" i="11"/>
  <c r="I361" i="11"/>
  <c r="H361" i="11"/>
  <c r="G361" i="11"/>
  <c r="F361" i="11"/>
  <c r="E361" i="11"/>
  <c r="D361" i="11"/>
  <c r="C361" i="11"/>
  <c r="B361" i="11"/>
  <c r="A361" i="11"/>
  <c r="L360" i="11"/>
  <c r="K360" i="11"/>
  <c r="J360" i="11"/>
  <c r="I360" i="11"/>
  <c r="H360" i="11"/>
  <c r="G360" i="11"/>
  <c r="F360" i="11"/>
  <c r="E360" i="11"/>
  <c r="D360" i="11"/>
  <c r="C360" i="11"/>
  <c r="B360" i="11"/>
  <c r="A360" i="11"/>
  <c r="L359" i="11"/>
  <c r="K359" i="11"/>
  <c r="J359" i="11"/>
  <c r="I359" i="11"/>
  <c r="H359" i="11"/>
  <c r="G359" i="11"/>
  <c r="F359" i="11"/>
  <c r="E359" i="11"/>
  <c r="D359" i="11"/>
  <c r="C359" i="11"/>
  <c r="B359" i="11"/>
  <c r="A359" i="11"/>
  <c r="L358" i="11"/>
  <c r="K358" i="11"/>
  <c r="J358" i="11"/>
  <c r="I358" i="11"/>
  <c r="H358" i="11"/>
  <c r="G358" i="11"/>
  <c r="F358" i="11"/>
  <c r="E358" i="11"/>
  <c r="D358" i="11"/>
  <c r="C358" i="11"/>
  <c r="B358" i="11"/>
  <c r="A358" i="11"/>
  <c r="L357" i="11"/>
  <c r="K357" i="11"/>
  <c r="J357" i="11"/>
  <c r="I357" i="11"/>
  <c r="H357" i="11"/>
  <c r="G357" i="11"/>
  <c r="F357" i="11"/>
  <c r="E357" i="11"/>
  <c r="D357" i="11"/>
  <c r="C357" i="11"/>
  <c r="B357" i="11"/>
  <c r="A357" i="11"/>
  <c r="L356" i="11"/>
  <c r="K356" i="11"/>
  <c r="J356" i="11"/>
  <c r="I356" i="11"/>
  <c r="H356" i="11"/>
  <c r="G356" i="11"/>
  <c r="F356" i="11"/>
  <c r="E356" i="11"/>
  <c r="D356" i="11"/>
  <c r="C356" i="11"/>
  <c r="B356" i="11"/>
  <c r="A356" i="11"/>
  <c r="L355" i="11"/>
  <c r="K355" i="11"/>
  <c r="J355" i="11"/>
  <c r="I355" i="11"/>
  <c r="H355" i="11"/>
  <c r="G355" i="11"/>
  <c r="F355" i="11"/>
  <c r="E355" i="11"/>
  <c r="D355" i="11"/>
  <c r="C355" i="11"/>
  <c r="B355" i="11"/>
  <c r="A355" i="11"/>
  <c r="L354" i="11"/>
  <c r="K354" i="11"/>
  <c r="J354" i="11"/>
  <c r="I354" i="11"/>
  <c r="H354" i="11"/>
  <c r="G354" i="11"/>
  <c r="F354" i="11"/>
  <c r="E354" i="11"/>
  <c r="D354" i="11"/>
  <c r="C354" i="11"/>
  <c r="B354" i="11"/>
  <c r="A354" i="11"/>
  <c r="L353" i="11"/>
  <c r="K353" i="11"/>
  <c r="J353" i="11"/>
  <c r="I353" i="11"/>
  <c r="H353" i="11"/>
  <c r="G353" i="11"/>
  <c r="F353" i="11"/>
  <c r="E353" i="11"/>
  <c r="D353" i="11"/>
  <c r="C353" i="11"/>
  <c r="B353" i="11"/>
  <c r="A353" i="11"/>
  <c r="L352" i="11"/>
  <c r="K352" i="11"/>
  <c r="J352" i="11"/>
  <c r="I352" i="11"/>
  <c r="H352" i="11"/>
  <c r="G352" i="11"/>
  <c r="F352" i="11"/>
  <c r="E352" i="11"/>
  <c r="D352" i="11"/>
  <c r="C352" i="11"/>
  <c r="B352" i="11"/>
  <c r="A352" i="11"/>
  <c r="L351" i="11"/>
  <c r="K351" i="11"/>
  <c r="J351" i="11"/>
  <c r="I351" i="11"/>
  <c r="H351" i="11"/>
  <c r="G351" i="11"/>
  <c r="F351" i="11"/>
  <c r="E351" i="11"/>
  <c r="D351" i="11"/>
  <c r="C351" i="11"/>
  <c r="B351" i="11"/>
  <c r="A351" i="11"/>
  <c r="L350" i="11"/>
  <c r="K350" i="11"/>
  <c r="J350" i="11"/>
  <c r="I350" i="11"/>
  <c r="H350" i="11"/>
  <c r="G350" i="11"/>
  <c r="F350" i="11"/>
  <c r="E350" i="11"/>
  <c r="D350" i="11"/>
  <c r="C350" i="11"/>
  <c r="B350" i="11"/>
  <c r="A350" i="11"/>
  <c r="L349" i="11"/>
  <c r="K349" i="11"/>
  <c r="J349" i="11"/>
  <c r="I349" i="11"/>
  <c r="H349" i="11"/>
  <c r="G349" i="11"/>
  <c r="F349" i="11"/>
  <c r="E349" i="11"/>
  <c r="D349" i="11"/>
  <c r="C349" i="11"/>
  <c r="B349" i="11"/>
  <c r="A349" i="11"/>
  <c r="L348" i="11"/>
  <c r="K348" i="11"/>
  <c r="J348" i="11"/>
  <c r="I348" i="11"/>
  <c r="H348" i="11"/>
  <c r="G348" i="11"/>
  <c r="F348" i="11"/>
  <c r="E348" i="11"/>
  <c r="D348" i="11"/>
  <c r="C348" i="11"/>
  <c r="B348" i="11"/>
  <c r="A348" i="11"/>
  <c r="L347" i="11"/>
  <c r="K347" i="11"/>
  <c r="J347" i="11"/>
  <c r="I347" i="11"/>
  <c r="H347" i="11"/>
  <c r="G347" i="11"/>
  <c r="F347" i="11"/>
  <c r="E347" i="11"/>
  <c r="D347" i="11"/>
  <c r="C347" i="11"/>
  <c r="B347" i="11"/>
  <c r="A347" i="11"/>
  <c r="L346" i="11"/>
  <c r="K346" i="11"/>
  <c r="J346" i="11"/>
  <c r="I346" i="11"/>
  <c r="H346" i="11"/>
  <c r="G346" i="11"/>
  <c r="F346" i="11"/>
  <c r="E346" i="11"/>
  <c r="D346" i="11"/>
  <c r="C346" i="11"/>
  <c r="B346" i="11"/>
  <c r="A346" i="11"/>
  <c r="L345" i="11"/>
  <c r="K345" i="11"/>
  <c r="J345" i="11"/>
  <c r="I345" i="11"/>
  <c r="H345" i="11"/>
  <c r="G345" i="11"/>
  <c r="F345" i="11"/>
  <c r="E345" i="11"/>
  <c r="D345" i="11"/>
  <c r="C345" i="11"/>
  <c r="B345" i="11"/>
  <c r="A345" i="11"/>
  <c r="L344" i="11"/>
  <c r="K344" i="11"/>
  <c r="J344" i="11"/>
  <c r="I344" i="11"/>
  <c r="H344" i="11"/>
  <c r="G344" i="11"/>
  <c r="F344" i="11"/>
  <c r="E344" i="11"/>
  <c r="D344" i="11"/>
  <c r="C344" i="11"/>
  <c r="B344" i="11"/>
  <c r="A344" i="11"/>
  <c r="L343" i="11"/>
  <c r="K343" i="11"/>
  <c r="J343" i="11"/>
  <c r="I343" i="11"/>
  <c r="H343" i="11"/>
  <c r="G343" i="11"/>
  <c r="F343" i="11"/>
  <c r="E343" i="11"/>
  <c r="D343" i="11"/>
  <c r="C343" i="11"/>
  <c r="B343" i="11"/>
  <c r="A343" i="11"/>
  <c r="L342" i="11"/>
  <c r="K342" i="11"/>
  <c r="J342" i="11"/>
  <c r="I342" i="11"/>
  <c r="H342" i="11"/>
  <c r="G342" i="11"/>
  <c r="F342" i="11"/>
  <c r="E342" i="11"/>
  <c r="D342" i="11"/>
  <c r="C342" i="11"/>
  <c r="B342" i="11"/>
  <c r="A342" i="11"/>
  <c r="L341" i="11"/>
  <c r="K341" i="11"/>
  <c r="J341" i="11"/>
  <c r="I341" i="11"/>
  <c r="H341" i="11"/>
  <c r="G341" i="11"/>
  <c r="F341" i="11"/>
  <c r="E341" i="11"/>
  <c r="D341" i="11"/>
  <c r="C341" i="11"/>
  <c r="B341" i="11"/>
  <c r="A341" i="11"/>
  <c r="L340" i="11"/>
  <c r="K340" i="11"/>
  <c r="J340" i="11"/>
  <c r="I340" i="11"/>
  <c r="H340" i="11"/>
  <c r="G340" i="11"/>
  <c r="F340" i="11"/>
  <c r="E340" i="11"/>
  <c r="D340" i="11"/>
  <c r="C340" i="11"/>
  <c r="B340" i="11"/>
  <c r="A340" i="11"/>
  <c r="L339" i="11"/>
  <c r="K339" i="11"/>
  <c r="J339" i="11"/>
  <c r="I339" i="11"/>
  <c r="H339" i="11"/>
  <c r="G339" i="11"/>
  <c r="F339" i="11"/>
  <c r="E339" i="11"/>
  <c r="D339" i="11"/>
  <c r="C339" i="11"/>
  <c r="B339" i="11"/>
  <c r="A339" i="11"/>
  <c r="L338" i="11"/>
  <c r="K338" i="11"/>
  <c r="J338" i="11"/>
  <c r="I338" i="11"/>
  <c r="H338" i="11"/>
  <c r="G338" i="11"/>
  <c r="F338" i="11"/>
  <c r="E338" i="11"/>
  <c r="D338" i="11"/>
  <c r="C338" i="11"/>
  <c r="B338" i="11"/>
  <c r="A338" i="11"/>
  <c r="L337" i="11"/>
  <c r="K337" i="11"/>
  <c r="J337" i="11"/>
  <c r="I337" i="11"/>
  <c r="H337" i="11"/>
  <c r="G337" i="11"/>
  <c r="F337" i="11"/>
  <c r="E337" i="11"/>
  <c r="D337" i="11"/>
  <c r="C337" i="11"/>
  <c r="B337" i="11"/>
  <c r="A337" i="11"/>
  <c r="L336" i="11"/>
  <c r="K336" i="11"/>
  <c r="J336" i="11"/>
  <c r="I336" i="11"/>
  <c r="H336" i="11"/>
  <c r="G336" i="11"/>
  <c r="F336" i="11"/>
  <c r="E336" i="11"/>
  <c r="D336" i="11"/>
  <c r="C336" i="11"/>
  <c r="B336" i="11"/>
  <c r="A336" i="11"/>
  <c r="L335" i="11"/>
  <c r="K335" i="11"/>
  <c r="J335" i="11"/>
  <c r="I335" i="11"/>
  <c r="H335" i="11"/>
  <c r="G335" i="11"/>
  <c r="F335" i="11"/>
  <c r="E335" i="11"/>
  <c r="D335" i="11"/>
  <c r="C335" i="11"/>
  <c r="B335" i="11"/>
  <c r="A335" i="11"/>
  <c r="L334" i="11"/>
  <c r="K334" i="11"/>
  <c r="J334" i="11"/>
  <c r="I334" i="11"/>
  <c r="H334" i="11"/>
  <c r="G334" i="11"/>
  <c r="F334" i="11"/>
  <c r="E334" i="11"/>
  <c r="D334" i="11"/>
  <c r="C334" i="11"/>
  <c r="B334" i="11"/>
  <c r="A334" i="11"/>
  <c r="L333" i="11"/>
  <c r="K333" i="11"/>
  <c r="J333" i="11"/>
  <c r="I333" i="11"/>
  <c r="H333" i="11"/>
  <c r="G333" i="11"/>
  <c r="F333" i="11"/>
  <c r="E333" i="11"/>
  <c r="D333" i="11"/>
  <c r="C333" i="11"/>
  <c r="B333" i="11"/>
  <c r="A333" i="11"/>
  <c r="L332" i="11"/>
  <c r="K332" i="11"/>
  <c r="J332" i="11"/>
  <c r="I332" i="11"/>
  <c r="H332" i="11"/>
  <c r="G332" i="11"/>
  <c r="F332" i="11"/>
  <c r="E332" i="11"/>
  <c r="D332" i="11"/>
  <c r="C332" i="11"/>
  <c r="B332" i="11"/>
  <c r="A332" i="11"/>
  <c r="L331" i="11"/>
  <c r="K331" i="11"/>
  <c r="J331" i="11"/>
  <c r="I331" i="11"/>
  <c r="H331" i="11"/>
  <c r="G331" i="11"/>
  <c r="F331" i="11"/>
  <c r="E331" i="11"/>
  <c r="D331" i="11"/>
  <c r="C331" i="11"/>
  <c r="B331" i="11"/>
  <c r="A331" i="11"/>
  <c r="L330" i="11"/>
  <c r="K330" i="11"/>
  <c r="J330" i="11"/>
  <c r="I330" i="11"/>
  <c r="H330" i="11"/>
  <c r="G330" i="11"/>
  <c r="F330" i="11"/>
  <c r="E330" i="11"/>
  <c r="D330" i="11"/>
  <c r="C330" i="11"/>
  <c r="B330" i="11"/>
  <c r="A330" i="11"/>
  <c r="L329" i="11"/>
  <c r="K329" i="11"/>
  <c r="J329" i="11"/>
  <c r="I329" i="11"/>
  <c r="H329" i="11"/>
  <c r="G329" i="11"/>
  <c r="F329" i="11"/>
  <c r="E329" i="11"/>
  <c r="D329" i="11"/>
  <c r="C329" i="11"/>
  <c r="B329" i="11"/>
  <c r="A329" i="11"/>
  <c r="L328" i="11"/>
  <c r="K328" i="11"/>
  <c r="J328" i="11"/>
  <c r="I328" i="11"/>
  <c r="H328" i="11"/>
  <c r="G328" i="11"/>
  <c r="F328" i="11"/>
  <c r="E328" i="11"/>
  <c r="D328" i="11"/>
  <c r="C328" i="11"/>
  <c r="B328" i="11"/>
  <c r="A328" i="11"/>
  <c r="L327" i="11"/>
  <c r="K327" i="11"/>
  <c r="J327" i="11"/>
  <c r="I327" i="11"/>
  <c r="H327" i="11"/>
  <c r="G327" i="11"/>
  <c r="F327" i="11"/>
  <c r="E327" i="11"/>
  <c r="D327" i="11"/>
  <c r="C327" i="11"/>
  <c r="B327" i="11"/>
  <c r="A327" i="11"/>
  <c r="L326" i="11"/>
  <c r="K326" i="11"/>
  <c r="J326" i="11"/>
  <c r="I326" i="11"/>
  <c r="H326" i="11"/>
  <c r="G326" i="11"/>
  <c r="F326" i="11"/>
  <c r="E326" i="11"/>
  <c r="D326" i="11"/>
  <c r="C326" i="11"/>
  <c r="B326" i="11"/>
  <c r="A326" i="11"/>
  <c r="L325" i="11"/>
  <c r="K325" i="11"/>
  <c r="J325" i="11"/>
  <c r="I325" i="11"/>
  <c r="H325" i="11"/>
  <c r="G325" i="11"/>
  <c r="F325" i="11"/>
  <c r="E325" i="11"/>
  <c r="D325" i="11"/>
  <c r="C325" i="11"/>
  <c r="B325" i="11"/>
  <c r="A325" i="11"/>
  <c r="L324" i="11"/>
  <c r="K324" i="11"/>
  <c r="J324" i="11"/>
  <c r="I324" i="11"/>
  <c r="H324" i="11"/>
  <c r="G324" i="11"/>
  <c r="F324" i="11"/>
  <c r="E324" i="11"/>
  <c r="D324" i="11"/>
  <c r="C324" i="11"/>
  <c r="B324" i="11"/>
  <c r="A324" i="11"/>
  <c r="L323" i="11"/>
  <c r="K323" i="11"/>
  <c r="J323" i="11"/>
  <c r="I323" i="11"/>
  <c r="H323" i="11"/>
  <c r="G323" i="11"/>
  <c r="F323" i="11"/>
  <c r="E323" i="11"/>
  <c r="D323" i="11"/>
  <c r="C323" i="11"/>
  <c r="B323" i="11"/>
  <c r="A323" i="11"/>
  <c r="L322" i="11"/>
  <c r="K322" i="11"/>
  <c r="J322" i="11"/>
  <c r="I322" i="11"/>
  <c r="H322" i="11"/>
  <c r="G322" i="11"/>
  <c r="F322" i="11"/>
  <c r="E322" i="11"/>
  <c r="D322" i="11"/>
  <c r="C322" i="11"/>
  <c r="B322" i="11"/>
  <c r="A322" i="11"/>
  <c r="L321" i="11"/>
  <c r="K321" i="11"/>
  <c r="J321" i="11"/>
  <c r="I321" i="11"/>
  <c r="H321" i="11"/>
  <c r="G321" i="11"/>
  <c r="F321" i="11"/>
  <c r="E321" i="11"/>
  <c r="D321" i="11"/>
  <c r="C321" i="11"/>
  <c r="B321" i="11"/>
  <c r="A321" i="11"/>
  <c r="L320" i="11"/>
  <c r="K320" i="11"/>
  <c r="J320" i="11"/>
  <c r="I320" i="11"/>
  <c r="H320" i="11"/>
  <c r="G320" i="11"/>
  <c r="F320" i="11"/>
  <c r="E320" i="11"/>
  <c r="D320" i="11"/>
  <c r="C320" i="11"/>
  <c r="B320" i="11"/>
  <c r="A320" i="11"/>
  <c r="L319" i="11"/>
  <c r="K319" i="11"/>
  <c r="J319" i="11"/>
  <c r="I319" i="11"/>
  <c r="H319" i="11"/>
  <c r="G319" i="11"/>
  <c r="F319" i="11"/>
  <c r="E319" i="11"/>
  <c r="D319" i="11"/>
  <c r="C319" i="11"/>
  <c r="B319" i="11"/>
  <c r="A319" i="11"/>
  <c r="L318" i="11"/>
  <c r="K318" i="11"/>
  <c r="J318" i="11"/>
  <c r="I318" i="11"/>
  <c r="H318" i="11"/>
  <c r="G318" i="11"/>
  <c r="F318" i="11"/>
  <c r="E318" i="11"/>
  <c r="D318" i="11"/>
  <c r="C318" i="11"/>
  <c r="B318" i="11"/>
  <c r="A318" i="11"/>
  <c r="L317" i="11"/>
  <c r="K317" i="11"/>
  <c r="J317" i="11"/>
  <c r="I317" i="11"/>
  <c r="H317" i="11"/>
  <c r="G317" i="11"/>
  <c r="F317" i="11"/>
  <c r="E317" i="11"/>
  <c r="D317" i="11"/>
  <c r="C317" i="11"/>
  <c r="B317" i="11"/>
  <c r="A317" i="11"/>
  <c r="L316" i="11"/>
  <c r="K316" i="11"/>
  <c r="J316" i="11"/>
  <c r="I316" i="11"/>
  <c r="H316" i="11"/>
  <c r="G316" i="11"/>
  <c r="F316" i="11"/>
  <c r="E316" i="11"/>
  <c r="D316" i="11"/>
  <c r="C316" i="11"/>
  <c r="B316" i="11"/>
  <c r="A316" i="11"/>
  <c r="L315" i="11"/>
  <c r="K315" i="11"/>
  <c r="J315" i="11"/>
  <c r="I315" i="11"/>
  <c r="H315" i="11"/>
  <c r="G315" i="11"/>
  <c r="F315" i="11"/>
  <c r="E315" i="11"/>
  <c r="D315" i="11"/>
  <c r="C315" i="11"/>
  <c r="B315" i="11"/>
  <c r="A315" i="11"/>
  <c r="L314" i="11"/>
  <c r="K314" i="11"/>
  <c r="J314" i="11"/>
  <c r="I314" i="11"/>
  <c r="H314" i="11"/>
  <c r="G314" i="11"/>
  <c r="F314" i="11"/>
  <c r="E314" i="11"/>
  <c r="D314" i="11"/>
  <c r="C314" i="11"/>
  <c r="B314" i="11"/>
  <c r="A314" i="11"/>
  <c r="L313" i="11"/>
  <c r="K313" i="11"/>
  <c r="J313" i="11"/>
  <c r="I313" i="11"/>
  <c r="H313" i="11"/>
  <c r="G313" i="11"/>
  <c r="F313" i="11"/>
  <c r="E313" i="11"/>
  <c r="D313" i="11"/>
  <c r="C313" i="11"/>
  <c r="B313" i="11"/>
  <c r="A313" i="11"/>
  <c r="L312" i="11"/>
  <c r="K312" i="11"/>
  <c r="J312" i="11"/>
  <c r="I312" i="11"/>
  <c r="H312" i="11"/>
  <c r="G312" i="11"/>
  <c r="F312" i="11"/>
  <c r="E312" i="11"/>
  <c r="D312" i="11"/>
  <c r="C312" i="11"/>
  <c r="B312" i="11"/>
  <c r="A312" i="11"/>
  <c r="L311" i="11"/>
  <c r="K311" i="11"/>
  <c r="J311" i="11"/>
  <c r="I311" i="11"/>
  <c r="H311" i="11"/>
  <c r="G311" i="11"/>
  <c r="F311" i="11"/>
  <c r="E311" i="11"/>
  <c r="D311" i="11"/>
  <c r="C311" i="11"/>
  <c r="B311" i="11"/>
  <c r="A311" i="11"/>
  <c r="L310" i="11"/>
  <c r="K310" i="11"/>
  <c r="J310" i="11"/>
  <c r="I310" i="11"/>
  <c r="H310" i="11"/>
  <c r="G310" i="11"/>
  <c r="F310" i="11"/>
  <c r="E310" i="11"/>
  <c r="D310" i="11"/>
  <c r="C310" i="11"/>
  <c r="B310" i="11"/>
  <c r="A310" i="11"/>
  <c r="L309" i="11"/>
  <c r="K309" i="11"/>
  <c r="J309" i="11"/>
  <c r="I309" i="11"/>
  <c r="H309" i="11"/>
  <c r="G309" i="11"/>
  <c r="F309" i="11"/>
  <c r="E309" i="11"/>
  <c r="D309" i="11"/>
  <c r="C309" i="11"/>
  <c r="B309" i="11"/>
  <c r="A309" i="11"/>
  <c r="L308" i="11"/>
  <c r="K308" i="11"/>
  <c r="J308" i="11"/>
  <c r="I308" i="11"/>
  <c r="H308" i="11"/>
  <c r="G308" i="11"/>
  <c r="F308" i="11"/>
  <c r="E308" i="11"/>
  <c r="D308" i="11"/>
  <c r="C308" i="11"/>
  <c r="B308" i="11"/>
  <c r="A308" i="11"/>
  <c r="L307" i="11"/>
  <c r="K307" i="11"/>
  <c r="J307" i="11"/>
  <c r="I307" i="11"/>
  <c r="H307" i="11"/>
  <c r="G307" i="11"/>
  <c r="F307" i="11"/>
  <c r="E307" i="11"/>
  <c r="D307" i="11"/>
  <c r="C307" i="11"/>
  <c r="B307" i="11"/>
  <c r="A307" i="11"/>
  <c r="L306" i="11"/>
  <c r="K306" i="11"/>
  <c r="J306" i="11"/>
  <c r="I306" i="11"/>
  <c r="H306" i="11"/>
  <c r="G306" i="11"/>
  <c r="F306" i="11"/>
  <c r="E306" i="11"/>
  <c r="D306" i="11"/>
  <c r="C306" i="11"/>
  <c r="B306" i="11"/>
  <c r="A306" i="11"/>
  <c r="L305" i="11"/>
  <c r="K305" i="11"/>
  <c r="J305" i="11"/>
  <c r="I305" i="11"/>
  <c r="H305" i="11"/>
  <c r="G305" i="11"/>
  <c r="F305" i="11"/>
  <c r="E305" i="11"/>
  <c r="D305" i="11"/>
  <c r="C305" i="11"/>
  <c r="B305" i="11"/>
  <c r="A305" i="11"/>
  <c r="L304" i="11"/>
  <c r="K304" i="11"/>
  <c r="J304" i="11"/>
  <c r="I304" i="11"/>
  <c r="H304" i="11"/>
  <c r="G304" i="11"/>
  <c r="F304" i="11"/>
  <c r="E304" i="11"/>
  <c r="D304" i="11"/>
  <c r="C304" i="11"/>
  <c r="B304" i="11"/>
  <c r="A304" i="11"/>
  <c r="L303" i="11"/>
  <c r="K303" i="11"/>
  <c r="J303" i="11"/>
  <c r="I303" i="11"/>
  <c r="H303" i="11"/>
  <c r="G303" i="11"/>
  <c r="F303" i="11"/>
  <c r="E303" i="11"/>
  <c r="D303" i="11"/>
  <c r="C303" i="11"/>
  <c r="B303" i="11"/>
  <c r="A303" i="11"/>
  <c r="L302" i="11"/>
  <c r="K302" i="11"/>
  <c r="J302" i="11"/>
  <c r="I302" i="11"/>
  <c r="H302" i="11"/>
  <c r="G302" i="11"/>
  <c r="F302" i="11"/>
  <c r="E302" i="11"/>
  <c r="D302" i="11"/>
  <c r="C302" i="11"/>
  <c r="B302" i="11"/>
  <c r="A302" i="11"/>
  <c r="L301" i="11"/>
  <c r="K301" i="11"/>
  <c r="J301" i="11"/>
  <c r="I301" i="11"/>
  <c r="H301" i="11"/>
  <c r="G301" i="11"/>
  <c r="F301" i="11"/>
  <c r="E301" i="11"/>
  <c r="D301" i="11"/>
  <c r="C301" i="11"/>
  <c r="B301" i="11"/>
  <c r="A301" i="11"/>
  <c r="L300" i="11"/>
  <c r="K300" i="11"/>
  <c r="J300" i="11"/>
  <c r="I300" i="11"/>
  <c r="H300" i="11"/>
  <c r="G300" i="11"/>
  <c r="F300" i="11"/>
  <c r="E300" i="11"/>
  <c r="D300" i="11"/>
  <c r="C300" i="11"/>
  <c r="B300" i="11"/>
  <c r="A300" i="11"/>
  <c r="L299" i="11"/>
  <c r="K299" i="11"/>
  <c r="J299" i="11"/>
  <c r="I299" i="11"/>
  <c r="H299" i="11"/>
  <c r="G299" i="11"/>
  <c r="F299" i="11"/>
  <c r="E299" i="11"/>
  <c r="D299" i="11"/>
  <c r="C299" i="11"/>
  <c r="B299" i="11"/>
  <c r="A299" i="11"/>
  <c r="L298" i="11"/>
  <c r="K298" i="11"/>
  <c r="J298" i="11"/>
  <c r="I298" i="11"/>
  <c r="H298" i="11"/>
  <c r="G298" i="11"/>
  <c r="F298" i="11"/>
  <c r="E298" i="11"/>
  <c r="D298" i="11"/>
  <c r="C298" i="11"/>
  <c r="B298" i="11"/>
  <c r="A298" i="11"/>
  <c r="L297" i="11"/>
  <c r="K297" i="11"/>
  <c r="J297" i="11"/>
  <c r="I297" i="11"/>
  <c r="H297" i="11"/>
  <c r="G297" i="11"/>
  <c r="F297" i="11"/>
  <c r="E297" i="11"/>
  <c r="D297" i="11"/>
  <c r="C297" i="11"/>
  <c r="B297" i="11"/>
  <c r="A297" i="11"/>
  <c r="L296" i="11"/>
  <c r="K296" i="11"/>
  <c r="J296" i="11"/>
  <c r="I296" i="11"/>
  <c r="H296" i="11"/>
  <c r="G296" i="11"/>
  <c r="F296" i="11"/>
  <c r="E296" i="11"/>
  <c r="D296" i="11"/>
  <c r="C296" i="11"/>
  <c r="B296" i="11"/>
  <c r="A296" i="11"/>
  <c r="L295" i="11"/>
  <c r="K295" i="11"/>
  <c r="J295" i="11"/>
  <c r="I295" i="11"/>
  <c r="H295" i="11"/>
  <c r="G295" i="11"/>
  <c r="F295" i="11"/>
  <c r="E295" i="11"/>
  <c r="D295" i="11"/>
  <c r="C295" i="11"/>
  <c r="B295" i="11"/>
  <c r="A295" i="11"/>
  <c r="L294" i="11"/>
  <c r="K294" i="11"/>
  <c r="J294" i="11"/>
  <c r="I294" i="11"/>
  <c r="H294" i="11"/>
  <c r="G294" i="11"/>
  <c r="F294" i="11"/>
  <c r="E294" i="11"/>
  <c r="D294" i="11"/>
  <c r="C294" i="11"/>
  <c r="B294" i="11"/>
  <c r="A294" i="11"/>
  <c r="L293" i="11"/>
  <c r="K293" i="11"/>
  <c r="J293" i="11"/>
  <c r="I293" i="11"/>
  <c r="H293" i="11"/>
  <c r="G293" i="11"/>
  <c r="F293" i="11"/>
  <c r="E293" i="11"/>
  <c r="D293" i="11"/>
  <c r="C293" i="11"/>
  <c r="B293" i="11"/>
  <c r="A293" i="11"/>
  <c r="L292" i="11"/>
  <c r="K292" i="11"/>
  <c r="J292" i="11"/>
  <c r="I292" i="11"/>
  <c r="H292" i="11"/>
  <c r="G292" i="11"/>
  <c r="F292" i="11"/>
  <c r="E292" i="11"/>
  <c r="D292" i="11"/>
  <c r="C292" i="11"/>
  <c r="B292" i="11"/>
  <c r="A292" i="11"/>
  <c r="L291" i="11"/>
  <c r="K291" i="11"/>
  <c r="J291" i="11"/>
  <c r="I291" i="11"/>
  <c r="H291" i="11"/>
  <c r="G291" i="11"/>
  <c r="F291" i="11"/>
  <c r="E291" i="11"/>
  <c r="D291" i="11"/>
  <c r="C291" i="11"/>
  <c r="B291" i="11"/>
  <c r="A291" i="11"/>
  <c r="L290" i="11"/>
  <c r="K290" i="11"/>
  <c r="J290" i="11"/>
  <c r="I290" i="11"/>
  <c r="H290" i="11"/>
  <c r="G290" i="11"/>
  <c r="F290" i="11"/>
  <c r="E290" i="11"/>
  <c r="D290" i="11"/>
  <c r="C290" i="11"/>
  <c r="B290" i="11"/>
  <c r="A290" i="11"/>
  <c r="L289" i="11"/>
  <c r="K289" i="11"/>
  <c r="J289" i="11"/>
  <c r="I289" i="11"/>
  <c r="H289" i="11"/>
  <c r="G289" i="11"/>
  <c r="F289" i="11"/>
  <c r="E289" i="11"/>
  <c r="D289" i="11"/>
  <c r="C289" i="11"/>
  <c r="B289" i="11"/>
  <c r="A289" i="11"/>
  <c r="L288" i="11"/>
  <c r="K288" i="11"/>
  <c r="J288" i="11"/>
  <c r="I288" i="11"/>
  <c r="H288" i="11"/>
  <c r="G288" i="11"/>
  <c r="F288" i="11"/>
  <c r="E288" i="11"/>
  <c r="D288" i="11"/>
  <c r="C288" i="11"/>
  <c r="B288" i="11"/>
  <c r="A288" i="11"/>
  <c r="L287" i="11"/>
  <c r="K287" i="11"/>
  <c r="J287" i="11"/>
  <c r="I287" i="11"/>
  <c r="H287" i="11"/>
  <c r="G287" i="11"/>
  <c r="F287" i="11"/>
  <c r="E287" i="11"/>
  <c r="D287" i="11"/>
  <c r="C287" i="11"/>
  <c r="B287" i="11"/>
  <c r="A287" i="11"/>
  <c r="L286" i="11"/>
  <c r="K286" i="11"/>
  <c r="J286" i="11"/>
  <c r="I286" i="11"/>
  <c r="H286" i="11"/>
  <c r="G286" i="11"/>
  <c r="F286" i="11"/>
  <c r="E286" i="11"/>
  <c r="D286" i="11"/>
  <c r="C286" i="11"/>
  <c r="B286" i="11"/>
  <c r="A286" i="11"/>
  <c r="L285" i="11"/>
  <c r="K285" i="11"/>
  <c r="J285" i="11"/>
  <c r="I285" i="11"/>
  <c r="H285" i="11"/>
  <c r="G285" i="11"/>
  <c r="F285" i="11"/>
  <c r="E285" i="11"/>
  <c r="D285" i="11"/>
  <c r="C285" i="11"/>
  <c r="B285" i="11"/>
  <c r="A285" i="11"/>
  <c r="L284" i="11"/>
  <c r="K284" i="11"/>
  <c r="J284" i="11"/>
  <c r="I284" i="11"/>
  <c r="H284" i="11"/>
  <c r="G284" i="11"/>
  <c r="F284" i="11"/>
  <c r="E284" i="11"/>
  <c r="D284" i="11"/>
  <c r="C284" i="11"/>
  <c r="B284" i="11"/>
  <c r="A284" i="11"/>
  <c r="L283" i="11"/>
  <c r="K283" i="11"/>
  <c r="J283" i="11"/>
  <c r="I283" i="11"/>
  <c r="H283" i="11"/>
  <c r="G283" i="11"/>
  <c r="F283" i="11"/>
  <c r="E283" i="11"/>
  <c r="D283" i="11"/>
  <c r="C283" i="11"/>
  <c r="B283" i="11"/>
  <c r="A283" i="11"/>
  <c r="L282" i="11"/>
  <c r="K282" i="11"/>
  <c r="J282" i="11"/>
  <c r="I282" i="11"/>
  <c r="H282" i="11"/>
  <c r="G282" i="11"/>
  <c r="F282" i="11"/>
  <c r="E282" i="11"/>
  <c r="D282" i="11"/>
  <c r="C282" i="11"/>
  <c r="B282" i="11"/>
  <c r="A282" i="11"/>
  <c r="L281" i="11"/>
  <c r="K281" i="11"/>
  <c r="J281" i="11"/>
  <c r="I281" i="11"/>
  <c r="H281" i="11"/>
  <c r="G281" i="11"/>
  <c r="F281" i="11"/>
  <c r="E281" i="11"/>
  <c r="D281" i="11"/>
  <c r="C281" i="11"/>
  <c r="B281" i="11"/>
  <c r="A281" i="11"/>
  <c r="L280" i="11"/>
  <c r="K280" i="11"/>
  <c r="J280" i="11"/>
  <c r="I280" i="11"/>
  <c r="H280" i="11"/>
  <c r="G280" i="11"/>
  <c r="F280" i="11"/>
  <c r="E280" i="11"/>
  <c r="D280" i="11"/>
  <c r="C280" i="11"/>
  <c r="B280" i="11"/>
  <c r="A280" i="11"/>
  <c r="L279" i="11"/>
  <c r="K279" i="11"/>
  <c r="J279" i="11"/>
  <c r="I279" i="11"/>
  <c r="H279" i="11"/>
  <c r="G279" i="11"/>
  <c r="F279" i="11"/>
  <c r="E279" i="11"/>
  <c r="D279" i="11"/>
  <c r="C279" i="11"/>
  <c r="B279" i="11"/>
  <c r="A279" i="11"/>
  <c r="L278" i="11"/>
  <c r="K278" i="11"/>
  <c r="J278" i="11"/>
  <c r="I278" i="11"/>
  <c r="H278" i="11"/>
  <c r="G278" i="11"/>
  <c r="F278" i="11"/>
  <c r="E278" i="11"/>
  <c r="D278" i="11"/>
  <c r="C278" i="11"/>
  <c r="B278" i="11"/>
  <c r="A278" i="11"/>
  <c r="L277" i="11"/>
  <c r="K277" i="11"/>
  <c r="J277" i="11"/>
  <c r="I277" i="11"/>
  <c r="H277" i="11"/>
  <c r="G277" i="11"/>
  <c r="F277" i="11"/>
  <c r="E277" i="11"/>
  <c r="D277" i="11"/>
  <c r="C277" i="11"/>
  <c r="B277" i="11"/>
  <c r="A277" i="11"/>
  <c r="L276" i="11"/>
  <c r="K276" i="11"/>
  <c r="J276" i="11"/>
  <c r="I276" i="11"/>
  <c r="H276" i="11"/>
  <c r="G276" i="11"/>
  <c r="F276" i="11"/>
  <c r="E276" i="11"/>
  <c r="D276" i="11"/>
  <c r="C276" i="11"/>
  <c r="B276" i="11"/>
  <c r="A276" i="11"/>
  <c r="L275" i="11"/>
  <c r="K275" i="11"/>
  <c r="J275" i="11"/>
  <c r="I275" i="11"/>
  <c r="H275" i="11"/>
  <c r="G275" i="11"/>
  <c r="F275" i="11"/>
  <c r="E275" i="11"/>
  <c r="D275" i="11"/>
  <c r="C275" i="11"/>
  <c r="B275" i="11"/>
  <c r="A275" i="11"/>
  <c r="L274" i="11"/>
  <c r="K274" i="11"/>
  <c r="J274" i="11"/>
  <c r="I274" i="11"/>
  <c r="H274" i="11"/>
  <c r="G274" i="11"/>
  <c r="F274" i="11"/>
  <c r="E274" i="11"/>
  <c r="D274" i="11"/>
  <c r="C274" i="11"/>
  <c r="B274" i="11"/>
  <c r="A274" i="11"/>
  <c r="L273" i="11"/>
  <c r="K273" i="11"/>
  <c r="J273" i="11"/>
  <c r="I273" i="11"/>
  <c r="H273" i="11"/>
  <c r="G273" i="11"/>
  <c r="F273" i="11"/>
  <c r="E273" i="11"/>
  <c r="D273" i="11"/>
  <c r="C273" i="11"/>
  <c r="B273" i="11"/>
  <c r="A273" i="11"/>
  <c r="L272" i="11"/>
  <c r="K272" i="11"/>
  <c r="J272" i="11"/>
  <c r="I272" i="11"/>
  <c r="H272" i="11"/>
  <c r="G272" i="11"/>
  <c r="F272" i="11"/>
  <c r="E272" i="11"/>
  <c r="D272" i="11"/>
  <c r="C272" i="11"/>
  <c r="B272" i="11"/>
  <c r="A272" i="11"/>
  <c r="L271" i="11"/>
  <c r="K271" i="11"/>
  <c r="J271" i="11"/>
  <c r="I271" i="11"/>
  <c r="H271" i="11"/>
  <c r="G271" i="11"/>
  <c r="F271" i="11"/>
  <c r="E271" i="11"/>
  <c r="D271" i="11"/>
  <c r="C271" i="11"/>
  <c r="B271" i="11"/>
  <c r="A271" i="11"/>
  <c r="L270" i="11"/>
  <c r="K270" i="11"/>
  <c r="J270" i="11"/>
  <c r="I270" i="11"/>
  <c r="H270" i="11"/>
  <c r="G270" i="11"/>
  <c r="F270" i="11"/>
  <c r="E270" i="11"/>
  <c r="D270" i="11"/>
  <c r="C270" i="11"/>
  <c r="B270" i="11"/>
  <c r="A270" i="11"/>
  <c r="L269" i="11"/>
  <c r="K269" i="11"/>
  <c r="J269" i="11"/>
  <c r="I269" i="11"/>
  <c r="H269" i="11"/>
  <c r="G269" i="11"/>
  <c r="F269" i="11"/>
  <c r="E269" i="11"/>
  <c r="D269" i="11"/>
  <c r="C269" i="11"/>
  <c r="B269" i="11"/>
  <c r="A269" i="11"/>
  <c r="L268" i="11"/>
  <c r="K268" i="11"/>
  <c r="J268" i="11"/>
  <c r="I268" i="11"/>
  <c r="H268" i="11"/>
  <c r="G268" i="11"/>
  <c r="F268" i="11"/>
  <c r="E268" i="11"/>
  <c r="D268" i="11"/>
  <c r="C268" i="11"/>
  <c r="B268" i="11"/>
  <c r="A268" i="11"/>
  <c r="L267" i="11"/>
  <c r="K267" i="11"/>
  <c r="J267" i="11"/>
  <c r="I267" i="11"/>
  <c r="H267" i="11"/>
  <c r="G267" i="11"/>
  <c r="F267" i="11"/>
  <c r="E267" i="11"/>
  <c r="D267" i="11"/>
  <c r="C267" i="11"/>
  <c r="B267" i="11"/>
  <c r="A267" i="11"/>
  <c r="L266" i="11"/>
  <c r="K266" i="11"/>
  <c r="J266" i="11"/>
  <c r="I266" i="11"/>
  <c r="H266" i="11"/>
  <c r="G266" i="11"/>
  <c r="F266" i="11"/>
  <c r="E266" i="11"/>
  <c r="D266" i="11"/>
  <c r="C266" i="11"/>
  <c r="B266" i="11"/>
  <c r="A266" i="11"/>
  <c r="L265" i="11"/>
  <c r="K265" i="11"/>
  <c r="J265" i="11"/>
  <c r="I265" i="11"/>
  <c r="H265" i="11"/>
  <c r="G265" i="11"/>
  <c r="F265" i="11"/>
  <c r="E265" i="11"/>
  <c r="D265" i="11"/>
  <c r="C265" i="11"/>
  <c r="B265" i="11"/>
  <c r="A265" i="11"/>
  <c r="L264" i="11"/>
  <c r="K264" i="11"/>
  <c r="J264" i="11"/>
  <c r="I264" i="11"/>
  <c r="H264" i="11"/>
  <c r="G264" i="11"/>
  <c r="F264" i="11"/>
  <c r="E264" i="11"/>
  <c r="D264" i="11"/>
  <c r="C264" i="11"/>
  <c r="B264" i="11"/>
  <c r="A264" i="11"/>
  <c r="L263" i="11"/>
  <c r="K263" i="11"/>
  <c r="J263" i="11"/>
  <c r="I263" i="11"/>
  <c r="H263" i="11"/>
  <c r="G263" i="11"/>
  <c r="F263" i="11"/>
  <c r="E263" i="11"/>
  <c r="D263" i="11"/>
  <c r="C263" i="11"/>
  <c r="B263" i="11"/>
  <c r="A263" i="11"/>
  <c r="L262" i="11"/>
  <c r="K262" i="11"/>
  <c r="J262" i="11"/>
  <c r="I262" i="11"/>
  <c r="H262" i="11"/>
  <c r="G262" i="11"/>
  <c r="F262" i="11"/>
  <c r="E262" i="11"/>
  <c r="D262" i="11"/>
  <c r="C262" i="11"/>
  <c r="B262" i="11"/>
  <c r="A262" i="11"/>
  <c r="L261" i="11"/>
  <c r="K261" i="11"/>
  <c r="J261" i="11"/>
  <c r="I261" i="11"/>
  <c r="H261" i="11"/>
  <c r="G261" i="11"/>
  <c r="F261" i="11"/>
  <c r="E261" i="11"/>
  <c r="D261" i="11"/>
  <c r="C261" i="11"/>
  <c r="B261" i="11"/>
  <c r="A261" i="11"/>
  <c r="L260" i="11"/>
  <c r="K260" i="11"/>
  <c r="J260" i="11"/>
  <c r="I260" i="11"/>
  <c r="H260" i="11"/>
  <c r="G260" i="11"/>
  <c r="F260" i="11"/>
  <c r="E260" i="11"/>
  <c r="D260" i="11"/>
  <c r="C260" i="11"/>
  <c r="B260" i="11"/>
  <c r="A260" i="11"/>
  <c r="L259" i="11"/>
  <c r="K259" i="11"/>
  <c r="J259" i="11"/>
  <c r="I259" i="11"/>
  <c r="H259" i="11"/>
  <c r="G259" i="11"/>
  <c r="F259" i="11"/>
  <c r="E259" i="11"/>
  <c r="D259" i="11"/>
  <c r="C259" i="11"/>
  <c r="B259" i="11"/>
  <c r="A259" i="11"/>
  <c r="L258" i="11"/>
  <c r="K258" i="11"/>
  <c r="J258" i="11"/>
  <c r="I258" i="11"/>
  <c r="H258" i="11"/>
  <c r="G258" i="11"/>
  <c r="F258" i="11"/>
  <c r="E258" i="11"/>
  <c r="D258" i="11"/>
  <c r="C258" i="11"/>
  <c r="B258" i="11"/>
  <c r="A258" i="11"/>
  <c r="L257" i="11"/>
  <c r="K257" i="11"/>
  <c r="J257" i="11"/>
  <c r="I257" i="11"/>
  <c r="H257" i="11"/>
  <c r="G257" i="11"/>
  <c r="F257" i="11"/>
  <c r="E257" i="11"/>
  <c r="D257" i="11"/>
  <c r="C257" i="11"/>
  <c r="B257" i="11"/>
  <c r="A257" i="11"/>
  <c r="L256" i="11"/>
  <c r="K256" i="11"/>
  <c r="J256" i="11"/>
  <c r="I256" i="11"/>
  <c r="H256" i="11"/>
  <c r="G256" i="11"/>
  <c r="F256" i="11"/>
  <c r="E256" i="11"/>
  <c r="D256" i="11"/>
  <c r="C256" i="11"/>
  <c r="B256" i="11"/>
  <c r="A256" i="11"/>
  <c r="L255" i="11"/>
  <c r="K255" i="11"/>
  <c r="J255" i="11"/>
  <c r="I255" i="11"/>
  <c r="H255" i="11"/>
  <c r="G255" i="11"/>
  <c r="F255" i="11"/>
  <c r="E255" i="11"/>
  <c r="D255" i="11"/>
  <c r="C255" i="11"/>
  <c r="B255" i="11"/>
  <c r="A255" i="11"/>
  <c r="L254" i="11"/>
  <c r="K254" i="11"/>
  <c r="J254" i="11"/>
  <c r="I254" i="11"/>
  <c r="H254" i="11"/>
  <c r="G254" i="11"/>
  <c r="F254" i="11"/>
  <c r="E254" i="11"/>
  <c r="D254" i="11"/>
  <c r="C254" i="11"/>
  <c r="B254" i="11"/>
  <c r="A254" i="11"/>
  <c r="L253" i="11"/>
  <c r="K253" i="11"/>
  <c r="J253" i="11"/>
  <c r="I253" i="11"/>
  <c r="H253" i="11"/>
  <c r="G253" i="11"/>
  <c r="F253" i="11"/>
  <c r="E253" i="11"/>
  <c r="D253" i="11"/>
  <c r="C253" i="11"/>
  <c r="B253" i="11"/>
  <c r="A253" i="11"/>
  <c r="L252" i="11"/>
  <c r="K252" i="11"/>
  <c r="J252" i="11"/>
  <c r="I252" i="11"/>
  <c r="H252" i="11"/>
  <c r="G252" i="11"/>
  <c r="F252" i="11"/>
  <c r="E252" i="11"/>
  <c r="D252" i="11"/>
  <c r="C252" i="11"/>
  <c r="B252" i="11"/>
  <c r="A252" i="11"/>
  <c r="L251" i="11"/>
  <c r="K251" i="11"/>
  <c r="J251" i="11"/>
  <c r="I251" i="11"/>
  <c r="H251" i="11"/>
  <c r="G251" i="11"/>
  <c r="F251" i="11"/>
  <c r="E251" i="11"/>
  <c r="D251" i="11"/>
  <c r="C251" i="11"/>
  <c r="B251" i="11"/>
  <c r="A251" i="11"/>
  <c r="L250" i="11"/>
  <c r="K250" i="11"/>
  <c r="J250" i="11"/>
  <c r="I250" i="11"/>
  <c r="H250" i="11"/>
  <c r="G250" i="11"/>
  <c r="F250" i="11"/>
  <c r="E250" i="11"/>
  <c r="D250" i="11"/>
  <c r="C250" i="11"/>
  <c r="B250" i="11"/>
  <c r="A250" i="11"/>
  <c r="L249" i="11"/>
  <c r="K249" i="11"/>
  <c r="J249" i="11"/>
  <c r="I249" i="11"/>
  <c r="H249" i="11"/>
  <c r="G249" i="11"/>
  <c r="F249" i="11"/>
  <c r="E249" i="11"/>
  <c r="D249" i="11"/>
  <c r="C249" i="11"/>
  <c r="B249" i="11"/>
  <c r="A249" i="11"/>
  <c r="L248" i="11"/>
  <c r="K248" i="11"/>
  <c r="J248" i="11"/>
  <c r="I248" i="11"/>
  <c r="H248" i="11"/>
  <c r="G248" i="11"/>
  <c r="F248" i="11"/>
  <c r="E248" i="11"/>
  <c r="D248" i="11"/>
  <c r="C248" i="11"/>
  <c r="B248" i="11"/>
  <c r="A248" i="11"/>
  <c r="L247" i="11"/>
  <c r="K247" i="11"/>
  <c r="J247" i="11"/>
  <c r="I247" i="11"/>
  <c r="H247" i="11"/>
  <c r="G247" i="11"/>
  <c r="F247" i="11"/>
  <c r="E247" i="11"/>
  <c r="D247" i="11"/>
  <c r="C247" i="11"/>
  <c r="B247" i="11"/>
  <c r="A247" i="11"/>
  <c r="L246" i="11"/>
  <c r="K246" i="11"/>
  <c r="J246" i="11"/>
  <c r="I246" i="11"/>
  <c r="H246" i="11"/>
  <c r="G246" i="11"/>
  <c r="F246" i="11"/>
  <c r="E246" i="11"/>
  <c r="D246" i="11"/>
  <c r="C246" i="11"/>
  <c r="B246" i="11"/>
  <c r="A246" i="11"/>
  <c r="L245" i="11"/>
  <c r="K245" i="11"/>
  <c r="J245" i="11"/>
  <c r="I245" i="11"/>
  <c r="H245" i="11"/>
  <c r="G245" i="11"/>
  <c r="F245" i="11"/>
  <c r="E245" i="11"/>
  <c r="D245" i="11"/>
  <c r="C245" i="11"/>
  <c r="B245" i="11"/>
  <c r="A245" i="11"/>
  <c r="L244" i="11"/>
  <c r="K244" i="11"/>
  <c r="J244" i="11"/>
  <c r="I244" i="11"/>
  <c r="H244" i="11"/>
  <c r="G244" i="11"/>
  <c r="F244" i="11"/>
  <c r="E244" i="11"/>
  <c r="D244" i="11"/>
  <c r="C244" i="11"/>
  <c r="B244" i="11"/>
  <c r="A244" i="11"/>
  <c r="L243" i="11"/>
  <c r="K243" i="11"/>
  <c r="J243" i="11"/>
  <c r="I243" i="11"/>
  <c r="H243" i="11"/>
  <c r="G243" i="11"/>
  <c r="F243" i="11"/>
  <c r="E243" i="11"/>
  <c r="D243" i="11"/>
  <c r="C243" i="11"/>
  <c r="B243" i="11"/>
  <c r="A243" i="11"/>
  <c r="L242" i="11"/>
  <c r="K242" i="11"/>
  <c r="J242" i="11"/>
  <c r="I242" i="11"/>
  <c r="H242" i="11"/>
  <c r="G242" i="11"/>
  <c r="F242" i="11"/>
  <c r="E242" i="11"/>
  <c r="D242" i="11"/>
  <c r="C242" i="11"/>
  <c r="B242" i="11"/>
  <c r="A242" i="11"/>
  <c r="L241" i="11"/>
  <c r="K241" i="11"/>
  <c r="J241" i="11"/>
  <c r="I241" i="11"/>
  <c r="H241" i="11"/>
  <c r="G241" i="11"/>
  <c r="F241" i="11"/>
  <c r="E241" i="11"/>
  <c r="D241" i="11"/>
  <c r="C241" i="11"/>
  <c r="B241" i="11"/>
  <c r="A241" i="11"/>
  <c r="L240" i="11"/>
  <c r="K240" i="11"/>
  <c r="J240" i="11"/>
  <c r="I240" i="11"/>
  <c r="H240" i="11"/>
  <c r="G240" i="11"/>
  <c r="F240" i="11"/>
  <c r="E240" i="11"/>
  <c r="D240" i="11"/>
  <c r="C240" i="11"/>
  <c r="B240" i="11"/>
  <c r="A240" i="11"/>
  <c r="L239" i="11"/>
  <c r="K239" i="11"/>
  <c r="J239" i="11"/>
  <c r="I239" i="11"/>
  <c r="H239" i="11"/>
  <c r="G239" i="11"/>
  <c r="F239" i="11"/>
  <c r="E239" i="11"/>
  <c r="D239" i="11"/>
  <c r="C239" i="11"/>
  <c r="B239" i="11"/>
  <c r="A239" i="11"/>
  <c r="L238" i="11"/>
  <c r="K238" i="11"/>
  <c r="J238" i="11"/>
  <c r="I238" i="11"/>
  <c r="H238" i="11"/>
  <c r="G238" i="11"/>
  <c r="F238" i="11"/>
  <c r="E238" i="11"/>
  <c r="D238" i="11"/>
  <c r="C238" i="11"/>
  <c r="B238" i="11"/>
  <c r="A238" i="11"/>
  <c r="L237" i="11"/>
  <c r="K237" i="11"/>
  <c r="J237" i="11"/>
  <c r="I237" i="11"/>
  <c r="H237" i="11"/>
  <c r="G237" i="11"/>
  <c r="F237" i="11"/>
  <c r="E237" i="11"/>
  <c r="D237" i="11"/>
  <c r="C237" i="11"/>
  <c r="B237" i="11"/>
  <c r="A237" i="11"/>
  <c r="L236" i="11"/>
  <c r="K236" i="11"/>
  <c r="J236" i="11"/>
  <c r="I236" i="11"/>
  <c r="H236" i="11"/>
  <c r="G236" i="11"/>
  <c r="F236" i="11"/>
  <c r="E236" i="11"/>
  <c r="D236" i="11"/>
  <c r="C236" i="11"/>
  <c r="B236" i="11"/>
  <c r="A236" i="11"/>
  <c r="L235" i="11"/>
  <c r="K235" i="11"/>
  <c r="J235" i="11"/>
  <c r="I235" i="11"/>
  <c r="H235" i="11"/>
  <c r="G235" i="11"/>
  <c r="F235" i="11"/>
  <c r="E235" i="11"/>
  <c r="D235" i="11"/>
  <c r="C235" i="11"/>
  <c r="B235" i="11"/>
  <c r="A235" i="11"/>
  <c r="L234" i="11"/>
  <c r="K234" i="11"/>
  <c r="J234" i="11"/>
  <c r="I234" i="11"/>
  <c r="H234" i="11"/>
  <c r="G234" i="11"/>
  <c r="F234" i="11"/>
  <c r="E234" i="11"/>
  <c r="D234" i="11"/>
  <c r="C234" i="11"/>
  <c r="B234" i="11"/>
  <c r="A234" i="11"/>
  <c r="L233" i="11"/>
  <c r="K233" i="11"/>
  <c r="J233" i="11"/>
  <c r="I233" i="11"/>
  <c r="H233" i="11"/>
  <c r="G233" i="11"/>
  <c r="F233" i="11"/>
  <c r="E233" i="11"/>
  <c r="D233" i="11"/>
  <c r="C233" i="11"/>
  <c r="B233" i="11"/>
  <c r="A233" i="11"/>
  <c r="L232" i="11"/>
  <c r="K232" i="11"/>
  <c r="J232" i="11"/>
  <c r="I232" i="11"/>
  <c r="H232" i="11"/>
  <c r="G232" i="11"/>
  <c r="F232" i="11"/>
  <c r="E232" i="11"/>
  <c r="D232" i="11"/>
  <c r="C232" i="11"/>
  <c r="B232" i="11"/>
  <c r="A232" i="11"/>
  <c r="L231" i="11"/>
  <c r="K231" i="11"/>
  <c r="J231" i="11"/>
  <c r="I231" i="11"/>
  <c r="H231" i="11"/>
  <c r="G231" i="11"/>
  <c r="F231" i="11"/>
  <c r="E231" i="11"/>
  <c r="D231" i="11"/>
  <c r="C231" i="11"/>
  <c r="B231" i="11"/>
  <c r="A231" i="11"/>
  <c r="L230" i="11"/>
  <c r="K230" i="11"/>
  <c r="J230" i="11"/>
  <c r="I230" i="11"/>
  <c r="H230" i="11"/>
  <c r="G230" i="11"/>
  <c r="F230" i="11"/>
  <c r="E230" i="11"/>
  <c r="D230" i="11"/>
  <c r="C230" i="11"/>
  <c r="B230" i="11"/>
  <c r="A230" i="11"/>
  <c r="L229" i="11"/>
  <c r="K229" i="11"/>
  <c r="J229" i="11"/>
  <c r="I229" i="11"/>
  <c r="H229" i="11"/>
  <c r="G229" i="11"/>
  <c r="F229" i="11"/>
  <c r="E229" i="11"/>
  <c r="D229" i="11"/>
  <c r="C229" i="11"/>
  <c r="B229" i="11"/>
  <c r="A229" i="11"/>
  <c r="L228" i="11"/>
  <c r="K228" i="11"/>
  <c r="J228" i="11"/>
  <c r="I228" i="11"/>
  <c r="H228" i="11"/>
  <c r="G228" i="11"/>
  <c r="F228" i="11"/>
  <c r="E228" i="11"/>
  <c r="D228" i="11"/>
  <c r="C228" i="11"/>
  <c r="B228" i="11"/>
  <c r="A228" i="11"/>
  <c r="L227" i="11"/>
  <c r="K227" i="11"/>
  <c r="J227" i="11"/>
  <c r="I227" i="11"/>
  <c r="H227" i="11"/>
  <c r="G227" i="11"/>
  <c r="F227" i="11"/>
  <c r="E227" i="11"/>
  <c r="D227" i="11"/>
  <c r="C227" i="11"/>
  <c r="B227" i="11"/>
  <c r="A227" i="11"/>
  <c r="L226" i="11"/>
  <c r="K226" i="11"/>
  <c r="J226" i="11"/>
  <c r="I226" i="11"/>
  <c r="H226" i="11"/>
  <c r="G226" i="11"/>
  <c r="F226" i="11"/>
  <c r="E226" i="11"/>
  <c r="D226" i="11"/>
  <c r="C226" i="11"/>
  <c r="B226" i="11"/>
  <c r="A226" i="11"/>
  <c r="L225" i="11"/>
  <c r="K225" i="11"/>
  <c r="J225" i="11"/>
  <c r="I225" i="11"/>
  <c r="H225" i="11"/>
  <c r="G225" i="11"/>
  <c r="F225" i="11"/>
  <c r="E225" i="11"/>
  <c r="D225" i="11"/>
  <c r="C225" i="11"/>
  <c r="B225" i="11"/>
  <c r="A225" i="11"/>
  <c r="L224" i="11"/>
  <c r="K224" i="11"/>
  <c r="J224" i="11"/>
  <c r="I224" i="11"/>
  <c r="H224" i="11"/>
  <c r="G224" i="11"/>
  <c r="F224" i="11"/>
  <c r="E224" i="11"/>
  <c r="D224" i="11"/>
  <c r="C224" i="11"/>
  <c r="B224" i="11"/>
  <c r="A224" i="11"/>
  <c r="L223" i="11"/>
  <c r="K223" i="11"/>
  <c r="J223" i="11"/>
  <c r="I223" i="11"/>
  <c r="H223" i="11"/>
  <c r="G223" i="11"/>
  <c r="F223" i="11"/>
  <c r="E223" i="11"/>
  <c r="D223" i="11"/>
  <c r="C223" i="11"/>
  <c r="B223" i="11"/>
  <c r="A223" i="11"/>
  <c r="L222" i="11"/>
  <c r="K222" i="11"/>
  <c r="J222" i="11"/>
  <c r="I222" i="11"/>
  <c r="H222" i="11"/>
  <c r="G222" i="11"/>
  <c r="F222" i="11"/>
  <c r="E222" i="11"/>
  <c r="D222" i="11"/>
  <c r="C222" i="11"/>
  <c r="B222" i="11"/>
  <c r="A222" i="11"/>
  <c r="L221" i="11"/>
  <c r="K221" i="11"/>
  <c r="J221" i="11"/>
  <c r="I221" i="11"/>
  <c r="H221" i="11"/>
  <c r="G221" i="11"/>
  <c r="F221" i="11"/>
  <c r="E221" i="11"/>
  <c r="D221" i="11"/>
  <c r="C221" i="11"/>
  <c r="B221" i="11"/>
  <c r="A221" i="11"/>
  <c r="L220" i="11"/>
  <c r="K220" i="11"/>
  <c r="J220" i="11"/>
  <c r="I220" i="11"/>
  <c r="H220" i="11"/>
  <c r="G220" i="11"/>
  <c r="F220" i="11"/>
  <c r="E220" i="11"/>
  <c r="D220" i="11"/>
  <c r="C220" i="11"/>
  <c r="B220" i="11"/>
  <c r="A220" i="11"/>
  <c r="L219" i="11"/>
  <c r="K219" i="11"/>
  <c r="J219" i="11"/>
  <c r="I219" i="11"/>
  <c r="H219" i="11"/>
  <c r="G219" i="11"/>
  <c r="F219" i="11"/>
  <c r="E219" i="11"/>
  <c r="D219" i="11"/>
  <c r="C219" i="11"/>
  <c r="B219" i="11"/>
  <c r="A219" i="11"/>
  <c r="L218" i="11"/>
  <c r="K218" i="11"/>
  <c r="J218" i="11"/>
  <c r="I218" i="11"/>
  <c r="H218" i="11"/>
  <c r="G218" i="11"/>
  <c r="F218" i="11"/>
  <c r="E218" i="11"/>
  <c r="D218" i="11"/>
  <c r="C218" i="11"/>
  <c r="B218" i="11"/>
  <c r="A218" i="11"/>
  <c r="L217" i="11"/>
  <c r="K217" i="11"/>
  <c r="J217" i="11"/>
  <c r="I217" i="11"/>
  <c r="H217" i="11"/>
  <c r="G217" i="11"/>
  <c r="F217" i="11"/>
  <c r="E217" i="11"/>
  <c r="D217" i="11"/>
  <c r="C217" i="11"/>
  <c r="B217" i="11"/>
  <c r="A217" i="11"/>
  <c r="L216" i="11"/>
  <c r="K216" i="11"/>
  <c r="J216" i="11"/>
  <c r="I216" i="11"/>
  <c r="H216" i="11"/>
  <c r="G216" i="11"/>
  <c r="F216" i="11"/>
  <c r="E216" i="11"/>
  <c r="D216" i="11"/>
  <c r="C216" i="11"/>
  <c r="B216" i="11"/>
  <c r="A216" i="11"/>
  <c r="L215" i="11"/>
  <c r="K215" i="11"/>
  <c r="J215" i="11"/>
  <c r="I215" i="11"/>
  <c r="H215" i="11"/>
  <c r="G215" i="11"/>
  <c r="F215" i="11"/>
  <c r="E215" i="11"/>
  <c r="D215" i="11"/>
  <c r="C215" i="11"/>
  <c r="B215" i="11"/>
  <c r="A215" i="11"/>
  <c r="L214" i="11"/>
  <c r="K214" i="11"/>
  <c r="J214" i="11"/>
  <c r="I214" i="11"/>
  <c r="H214" i="11"/>
  <c r="G214" i="11"/>
  <c r="F214" i="11"/>
  <c r="E214" i="11"/>
  <c r="D214" i="11"/>
  <c r="C214" i="11"/>
  <c r="B214" i="11"/>
  <c r="A214" i="11"/>
  <c r="L213" i="11"/>
  <c r="K213" i="11"/>
  <c r="J213" i="11"/>
  <c r="I213" i="11"/>
  <c r="H213" i="11"/>
  <c r="G213" i="11"/>
  <c r="F213" i="11"/>
  <c r="E213" i="11"/>
  <c r="D213" i="11"/>
  <c r="C213" i="11"/>
  <c r="B213" i="11"/>
  <c r="A213" i="11"/>
  <c r="L212" i="11"/>
  <c r="K212" i="11"/>
  <c r="J212" i="11"/>
  <c r="I212" i="11"/>
  <c r="H212" i="11"/>
  <c r="G212" i="11"/>
  <c r="F212" i="11"/>
  <c r="E212" i="11"/>
  <c r="D212" i="11"/>
  <c r="C212" i="11"/>
  <c r="B212" i="11"/>
  <c r="A212" i="11"/>
  <c r="L211" i="11"/>
  <c r="K211" i="11"/>
  <c r="J211" i="11"/>
  <c r="I211" i="11"/>
  <c r="H211" i="11"/>
  <c r="G211" i="11"/>
  <c r="F211" i="11"/>
  <c r="E211" i="11"/>
  <c r="D211" i="11"/>
  <c r="C211" i="11"/>
  <c r="B211" i="11"/>
  <c r="A211" i="11"/>
  <c r="L210" i="11"/>
  <c r="K210" i="11"/>
  <c r="J210" i="11"/>
  <c r="I210" i="11"/>
  <c r="H210" i="11"/>
  <c r="G210" i="11"/>
  <c r="F210" i="11"/>
  <c r="E210" i="11"/>
  <c r="D210" i="11"/>
  <c r="C210" i="11"/>
  <c r="B210" i="11"/>
  <c r="A210" i="11"/>
  <c r="L209" i="11"/>
  <c r="K209" i="11"/>
  <c r="J209" i="11"/>
  <c r="I209" i="11"/>
  <c r="H209" i="11"/>
  <c r="G209" i="11"/>
  <c r="F209" i="11"/>
  <c r="E209" i="11"/>
  <c r="D209" i="11"/>
  <c r="C209" i="11"/>
  <c r="B209" i="11"/>
  <c r="A209" i="11"/>
  <c r="L208" i="11"/>
  <c r="K208" i="11"/>
  <c r="J208" i="11"/>
  <c r="I208" i="11"/>
  <c r="H208" i="11"/>
  <c r="G208" i="11"/>
  <c r="F208" i="11"/>
  <c r="E208" i="11"/>
  <c r="D208" i="11"/>
  <c r="C208" i="11"/>
  <c r="B208" i="11"/>
  <c r="A208" i="11"/>
  <c r="L207" i="11"/>
  <c r="K207" i="11"/>
  <c r="J207" i="11"/>
  <c r="I207" i="11"/>
  <c r="H207" i="11"/>
  <c r="G207" i="11"/>
  <c r="F207" i="11"/>
  <c r="E207" i="11"/>
  <c r="D207" i="11"/>
  <c r="C207" i="11"/>
  <c r="B207" i="11"/>
  <c r="A207" i="11"/>
  <c r="L206" i="11"/>
  <c r="K206" i="11"/>
  <c r="J206" i="11"/>
  <c r="I206" i="11"/>
  <c r="H206" i="11"/>
  <c r="G206" i="11"/>
  <c r="F206" i="11"/>
  <c r="E206" i="11"/>
  <c r="D206" i="11"/>
  <c r="C206" i="11"/>
  <c r="B206" i="11"/>
  <c r="A206" i="11"/>
  <c r="L205" i="11"/>
  <c r="K205" i="11"/>
  <c r="J205" i="11"/>
  <c r="I205" i="11"/>
  <c r="H205" i="11"/>
  <c r="G205" i="11"/>
  <c r="F205" i="11"/>
  <c r="E205" i="11"/>
  <c r="D205" i="11"/>
  <c r="C205" i="11"/>
  <c r="B205" i="11"/>
  <c r="A205" i="11"/>
  <c r="L204" i="11"/>
  <c r="K204" i="11"/>
  <c r="J204" i="11"/>
  <c r="I204" i="11"/>
  <c r="H204" i="11"/>
  <c r="G204" i="11"/>
  <c r="F204" i="11"/>
  <c r="E204" i="11"/>
  <c r="D204" i="11"/>
  <c r="C204" i="11"/>
  <c r="B204" i="11"/>
  <c r="A204" i="11"/>
  <c r="L203" i="11"/>
  <c r="K203" i="11"/>
  <c r="J203" i="11"/>
  <c r="I203" i="11"/>
  <c r="H203" i="11"/>
  <c r="G203" i="11"/>
  <c r="F203" i="11"/>
  <c r="E203" i="11"/>
  <c r="D203" i="11"/>
  <c r="C203" i="11"/>
  <c r="B203" i="11"/>
  <c r="A203" i="11"/>
  <c r="L202" i="11"/>
  <c r="K202" i="11"/>
  <c r="J202" i="11"/>
  <c r="I202" i="11"/>
  <c r="H202" i="11"/>
  <c r="G202" i="11"/>
  <c r="F202" i="11"/>
  <c r="E202" i="11"/>
  <c r="D202" i="11"/>
  <c r="C202" i="11"/>
  <c r="B202" i="11"/>
  <c r="A202" i="11"/>
  <c r="L201" i="11"/>
  <c r="K201" i="11"/>
  <c r="J201" i="11"/>
  <c r="I201" i="11"/>
  <c r="H201" i="11"/>
  <c r="G201" i="11"/>
  <c r="F201" i="11"/>
  <c r="E201" i="11"/>
  <c r="D201" i="11"/>
  <c r="C201" i="11"/>
  <c r="B201" i="11"/>
  <c r="A201" i="11"/>
  <c r="L200" i="11"/>
  <c r="K200" i="11"/>
  <c r="J200" i="11"/>
  <c r="I200" i="11"/>
  <c r="H200" i="11"/>
  <c r="G200" i="11"/>
  <c r="F200" i="11"/>
  <c r="E200" i="11"/>
  <c r="D200" i="11"/>
  <c r="C200" i="11"/>
  <c r="B200" i="11"/>
  <c r="A200" i="11"/>
  <c r="L199" i="11"/>
  <c r="K199" i="11"/>
  <c r="J199" i="11"/>
  <c r="I199" i="11"/>
  <c r="H199" i="11"/>
  <c r="G199" i="11"/>
  <c r="F199" i="11"/>
  <c r="E199" i="11"/>
  <c r="D199" i="11"/>
  <c r="C199" i="11"/>
  <c r="B199" i="11"/>
  <c r="A199" i="11"/>
  <c r="L198" i="11"/>
  <c r="K198" i="11"/>
  <c r="J198" i="11"/>
  <c r="I198" i="11"/>
  <c r="H198" i="11"/>
  <c r="G198" i="11"/>
  <c r="F198" i="11"/>
  <c r="E198" i="11"/>
  <c r="D198" i="11"/>
  <c r="C198" i="11"/>
  <c r="B198" i="11"/>
  <c r="A198" i="11"/>
  <c r="L197" i="11"/>
  <c r="K197" i="11"/>
  <c r="J197" i="11"/>
  <c r="I197" i="11"/>
  <c r="H197" i="11"/>
  <c r="G197" i="11"/>
  <c r="F197" i="11"/>
  <c r="E197" i="11"/>
  <c r="D197" i="11"/>
  <c r="C197" i="11"/>
  <c r="B197" i="11"/>
  <c r="A197" i="11"/>
  <c r="L196" i="11"/>
  <c r="K196" i="11"/>
  <c r="J196" i="11"/>
  <c r="I196" i="11"/>
  <c r="H196" i="11"/>
  <c r="G196" i="11"/>
  <c r="F196" i="11"/>
  <c r="E196" i="11"/>
  <c r="D196" i="11"/>
  <c r="C196" i="11"/>
  <c r="B196" i="11"/>
  <c r="A196" i="11"/>
  <c r="L195" i="11"/>
  <c r="K195" i="11"/>
  <c r="J195" i="11"/>
  <c r="I195" i="11"/>
  <c r="H195" i="11"/>
  <c r="G195" i="11"/>
  <c r="F195" i="11"/>
  <c r="E195" i="11"/>
  <c r="D195" i="11"/>
  <c r="C195" i="11"/>
  <c r="B195" i="11"/>
  <c r="A195" i="11"/>
  <c r="L194" i="11"/>
  <c r="K194" i="11"/>
  <c r="J194" i="11"/>
  <c r="I194" i="11"/>
  <c r="H194" i="11"/>
  <c r="G194" i="11"/>
  <c r="F194" i="11"/>
  <c r="E194" i="11"/>
  <c r="D194" i="11"/>
  <c r="C194" i="11"/>
  <c r="B194" i="11"/>
  <c r="A194" i="11"/>
  <c r="L193" i="11"/>
  <c r="K193" i="11"/>
  <c r="J193" i="11"/>
  <c r="I193" i="11"/>
  <c r="H193" i="11"/>
  <c r="G193" i="11"/>
  <c r="F193" i="11"/>
  <c r="E193" i="11"/>
  <c r="D193" i="11"/>
  <c r="C193" i="11"/>
  <c r="B193" i="11"/>
  <c r="A193" i="11"/>
  <c r="L192" i="11"/>
  <c r="K192" i="11"/>
  <c r="J192" i="11"/>
  <c r="I192" i="11"/>
  <c r="H192" i="11"/>
  <c r="G192" i="11"/>
  <c r="F192" i="11"/>
  <c r="E192" i="11"/>
  <c r="D192" i="11"/>
  <c r="C192" i="11"/>
  <c r="B192" i="11"/>
  <c r="A192" i="11"/>
  <c r="L191" i="11"/>
  <c r="K191" i="11"/>
  <c r="J191" i="11"/>
  <c r="I191" i="11"/>
  <c r="H191" i="11"/>
  <c r="G191" i="11"/>
  <c r="F191" i="11"/>
  <c r="E191" i="11"/>
  <c r="D191" i="11"/>
  <c r="C191" i="11"/>
  <c r="B191" i="11"/>
  <c r="A191" i="11"/>
  <c r="L190" i="11"/>
  <c r="K190" i="11"/>
  <c r="J190" i="11"/>
  <c r="I190" i="11"/>
  <c r="H190" i="11"/>
  <c r="G190" i="11"/>
  <c r="F190" i="11"/>
  <c r="E190" i="11"/>
  <c r="D190" i="11"/>
  <c r="C190" i="11"/>
  <c r="B190" i="11"/>
  <c r="A190" i="11"/>
  <c r="L189" i="11"/>
  <c r="K189" i="11"/>
  <c r="J189" i="11"/>
  <c r="I189" i="11"/>
  <c r="H189" i="11"/>
  <c r="G189" i="11"/>
  <c r="F189" i="11"/>
  <c r="E189" i="11"/>
  <c r="D189" i="11"/>
  <c r="C189" i="11"/>
  <c r="B189" i="11"/>
  <c r="A189" i="11"/>
  <c r="L188" i="11"/>
  <c r="K188" i="11"/>
  <c r="J188" i="11"/>
  <c r="I188" i="11"/>
  <c r="H188" i="11"/>
  <c r="G188" i="11"/>
  <c r="F188" i="11"/>
  <c r="E188" i="11"/>
  <c r="D188" i="11"/>
  <c r="C188" i="11"/>
  <c r="B188" i="11"/>
  <c r="A188" i="11"/>
  <c r="L187" i="11"/>
  <c r="K187" i="11"/>
  <c r="J187" i="11"/>
  <c r="I187" i="11"/>
  <c r="H187" i="11"/>
  <c r="G187" i="11"/>
  <c r="F187" i="11"/>
  <c r="E187" i="11"/>
  <c r="D187" i="11"/>
  <c r="C187" i="11"/>
  <c r="B187" i="11"/>
  <c r="A187" i="11"/>
  <c r="L186" i="11"/>
  <c r="K186" i="11"/>
  <c r="J186" i="11"/>
  <c r="I186" i="11"/>
  <c r="H186" i="11"/>
  <c r="G186" i="11"/>
  <c r="F186" i="11"/>
  <c r="E186" i="11"/>
  <c r="D186" i="11"/>
  <c r="C186" i="11"/>
  <c r="B186" i="11"/>
  <c r="A186" i="11"/>
  <c r="L185" i="11"/>
  <c r="K185" i="11"/>
  <c r="J185" i="11"/>
  <c r="I185" i="11"/>
  <c r="H185" i="11"/>
  <c r="G185" i="11"/>
  <c r="F185" i="11"/>
  <c r="E185" i="11"/>
  <c r="D185" i="11"/>
  <c r="C185" i="11"/>
  <c r="B185" i="11"/>
  <c r="A185" i="11"/>
  <c r="L184" i="11"/>
  <c r="K184" i="11"/>
  <c r="J184" i="11"/>
  <c r="I184" i="11"/>
  <c r="H184" i="11"/>
  <c r="G184" i="11"/>
  <c r="F184" i="11"/>
  <c r="E184" i="11"/>
  <c r="D184" i="11"/>
  <c r="C184" i="11"/>
  <c r="B184" i="11"/>
  <c r="A184" i="11"/>
  <c r="L183" i="11"/>
  <c r="K183" i="11"/>
  <c r="J183" i="11"/>
  <c r="I183" i="11"/>
  <c r="H183" i="11"/>
  <c r="G183" i="11"/>
  <c r="F183" i="11"/>
  <c r="E183" i="11"/>
  <c r="D183" i="11"/>
  <c r="C183" i="11"/>
  <c r="B183" i="11"/>
  <c r="A183" i="11"/>
  <c r="L182" i="11"/>
  <c r="K182" i="11"/>
  <c r="J182" i="11"/>
  <c r="I182" i="11"/>
  <c r="H182" i="11"/>
  <c r="G182" i="11"/>
  <c r="F182" i="11"/>
  <c r="E182" i="11"/>
  <c r="D182" i="11"/>
  <c r="C182" i="11"/>
  <c r="B182" i="11"/>
  <c r="A182" i="11"/>
  <c r="L181" i="11"/>
  <c r="K181" i="11"/>
  <c r="J181" i="11"/>
  <c r="I181" i="11"/>
  <c r="H181" i="11"/>
  <c r="G181" i="11"/>
  <c r="F181" i="11"/>
  <c r="E181" i="11"/>
  <c r="D181" i="11"/>
  <c r="C181" i="11"/>
  <c r="B181" i="11"/>
  <c r="A181" i="11"/>
  <c r="L180" i="11"/>
  <c r="K180" i="11"/>
  <c r="J180" i="11"/>
  <c r="I180" i="11"/>
  <c r="H180" i="11"/>
  <c r="G180" i="11"/>
  <c r="F180" i="11"/>
  <c r="E180" i="11"/>
  <c r="D180" i="11"/>
  <c r="C180" i="11"/>
  <c r="B180" i="11"/>
  <c r="A180" i="11"/>
  <c r="L179" i="11"/>
  <c r="K179" i="11"/>
  <c r="J179" i="11"/>
  <c r="I179" i="11"/>
  <c r="H179" i="11"/>
  <c r="G179" i="11"/>
  <c r="F179" i="11"/>
  <c r="E179" i="11"/>
  <c r="D179" i="11"/>
  <c r="C179" i="11"/>
  <c r="B179" i="11"/>
  <c r="A179" i="11"/>
  <c r="L178" i="11"/>
  <c r="K178" i="11"/>
  <c r="J178" i="11"/>
  <c r="I178" i="11"/>
  <c r="H178" i="11"/>
  <c r="G178" i="11"/>
  <c r="F178" i="11"/>
  <c r="E178" i="11"/>
  <c r="D178" i="11"/>
  <c r="C178" i="11"/>
  <c r="B178" i="11"/>
  <c r="A178" i="11"/>
  <c r="L177" i="11"/>
  <c r="K177" i="11"/>
  <c r="J177" i="11"/>
  <c r="I177" i="11"/>
  <c r="H177" i="11"/>
  <c r="G177" i="11"/>
  <c r="F177" i="11"/>
  <c r="E177" i="11"/>
  <c r="D177" i="11"/>
  <c r="C177" i="11"/>
  <c r="B177" i="11"/>
  <c r="A177" i="11"/>
  <c r="L176" i="11"/>
  <c r="K176" i="11"/>
  <c r="J176" i="11"/>
  <c r="I176" i="11"/>
  <c r="H176" i="11"/>
  <c r="G176" i="11"/>
  <c r="F176" i="11"/>
  <c r="E176" i="11"/>
  <c r="D176" i="11"/>
  <c r="C176" i="11"/>
  <c r="B176" i="11"/>
  <c r="A176" i="11"/>
  <c r="L175" i="11"/>
  <c r="K175" i="11"/>
  <c r="J175" i="11"/>
  <c r="I175" i="11"/>
  <c r="H175" i="11"/>
  <c r="G175" i="11"/>
  <c r="F175" i="11"/>
  <c r="E175" i="11"/>
  <c r="D175" i="11"/>
  <c r="C175" i="11"/>
  <c r="B175" i="11"/>
  <c r="A175" i="11"/>
  <c r="L174" i="11"/>
  <c r="K174" i="11"/>
  <c r="J174" i="11"/>
  <c r="I174" i="11"/>
  <c r="H174" i="11"/>
  <c r="G174" i="11"/>
  <c r="F174" i="11"/>
  <c r="E174" i="11"/>
  <c r="D174" i="11"/>
  <c r="C174" i="11"/>
  <c r="B174" i="11"/>
  <c r="A174" i="11"/>
  <c r="L173" i="11"/>
  <c r="K173" i="11"/>
  <c r="J173" i="11"/>
  <c r="I173" i="11"/>
  <c r="H173" i="11"/>
  <c r="G173" i="11"/>
  <c r="F173" i="11"/>
  <c r="E173" i="11"/>
  <c r="D173" i="11"/>
  <c r="C173" i="11"/>
  <c r="B173" i="11"/>
  <c r="A173" i="11"/>
  <c r="L172" i="11"/>
  <c r="K172" i="11"/>
  <c r="J172" i="11"/>
  <c r="I172" i="11"/>
  <c r="H172" i="11"/>
  <c r="G172" i="11"/>
  <c r="F172" i="11"/>
  <c r="E172" i="11"/>
  <c r="D172" i="11"/>
  <c r="C172" i="11"/>
  <c r="B172" i="11"/>
  <c r="A172" i="11"/>
  <c r="L171" i="11"/>
  <c r="K171" i="11"/>
  <c r="J171" i="11"/>
  <c r="I171" i="11"/>
  <c r="H171" i="11"/>
  <c r="G171" i="11"/>
  <c r="F171" i="11"/>
  <c r="E171" i="11"/>
  <c r="D171" i="11"/>
  <c r="C171" i="11"/>
  <c r="B171" i="11"/>
  <c r="A171" i="11"/>
  <c r="L170" i="11"/>
  <c r="K170" i="11"/>
  <c r="J170" i="11"/>
  <c r="I170" i="11"/>
  <c r="H170" i="11"/>
  <c r="G170" i="11"/>
  <c r="F170" i="11"/>
  <c r="E170" i="11"/>
  <c r="D170" i="11"/>
  <c r="C170" i="11"/>
  <c r="B170" i="11"/>
  <c r="A170" i="11"/>
  <c r="L169" i="11"/>
  <c r="K169" i="11"/>
  <c r="J169" i="11"/>
  <c r="I169" i="11"/>
  <c r="H169" i="11"/>
  <c r="G169" i="11"/>
  <c r="F169" i="11"/>
  <c r="E169" i="11"/>
  <c r="D169" i="11"/>
  <c r="C169" i="11"/>
  <c r="B169" i="11"/>
  <c r="A169" i="11"/>
  <c r="L168" i="11"/>
  <c r="K168" i="11"/>
  <c r="J168" i="11"/>
  <c r="I168" i="11"/>
  <c r="H168" i="11"/>
  <c r="G168" i="11"/>
  <c r="F168" i="11"/>
  <c r="E168" i="11"/>
  <c r="D168" i="11"/>
  <c r="C168" i="11"/>
  <c r="B168" i="11"/>
  <c r="A168" i="11"/>
  <c r="L167" i="11"/>
  <c r="K167" i="11"/>
  <c r="J167" i="11"/>
  <c r="I167" i="11"/>
  <c r="H167" i="11"/>
  <c r="G167" i="11"/>
  <c r="F167" i="11"/>
  <c r="E167" i="11"/>
  <c r="D167" i="11"/>
  <c r="C167" i="11"/>
  <c r="B167" i="11"/>
  <c r="A167" i="11"/>
  <c r="L166" i="11"/>
  <c r="K166" i="11"/>
  <c r="J166" i="11"/>
  <c r="I166" i="11"/>
  <c r="H166" i="11"/>
  <c r="G166" i="11"/>
  <c r="F166" i="11"/>
  <c r="E166" i="11"/>
  <c r="D166" i="11"/>
  <c r="C166" i="11"/>
  <c r="B166" i="11"/>
  <c r="A166" i="11"/>
  <c r="L165" i="11"/>
  <c r="K165" i="11"/>
  <c r="J165" i="11"/>
  <c r="I165" i="11"/>
  <c r="H165" i="11"/>
  <c r="G165" i="11"/>
  <c r="F165" i="11"/>
  <c r="E165" i="11"/>
  <c r="D165" i="11"/>
  <c r="C165" i="11"/>
  <c r="B165" i="11"/>
  <c r="A165" i="11"/>
  <c r="L164" i="11"/>
  <c r="K164" i="11"/>
  <c r="J164" i="11"/>
  <c r="I164" i="11"/>
  <c r="H164" i="11"/>
  <c r="G164" i="11"/>
  <c r="F164" i="11"/>
  <c r="E164" i="11"/>
  <c r="D164" i="11"/>
  <c r="C164" i="11"/>
  <c r="B164" i="11"/>
  <c r="A164" i="11"/>
  <c r="L163" i="11"/>
  <c r="K163" i="11"/>
  <c r="J163" i="11"/>
  <c r="I163" i="11"/>
  <c r="H163" i="11"/>
  <c r="G163" i="11"/>
  <c r="F163" i="11"/>
  <c r="E163" i="11"/>
  <c r="D163" i="11"/>
  <c r="C163" i="11"/>
  <c r="B163" i="11"/>
  <c r="A163" i="11"/>
  <c r="L162" i="11"/>
  <c r="K162" i="11"/>
  <c r="J162" i="11"/>
  <c r="I162" i="11"/>
  <c r="H162" i="11"/>
  <c r="G162" i="11"/>
  <c r="F162" i="11"/>
  <c r="E162" i="11"/>
  <c r="D162" i="11"/>
  <c r="C162" i="11"/>
  <c r="B162" i="11"/>
  <c r="A162" i="11"/>
  <c r="L161" i="11"/>
  <c r="K161" i="11"/>
  <c r="J161" i="11"/>
  <c r="I161" i="11"/>
  <c r="H161" i="11"/>
  <c r="G161" i="11"/>
  <c r="F161" i="11"/>
  <c r="E161" i="11"/>
  <c r="D161" i="11"/>
  <c r="C161" i="11"/>
  <c r="B161" i="11"/>
  <c r="A161" i="11"/>
  <c r="L160" i="11"/>
  <c r="K160" i="11"/>
  <c r="J160" i="11"/>
  <c r="I160" i="11"/>
  <c r="H160" i="11"/>
  <c r="G160" i="11"/>
  <c r="F160" i="11"/>
  <c r="E160" i="11"/>
  <c r="D160" i="11"/>
  <c r="C160" i="11"/>
  <c r="B160" i="11"/>
  <c r="A160" i="11"/>
  <c r="L159" i="11"/>
  <c r="K159" i="11"/>
  <c r="J159" i="11"/>
  <c r="I159" i="11"/>
  <c r="H159" i="11"/>
  <c r="G159" i="11"/>
  <c r="F159" i="11"/>
  <c r="E159" i="11"/>
  <c r="D159" i="11"/>
  <c r="C159" i="11"/>
  <c r="B159" i="11"/>
  <c r="A159" i="11"/>
  <c r="L158" i="11"/>
  <c r="K158" i="11"/>
  <c r="J158" i="11"/>
  <c r="I158" i="11"/>
  <c r="H158" i="11"/>
  <c r="G158" i="11"/>
  <c r="F158" i="11"/>
  <c r="E158" i="11"/>
  <c r="D158" i="11"/>
  <c r="C158" i="11"/>
  <c r="B158" i="11"/>
  <c r="A158" i="11"/>
  <c r="L157" i="11"/>
  <c r="K157" i="11"/>
  <c r="J157" i="11"/>
  <c r="I157" i="11"/>
  <c r="H157" i="11"/>
  <c r="G157" i="11"/>
  <c r="F157" i="11"/>
  <c r="E157" i="11"/>
  <c r="D157" i="11"/>
  <c r="C157" i="11"/>
  <c r="B157" i="11"/>
  <c r="A157" i="11"/>
  <c r="L156" i="11"/>
  <c r="K156" i="11"/>
  <c r="J156" i="11"/>
  <c r="I156" i="11"/>
  <c r="H156" i="11"/>
  <c r="G156" i="11"/>
  <c r="F156" i="11"/>
  <c r="E156" i="11"/>
  <c r="D156" i="11"/>
  <c r="C156" i="11"/>
  <c r="B156" i="11"/>
  <c r="A156" i="11"/>
  <c r="L155" i="11"/>
  <c r="K155" i="11"/>
  <c r="J155" i="11"/>
  <c r="I155" i="11"/>
  <c r="H155" i="11"/>
  <c r="G155" i="11"/>
  <c r="F155" i="11"/>
  <c r="E155" i="11"/>
  <c r="D155" i="11"/>
  <c r="C155" i="11"/>
  <c r="B155" i="11"/>
  <c r="A155" i="11"/>
  <c r="L154" i="11"/>
  <c r="K154" i="11"/>
  <c r="J154" i="11"/>
  <c r="I154" i="11"/>
  <c r="H154" i="11"/>
  <c r="G154" i="11"/>
  <c r="F154" i="11"/>
  <c r="E154" i="11"/>
  <c r="D154" i="11"/>
  <c r="C154" i="11"/>
  <c r="B154" i="11"/>
  <c r="A154" i="11"/>
  <c r="L153" i="11"/>
  <c r="K153" i="11"/>
  <c r="J153" i="11"/>
  <c r="I153" i="11"/>
  <c r="H153" i="11"/>
  <c r="G153" i="11"/>
  <c r="F153" i="11"/>
  <c r="E153" i="11"/>
  <c r="D153" i="11"/>
  <c r="C153" i="11"/>
  <c r="B153" i="11"/>
  <c r="A153" i="11"/>
  <c r="L152" i="11"/>
  <c r="K152" i="11"/>
  <c r="J152" i="11"/>
  <c r="I152" i="11"/>
  <c r="H152" i="11"/>
  <c r="G152" i="11"/>
  <c r="F152" i="11"/>
  <c r="E152" i="11"/>
  <c r="D152" i="11"/>
  <c r="C152" i="11"/>
  <c r="B152" i="11"/>
  <c r="A152" i="11"/>
  <c r="L151" i="11"/>
  <c r="K151" i="11"/>
  <c r="J151" i="11"/>
  <c r="I151" i="11"/>
  <c r="H151" i="11"/>
  <c r="G151" i="11"/>
  <c r="F151" i="11"/>
  <c r="E151" i="11"/>
  <c r="D151" i="11"/>
  <c r="C151" i="11"/>
  <c r="B151" i="11"/>
  <c r="A151" i="11"/>
  <c r="L150" i="11"/>
  <c r="K150" i="11"/>
  <c r="J150" i="11"/>
  <c r="I150" i="11"/>
  <c r="H150" i="11"/>
  <c r="G150" i="11"/>
  <c r="F150" i="11"/>
  <c r="E150" i="11"/>
  <c r="D150" i="11"/>
  <c r="C150" i="11"/>
  <c r="B150" i="11"/>
  <c r="A150" i="11"/>
  <c r="L149" i="11"/>
  <c r="K149" i="11"/>
  <c r="J149" i="11"/>
  <c r="I149" i="11"/>
  <c r="H149" i="11"/>
  <c r="G149" i="11"/>
  <c r="F149" i="11"/>
  <c r="E149" i="11"/>
  <c r="D149" i="11"/>
  <c r="C149" i="11"/>
  <c r="B149" i="11"/>
  <c r="A149" i="11"/>
  <c r="L148" i="11"/>
  <c r="K148" i="11"/>
  <c r="J148" i="11"/>
  <c r="I148" i="11"/>
  <c r="H148" i="11"/>
  <c r="G148" i="11"/>
  <c r="F148" i="11"/>
  <c r="E148" i="11"/>
  <c r="D148" i="11"/>
  <c r="C148" i="11"/>
  <c r="B148" i="11"/>
  <c r="A148" i="11"/>
  <c r="L147" i="11"/>
  <c r="K147" i="11"/>
  <c r="J147" i="11"/>
  <c r="I147" i="11"/>
  <c r="H147" i="11"/>
  <c r="G147" i="11"/>
  <c r="F147" i="11"/>
  <c r="E147" i="11"/>
  <c r="D147" i="11"/>
  <c r="C147" i="11"/>
  <c r="B147" i="11"/>
  <c r="A147" i="11"/>
  <c r="L146" i="11"/>
  <c r="K146" i="11"/>
  <c r="J146" i="11"/>
  <c r="I146" i="11"/>
  <c r="H146" i="11"/>
  <c r="G146" i="11"/>
  <c r="F146" i="11"/>
  <c r="E146" i="11"/>
  <c r="D146" i="11"/>
  <c r="C146" i="11"/>
  <c r="B146" i="11"/>
  <c r="A146" i="11"/>
  <c r="L145" i="11"/>
  <c r="K145" i="11"/>
  <c r="J145" i="11"/>
  <c r="I145" i="11"/>
  <c r="H145" i="11"/>
  <c r="G145" i="11"/>
  <c r="F145" i="11"/>
  <c r="E145" i="11"/>
  <c r="D145" i="11"/>
  <c r="C145" i="11"/>
  <c r="B145" i="11"/>
  <c r="A145" i="11"/>
  <c r="L144" i="11"/>
  <c r="K144" i="11"/>
  <c r="J144" i="11"/>
  <c r="I144" i="11"/>
  <c r="H144" i="11"/>
  <c r="G144" i="11"/>
  <c r="F144" i="11"/>
  <c r="E144" i="11"/>
  <c r="D144" i="11"/>
  <c r="C144" i="11"/>
  <c r="B144" i="11"/>
  <c r="A144" i="11"/>
  <c r="L143" i="11"/>
  <c r="K143" i="11"/>
  <c r="J143" i="11"/>
  <c r="I143" i="11"/>
  <c r="H143" i="11"/>
  <c r="G143" i="11"/>
  <c r="F143" i="11"/>
  <c r="E143" i="11"/>
  <c r="D143" i="11"/>
  <c r="C143" i="11"/>
  <c r="B143" i="11"/>
  <c r="A143" i="11"/>
  <c r="L142" i="11"/>
  <c r="K142" i="11"/>
  <c r="J142" i="11"/>
  <c r="I142" i="11"/>
  <c r="H142" i="11"/>
  <c r="G142" i="11"/>
  <c r="F142" i="11"/>
  <c r="E142" i="11"/>
  <c r="D142" i="11"/>
  <c r="C142" i="11"/>
  <c r="B142" i="11"/>
  <c r="A142" i="11"/>
  <c r="L141" i="11"/>
  <c r="K141" i="11"/>
  <c r="J141" i="11"/>
  <c r="I141" i="11"/>
  <c r="H141" i="11"/>
  <c r="G141" i="11"/>
  <c r="F141" i="11"/>
  <c r="E141" i="11"/>
  <c r="D141" i="11"/>
  <c r="C141" i="11"/>
  <c r="B141" i="11"/>
  <c r="A141" i="11"/>
  <c r="L140" i="11"/>
  <c r="K140" i="11"/>
  <c r="J140" i="11"/>
  <c r="I140" i="11"/>
  <c r="H140" i="11"/>
  <c r="G140" i="11"/>
  <c r="F140" i="11"/>
  <c r="E140" i="11"/>
  <c r="D140" i="11"/>
  <c r="C140" i="11"/>
  <c r="B140" i="11"/>
  <c r="A140" i="11"/>
  <c r="L139" i="11"/>
  <c r="K139" i="11"/>
  <c r="J139" i="11"/>
  <c r="I139" i="11"/>
  <c r="H139" i="11"/>
  <c r="G139" i="11"/>
  <c r="F139" i="11"/>
  <c r="E139" i="11"/>
  <c r="D139" i="11"/>
  <c r="C139" i="11"/>
  <c r="B139" i="11"/>
  <c r="A139" i="11"/>
  <c r="L138" i="11"/>
  <c r="K138" i="11"/>
  <c r="J138" i="11"/>
  <c r="I138" i="11"/>
  <c r="H138" i="11"/>
  <c r="G138" i="11"/>
  <c r="F138" i="11"/>
  <c r="E138" i="11"/>
  <c r="D138" i="11"/>
  <c r="C138" i="11"/>
  <c r="B138" i="11"/>
  <c r="A138" i="11"/>
  <c r="L137" i="11"/>
  <c r="K137" i="11"/>
  <c r="J137" i="11"/>
  <c r="I137" i="11"/>
  <c r="H137" i="11"/>
  <c r="G137" i="11"/>
  <c r="F137" i="11"/>
  <c r="E137" i="11"/>
  <c r="D137" i="11"/>
  <c r="C137" i="11"/>
  <c r="B137" i="11"/>
  <c r="A137" i="11"/>
  <c r="L136" i="11"/>
  <c r="K136" i="11"/>
  <c r="J136" i="11"/>
  <c r="I136" i="11"/>
  <c r="H136" i="11"/>
  <c r="G136" i="11"/>
  <c r="F136" i="11"/>
  <c r="E136" i="11"/>
  <c r="D136" i="11"/>
  <c r="C136" i="11"/>
  <c r="B136" i="11"/>
  <c r="A136" i="11"/>
  <c r="L135" i="11"/>
  <c r="K135" i="11"/>
  <c r="J135" i="11"/>
  <c r="I135" i="11"/>
  <c r="H135" i="11"/>
  <c r="G135" i="11"/>
  <c r="F135" i="11"/>
  <c r="E135" i="11"/>
  <c r="D135" i="11"/>
  <c r="C135" i="11"/>
  <c r="B135" i="11"/>
  <c r="A135" i="11"/>
  <c r="L134" i="11"/>
  <c r="K134" i="11"/>
  <c r="J134" i="11"/>
  <c r="I134" i="11"/>
  <c r="H134" i="11"/>
  <c r="G134" i="11"/>
  <c r="F134" i="11"/>
  <c r="E134" i="11"/>
  <c r="D134" i="11"/>
  <c r="C134" i="11"/>
  <c r="B134" i="11"/>
  <c r="A134" i="11"/>
  <c r="L133" i="11"/>
  <c r="K133" i="11"/>
  <c r="J133" i="11"/>
  <c r="I133" i="11"/>
  <c r="H133" i="11"/>
  <c r="G133" i="11"/>
  <c r="F133" i="11"/>
  <c r="E133" i="11"/>
  <c r="D133" i="11"/>
  <c r="C133" i="11"/>
  <c r="B133" i="11"/>
  <c r="A133" i="11"/>
  <c r="L132" i="11"/>
  <c r="K132" i="11"/>
  <c r="J132" i="11"/>
  <c r="I132" i="11"/>
  <c r="H132" i="11"/>
  <c r="G132" i="11"/>
  <c r="F132" i="11"/>
  <c r="E132" i="11"/>
  <c r="D132" i="11"/>
  <c r="C132" i="11"/>
  <c r="B132" i="11"/>
  <c r="A132" i="11"/>
  <c r="L131" i="11"/>
  <c r="K131" i="11"/>
  <c r="J131" i="11"/>
  <c r="I131" i="11"/>
  <c r="H131" i="11"/>
  <c r="G131" i="11"/>
  <c r="F131" i="11"/>
  <c r="E131" i="11"/>
  <c r="D131" i="11"/>
  <c r="C131" i="11"/>
  <c r="B131" i="11"/>
  <c r="A131" i="11"/>
  <c r="L130" i="11"/>
  <c r="K130" i="11"/>
  <c r="J130" i="11"/>
  <c r="I130" i="11"/>
  <c r="H130" i="11"/>
  <c r="G130" i="11"/>
  <c r="F130" i="11"/>
  <c r="E130" i="11"/>
  <c r="D130" i="11"/>
  <c r="C130" i="11"/>
  <c r="B130" i="11"/>
  <c r="A130" i="11"/>
  <c r="L129" i="11"/>
  <c r="K129" i="11"/>
  <c r="J129" i="11"/>
  <c r="I129" i="11"/>
  <c r="H129" i="11"/>
  <c r="G129" i="11"/>
  <c r="F129" i="11"/>
  <c r="E129" i="11"/>
  <c r="D129" i="11"/>
  <c r="C129" i="11"/>
  <c r="B129" i="11"/>
  <c r="A129" i="11"/>
  <c r="L128" i="11"/>
  <c r="K128" i="11"/>
  <c r="J128" i="11"/>
  <c r="I128" i="11"/>
  <c r="H128" i="11"/>
  <c r="G128" i="11"/>
  <c r="F128" i="11"/>
  <c r="E128" i="11"/>
  <c r="D128" i="11"/>
  <c r="C128" i="11"/>
  <c r="B128" i="11"/>
  <c r="A128" i="11"/>
  <c r="L127" i="11"/>
  <c r="K127" i="11"/>
  <c r="J127" i="11"/>
  <c r="I127" i="11"/>
  <c r="H127" i="11"/>
  <c r="G127" i="11"/>
  <c r="F127" i="11"/>
  <c r="E127" i="11"/>
  <c r="D127" i="11"/>
  <c r="C127" i="11"/>
  <c r="B127" i="11"/>
  <c r="A127" i="11"/>
  <c r="L126" i="11"/>
  <c r="K126" i="11"/>
  <c r="J126" i="11"/>
  <c r="I126" i="11"/>
  <c r="H126" i="11"/>
  <c r="G126" i="11"/>
  <c r="F126" i="11"/>
  <c r="E126" i="11"/>
  <c r="D126" i="11"/>
  <c r="C126" i="11"/>
  <c r="B126" i="11"/>
  <c r="A126" i="11"/>
  <c r="L125" i="11"/>
  <c r="K125" i="11"/>
  <c r="J125" i="11"/>
  <c r="I125" i="11"/>
  <c r="H125" i="11"/>
  <c r="G125" i="11"/>
  <c r="F125" i="11"/>
  <c r="E125" i="11"/>
  <c r="D125" i="11"/>
  <c r="C125" i="11"/>
  <c r="B125" i="11"/>
  <c r="A125" i="11"/>
  <c r="L124" i="11"/>
  <c r="K124" i="11"/>
  <c r="J124" i="11"/>
  <c r="I124" i="11"/>
  <c r="H124" i="11"/>
  <c r="G124" i="11"/>
  <c r="F124" i="11"/>
  <c r="E124" i="11"/>
  <c r="D124" i="11"/>
  <c r="C124" i="11"/>
  <c r="B124" i="11"/>
  <c r="A124" i="11"/>
  <c r="L123" i="11"/>
  <c r="K123" i="11"/>
  <c r="J123" i="11"/>
  <c r="I123" i="11"/>
  <c r="H123" i="11"/>
  <c r="G123" i="11"/>
  <c r="F123" i="11"/>
  <c r="E123" i="11"/>
  <c r="D123" i="11"/>
  <c r="C123" i="11"/>
  <c r="B123" i="11"/>
  <c r="A123" i="11"/>
  <c r="L122" i="11"/>
  <c r="K122" i="11"/>
  <c r="J122" i="11"/>
  <c r="I122" i="11"/>
  <c r="H122" i="11"/>
  <c r="G122" i="11"/>
  <c r="F122" i="11"/>
  <c r="E122" i="11"/>
  <c r="D122" i="11"/>
  <c r="C122" i="11"/>
  <c r="B122" i="11"/>
  <c r="A122" i="11"/>
  <c r="L121" i="11"/>
  <c r="K121" i="11"/>
  <c r="J121" i="11"/>
  <c r="I121" i="11"/>
  <c r="H121" i="11"/>
  <c r="G121" i="11"/>
  <c r="F121" i="11"/>
  <c r="E121" i="11"/>
  <c r="D121" i="11"/>
  <c r="C121" i="11"/>
  <c r="B121" i="11"/>
  <c r="A121" i="11"/>
  <c r="L120" i="11"/>
  <c r="K120" i="11"/>
  <c r="J120" i="11"/>
  <c r="I120" i="11"/>
  <c r="H120" i="11"/>
  <c r="G120" i="11"/>
  <c r="F120" i="11"/>
  <c r="E120" i="11"/>
  <c r="D120" i="11"/>
  <c r="C120" i="11"/>
  <c r="B120" i="11"/>
  <c r="A120" i="11"/>
  <c r="L119" i="11"/>
  <c r="K119" i="11"/>
  <c r="J119" i="11"/>
  <c r="I119" i="11"/>
  <c r="H119" i="11"/>
  <c r="G119" i="11"/>
  <c r="F119" i="11"/>
  <c r="E119" i="11"/>
  <c r="D119" i="11"/>
  <c r="C119" i="11"/>
  <c r="B119" i="11"/>
  <c r="A119" i="11"/>
  <c r="L118" i="11"/>
  <c r="K118" i="11"/>
  <c r="J118" i="11"/>
  <c r="I118" i="11"/>
  <c r="H118" i="11"/>
  <c r="G118" i="11"/>
  <c r="F118" i="11"/>
  <c r="E118" i="11"/>
  <c r="D118" i="11"/>
  <c r="C118" i="11"/>
  <c r="B118" i="11"/>
  <c r="A118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L116" i="11"/>
  <c r="K116" i="11"/>
  <c r="J116" i="11"/>
  <c r="I116" i="11"/>
  <c r="H116" i="11"/>
  <c r="G116" i="11"/>
  <c r="F116" i="11"/>
  <c r="E116" i="11"/>
  <c r="D116" i="11"/>
  <c r="C116" i="11"/>
  <c r="B116" i="11"/>
  <c r="A116" i="11"/>
  <c r="L115" i="11"/>
  <c r="K115" i="11"/>
  <c r="J115" i="11"/>
  <c r="I115" i="11"/>
  <c r="H115" i="11"/>
  <c r="G115" i="11"/>
  <c r="F115" i="11"/>
  <c r="E115" i="11"/>
  <c r="D115" i="11"/>
  <c r="C115" i="11"/>
  <c r="B115" i="11"/>
  <c r="A115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L109" i="11"/>
  <c r="K109" i="11"/>
  <c r="J109" i="11"/>
  <c r="I109" i="11"/>
  <c r="H109" i="11"/>
  <c r="G109" i="11"/>
  <c r="F109" i="11"/>
  <c r="E109" i="11"/>
  <c r="D109" i="11"/>
  <c r="C109" i="11"/>
  <c r="B109" i="11"/>
  <c r="A109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L9" i="11"/>
  <c r="K9" i="11"/>
  <c r="J9" i="11"/>
  <c r="I9" i="11"/>
  <c r="H9" i="11"/>
  <c r="G9" i="11"/>
  <c r="F9" i="11"/>
  <c r="E9" i="11"/>
  <c r="D9" i="11"/>
  <c r="C9" i="11"/>
  <c r="B9" i="11"/>
  <c r="A9" i="11"/>
  <c r="L8" i="11"/>
  <c r="K8" i="11"/>
  <c r="J8" i="11"/>
  <c r="I8" i="11"/>
  <c r="H8" i="11"/>
  <c r="G8" i="11"/>
  <c r="F8" i="11"/>
  <c r="E8" i="11"/>
  <c r="D8" i="11"/>
  <c r="C8" i="11"/>
  <c r="B8" i="11"/>
  <c r="A8" i="11"/>
  <c r="L7" i="11"/>
  <c r="K7" i="11"/>
  <c r="J7" i="11"/>
  <c r="I7" i="11"/>
  <c r="H7" i="11"/>
  <c r="G7" i="11"/>
  <c r="F7" i="11"/>
  <c r="E7" i="11"/>
  <c r="D7" i="11"/>
  <c r="C7" i="11"/>
  <c r="B7" i="11"/>
  <c r="A7" i="11"/>
  <c r="L6" i="11"/>
  <c r="K6" i="11"/>
  <c r="J6" i="11"/>
  <c r="I6" i="11"/>
  <c r="H6" i="11"/>
  <c r="G6" i="11"/>
  <c r="F6" i="11"/>
  <c r="E6" i="11"/>
  <c r="D6" i="11"/>
  <c r="C6" i="11"/>
  <c r="B6" i="11"/>
  <c r="A6" i="11"/>
  <c r="L5" i="11"/>
  <c r="K5" i="11"/>
  <c r="J5" i="11"/>
  <c r="I5" i="11"/>
  <c r="H5" i="11"/>
  <c r="G5" i="11"/>
  <c r="F5" i="11"/>
  <c r="E5" i="11"/>
  <c r="D5" i="11"/>
  <c r="C5" i="11"/>
  <c r="B5" i="11"/>
  <c r="A5" i="11"/>
  <c r="L4" i="11"/>
  <c r="K4" i="11"/>
  <c r="J4" i="11"/>
  <c r="I4" i="11"/>
  <c r="H4" i="11"/>
  <c r="G4" i="11"/>
  <c r="F4" i="11"/>
  <c r="E4" i="11"/>
  <c r="D4" i="11"/>
  <c r="C4" i="11"/>
  <c r="B4" i="11"/>
  <c r="A4" i="11"/>
  <c r="L3" i="11"/>
  <c r="K3" i="11"/>
  <c r="J3" i="11"/>
  <c r="I3" i="11"/>
  <c r="H3" i="11"/>
  <c r="G3" i="11"/>
  <c r="F3" i="11"/>
  <c r="E3" i="11"/>
  <c r="D3" i="11"/>
  <c r="C3" i="11"/>
  <c r="B3" i="11"/>
  <c r="A3" i="11"/>
  <c r="I10" i="9"/>
  <c r="I9" i="9"/>
  <c r="I8" i="9"/>
  <c r="I7" i="9"/>
  <c r="I6" i="9"/>
  <c r="I5" i="9"/>
  <c r="H10" i="9"/>
  <c r="H9" i="9"/>
  <c r="H8" i="9"/>
  <c r="H7" i="9"/>
  <c r="H6" i="9"/>
  <c r="H5" i="9"/>
  <c r="G10" i="9"/>
  <c r="G9" i="9"/>
  <c r="G8" i="9"/>
  <c r="G7" i="9"/>
  <c r="G6" i="9"/>
  <c r="G5" i="9"/>
  <c r="F10" i="9"/>
  <c r="F9" i="9"/>
  <c r="F8" i="9"/>
  <c r="F7" i="9"/>
  <c r="F6" i="9"/>
  <c r="F5" i="9"/>
  <c r="E10" i="9" a="1"/>
  <c r="E10" i="9" s="1"/>
  <c r="E9" i="9" a="1"/>
  <c r="E9" i="9" s="1"/>
  <c r="E8" i="9" a="1"/>
  <c r="E8" i="9" s="1"/>
  <c r="E7" i="9" a="1"/>
  <c r="E7" i="9" s="1"/>
  <c r="E6" i="9" a="1"/>
  <c r="E6" i="9" s="1"/>
  <c r="E5" i="9" a="1"/>
  <c r="E5" i="9" s="1"/>
  <c r="D10" i="9" a="1"/>
  <c r="D10" i="9" s="1"/>
  <c r="D9" i="9" a="1"/>
  <c r="D9" i="9" s="1"/>
  <c r="D8" i="9" a="1"/>
  <c r="D8" i="9" s="1"/>
  <c r="D7" i="9" a="1"/>
  <c r="D7" i="9" s="1"/>
  <c r="D6" i="9" a="1"/>
  <c r="D6" i="9" s="1"/>
  <c r="D5" i="9" a="1"/>
  <c r="D5" i="9" s="1"/>
  <c r="C10" i="9" a="1"/>
  <c r="C10" i="9" s="1"/>
  <c r="C9" i="9" a="1"/>
  <c r="C9" i="9" s="1"/>
  <c r="C8" i="9" a="1"/>
  <c r="C8" i="9" s="1"/>
  <c r="C7" i="9" a="1"/>
  <c r="C7" i="9" s="1"/>
  <c r="C6" i="9" a="1"/>
  <c r="C6" i="9"/>
  <c r="C5" i="9" a="1"/>
  <c r="C5" i="9" s="1"/>
  <c r="B10" i="9"/>
  <c r="B9" i="9"/>
  <c r="B8" i="9"/>
  <c r="B7" i="9"/>
  <c r="B6" i="9"/>
  <c r="B5" i="9"/>
  <c r="I5" i="8"/>
  <c r="I6" i="8"/>
  <c r="I7" i="8"/>
  <c r="I8" i="8"/>
  <c r="I9" i="8"/>
  <c r="I10" i="8"/>
  <c r="I11" i="8"/>
  <c r="G11" i="8"/>
  <c r="G10" i="8"/>
  <c r="G9" i="8"/>
  <c r="G8" i="8"/>
  <c r="G7" i="8"/>
  <c r="G6" i="8"/>
  <c r="G5" i="8"/>
  <c r="F11" i="8"/>
  <c r="F10" i="8"/>
  <c r="F9" i="8"/>
  <c r="F8" i="8"/>
  <c r="F7" i="8"/>
  <c r="F6" i="8"/>
  <c r="F5" i="8"/>
  <c r="E11" i="8" a="1"/>
  <c r="E11" i="8" s="1"/>
  <c r="E10" i="8" a="1"/>
  <c r="E10" i="8" s="1"/>
  <c r="E9" i="8" a="1"/>
  <c r="E9" i="8" s="1"/>
  <c r="E8" i="8" a="1"/>
  <c r="E8" i="8" s="1"/>
  <c r="E7" i="8" a="1"/>
  <c r="E7" i="8" s="1"/>
  <c r="E6" i="8" a="1"/>
  <c r="E6" i="8" s="1"/>
  <c r="E5" i="8" a="1"/>
  <c r="E5" i="8" s="1"/>
  <c r="D12" i="8"/>
  <c r="D11" i="8"/>
  <c r="D10" i="8"/>
  <c r="D9" i="8"/>
  <c r="D8" i="8"/>
  <c r="D7" i="8"/>
  <c r="D6" i="8"/>
  <c r="D5" i="8"/>
  <c r="C12" i="8"/>
  <c r="C11" i="8"/>
  <c r="C10" i="8"/>
  <c r="C9" i="8"/>
  <c r="C8" i="8"/>
  <c r="C7" i="8"/>
  <c r="C6" i="8"/>
  <c r="C5" i="8"/>
  <c r="F17" i="7"/>
  <c r="F16" i="7"/>
  <c r="F15" i="7"/>
  <c r="F14" i="7"/>
  <c r="F13" i="7"/>
  <c r="F12" i="7"/>
  <c r="D17" i="7"/>
  <c r="D16" i="7"/>
  <c r="D15" i="7"/>
  <c r="D14" i="7"/>
  <c r="D13" i="7"/>
  <c r="D12" i="7"/>
  <c r="C17" i="7" a="1"/>
  <c r="C17" i="7" s="1"/>
  <c r="C16" i="7" a="1"/>
  <c r="C16" i="7" s="1"/>
  <c r="C15" i="7" a="1"/>
  <c r="C15" i="7" s="1"/>
  <c r="C14" i="7" a="1"/>
  <c r="C14" i="7" s="1"/>
  <c r="C13" i="7" a="1"/>
  <c r="C13" i="7" s="1"/>
  <c r="C12" i="7" a="1"/>
  <c r="C12" i="7" s="1"/>
  <c r="B17" i="7" a="1"/>
  <c r="B17" i="7" s="1"/>
  <c r="B16" i="7" a="1"/>
  <c r="B16" i="7" s="1"/>
  <c r="B15" i="7" a="1"/>
  <c r="B15" i="7" s="1"/>
  <c r="B14" i="7" a="1"/>
  <c r="B14" i="7" s="1"/>
  <c r="B13" i="7" a="1"/>
  <c r="B13" i="7" s="1"/>
  <c r="B12" i="7" a="1"/>
  <c r="B12" i="7" s="1"/>
  <c r="AM7" i="1"/>
  <c r="AM8" i="1"/>
  <c r="AM9" i="1"/>
  <c r="H47" i="6" s="1" a="1"/>
  <c r="H47" i="6" s="1"/>
  <c r="AM10" i="1"/>
  <c r="I47" i="6" s="1" a="1"/>
  <c r="I47" i="6" s="1"/>
  <c r="AM12" i="1"/>
  <c r="K47" i="6" s="1" a="1"/>
  <c r="K47" i="6" s="1"/>
  <c r="AM13" i="1"/>
  <c r="L47" i="6" s="1" a="1"/>
  <c r="L47" i="6" s="1"/>
  <c r="AM15" i="1"/>
  <c r="B48" i="6" s="1" a="1"/>
  <c r="B48" i="6" s="1"/>
  <c r="AM16" i="1"/>
  <c r="C48" i="6" s="1" a="1"/>
  <c r="C48" i="6" s="1"/>
  <c r="AM30" i="1"/>
  <c r="E53" i="6" s="1" a="1"/>
  <c r="E53" i="6" s="1"/>
  <c r="AM34" i="1"/>
  <c r="I53" i="6" s="1" a="1"/>
  <c r="I53" i="6" s="1"/>
  <c r="AM39" i="1"/>
  <c r="B50" i="6" s="1" a="1"/>
  <c r="B50" i="6" s="1"/>
  <c r="AM40" i="1"/>
  <c r="C50" i="6" s="1" a="1"/>
  <c r="C50" i="6" s="1"/>
  <c r="AM41" i="1"/>
  <c r="AM49" i="1"/>
  <c r="L50" i="6" s="1" a="1"/>
  <c r="L50" i="6" s="1"/>
  <c r="AM50" i="1"/>
  <c r="M50" i="6" s="1" a="1"/>
  <c r="M50" i="6" s="1"/>
  <c r="AM58" i="1"/>
  <c r="AM60" i="1"/>
  <c r="AM62" i="1"/>
  <c r="M54" i="6" s="1" a="1"/>
  <c r="M54" i="6" s="1"/>
  <c r="AM69" i="1"/>
  <c r="H49" i="6" s="1" a="1"/>
  <c r="H49" i="6" s="1"/>
  <c r="AM74" i="1"/>
  <c r="M49" i="6" s="1" a="1"/>
  <c r="M49" i="6" s="1"/>
  <c r="AM80" i="1"/>
  <c r="AM101" i="1"/>
  <c r="D55" i="6" s="1" a="1"/>
  <c r="D55" i="6" s="1"/>
  <c r="AM109" i="1"/>
  <c r="L55" i="6" s="1" a="1"/>
  <c r="L55" i="6" s="1"/>
  <c r="AM113" i="1"/>
  <c r="AM114" i="1"/>
  <c r="E51" i="6" s="1" a="1"/>
  <c r="E51" i="6" s="1"/>
  <c r="AM118" i="1"/>
  <c r="I51" i="6" s="1" a="1"/>
  <c r="I51" i="6" s="1"/>
  <c r="AM119" i="1"/>
  <c r="J51" i="6" s="1" a="1"/>
  <c r="J51" i="6" s="1"/>
  <c r="AM129" i="1"/>
  <c r="H17" i="6" s="1" a="1"/>
  <c r="H17" i="6" s="1"/>
  <c r="AM130" i="1"/>
  <c r="I17" i="6" s="1" a="1"/>
  <c r="I17" i="6" s="1"/>
  <c r="AM134" i="1"/>
  <c r="AM135" i="1"/>
  <c r="B21" i="6" s="1" a="1"/>
  <c r="B21" i="6" s="1"/>
  <c r="AM138" i="1"/>
  <c r="AM149" i="1"/>
  <c r="AM157" i="1"/>
  <c r="AM168" i="1"/>
  <c r="AM169" i="1"/>
  <c r="L22" i="6" s="1" a="1"/>
  <c r="L22" i="6" s="1"/>
  <c r="AM170" i="1"/>
  <c r="M22" i="6" s="1" a="1"/>
  <c r="M22" i="6" s="1"/>
  <c r="AM173" i="1"/>
  <c r="D14" i="6" s="1" a="1"/>
  <c r="D14" i="6" s="1"/>
  <c r="AM177" i="1"/>
  <c r="H14" i="6" s="1" a="1"/>
  <c r="H14" i="6" s="1"/>
  <c r="AM178" i="1"/>
  <c r="I14" i="6" s="1" a="1"/>
  <c r="I14" i="6" s="1"/>
  <c r="AM181" i="1"/>
  <c r="AM185" i="1"/>
  <c r="AM186" i="1"/>
  <c r="AM188" i="1"/>
  <c r="G16" i="6" s="1" a="1"/>
  <c r="G16" i="6" s="1"/>
  <c r="AM194" i="1"/>
  <c r="AM198" i="1"/>
  <c r="AM199" i="1"/>
  <c r="AM207" i="1"/>
  <c r="B19" i="6" s="1" a="1"/>
  <c r="B19" i="6" s="1"/>
  <c r="AM208" i="1"/>
  <c r="C19" i="6" s="1" a="1"/>
  <c r="C19" i="6" s="1"/>
  <c r="AM213" i="1"/>
  <c r="H19" i="6" s="1" a="1"/>
  <c r="H19" i="6" s="1"/>
  <c r="AM214" i="1"/>
  <c r="I19" i="6" s="1" a="1"/>
  <c r="I19" i="6" s="1"/>
  <c r="AM217" i="1"/>
  <c r="L19" i="6" s="1" a="1"/>
  <c r="L19" i="6" s="1"/>
  <c r="AM218" i="1"/>
  <c r="M19" i="6" s="1" a="1"/>
  <c r="M19" i="6" s="1"/>
  <c r="AM220" i="1"/>
  <c r="C18" i="6" s="1" a="1"/>
  <c r="C18" i="6" s="1"/>
  <c r="AM224" i="1"/>
  <c r="G18" i="6" s="1" a="1"/>
  <c r="G18" i="6" s="1"/>
  <c r="AM238" i="1"/>
  <c r="AM246" i="1"/>
  <c r="AM248" i="1"/>
  <c r="AM249" i="1"/>
  <c r="AM252" i="1"/>
  <c r="K26" i="6" s="1" a="1"/>
  <c r="K26" i="6" s="1"/>
  <c r="AM253" i="1"/>
  <c r="L26" i="6" s="1" a="1"/>
  <c r="L26" i="6" s="1"/>
  <c r="AM258" i="1"/>
  <c r="E29" i="6" s="1" a="1"/>
  <c r="E29" i="6" s="1"/>
  <c r="AM264" i="1"/>
  <c r="AM273" i="1"/>
  <c r="H32" i="6" s="1" a="1"/>
  <c r="H32" i="6" s="1"/>
  <c r="AM274" i="1"/>
  <c r="I32" i="6" s="1" a="1"/>
  <c r="I32" i="6" s="1"/>
  <c r="AM277" i="1"/>
  <c r="L32" i="6" s="1" a="1"/>
  <c r="L32" i="6" s="1"/>
  <c r="AM285" i="1"/>
  <c r="H27" i="6" s="1" a="1"/>
  <c r="H27" i="6" s="1"/>
  <c r="AM286" i="1"/>
  <c r="AM287" i="1"/>
  <c r="AM288" i="1"/>
  <c r="K27" i="6" s="1" a="1"/>
  <c r="K27" i="6" s="1"/>
  <c r="AM296" i="1"/>
  <c r="AM304" i="1"/>
  <c r="AM305" i="1"/>
  <c r="AM312" i="1"/>
  <c r="K28" i="6" s="1" a="1"/>
  <c r="K28" i="6" s="1"/>
  <c r="AM313" i="1"/>
  <c r="L28" i="6" s="1" a="1"/>
  <c r="L28" i="6" s="1"/>
  <c r="AM316" i="1"/>
  <c r="C31" i="6" s="1" a="1"/>
  <c r="C31" i="6" s="1"/>
  <c r="AM317" i="1"/>
  <c r="D31" i="6" s="1" a="1"/>
  <c r="D31" i="6" s="1"/>
  <c r="AM325" i="1"/>
  <c r="L31" i="6" s="1" a="1"/>
  <c r="L31" i="6" s="1"/>
  <c r="AM326" i="1"/>
  <c r="AM330" i="1"/>
  <c r="AM343" i="1"/>
  <c r="AM344" i="1"/>
  <c r="G34" i="6" s="1" a="1"/>
  <c r="G34" i="6" s="1"/>
  <c r="AM352" i="1"/>
  <c r="C33" i="6" s="1" a="1"/>
  <c r="C33" i="6" s="1"/>
  <c r="AM353" i="1"/>
  <c r="D33" i="6" s="1" a="1"/>
  <c r="D33" i="6" s="1"/>
  <c r="AM364" i="1"/>
  <c r="C64" i="6" s="1" a="1"/>
  <c r="C64" i="6" s="1"/>
  <c r="AM377" i="1"/>
  <c r="D65" i="6" s="1" a="1"/>
  <c r="D65" i="6" s="1"/>
  <c r="AM382" i="1"/>
  <c r="I65" i="6" s="1" a="1"/>
  <c r="I65" i="6" s="1"/>
  <c r="AM390" i="1"/>
  <c r="E62" i="6" s="1" a="1"/>
  <c r="E62" i="6" s="1"/>
  <c r="AM391" i="1"/>
  <c r="AM407" i="1"/>
  <c r="AM416" i="1"/>
  <c r="AM424" i="1"/>
  <c r="C59" i="6" s="1" a="1"/>
  <c r="C59" i="6" s="1"/>
  <c r="AM429" i="1"/>
  <c r="H59" i="6" s="1" a="1"/>
  <c r="H59" i="6" s="1"/>
  <c r="AM430" i="1"/>
  <c r="AM445" i="1"/>
  <c r="L63" i="6" s="1" a="1"/>
  <c r="L63" i="6" s="1"/>
  <c r="AM454" i="1"/>
  <c r="AM462" i="1"/>
  <c r="E61" i="6" s="1" a="1"/>
  <c r="E61" i="6" s="1"/>
  <c r="AM463" i="1"/>
  <c r="F61" i="6" s="1" a="1"/>
  <c r="F61" i="6" s="1"/>
  <c r="AM469" i="1"/>
  <c r="L61" i="6" s="1" a="1"/>
  <c r="L61" i="6" s="1"/>
  <c r="AM470" i="1"/>
  <c r="M61" i="6" s="1" a="1"/>
  <c r="M61" i="6" s="1"/>
  <c r="AM471" i="1"/>
  <c r="B58" i="6" s="1" a="1"/>
  <c r="B58" i="6" s="1"/>
  <c r="AM485" i="1"/>
  <c r="D45" i="6" s="1" a="1"/>
  <c r="D45" i="6" s="1"/>
  <c r="AM486" i="1"/>
  <c r="AM488" i="1"/>
  <c r="AM508" i="1"/>
  <c r="C43" i="6" s="1" a="1"/>
  <c r="C43" i="6" s="1"/>
  <c r="AM509" i="1"/>
  <c r="AM522" i="1"/>
  <c r="E38" i="6" s="1" a="1"/>
  <c r="E38" i="6" s="1"/>
  <c r="AM524" i="1"/>
  <c r="G38" i="6" s="1" a="1"/>
  <c r="G38" i="6" s="1"/>
  <c r="AM527" i="1"/>
  <c r="J38" i="6" s="1" a="1"/>
  <c r="J38" i="6" s="1"/>
  <c r="AM533" i="1"/>
  <c r="D36" i="6" s="1" a="1"/>
  <c r="D36" i="6" s="1"/>
  <c r="AM534" i="1"/>
  <c r="E36" i="6" s="1" a="1"/>
  <c r="E36" i="6" s="1"/>
  <c r="AM535" i="1"/>
  <c r="F36" i="6" s="1" a="1"/>
  <c r="F36" i="6" s="1"/>
  <c r="AM552" i="1"/>
  <c r="AM553" i="1"/>
  <c r="AM562" i="1"/>
  <c r="I40" i="6" s="1" a="1"/>
  <c r="I40" i="6" s="1"/>
  <c r="AM572" i="1"/>
  <c r="G37" i="6" s="1" a="1"/>
  <c r="G37" i="6" s="1"/>
  <c r="AM573" i="1"/>
  <c r="H37" i="6" s="1" a="1"/>
  <c r="H37" i="6" s="1"/>
  <c r="AM574" i="1"/>
  <c r="I37" i="6" s="1" a="1"/>
  <c r="I37" i="6" s="1"/>
  <c r="AM581" i="1"/>
  <c r="AM589" i="1"/>
  <c r="L44" i="6" s="1" a="1"/>
  <c r="L44" i="6" s="1"/>
  <c r="AM604" i="1"/>
  <c r="AM621" i="1"/>
  <c r="H7" i="6" s="1" a="1"/>
  <c r="H7" i="6" s="1"/>
  <c r="AM629" i="1"/>
  <c r="D5" i="6" s="1" a="1"/>
  <c r="D5" i="6" s="1"/>
  <c r="AM631" i="1"/>
  <c r="F5" i="6" s="1" a="1"/>
  <c r="F5" i="6" s="1"/>
  <c r="AM632" i="1"/>
  <c r="G5" i="6" s="1" a="1"/>
  <c r="G5" i="6" s="1"/>
  <c r="AM639" i="1"/>
  <c r="B11" i="6" s="1" a="1"/>
  <c r="B11" i="6" s="1"/>
  <c r="AM640" i="1"/>
  <c r="C11" i="6" s="1" a="1"/>
  <c r="C11" i="6" s="1"/>
  <c r="AM641" i="1"/>
  <c r="D11" i="6" s="1" a="1"/>
  <c r="D11" i="6" s="1"/>
  <c r="AM658" i="1"/>
  <c r="AM668" i="1"/>
  <c r="G12" i="6" s="1" a="1"/>
  <c r="G12" i="6" s="1"/>
  <c r="AM669" i="1"/>
  <c r="H12" i="6" s="1" a="1"/>
  <c r="H12" i="6" s="1"/>
  <c r="AM670" i="1"/>
  <c r="I12" i="6" s="1" a="1"/>
  <c r="I12" i="6" s="1"/>
  <c r="AM679" i="1"/>
  <c r="F6" i="6" s="1" a="1"/>
  <c r="F6" i="6" s="1"/>
  <c r="AM680" i="1"/>
  <c r="G6" i="6" s="1" a="1"/>
  <c r="G6" i="6" s="1"/>
  <c r="AM681" i="1"/>
  <c r="H6" i="6" s="1" a="1"/>
  <c r="H6" i="6" s="1"/>
  <c r="AM693" i="1"/>
  <c r="H10" i="6" s="1" a="1"/>
  <c r="H10" i="6" s="1"/>
  <c r="AM697" i="1"/>
  <c r="L10" i="6" s="1" a="1"/>
  <c r="L10" i="6" s="1"/>
  <c r="AM698" i="1"/>
  <c r="AM704" i="1"/>
  <c r="G8" i="6" s="1" a="1"/>
  <c r="G8" i="6" s="1"/>
  <c r="AM705" i="1"/>
  <c r="AI3" i="1" a="1"/>
  <c r="AI3" i="1" s="1"/>
  <c r="AM3" i="1" s="1"/>
  <c r="AI4" i="1" a="1"/>
  <c r="AI4" i="1" s="1"/>
  <c r="AM4" i="1" s="1"/>
  <c r="AI5" i="1" a="1"/>
  <c r="AI5" i="1"/>
  <c r="AM5" i="1" s="1"/>
  <c r="D47" i="6" s="1" a="1"/>
  <c r="D47" i="6" s="1"/>
  <c r="AI6" i="1" a="1"/>
  <c r="AI6" i="1" s="1"/>
  <c r="AM6" i="1" s="1"/>
  <c r="E47" i="6" s="1" a="1"/>
  <c r="E47" i="6" s="1"/>
  <c r="AI7" i="1" a="1"/>
  <c r="AI7" i="1"/>
  <c r="AI8" i="1" a="1"/>
  <c r="AI8" i="1"/>
  <c r="AI9" i="1" a="1"/>
  <c r="AI9" i="1"/>
  <c r="AI10" i="1" a="1"/>
  <c r="AI10" i="1" s="1"/>
  <c r="AI11" i="1" a="1"/>
  <c r="AI11" i="1" s="1"/>
  <c r="AM11" i="1" s="1"/>
  <c r="AI12" i="1" a="1"/>
  <c r="AI12" i="1"/>
  <c r="AI13" i="1" a="1"/>
  <c r="AI13" i="1"/>
  <c r="AI14" i="1" a="1"/>
  <c r="AI14" i="1"/>
  <c r="AM14" i="1" s="1"/>
  <c r="M47" i="6" s="1" a="1"/>
  <c r="M47" i="6" s="1"/>
  <c r="AI15" i="1" a="1"/>
  <c r="AI15" i="1" s="1"/>
  <c r="AI16" i="1" a="1"/>
  <c r="AI16" i="1"/>
  <c r="AI17" i="1" a="1"/>
  <c r="AI17" i="1" s="1"/>
  <c r="AM17" i="1" s="1"/>
  <c r="D48" i="6" s="1" a="1"/>
  <c r="D48" i="6" s="1"/>
  <c r="AI18" i="1" a="1"/>
  <c r="AI18" i="1"/>
  <c r="AM18" i="1" s="1"/>
  <c r="E48" i="6" s="1" a="1"/>
  <c r="E48" i="6" s="1"/>
  <c r="AI19" i="1" a="1"/>
  <c r="AI19" i="1" s="1"/>
  <c r="AM19" i="1" s="1"/>
  <c r="F48" i="6" s="1" a="1"/>
  <c r="F48" i="6" s="1"/>
  <c r="AI20" i="1" a="1"/>
  <c r="AI20" i="1"/>
  <c r="AM20" i="1" s="1"/>
  <c r="AI21" i="1" a="1"/>
  <c r="AI21" i="1"/>
  <c r="AM21" i="1" s="1"/>
  <c r="AI22" i="1" a="1"/>
  <c r="AI22" i="1" s="1"/>
  <c r="AM22" i="1" s="1"/>
  <c r="AI23" i="1" a="1"/>
  <c r="AI23" i="1"/>
  <c r="AM23" i="1" s="1"/>
  <c r="J48" i="6" s="1" a="1"/>
  <c r="J48" i="6" s="1"/>
  <c r="AI24" i="1" a="1"/>
  <c r="AI24" i="1"/>
  <c r="AM24" i="1" s="1"/>
  <c r="AI25" i="1" a="1"/>
  <c r="AI25" i="1"/>
  <c r="AM25" i="1" s="1"/>
  <c r="L48" i="6" s="1" a="1"/>
  <c r="L48" i="6" s="1"/>
  <c r="AI26" i="1" a="1"/>
  <c r="AI26" i="1"/>
  <c r="AM26" i="1" s="1"/>
  <c r="AI27" i="1" a="1"/>
  <c r="AI27" i="1" s="1"/>
  <c r="AM27" i="1" s="1"/>
  <c r="B53" i="6" s="1" a="1"/>
  <c r="B53" i="6" s="1"/>
  <c r="AI28" i="1" a="1"/>
  <c r="AI28" i="1" s="1"/>
  <c r="AM28" i="1" s="1"/>
  <c r="C53" i="6" s="1" a="1"/>
  <c r="C53" i="6" s="1"/>
  <c r="AI29" i="1" a="1"/>
  <c r="AI29" i="1" s="1"/>
  <c r="AM29" i="1" s="1"/>
  <c r="D53" i="6" s="1" a="1"/>
  <c r="D53" i="6" s="1"/>
  <c r="AI30" i="1" a="1"/>
  <c r="AI30" i="1"/>
  <c r="AI31" i="1" a="1"/>
  <c r="AI31" i="1" s="1"/>
  <c r="AM31" i="1" s="1"/>
  <c r="AI32" i="1" a="1"/>
  <c r="AI32" i="1" s="1"/>
  <c r="AM32" i="1" s="1"/>
  <c r="G53" i="6" s="1" a="1"/>
  <c r="G53" i="6" s="1"/>
  <c r="AI33" i="1" a="1"/>
  <c r="AI33" i="1"/>
  <c r="AM33" i="1" s="1"/>
  <c r="H53" i="6" s="1" a="1"/>
  <c r="H53" i="6" s="1"/>
  <c r="AI34" i="1" a="1"/>
  <c r="AI34" i="1"/>
  <c r="AI35" i="1" a="1"/>
  <c r="AI35" i="1" s="1"/>
  <c r="AM35" i="1" s="1"/>
  <c r="AI36" i="1" a="1"/>
  <c r="AI36" i="1"/>
  <c r="AM36" i="1" s="1"/>
  <c r="AI37" i="1" a="1"/>
  <c r="AI37" i="1"/>
  <c r="AM37" i="1" s="1"/>
  <c r="L53" i="6" s="1" a="1"/>
  <c r="L53" i="6" s="1"/>
  <c r="AI38" i="1" a="1"/>
  <c r="AI38" i="1" s="1"/>
  <c r="AM38" i="1" s="1"/>
  <c r="M53" i="6" s="1" a="1"/>
  <c r="M53" i="6" s="1"/>
  <c r="AI39" i="1" a="1"/>
  <c r="AI39" i="1" s="1"/>
  <c r="AI40" i="1" a="1"/>
  <c r="AI40" i="1" s="1"/>
  <c r="AI41" i="1" a="1"/>
  <c r="AI41" i="1"/>
  <c r="AI42" i="1" a="1"/>
  <c r="AI42" i="1"/>
  <c r="AI43" i="1" a="1"/>
  <c r="AI43" i="1" s="1"/>
  <c r="AM43" i="1" s="1"/>
  <c r="AI44" i="1" a="1"/>
  <c r="AI44" i="1" s="1"/>
  <c r="AM44" i="1" s="1"/>
  <c r="AI45" i="1" a="1"/>
  <c r="AI45" i="1" s="1"/>
  <c r="AM45" i="1" s="1"/>
  <c r="AI46" i="1" a="1"/>
  <c r="AI46" i="1"/>
  <c r="AM46" i="1" s="1"/>
  <c r="I50" i="6" s="1" a="1"/>
  <c r="I50" i="6" s="1"/>
  <c r="AI47" i="1" a="1"/>
  <c r="AI47" i="1"/>
  <c r="AM47" i="1" s="1"/>
  <c r="J50" i="6" s="1" a="1"/>
  <c r="J50" i="6" s="1"/>
  <c r="AI48" i="1" a="1"/>
  <c r="AI48" i="1" s="1"/>
  <c r="AI49" i="1" a="1"/>
  <c r="AI49" i="1" s="1"/>
  <c r="AI50" i="1" a="1"/>
  <c r="AI50" i="1" s="1"/>
  <c r="AI51" i="1" a="1"/>
  <c r="AI51" i="1" s="1"/>
  <c r="AM51" i="1" s="1"/>
  <c r="AI52" i="1" a="1"/>
  <c r="AI52" i="1"/>
  <c r="AM52" i="1" s="1"/>
  <c r="AI53" i="1" a="1"/>
  <c r="AI53" i="1"/>
  <c r="AM53" i="1" s="1"/>
  <c r="D54" i="6" s="1" a="1"/>
  <c r="D54" i="6" s="1"/>
  <c r="AI54" i="1" a="1"/>
  <c r="AI54" i="1"/>
  <c r="AM54" i="1" s="1"/>
  <c r="AI55" i="1" a="1"/>
  <c r="AI55" i="1"/>
  <c r="AM55" i="1" s="1"/>
  <c r="F54" i="6" s="1" a="1"/>
  <c r="F54" i="6" s="1"/>
  <c r="AI56" i="1" a="1"/>
  <c r="AI56" i="1"/>
  <c r="AM56" i="1" s="1"/>
  <c r="G54" i="6" s="1" a="1"/>
  <c r="G54" i="6" s="1"/>
  <c r="AI57" i="1" a="1"/>
  <c r="AI57" i="1"/>
  <c r="AM57" i="1" s="1"/>
  <c r="H54" i="6" s="1" a="1"/>
  <c r="H54" i="6" s="1"/>
  <c r="AI58" i="1" a="1"/>
  <c r="AI58" i="1"/>
  <c r="AI59" i="1" a="1"/>
  <c r="AI59" i="1" s="1"/>
  <c r="AM59" i="1" s="1"/>
  <c r="AI60" i="1" a="1"/>
  <c r="AI60" i="1"/>
  <c r="AI61" i="1" a="1"/>
  <c r="AI61" i="1"/>
  <c r="AM61" i="1" s="1"/>
  <c r="L54" i="6" s="1" a="1"/>
  <c r="L54" i="6" s="1"/>
  <c r="AI62" i="1" a="1"/>
  <c r="AI62" i="1" s="1"/>
  <c r="AI63" i="1" a="1"/>
  <c r="AI63" i="1" s="1"/>
  <c r="AM63" i="1" s="1"/>
  <c r="B49" i="6" s="1" a="1"/>
  <c r="B49" i="6" s="1"/>
  <c r="AI64" i="1" a="1"/>
  <c r="AI64" i="1"/>
  <c r="AM64" i="1" s="1"/>
  <c r="AI65" i="1" a="1"/>
  <c r="AI65" i="1"/>
  <c r="AM65" i="1" s="1"/>
  <c r="AI66" i="1" a="1"/>
  <c r="AI66" i="1" s="1"/>
  <c r="AM66" i="1" s="1"/>
  <c r="AI67" i="1" a="1"/>
  <c r="AI67" i="1" s="1"/>
  <c r="AM67" i="1" s="1"/>
  <c r="AI68" i="1" a="1"/>
  <c r="AI68" i="1"/>
  <c r="AM68" i="1" s="1"/>
  <c r="AI69" i="1" a="1"/>
  <c r="AI69" i="1"/>
  <c r="AI70" i="1" a="1"/>
  <c r="AI70" i="1"/>
  <c r="AM70" i="1" s="1"/>
  <c r="AI71" i="1" a="1"/>
  <c r="AI71" i="1"/>
  <c r="AM71" i="1" s="1"/>
  <c r="AI72" i="1" a="1"/>
  <c r="AI72" i="1" s="1"/>
  <c r="AM72" i="1" s="1"/>
  <c r="K49" i="6" s="1" a="1"/>
  <c r="K49" i="6" s="1"/>
  <c r="AI73" i="1" a="1"/>
  <c r="AI73" i="1"/>
  <c r="AM73" i="1" s="1"/>
  <c r="L49" i="6" s="1" a="1"/>
  <c r="L49" i="6" s="1"/>
  <c r="AI74" i="1" a="1"/>
  <c r="AI74" i="1"/>
  <c r="AI75" i="1" a="1"/>
  <c r="AI75" i="1" s="1"/>
  <c r="AM75" i="1" s="1"/>
  <c r="AI76" i="1" a="1"/>
  <c r="AI76" i="1" s="1"/>
  <c r="AM76" i="1" s="1"/>
  <c r="C56" i="6" s="1" a="1"/>
  <c r="C56" i="6" s="1"/>
  <c r="AI77" i="1" a="1"/>
  <c r="AI77" i="1" s="1"/>
  <c r="AM77" i="1" s="1"/>
  <c r="D56" i="6" s="1" a="1"/>
  <c r="D56" i="6" s="1"/>
  <c r="AI78" i="1" a="1"/>
  <c r="AI78" i="1"/>
  <c r="AM78" i="1" s="1"/>
  <c r="E56" i="6" s="1" a="1"/>
  <c r="E56" i="6" s="1"/>
  <c r="AI79" i="1" a="1"/>
  <c r="AI79" i="1" s="1"/>
  <c r="AM79" i="1" s="1"/>
  <c r="F56" i="6" s="1" a="1"/>
  <c r="F56" i="6" s="1"/>
  <c r="AI80" i="1" a="1"/>
  <c r="AI80" i="1"/>
  <c r="AI81" i="1" a="1"/>
  <c r="AI81" i="1"/>
  <c r="AM81" i="1" s="1"/>
  <c r="H56" i="6" s="1" a="1"/>
  <c r="H56" i="6" s="1"/>
  <c r="AI82" i="1" a="1"/>
  <c r="AI82" i="1"/>
  <c r="AM82" i="1" s="1"/>
  <c r="AI83" i="1" a="1"/>
  <c r="AI83" i="1" s="1"/>
  <c r="AM83" i="1" s="1"/>
  <c r="J56" i="6" s="1" a="1"/>
  <c r="J56" i="6" s="1"/>
  <c r="AI84" i="1" a="1"/>
  <c r="AI84" i="1"/>
  <c r="AM84" i="1" s="1"/>
  <c r="AI85" i="1" a="1"/>
  <c r="AI85" i="1"/>
  <c r="AM85" i="1" s="1"/>
  <c r="L56" i="6" s="1" a="1"/>
  <c r="L56" i="6" s="1"/>
  <c r="AI86" i="1" a="1"/>
  <c r="AI86" i="1" s="1"/>
  <c r="AM86" i="1" s="1"/>
  <c r="M56" i="6" s="1" a="1"/>
  <c r="M56" i="6" s="1"/>
  <c r="AI87" i="1" a="1"/>
  <c r="AI87" i="1"/>
  <c r="AM87" i="1" s="1"/>
  <c r="B52" i="6" s="1" a="1"/>
  <c r="B52" i="6" s="1"/>
  <c r="AI88" i="1" a="1"/>
  <c r="AI88" i="1"/>
  <c r="AM88" i="1" s="1"/>
  <c r="AI89" i="1" a="1"/>
  <c r="AI89" i="1"/>
  <c r="AM89" i="1" s="1"/>
  <c r="D52" i="6" s="1" a="1"/>
  <c r="D52" i="6" s="1"/>
  <c r="AI90" i="1" a="1"/>
  <c r="AI90" i="1" s="1"/>
  <c r="AM90" i="1" s="1"/>
  <c r="AI91" i="1" a="1"/>
  <c r="AI91" i="1" s="1"/>
  <c r="AM91" i="1" s="1"/>
  <c r="AI92" i="1" a="1"/>
  <c r="AI92" i="1" s="1"/>
  <c r="AM92" i="1" s="1"/>
  <c r="G52" i="6" s="1" a="1"/>
  <c r="G52" i="6" s="1"/>
  <c r="AI93" i="1" a="1"/>
  <c r="AI93" i="1" s="1"/>
  <c r="AM93" i="1" s="1"/>
  <c r="AI94" i="1" a="1"/>
  <c r="AI94" i="1"/>
  <c r="AM94" i="1" s="1"/>
  <c r="I52" i="6" s="1" a="1"/>
  <c r="I52" i="6" s="1"/>
  <c r="AI95" i="1" a="1"/>
  <c r="AI95" i="1"/>
  <c r="AM95" i="1" s="1"/>
  <c r="J52" i="6" s="1" a="1"/>
  <c r="J52" i="6" s="1"/>
  <c r="AI96" i="1" a="1"/>
  <c r="AI96" i="1" s="1"/>
  <c r="AM96" i="1" s="1"/>
  <c r="K52" i="6" s="1" a="1"/>
  <c r="K52" i="6" s="1"/>
  <c r="AI97" i="1" a="1"/>
  <c r="AI97" i="1"/>
  <c r="AM97" i="1" s="1"/>
  <c r="L52" i="6" s="1" a="1"/>
  <c r="L52" i="6" s="1"/>
  <c r="AI98" i="1" a="1"/>
  <c r="AI98" i="1" s="1"/>
  <c r="AM98" i="1" s="1"/>
  <c r="M52" i="6" s="1" a="1"/>
  <c r="M52" i="6" s="1"/>
  <c r="AI99" i="1" a="1"/>
  <c r="AI99" i="1" s="1"/>
  <c r="AM99" i="1" s="1"/>
  <c r="B55" i="6" s="1" a="1"/>
  <c r="B55" i="6" s="1"/>
  <c r="AI100" i="1" a="1"/>
  <c r="AI100" i="1" s="1"/>
  <c r="AM100" i="1" s="1"/>
  <c r="C55" i="6" s="1" a="1"/>
  <c r="C55" i="6" s="1"/>
  <c r="AI101" i="1" a="1"/>
  <c r="AI101" i="1"/>
  <c r="AI102" i="1" a="1"/>
  <c r="AI102" i="1"/>
  <c r="AM102" i="1" s="1"/>
  <c r="E55" i="6" s="1" a="1"/>
  <c r="E55" i="6" s="1"/>
  <c r="AI103" i="1" a="1"/>
  <c r="AI103" i="1"/>
  <c r="AM103" i="1" s="1"/>
  <c r="AI104" i="1" a="1"/>
  <c r="AI104" i="1"/>
  <c r="AM104" i="1" s="1"/>
  <c r="AI105" i="1" a="1"/>
  <c r="AI105" i="1"/>
  <c r="AM105" i="1" s="1"/>
  <c r="AI106" i="1" a="1"/>
  <c r="AI106" i="1"/>
  <c r="AM106" i="1" s="1"/>
  <c r="I55" i="6" s="1" a="1"/>
  <c r="I55" i="6" s="1"/>
  <c r="AI107" i="1" a="1"/>
  <c r="AI107" i="1" s="1"/>
  <c r="AM107" i="1" s="1"/>
  <c r="J55" i="6" s="1" a="1"/>
  <c r="J55" i="6" s="1"/>
  <c r="AI108" i="1" a="1"/>
  <c r="AI108" i="1" s="1"/>
  <c r="AM108" i="1" s="1"/>
  <c r="K55" i="6" s="1" a="1"/>
  <c r="K55" i="6" s="1"/>
  <c r="AI109" i="1" a="1"/>
  <c r="AI109" i="1" s="1"/>
  <c r="AI110" i="1" a="1"/>
  <c r="AI110" i="1" s="1"/>
  <c r="AM110" i="1" s="1"/>
  <c r="AI111" i="1" a="1"/>
  <c r="AI111" i="1"/>
  <c r="AM111" i="1" s="1"/>
  <c r="B51" i="6" s="1" a="1"/>
  <c r="B51" i="6" s="1"/>
  <c r="AI112" i="1" a="1"/>
  <c r="AI112" i="1" s="1"/>
  <c r="AM112" i="1" s="1"/>
  <c r="C51" i="6" s="1" a="1"/>
  <c r="C51" i="6" s="1"/>
  <c r="AI113" i="1" a="1"/>
  <c r="AI113" i="1" s="1"/>
  <c r="AI114" i="1" a="1"/>
  <c r="AI114" i="1"/>
  <c r="AI115" i="1" a="1"/>
  <c r="AI115" i="1" s="1"/>
  <c r="AM115" i="1" s="1"/>
  <c r="AI116" i="1" a="1"/>
  <c r="AI116" i="1"/>
  <c r="AM116" i="1" s="1"/>
  <c r="G51" i="6" s="1" a="1"/>
  <c r="G51" i="6" s="1"/>
  <c r="AI117" i="1" a="1"/>
  <c r="AI117" i="1"/>
  <c r="AM117" i="1" s="1"/>
  <c r="H51" i="6" s="1" a="1"/>
  <c r="H51" i="6" s="1"/>
  <c r="AI118" i="1" a="1"/>
  <c r="AI118" i="1"/>
  <c r="AI119" i="1" a="1"/>
  <c r="AI119" i="1"/>
  <c r="AI120" i="1" a="1"/>
  <c r="AI120" i="1"/>
  <c r="AM120" i="1" s="1"/>
  <c r="K51" i="6" s="1" a="1"/>
  <c r="K51" i="6" s="1"/>
  <c r="AI121" i="1" a="1"/>
  <c r="AI121" i="1" s="1"/>
  <c r="AM121" i="1" s="1"/>
  <c r="L51" i="6" s="1" a="1"/>
  <c r="L51" i="6" s="1"/>
  <c r="AI122" i="1" a="1"/>
  <c r="AI122" i="1"/>
  <c r="AM122" i="1" s="1"/>
  <c r="AI123" i="1" a="1"/>
  <c r="AI123" i="1" s="1"/>
  <c r="AM123" i="1" s="1"/>
  <c r="B17" i="6" s="1" a="1"/>
  <c r="B17" i="6" s="1"/>
  <c r="AI124" i="1" a="1"/>
  <c r="AI124" i="1" s="1"/>
  <c r="AM124" i="1" s="1"/>
  <c r="AI125" i="1" a="1"/>
  <c r="AI125" i="1"/>
  <c r="AM125" i="1" s="1"/>
  <c r="AI126" i="1" a="1"/>
  <c r="AI126" i="1" s="1"/>
  <c r="AM126" i="1" s="1"/>
  <c r="AI127" i="1" a="1"/>
  <c r="AI127" i="1" s="1"/>
  <c r="AM127" i="1" s="1"/>
  <c r="AI128" i="1" a="1"/>
  <c r="AI128" i="1" s="1"/>
  <c r="AM128" i="1" s="1"/>
  <c r="G17" i="6" s="1" a="1"/>
  <c r="G17" i="6" s="1"/>
  <c r="AI129" i="1" a="1"/>
  <c r="AI129" i="1"/>
  <c r="AI130" i="1" a="1"/>
  <c r="AI130" i="1" s="1"/>
  <c r="AI131" i="1" a="1"/>
  <c r="AI131" i="1" s="1"/>
  <c r="AM131" i="1" s="1"/>
  <c r="AI132" i="1" a="1"/>
  <c r="AI132" i="1" s="1"/>
  <c r="AM132" i="1" s="1"/>
  <c r="K17" i="6" s="1" a="1"/>
  <c r="K17" i="6" s="1"/>
  <c r="AI133" i="1" a="1"/>
  <c r="AI133" i="1" s="1"/>
  <c r="AM133" i="1" s="1"/>
  <c r="AI134" i="1" a="1"/>
  <c r="AI134" i="1" s="1"/>
  <c r="AI135" i="1" a="1"/>
  <c r="AI135" i="1"/>
  <c r="AI136" i="1" a="1"/>
  <c r="AI136" i="1"/>
  <c r="AM136" i="1" s="1"/>
  <c r="AI137" i="1" a="1"/>
  <c r="AI137" i="1"/>
  <c r="AM137" i="1" s="1"/>
  <c r="D21" i="6" s="1" a="1"/>
  <c r="D21" i="6" s="1"/>
  <c r="AI138" i="1" a="1"/>
  <c r="AI138" i="1"/>
  <c r="AI139" i="1" a="1"/>
  <c r="AI139" i="1" s="1"/>
  <c r="AM139" i="1" s="1"/>
  <c r="AI140" i="1" a="1"/>
  <c r="AI140" i="1"/>
  <c r="AM140" i="1" s="1"/>
  <c r="AI141" i="1" a="1"/>
  <c r="AI141" i="1"/>
  <c r="AM141" i="1" s="1"/>
  <c r="H21" i="6" s="1" a="1"/>
  <c r="H21" i="6" s="1"/>
  <c r="AI142" i="1" a="1"/>
  <c r="AI142" i="1" s="1"/>
  <c r="AM142" i="1" s="1"/>
  <c r="AI143" i="1" a="1"/>
  <c r="AI143" i="1" s="1"/>
  <c r="AM143" i="1" s="1"/>
  <c r="AI144" i="1" a="1"/>
  <c r="AI144" i="1" s="1"/>
  <c r="AM144" i="1" s="1"/>
  <c r="K21" i="6" s="1" a="1"/>
  <c r="K21" i="6" s="1"/>
  <c r="AI145" i="1" a="1"/>
  <c r="AI145" i="1"/>
  <c r="AM145" i="1" s="1"/>
  <c r="L21" i="6" s="1" a="1"/>
  <c r="L21" i="6" s="1"/>
  <c r="AI146" i="1" a="1"/>
  <c r="AI146" i="1"/>
  <c r="AM146" i="1" s="1"/>
  <c r="M21" i="6" s="1" a="1"/>
  <c r="M21" i="6" s="1"/>
  <c r="AI147" i="1" a="1"/>
  <c r="AI147" i="1" s="1"/>
  <c r="AM147" i="1" s="1"/>
  <c r="AI148" i="1" a="1"/>
  <c r="AI148" i="1"/>
  <c r="AM148" i="1" s="1"/>
  <c r="AI149" i="1" a="1"/>
  <c r="AI149" i="1"/>
  <c r="AI150" i="1" a="1"/>
  <c r="AI150" i="1"/>
  <c r="AM150" i="1" s="1"/>
  <c r="AI151" i="1" a="1"/>
  <c r="AI151" i="1"/>
  <c r="AM151" i="1" s="1"/>
  <c r="F15" i="6" s="1" a="1"/>
  <c r="F15" i="6" s="1"/>
  <c r="AI152" i="1" a="1"/>
  <c r="AI152" i="1"/>
  <c r="AM152" i="1" s="1"/>
  <c r="AI153" i="1" a="1"/>
  <c r="AI153" i="1"/>
  <c r="AM153" i="1" s="1"/>
  <c r="H15" i="6" s="1" a="1"/>
  <c r="H15" i="6" s="1"/>
  <c r="AI154" i="1" a="1"/>
  <c r="AI154" i="1"/>
  <c r="AM154" i="1" s="1"/>
  <c r="I15" i="6" s="1" a="1"/>
  <c r="I15" i="6" s="1"/>
  <c r="AI155" i="1" a="1"/>
  <c r="AI155" i="1" s="1"/>
  <c r="AM155" i="1" s="1"/>
  <c r="J15" i="6" s="1" a="1"/>
  <c r="J15" i="6" s="1"/>
  <c r="AI156" i="1" a="1"/>
  <c r="AI156" i="1" s="1"/>
  <c r="AM156" i="1" s="1"/>
  <c r="K15" i="6" s="1" a="1"/>
  <c r="K15" i="6" s="1"/>
  <c r="AI157" i="1" a="1"/>
  <c r="AI157" i="1"/>
  <c r="AI158" i="1" a="1"/>
  <c r="AI158" i="1"/>
  <c r="AM158" i="1" s="1"/>
  <c r="M15" i="6" s="1" a="1"/>
  <c r="M15" i="6" s="1"/>
  <c r="AI159" i="1" a="1"/>
  <c r="AI159" i="1"/>
  <c r="AM159" i="1" s="1"/>
  <c r="B22" i="6" s="1" a="1"/>
  <c r="B22" i="6" s="1"/>
  <c r="AI160" i="1" a="1"/>
  <c r="AI160" i="1" s="1"/>
  <c r="AM160" i="1" s="1"/>
  <c r="C22" i="6" s="1" a="1"/>
  <c r="C22" i="6" s="1"/>
  <c r="AI161" i="1" a="1"/>
  <c r="AI161" i="1" s="1"/>
  <c r="AM161" i="1" s="1"/>
  <c r="AI162" i="1" a="1"/>
  <c r="AI162" i="1" s="1"/>
  <c r="AM162" i="1" s="1"/>
  <c r="AI163" i="1" a="1"/>
  <c r="AI163" i="1" s="1"/>
  <c r="AM163" i="1" s="1"/>
  <c r="AI164" i="1" a="1"/>
  <c r="AI164" i="1"/>
  <c r="AM164" i="1" s="1"/>
  <c r="AI165" i="1" a="1"/>
  <c r="AI165" i="1"/>
  <c r="AM165" i="1" s="1"/>
  <c r="AI166" i="1" a="1"/>
  <c r="AI166" i="1" s="1"/>
  <c r="AM166" i="1" s="1"/>
  <c r="I22" i="6" s="1" a="1"/>
  <c r="I22" i="6" s="1"/>
  <c r="AI167" i="1" a="1"/>
  <c r="AI167" i="1"/>
  <c r="AM167" i="1" s="1"/>
  <c r="J22" i="6" s="1" a="1"/>
  <c r="J22" i="6" s="1"/>
  <c r="AI168" i="1" a="1"/>
  <c r="AI168" i="1"/>
  <c r="AI169" i="1" a="1"/>
  <c r="AI169" i="1"/>
  <c r="AI170" i="1" a="1"/>
  <c r="AI170" i="1"/>
  <c r="AI171" i="1" a="1"/>
  <c r="AI171" i="1" s="1"/>
  <c r="AM171" i="1" s="1"/>
  <c r="AI172" i="1" a="1"/>
  <c r="AI172" i="1" s="1"/>
  <c r="AM172" i="1" s="1"/>
  <c r="AI173" i="1" a="1"/>
  <c r="AI173" i="1" s="1"/>
  <c r="AI174" i="1" a="1"/>
  <c r="AI174" i="1"/>
  <c r="AM174" i="1" s="1"/>
  <c r="E14" i="6" s="1" a="1"/>
  <c r="E14" i="6" s="1"/>
  <c r="AI175" i="1" a="1"/>
  <c r="AI175" i="1" s="1"/>
  <c r="AM175" i="1" s="1"/>
  <c r="F14" i="6" s="1" a="1"/>
  <c r="F14" i="6" s="1"/>
  <c r="AI176" i="1" a="1"/>
  <c r="AI176" i="1"/>
  <c r="AM176" i="1" s="1"/>
  <c r="G14" i="6" s="1" a="1"/>
  <c r="G14" i="6" s="1"/>
  <c r="AI177" i="1" a="1"/>
  <c r="AI177" i="1" s="1"/>
  <c r="AI178" i="1" a="1"/>
  <c r="AI178" i="1" s="1"/>
  <c r="AI179" i="1" a="1"/>
  <c r="AI179" i="1" s="1"/>
  <c r="AM179" i="1" s="1"/>
  <c r="AI180" i="1" a="1"/>
  <c r="AI180" i="1"/>
  <c r="AM180" i="1" s="1"/>
  <c r="AI181" i="1" a="1"/>
  <c r="AI181" i="1" s="1"/>
  <c r="AI182" i="1" a="1"/>
  <c r="AI182" i="1"/>
  <c r="AM182" i="1" s="1"/>
  <c r="AI183" i="1" a="1"/>
  <c r="AI183" i="1" s="1"/>
  <c r="AM183" i="1" s="1"/>
  <c r="AI184" i="1" a="1"/>
  <c r="AI184" i="1" s="1"/>
  <c r="AM184" i="1" s="1"/>
  <c r="C16" i="6" s="1" a="1"/>
  <c r="C16" i="6" s="1"/>
  <c r="AI185" i="1" a="1"/>
  <c r="AI185" i="1"/>
  <c r="AI186" i="1" a="1"/>
  <c r="AI186" i="1"/>
  <c r="AI187" i="1" a="1"/>
  <c r="AI187" i="1" s="1"/>
  <c r="AM187" i="1" s="1"/>
  <c r="AI188" i="1" a="1"/>
  <c r="AI188" i="1"/>
  <c r="AI189" i="1" a="1"/>
  <c r="AI189" i="1" s="1"/>
  <c r="AM189" i="1" s="1"/>
  <c r="AI190" i="1" a="1"/>
  <c r="AI190" i="1" s="1"/>
  <c r="AM190" i="1" s="1"/>
  <c r="AI191" i="1" a="1"/>
  <c r="AI191" i="1"/>
  <c r="AM191" i="1" s="1"/>
  <c r="J16" i="6" s="1" a="1"/>
  <c r="J16" i="6" s="1"/>
  <c r="AI192" i="1" a="1"/>
  <c r="AI192" i="1" s="1"/>
  <c r="AM192" i="1" s="1"/>
  <c r="K16" i="6" s="1" a="1"/>
  <c r="K16" i="6" s="1"/>
  <c r="AI193" i="1" a="1"/>
  <c r="AI193" i="1"/>
  <c r="AM193" i="1" s="1"/>
  <c r="AI194" i="1" a="1"/>
  <c r="AI194" i="1" s="1"/>
  <c r="AI195" i="1" a="1"/>
  <c r="AI195" i="1" s="1"/>
  <c r="AM195" i="1" s="1"/>
  <c r="AI196" i="1" a="1"/>
  <c r="AI196" i="1"/>
  <c r="AM196" i="1" s="1"/>
  <c r="C23" i="6" s="1" a="1"/>
  <c r="C23" i="6" s="1"/>
  <c r="AI197" i="1" a="1"/>
  <c r="AI197" i="1"/>
  <c r="AM197" i="1" s="1"/>
  <c r="D23" i="6" s="1" a="1"/>
  <c r="D23" i="6" s="1"/>
  <c r="AI198" i="1" a="1"/>
  <c r="AI198" i="1"/>
  <c r="AI199" i="1" a="1"/>
  <c r="AI199" i="1"/>
  <c r="AI200" i="1" a="1"/>
  <c r="AI200" i="1"/>
  <c r="AM200" i="1" s="1"/>
  <c r="G23" i="6" s="1" a="1"/>
  <c r="G23" i="6" s="1"/>
  <c r="AI201" i="1" a="1"/>
  <c r="AI201" i="1" s="1"/>
  <c r="AM201" i="1" s="1"/>
  <c r="H23" i="6" s="1" a="1"/>
  <c r="H23" i="6" s="1"/>
  <c r="AI202" i="1" a="1"/>
  <c r="AI202" i="1"/>
  <c r="AM202" i="1" s="1"/>
  <c r="I23" i="6" s="1" a="1"/>
  <c r="I23" i="6" s="1"/>
  <c r="AI203" i="1" a="1"/>
  <c r="AI203" i="1" s="1"/>
  <c r="AM203" i="1" s="1"/>
  <c r="AI204" i="1" a="1"/>
  <c r="AI204" i="1" s="1"/>
  <c r="AM204" i="1" s="1"/>
  <c r="AI205" i="1" a="1"/>
  <c r="AI205" i="1"/>
  <c r="AM205" i="1" s="1"/>
  <c r="L23" i="6" s="1" a="1"/>
  <c r="L23" i="6" s="1"/>
  <c r="AI206" i="1" a="1"/>
  <c r="AI206" i="1"/>
  <c r="AM206" i="1" s="1"/>
  <c r="M23" i="6" s="1" a="1"/>
  <c r="M23" i="6" s="1"/>
  <c r="AI207" i="1" a="1"/>
  <c r="AI207" i="1" s="1"/>
  <c r="AI208" i="1" a="1"/>
  <c r="AI208" i="1" s="1"/>
  <c r="AI209" i="1" a="1"/>
  <c r="AI209" i="1"/>
  <c r="AM209" i="1" s="1"/>
  <c r="D19" i="6" s="1" a="1"/>
  <c r="D19" i="6" s="1"/>
  <c r="AI210" i="1" a="1"/>
  <c r="AI210" i="1"/>
  <c r="AM210" i="1" s="1"/>
  <c r="E19" i="6" s="1" a="1"/>
  <c r="E19" i="6" s="1"/>
  <c r="AI211" i="1" a="1"/>
  <c r="AI211" i="1" s="1"/>
  <c r="AM211" i="1" s="1"/>
  <c r="AI212" i="1" a="1"/>
  <c r="AI212" i="1"/>
  <c r="AM212" i="1" s="1"/>
  <c r="AI213" i="1" a="1"/>
  <c r="AI213" i="1"/>
  <c r="AI214" i="1" a="1"/>
  <c r="AI214" i="1"/>
  <c r="AI215" i="1" a="1"/>
  <c r="AI215" i="1"/>
  <c r="AM215" i="1" s="1"/>
  <c r="J19" i="6" s="1" a="1"/>
  <c r="J19" i="6" s="1"/>
  <c r="AI216" i="1" a="1"/>
  <c r="AI216" i="1"/>
  <c r="AM216" i="1" s="1"/>
  <c r="AI217" i="1" a="1"/>
  <c r="AI217" i="1" s="1"/>
  <c r="AI218" i="1" a="1"/>
  <c r="AI218" i="1"/>
  <c r="AO218" i="1" s="1"/>
  <c r="AI219" i="1" a="1"/>
  <c r="AI219" i="1" s="1"/>
  <c r="AM219" i="1" s="1"/>
  <c r="AI220" i="1" a="1"/>
  <c r="AI220" i="1" s="1"/>
  <c r="AI221" i="1" a="1"/>
  <c r="AI221" i="1" s="1"/>
  <c r="AM221" i="1" s="1"/>
  <c r="D18" i="6" s="1" a="1"/>
  <c r="D18" i="6" s="1"/>
  <c r="AI222" i="1" a="1"/>
  <c r="AI222" i="1" s="1"/>
  <c r="AM222" i="1" s="1"/>
  <c r="AI223" i="1" a="1"/>
  <c r="AI223" i="1"/>
  <c r="AM223" i="1" s="1"/>
  <c r="F18" i="6" s="1" a="1"/>
  <c r="F18" i="6" s="1"/>
  <c r="AI224" i="1" a="1"/>
  <c r="AI224" i="1" s="1"/>
  <c r="AI225" i="1" a="1"/>
  <c r="AI225" i="1"/>
  <c r="AM225" i="1" s="1"/>
  <c r="H18" i="6" s="1" a="1"/>
  <c r="H18" i="6" s="1"/>
  <c r="AI226" i="1" a="1"/>
  <c r="AI226" i="1"/>
  <c r="AM226" i="1" s="1"/>
  <c r="I18" i="6" s="1" a="1"/>
  <c r="I18" i="6" s="1"/>
  <c r="AI227" i="1" a="1"/>
  <c r="AI227" i="1" s="1"/>
  <c r="AM227" i="1" s="1"/>
  <c r="AI228" i="1" a="1"/>
  <c r="AI228" i="1"/>
  <c r="AM228" i="1" s="1"/>
  <c r="AI229" i="1" a="1"/>
  <c r="AI229" i="1"/>
  <c r="AM229" i="1" s="1"/>
  <c r="L18" i="6" s="1" a="1"/>
  <c r="L18" i="6" s="1"/>
  <c r="AI230" i="1" a="1"/>
  <c r="AI230" i="1"/>
  <c r="AM230" i="1" s="1"/>
  <c r="AI231" i="1" a="1"/>
  <c r="AI231" i="1" s="1"/>
  <c r="AM231" i="1" s="1"/>
  <c r="AI232" i="1" a="1"/>
  <c r="AI232" i="1"/>
  <c r="AM232" i="1" s="1"/>
  <c r="AI233" i="1" a="1"/>
  <c r="AI233" i="1"/>
  <c r="AM233" i="1" s="1"/>
  <c r="AI234" i="1" a="1"/>
  <c r="AI234" i="1"/>
  <c r="AM234" i="1" s="1"/>
  <c r="E20" i="6" s="1" a="1"/>
  <c r="E20" i="6" s="1"/>
  <c r="AI235" i="1" a="1"/>
  <c r="AI235" i="1" s="1"/>
  <c r="AM235" i="1" s="1"/>
  <c r="F20" i="6" s="1" a="1"/>
  <c r="F20" i="6" s="1"/>
  <c r="AI236" i="1" a="1"/>
  <c r="AI236" i="1" s="1"/>
  <c r="AM236" i="1" s="1"/>
  <c r="G20" i="6" s="1" a="1"/>
  <c r="G20" i="6" s="1"/>
  <c r="AI237" i="1" a="1"/>
  <c r="AI237" i="1" s="1"/>
  <c r="AM237" i="1" s="1"/>
  <c r="H20" i="6" s="1" a="1"/>
  <c r="H20" i="6" s="1"/>
  <c r="AI238" i="1" a="1"/>
  <c r="AI238" i="1" s="1"/>
  <c r="AI239" i="1" a="1"/>
  <c r="AI239" i="1"/>
  <c r="AM239" i="1" s="1"/>
  <c r="AI240" i="1" a="1"/>
  <c r="AI240" i="1"/>
  <c r="AM240" i="1" s="1"/>
  <c r="AI241" i="1" a="1"/>
  <c r="AI241" i="1" s="1"/>
  <c r="AM241" i="1" s="1"/>
  <c r="AI242" i="1" a="1"/>
  <c r="AI242" i="1"/>
  <c r="AM242" i="1" s="1"/>
  <c r="M20" i="6" s="1" a="1"/>
  <c r="M20" i="6" s="1"/>
  <c r="AI243" i="1" a="1"/>
  <c r="AI243" i="1" s="1"/>
  <c r="AM243" i="1" s="1"/>
  <c r="AI244" i="1" a="1"/>
  <c r="AI244" i="1" s="1"/>
  <c r="AM244" i="1" s="1"/>
  <c r="C26" i="6" s="1" a="1"/>
  <c r="C26" i="6" s="1"/>
  <c r="AI245" i="1" a="1"/>
  <c r="AI245" i="1"/>
  <c r="AM245" i="1" s="1"/>
  <c r="D26" i="6" s="1" a="1"/>
  <c r="D26" i="6" s="1"/>
  <c r="AI246" i="1" a="1"/>
  <c r="AI246" i="1"/>
  <c r="AI247" i="1" a="1"/>
  <c r="AI247" i="1"/>
  <c r="AM247" i="1" s="1"/>
  <c r="F26" i="6" s="1" a="1"/>
  <c r="F26" i="6" s="1"/>
  <c r="AI248" i="1" a="1"/>
  <c r="AI248" i="1"/>
  <c r="AI249" i="1" a="1"/>
  <c r="AI249" i="1"/>
  <c r="AI250" i="1" a="1"/>
  <c r="AI250" i="1"/>
  <c r="AM250" i="1" s="1"/>
  <c r="AI251" i="1" a="1"/>
  <c r="AI251" i="1" s="1"/>
  <c r="AM251" i="1" s="1"/>
  <c r="AI252" i="1" a="1"/>
  <c r="AI252" i="1"/>
  <c r="AI253" i="1" a="1"/>
  <c r="AI253" i="1"/>
  <c r="AI254" i="1" a="1"/>
  <c r="AI254" i="1" s="1"/>
  <c r="AM254" i="1" s="1"/>
  <c r="M26" i="6" s="1" a="1"/>
  <c r="M26" i="6" s="1"/>
  <c r="AI255" i="1" a="1"/>
  <c r="AI255" i="1" s="1"/>
  <c r="AM255" i="1" s="1"/>
  <c r="B29" i="6" s="1" a="1"/>
  <c r="B29" i="6" s="1"/>
  <c r="AI256" i="1" a="1"/>
  <c r="AI256" i="1"/>
  <c r="AM256" i="1" s="1"/>
  <c r="C29" i="6" s="1" a="1"/>
  <c r="C29" i="6" s="1"/>
  <c r="AI257" i="1" a="1"/>
  <c r="AI257" i="1" s="1"/>
  <c r="AM257" i="1" s="1"/>
  <c r="D29" i="6" s="1" a="1"/>
  <c r="D29" i="6" s="1"/>
  <c r="AI258" i="1" a="1"/>
  <c r="AI258" i="1" s="1"/>
  <c r="AI259" i="1" a="1"/>
  <c r="AI259" i="1" s="1"/>
  <c r="AM259" i="1" s="1"/>
  <c r="AI260" i="1" a="1"/>
  <c r="AI260" i="1" s="1"/>
  <c r="AM260" i="1" s="1"/>
  <c r="AI261" i="1" a="1"/>
  <c r="AI261" i="1"/>
  <c r="AM261" i="1" s="1"/>
  <c r="H29" i="6" s="1" a="1"/>
  <c r="H29" i="6" s="1"/>
  <c r="AI262" i="1" a="1"/>
  <c r="AI262" i="1" s="1"/>
  <c r="AI263" i="1" a="1"/>
  <c r="AI263" i="1"/>
  <c r="AI264" i="1" a="1"/>
  <c r="AI264" i="1"/>
  <c r="AI265" i="1" a="1"/>
  <c r="AI265" i="1"/>
  <c r="AM265" i="1" s="1"/>
  <c r="L29" i="6" s="1" a="1"/>
  <c r="L29" i="6" s="1"/>
  <c r="AI266" i="1" a="1"/>
  <c r="AI266" i="1" s="1"/>
  <c r="AM266" i="1" s="1"/>
  <c r="M29" i="6" s="1" a="1"/>
  <c r="M29" i="6" s="1"/>
  <c r="AI267" i="1" a="1"/>
  <c r="AI267" i="1" s="1"/>
  <c r="AM267" i="1" s="1"/>
  <c r="AI268" i="1" a="1"/>
  <c r="AI268" i="1"/>
  <c r="AM268" i="1" s="1"/>
  <c r="AI269" i="1" a="1"/>
  <c r="AI269" i="1"/>
  <c r="AM269" i="1" s="1"/>
  <c r="D32" i="6" s="1" a="1"/>
  <c r="D32" i="6" s="1"/>
  <c r="AI270" i="1" a="1"/>
  <c r="AI270" i="1" s="1"/>
  <c r="AM270" i="1" s="1"/>
  <c r="E32" i="6" s="1" a="1"/>
  <c r="E32" i="6" s="1"/>
  <c r="AI271" i="1" a="1"/>
  <c r="AI271" i="1" s="1"/>
  <c r="AM271" i="1" s="1"/>
  <c r="F32" i="6" s="1" a="1"/>
  <c r="F32" i="6" s="1"/>
  <c r="AI272" i="1" a="1"/>
  <c r="AI272" i="1" s="1"/>
  <c r="AM272" i="1" s="1"/>
  <c r="AI273" i="1" a="1"/>
  <c r="AI273" i="1" s="1"/>
  <c r="AI274" i="1" a="1"/>
  <c r="AI274" i="1"/>
  <c r="AI275" i="1" a="1"/>
  <c r="AI275" i="1" s="1"/>
  <c r="AM275" i="1" s="1"/>
  <c r="AI276" i="1" a="1"/>
  <c r="AI276" i="1"/>
  <c r="AM276" i="1" s="1"/>
  <c r="AI277" i="1" a="1"/>
  <c r="AI277" i="1" s="1"/>
  <c r="AI278" i="1" a="1"/>
  <c r="AI278" i="1"/>
  <c r="AM278" i="1" s="1"/>
  <c r="M32" i="6" s="1" a="1"/>
  <c r="M32" i="6" s="1"/>
  <c r="AI279" i="1" a="1"/>
  <c r="AI279" i="1" s="1"/>
  <c r="AM279" i="1" s="1"/>
  <c r="B27" i="6" s="1" a="1"/>
  <c r="B27" i="6" s="1"/>
  <c r="AI280" i="1" a="1"/>
  <c r="AI280" i="1" s="1"/>
  <c r="AM280" i="1" s="1"/>
  <c r="AI281" i="1" a="1"/>
  <c r="AI281" i="1" s="1"/>
  <c r="AM281" i="1" s="1"/>
  <c r="AI282" i="1" a="1"/>
  <c r="AI282" i="1"/>
  <c r="AM282" i="1" s="1"/>
  <c r="AI283" i="1" a="1"/>
  <c r="AI283" i="1" s="1"/>
  <c r="AM283" i="1" s="1"/>
  <c r="AI284" i="1" a="1"/>
  <c r="AI284" i="1" s="1"/>
  <c r="AM284" i="1" s="1"/>
  <c r="AI285" i="1" a="1"/>
  <c r="AI285" i="1"/>
  <c r="AI286" i="1" a="1"/>
  <c r="AI286" i="1" s="1"/>
  <c r="AI287" i="1" a="1"/>
  <c r="AI287" i="1"/>
  <c r="AI288" i="1" a="1"/>
  <c r="AI288" i="1"/>
  <c r="AI289" i="1" a="1"/>
  <c r="AI289" i="1" s="1"/>
  <c r="AM289" i="1" s="1"/>
  <c r="L27" i="6" s="1" a="1"/>
  <c r="L27" i="6" s="1"/>
  <c r="AI290" i="1" a="1"/>
  <c r="AI290" i="1" s="1"/>
  <c r="AM290" i="1" s="1"/>
  <c r="M27" i="6" s="1" a="1"/>
  <c r="M27" i="6" s="1"/>
  <c r="AI291" i="1" a="1"/>
  <c r="AI291" i="1" s="1"/>
  <c r="AM291" i="1" s="1"/>
  <c r="AI292" i="1" a="1"/>
  <c r="AI292" i="1" s="1"/>
  <c r="AM292" i="1" s="1"/>
  <c r="C25" i="6" s="1" a="1"/>
  <c r="C25" i="6" s="1"/>
  <c r="AI293" i="1" a="1"/>
  <c r="AI293" i="1"/>
  <c r="AM293" i="1" s="1"/>
  <c r="D25" i="6" s="1" a="1"/>
  <c r="D25" i="6" s="1"/>
  <c r="AI294" i="1" a="1"/>
  <c r="AI294" i="1"/>
  <c r="AM294" i="1" s="1"/>
  <c r="AI295" i="1" a="1"/>
  <c r="AI295" i="1"/>
  <c r="AM295" i="1" s="1"/>
  <c r="AI296" i="1" a="1"/>
  <c r="AI296" i="1"/>
  <c r="AI297" i="1" a="1"/>
  <c r="AI297" i="1"/>
  <c r="AM297" i="1" s="1"/>
  <c r="H25" i="6" s="1" a="1"/>
  <c r="H25" i="6" s="1"/>
  <c r="AI298" i="1" a="1"/>
  <c r="AI298" i="1" s="1"/>
  <c r="AM298" i="1" s="1"/>
  <c r="I25" i="6" s="1" a="1"/>
  <c r="I25" i="6" s="1"/>
  <c r="AI299" i="1" a="1"/>
  <c r="AI299" i="1" s="1"/>
  <c r="AM299" i="1" s="1"/>
  <c r="AI300" i="1" a="1"/>
  <c r="AI300" i="1"/>
  <c r="AM300" i="1" s="1"/>
  <c r="K25" i="6" s="1" a="1"/>
  <c r="K25" i="6" s="1"/>
  <c r="AI301" i="1" a="1"/>
  <c r="AI301" i="1" s="1"/>
  <c r="AM301" i="1" s="1"/>
  <c r="AI302" i="1" a="1"/>
  <c r="AI302" i="1" s="1"/>
  <c r="AM302" i="1" s="1"/>
  <c r="M25" i="6" s="1" a="1"/>
  <c r="M25" i="6" s="1"/>
  <c r="AI303" i="1" a="1"/>
  <c r="AI303" i="1"/>
  <c r="AM303" i="1" s="1"/>
  <c r="B28" i="6" s="1" a="1"/>
  <c r="B28" i="6" s="1"/>
  <c r="AI304" i="1" a="1"/>
  <c r="AI304" i="1"/>
  <c r="AI305" i="1" a="1"/>
  <c r="AI305" i="1"/>
  <c r="AI306" i="1" a="1"/>
  <c r="AI306" i="1"/>
  <c r="AM306" i="1" s="1"/>
  <c r="E28" i="6" s="1" a="1"/>
  <c r="E28" i="6" s="1"/>
  <c r="AI307" i="1" a="1"/>
  <c r="AI307" i="1" s="1"/>
  <c r="AM307" i="1" s="1"/>
  <c r="F28" i="6" s="1" a="1"/>
  <c r="F28" i="6" s="1"/>
  <c r="AI308" i="1" a="1"/>
  <c r="AI308" i="1" s="1"/>
  <c r="AM308" i="1" s="1"/>
  <c r="G28" i="6" s="1" a="1"/>
  <c r="G28" i="6" s="1"/>
  <c r="AI309" i="1" a="1"/>
  <c r="AI309" i="1"/>
  <c r="AM309" i="1" s="1"/>
  <c r="AI310" i="1" a="1"/>
  <c r="AI310" i="1"/>
  <c r="AM310" i="1" s="1"/>
  <c r="AI311" i="1" a="1"/>
  <c r="AI311" i="1" s="1"/>
  <c r="AM311" i="1" s="1"/>
  <c r="J28" i="6" s="1" a="1"/>
  <c r="J28" i="6" s="1"/>
  <c r="AI312" i="1" a="1"/>
  <c r="AI312" i="1" s="1"/>
  <c r="AI313" i="1" a="1"/>
  <c r="AI313" i="1"/>
  <c r="AI314" i="1" a="1"/>
  <c r="AI314" i="1" s="1"/>
  <c r="AM314" i="1" s="1"/>
  <c r="M28" i="6" s="1" a="1"/>
  <c r="M28" i="6" s="1"/>
  <c r="AI315" i="1" a="1"/>
  <c r="AI315" i="1" s="1"/>
  <c r="AM315" i="1" s="1"/>
  <c r="AI316" i="1" a="1"/>
  <c r="AI316" i="1"/>
  <c r="AI317" i="1" a="1"/>
  <c r="AI317" i="1"/>
  <c r="AI318" i="1" a="1"/>
  <c r="AI318" i="1" s="1"/>
  <c r="AM318" i="1" s="1"/>
  <c r="E31" i="6" s="1" a="1"/>
  <c r="E31" i="6" s="1"/>
  <c r="AI319" i="1" a="1"/>
  <c r="AI319" i="1" s="1"/>
  <c r="AM319" i="1" s="1"/>
  <c r="F31" i="6" s="1" a="1"/>
  <c r="F31" i="6" s="1"/>
  <c r="AI320" i="1" a="1"/>
  <c r="AI320" i="1" s="1"/>
  <c r="AM320" i="1" s="1"/>
  <c r="G31" i="6" s="1" a="1"/>
  <c r="G31" i="6" s="1"/>
  <c r="AI321" i="1" a="1"/>
  <c r="AI321" i="1" s="1"/>
  <c r="AM321" i="1" s="1"/>
  <c r="AI322" i="1" a="1"/>
  <c r="AI322" i="1"/>
  <c r="AM322" i="1" s="1"/>
  <c r="I31" i="6" s="1" a="1"/>
  <c r="I31" i="6" s="1"/>
  <c r="AI323" i="1" a="1"/>
  <c r="AI323" i="1" s="1"/>
  <c r="AM323" i="1" s="1"/>
  <c r="AI324" i="1" a="1"/>
  <c r="AI324" i="1"/>
  <c r="AM324" i="1" s="1"/>
  <c r="AI325" i="1" a="1"/>
  <c r="AI325" i="1" s="1"/>
  <c r="AI326" i="1" a="1"/>
  <c r="AI326" i="1" s="1"/>
  <c r="AI327" i="1" a="1"/>
  <c r="AI327" i="1" s="1"/>
  <c r="AM327" i="1" s="1"/>
  <c r="B30" i="6" s="1" a="1"/>
  <c r="B30" i="6" s="1"/>
  <c r="AI328" i="1" a="1"/>
  <c r="AI328" i="1" s="1"/>
  <c r="AM328" i="1" s="1"/>
  <c r="C30" i="6" s="1" a="1"/>
  <c r="C30" i="6" s="1"/>
  <c r="AI329" i="1" a="1"/>
  <c r="AI329" i="1" s="1"/>
  <c r="AM329" i="1" s="1"/>
  <c r="D30" i="6" s="1" a="1"/>
  <c r="D30" i="6" s="1"/>
  <c r="AI330" i="1" a="1"/>
  <c r="AI330" i="1"/>
  <c r="AI331" i="1" a="1"/>
  <c r="AI331" i="1" s="1"/>
  <c r="AM331" i="1" s="1"/>
  <c r="AI332" i="1" a="1"/>
  <c r="AI332" i="1" s="1"/>
  <c r="AM332" i="1" s="1"/>
  <c r="G30" i="6" s="1" a="1"/>
  <c r="G30" i="6" s="1"/>
  <c r="AI333" i="1" a="1"/>
  <c r="AI333" i="1"/>
  <c r="AM333" i="1" s="1"/>
  <c r="H30" i="6" s="1" a="1"/>
  <c r="H30" i="6" s="1"/>
  <c r="AI334" i="1" a="1"/>
  <c r="AI334" i="1" s="1"/>
  <c r="AM334" i="1" s="1"/>
  <c r="I30" i="6" s="1" a="1"/>
  <c r="I30" i="6" s="1"/>
  <c r="AI335" i="1" a="1"/>
  <c r="AI335" i="1"/>
  <c r="AM335" i="1" s="1"/>
  <c r="J30" i="6" s="1" a="1"/>
  <c r="J30" i="6" s="1"/>
  <c r="AI336" i="1" a="1"/>
  <c r="AI336" i="1" s="1"/>
  <c r="AM336" i="1" s="1"/>
  <c r="K30" i="6" s="1" a="1"/>
  <c r="K30" i="6" s="1"/>
  <c r="AI337" i="1" a="1"/>
  <c r="AI337" i="1" s="1"/>
  <c r="AM337" i="1" s="1"/>
  <c r="L30" i="6" s="1" a="1"/>
  <c r="L30" i="6" s="1"/>
  <c r="AI338" i="1" a="1"/>
  <c r="AI338" i="1" s="1"/>
  <c r="AM338" i="1" s="1"/>
  <c r="AI339" i="1" a="1"/>
  <c r="AI339" i="1"/>
  <c r="AM339" i="1" s="1"/>
  <c r="AI340" i="1" a="1"/>
  <c r="AI340" i="1" s="1"/>
  <c r="AM340" i="1" s="1"/>
  <c r="C34" i="6" s="1" a="1"/>
  <c r="C34" i="6" s="1"/>
  <c r="AI341" i="1" a="1"/>
  <c r="AI341" i="1" s="1"/>
  <c r="AM341" i="1" s="1"/>
  <c r="AI342" i="1" a="1"/>
  <c r="AI342" i="1" s="1"/>
  <c r="AM342" i="1" s="1"/>
  <c r="AI343" i="1" a="1"/>
  <c r="AI343" i="1" s="1"/>
  <c r="AI344" i="1" a="1"/>
  <c r="AI344" i="1"/>
  <c r="AI345" i="1" a="1"/>
  <c r="AI345" i="1"/>
  <c r="AM345" i="1" s="1"/>
  <c r="H34" i="6" s="1" a="1"/>
  <c r="H34" i="6" s="1"/>
  <c r="AI346" i="1" a="1"/>
  <c r="AI346" i="1"/>
  <c r="AM346" i="1" s="1"/>
  <c r="I34" i="6" s="1" a="1"/>
  <c r="I34" i="6" s="1"/>
  <c r="AI347" i="1" a="1"/>
  <c r="AI347" i="1"/>
  <c r="AM347" i="1" s="1"/>
  <c r="AI348" i="1" a="1"/>
  <c r="AI348" i="1" s="1"/>
  <c r="AM348" i="1" s="1"/>
  <c r="K34" i="6" s="1" a="1"/>
  <c r="K34" i="6" s="1"/>
  <c r="AI349" i="1" a="1"/>
  <c r="AI349" i="1" s="1"/>
  <c r="AM349" i="1" s="1"/>
  <c r="L34" i="6" s="1" a="1"/>
  <c r="L34" i="6" s="1"/>
  <c r="AI350" i="1" a="1"/>
  <c r="AI350" i="1" s="1"/>
  <c r="AM350" i="1" s="1"/>
  <c r="M34" i="6" s="1" a="1"/>
  <c r="M34" i="6" s="1"/>
  <c r="AI351" i="1" a="1"/>
  <c r="AI351" i="1" s="1"/>
  <c r="AM351" i="1" s="1"/>
  <c r="B33" i="6" s="1" a="1"/>
  <c r="B33" i="6" s="1"/>
  <c r="AI352" i="1" a="1"/>
  <c r="AI352" i="1"/>
  <c r="AI353" i="1" a="1"/>
  <c r="AI353" i="1"/>
  <c r="AI354" i="1" a="1"/>
  <c r="AI354" i="1"/>
  <c r="AM354" i="1" s="1"/>
  <c r="E33" i="6" s="1" a="1"/>
  <c r="E33" i="6" s="1"/>
  <c r="AI355" i="1" a="1"/>
  <c r="AI355" i="1" s="1"/>
  <c r="AM355" i="1" s="1"/>
  <c r="F33" i="6" s="1" a="1"/>
  <c r="F33" i="6" s="1"/>
  <c r="AI356" i="1" a="1"/>
  <c r="AI356" i="1"/>
  <c r="AM356" i="1" s="1"/>
  <c r="G33" i="6" s="1" a="1"/>
  <c r="G33" i="6" s="1"/>
  <c r="AI357" i="1" a="1"/>
  <c r="AI357" i="1" s="1"/>
  <c r="AM357" i="1" s="1"/>
  <c r="H33" i="6" s="1" a="1"/>
  <c r="H33" i="6" s="1"/>
  <c r="AI358" i="1" a="1"/>
  <c r="AI358" i="1" s="1"/>
  <c r="AM358" i="1" s="1"/>
  <c r="AI359" i="1" a="1"/>
  <c r="AI359" i="1" s="1"/>
  <c r="AM359" i="1" s="1"/>
  <c r="J33" i="6" s="1" a="1"/>
  <c r="J33" i="6" s="1"/>
  <c r="AI360" i="1" a="1"/>
  <c r="AI360" i="1" s="1"/>
  <c r="AM360" i="1" s="1"/>
  <c r="AI361" i="1" a="1"/>
  <c r="AI361" i="1" s="1"/>
  <c r="AM361" i="1" s="1"/>
  <c r="AI362" i="1" a="1"/>
  <c r="AI362" i="1"/>
  <c r="AM362" i="1" s="1"/>
  <c r="AI363" i="1" a="1"/>
  <c r="AI363" i="1"/>
  <c r="AM363" i="1" s="1"/>
  <c r="AI364" i="1" a="1"/>
  <c r="AI364" i="1"/>
  <c r="AI365" i="1" a="1"/>
  <c r="AI365" i="1"/>
  <c r="AM365" i="1" s="1"/>
  <c r="AI366" i="1" a="1"/>
  <c r="AI366" i="1" s="1"/>
  <c r="AO366" i="1" s="1"/>
  <c r="AI367" i="1" a="1"/>
  <c r="AI367" i="1" s="1"/>
  <c r="AM367" i="1" s="1"/>
  <c r="F64" i="6" s="1" a="1"/>
  <c r="F64" i="6" s="1"/>
  <c r="AI368" i="1" a="1"/>
  <c r="AI368" i="1" s="1"/>
  <c r="AM368" i="1" s="1"/>
  <c r="G64" i="6" s="1" a="1"/>
  <c r="G64" i="6" s="1"/>
  <c r="AI369" i="1" a="1"/>
  <c r="AI369" i="1"/>
  <c r="AM369" i="1" s="1"/>
  <c r="H64" i="6" s="1" a="1"/>
  <c r="H64" i="6" s="1"/>
  <c r="AI370" i="1" a="1"/>
  <c r="AI370" i="1" s="1"/>
  <c r="AM370" i="1" s="1"/>
  <c r="I64" i="6" s="1" a="1"/>
  <c r="I64" i="6" s="1"/>
  <c r="AI371" i="1" a="1"/>
  <c r="AI371" i="1"/>
  <c r="AM371" i="1" s="1"/>
  <c r="AI372" i="1" a="1"/>
  <c r="AI372" i="1" s="1"/>
  <c r="AM372" i="1" s="1"/>
  <c r="AI373" i="1" a="1"/>
  <c r="AI373" i="1"/>
  <c r="AM373" i="1" s="1"/>
  <c r="L64" i="6" s="1" a="1"/>
  <c r="L64" i="6" s="1"/>
  <c r="AI374" i="1" a="1"/>
  <c r="AI374" i="1" s="1"/>
  <c r="AM374" i="1" s="1"/>
  <c r="M64" i="6" s="1" a="1"/>
  <c r="M64" i="6" s="1"/>
  <c r="AI375" i="1" a="1"/>
  <c r="AI375" i="1"/>
  <c r="AM375" i="1" s="1"/>
  <c r="B65" i="6" s="1" a="1"/>
  <c r="B65" i="6" s="1"/>
  <c r="AI376" i="1" a="1"/>
  <c r="AI376" i="1"/>
  <c r="AM376" i="1" s="1"/>
  <c r="C65" i="6" s="1" a="1"/>
  <c r="C65" i="6" s="1"/>
  <c r="AI377" i="1" a="1"/>
  <c r="AI377" i="1" s="1"/>
  <c r="AI378" i="1" a="1"/>
  <c r="AI378" i="1" s="1"/>
  <c r="AM378" i="1" s="1"/>
  <c r="E65" i="6" s="1" a="1"/>
  <c r="E65" i="6" s="1"/>
  <c r="AI379" i="1" a="1"/>
  <c r="AI379" i="1" s="1"/>
  <c r="AM379" i="1" s="1"/>
  <c r="AI380" i="1" a="1"/>
  <c r="AI380" i="1"/>
  <c r="AM380" i="1" s="1"/>
  <c r="AI381" i="1" a="1"/>
  <c r="AI381" i="1"/>
  <c r="AM381" i="1" s="1"/>
  <c r="AI382" i="1" a="1"/>
  <c r="AI382" i="1" s="1"/>
  <c r="AI383" i="1" a="1"/>
  <c r="AI383" i="1"/>
  <c r="AM383" i="1" s="1"/>
  <c r="J65" i="6" s="1" a="1"/>
  <c r="J65" i="6" s="1"/>
  <c r="AI384" i="1" a="1"/>
  <c r="AI384" i="1"/>
  <c r="AM384" i="1" s="1"/>
  <c r="K65" i="6" s="1" a="1"/>
  <c r="K65" i="6" s="1"/>
  <c r="AI385" i="1" a="1"/>
  <c r="AI385" i="1" s="1"/>
  <c r="AM385" i="1" s="1"/>
  <c r="L65" i="6" s="1" a="1"/>
  <c r="L65" i="6" s="1"/>
  <c r="AI386" i="1" a="1"/>
  <c r="AI386" i="1"/>
  <c r="AM386" i="1" s="1"/>
  <c r="M65" i="6" s="1" a="1"/>
  <c r="M65" i="6" s="1"/>
  <c r="AI387" i="1" a="1"/>
  <c r="AI387" i="1" s="1"/>
  <c r="AI388" i="1" a="1"/>
  <c r="AI388" i="1" s="1"/>
  <c r="AM388" i="1" s="1"/>
  <c r="AI389" i="1" a="1"/>
  <c r="AI389" i="1" s="1"/>
  <c r="AM389" i="1" s="1"/>
  <c r="AI390" i="1" a="1"/>
  <c r="AI390" i="1" s="1"/>
  <c r="AI391" i="1" a="1"/>
  <c r="AI391" i="1"/>
  <c r="AI392" i="1" a="1"/>
  <c r="AI392" i="1"/>
  <c r="AM392" i="1" s="1"/>
  <c r="G62" i="6" s="1" a="1"/>
  <c r="G62" i="6" s="1"/>
  <c r="AI393" i="1" a="1"/>
  <c r="AI393" i="1"/>
  <c r="AM393" i="1" s="1"/>
  <c r="H62" i="6" s="1" a="1"/>
  <c r="H62" i="6" s="1"/>
  <c r="AI394" i="1" a="1"/>
  <c r="AI394" i="1" s="1"/>
  <c r="AM394" i="1" s="1"/>
  <c r="I62" i="6" s="1" a="1"/>
  <c r="I62" i="6" s="1"/>
  <c r="AI395" i="1" a="1"/>
  <c r="AI395" i="1"/>
  <c r="AM395" i="1" s="1"/>
  <c r="AI396" i="1" a="1"/>
  <c r="AI396" i="1"/>
  <c r="AM396" i="1" s="1"/>
  <c r="K62" i="6" s="1" a="1"/>
  <c r="K62" i="6" s="1"/>
  <c r="AI397" i="1" a="1"/>
  <c r="AI397" i="1" s="1"/>
  <c r="AM397" i="1" s="1"/>
  <c r="L62" i="6" s="1" a="1"/>
  <c r="L62" i="6" s="1"/>
  <c r="AI398" i="1" a="1"/>
  <c r="AI398" i="1" s="1"/>
  <c r="AM398" i="1" s="1"/>
  <c r="AI399" i="1" a="1"/>
  <c r="AI399" i="1"/>
  <c r="AM399" i="1" s="1"/>
  <c r="AI400" i="1" a="1"/>
  <c r="AI400" i="1"/>
  <c r="AM400" i="1" s="1"/>
  <c r="AI401" i="1" a="1"/>
  <c r="AI401" i="1" s="1"/>
  <c r="AM401" i="1" s="1"/>
  <c r="D66" i="6" s="1" a="1"/>
  <c r="D66" i="6" s="1"/>
  <c r="AI402" i="1" a="1"/>
  <c r="AI402" i="1" s="1"/>
  <c r="AM402" i="1" s="1"/>
  <c r="E66" i="6" s="1" a="1"/>
  <c r="E66" i="6" s="1"/>
  <c r="AI403" i="1" a="1"/>
  <c r="AI403" i="1"/>
  <c r="AI404" i="1" a="1"/>
  <c r="AI404" i="1"/>
  <c r="AI405" i="1" a="1"/>
  <c r="AI405" i="1"/>
  <c r="AM405" i="1" s="1"/>
  <c r="H66" i="6" s="1" a="1"/>
  <c r="H66" i="6" s="1"/>
  <c r="AI406" i="1" a="1"/>
  <c r="AI406" i="1" s="1"/>
  <c r="AM406" i="1" s="1"/>
  <c r="AI407" i="1" a="1"/>
  <c r="AI407" i="1"/>
  <c r="AI408" i="1" a="1"/>
  <c r="AI408" i="1"/>
  <c r="AM408" i="1" s="1"/>
  <c r="AI409" i="1" a="1"/>
  <c r="AI409" i="1"/>
  <c r="AM409" i="1" s="1"/>
  <c r="AI410" i="1" a="1"/>
  <c r="AI410" i="1"/>
  <c r="AM410" i="1" s="1"/>
  <c r="M66" i="6" s="1" a="1"/>
  <c r="M66" i="6" s="1"/>
  <c r="AI411" i="1" a="1"/>
  <c r="AI411" i="1"/>
  <c r="AM411" i="1" s="1"/>
  <c r="AI412" i="1" a="1"/>
  <c r="AI412" i="1"/>
  <c r="AM412" i="1" s="1"/>
  <c r="C67" i="6" s="1" a="1"/>
  <c r="C67" i="6" s="1"/>
  <c r="AI413" i="1" a="1"/>
  <c r="AI413" i="1"/>
  <c r="AI414" i="1" a="1"/>
  <c r="AI414" i="1" s="1"/>
  <c r="AM414" i="1" s="1"/>
  <c r="AI415" i="1" a="1"/>
  <c r="AI415" i="1" s="1"/>
  <c r="AM415" i="1" s="1"/>
  <c r="AI416" i="1" a="1"/>
  <c r="AI416" i="1"/>
  <c r="AI417" i="1" a="1"/>
  <c r="AI417" i="1"/>
  <c r="AM417" i="1" s="1"/>
  <c r="AI418" i="1" a="1"/>
  <c r="AI418" i="1"/>
  <c r="AM418" i="1" s="1"/>
  <c r="AI419" i="1" a="1"/>
  <c r="AI419" i="1" s="1"/>
  <c r="AM419" i="1" s="1"/>
  <c r="J67" i="6" s="1" a="1"/>
  <c r="J67" i="6" s="1"/>
  <c r="AI420" i="1" a="1"/>
  <c r="AI420" i="1"/>
  <c r="AM420" i="1" s="1"/>
  <c r="AI421" i="1" a="1"/>
  <c r="AI421" i="1"/>
  <c r="AM421" i="1" s="1"/>
  <c r="L67" i="6" s="1" a="1"/>
  <c r="L67" i="6" s="1"/>
  <c r="AI422" i="1" a="1"/>
  <c r="AI422" i="1" s="1"/>
  <c r="AM422" i="1" s="1"/>
  <c r="M67" i="6" s="1" a="1"/>
  <c r="M67" i="6" s="1"/>
  <c r="AI423" i="1" a="1"/>
  <c r="AI423" i="1" s="1"/>
  <c r="AI424" i="1" a="1"/>
  <c r="AI424" i="1"/>
  <c r="AI425" i="1" a="1"/>
  <c r="AI425" i="1" s="1"/>
  <c r="AM425" i="1" s="1"/>
  <c r="D59" i="6" s="1" a="1"/>
  <c r="D59" i="6" s="1"/>
  <c r="AI426" i="1" a="1"/>
  <c r="AI426" i="1"/>
  <c r="AM426" i="1" s="1"/>
  <c r="AI427" i="1" a="1"/>
  <c r="AI427" i="1"/>
  <c r="AM427" i="1" s="1"/>
  <c r="F59" i="6" s="1" a="1"/>
  <c r="F59" i="6" s="1"/>
  <c r="AI428" i="1" a="1"/>
  <c r="AI428" i="1"/>
  <c r="AM428" i="1" s="1"/>
  <c r="AI429" i="1" a="1"/>
  <c r="AI429" i="1"/>
  <c r="AI430" i="1" a="1"/>
  <c r="AI430" i="1" s="1"/>
  <c r="AI431" i="1" a="1"/>
  <c r="AI431" i="1"/>
  <c r="AM431" i="1" s="1"/>
  <c r="AI432" i="1" a="1"/>
  <c r="AI432" i="1" s="1"/>
  <c r="AM432" i="1" s="1"/>
  <c r="AI433" i="1" a="1"/>
  <c r="AI433" i="1"/>
  <c r="AM433" i="1" s="1"/>
  <c r="L59" i="6" s="1" a="1"/>
  <c r="L59" i="6" s="1"/>
  <c r="AI434" i="1" a="1"/>
  <c r="AI434" i="1" s="1"/>
  <c r="AM434" i="1" s="1"/>
  <c r="M59" i="6" s="1" a="1"/>
  <c r="M59" i="6" s="1"/>
  <c r="AI435" i="1" a="1"/>
  <c r="AI435" i="1"/>
  <c r="AM435" i="1" s="1"/>
  <c r="AI436" i="1" a="1"/>
  <c r="AI436" i="1" s="1"/>
  <c r="AM436" i="1" s="1"/>
  <c r="C63" i="6" s="1" a="1"/>
  <c r="C63" i="6" s="1"/>
  <c r="AI437" i="1" a="1"/>
  <c r="AI437" i="1"/>
  <c r="AM437" i="1" s="1"/>
  <c r="AI438" i="1" a="1"/>
  <c r="AI438" i="1" s="1"/>
  <c r="AM438" i="1" s="1"/>
  <c r="E63" i="6" s="1" a="1"/>
  <c r="E63" i="6" s="1"/>
  <c r="AI439" i="1" a="1"/>
  <c r="AI439" i="1"/>
  <c r="AM439" i="1" s="1"/>
  <c r="F63" i="6" s="1" a="1"/>
  <c r="F63" i="6" s="1"/>
  <c r="AI440" i="1" a="1"/>
  <c r="AI440" i="1"/>
  <c r="AM440" i="1" s="1"/>
  <c r="G63" i="6" s="1" a="1"/>
  <c r="G63" i="6" s="1"/>
  <c r="AI441" i="1" a="1"/>
  <c r="AI441" i="1"/>
  <c r="AM441" i="1" s="1"/>
  <c r="H63" i="6" s="1" a="1"/>
  <c r="H63" i="6" s="1"/>
  <c r="AI442" i="1" a="1"/>
  <c r="AI442" i="1" s="1"/>
  <c r="AM442" i="1" s="1"/>
  <c r="I63" i="6" s="1" a="1"/>
  <c r="I63" i="6" s="1"/>
  <c r="AI443" i="1" a="1"/>
  <c r="AI443" i="1" s="1"/>
  <c r="AM443" i="1" s="1"/>
  <c r="J63" i="6" s="1" a="1"/>
  <c r="J63" i="6" s="1"/>
  <c r="AI444" i="1" a="1"/>
  <c r="AI444" i="1"/>
  <c r="AM444" i="1" s="1"/>
  <c r="AI445" i="1" a="1"/>
  <c r="AI445" i="1"/>
  <c r="AI446" i="1" a="1"/>
  <c r="AI446" i="1" s="1"/>
  <c r="AM446" i="1" s="1"/>
  <c r="AI447" i="1" a="1"/>
  <c r="AI447" i="1" s="1"/>
  <c r="AI448" i="1" a="1"/>
  <c r="AI448" i="1"/>
  <c r="AM448" i="1" s="1"/>
  <c r="C60" i="6" s="1" a="1"/>
  <c r="C60" i="6" s="1"/>
  <c r="AI449" i="1" a="1"/>
  <c r="AI449" i="1" s="1"/>
  <c r="AM449" i="1" s="1"/>
  <c r="D60" i="6" s="1" a="1"/>
  <c r="D60" i="6" s="1"/>
  <c r="AI450" i="1" a="1"/>
  <c r="AI450" i="1"/>
  <c r="AM450" i="1" s="1"/>
  <c r="AI451" i="1" a="1"/>
  <c r="AI451" i="1"/>
  <c r="AM451" i="1" s="1"/>
  <c r="AI452" i="1" a="1"/>
  <c r="AI452" i="1" s="1"/>
  <c r="AM452" i="1" s="1"/>
  <c r="G60" i="6" s="1" a="1"/>
  <c r="G60" i="6" s="1"/>
  <c r="AI453" i="1" a="1"/>
  <c r="AI453" i="1" s="1"/>
  <c r="AM453" i="1" s="1"/>
  <c r="AI454" i="1" a="1"/>
  <c r="AI454" i="1" s="1"/>
  <c r="AI455" i="1" a="1"/>
  <c r="AI455" i="1"/>
  <c r="AM455" i="1" s="1"/>
  <c r="AI456" i="1" a="1"/>
  <c r="AI456" i="1" s="1"/>
  <c r="AM456" i="1" s="1"/>
  <c r="K60" i="6" s="1" a="1"/>
  <c r="K60" i="6" s="1"/>
  <c r="AI457" i="1" a="1"/>
  <c r="AI457" i="1" s="1"/>
  <c r="AM457" i="1" s="1"/>
  <c r="L60" i="6" s="1" a="1"/>
  <c r="L60" i="6" s="1"/>
  <c r="AI458" i="1" a="1"/>
  <c r="AI458" i="1"/>
  <c r="AM458" i="1" s="1"/>
  <c r="AI459" i="1" a="1"/>
  <c r="AI459" i="1"/>
  <c r="AM459" i="1" s="1"/>
  <c r="B61" i="6" s="1" a="1"/>
  <c r="B61" i="6" s="1"/>
  <c r="AI460" i="1" a="1"/>
  <c r="AI460" i="1"/>
  <c r="AM460" i="1" s="1"/>
  <c r="C61" i="6" s="1" a="1"/>
  <c r="C61" i="6" s="1"/>
  <c r="AI461" i="1" a="1"/>
  <c r="AI461" i="1" s="1"/>
  <c r="AM461" i="1" s="1"/>
  <c r="D61" i="6" s="1" a="1"/>
  <c r="D61" i="6" s="1"/>
  <c r="AI462" i="1" a="1"/>
  <c r="AI462" i="1" s="1"/>
  <c r="AI463" i="1" a="1"/>
  <c r="AI463" i="1"/>
  <c r="AI464" i="1" a="1"/>
  <c r="AI464" i="1"/>
  <c r="AM464" i="1" s="1"/>
  <c r="G61" i="6" s="1" a="1"/>
  <c r="G61" i="6" s="1"/>
  <c r="AI465" i="1" a="1"/>
  <c r="AI465" i="1" s="1"/>
  <c r="AM465" i="1" s="1"/>
  <c r="H61" i="6" s="1" a="1"/>
  <c r="H61" i="6" s="1"/>
  <c r="AI466" i="1" a="1"/>
  <c r="AI466" i="1" s="1"/>
  <c r="AM466" i="1" s="1"/>
  <c r="I61" i="6" s="1" a="1"/>
  <c r="I61" i="6" s="1"/>
  <c r="AI467" i="1" a="1"/>
  <c r="AI467" i="1"/>
  <c r="AM467" i="1" s="1"/>
  <c r="J61" i="6" s="1" a="1"/>
  <c r="J61" i="6" s="1"/>
  <c r="AI468" i="1" a="1"/>
  <c r="AI468" i="1"/>
  <c r="AM468" i="1" s="1"/>
  <c r="K61" i="6" s="1" a="1"/>
  <c r="K61" i="6" s="1"/>
  <c r="AI469" i="1" a="1"/>
  <c r="AI469" i="1"/>
  <c r="AI470" i="1" a="1"/>
  <c r="AI470" i="1" s="1"/>
  <c r="AI471" i="1" a="1"/>
  <c r="AI471" i="1"/>
  <c r="AI472" i="1" a="1"/>
  <c r="AI472" i="1"/>
  <c r="AM472" i="1" s="1"/>
  <c r="C58" i="6" s="1" a="1"/>
  <c r="C58" i="6" s="1"/>
  <c r="AI473" i="1" a="1"/>
  <c r="AI473" i="1"/>
  <c r="AM473" i="1" s="1"/>
  <c r="D58" i="6" s="1" a="1"/>
  <c r="D58" i="6" s="1"/>
  <c r="AI474" i="1" a="1"/>
  <c r="AI474" i="1" s="1"/>
  <c r="AM474" i="1" s="1"/>
  <c r="E58" i="6" s="1" a="1"/>
  <c r="E58" i="6" s="1"/>
  <c r="AI475" i="1" a="1"/>
  <c r="AI475" i="1"/>
  <c r="AM475" i="1" s="1"/>
  <c r="AI476" i="1" a="1"/>
  <c r="AI476" i="1"/>
  <c r="AM476" i="1" s="1"/>
  <c r="G58" i="6" s="1" a="1"/>
  <c r="G58" i="6" s="1"/>
  <c r="AI477" i="1" a="1"/>
  <c r="AI477" i="1"/>
  <c r="AM477" i="1" s="1"/>
  <c r="H58" i="6" s="1" a="1"/>
  <c r="H58" i="6" s="1"/>
  <c r="AI478" i="1" a="1"/>
  <c r="AI478" i="1" s="1"/>
  <c r="AM478" i="1" s="1"/>
  <c r="I58" i="6" s="1" a="1"/>
  <c r="I58" i="6" s="1"/>
  <c r="AI479" i="1" a="1"/>
  <c r="AI479" i="1" s="1"/>
  <c r="AM479" i="1" s="1"/>
  <c r="AI480" i="1" a="1"/>
  <c r="AI480" i="1"/>
  <c r="AM480" i="1" s="1"/>
  <c r="AI481" i="1" a="1"/>
  <c r="AI481" i="1"/>
  <c r="AM481" i="1" s="1"/>
  <c r="AI482" i="1" a="1"/>
  <c r="AI482" i="1"/>
  <c r="AM482" i="1" s="1"/>
  <c r="AI483" i="1" a="1"/>
  <c r="AI483" i="1" s="1"/>
  <c r="AM483" i="1" s="1"/>
  <c r="B45" i="6" s="1" a="1"/>
  <c r="B45" i="6" s="1"/>
  <c r="AI484" i="1" a="1"/>
  <c r="AI484" i="1"/>
  <c r="AM484" i="1" s="1"/>
  <c r="C45" i="6" s="1" a="1"/>
  <c r="C45" i="6" s="1"/>
  <c r="AI485" i="1" a="1"/>
  <c r="AI485" i="1"/>
  <c r="AI486" i="1" a="1"/>
  <c r="AI486" i="1" s="1"/>
  <c r="AO486" i="1" s="1"/>
  <c r="AI487" i="1" a="1"/>
  <c r="AI487" i="1"/>
  <c r="AM487" i="1" s="1"/>
  <c r="AI488" i="1" a="1"/>
  <c r="AI488" i="1"/>
  <c r="AI489" i="1" a="1"/>
  <c r="AI489" i="1"/>
  <c r="AM489" i="1" s="1"/>
  <c r="H45" i="6" s="1" a="1"/>
  <c r="H45" i="6" s="1"/>
  <c r="AI490" i="1" a="1"/>
  <c r="AI490" i="1"/>
  <c r="AM490" i="1" s="1"/>
  <c r="AI491" i="1" a="1"/>
  <c r="AI491" i="1"/>
  <c r="AM491" i="1" s="1"/>
  <c r="AI492" i="1" a="1"/>
  <c r="AI492" i="1"/>
  <c r="AM492" i="1" s="1"/>
  <c r="K45" i="6" s="1" a="1"/>
  <c r="K45" i="6" s="1"/>
  <c r="AI493" i="1" a="1"/>
  <c r="AI493" i="1" s="1"/>
  <c r="AM493" i="1" s="1"/>
  <c r="L45" i="6" s="1" a="1"/>
  <c r="L45" i="6" s="1"/>
  <c r="AI494" i="1" a="1"/>
  <c r="AI494" i="1" s="1"/>
  <c r="AM494" i="1" s="1"/>
  <c r="M45" i="6" s="1" a="1"/>
  <c r="M45" i="6" s="1"/>
  <c r="AI495" i="1" a="1"/>
  <c r="AI495" i="1"/>
  <c r="AM495" i="1" s="1"/>
  <c r="B39" i="6" s="1" a="1"/>
  <c r="B39" i="6" s="1"/>
  <c r="AI496" i="1" a="1"/>
  <c r="AI496" i="1" s="1"/>
  <c r="AM496" i="1" s="1"/>
  <c r="AI497" i="1" a="1"/>
  <c r="AI497" i="1"/>
  <c r="AM497" i="1" s="1"/>
  <c r="D39" i="6" s="1" a="1"/>
  <c r="D39" i="6" s="1"/>
  <c r="AI498" i="1" a="1"/>
  <c r="AI498" i="1" s="1"/>
  <c r="AI499" i="1" a="1"/>
  <c r="AI499" i="1"/>
  <c r="AM499" i="1" s="1"/>
  <c r="AI500" i="1" a="1"/>
  <c r="AI500" i="1" s="1"/>
  <c r="AM500" i="1" s="1"/>
  <c r="AI501" i="1" a="1"/>
  <c r="AI501" i="1"/>
  <c r="AM501" i="1" s="1"/>
  <c r="H39" i="6" s="1" a="1"/>
  <c r="H39" i="6" s="1"/>
  <c r="AI502" i="1" a="1"/>
  <c r="AI502" i="1" s="1"/>
  <c r="AM502" i="1" s="1"/>
  <c r="I39" i="6" s="1" a="1"/>
  <c r="I39" i="6" s="1"/>
  <c r="AI503" i="1" a="1"/>
  <c r="AI503" i="1" s="1"/>
  <c r="AM503" i="1" s="1"/>
  <c r="J39" i="6" s="1" a="1"/>
  <c r="J39" i="6" s="1"/>
  <c r="AI504" i="1" a="1"/>
  <c r="AI504" i="1"/>
  <c r="AM504" i="1" s="1"/>
  <c r="K39" i="6" s="1" a="1"/>
  <c r="K39" i="6" s="1"/>
  <c r="AI505" i="1" a="1"/>
  <c r="AI505" i="1"/>
  <c r="AM505" i="1" s="1"/>
  <c r="L39" i="6" s="1" a="1"/>
  <c r="L39" i="6" s="1"/>
  <c r="AI506" i="1" a="1"/>
  <c r="AI506" i="1"/>
  <c r="AM506" i="1" s="1"/>
  <c r="M39" i="6" s="1" a="1"/>
  <c r="M39" i="6" s="1"/>
  <c r="AI507" i="1" a="1"/>
  <c r="AI507" i="1" s="1"/>
  <c r="AM507" i="1" s="1"/>
  <c r="B43" i="6" s="1" a="1"/>
  <c r="B43" i="6" s="1"/>
  <c r="AI508" i="1" a="1"/>
  <c r="AI508" i="1"/>
  <c r="AI509" i="1" a="1"/>
  <c r="AI509" i="1"/>
  <c r="AI510" i="1" a="1"/>
  <c r="AI510" i="1" s="1"/>
  <c r="AM510" i="1" s="1"/>
  <c r="E43" i="6" s="1" a="1"/>
  <c r="E43" i="6" s="1"/>
  <c r="AI511" i="1" a="1"/>
  <c r="AI511" i="1" s="1"/>
  <c r="AM511" i="1" s="1"/>
  <c r="F43" i="6" s="1" a="1"/>
  <c r="F43" i="6" s="1"/>
  <c r="AI512" i="1" a="1"/>
  <c r="AI512" i="1" s="1"/>
  <c r="AM512" i="1" s="1"/>
  <c r="G43" i="6" s="1" a="1"/>
  <c r="G43" i="6" s="1"/>
  <c r="AI513" i="1" a="1"/>
  <c r="AI513" i="1" s="1"/>
  <c r="AM513" i="1" s="1"/>
  <c r="AI514" i="1" a="1"/>
  <c r="AI514" i="1"/>
  <c r="AM514" i="1" s="1"/>
  <c r="I43" i="6" s="1" a="1"/>
  <c r="I43" i="6" s="1"/>
  <c r="AI515" i="1" a="1"/>
  <c r="AI515" i="1"/>
  <c r="AM515" i="1" s="1"/>
  <c r="J43" i="6" s="1" a="1"/>
  <c r="J43" i="6" s="1"/>
  <c r="AI516" i="1" a="1"/>
  <c r="AI516" i="1" s="1"/>
  <c r="AM516" i="1" s="1"/>
  <c r="K43" i="6" s="1" a="1"/>
  <c r="K43" i="6" s="1"/>
  <c r="AI517" i="1" a="1"/>
  <c r="AI517" i="1" s="1"/>
  <c r="AM517" i="1" s="1"/>
  <c r="AI518" i="1" a="1"/>
  <c r="AI518" i="1" s="1"/>
  <c r="AM518" i="1" s="1"/>
  <c r="AI519" i="1" a="1"/>
  <c r="AI519" i="1"/>
  <c r="AM519" i="1" s="1"/>
  <c r="B38" i="6" s="1" a="1"/>
  <c r="B38" i="6" s="1"/>
  <c r="AI520" i="1" a="1"/>
  <c r="AI520" i="1" s="1"/>
  <c r="AM520" i="1" s="1"/>
  <c r="C38" i="6" s="1" a="1"/>
  <c r="C38" i="6" s="1"/>
  <c r="AI521" i="1" a="1"/>
  <c r="AI521" i="1" s="1"/>
  <c r="AM521" i="1" s="1"/>
  <c r="D38" i="6" s="1" a="1"/>
  <c r="D38" i="6" s="1"/>
  <c r="AI522" i="1" a="1"/>
  <c r="AI522" i="1"/>
  <c r="AI523" i="1" a="1"/>
  <c r="AI523" i="1"/>
  <c r="AM523" i="1" s="1"/>
  <c r="F38" i="6" s="1" a="1"/>
  <c r="F38" i="6" s="1"/>
  <c r="AI524" i="1" a="1"/>
  <c r="AI524" i="1"/>
  <c r="AI525" i="1" a="1"/>
  <c r="AI525" i="1" s="1"/>
  <c r="AM525" i="1" s="1"/>
  <c r="H38" i="6" s="1" a="1"/>
  <c r="H38" i="6" s="1"/>
  <c r="AI526" i="1" a="1"/>
  <c r="AI526" i="1" s="1"/>
  <c r="AM526" i="1" s="1"/>
  <c r="AI527" i="1" a="1"/>
  <c r="AI527" i="1"/>
  <c r="AI528" i="1" a="1"/>
  <c r="AI528" i="1" s="1"/>
  <c r="AM528" i="1" s="1"/>
  <c r="K38" i="6" s="1" a="1"/>
  <c r="K38" i="6" s="1"/>
  <c r="AI529" i="1" a="1"/>
  <c r="AI529" i="1" s="1"/>
  <c r="AM529" i="1" s="1"/>
  <c r="L38" i="6" s="1" a="1"/>
  <c r="L38" i="6" s="1"/>
  <c r="AI530" i="1" a="1"/>
  <c r="AI530" i="1" s="1"/>
  <c r="AM530" i="1" s="1"/>
  <c r="AI531" i="1" a="1"/>
  <c r="AI531" i="1"/>
  <c r="AM531" i="1" s="1"/>
  <c r="AI532" i="1" a="1"/>
  <c r="AI532" i="1" s="1"/>
  <c r="AM532" i="1" s="1"/>
  <c r="C36" i="6" s="1" a="1"/>
  <c r="C36" i="6" s="1"/>
  <c r="AI533" i="1" a="1"/>
  <c r="AI533" i="1"/>
  <c r="AI534" i="1" a="1"/>
  <c r="AI534" i="1" s="1"/>
  <c r="AI535" i="1" a="1"/>
  <c r="AI535" i="1"/>
  <c r="AI536" i="1" a="1"/>
  <c r="AI536" i="1"/>
  <c r="AM536" i="1" s="1"/>
  <c r="G36" i="6" s="1" a="1"/>
  <c r="G36" i="6" s="1"/>
  <c r="AI537" i="1" a="1"/>
  <c r="AI537" i="1"/>
  <c r="AM537" i="1" s="1"/>
  <c r="H36" i="6" s="1" a="1"/>
  <c r="H36" i="6" s="1"/>
  <c r="AI538" i="1" a="1"/>
  <c r="AI538" i="1" s="1"/>
  <c r="AI539" i="1" a="1"/>
  <c r="AI539" i="1"/>
  <c r="AM539" i="1" s="1"/>
  <c r="AI540" i="1" a="1"/>
  <c r="AI540" i="1" s="1"/>
  <c r="AM540" i="1" s="1"/>
  <c r="K36" i="6" s="1" a="1"/>
  <c r="K36" i="6" s="1"/>
  <c r="AI541" i="1" a="1"/>
  <c r="AI541" i="1"/>
  <c r="AM541" i="1" s="1"/>
  <c r="L36" i="6" s="1" a="1"/>
  <c r="L36" i="6" s="1"/>
  <c r="AI542" i="1" a="1"/>
  <c r="AI542" i="1" s="1"/>
  <c r="AM542" i="1" s="1"/>
  <c r="M36" i="6" s="1" a="1"/>
  <c r="M36" i="6" s="1"/>
  <c r="AI543" i="1" a="1"/>
  <c r="AI543" i="1" s="1"/>
  <c r="AM543" i="1" s="1"/>
  <c r="AI544" i="1" a="1"/>
  <c r="AI544" i="1"/>
  <c r="AM544" i="1" s="1"/>
  <c r="AI545" i="1" a="1"/>
  <c r="AI545" i="1"/>
  <c r="AM545" i="1" s="1"/>
  <c r="AI546" i="1" a="1"/>
  <c r="AI546" i="1"/>
  <c r="AM546" i="1" s="1"/>
  <c r="AI547" i="1" a="1"/>
  <c r="AI547" i="1" s="1"/>
  <c r="AM547" i="1" s="1"/>
  <c r="F41" i="6" s="1" a="1"/>
  <c r="F41" i="6" s="1"/>
  <c r="AI548" i="1" a="1"/>
  <c r="AI548" i="1"/>
  <c r="AM548" i="1" s="1"/>
  <c r="AI549" i="1" a="1"/>
  <c r="AI549" i="1" s="1"/>
  <c r="AM549" i="1" s="1"/>
  <c r="H41" i="6" s="1" a="1"/>
  <c r="H41" i="6" s="1"/>
  <c r="AI550" i="1" a="1"/>
  <c r="AI550" i="1" s="1"/>
  <c r="AM550" i="1" s="1"/>
  <c r="AI551" i="1" a="1"/>
  <c r="AI551" i="1"/>
  <c r="AM551" i="1" s="1"/>
  <c r="AI552" i="1" a="1"/>
  <c r="AI552" i="1"/>
  <c r="AI553" i="1" a="1"/>
  <c r="AI553" i="1"/>
  <c r="AI554" i="1" a="1"/>
  <c r="AI554" i="1"/>
  <c r="AM554" i="1" s="1"/>
  <c r="M41" i="6" s="1" a="1"/>
  <c r="M41" i="6" s="1"/>
  <c r="AI555" i="1" a="1"/>
  <c r="AI555" i="1"/>
  <c r="AM555" i="1" s="1"/>
  <c r="B40" i="6" s="1" a="1"/>
  <c r="B40" i="6" s="1"/>
  <c r="AI556" i="1" a="1"/>
  <c r="AI556" i="1"/>
  <c r="AM556" i="1" s="1"/>
  <c r="AI557" i="1" a="1"/>
  <c r="AI557" i="1" s="1"/>
  <c r="AM557" i="1" s="1"/>
  <c r="D40" i="6" s="1" a="1"/>
  <c r="D40" i="6" s="1"/>
  <c r="AI558" i="1" a="1"/>
  <c r="AI558" i="1" s="1"/>
  <c r="AM558" i="1" s="1"/>
  <c r="E40" i="6" s="1" a="1"/>
  <c r="E40" i="6" s="1"/>
  <c r="AI559" i="1" a="1"/>
  <c r="AI559" i="1" s="1"/>
  <c r="AM559" i="1" s="1"/>
  <c r="F40" i="6" s="1" a="1"/>
  <c r="F40" i="6" s="1"/>
  <c r="AI560" i="1" a="1"/>
  <c r="AI560" i="1" s="1"/>
  <c r="AM560" i="1" s="1"/>
  <c r="G40" i="6" s="1" a="1"/>
  <c r="G40" i="6" s="1"/>
  <c r="AI561" i="1" a="1"/>
  <c r="AI561" i="1"/>
  <c r="AM561" i="1" s="1"/>
  <c r="H40" i="6" s="1" a="1"/>
  <c r="H40" i="6" s="1"/>
  <c r="AI562" i="1" a="1"/>
  <c r="AI562" i="1"/>
  <c r="AI563" i="1" a="1"/>
  <c r="AI563" i="1"/>
  <c r="AM563" i="1" s="1"/>
  <c r="J40" i="6" s="1" a="1"/>
  <c r="J40" i="6" s="1"/>
  <c r="AI564" i="1" a="1"/>
  <c r="AI564" i="1" s="1"/>
  <c r="AM564" i="1" s="1"/>
  <c r="K40" i="6" s="1" a="1"/>
  <c r="K40" i="6" s="1"/>
  <c r="AI565" i="1" a="1"/>
  <c r="AI565" i="1"/>
  <c r="AM565" i="1" s="1"/>
  <c r="L40" i="6" s="1" a="1"/>
  <c r="L40" i="6" s="1"/>
  <c r="AI566" i="1" a="1"/>
  <c r="AI566" i="1" s="1"/>
  <c r="AM566" i="1" s="1"/>
  <c r="M40" i="6" s="1" a="1"/>
  <c r="M40" i="6" s="1"/>
  <c r="AI567" i="1" a="1"/>
  <c r="AI567" i="1" s="1"/>
  <c r="AI568" i="1" a="1"/>
  <c r="AI568" i="1" s="1"/>
  <c r="AM568" i="1" s="1"/>
  <c r="C37" i="6" s="1" a="1"/>
  <c r="C37" i="6" s="1"/>
  <c r="AI569" i="1" a="1"/>
  <c r="AI569" i="1"/>
  <c r="AM569" i="1" s="1"/>
  <c r="D37" i="6" s="1" a="1"/>
  <c r="D37" i="6" s="1"/>
  <c r="AI570" i="1" a="1"/>
  <c r="AI570" i="1" s="1"/>
  <c r="AM570" i="1" s="1"/>
  <c r="E37" i="6" s="1" a="1"/>
  <c r="E37" i="6" s="1"/>
  <c r="AI571" i="1" a="1"/>
  <c r="AI571" i="1"/>
  <c r="AM571" i="1" s="1"/>
  <c r="AI572" i="1" a="1"/>
  <c r="AI572" i="1"/>
  <c r="AI573" i="1" a="1"/>
  <c r="AI573" i="1"/>
  <c r="AI574" i="1" a="1"/>
  <c r="AI574" i="1" s="1"/>
  <c r="AI575" i="1" a="1"/>
  <c r="AI575" i="1" s="1"/>
  <c r="AM575" i="1" s="1"/>
  <c r="J37" i="6" s="1" a="1"/>
  <c r="J37" i="6" s="1"/>
  <c r="AI576" i="1" a="1"/>
  <c r="AI576" i="1" s="1"/>
  <c r="AM576" i="1" s="1"/>
  <c r="K37" i="6" s="1" a="1"/>
  <c r="K37" i="6" s="1"/>
  <c r="AI577" i="1" a="1"/>
  <c r="AI577" i="1"/>
  <c r="AM577" i="1" s="1"/>
  <c r="AI578" i="1" a="1"/>
  <c r="AI578" i="1" s="1"/>
  <c r="AM578" i="1" s="1"/>
  <c r="M37" i="6" s="1" a="1"/>
  <c r="M37" i="6" s="1"/>
  <c r="AI579" i="1" a="1"/>
  <c r="AI579" i="1"/>
  <c r="AM579" i="1" s="1"/>
  <c r="AI580" i="1" a="1"/>
  <c r="AI580" i="1"/>
  <c r="AM580" i="1" s="1"/>
  <c r="C44" i="6" s="1" a="1"/>
  <c r="C44" i="6" s="1"/>
  <c r="AI581" i="1" a="1"/>
  <c r="AI581" i="1"/>
  <c r="AI582" i="1" a="1"/>
  <c r="AI582" i="1"/>
  <c r="AI583" i="1" a="1"/>
  <c r="AI583" i="1" s="1"/>
  <c r="AM583" i="1" s="1"/>
  <c r="F44" i="6" s="1" a="1"/>
  <c r="F44" i="6" s="1"/>
  <c r="AI584" i="1" a="1"/>
  <c r="AI584" i="1" s="1"/>
  <c r="AM584" i="1" s="1"/>
  <c r="AI585" i="1" a="1"/>
  <c r="AI585" i="1"/>
  <c r="AM585" i="1" s="1"/>
  <c r="AI586" i="1" a="1"/>
  <c r="AI586" i="1" s="1"/>
  <c r="AM586" i="1" s="1"/>
  <c r="I44" i="6" s="1" a="1"/>
  <c r="I44" i="6" s="1"/>
  <c r="AI587" i="1" a="1"/>
  <c r="AI587" i="1"/>
  <c r="AM587" i="1" s="1"/>
  <c r="AI588" i="1" a="1"/>
  <c r="AI588" i="1"/>
  <c r="AM588" i="1" s="1"/>
  <c r="K44" i="6" s="1" a="1"/>
  <c r="K44" i="6" s="1"/>
  <c r="AI589" i="1" a="1"/>
  <c r="AI589" i="1"/>
  <c r="AI590" i="1" a="1"/>
  <c r="AI590" i="1"/>
  <c r="AI591" i="1" a="1"/>
  <c r="AI591" i="1" s="1"/>
  <c r="AM591" i="1" s="1"/>
  <c r="B42" i="6" s="1" a="1"/>
  <c r="B42" i="6" s="1"/>
  <c r="AI592" i="1" a="1"/>
  <c r="AI592" i="1" s="1"/>
  <c r="AM592" i="1" s="1"/>
  <c r="C42" i="6" s="1" a="1"/>
  <c r="C42" i="6" s="1"/>
  <c r="AI593" i="1" a="1"/>
  <c r="AI593" i="1"/>
  <c r="AM593" i="1" s="1"/>
  <c r="AI594" i="1" a="1"/>
  <c r="AI594" i="1" s="1"/>
  <c r="AM594" i="1" s="1"/>
  <c r="AI595" i="1" a="1"/>
  <c r="AI595" i="1"/>
  <c r="AM595" i="1" s="1"/>
  <c r="AI596" i="1" a="1"/>
  <c r="AI596" i="1"/>
  <c r="AM596" i="1" s="1"/>
  <c r="AI597" i="1" a="1"/>
  <c r="AI597" i="1"/>
  <c r="AM597" i="1" s="1"/>
  <c r="AI598" i="1" a="1"/>
  <c r="AI598" i="1"/>
  <c r="AM598" i="1" s="1"/>
  <c r="I42" i="6" s="1" a="1"/>
  <c r="I42" i="6" s="1"/>
  <c r="AI599" i="1" a="1"/>
  <c r="AI599" i="1" s="1"/>
  <c r="AM599" i="1" s="1"/>
  <c r="J42" i="6" s="1" a="1"/>
  <c r="J42" i="6" s="1"/>
  <c r="AI600" i="1" a="1"/>
  <c r="AI600" i="1" s="1"/>
  <c r="AM600" i="1" s="1"/>
  <c r="K42" i="6" s="1" a="1"/>
  <c r="K42" i="6" s="1"/>
  <c r="AI601" i="1" a="1"/>
  <c r="AI601" i="1" s="1"/>
  <c r="AM601" i="1" s="1"/>
  <c r="L42" i="6" s="1" a="1"/>
  <c r="L42" i="6" s="1"/>
  <c r="AI602" i="1" a="1"/>
  <c r="AI602" i="1" s="1"/>
  <c r="AI603" i="1" a="1"/>
  <c r="AI603" i="1"/>
  <c r="AM603" i="1" s="1"/>
  <c r="AI604" i="1" a="1"/>
  <c r="AI604" i="1"/>
  <c r="AI605" i="1" a="1"/>
  <c r="AI605" i="1" s="1"/>
  <c r="AM605" i="1" s="1"/>
  <c r="AI606" i="1" a="1"/>
  <c r="AI606" i="1"/>
  <c r="AM606" i="1" s="1"/>
  <c r="E9" i="6" s="1" a="1"/>
  <c r="E9" i="6" s="1"/>
  <c r="AI607" i="1" a="1"/>
  <c r="AI607" i="1"/>
  <c r="AM607" i="1" s="1"/>
  <c r="F9" i="6" s="1" a="1"/>
  <c r="F9" i="6" s="1"/>
  <c r="AI608" i="1" a="1"/>
  <c r="AI608" i="1"/>
  <c r="AM608" i="1" s="1"/>
  <c r="AI609" i="1" a="1"/>
  <c r="AI609" i="1" s="1"/>
  <c r="AM609" i="1" s="1"/>
  <c r="AI610" i="1" a="1"/>
  <c r="AI610" i="1" s="1"/>
  <c r="AM610" i="1" s="1"/>
  <c r="AI611" i="1" a="1"/>
  <c r="AI611" i="1" s="1"/>
  <c r="AM611" i="1" s="1"/>
  <c r="J9" i="6" s="1" a="1"/>
  <c r="J9" i="6" s="1"/>
  <c r="AI612" i="1" a="1"/>
  <c r="AI612" i="1"/>
  <c r="AM612" i="1" s="1"/>
  <c r="AI613" i="1" a="1"/>
  <c r="AI613" i="1" s="1"/>
  <c r="AM613" i="1" s="1"/>
  <c r="AI614" i="1" a="1"/>
  <c r="AI614" i="1"/>
  <c r="AM614" i="1" s="1"/>
  <c r="M9" i="6" s="1" a="1"/>
  <c r="M9" i="6" s="1"/>
  <c r="AI615" i="1" a="1"/>
  <c r="AI615" i="1"/>
  <c r="AM615" i="1" s="1"/>
  <c r="B7" i="6" s="1" a="1"/>
  <c r="B7" i="6" s="1"/>
  <c r="AI616" i="1" a="1"/>
  <c r="AI616" i="1"/>
  <c r="AM616" i="1" s="1"/>
  <c r="C7" i="6" s="1" a="1"/>
  <c r="C7" i="6" s="1"/>
  <c r="AI617" i="1" a="1"/>
  <c r="AI617" i="1" s="1"/>
  <c r="AM617" i="1" s="1"/>
  <c r="D7" i="6" s="1" a="1"/>
  <c r="D7" i="6" s="1"/>
  <c r="AI618" i="1" a="1"/>
  <c r="AI618" i="1" s="1"/>
  <c r="AI619" i="1" a="1"/>
  <c r="AI619" i="1" s="1"/>
  <c r="AM619" i="1" s="1"/>
  <c r="F7" i="6" s="1" a="1"/>
  <c r="F7" i="6" s="1"/>
  <c r="AI620" i="1" a="1"/>
  <c r="AI620" i="1" s="1"/>
  <c r="AM620" i="1" s="1"/>
  <c r="G7" i="6" s="1" a="1"/>
  <c r="G7" i="6" s="1"/>
  <c r="AI621" i="1" a="1"/>
  <c r="AI621" i="1" s="1"/>
  <c r="AI622" i="1" a="1"/>
  <c r="AI622" i="1"/>
  <c r="AM622" i="1" s="1"/>
  <c r="I7" i="6" s="1" a="1"/>
  <c r="I7" i="6" s="1"/>
  <c r="AI623" i="1" a="1"/>
  <c r="AI623" i="1"/>
  <c r="AM623" i="1" s="1"/>
  <c r="J7" i="6" s="1" a="1"/>
  <c r="J7" i="6" s="1"/>
  <c r="AI624" i="1" a="1"/>
  <c r="AI624" i="1"/>
  <c r="AM624" i="1" s="1"/>
  <c r="K7" i="6" s="1" a="1"/>
  <c r="K7" i="6" s="1"/>
  <c r="AI625" i="1" a="1"/>
  <c r="AI625" i="1" s="1"/>
  <c r="AO625" i="1" s="1"/>
  <c r="AI626" i="1" a="1"/>
  <c r="AI626" i="1" s="1"/>
  <c r="AM626" i="1" s="1"/>
  <c r="M7" i="6" s="1" a="1"/>
  <c r="M7" i="6" s="1"/>
  <c r="AI627" i="1" a="1"/>
  <c r="AI627" i="1" s="1"/>
  <c r="AM627" i="1" s="1"/>
  <c r="B5" i="6" s="1" a="1"/>
  <c r="B5" i="6" s="1"/>
  <c r="AI628" i="1" a="1"/>
  <c r="AI628" i="1" s="1"/>
  <c r="AM628" i="1" s="1"/>
  <c r="C5" i="6" s="1" a="1"/>
  <c r="C5" i="6" s="1"/>
  <c r="AI629" i="1" a="1"/>
  <c r="AI629" i="1" s="1"/>
  <c r="AI630" i="1" a="1"/>
  <c r="AI630" i="1" s="1"/>
  <c r="AM630" i="1" s="1"/>
  <c r="AI631" i="1" a="1"/>
  <c r="AI631" i="1"/>
  <c r="AO631" i="1" s="1"/>
  <c r="AI632" i="1" a="1"/>
  <c r="AI632" i="1"/>
  <c r="AI633" i="1" a="1"/>
  <c r="AI633" i="1" s="1"/>
  <c r="AM633" i="1" s="1"/>
  <c r="AI634" i="1" a="1"/>
  <c r="AI634" i="1"/>
  <c r="AM634" i="1" s="1"/>
  <c r="I5" i="6" s="1" a="1"/>
  <c r="I5" i="6" s="1"/>
  <c r="AI635" i="1" a="1"/>
  <c r="AI635" i="1"/>
  <c r="AI636" i="1" a="1"/>
  <c r="AI636" i="1" s="1"/>
  <c r="AM636" i="1" s="1"/>
  <c r="K5" i="6" s="1" a="1"/>
  <c r="K5" i="6" s="1"/>
  <c r="AI637" i="1" a="1"/>
  <c r="AI637" i="1" s="1"/>
  <c r="AM637" i="1" s="1"/>
  <c r="AI638" i="1" a="1"/>
  <c r="AI638" i="1" s="1"/>
  <c r="AM638" i="1" s="1"/>
  <c r="AI639" i="1" a="1"/>
  <c r="AI639" i="1" s="1"/>
  <c r="AI640" i="1" a="1"/>
  <c r="AI640" i="1"/>
  <c r="AI641" i="1" a="1"/>
  <c r="AI641" i="1" s="1"/>
  <c r="AI642" i="1" a="1"/>
  <c r="AI642" i="1"/>
  <c r="AM642" i="1" s="1"/>
  <c r="E11" i="6" s="1" a="1"/>
  <c r="E11" i="6" s="1"/>
  <c r="AI643" i="1" a="1"/>
  <c r="AI643" i="1"/>
  <c r="AM643" i="1" s="1"/>
  <c r="AI644" i="1" a="1"/>
  <c r="AI644" i="1"/>
  <c r="AM644" i="1" s="1"/>
  <c r="AI645" i="1" a="1"/>
  <c r="AI645" i="1" s="1"/>
  <c r="AM645" i="1" s="1"/>
  <c r="H11" i="6" s="1" a="1"/>
  <c r="H11" i="6" s="1"/>
  <c r="AI646" i="1" a="1"/>
  <c r="AI646" i="1"/>
  <c r="AM646" i="1" s="1"/>
  <c r="I11" i="6" s="1" a="1"/>
  <c r="I11" i="6" s="1"/>
  <c r="AI647" i="1" a="1"/>
  <c r="AI647" i="1" s="1"/>
  <c r="AM647" i="1" s="1"/>
  <c r="J11" i="6" s="1" a="1"/>
  <c r="J11" i="6" s="1"/>
  <c r="AI648" i="1" a="1"/>
  <c r="AI648" i="1" s="1"/>
  <c r="AM648" i="1" s="1"/>
  <c r="AI649" i="1" a="1"/>
  <c r="AI649" i="1" s="1"/>
  <c r="AM649" i="1" s="1"/>
  <c r="AI650" i="1" a="1"/>
  <c r="AI650" i="1"/>
  <c r="AM650" i="1" s="1"/>
  <c r="AI651" i="1" a="1"/>
  <c r="AI651" i="1"/>
  <c r="AM651" i="1" s="1"/>
  <c r="B4" i="6" s="1" a="1"/>
  <c r="B4" i="6" s="1"/>
  <c r="AI652" i="1" a="1"/>
  <c r="AI652" i="1"/>
  <c r="AM652" i="1" s="1"/>
  <c r="C4" i="6" s="1" a="1"/>
  <c r="C4" i="6" s="1"/>
  <c r="AI653" i="1" a="1"/>
  <c r="AI653" i="1" s="1"/>
  <c r="AM653" i="1" s="1"/>
  <c r="D4" i="6" s="1" a="1"/>
  <c r="D4" i="6" s="1"/>
  <c r="AI654" i="1" a="1"/>
  <c r="AI654" i="1"/>
  <c r="AM654" i="1" s="1"/>
  <c r="E4" i="6" s="1" a="1"/>
  <c r="E4" i="6" s="1"/>
  <c r="AI655" i="1" a="1"/>
  <c r="AI655" i="1"/>
  <c r="AM655" i="1" s="1"/>
  <c r="F4" i="6" s="1" a="1"/>
  <c r="F4" i="6" s="1"/>
  <c r="AI656" i="1" a="1"/>
  <c r="AI656" i="1" s="1"/>
  <c r="AM656" i="1" s="1"/>
  <c r="G4" i="6" s="1" a="1"/>
  <c r="G4" i="6" s="1"/>
  <c r="AI657" i="1" a="1"/>
  <c r="AI657" i="1" s="1"/>
  <c r="AM657" i="1" s="1"/>
  <c r="H4" i="6" s="1" a="1"/>
  <c r="H4" i="6" s="1"/>
  <c r="AI658" i="1" a="1"/>
  <c r="AI658" i="1"/>
  <c r="AI659" i="1" a="1"/>
  <c r="AI659" i="1"/>
  <c r="AM659" i="1" s="1"/>
  <c r="J4" i="6" s="1" a="1"/>
  <c r="J4" i="6" s="1"/>
  <c r="AI660" i="1" a="1"/>
  <c r="AI660" i="1"/>
  <c r="AM660" i="1" s="1"/>
  <c r="K4" i="6" s="1" a="1"/>
  <c r="K4" i="6" s="1"/>
  <c r="AI661" i="1" a="1"/>
  <c r="AI661" i="1" s="1"/>
  <c r="AM661" i="1" s="1"/>
  <c r="L4" i="6" s="1" a="1"/>
  <c r="L4" i="6" s="1"/>
  <c r="AI662" i="1" a="1"/>
  <c r="AI662" i="1"/>
  <c r="AM662" i="1" s="1"/>
  <c r="M4" i="6" s="1" a="1"/>
  <c r="M4" i="6" s="1"/>
  <c r="AI663" i="1" a="1"/>
  <c r="AI663" i="1"/>
  <c r="AM663" i="1" s="1"/>
  <c r="B12" i="6" s="1" a="1"/>
  <c r="B12" i="6" s="1"/>
  <c r="AI664" i="1" a="1"/>
  <c r="AI664" i="1"/>
  <c r="AM664" i="1" s="1"/>
  <c r="C12" i="6" s="1" a="1"/>
  <c r="C12" i="6" s="1"/>
  <c r="AI665" i="1" a="1"/>
  <c r="AI665" i="1" s="1"/>
  <c r="AM665" i="1" s="1"/>
  <c r="D12" i="6" s="1" a="1"/>
  <c r="D12" i="6" s="1"/>
  <c r="AI666" i="1" a="1"/>
  <c r="AI666" i="1" s="1"/>
  <c r="AI667" i="1" a="1"/>
  <c r="AI667" i="1"/>
  <c r="AM667" i="1" s="1"/>
  <c r="AI668" i="1" a="1"/>
  <c r="AI668" i="1"/>
  <c r="AI669" i="1" a="1"/>
  <c r="AI669" i="1" s="1"/>
  <c r="AI670" i="1" a="1"/>
  <c r="AI670" i="1"/>
  <c r="AI671" i="1" a="1"/>
  <c r="AI671" i="1"/>
  <c r="AM671" i="1" s="1"/>
  <c r="J12" i="6" s="1" a="1"/>
  <c r="J12" i="6" s="1"/>
  <c r="AI672" i="1" a="1"/>
  <c r="AI672" i="1"/>
  <c r="AM672" i="1" s="1"/>
  <c r="K12" i="6" s="1" a="1"/>
  <c r="K12" i="6" s="1"/>
  <c r="AI673" i="1" a="1"/>
  <c r="AI673" i="1" s="1"/>
  <c r="AM673" i="1" s="1"/>
  <c r="L12" i="6" s="1" a="1"/>
  <c r="L12" i="6" s="1"/>
  <c r="AI674" i="1" a="1"/>
  <c r="AI674" i="1"/>
  <c r="AM674" i="1" s="1"/>
  <c r="M12" i="6" s="1" a="1"/>
  <c r="M12" i="6" s="1"/>
  <c r="AI675" i="1" a="1"/>
  <c r="AI675" i="1" s="1"/>
  <c r="AM675" i="1" s="1"/>
  <c r="B6" i="6" s="1" a="1"/>
  <c r="B6" i="6" s="1"/>
  <c r="AI676" i="1" a="1"/>
  <c r="AI676" i="1"/>
  <c r="AM676" i="1" s="1"/>
  <c r="AI677" i="1" a="1"/>
  <c r="AI677" i="1" s="1"/>
  <c r="AM677" i="1" s="1"/>
  <c r="AI678" i="1" a="1"/>
  <c r="AI678" i="1"/>
  <c r="AM678" i="1" s="1"/>
  <c r="E6" i="6" s="1" a="1"/>
  <c r="E6" i="6" s="1"/>
  <c r="AI679" i="1" a="1"/>
  <c r="AI679" i="1"/>
  <c r="AI680" i="1" a="1"/>
  <c r="AI680" i="1"/>
  <c r="AI681" i="1" a="1"/>
  <c r="AI681" i="1" s="1"/>
  <c r="AI682" i="1" a="1"/>
  <c r="AI682" i="1"/>
  <c r="AM682" i="1" s="1"/>
  <c r="I6" i="6" s="1" a="1"/>
  <c r="I6" i="6" s="1"/>
  <c r="AI683" i="1" a="1"/>
  <c r="AI683" i="1"/>
  <c r="AM683" i="1" s="1"/>
  <c r="J6" i="6" s="1" a="1"/>
  <c r="J6" i="6" s="1"/>
  <c r="AI684" i="1" a="1"/>
  <c r="AI684" i="1" s="1"/>
  <c r="AM684" i="1" s="1"/>
  <c r="K6" i="6" s="1" a="1"/>
  <c r="K6" i="6" s="1"/>
  <c r="AI685" i="1" a="1"/>
  <c r="AI685" i="1" s="1"/>
  <c r="AM685" i="1" s="1"/>
  <c r="AI686" i="1" a="1"/>
  <c r="AI686" i="1"/>
  <c r="AM686" i="1" s="1"/>
  <c r="AI687" i="1" a="1"/>
  <c r="AI687" i="1"/>
  <c r="AM687" i="1" s="1"/>
  <c r="AI688" i="1" a="1"/>
  <c r="AI688" i="1"/>
  <c r="AM688" i="1" s="1"/>
  <c r="AI689" i="1" a="1"/>
  <c r="AI689" i="1" s="1"/>
  <c r="AM689" i="1" s="1"/>
  <c r="AI690" i="1" a="1"/>
  <c r="AI690" i="1"/>
  <c r="AM690" i="1" s="1"/>
  <c r="AI691" i="1" a="1"/>
  <c r="AI691" i="1"/>
  <c r="AM691" i="1" s="1"/>
  <c r="F10" i="6" s="1" a="1"/>
  <c r="F10" i="6" s="1"/>
  <c r="AI692" i="1" a="1"/>
  <c r="AI692" i="1"/>
  <c r="AM692" i="1" s="1"/>
  <c r="G10" i="6" s="1" a="1"/>
  <c r="G10" i="6" s="1"/>
  <c r="AI693" i="1" a="1"/>
  <c r="AI693" i="1" s="1"/>
  <c r="AI694" i="1" a="1"/>
  <c r="AI694" i="1" s="1"/>
  <c r="AM694" i="1" s="1"/>
  <c r="I10" i="6" s="1" a="1"/>
  <c r="I10" i="6" s="1"/>
  <c r="AI695" i="1" a="1"/>
  <c r="AI695" i="1"/>
  <c r="AM695" i="1" s="1"/>
  <c r="J10" i="6" s="1" a="1"/>
  <c r="J10" i="6" s="1"/>
  <c r="AI696" i="1" a="1"/>
  <c r="AI696" i="1"/>
  <c r="AM696" i="1" s="1"/>
  <c r="AI697" i="1" a="1"/>
  <c r="AI697" i="1" s="1"/>
  <c r="AI698" i="1" a="1"/>
  <c r="AI698" i="1"/>
  <c r="AI699" i="1" a="1"/>
  <c r="AI699" i="1"/>
  <c r="AM699" i="1" s="1"/>
  <c r="B8" i="6" s="1" a="1"/>
  <c r="B8" i="6" s="1"/>
  <c r="AI700" i="1" a="1"/>
  <c r="AI700" i="1"/>
  <c r="AM700" i="1" s="1"/>
  <c r="AI701" i="1" a="1"/>
  <c r="AI701" i="1" s="1"/>
  <c r="AM701" i="1" s="1"/>
  <c r="D8" i="6" s="1" a="1"/>
  <c r="AI702" i="1" a="1"/>
  <c r="AI702" i="1"/>
  <c r="AM702" i="1" s="1"/>
  <c r="E8" i="6" s="1" a="1"/>
  <c r="E8" i="6" s="1"/>
  <c r="AI703" i="1" a="1"/>
  <c r="AI703" i="1" s="1"/>
  <c r="AM703" i="1" s="1"/>
  <c r="F8" i="6" s="1" a="1"/>
  <c r="F8" i="6" s="1"/>
  <c r="AI704" i="1" a="1"/>
  <c r="AI704" i="1"/>
  <c r="AI705" i="1" a="1"/>
  <c r="AI705" i="1" s="1"/>
  <c r="AI706" i="1" a="1"/>
  <c r="AI706" i="1"/>
  <c r="AM706" i="1" s="1"/>
  <c r="I8" i="6" s="1" a="1"/>
  <c r="I8" i="6" s="1"/>
  <c r="AI707" i="1" a="1"/>
  <c r="AI707" i="1"/>
  <c r="AM707" i="1" s="1"/>
  <c r="J8" i="6" s="1" a="1"/>
  <c r="J8" i="6" s="1"/>
  <c r="AI708" i="1" a="1"/>
  <c r="AI708" i="1"/>
  <c r="AM708" i="1" s="1"/>
  <c r="K8" i="6" s="1" a="1"/>
  <c r="K8" i="6" s="1"/>
  <c r="AI709" i="1" a="1"/>
  <c r="AI709" i="1" s="1"/>
  <c r="AM709" i="1" s="1"/>
  <c r="AI710" i="1" a="1"/>
  <c r="AI710" i="1"/>
  <c r="AM710" i="1" s="1"/>
  <c r="AI711" i="1" a="1"/>
  <c r="AI711" i="1" s="1"/>
  <c r="AM711" i="1" s="1"/>
  <c r="B3" i="6" s="1" a="1"/>
  <c r="B3" i="6" s="1"/>
  <c r="AI712" i="1" a="1"/>
  <c r="AI712" i="1" s="1"/>
  <c r="AM712" i="1" s="1"/>
  <c r="C3" i="6" s="1" a="1"/>
  <c r="C3" i="6" s="1"/>
  <c r="AI713" i="1" a="1"/>
  <c r="AI713" i="1" s="1"/>
  <c r="AM713" i="1" s="1"/>
  <c r="AI714" i="1" a="1"/>
  <c r="AI714" i="1"/>
  <c r="AM714" i="1" s="1"/>
  <c r="E3" i="6" s="1" a="1"/>
  <c r="E3" i="6" s="1"/>
  <c r="AI715" i="1" a="1"/>
  <c r="AI715" i="1"/>
  <c r="AM715" i="1" s="1"/>
  <c r="AI716" i="1" a="1"/>
  <c r="AI716" i="1" s="1"/>
  <c r="AM716" i="1" s="1"/>
  <c r="G3" i="6" s="1" a="1"/>
  <c r="G3" i="6" s="1"/>
  <c r="AI717" i="1" a="1"/>
  <c r="AI717" i="1" s="1"/>
  <c r="AM717" i="1" s="1"/>
  <c r="AI718" i="1" a="1"/>
  <c r="AI718" i="1"/>
  <c r="AM718" i="1" s="1"/>
  <c r="I3" i="6" s="1" a="1"/>
  <c r="I3" i="6" s="1"/>
  <c r="AI719" i="1" a="1"/>
  <c r="AI719" i="1"/>
  <c r="AM719" i="1" s="1"/>
  <c r="J3" i="6" s="1" a="1"/>
  <c r="J3" i="6" s="1"/>
  <c r="AI720" i="1" a="1"/>
  <c r="AI720" i="1"/>
  <c r="AM720" i="1" s="1"/>
  <c r="K3" i="6" s="1" a="1"/>
  <c r="K3" i="6" s="1"/>
  <c r="AI721" i="1" a="1"/>
  <c r="AI721" i="1" s="1"/>
  <c r="AM721" i="1" s="1"/>
  <c r="L3" i="6" s="1" a="1"/>
  <c r="L3" i="6" s="1"/>
  <c r="AI722" i="1" a="1"/>
  <c r="AI722" i="1"/>
  <c r="AM722" i="1" s="1"/>
  <c r="J47" i="6" a="1"/>
  <c r="J47" i="6" s="1"/>
  <c r="M48" i="6" a="1"/>
  <c r="M48" i="6" s="1"/>
  <c r="D50" i="6" a="1"/>
  <c r="D50" i="6" s="1"/>
  <c r="F50" i="6" a="1"/>
  <c r="F50" i="6" s="1"/>
  <c r="G50" i="6" a="1"/>
  <c r="G50" i="6" s="1"/>
  <c r="H50" i="6" a="1"/>
  <c r="H50" i="6" s="1"/>
  <c r="C49" i="6" a="1"/>
  <c r="C49" i="6" s="1"/>
  <c r="D49" i="6" a="1"/>
  <c r="D49" i="6" s="1"/>
  <c r="G56" i="6" a="1"/>
  <c r="G56" i="6" s="1"/>
  <c r="I56" i="6" a="1"/>
  <c r="I56" i="6" s="1"/>
  <c r="H52" i="6" a="1"/>
  <c r="H52" i="6" s="1"/>
  <c r="H55" i="6" a="1"/>
  <c r="H55" i="6" s="1"/>
  <c r="D51" i="6" a="1"/>
  <c r="D51" i="6" s="1"/>
  <c r="C17" i="6" a="1"/>
  <c r="C17" i="6" s="1"/>
  <c r="D17" i="6" a="1"/>
  <c r="D17" i="6" s="1"/>
  <c r="E17" i="6" a="1"/>
  <c r="E17" i="6" s="1"/>
  <c r="F17" i="6" a="1"/>
  <c r="F17" i="6" s="1"/>
  <c r="C21" i="6" a="1"/>
  <c r="C21" i="6" s="1"/>
  <c r="E21" i="6" a="1"/>
  <c r="E21" i="6" s="1"/>
  <c r="F21" i="6" a="1"/>
  <c r="F21" i="6" s="1"/>
  <c r="L15" i="6" a="1"/>
  <c r="L15" i="6" s="1"/>
  <c r="D22" i="6" a="1"/>
  <c r="D22" i="6" s="1"/>
  <c r="E22" i="6" a="1"/>
  <c r="E22" i="6" s="1"/>
  <c r="D16" i="6" a="1"/>
  <c r="D16" i="6" s="1"/>
  <c r="E16" i="6" a="1"/>
  <c r="E16" i="6" s="1"/>
  <c r="F16" i="6" a="1"/>
  <c r="F16" i="6" s="1"/>
  <c r="L16" i="6" a="1"/>
  <c r="L16" i="6" s="1"/>
  <c r="M16" i="6" a="1"/>
  <c r="M16" i="6" s="1"/>
  <c r="J23" i="6" a="1"/>
  <c r="J23" i="6" s="1"/>
  <c r="K23" i="6" a="1"/>
  <c r="K23" i="6" s="1"/>
  <c r="E18" i="6" a="1"/>
  <c r="E18" i="6" s="1"/>
  <c r="C20" i="6" a="1"/>
  <c r="C20" i="6" s="1"/>
  <c r="D20" i="6" a="1"/>
  <c r="D20" i="6" s="1"/>
  <c r="I20" i="6" a="1"/>
  <c r="I20" i="6" s="1"/>
  <c r="J20" i="6" a="1"/>
  <c r="J20" i="6" s="1"/>
  <c r="K20" i="6" a="1"/>
  <c r="K20" i="6" s="1"/>
  <c r="L20" i="6" a="1"/>
  <c r="L20" i="6" s="1"/>
  <c r="G32" i="6" a="1"/>
  <c r="G32" i="6" s="1"/>
  <c r="E27" i="6" a="1"/>
  <c r="E27" i="6" s="1"/>
  <c r="F27" i="6" a="1"/>
  <c r="F27" i="6" s="1"/>
  <c r="G27" i="6" a="1"/>
  <c r="G27" i="6" s="1"/>
  <c r="I27" i="6" a="1"/>
  <c r="I27" i="6" s="1"/>
  <c r="J27" i="6" a="1"/>
  <c r="J27" i="6" s="1"/>
  <c r="L25" i="6" a="1"/>
  <c r="L25" i="6" s="1"/>
  <c r="C28" i="6" a="1"/>
  <c r="C28" i="6" s="1"/>
  <c r="D28" i="6" a="1"/>
  <c r="D28" i="6" s="1"/>
  <c r="H31" i="6" a="1"/>
  <c r="H31" i="6" s="1"/>
  <c r="E30" i="6" a="1"/>
  <c r="E30" i="6" s="1"/>
  <c r="F30" i="6" a="1"/>
  <c r="F30" i="6" s="1"/>
  <c r="M30" i="6" a="1"/>
  <c r="M30" i="6" s="1"/>
  <c r="M33" i="6" a="1"/>
  <c r="M33" i="6" s="1"/>
  <c r="G65" i="6" a="1"/>
  <c r="G65" i="6" s="1"/>
  <c r="H65" i="6" a="1"/>
  <c r="H65" i="6" s="1"/>
  <c r="M62" i="6" a="1"/>
  <c r="M62" i="6" s="1"/>
  <c r="B66" i="6" a="1"/>
  <c r="B66" i="6" s="1"/>
  <c r="L66" i="6" a="1"/>
  <c r="L66" i="6" s="1"/>
  <c r="B67" i="6" a="1"/>
  <c r="B67" i="6" s="1"/>
  <c r="H67" i="6" a="1"/>
  <c r="H67" i="6" s="1"/>
  <c r="I67" i="6" a="1"/>
  <c r="I67" i="6" s="1"/>
  <c r="E59" i="6" a="1"/>
  <c r="E59" i="6" s="1"/>
  <c r="G59" i="6" a="1"/>
  <c r="G59" i="6" s="1"/>
  <c r="M63" i="6" a="1"/>
  <c r="M63" i="6" s="1"/>
  <c r="E60" i="6" a="1"/>
  <c r="E60" i="6" s="1"/>
  <c r="J58" i="6" a="1"/>
  <c r="J58" i="6" s="1"/>
  <c r="K58" i="6" a="1"/>
  <c r="K58" i="6" s="1"/>
  <c r="L58" i="6" a="1"/>
  <c r="L58" i="6" s="1"/>
  <c r="M58" i="6" a="1"/>
  <c r="M58" i="6" s="1"/>
  <c r="G45" i="6" a="1"/>
  <c r="G45" i="6" s="1"/>
  <c r="H43" i="6" a="1"/>
  <c r="H43" i="6" s="1"/>
  <c r="I38" i="6" a="1"/>
  <c r="I38" i="6" s="1"/>
  <c r="J36" i="6" a="1"/>
  <c r="J36" i="6" s="1"/>
  <c r="B41" i="6" a="1"/>
  <c r="B41" i="6" s="1"/>
  <c r="C41" i="6" a="1"/>
  <c r="C41" i="6" s="1"/>
  <c r="D41" i="6" a="1"/>
  <c r="D41" i="6" s="1"/>
  <c r="E41" i="6" a="1"/>
  <c r="E41" i="6" s="1"/>
  <c r="C40" i="6" a="1"/>
  <c r="C40" i="6" s="1"/>
  <c r="L37" i="6" a="1"/>
  <c r="L37" i="6" s="1"/>
  <c r="D42" i="6" a="1"/>
  <c r="D42" i="6" s="1"/>
  <c r="E42" i="6" a="1"/>
  <c r="E42" i="6" s="1"/>
  <c r="B9" i="6" a="1"/>
  <c r="B9" i="6" s="1"/>
  <c r="G9" i="6" a="1"/>
  <c r="G9" i="6" s="1"/>
  <c r="H9" i="6" a="1"/>
  <c r="H9" i="6" s="1"/>
  <c r="I9" i="6" a="1"/>
  <c r="I9" i="6" s="1"/>
  <c r="H5" i="6" a="1"/>
  <c r="H5" i="6" s="1"/>
  <c r="I4" i="6" a="1"/>
  <c r="I4" i="6" s="1"/>
  <c r="F12" i="6" a="1"/>
  <c r="F12" i="6" s="1"/>
  <c r="B10" i="6" a="1"/>
  <c r="B10" i="6" s="1"/>
  <c r="C10" i="6" a="1"/>
  <c r="C10" i="6" s="1"/>
  <c r="D10" i="6" a="1"/>
  <c r="D10" i="6" s="1"/>
  <c r="E10" i="6" a="1"/>
  <c r="E10" i="6" s="1"/>
  <c r="H8" i="6" a="1"/>
  <c r="H8" i="6" s="1"/>
  <c r="D3" i="6" a="1"/>
  <c r="D3" i="6" s="1"/>
  <c r="M3" i="6" a="1"/>
  <c r="M3" i="6" s="1"/>
  <c r="K67" i="6" a="1"/>
  <c r="K67" i="6" s="1"/>
  <c r="G67" i="6" a="1"/>
  <c r="G67" i="6" s="1"/>
  <c r="F67" i="6" a="1"/>
  <c r="F67" i="6" s="1"/>
  <c r="E67" i="6" a="1"/>
  <c r="E67" i="6" s="1"/>
  <c r="K66" i="6" a="1"/>
  <c r="K66" i="6" s="1"/>
  <c r="J66" i="6" a="1"/>
  <c r="J66" i="6" s="1"/>
  <c r="I66" i="6" a="1"/>
  <c r="I66" i="6" s="1"/>
  <c r="C66" i="6" a="1"/>
  <c r="C66" i="6" s="1"/>
  <c r="F65" i="6" a="1"/>
  <c r="F65" i="6" s="1"/>
  <c r="K64" i="6" a="1"/>
  <c r="K64" i="6" s="1"/>
  <c r="J64" i="6" a="1"/>
  <c r="J64" i="6" s="1"/>
  <c r="B64" i="6" a="1"/>
  <c r="B64" i="6" s="1"/>
  <c r="K63" i="6" a="1"/>
  <c r="K63" i="6" s="1"/>
  <c r="D63" i="6" a="1"/>
  <c r="D63" i="6" s="1"/>
  <c r="B63" i="6" a="1"/>
  <c r="B63" i="6" s="1"/>
  <c r="J62" i="6" a="1"/>
  <c r="J62" i="6"/>
  <c r="F62" i="6" a="1"/>
  <c r="F62" i="6" s="1"/>
  <c r="D62" i="6" a="1"/>
  <c r="D62" i="6" s="1"/>
  <c r="C62" i="6" a="1"/>
  <c r="C62" i="6" s="1"/>
  <c r="M60" i="6" a="1"/>
  <c r="M60" i="6" s="1"/>
  <c r="J60" i="6" a="1"/>
  <c r="J60" i="6" s="1"/>
  <c r="I60" i="6" a="1"/>
  <c r="I60" i="6" s="1"/>
  <c r="H60" i="6" a="1"/>
  <c r="H60" i="6" s="1"/>
  <c r="F60" i="6" a="1"/>
  <c r="F60" i="6" s="1"/>
  <c r="K59" i="6" a="1"/>
  <c r="K59" i="6" s="1"/>
  <c r="J59" i="6" a="1"/>
  <c r="J59" i="6" s="1"/>
  <c r="I59" i="6" a="1"/>
  <c r="I59" i="6" s="1"/>
  <c r="F58" i="6" a="1"/>
  <c r="F58" i="6" s="1"/>
  <c r="K56" i="6" a="1"/>
  <c r="K56" i="6" s="1"/>
  <c r="B56" i="6" a="1"/>
  <c r="B56" i="6" s="1"/>
  <c r="M55" i="6" a="1"/>
  <c r="M55" i="6" s="1"/>
  <c r="G55" i="6" a="1"/>
  <c r="G55" i="6" s="1"/>
  <c r="F55" i="6" a="1"/>
  <c r="F55" i="6" s="1"/>
  <c r="K54" i="6" a="1"/>
  <c r="K54" i="6" s="1"/>
  <c r="J54" i="6" a="1"/>
  <c r="J54" i="6" s="1"/>
  <c r="I54" i="6" a="1"/>
  <c r="I54" i="6" s="1"/>
  <c r="E54" i="6" a="1"/>
  <c r="E54" i="6" s="1"/>
  <c r="C54" i="6" a="1"/>
  <c r="C54" i="6" s="1"/>
  <c r="B54" i="6" a="1"/>
  <c r="B54" i="6" s="1"/>
  <c r="K53" i="6" a="1"/>
  <c r="K53" i="6" s="1"/>
  <c r="J53" i="6" a="1"/>
  <c r="J53" i="6" s="1"/>
  <c r="F53" i="6" a="1"/>
  <c r="F53" i="6" s="1"/>
  <c r="F52" i="6" a="1"/>
  <c r="F52" i="6" s="1"/>
  <c r="E52" i="6" a="1"/>
  <c r="E52" i="6" s="1"/>
  <c r="C52" i="6" a="1"/>
  <c r="C52" i="6" s="1"/>
  <c r="M51" i="6" a="1"/>
  <c r="M51" i="6" s="1"/>
  <c r="F51" i="6" a="1"/>
  <c r="F51" i="6" s="1"/>
  <c r="J49" i="6" a="1"/>
  <c r="J49" i="6" s="1"/>
  <c r="I49" i="6" a="1"/>
  <c r="I49" i="6" s="1"/>
  <c r="G49" i="6" a="1"/>
  <c r="G49" i="6" s="1"/>
  <c r="F49" i="6" a="1"/>
  <c r="F49" i="6" s="1"/>
  <c r="E49" i="6" a="1"/>
  <c r="E49" i="6" s="1"/>
  <c r="K48" i="6" a="1"/>
  <c r="K48" i="6" s="1"/>
  <c r="I48" i="6" a="1"/>
  <c r="I48" i="6" s="1"/>
  <c r="H48" i="6" a="1"/>
  <c r="H48" i="6" s="1"/>
  <c r="G48" i="6" a="1"/>
  <c r="G48" i="6" s="1"/>
  <c r="G47" i="6" a="1"/>
  <c r="G47" i="6" s="1"/>
  <c r="F47" i="6" a="1"/>
  <c r="F47" i="6" s="1"/>
  <c r="C47" i="6" a="1"/>
  <c r="C47" i="6" s="1"/>
  <c r="B47" i="6" a="1"/>
  <c r="B47" i="6" s="1"/>
  <c r="J45" i="6" a="1"/>
  <c r="J45" i="6" s="1"/>
  <c r="I45" i="6" a="1"/>
  <c r="I45" i="6" s="1"/>
  <c r="F45" i="6" a="1"/>
  <c r="F45" i="6" s="1"/>
  <c r="E45" i="6" a="1"/>
  <c r="E45" i="6" s="1"/>
  <c r="J44" i="6" a="1"/>
  <c r="J44" i="6" s="1"/>
  <c r="H44" i="6" a="1"/>
  <c r="H44" i="6" s="1"/>
  <c r="G44" i="6" a="1"/>
  <c r="G44" i="6" s="1"/>
  <c r="D44" i="6" a="1"/>
  <c r="D44" i="6" s="1"/>
  <c r="B44" i="6" a="1"/>
  <c r="B44" i="6" s="1"/>
  <c r="M43" i="6" a="1"/>
  <c r="M43" i="6" s="1"/>
  <c r="L43" i="6" a="1"/>
  <c r="L43" i="6" s="1"/>
  <c r="D43" i="6" a="1"/>
  <c r="D43" i="6" s="1"/>
  <c r="H42" i="6" a="1"/>
  <c r="H42" i="6" s="1"/>
  <c r="G42" i="6" a="1"/>
  <c r="G42" i="6" s="1"/>
  <c r="F42" i="6" a="1"/>
  <c r="F42" i="6" s="1"/>
  <c r="L41" i="6" a="1"/>
  <c r="L41" i="6" s="1"/>
  <c r="K41" i="6" a="1"/>
  <c r="K41" i="6" s="1"/>
  <c r="J41" i="6" a="1"/>
  <c r="J41" i="6" s="1"/>
  <c r="I41" i="6" a="1"/>
  <c r="I41" i="6" s="1"/>
  <c r="G41" i="6" a="1"/>
  <c r="G41" i="6" s="1"/>
  <c r="G39" i="6" a="1"/>
  <c r="G39" i="6" s="1"/>
  <c r="F39" i="6" a="1"/>
  <c r="F39" i="6" s="1"/>
  <c r="C39" i="6" a="1"/>
  <c r="C39" i="6" s="1"/>
  <c r="M38" i="6" a="1"/>
  <c r="M38" i="6" s="1"/>
  <c r="F37" i="6" a="1"/>
  <c r="F37" i="6" s="1"/>
  <c r="B36" i="6" a="1"/>
  <c r="B36" i="6" s="1"/>
  <c r="J34" i="6" a="1"/>
  <c r="J34" i="6" s="1"/>
  <c r="F34" i="6" a="1"/>
  <c r="F34" i="6" s="1"/>
  <c r="E34" i="6" a="1"/>
  <c r="E34" i="6" s="1"/>
  <c r="D34" i="6" a="1"/>
  <c r="D34" i="6" s="1"/>
  <c r="B34" i="6" a="1"/>
  <c r="B34" i="6" s="1"/>
  <c r="L33" i="6" a="1"/>
  <c r="L33" i="6" s="1"/>
  <c r="K33" i="6" a="1"/>
  <c r="K33" i="6" s="1"/>
  <c r="I33" i="6" a="1"/>
  <c r="I33" i="6" s="1"/>
  <c r="K32" i="6" a="1"/>
  <c r="K32" i="6" s="1"/>
  <c r="J32" i="6" a="1"/>
  <c r="J32" i="6" s="1"/>
  <c r="C32" i="6" a="1"/>
  <c r="C32" i="6" s="1"/>
  <c r="B32" i="6" a="1"/>
  <c r="B32" i="6" s="1"/>
  <c r="M31" i="6" a="1"/>
  <c r="M31" i="6" s="1"/>
  <c r="K31" i="6" a="1"/>
  <c r="K31" i="6" s="1"/>
  <c r="J31" i="6" a="1"/>
  <c r="J31" i="6" s="1"/>
  <c r="B31" i="6" a="1"/>
  <c r="B31" i="6" s="1"/>
  <c r="K29" i="6" a="1"/>
  <c r="K29" i="6" s="1"/>
  <c r="G29" i="6" a="1"/>
  <c r="G29" i="6" s="1"/>
  <c r="F29" i="6" a="1"/>
  <c r="F29" i="6" s="1"/>
  <c r="I28" i="6" a="1"/>
  <c r="I28" i="6" s="1"/>
  <c r="H28" i="6" a="1"/>
  <c r="H28" i="6" s="1"/>
  <c r="D27" i="6" a="1"/>
  <c r="D27" i="6" s="1"/>
  <c r="C27" i="6" a="1"/>
  <c r="C27" i="6" s="1"/>
  <c r="J26" i="6" a="1"/>
  <c r="J26" i="6" s="1"/>
  <c r="I26" i="6" a="1"/>
  <c r="I26" i="6" s="1"/>
  <c r="H26" i="6" a="1"/>
  <c r="H26" i="6" s="1"/>
  <c r="G26" i="6" a="1"/>
  <c r="G26" i="6" s="1"/>
  <c r="E26" i="6" a="1"/>
  <c r="E26" i="6" s="1"/>
  <c r="B26" i="6" a="1"/>
  <c r="B26" i="6" s="1"/>
  <c r="J25" i="6" a="1"/>
  <c r="J25" i="6" s="1"/>
  <c r="G25" i="6" a="1"/>
  <c r="G25" i="6" s="1"/>
  <c r="F25" i="6" a="1"/>
  <c r="F25" i="6" s="1"/>
  <c r="E25" i="6" a="1"/>
  <c r="E25" i="6" s="1"/>
  <c r="B25" i="6" a="1"/>
  <c r="B25" i="6" s="1"/>
  <c r="F23" i="6" a="1"/>
  <c r="F23" i="6" s="1"/>
  <c r="E23" i="6" a="1"/>
  <c r="E23" i="6" s="1"/>
  <c r="B23" i="6" a="1"/>
  <c r="B23" i="6" s="1"/>
  <c r="K22" i="6" a="1"/>
  <c r="K22" i="6" s="1"/>
  <c r="H22" i="6" a="1"/>
  <c r="H22" i="6" s="1"/>
  <c r="G22" i="6" a="1"/>
  <c r="G22" i="6" s="1"/>
  <c r="F22" i="6" a="1"/>
  <c r="F22" i="6" s="1"/>
  <c r="J21" i="6" a="1"/>
  <c r="J21" i="6" s="1"/>
  <c r="I21" i="6" a="1"/>
  <c r="I21" i="6" s="1"/>
  <c r="G21" i="6" a="1"/>
  <c r="G21" i="6" s="1"/>
  <c r="B20" i="6" a="1"/>
  <c r="B20" i="6" s="1"/>
  <c r="K19" i="6" a="1"/>
  <c r="K19" i="6" s="1"/>
  <c r="G19" i="6" a="1"/>
  <c r="G19" i="6" s="1"/>
  <c r="F19" i="6" a="1"/>
  <c r="F19" i="6" s="1"/>
  <c r="M18" i="6" a="1"/>
  <c r="M18" i="6" s="1"/>
  <c r="K18" i="6" a="1"/>
  <c r="K18" i="6" s="1"/>
  <c r="J18" i="6" a="1"/>
  <c r="J18" i="6" s="1"/>
  <c r="B18" i="6" a="1"/>
  <c r="B18" i="6" s="1"/>
  <c r="M17" i="6" a="1"/>
  <c r="M17" i="6" s="1"/>
  <c r="L17" i="6" a="1"/>
  <c r="L17" i="6" s="1"/>
  <c r="J17" i="6" a="1"/>
  <c r="J17" i="6" s="1"/>
  <c r="I16" i="6" a="1"/>
  <c r="I16" i="6" s="1"/>
  <c r="H16" i="6" a="1"/>
  <c r="H16" i="6" s="1"/>
  <c r="B16" i="6" a="1"/>
  <c r="B16" i="6" s="1"/>
  <c r="G15" i="6" a="1"/>
  <c r="G15" i="6" s="1"/>
  <c r="E15" i="6" a="1"/>
  <c r="E15" i="6" s="1"/>
  <c r="D15" i="6" a="1"/>
  <c r="D15" i="6" s="1"/>
  <c r="C15" i="6" a="1"/>
  <c r="C15" i="6" s="1"/>
  <c r="B15" i="6" a="1"/>
  <c r="B15" i="6" s="1"/>
  <c r="M14" i="6" a="1"/>
  <c r="M14" i="6" s="1"/>
  <c r="L14" i="6" a="1"/>
  <c r="L14" i="6" s="1"/>
  <c r="K14" i="6" a="1"/>
  <c r="K14" i="6" s="1"/>
  <c r="J14" i="6" a="1"/>
  <c r="J14" i="6" s="1"/>
  <c r="C14" i="6" a="1"/>
  <c r="C14" i="6" s="1"/>
  <c r="B14" i="6" a="1"/>
  <c r="B14" i="6" s="1"/>
  <c r="M11" i="6" a="1"/>
  <c r="M11" i="6" s="1"/>
  <c r="L11" i="6" a="1"/>
  <c r="L11" i="6" s="1"/>
  <c r="K11" i="6" a="1"/>
  <c r="K11" i="6" s="1"/>
  <c r="G11" i="6" a="1"/>
  <c r="G11" i="6" s="1"/>
  <c r="F11" i="6" a="1"/>
  <c r="F11" i="6" s="1"/>
  <c r="M10" i="6" a="1"/>
  <c r="M10" i="6" s="1"/>
  <c r="K10" i="6" a="1"/>
  <c r="K10" i="6" s="1"/>
  <c r="L9" i="6" a="1"/>
  <c r="L9" i="6" s="1"/>
  <c r="K9" i="6" a="1"/>
  <c r="K9" i="6" s="1"/>
  <c r="D9" i="6" a="1"/>
  <c r="D9" i="6" s="1"/>
  <c r="C9" i="6" a="1"/>
  <c r="C9" i="6" s="1"/>
  <c r="M8" i="6" a="1"/>
  <c r="M8" i="6" s="1"/>
  <c r="L8" i="6" a="1"/>
  <c r="L8" i="6" s="1"/>
  <c r="D8" i="6"/>
  <c r="C8" i="6" a="1"/>
  <c r="C8" i="6" s="1"/>
  <c r="M6" i="6" a="1"/>
  <c r="M6" i="6" s="1"/>
  <c r="L6" i="6" a="1"/>
  <c r="L6" i="6"/>
  <c r="D6" i="6" a="1"/>
  <c r="D6" i="6" s="1"/>
  <c r="C6" i="6" a="1"/>
  <c r="C6" i="6" s="1"/>
  <c r="M5" i="6" a="1"/>
  <c r="M5" i="6" s="1"/>
  <c r="L5" i="6" a="1"/>
  <c r="L5" i="6" s="1"/>
  <c r="E5" i="6" a="1"/>
  <c r="E5" i="6" s="1"/>
  <c r="H3" i="6" a="1"/>
  <c r="H3" i="6" s="1"/>
  <c r="F3" i="6" a="1"/>
  <c r="F3" i="6"/>
  <c r="AJ722" i="1" a="1"/>
  <c r="AJ722" i="1" s="1"/>
  <c r="AH722" i="1"/>
  <c r="AG722" i="1"/>
  <c r="P722" i="1" a="1"/>
  <c r="P722" i="1" s="1"/>
  <c r="O722" i="1"/>
  <c r="N722" i="1" a="1"/>
  <c r="N722" i="1" s="1"/>
  <c r="M722" i="1"/>
  <c r="L722" i="1" a="1"/>
  <c r="L722" i="1" s="1"/>
  <c r="K722" i="1"/>
  <c r="J722" i="1" a="1"/>
  <c r="J722" i="1" s="1"/>
  <c r="I722" i="1"/>
  <c r="AK721" i="1" a="1"/>
  <c r="AK721" i="1" s="1"/>
  <c r="AJ721" i="1" a="1"/>
  <c r="AJ721" i="1" s="1"/>
  <c r="AH721" i="1"/>
  <c r="AG721" i="1"/>
  <c r="P721" i="1" a="1"/>
  <c r="P721" i="1" s="1"/>
  <c r="O721" i="1"/>
  <c r="N721" i="1" a="1"/>
  <c r="N721" i="1" s="1"/>
  <c r="M721" i="1"/>
  <c r="L721" i="1" a="1"/>
  <c r="L721" i="1" s="1"/>
  <c r="K721" i="1"/>
  <c r="J721" i="1" a="1"/>
  <c r="J721" i="1" s="1"/>
  <c r="I721" i="1"/>
  <c r="AJ720" i="1" a="1"/>
  <c r="AJ720" i="1" s="1"/>
  <c r="AH720" i="1"/>
  <c r="AG720" i="1"/>
  <c r="P720" i="1" a="1"/>
  <c r="P720" i="1" s="1"/>
  <c r="O720" i="1"/>
  <c r="N720" i="1" a="1"/>
  <c r="N720" i="1"/>
  <c r="M720" i="1"/>
  <c r="L720" i="1" a="1"/>
  <c r="L720" i="1" s="1"/>
  <c r="K720" i="1"/>
  <c r="R720" i="1" s="1"/>
  <c r="J720" i="1" a="1"/>
  <c r="J720" i="1"/>
  <c r="I720" i="1"/>
  <c r="AJ719" i="1" a="1"/>
  <c r="AJ719" i="1" s="1"/>
  <c r="AH719" i="1"/>
  <c r="AG719" i="1"/>
  <c r="P719" i="1" a="1"/>
  <c r="P719" i="1" s="1"/>
  <c r="O719" i="1"/>
  <c r="N719" i="1" a="1"/>
  <c r="N719" i="1"/>
  <c r="M719" i="1"/>
  <c r="L719" i="1" a="1"/>
  <c r="L719" i="1" s="1"/>
  <c r="K719" i="1"/>
  <c r="J719" i="1" a="1"/>
  <c r="J719" i="1" s="1"/>
  <c r="I719" i="1"/>
  <c r="AJ718" i="1" a="1"/>
  <c r="AJ718" i="1" s="1"/>
  <c r="AH718" i="1"/>
  <c r="AG718" i="1"/>
  <c r="P718" i="1" a="1"/>
  <c r="P718" i="1" s="1"/>
  <c r="O718" i="1"/>
  <c r="N718" i="1" a="1"/>
  <c r="N718" i="1" s="1"/>
  <c r="M718" i="1"/>
  <c r="L718" i="1" a="1"/>
  <c r="L718" i="1" s="1"/>
  <c r="K718" i="1"/>
  <c r="J718" i="1" a="1"/>
  <c r="J718" i="1"/>
  <c r="I718" i="1"/>
  <c r="AJ717" i="1" a="1"/>
  <c r="AJ717" i="1"/>
  <c r="AH717" i="1"/>
  <c r="AG717" i="1"/>
  <c r="P717" i="1" a="1"/>
  <c r="P717" i="1" s="1"/>
  <c r="O717" i="1"/>
  <c r="N717" i="1" a="1"/>
  <c r="N717" i="1" s="1"/>
  <c r="M717" i="1"/>
  <c r="L717" i="1" a="1"/>
  <c r="L717" i="1" s="1"/>
  <c r="K717" i="1"/>
  <c r="J717" i="1" a="1"/>
  <c r="J717" i="1" s="1"/>
  <c r="I717" i="1"/>
  <c r="AJ716" i="1" a="1"/>
  <c r="AJ716" i="1" s="1"/>
  <c r="AH716" i="1"/>
  <c r="AG716" i="1"/>
  <c r="AK716" i="1" s="1" a="1"/>
  <c r="AK716" i="1" s="1"/>
  <c r="P716" i="1" a="1"/>
  <c r="P716" i="1" s="1"/>
  <c r="O716" i="1"/>
  <c r="N716" i="1" a="1"/>
  <c r="N716" i="1" s="1"/>
  <c r="M716" i="1"/>
  <c r="L716" i="1" a="1"/>
  <c r="L716" i="1" s="1"/>
  <c r="K716" i="1"/>
  <c r="J716" i="1" a="1"/>
  <c r="J716" i="1" s="1"/>
  <c r="I716" i="1"/>
  <c r="AJ715" i="1" a="1"/>
  <c r="AJ715" i="1"/>
  <c r="AH715" i="1"/>
  <c r="AG715" i="1"/>
  <c r="P715" i="1" a="1"/>
  <c r="P715" i="1" s="1"/>
  <c r="O715" i="1"/>
  <c r="T715" i="1" s="1"/>
  <c r="N715" i="1" a="1"/>
  <c r="N715" i="1" s="1"/>
  <c r="M715" i="1"/>
  <c r="L715" i="1" a="1"/>
  <c r="L715" i="1" s="1"/>
  <c r="K715" i="1"/>
  <c r="J715" i="1" a="1"/>
  <c r="J715" i="1" s="1"/>
  <c r="I715" i="1"/>
  <c r="AJ714" i="1" a="1"/>
  <c r="AJ714" i="1" s="1"/>
  <c r="AH714" i="1"/>
  <c r="AG714" i="1"/>
  <c r="AK714" i="1" s="1" a="1"/>
  <c r="AK714" i="1" s="1"/>
  <c r="P714" i="1" a="1"/>
  <c r="P714" i="1" s="1"/>
  <c r="O714" i="1"/>
  <c r="N714" i="1" a="1"/>
  <c r="N714" i="1" s="1"/>
  <c r="M714" i="1"/>
  <c r="L714" i="1" a="1"/>
  <c r="L714" i="1" s="1"/>
  <c r="K714" i="1"/>
  <c r="J714" i="1" a="1"/>
  <c r="J714" i="1" s="1"/>
  <c r="I714" i="1"/>
  <c r="AJ713" i="1" a="1"/>
  <c r="AJ713" i="1"/>
  <c r="AH713" i="1"/>
  <c r="AG713" i="1"/>
  <c r="P713" i="1" a="1"/>
  <c r="P713" i="1" s="1"/>
  <c r="O713" i="1"/>
  <c r="T713" i="1" s="1"/>
  <c r="N713" i="1" a="1"/>
  <c r="N713" i="1" s="1"/>
  <c r="M713" i="1"/>
  <c r="L713" i="1" a="1"/>
  <c r="L713" i="1" s="1"/>
  <c r="K713" i="1"/>
  <c r="J713" i="1" a="1"/>
  <c r="J713" i="1" s="1"/>
  <c r="I713" i="1"/>
  <c r="Q713" i="1" s="1"/>
  <c r="AK712" i="1" a="1"/>
  <c r="AK712" i="1" s="1"/>
  <c r="AJ712" i="1" a="1"/>
  <c r="AJ712" i="1" s="1"/>
  <c r="AH712" i="1"/>
  <c r="AG712" i="1"/>
  <c r="P712" i="1" a="1"/>
  <c r="P712" i="1" s="1"/>
  <c r="O712" i="1"/>
  <c r="N712" i="1" a="1"/>
  <c r="N712" i="1"/>
  <c r="M712" i="1"/>
  <c r="L712" i="1" a="1"/>
  <c r="L712" i="1" s="1"/>
  <c r="K712" i="1"/>
  <c r="J712" i="1" a="1"/>
  <c r="J712" i="1" s="1"/>
  <c r="I712" i="1"/>
  <c r="AJ711" i="1" a="1"/>
  <c r="AJ711" i="1" s="1"/>
  <c r="AH711" i="1"/>
  <c r="AL719" i="1" s="1" a="1"/>
  <c r="AL719" i="1" s="1"/>
  <c r="AG711" i="1"/>
  <c r="AK715" i="1" s="1" a="1"/>
  <c r="AK715" i="1" s="1"/>
  <c r="P711" i="1" a="1"/>
  <c r="P711" i="1"/>
  <c r="O711" i="1"/>
  <c r="N711" i="1" a="1"/>
  <c r="N711" i="1" s="1"/>
  <c r="M711" i="1"/>
  <c r="L711" i="1" a="1"/>
  <c r="L711" i="1" s="1"/>
  <c r="K711" i="1"/>
  <c r="R711" i="1" s="1"/>
  <c r="J711" i="1" a="1"/>
  <c r="J711" i="1" s="1"/>
  <c r="I711" i="1"/>
  <c r="AJ710" i="1" a="1"/>
  <c r="AJ710" i="1" s="1"/>
  <c r="AH710" i="1"/>
  <c r="AL710" i="1" s="1" a="1"/>
  <c r="AL710" i="1" s="1"/>
  <c r="AG710" i="1"/>
  <c r="P710" i="1" a="1"/>
  <c r="P710" i="1" s="1"/>
  <c r="O710" i="1"/>
  <c r="N710" i="1" a="1"/>
  <c r="N710" i="1" s="1"/>
  <c r="M710" i="1"/>
  <c r="L710" i="1" a="1"/>
  <c r="L710" i="1" s="1"/>
  <c r="K710" i="1"/>
  <c r="J710" i="1" a="1"/>
  <c r="J710" i="1" s="1"/>
  <c r="I710" i="1"/>
  <c r="AJ709" i="1" a="1"/>
  <c r="AJ709" i="1" s="1"/>
  <c r="AH709" i="1"/>
  <c r="AG709" i="1"/>
  <c r="P709" i="1" a="1"/>
  <c r="P709" i="1" s="1"/>
  <c r="O709" i="1"/>
  <c r="N709" i="1" a="1"/>
  <c r="N709" i="1"/>
  <c r="M709" i="1"/>
  <c r="L709" i="1" a="1"/>
  <c r="L709" i="1" s="1"/>
  <c r="K709" i="1"/>
  <c r="J709" i="1" a="1"/>
  <c r="J709" i="1" s="1"/>
  <c r="I709" i="1"/>
  <c r="AJ708" i="1" a="1"/>
  <c r="AJ708" i="1" s="1"/>
  <c r="AH708" i="1"/>
  <c r="AG708" i="1"/>
  <c r="P708" i="1" a="1"/>
  <c r="P708" i="1" s="1"/>
  <c r="O708" i="1"/>
  <c r="N708" i="1" a="1"/>
  <c r="N708" i="1"/>
  <c r="M708" i="1"/>
  <c r="L708" i="1" a="1"/>
  <c r="L708" i="1" s="1"/>
  <c r="K708" i="1"/>
  <c r="J708" i="1" a="1"/>
  <c r="J708" i="1" s="1"/>
  <c r="I708" i="1"/>
  <c r="AJ707" i="1" a="1"/>
  <c r="AJ707" i="1" s="1"/>
  <c r="AH707" i="1"/>
  <c r="AG707" i="1"/>
  <c r="P707" i="1" a="1"/>
  <c r="P707" i="1" s="1"/>
  <c r="O707" i="1"/>
  <c r="N707" i="1" a="1"/>
  <c r="N707" i="1" s="1"/>
  <c r="M707" i="1"/>
  <c r="L707" i="1" a="1"/>
  <c r="L707" i="1" s="1"/>
  <c r="K707" i="1"/>
  <c r="R707" i="1" s="1"/>
  <c r="J707" i="1" a="1"/>
  <c r="J707" i="1" s="1"/>
  <c r="I707" i="1"/>
  <c r="AJ706" i="1" a="1"/>
  <c r="AJ706" i="1" s="1"/>
  <c r="AH706" i="1"/>
  <c r="AG706" i="1"/>
  <c r="P706" i="1" a="1"/>
  <c r="P706" i="1" s="1"/>
  <c r="O706" i="1"/>
  <c r="N706" i="1" a="1"/>
  <c r="N706" i="1" s="1"/>
  <c r="M706" i="1"/>
  <c r="L706" i="1" a="1"/>
  <c r="L706" i="1" s="1"/>
  <c r="K706" i="1"/>
  <c r="J706" i="1" a="1"/>
  <c r="J706" i="1" s="1"/>
  <c r="I706" i="1"/>
  <c r="AJ705" i="1" a="1"/>
  <c r="AJ705" i="1" s="1"/>
  <c r="AH705" i="1"/>
  <c r="AG705" i="1"/>
  <c r="P705" i="1" a="1"/>
  <c r="P705" i="1" s="1"/>
  <c r="O705" i="1"/>
  <c r="N705" i="1" a="1"/>
  <c r="N705" i="1" s="1"/>
  <c r="M705" i="1"/>
  <c r="L705" i="1" a="1"/>
  <c r="L705" i="1" s="1"/>
  <c r="K705" i="1"/>
  <c r="J705" i="1" a="1"/>
  <c r="J705" i="1"/>
  <c r="I705" i="1"/>
  <c r="AJ704" i="1" a="1"/>
  <c r="AJ704" i="1" s="1"/>
  <c r="AH704" i="1"/>
  <c r="AG704" i="1"/>
  <c r="P704" i="1" a="1"/>
  <c r="P704" i="1" s="1"/>
  <c r="O704" i="1"/>
  <c r="N704" i="1" a="1"/>
  <c r="N704" i="1" s="1"/>
  <c r="M704" i="1"/>
  <c r="L704" i="1" a="1"/>
  <c r="L704" i="1" s="1"/>
  <c r="K704" i="1"/>
  <c r="J704" i="1" a="1"/>
  <c r="J704" i="1" s="1"/>
  <c r="I704" i="1"/>
  <c r="AJ703" i="1" a="1"/>
  <c r="AJ703" i="1" s="1"/>
  <c r="AH703" i="1"/>
  <c r="AG703" i="1"/>
  <c r="P703" i="1" a="1"/>
  <c r="P703" i="1"/>
  <c r="O703" i="1"/>
  <c r="N703" i="1" a="1"/>
  <c r="N703" i="1" s="1"/>
  <c r="M703" i="1"/>
  <c r="L703" i="1" a="1"/>
  <c r="L703" i="1" s="1"/>
  <c r="K703" i="1"/>
  <c r="J703" i="1" a="1"/>
  <c r="J703" i="1" s="1"/>
  <c r="I703" i="1"/>
  <c r="AJ702" i="1" a="1"/>
  <c r="AJ702" i="1" s="1"/>
  <c r="AH702" i="1"/>
  <c r="AG702" i="1"/>
  <c r="P702" i="1" a="1"/>
  <c r="P702" i="1" s="1"/>
  <c r="O702" i="1"/>
  <c r="N702" i="1" a="1"/>
  <c r="N702" i="1" s="1"/>
  <c r="M702" i="1"/>
  <c r="L702" i="1" a="1"/>
  <c r="L702" i="1" s="1"/>
  <c r="K702" i="1"/>
  <c r="J702" i="1" a="1"/>
  <c r="J702" i="1" s="1"/>
  <c r="I702" i="1"/>
  <c r="AJ701" i="1" a="1"/>
  <c r="AJ701" i="1"/>
  <c r="AH701" i="1"/>
  <c r="AG701" i="1"/>
  <c r="P701" i="1" a="1"/>
  <c r="P701" i="1" s="1"/>
  <c r="O701" i="1"/>
  <c r="T701" i="1" s="1"/>
  <c r="N701" i="1" a="1"/>
  <c r="N701" i="1" s="1"/>
  <c r="M701" i="1"/>
  <c r="L701" i="1" a="1"/>
  <c r="L701" i="1" s="1"/>
  <c r="K701" i="1"/>
  <c r="R701" i="1" s="1"/>
  <c r="J701" i="1" a="1"/>
  <c r="J701" i="1" s="1"/>
  <c r="I701" i="1"/>
  <c r="AJ700" i="1" a="1"/>
  <c r="AJ700" i="1" s="1"/>
  <c r="AH700" i="1"/>
  <c r="AG700" i="1"/>
  <c r="P700" i="1" a="1"/>
  <c r="P700" i="1" s="1"/>
  <c r="O700" i="1"/>
  <c r="N700" i="1" a="1"/>
  <c r="N700" i="1" s="1"/>
  <c r="M700" i="1"/>
  <c r="L700" i="1" a="1"/>
  <c r="L700" i="1" s="1"/>
  <c r="K700" i="1"/>
  <c r="R700" i="1" s="1"/>
  <c r="J700" i="1" a="1"/>
  <c r="J700" i="1" s="1"/>
  <c r="I700" i="1"/>
  <c r="AJ699" i="1" a="1"/>
  <c r="AJ699" i="1" s="1"/>
  <c r="AH699" i="1"/>
  <c r="AL702" i="1" s="1" a="1"/>
  <c r="AL702" i="1" s="1"/>
  <c r="AG699" i="1"/>
  <c r="P699" i="1" a="1"/>
  <c r="P699" i="1" s="1"/>
  <c r="O699" i="1"/>
  <c r="N699" i="1" a="1"/>
  <c r="N699" i="1" s="1"/>
  <c r="M699" i="1"/>
  <c r="L699" i="1" a="1"/>
  <c r="L699" i="1" s="1"/>
  <c r="K699" i="1"/>
  <c r="J699" i="1" a="1"/>
  <c r="J699" i="1" s="1"/>
  <c r="I699" i="1"/>
  <c r="AJ698" i="1" a="1"/>
  <c r="AJ698" i="1" s="1"/>
  <c r="AH698" i="1"/>
  <c r="AG698" i="1"/>
  <c r="P698" i="1" a="1"/>
  <c r="P698" i="1" s="1"/>
  <c r="O698" i="1"/>
  <c r="N698" i="1" a="1"/>
  <c r="N698" i="1" s="1"/>
  <c r="M698" i="1"/>
  <c r="L698" i="1" a="1"/>
  <c r="L698" i="1" s="1"/>
  <c r="K698" i="1"/>
  <c r="J698" i="1" a="1"/>
  <c r="J698" i="1" s="1"/>
  <c r="I698" i="1"/>
  <c r="AJ697" i="1" a="1"/>
  <c r="AJ697" i="1"/>
  <c r="AH697" i="1"/>
  <c r="AG697" i="1"/>
  <c r="P697" i="1" a="1"/>
  <c r="P697" i="1" s="1"/>
  <c r="O697" i="1"/>
  <c r="N697" i="1" a="1"/>
  <c r="N697" i="1" s="1"/>
  <c r="M697" i="1"/>
  <c r="L697" i="1" a="1"/>
  <c r="L697" i="1" s="1"/>
  <c r="K697" i="1"/>
  <c r="R697" i="1" s="1"/>
  <c r="J697" i="1" a="1"/>
  <c r="J697" i="1" s="1"/>
  <c r="I697" i="1"/>
  <c r="AJ696" i="1" a="1"/>
  <c r="AJ696" i="1"/>
  <c r="AH696" i="1"/>
  <c r="AG696" i="1"/>
  <c r="P696" i="1" a="1"/>
  <c r="P696" i="1" s="1"/>
  <c r="O696" i="1"/>
  <c r="N696" i="1" a="1"/>
  <c r="N696" i="1" s="1"/>
  <c r="M696" i="1"/>
  <c r="L696" i="1" a="1"/>
  <c r="L696" i="1" s="1"/>
  <c r="K696" i="1"/>
  <c r="J696" i="1" a="1"/>
  <c r="J696" i="1" s="1"/>
  <c r="I696" i="1"/>
  <c r="AJ695" i="1" a="1"/>
  <c r="AJ695" i="1" s="1"/>
  <c r="AH695" i="1"/>
  <c r="AG695" i="1"/>
  <c r="AK695" i="1" s="1" a="1"/>
  <c r="AK695" i="1" s="1"/>
  <c r="P695" i="1" a="1"/>
  <c r="P695" i="1" s="1"/>
  <c r="O695" i="1"/>
  <c r="N695" i="1" a="1"/>
  <c r="N695" i="1" s="1"/>
  <c r="M695" i="1"/>
  <c r="L695" i="1" a="1"/>
  <c r="L695" i="1" s="1"/>
  <c r="K695" i="1"/>
  <c r="R695" i="1" s="1"/>
  <c r="J695" i="1" a="1"/>
  <c r="J695" i="1" s="1"/>
  <c r="I695" i="1"/>
  <c r="Q695" i="1" s="1"/>
  <c r="AJ694" i="1" a="1"/>
  <c r="AJ694" i="1" s="1"/>
  <c r="AH694" i="1"/>
  <c r="AG694" i="1"/>
  <c r="P694" i="1" a="1"/>
  <c r="P694" i="1" s="1"/>
  <c r="O694" i="1"/>
  <c r="N694" i="1" a="1"/>
  <c r="N694" i="1" s="1"/>
  <c r="M694" i="1"/>
  <c r="L694" i="1" a="1"/>
  <c r="L694" i="1" s="1"/>
  <c r="K694" i="1"/>
  <c r="R694" i="1" s="1"/>
  <c r="J694" i="1" a="1"/>
  <c r="J694" i="1" s="1"/>
  <c r="I694" i="1"/>
  <c r="AJ693" i="1" a="1"/>
  <c r="AJ693" i="1"/>
  <c r="AH693" i="1"/>
  <c r="AG693" i="1"/>
  <c r="P693" i="1" a="1"/>
  <c r="P693" i="1" s="1"/>
  <c r="O693" i="1"/>
  <c r="T693" i="1" s="1"/>
  <c r="N693" i="1" a="1"/>
  <c r="N693" i="1" s="1"/>
  <c r="M693" i="1"/>
  <c r="L693" i="1" a="1"/>
  <c r="L693" i="1" s="1"/>
  <c r="K693" i="1"/>
  <c r="J693" i="1" a="1"/>
  <c r="J693" i="1" s="1"/>
  <c r="I693" i="1"/>
  <c r="AJ692" i="1" a="1"/>
  <c r="AJ692" i="1" s="1"/>
  <c r="AH692" i="1"/>
  <c r="AG692" i="1"/>
  <c r="P692" i="1" a="1"/>
  <c r="P692" i="1" s="1"/>
  <c r="O692" i="1"/>
  <c r="N692" i="1" a="1"/>
  <c r="N692" i="1"/>
  <c r="M692" i="1"/>
  <c r="L692" i="1" a="1"/>
  <c r="L692" i="1" s="1"/>
  <c r="K692" i="1"/>
  <c r="J692" i="1" a="1"/>
  <c r="J692" i="1" s="1"/>
  <c r="I692" i="1"/>
  <c r="AJ691" i="1" a="1"/>
  <c r="AJ691" i="1" s="1"/>
  <c r="AH691" i="1"/>
  <c r="AG691" i="1"/>
  <c r="P691" i="1" a="1"/>
  <c r="P691" i="1" s="1"/>
  <c r="O691" i="1"/>
  <c r="N691" i="1" a="1"/>
  <c r="N691" i="1"/>
  <c r="M691" i="1"/>
  <c r="L691" i="1" a="1"/>
  <c r="L691" i="1" s="1"/>
  <c r="K691" i="1"/>
  <c r="J691" i="1" a="1"/>
  <c r="J691" i="1" s="1"/>
  <c r="I691" i="1"/>
  <c r="AJ690" i="1" a="1"/>
  <c r="AJ690" i="1"/>
  <c r="AH690" i="1"/>
  <c r="AG690" i="1"/>
  <c r="P690" i="1" a="1"/>
  <c r="P690" i="1" s="1"/>
  <c r="O690" i="1"/>
  <c r="N690" i="1" a="1"/>
  <c r="N690" i="1" s="1"/>
  <c r="M690" i="1"/>
  <c r="L690" i="1" a="1"/>
  <c r="L690" i="1" s="1"/>
  <c r="K690" i="1"/>
  <c r="J690" i="1" a="1"/>
  <c r="J690" i="1" s="1"/>
  <c r="I690" i="1"/>
  <c r="AJ689" i="1" a="1"/>
  <c r="AJ689" i="1" s="1"/>
  <c r="AH689" i="1"/>
  <c r="AG689" i="1"/>
  <c r="AK689" i="1" s="1" a="1"/>
  <c r="AK689" i="1" s="1"/>
  <c r="P689" i="1" a="1"/>
  <c r="P689" i="1" s="1"/>
  <c r="O689" i="1"/>
  <c r="N689" i="1" a="1"/>
  <c r="N689" i="1"/>
  <c r="M689" i="1"/>
  <c r="L689" i="1" a="1"/>
  <c r="L689" i="1" s="1"/>
  <c r="K689" i="1"/>
  <c r="J689" i="1" a="1"/>
  <c r="J689" i="1"/>
  <c r="I689" i="1"/>
  <c r="AJ688" i="1" a="1"/>
  <c r="AJ688" i="1" s="1"/>
  <c r="AH688" i="1"/>
  <c r="AG688" i="1"/>
  <c r="P688" i="1" a="1"/>
  <c r="P688" i="1" s="1"/>
  <c r="O688" i="1"/>
  <c r="N688" i="1" a="1"/>
  <c r="N688" i="1" s="1"/>
  <c r="M688" i="1"/>
  <c r="L688" i="1" a="1"/>
  <c r="L688" i="1" s="1"/>
  <c r="K688" i="1"/>
  <c r="J688" i="1" a="1"/>
  <c r="J688" i="1" s="1"/>
  <c r="I688" i="1"/>
  <c r="AJ687" i="1" a="1"/>
  <c r="AJ687" i="1" s="1"/>
  <c r="AH687" i="1"/>
  <c r="AG687" i="1"/>
  <c r="AK697" i="1" s="1" a="1"/>
  <c r="AK697" i="1" s="1"/>
  <c r="P687" i="1" a="1"/>
  <c r="P687" i="1" s="1"/>
  <c r="O687" i="1"/>
  <c r="N687" i="1" a="1"/>
  <c r="N687" i="1" s="1"/>
  <c r="M687" i="1"/>
  <c r="L687" i="1" a="1"/>
  <c r="L687" i="1" s="1"/>
  <c r="K687" i="1"/>
  <c r="J687" i="1" a="1"/>
  <c r="J687" i="1" s="1"/>
  <c r="I687" i="1"/>
  <c r="AJ686" i="1" a="1"/>
  <c r="AJ686" i="1" s="1"/>
  <c r="AH686" i="1"/>
  <c r="AG686" i="1"/>
  <c r="P686" i="1" a="1"/>
  <c r="P686" i="1" s="1"/>
  <c r="O686" i="1"/>
  <c r="N686" i="1" a="1"/>
  <c r="N686" i="1"/>
  <c r="M686" i="1"/>
  <c r="L686" i="1" a="1"/>
  <c r="L686" i="1" s="1"/>
  <c r="K686" i="1"/>
  <c r="J686" i="1" a="1"/>
  <c r="J686" i="1" s="1"/>
  <c r="I686" i="1"/>
  <c r="AJ685" i="1" a="1"/>
  <c r="AJ685" i="1"/>
  <c r="AH685" i="1"/>
  <c r="AG685" i="1"/>
  <c r="P685" i="1" a="1"/>
  <c r="P685" i="1" s="1"/>
  <c r="O685" i="1"/>
  <c r="N685" i="1" a="1"/>
  <c r="N685" i="1" s="1"/>
  <c r="M685" i="1"/>
  <c r="L685" i="1" a="1"/>
  <c r="L685" i="1" s="1"/>
  <c r="K685" i="1"/>
  <c r="J685" i="1" a="1"/>
  <c r="J685" i="1"/>
  <c r="I685" i="1"/>
  <c r="AJ684" i="1" a="1"/>
  <c r="AJ684" i="1"/>
  <c r="AH684" i="1"/>
  <c r="AG684" i="1"/>
  <c r="P684" i="1" a="1"/>
  <c r="P684" i="1" s="1"/>
  <c r="O684" i="1"/>
  <c r="N684" i="1" a="1"/>
  <c r="N684" i="1"/>
  <c r="M684" i="1"/>
  <c r="L684" i="1" a="1"/>
  <c r="L684" i="1" s="1"/>
  <c r="K684" i="1"/>
  <c r="J684" i="1" a="1"/>
  <c r="J684" i="1" s="1"/>
  <c r="I684" i="1"/>
  <c r="AJ683" i="1" a="1"/>
  <c r="AJ683" i="1"/>
  <c r="AH683" i="1"/>
  <c r="AG683" i="1"/>
  <c r="P683" i="1" a="1"/>
  <c r="P683" i="1" s="1"/>
  <c r="O683" i="1"/>
  <c r="N683" i="1" a="1"/>
  <c r="N683" i="1" s="1"/>
  <c r="M683" i="1"/>
  <c r="L683" i="1" a="1"/>
  <c r="L683" i="1" s="1"/>
  <c r="K683" i="1"/>
  <c r="R683" i="1" s="1"/>
  <c r="J683" i="1" a="1"/>
  <c r="J683" i="1" s="1"/>
  <c r="I683" i="1"/>
  <c r="AJ682" i="1" a="1"/>
  <c r="AJ682" i="1" s="1"/>
  <c r="AH682" i="1"/>
  <c r="AG682" i="1"/>
  <c r="AK682" i="1" s="1" a="1"/>
  <c r="AK682" i="1" s="1"/>
  <c r="P682" i="1" a="1"/>
  <c r="P682" i="1" s="1"/>
  <c r="O682" i="1"/>
  <c r="N682" i="1" a="1"/>
  <c r="N682" i="1" s="1"/>
  <c r="M682" i="1"/>
  <c r="L682" i="1" a="1"/>
  <c r="L682" i="1" s="1"/>
  <c r="K682" i="1"/>
  <c r="R682" i="1" s="1"/>
  <c r="J682" i="1" a="1"/>
  <c r="J682" i="1" s="1"/>
  <c r="I682" i="1"/>
  <c r="AJ681" i="1" a="1"/>
  <c r="AJ681" i="1" s="1"/>
  <c r="AH681" i="1"/>
  <c r="AG681" i="1"/>
  <c r="P681" i="1" a="1"/>
  <c r="P681" i="1" s="1"/>
  <c r="O681" i="1"/>
  <c r="T681" i="1" s="1"/>
  <c r="N681" i="1" a="1"/>
  <c r="N681" i="1" s="1"/>
  <c r="M681" i="1"/>
  <c r="L681" i="1" a="1"/>
  <c r="L681" i="1" s="1"/>
  <c r="K681" i="1"/>
  <c r="R681" i="1" s="1"/>
  <c r="J681" i="1" a="1"/>
  <c r="J681" i="1" s="1"/>
  <c r="I681" i="1"/>
  <c r="AJ680" i="1" a="1"/>
  <c r="AJ680" i="1" s="1"/>
  <c r="AH680" i="1"/>
  <c r="AG680" i="1"/>
  <c r="P680" i="1" a="1"/>
  <c r="P680" i="1" s="1"/>
  <c r="O680" i="1"/>
  <c r="N680" i="1" a="1"/>
  <c r="N680" i="1" s="1"/>
  <c r="M680" i="1"/>
  <c r="S680" i="1" s="1"/>
  <c r="L680" i="1" a="1"/>
  <c r="L680" i="1" s="1"/>
  <c r="K680" i="1"/>
  <c r="J680" i="1" a="1"/>
  <c r="J680" i="1"/>
  <c r="I680" i="1"/>
  <c r="AN679" i="1"/>
  <c r="AJ679" i="1" a="1"/>
  <c r="AJ679" i="1" s="1"/>
  <c r="AH679" i="1"/>
  <c r="AG679" i="1"/>
  <c r="R679" i="1"/>
  <c r="P679" i="1" a="1"/>
  <c r="P679" i="1" s="1"/>
  <c r="O679" i="1"/>
  <c r="T679" i="1" s="1"/>
  <c r="N679" i="1" a="1"/>
  <c r="N679" i="1"/>
  <c r="M679" i="1"/>
  <c r="L679" i="1" a="1"/>
  <c r="L679" i="1" s="1"/>
  <c r="K679" i="1"/>
  <c r="J679" i="1" a="1"/>
  <c r="J679" i="1"/>
  <c r="Q679" i="1" s="1"/>
  <c r="I679" i="1"/>
  <c r="AJ678" i="1" a="1"/>
  <c r="AJ678" i="1"/>
  <c r="AH678" i="1"/>
  <c r="AG678" i="1"/>
  <c r="P678" i="1" a="1"/>
  <c r="P678" i="1" s="1"/>
  <c r="O678" i="1"/>
  <c r="T678" i="1" s="1"/>
  <c r="N678" i="1" a="1"/>
  <c r="N678" i="1" s="1"/>
  <c r="M678" i="1"/>
  <c r="L678" i="1" a="1"/>
  <c r="L678" i="1" s="1"/>
  <c r="K678" i="1"/>
  <c r="J678" i="1" a="1"/>
  <c r="J678" i="1" s="1"/>
  <c r="Q678" i="1" s="1"/>
  <c r="I678" i="1"/>
  <c r="AJ677" i="1" a="1"/>
  <c r="AJ677" i="1" s="1"/>
  <c r="AN677" i="1" s="1"/>
  <c r="AH677" i="1"/>
  <c r="AG677" i="1"/>
  <c r="P677" i="1" a="1"/>
  <c r="P677" i="1" s="1"/>
  <c r="O677" i="1"/>
  <c r="N677" i="1" a="1"/>
  <c r="N677" i="1" s="1"/>
  <c r="S677" i="1" s="1"/>
  <c r="M677" i="1"/>
  <c r="L677" i="1" a="1"/>
  <c r="L677" i="1" s="1"/>
  <c r="R677" i="1" s="1"/>
  <c r="K677" i="1"/>
  <c r="J677" i="1" a="1"/>
  <c r="J677" i="1" s="1"/>
  <c r="Q677" i="1" s="1"/>
  <c r="I677" i="1"/>
  <c r="AJ676" i="1" a="1"/>
  <c r="AJ676" i="1" s="1"/>
  <c r="AO676" i="1"/>
  <c r="AH676" i="1"/>
  <c r="AG676" i="1"/>
  <c r="AK676" i="1" s="1" a="1"/>
  <c r="AK676" i="1" s="1"/>
  <c r="P676" i="1" a="1"/>
  <c r="P676" i="1" s="1"/>
  <c r="T676" i="1" s="1"/>
  <c r="O676" i="1"/>
  <c r="N676" i="1" a="1"/>
  <c r="N676" i="1" s="1"/>
  <c r="M676" i="1"/>
  <c r="L676" i="1" a="1"/>
  <c r="L676" i="1"/>
  <c r="K676" i="1"/>
  <c r="J676" i="1" a="1"/>
  <c r="J676" i="1" s="1"/>
  <c r="I676" i="1"/>
  <c r="AJ675" i="1" a="1"/>
  <c r="AJ675" i="1" s="1"/>
  <c r="AH675" i="1"/>
  <c r="AG675" i="1"/>
  <c r="P675" i="1" a="1"/>
  <c r="P675" i="1" s="1"/>
  <c r="O675" i="1"/>
  <c r="T675" i="1" s="1"/>
  <c r="N675" i="1" a="1"/>
  <c r="N675" i="1" s="1"/>
  <c r="S675" i="1" s="1"/>
  <c r="M675" i="1"/>
  <c r="L675" i="1" a="1"/>
  <c r="L675" i="1" s="1"/>
  <c r="K675" i="1"/>
  <c r="J675" i="1" a="1"/>
  <c r="J675" i="1"/>
  <c r="I675" i="1"/>
  <c r="AJ674" i="1" a="1"/>
  <c r="AJ674" i="1" s="1"/>
  <c r="AH674" i="1"/>
  <c r="AG674" i="1"/>
  <c r="AK674" i="1" s="1" a="1"/>
  <c r="AK674" i="1" s="1"/>
  <c r="P674" i="1" a="1"/>
  <c r="P674" i="1" s="1"/>
  <c r="T674" i="1" s="1"/>
  <c r="O674" i="1"/>
  <c r="N674" i="1" a="1"/>
  <c r="N674" i="1" s="1"/>
  <c r="M674" i="1"/>
  <c r="L674" i="1" a="1"/>
  <c r="L674" i="1" s="1"/>
  <c r="R674" i="1" s="1"/>
  <c r="K674" i="1"/>
  <c r="J674" i="1" a="1"/>
  <c r="J674" i="1" s="1"/>
  <c r="I674" i="1"/>
  <c r="AJ673" i="1" a="1"/>
  <c r="AJ673" i="1" s="1"/>
  <c r="AH673" i="1"/>
  <c r="AG673" i="1"/>
  <c r="P673" i="1" a="1"/>
  <c r="P673" i="1" s="1"/>
  <c r="O673" i="1"/>
  <c r="N673" i="1" a="1"/>
  <c r="N673" i="1" s="1"/>
  <c r="M673" i="1"/>
  <c r="L673" i="1" a="1"/>
  <c r="L673" i="1" s="1"/>
  <c r="R673" i="1" s="1"/>
  <c r="K673" i="1"/>
  <c r="J673" i="1" a="1"/>
  <c r="J673" i="1" s="1"/>
  <c r="Q673" i="1" s="1"/>
  <c r="I673" i="1"/>
  <c r="AJ672" i="1" a="1"/>
  <c r="AJ672" i="1" s="1"/>
  <c r="AN672" i="1" s="1"/>
  <c r="AH672" i="1"/>
  <c r="AG672" i="1"/>
  <c r="Q672" i="1"/>
  <c r="P672" i="1" a="1"/>
  <c r="P672" i="1" s="1"/>
  <c r="O672" i="1"/>
  <c r="T672" i="1" s="1"/>
  <c r="N672" i="1" a="1"/>
  <c r="N672" i="1" s="1"/>
  <c r="M672" i="1"/>
  <c r="L672" i="1" a="1"/>
  <c r="L672" i="1"/>
  <c r="K672" i="1"/>
  <c r="J672" i="1" a="1"/>
  <c r="J672" i="1" s="1"/>
  <c r="I672" i="1"/>
  <c r="AJ671" i="1" a="1"/>
  <c r="AJ671" i="1" s="1"/>
  <c r="AH671" i="1"/>
  <c r="AG671" i="1"/>
  <c r="P671" i="1" a="1"/>
  <c r="P671" i="1" s="1"/>
  <c r="O671" i="1"/>
  <c r="T671" i="1" s="1"/>
  <c r="N671" i="1" a="1"/>
  <c r="N671" i="1" s="1"/>
  <c r="M671" i="1"/>
  <c r="L671" i="1" a="1"/>
  <c r="L671" i="1" s="1"/>
  <c r="R671" i="1" s="1"/>
  <c r="K671" i="1"/>
  <c r="J671" i="1" a="1"/>
  <c r="J671" i="1" s="1"/>
  <c r="I671" i="1"/>
  <c r="AJ670" i="1" a="1"/>
  <c r="AJ670" i="1" s="1"/>
  <c r="AN670" i="1" s="1"/>
  <c r="AH670" i="1"/>
  <c r="AG670" i="1"/>
  <c r="P670" i="1" a="1"/>
  <c r="P670" i="1" s="1"/>
  <c r="T670" i="1" s="1"/>
  <c r="O670" i="1"/>
  <c r="N670" i="1" a="1"/>
  <c r="N670" i="1" s="1"/>
  <c r="M670" i="1"/>
  <c r="L670" i="1" a="1"/>
  <c r="L670" i="1" s="1"/>
  <c r="K670" i="1"/>
  <c r="J670" i="1" a="1"/>
  <c r="J670" i="1" s="1"/>
  <c r="Q670" i="1" s="1"/>
  <c r="I670" i="1"/>
  <c r="AJ669" i="1" a="1"/>
  <c r="AJ669" i="1" s="1"/>
  <c r="AH669" i="1"/>
  <c r="AG669" i="1"/>
  <c r="S669" i="1"/>
  <c r="R669" i="1"/>
  <c r="P669" i="1" a="1"/>
  <c r="P669" i="1" s="1"/>
  <c r="O669" i="1"/>
  <c r="T669" i="1" s="1"/>
  <c r="N669" i="1" a="1"/>
  <c r="N669" i="1" s="1"/>
  <c r="M669" i="1"/>
  <c r="L669" i="1" a="1"/>
  <c r="L669" i="1" s="1"/>
  <c r="K669" i="1"/>
  <c r="J669" i="1" a="1"/>
  <c r="J669" i="1" s="1"/>
  <c r="Q669" i="1" s="1"/>
  <c r="I669" i="1"/>
  <c r="AJ668" i="1" a="1"/>
  <c r="AJ668" i="1" s="1"/>
  <c r="AH668" i="1"/>
  <c r="AG668" i="1"/>
  <c r="AK668" i="1" s="1" a="1"/>
  <c r="AK668" i="1" s="1"/>
  <c r="P668" i="1" a="1"/>
  <c r="P668" i="1" s="1"/>
  <c r="T668" i="1" s="1"/>
  <c r="O668" i="1"/>
  <c r="N668" i="1" a="1"/>
  <c r="N668" i="1" s="1"/>
  <c r="M668" i="1"/>
  <c r="L668" i="1" a="1"/>
  <c r="L668" i="1" s="1"/>
  <c r="K668" i="1"/>
  <c r="J668" i="1" a="1"/>
  <c r="J668" i="1" s="1"/>
  <c r="I668" i="1"/>
  <c r="AJ667" i="1" a="1"/>
  <c r="AJ667" i="1" s="1"/>
  <c r="AH667" i="1"/>
  <c r="AG667" i="1"/>
  <c r="AK672" i="1" s="1" a="1"/>
  <c r="AK672" i="1" s="1"/>
  <c r="S667" i="1"/>
  <c r="P667" i="1" a="1"/>
  <c r="P667" i="1" s="1"/>
  <c r="T667" i="1" s="1"/>
  <c r="O667" i="1"/>
  <c r="N667" i="1" a="1"/>
  <c r="N667" i="1" s="1"/>
  <c r="M667" i="1"/>
  <c r="L667" i="1" a="1"/>
  <c r="L667" i="1" s="1"/>
  <c r="R667" i="1" s="1"/>
  <c r="K667" i="1"/>
  <c r="J667" i="1" a="1"/>
  <c r="J667" i="1" s="1"/>
  <c r="Q667" i="1" s="1"/>
  <c r="I667" i="1"/>
  <c r="AJ666" i="1" a="1"/>
  <c r="AJ666" i="1" s="1"/>
  <c r="AH666" i="1"/>
  <c r="AG666" i="1"/>
  <c r="Q666" i="1"/>
  <c r="P666" i="1" a="1"/>
  <c r="P666" i="1" s="1"/>
  <c r="T666" i="1" s="1"/>
  <c r="O666" i="1"/>
  <c r="N666" i="1" a="1"/>
  <c r="N666" i="1" s="1"/>
  <c r="M666" i="1"/>
  <c r="L666" i="1" a="1"/>
  <c r="L666" i="1" s="1"/>
  <c r="K666" i="1"/>
  <c r="J666" i="1" a="1"/>
  <c r="J666" i="1" s="1"/>
  <c r="I666" i="1"/>
  <c r="AJ665" i="1" a="1"/>
  <c r="AJ665" i="1" s="1"/>
  <c r="AH665" i="1"/>
  <c r="AG665" i="1"/>
  <c r="P665" i="1" a="1"/>
  <c r="P665" i="1" s="1"/>
  <c r="O665" i="1"/>
  <c r="N665" i="1" a="1"/>
  <c r="N665" i="1" s="1"/>
  <c r="M665" i="1"/>
  <c r="S665" i="1" s="1"/>
  <c r="L665" i="1" a="1"/>
  <c r="L665" i="1" s="1"/>
  <c r="K665" i="1"/>
  <c r="J665" i="1" a="1"/>
  <c r="J665" i="1" s="1"/>
  <c r="Q665" i="1" s="1"/>
  <c r="I665" i="1"/>
  <c r="AJ664" i="1" a="1"/>
  <c r="AJ664" i="1" s="1"/>
  <c r="AH664" i="1"/>
  <c r="AG664" i="1"/>
  <c r="Q664" i="1"/>
  <c r="P664" i="1" a="1"/>
  <c r="P664" i="1" s="1"/>
  <c r="O664" i="1"/>
  <c r="N664" i="1" a="1"/>
  <c r="N664" i="1" s="1"/>
  <c r="M664" i="1"/>
  <c r="L664" i="1" a="1"/>
  <c r="L664" i="1" s="1"/>
  <c r="K664" i="1"/>
  <c r="J664" i="1" a="1"/>
  <c r="J664" i="1" s="1"/>
  <c r="I664" i="1"/>
  <c r="AJ663" i="1" a="1"/>
  <c r="AJ663" i="1" s="1"/>
  <c r="AN663" i="1" s="1"/>
  <c r="AH663" i="1"/>
  <c r="AG663" i="1"/>
  <c r="P663" i="1" a="1"/>
  <c r="P663" i="1" s="1"/>
  <c r="O663" i="1"/>
  <c r="N663" i="1" a="1"/>
  <c r="N663" i="1" s="1"/>
  <c r="M663" i="1"/>
  <c r="L663" i="1" a="1"/>
  <c r="L663" i="1" s="1"/>
  <c r="K663" i="1"/>
  <c r="J663" i="1" a="1"/>
  <c r="J663" i="1" s="1"/>
  <c r="Q663" i="1" s="1"/>
  <c r="I663" i="1"/>
  <c r="AJ662" i="1" a="1"/>
  <c r="AJ662" i="1" s="1"/>
  <c r="AH662" i="1"/>
  <c r="AG662" i="1"/>
  <c r="P662" i="1" a="1"/>
  <c r="P662" i="1" s="1"/>
  <c r="O662" i="1"/>
  <c r="N662" i="1" a="1"/>
  <c r="N662" i="1" s="1"/>
  <c r="M662" i="1"/>
  <c r="L662" i="1" a="1"/>
  <c r="L662" i="1" s="1"/>
  <c r="K662" i="1"/>
  <c r="J662" i="1" a="1"/>
  <c r="J662" i="1" s="1"/>
  <c r="I662" i="1"/>
  <c r="AJ661" i="1" a="1"/>
  <c r="AJ661" i="1" s="1"/>
  <c r="AH661" i="1"/>
  <c r="AG661" i="1"/>
  <c r="S661" i="1"/>
  <c r="P661" i="1" a="1"/>
  <c r="P661" i="1" s="1"/>
  <c r="O661" i="1"/>
  <c r="T661" i="1" s="1"/>
  <c r="N661" i="1" a="1"/>
  <c r="N661" i="1" s="1"/>
  <c r="M661" i="1"/>
  <c r="L661" i="1" a="1"/>
  <c r="L661" i="1" s="1"/>
  <c r="R661" i="1" s="1"/>
  <c r="K661" i="1"/>
  <c r="J661" i="1" a="1"/>
  <c r="J661" i="1" s="1"/>
  <c r="Q661" i="1" s="1"/>
  <c r="I661" i="1"/>
  <c r="AJ660" i="1" a="1"/>
  <c r="AJ660" i="1" s="1"/>
  <c r="AH660" i="1"/>
  <c r="AG660" i="1"/>
  <c r="Q660" i="1"/>
  <c r="P660" i="1" a="1"/>
  <c r="P660" i="1" s="1"/>
  <c r="T660" i="1" s="1"/>
  <c r="O660" i="1"/>
  <c r="N660" i="1" a="1"/>
  <c r="N660" i="1" s="1"/>
  <c r="M660" i="1"/>
  <c r="L660" i="1" a="1"/>
  <c r="L660" i="1" s="1"/>
  <c r="K660" i="1"/>
  <c r="J660" i="1" a="1"/>
  <c r="J660" i="1" s="1"/>
  <c r="I660" i="1"/>
  <c r="AJ659" i="1" a="1"/>
  <c r="AJ659" i="1" s="1"/>
  <c r="AH659" i="1"/>
  <c r="AG659" i="1"/>
  <c r="P659" i="1" a="1"/>
  <c r="P659" i="1" s="1"/>
  <c r="O659" i="1"/>
  <c r="N659" i="1" a="1"/>
  <c r="N659" i="1" s="1"/>
  <c r="M659" i="1"/>
  <c r="S659" i="1" s="1"/>
  <c r="L659" i="1" a="1"/>
  <c r="L659" i="1" s="1"/>
  <c r="R659" i="1" s="1"/>
  <c r="K659" i="1"/>
  <c r="J659" i="1" a="1"/>
  <c r="J659" i="1" s="1"/>
  <c r="Q659" i="1" s="1"/>
  <c r="AN659" i="1" s="1"/>
  <c r="I659" i="1"/>
  <c r="AJ658" i="1" a="1"/>
  <c r="AJ658" i="1" s="1"/>
  <c r="AN658" i="1" s="1"/>
  <c r="AH658" i="1"/>
  <c r="AG658" i="1"/>
  <c r="P658" i="1" a="1"/>
  <c r="P658" i="1" s="1"/>
  <c r="T658" i="1" s="1"/>
  <c r="O658" i="1"/>
  <c r="N658" i="1" a="1"/>
  <c r="N658" i="1"/>
  <c r="M658" i="1"/>
  <c r="L658" i="1" a="1"/>
  <c r="L658" i="1"/>
  <c r="K658" i="1"/>
  <c r="R658" i="1" s="1"/>
  <c r="J658" i="1" a="1"/>
  <c r="J658" i="1" s="1"/>
  <c r="Q658" i="1" s="1"/>
  <c r="I658" i="1"/>
  <c r="AJ657" i="1" a="1"/>
  <c r="AJ657" i="1" s="1"/>
  <c r="AO657" i="1"/>
  <c r="AH657" i="1"/>
  <c r="AG657" i="1"/>
  <c r="T657" i="1"/>
  <c r="P657" i="1" a="1"/>
  <c r="P657" i="1" s="1"/>
  <c r="O657" i="1"/>
  <c r="N657" i="1" a="1"/>
  <c r="N657" i="1" s="1"/>
  <c r="M657" i="1"/>
  <c r="S657" i="1" s="1"/>
  <c r="L657" i="1" a="1"/>
  <c r="L657" i="1" s="1"/>
  <c r="K657" i="1"/>
  <c r="J657" i="1" a="1"/>
  <c r="J657" i="1" s="1"/>
  <c r="Q657" i="1" s="1"/>
  <c r="I657" i="1"/>
  <c r="AJ656" i="1" a="1"/>
  <c r="AJ656" i="1" s="1"/>
  <c r="AH656" i="1"/>
  <c r="AG656" i="1"/>
  <c r="P656" i="1" a="1"/>
  <c r="P656" i="1" s="1"/>
  <c r="O656" i="1"/>
  <c r="N656" i="1" a="1"/>
  <c r="N656" i="1" s="1"/>
  <c r="M656" i="1"/>
  <c r="L656" i="1" a="1"/>
  <c r="L656" i="1"/>
  <c r="K656" i="1"/>
  <c r="J656" i="1" a="1"/>
  <c r="J656" i="1" s="1"/>
  <c r="I656" i="1"/>
  <c r="AJ655" i="1" a="1"/>
  <c r="AJ655" i="1" s="1"/>
  <c r="AH655" i="1"/>
  <c r="AG655" i="1"/>
  <c r="P655" i="1" a="1"/>
  <c r="P655" i="1" s="1"/>
  <c r="O655" i="1"/>
  <c r="T655" i="1" s="1"/>
  <c r="N655" i="1" a="1"/>
  <c r="N655" i="1" s="1"/>
  <c r="M655" i="1"/>
  <c r="L655" i="1" a="1"/>
  <c r="L655" i="1" s="1"/>
  <c r="K655" i="1"/>
  <c r="J655" i="1" a="1"/>
  <c r="J655" i="1"/>
  <c r="I655" i="1"/>
  <c r="AJ654" i="1" a="1"/>
  <c r="AJ654" i="1" s="1"/>
  <c r="AH654" i="1"/>
  <c r="AG654" i="1"/>
  <c r="P654" i="1" a="1"/>
  <c r="P654" i="1" s="1"/>
  <c r="O654" i="1"/>
  <c r="N654" i="1" a="1"/>
  <c r="N654" i="1"/>
  <c r="M654" i="1"/>
  <c r="L654" i="1" a="1"/>
  <c r="L654" i="1" s="1"/>
  <c r="K654" i="1"/>
  <c r="R654" i="1" s="1"/>
  <c r="J654" i="1" a="1"/>
  <c r="J654" i="1" s="1"/>
  <c r="Q654" i="1" s="1"/>
  <c r="I654" i="1"/>
  <c r="AJ653" i="1" a="1"/>
  <c r="AJ653" i="1"/>
  <c r="AH653" i="1"/>
  <c r="AG653" i="1"/>
  <c r="P653" i="1" a="1"/>
  <c r="P653" i="1" s="1"/>
  <c r="T653" i="1" s="1"/>
  <c r="O653" i="1"/>
  <c r="N653" i="1" a="1"/>
  <c r="N653" i="1" s="1"/>
  <c r="M653" i="1"/>
  <c r="L653" i="1" a="1"/>
  <c r="L653" i="1" s="1"/>
  <c r="K653" i="1"/>
  <c r="J653" i="1" a="1"/>
  <c r="J653" i="1" s="1"/>
  <c r="Q653" i="1" s="1"/>
  <c r="I653" i="1"/>
  <c r="AJ652" i="1" a="1"/>
  <c r="AJ652" i="1"/>
  <c r="AO652" i="1"/>
  <c r="AH652" i="1"/>
  <c r="AG652" i="1"/>
  <c r="P652" i="1" a="1"/>
  <c r="P652" i="1" s="1"/>
  <c r="O652" i="1"/>
  <c r="N652" i="1" a="1"/>
  <c r="N652" i="1" s="1"/>
  <c r="M652" i="1"/>
  <c r="S652" i="1" s="1"/>
  <c r="L652" i="1" a="1"/>
  <c r="L652" i="1"/>
  <c r="K652" i="1"/>
  <c r="J652" i="1" a="1"/>
  <c r="J652" i="1" s="1"/>
  <c r="Q652" i="1" s="1"/>
  <c r="I652" i="1"/>
  <c r="AJ651" i="1" a="1"/>
  <c r="AJ651" i="1" s="1"/>
  <c r="AH651" i="1"/>
  <c r="AG651" i="1"/>
  <c r="P651" i="1" a="1"/>
  <c r="P651" i="1" s="1"/>
  <c r="O651" i="1"/>
  <c r="N651" i="1" a="1"/>
  <c r="N651" i="1" s="1"/>
  <c r="S651" i="1" s="1"/>
  <c r="M651" i="1"/>
  <c r="L651" i="1" a="1"/>
  <c r="L651" i="1" s="1"/>
  <c r="K651" i="1"/>
  <c r="J651" i="1" a="1"/>
  <c r="J651" i="1" s="1"/>
  <c r="I651" i="1"/>
  <c r="AJ650" i="1" a="1"/>
  <c r="AJ650" i="1" s="1"/>
  <c r="AH650" i="1"/>
  <c r="AG650" i="1"/>
  <c r="P650" i="1" a="1"/>
  <c r="P650" i="1" s="1"/>
  <c r="O650" i="1"/>
  <c r="N650" i="1" a="1"/>
  <c r="N650" i="1"/>
  <c r="M650" i="1"/>
  <c r="L650" i="1" a="1"/>
  <c r="L650" i="1" s="1"/>
  <c r="R650" i="1" s="1"/>
  <c r="K650" i="1"/>
  <c r="J650" i="1" a="1"/>
  <c r="J650" i="1" s="1"/>
  <c r="I650" i="1"/>
  <c r="AJ649" i="1" a="1"/>
  <c r="AJ649" i="1" s="1"/>
  <c r="AH649" i="1"/>
  <c r="AG649" i="1"/>
  <c r="P649" i="1" a="1"/>
  <c r="P649" i="1" s="1"/>
  <c r="O649" i="1"/>
  <c r="N649" i="1" a="1"/>
  <c r="N649" i="1" s="1"/>
  <c r="M649" i="1"/>
  <c r="L649" i="1" a="1"/>
  <c r="L649" i="1" s="1"/>
  <c r="K649" i="1"/>
  <c r="J649" i="1" a="1"/>
  <c r="J649" i="1" s="1"/>
  <c r="I649" i="1"/>
  <c r="AJ648" i="1" a="1"/>
  <c r="AJ648" i="1" s="1"/>
  <c r="AH648" i="1"/>
  <c r="AG648" i="1"/>
  <c r="P648" i="1" a="1"/>
  <c r="P648" i="1" s="1"/>
  <c r="O648" i="1"/>
  <c r="T648" i="1" s="1"/>
  <c r="N648" i="1" a="1"/>
  <c r="N648" i="1" s="1"/>
  <c r="M648" i="1"/>
  <c r="L648" i="1" a="1"/>
  <c r="L648" i="1" s="1"/>
  <c r="K648" i="1"/>
  <c r="R648" i="1" s="1"/>
  <c r="J648" i="1" a="1"/>
  <c r="J648" i="1" s="1"/>
  <c r="I648" i="1"/>
  <c r="AJ647" i="1" a="1"/>
  <c r="AJ647" i="1" s="1"/>
  <c r="AH647" i="1"/>
  <c r="AG647" i="1"/>
  <c r="P647" i="1" a="1"/>
  <c r="P647" i="1" s="1"/>
  <c r="O647" i="1"/>
  <c r="N647" i="1" a="1"/>
  <c r="N647" i="1" s="1"/>
  <c r="M647" i="1"/>
  <c r="L647" i="1" a="1"/>
  <c r="L647" i="1"/>
  <c r="K647" i="1"/>
  <c r="J647" i="1" a="1"/>
  <c r="J647" i="1" s="1"/>
  <c r="I647" i="1"/>
  <c r="AJ646" i="1" a="1"/>
  <c r="AJ646" i="1" s="1"/>
  <c r="AH646" i="1"/>
  <c r="AG646" i="1"/>
  <c r="P646" i="1" a="1"/>
  <c r="P646" i="1" s="1"/>
  <c r="T646" i="1" s="1"/>
  <c r="O646" i="1"/>
  <c r="N646" i="1" a="1"/>
  <c r="N646" i="1" s="1"/>
  <c r="M646" i="1"/>
  <c r="L646" i="1" a="1"/>
  <c r="L646" i="1" s="1"/>
  <c r="K646" i="1"/>
  <c r="J646" i="1" a="1"/>
  <c r="J646" i="1"/>
  <c r="I646" i="1"/>
  <c r="AJ645" i="1" a="1"/>
  <c r="AJ645" i="1"/>
  <c r="AH645" i="1"/>
  <c r="AG645" i="1"/>
  <c r="P645" i="1" a="1"/>
  <c r="P645" i="1" s="1"/>
  <c r="O645" i="1"/>
  <c r="N645" i="1" a="1"/>
  <c r="N645" i="1" s="1"/>
  <c r="M645" i="1"/>
  <c r="S645" i="1" s="1"/>
  <c r="L645" i="1" a="1"/>
  <c r="L645" i="1" s="1"/>
  <c r="K645" i="1"/>
  <c r="J645" i="1" a="1"/>
  <c r="J645" i="1" s="1"/>
  <c r="I645" i="1"/>
  <c r="AJ644" i="1" a="1"/>
  <c r="AJ644" i="1" s="1"/>
  <c r="AH644" i="1"/>
  <c r="AG644" i="1"/>
  <c r="R644" i="1"/>
  <c r="P644" i="1" a="1"/>
  <c r="P644" i="1" s="1"/>
  <c r="O644" i="1"/>
  <c r="N644" i="1" a="1"/>
  <c r="N644" i="1" s="1"/>
  <c r="M644" i="1"/>
  <c r="L644" i="1" a="1"/>
  <c r="L644" i="1" s="1"/>
  <c r="K644" i="1"/>
  <c r="J644" i="1" a="1"/>
  <c r="J644" i="1" s="1"/>
  <c r="I644" i="1"/>
  <c r="AJ643" i="1" a="1"/>
  <c r="AJ643" i="1" s="1"/>
  <c r="AH643" i="1"/>
  <c r="AG643" i="1"/>
  <c r="Q643" i="1"/>
  <c r="AN643" i="1" s="1"/>
  <c r="P643" i="1" a="1"/>
  <c r="P643" i="1" s="1"/>
  <c r="O643" i="1"/>
  <c r="N643" i="1" a="1"/>
  <c r="N643" i="1" s="1"/>
  <c r="M643" i="1"/>
  <c r="L643" i="1" a="1"/>
  <c r="L643" i="1" s="1"/>
  <c r="K643" i="1"/>
  <c r="J643" i="1" a="1"/>
  <c r="J643" i="1" s="1"/>
  <c r="I643" i="1"/>
  <c r="AJ642" i="1" a="1"/>
  <c r="AJ642" i="1" s="1"/>
  <c r="AH642" i="1"/>
  <c r="AG642" i="1"/>
  <c r="P642" i="1" a="1"/>
  <c r="P642" i="1" s="1"/>
  <c r="O642" i="1"/>
  <c r="T642" i="1" s="1"/>
  <c r="N642" i="1" a="1"/>
  <c r="N642" i="1" s="1"/>
  <c r="M642" i="1"/>
  <c r="L642" i="1" a="1"/>
  <c r="L642" i="1" s="1"/>
  <c r="K642" i="1"/>
  <c r="J642" i="1" a="1"/>
  <c r="J642" i="1" s="1"/>
  <c r="I642" i="1"/>
  <c r="AJ641" i="1" a="1"/>
  <c r="AJ641" i="1" s="1"/>
  <c r="AH641" i="1"/>
  <c r="AG641" i="1"/>
  <c r="P641" i="1" a="1"/>
  <c r="P641" i="1" s="1"/>
  <c r="O641" i="1"/>
  <c r="N641" i="1" a="1"/>
  <c r="N641" i="1" s="1"/>
  <c r="S641" i="1" s="1"/>
  <c r="M641" i="1"/>
  <c r="L641" i="1" a="1"/>
  <c r="L641" i="1" s="1"/>
  <c r="R641" i="1" s="1"/>
  <c r="K641" i="1"/>
  <c r="J641" i="1" a="1"/>
  <c r="J641" i="1" s="1"/>
  <c r="Q641" i="1" s="1"/>
  <c r="AN641" i="1" s="1"/>
  <c r="I641" i="1"/>
  <c r="AJ640" i="1" a="1"/>
  <c r="AJ640" i="1" s="1"/>
  <c r="AH640" i="1"/>
  <c r="AG640" i="1"/>
  <c r="P640" i="1" a="1"/>
  <c r="P640" i="1" s="1"/>
  <c r="O640" i="1"/>
  <c r="T640" i="1" s="1"/>
  <c r="N640" i="1" a="1"/>
  <c r="N640" i="1" s="1"/>
  <c r="S640" i="1" s="1"/>
  <c r="M640" i="1"/>
  <c r="L640" i="1" a="1"/>
  <c r="L640" i="1" s="1"/>
  <c r="K640" i="1"/>
  <c r="J640" i="1" a="1"/>
  <c r="J640" i="1" s="1"/>
  <c r="I640" i="1"/>
  <c r="AJ639" i="1" a="1"/>
  <c r="AJ639" i="1" s="1"/>
  <c r="AH639" i="1"/>
  <c r="AG639" i="1"/>
  <c r="T639" i="1"/>
  <c r="P639" i="1" a="1"/>
  <c r="P639" i="1" s="1"/>
  <c r="O639" i="1"/>
  <c r="N639" i="1" a="1"/>
  <c r="N639" i="1" s="1"/>
  <c r="M639" i="1"/>
  <c r="S639" i="1" s="1"/>
  <c r="L639" i="1" a="1"/>
  <c r="L639" i="1" s="1"/>
  <c r="K639" i="1"/>
  <c r="R639" i="1" s="1"/>
  <c r="J639" i="1" a="1"/>
  <c r="J639" i="1" s="1"/>
  <c r="Q639" i="1" s="1"/>
  <c r="I639" i="1"/>
  <c r="AJ638" i="1" a="1"/>
  <c r="AJ638" i="1" s="1"/>
  <c r="AO638" i="1"/>
  <c r="AH638" i="1"/>
  <c r="AG638" i="1"/>
  <c r="P638" i="1" a="1"/>
  <c r="P638" i="1" s="1"/>
  <c r="O638" i="1"/>
  <c r="N638" i="1" a="1"/>
  <c r="N638" i="1" s="1"/>
  <c r="M638" i="1"/>
  <c r="L638" i="1" a="1"/>
  <c r="L638" i="1" s="1"/>
  <c r="K638" i="1"/>
  <c r="J638" i="1" a="1"/>
  <c r="J638" i="1" s="1"/>
  <c r="I638" i="1"/>
  <c r="AJ637" i="1" a="1"/>
  <c r="AJ637" i="1" s="1"/>
  <c r="AH637" i="1"/>
  <c r="AG637" i="1"/>
  <c r="P637" i="1" a="1"/>
  <c r="P637" i="1" s="1"/>
  <c r="T637" i="1" s="1"/>
  <c r="O637" i="1"/>
  <c r="N637" i="1" a="1"/>
  <c r="N637" i="1" s="1"/>
  <c r="S637" i="1" s="1"/>
  <c r="M637" i="1"/>
  <c r="L637" i="1" a="1"/>
  <c r="L637" i="1" s="1"/>
  <c r="K637" i="1"/>
  <c r="J637" i="1" a="1"/>
  <c r="J637" i="1" s="1"/>
  <c r="I637" i="1"/>
  <c r="Q637" i="1" s="1"/>
  <c r="AJ636" i="1" a="1"/>
  <c r="AJ636" i="1" s="1"/>
  <c r="AH636" i="1"/>
  <c r="AG636" i="1"/>
  <c r="P636" i="1" a="1"/>
  <c r="P636" i="1" s="1"/>
  <c r="O636" i="1"/>
  <c r="N636" i="1" a="1"/>
  <c r="N636" i="1" s="1"/>
  <c r="S636" i="1" s="1"/>
  <c r="M636" i="1"/>
  <c r="L636" i="1" a="1"/>
  <c r="L636" i="1"/>
  <c r="K636" i="1"/>
  <c r="R636" i="1" s="1"/>
  <c r="J636" i="1" a="1"/>
  <c r="J636" i="1"/>
  <c r="Q636" i="1" s="1"/>
  <c r="I636" i="1"/>
  <c r="AJ635" i="1" a="1"/>
  <c r="AJ635" i="1" s="1"/>
  <c r="AH635" i="1"/>
  <c r="AG635" i="1"/>
  <c r="T635" i="1"/>
  <c r="P635" i="1" a="1"/>
  <c r="P635" i="1" s="1"/>
  <c r="O635" i="1"/>
  <c r="N635" i="1" a="1"/>
  <c r="N635" i="1" s="1"/>
  <c r="M635" i="1"/>
  <c r="L635" i="1" a="1"/>
  <c r="L635" i="1" s="1"/>
  <c r="K635" i="1"/>
  <c r="R635" i="1" s="1"/>
  <c r="J635" i="1" a="1"/>
  <c r="J635" i="1" s="1"/>
  <c r="I635" i="1"/>
  <c r="AJ634" i="1" a="1"/>
  <c r="AJ634" i="1" s="1"/>
  <c r="AN634" i="1" s="1"/>
  <c r="AO634" i="1"/>
  <c r="AH634" i="1"/>
  <c r="AG634" i="1"/>
  <c r="P634" i="1" a="1"/>
  <c r="P634" i="1" s="1"/>
  <c r="O634" i="1"/>
  <c r="N634" i="1" a="1"/>
  <c r="N634" i="1" s="1"/>
  <c r="M634" i="1"/>
  <c r="L634" i="1" a="1"/>
  <c r="L634" i="1"/>
  <c r="R634" i="1" s="1"/>
  <c r="K634" i="1"/>
  <c r="J634" i="1" a="1"/>
  <c r="J634" i="1" s="1"/>
  <c r="Q634" i="1" s="1"/>
  <c r="I634" i="1"/>
  <c r="AJ633" i="1" a="1"/>
  <c r="AJ633" i="1" s="1"/>
  <c r="AH633" i="1"/>
  <c r="AG633" i="1"/>
  <c r="Q633" i="1"/>
  <c r="P633" i="1" a="1"/>
  <c r="P633" i="1" s="1"/>
  <c r="O633" i="1"/>
  <c r="N633" i="1" a="1"/>
  <c r="N633" i="1" s="1"/>
  <c r="M633" i="1"/>
  <c r="L633" i="1" a="1"/>
  <c r="L633" i="1" s="1"/>
  <c r="K633" i="1"/>
  <c r="J633" i="1" a="1"/>
  <c r="J633" i="1" s="1"/>
  <c r="I633" i="1"/>
  <c r="AJ632" i="1" a="1"/>
  <c r="AJ632" i="1" s="1"/>
  <c r="AH632" i="1"/>
  <c r="AG632" i="1"/>
  <c r="P632" i="1" a="1"/>
  <c r="P632" i="1" s="1"/>
  <c r="T632" i="1" s="1"/>
  <c r="O632" i="1"/>
  <c r="N632" i="1" a="1"/>
  <c r="N632" i="1" s="1"/>
  <c r="M632" i="1"/>
  <c r="L632" i="1" a="1"/>
  <c r="L632" i="1" s="1"/>
  <c r="K632" i="1"/>
  <c r="J632" i="1" a="1"/>
  <c r="J632" i="1" s="1"/>
  <c r="I632" i="1"/>
  <c r="AJ631" i="1" a="1"/>
  <c r="AJ631" i="1" s="1"/>
  <c r="AH631" i="1"/>
  <c r="AG631" i="1"/>
  <c r="P631" i="1" a="1"/>
  <c r="P631" i="1" s="1"/>
  <c r="O631" i="1"/>
  <c r="N631" i="1" a="1"/>
  <c r="N631" i="1" s="1"/>
  <c r="M631" i="1"/>
  <c r="S631" i="1" s="1"/>
  <c r="L631" i="1" a="1"/>
  <c r="L631" i="1"/>
  <c r="K631" i="1"/>
  <c r="J631" i="1" a="1"/>
  <c r="J631" i="1" s="1"/>
  <c r="I631" i="1"/>
  <c r="AJ630" i="1" a="1"/>
  <c r="AJ630" i="1" s="1"/>
  <c r="AH630" i="1"/>
  <c r="AG630" i="1"/>
  <c r="P630" i="1" a="1"/>
  <c r="P630" i="1" s="1"/>
  <c r="O630" i="1"/>
  <c r="N630" i="1" a="1"/>
  <c r="N630" i="1" s="1"/>
  <c r="M630" i="1"/>
  <c r="L630" i="1" a="1"/>
  <c r="L630" i="1" s="1"/>
  <c r="K630" i="1"/>
  <c r="J630" i="1" a="1"/>
  <c r="J630" i="1" s="1"/>
  <c r="Q630" i="1" s="1"/>
  <c r="I630" i="1"/>
  <c r="AJ629" i="1" a="1"/>
  <c r="AJ629" i="1" s="1"/>
  <c r="AH629" i="1"/>
  <c r="AG629" i="1"/>
  <c r="Q629" i="1"/>
  <c r="P629" i="1" a="1"/>
  <c r="P629" i="1" s="1"/>
  <c r="O629" i="1"/>
  <c r="N629" i="1" a="1"/>
  <c r="N629" i="1" s="1"/>
  <c r="M629" i="1"/>
  <c r="L629" i="1" a="1"/>
  <c r="L629" i="1" s="1"/>
  <c r="R629" i="1" s="1"/>
  <c r="K629" i="1"/>
  <c r="J629" i="1" a="1"/>
  <c r="J629" i="1" s="1"/>
  <c r="I629" i="1"/>
  <c r="AJ628" i="1" a="1"/>
  <c r="AJ628" i="1" s="1"/>
  <c r="AH628" i="1"/>
  <c r="AG628" i="1"/>
  <c r="P628" i="1" a="1"/>
  <c r="P628" i="1" s="1"/>
  <c r="T628" i="1" s="1"/>
  <c r="O628" i="1"/>
  <c r="N628" i="1" a="1"/>
  <c r="N628" i="1" s="1"/>
  <c r="M628" i="1"/>
  <c r="L628" i="1" a="1"/>
  <c r="L628" i="1" s="1"/>
  <c r="R628" i="1" s="1"/>
  <c r="K628" i="1"/>
  <c r="J628" i="1" a="1"/>
  <c r="J628" i="1" s="1"/>
  <c r="I628" i="1"/>
  <c r="AJ627" i="1" a="1"/>
  <c r="AJ627" i="1" s="1"/>
  <c r="AH627" i="1"/>
  <c r="AG627" i="1"/>
  <c r="P627" i="1" a="1"/>
  <c r="P627" i="1" s="1"/>
  <c r="O627" i="1"/>
  <c r="T627" i="1" s="1"/>
  <c r="N627" i="1" a="1"/>
  <c r="N627" i="1" s="1"/>
  <c r="M627" i="1"/>
  <c r="S627" i="1" s="1"/>
  <c r="L627" i="1" a="1"/>
  <c r="L627" i="1" s="1"/>
  <c r="R627" i="1" s="1"/>
  <c r="K627" i="1"/>
  <c r="J627" i="1" a="1"/>
  <c r="J627" i="1" s="1"/>
  <c r="Q627" i="1" s="1"/>
  <c r="I627" i="1"/>
  <c r="AJ626" i="1" a="1"/>
  <c r="AJ626" i="1" s="1"/>
  <c r="AH626" i="1"/>
  <c r="AG626" i="1"/>
  <c r="P626" i="1" a="1"/>
  <c r="P626" i="1" s="1"/>
  <c r="O626" i="1"/>
  <c r="N626" i="1" a="1"/>
  <c r="N626" i="1" s="1"/>
  <c r="M626" i="1"/>
  <c r="L626" i="1" a="1"/>
  <c r="L626" i="1" s="1"/>
  <c r="K626" i="1"/>
  <c r="J626" i="1" a="1"/>
  <c r="J626" i="1" s="1"/>
  <c r="I626" i="1"/>
  <c r="AJ625" i="1" a="1"/>
  <c r="AJ625" i="1" s="1"/>
  <c r="AH625" i="1"/>
  <c r="AG625" i="1"/>
  <c r="P625" i="1" a="1"/>
  <c r="P625" i="1" s="1"/>
  <c r="T625" i="1" s="1"/>
  <c r="O625" i="1"/>
  <c r="N625" i="1" a="1"/>
  <c r="N625" i="1"/>
  <c r="M625" i="1"/>
  <c r="L625" i="1" a="1"/>
  <c r="L625" i="1" s="1"/>
  <c r="K625" i="1"/>
  <c r="R625" i="1" s="1"/>
  <c r="J625" i="1" a="1"/>
  <c r="J625" i="1" s="1"/>
  <c r="I625" i="1"/>
  <c r="AJ624" i="1" a="1"/>
  <c r="AJ624" i="1" s="1"/>
  <c r="AH624" i="1"/>
  <c r="AG624" i="1"/>
  <c r="P624" i="1" a="1"/>
  <c r="P624" i="1"/>
  <c r="O624" i="1"/>
  <c r="T624" i="1" s="1"/>
  <c r="N624" i="1" a="1"/>
  <c r="N624" i="1"/>
  <c r="S624" i="1" s="1"/>
  <c r="M624" i="1"/>
  <c r="L624" i="1" a="1"/>
  <c r="L624" i="1" s="1"/>
  <c r="K624" i="1"/>
  <c r="R624" i="1" s="1"/>
  <c r="J624" i="1" a="1"/>
  <c r="J624" i="1" s="1"/>
  <c r="Q624" i="1" s="1"/>
  <c r="I624" i="1"/>
  <c r="AJ623" i="1" a="1"/>
  <c r="AJ623" i="1" s="1"/>
  <c r="AO623" i="1"/>
  <c r="AH623" i="1"/>
  <c r="AG623" i="1"/>
  <c r="R623" i="1"/>
  <c r="Q623" i="1"/>
  <c r="AN623" i="1" s="1"/>
  <c r="P623" i="1" a="1"/>
  <c r="P623" i="1" s="1"/>
  <c r="O623" i="1"/>
  <c r="N623" i="1" a="1"/>
  <c r="N623" i="1" s="1"/>
  <c r="S623" i="1" s="1"/>
  <c r="M623" i="1"/>
  <c r="L623" i="1" a="1"/>
  <c r="L623" i="1" s="1"/>
  <c r="K623" i="1"/>
  <c r="J623" i="1" a="1"/>
  <c r="J623" i="1" s="1"/>
  <c r="I623" i="1"/>
  <c r="AJ622" i="1" a="1"/>
  <c r="AJ622" i="1" s="1"/>
  <c r="AO622" i="1"/>
  <c r="AH622" i="1"/>
  <c r="AG622" i="1"/>
  <c r="Q622" i="1"/>
  <c r="P622" i="1" a="1"/>
  <c r="P622" i="1" s="1"/>
  <c r="O622" i="1"/>
  <c r="T622" i="1" s="1"/>
  <c r="N622" i="1" a="1"/>
  <c r="N622" i="1"/>
  <c r="M622" i="1"/>
  <c r="S622" i="1" s="1"/>
  <c r="L622" i="1" a="1"/>
  <c r="L622" i="1" s="1"/>
  <c r="K622" i="1"/>
  <c r="J622" i="1" a="1"/>
  <c r="J622" i="1" s="1"/>
  <c r="I622" i="1"/>
  <c r="AJ621" i="1" a="1"/>
  <c r="AJ621" i="1" s="1"/>
  <c r="AO621" i="1"/>
  <c r="AH621" i="1"/>
  <c r="AG621" i="1"/>
  <c r="AK621" i="1" s="1" a="1"/>
  <c r="AK621" i="1" s="1"/>
  <c r="P621" i="1" a="1"/>
  <c r="P621" i="1"/>
  <c r="O621" i="1"/>
  <c r="T621" i="1" s="1"/>
  <c r="N621" i="1" a="1"/>
  <c r="N621" i="1" s="1"/>
  <c r="M621" i="1"/>
  <c r="L621" i="1" a="1"/>
  <c r="L621" i="1" s="1"/>
  <c r="K621" i="1"/>
  <c r="J621" i="1" a="1"/>
  <c r="J621" i="1" s="1"/>
  <c r="I621" i="1"/>
  <c r="AJ620" i="1" a="1"/>
  <c r="AJ620" i="1" s="1"/>
  <c r="AH620" i="1"/>
  <c r="AG620" i="1"/>
  <c r="P620" i="1" a="1"/>
  <c r="P620" i="1"/>
  <c r="T620" i="1" s="1"/>
  <c r="O620" i="1"/>
  <c r="N620" i="1" a="1"/>
  <c r="N620" i="1"/>
  <c r="M620" i="1"/>
  <c r="S620" i="1" s="1"/>
  <c r="L620" i="1" a="1"/>
  <c r="L620" i="1" s="1"/>
  <c r="K620" i="1"/>
  <c r="J620" i="1" a="1"/>
  <c r="J620" i="1" s="1"/>
  <c r="I620" i="1"/>
  <c r="AJ619" i="1" a="1"/>
  <c r="AJ619" i="1" s="1"/>
  <c r="AH619" i="1"/>
  <c r="AG619" i="1"/>
  <c r="P619" i="1" a="1"/>
  <c r="P619" i="1" s="1"/>
  <c r="O619" i="1"/>
  <c r="T619" i="1" s="1"/>
  <c r="N619" i="1" a="1"/>
  <c r="N619" i="1" s="1"/>
  <c r="M619" i="1"/>
  <c r="S619" i="1" s="1"/>
  <c r="L619" i="1" a="1"/>
  <c r="L619" i="1" s="1"/>
  <c r="R619" i="1" s="1"/>
  <c r="K619" i="1"/>
  <c r="J619" i="1" a="1"/>
  <c r="J619" i="1" s="1"/>
  <c r="I619" i="1"/>
  <c r="AJ618" i="1" a="1"/>
  <c r="AJ618" i="1" s="1"/>
  <c r="AH618" i="1"/>
  <c r="AG618" i="1"/>
  <c r="P618" i="1" a="1"/>
  <c r="P618" i="1" s="1"/>
  <c r="O618" i="1"/>
  <c r="N618" i="1" a="1"/>
  <c r="N618" i="1" s="1"/>
  <c r="S618" i="1" s="1"/>
  <c r="M618" i="1"/>
  <c r="L618" i="1" a="1"/>
  <c r="L618" i="1" s="1"/>
  <c r="R618" i="1" s="1"/>
  <c r="K618" i="1"/>
  <c r="J618" i="1" a="1"/>
  <c r="J618" i="1" s="1"/>
  <c r="I618" i="1"/>
  <c r="AJ617" i="1" a="1"/>
  <c r="AJ617" i="1" s="1"/>
  <c r="AH617" i="1"/>
  <c r="AG617" i="1"/>
  <c r="P617" i="1" a="1"/>
  <c r="P617" i="1"/>
  <c r="T617" i="1" s="1"/>
  <c r="O617" i="1"/>
  <c r="N617" i="1" a="1"/>
  <c r="N617" i="1"/>
  <c r="M617" i="1"/>
  <c r="L617" i="1" a="1"/>
  <c r="L617" i="1" s="1"/>
  <c r="R617" i="1" s="1"/>
  <c r="K617" i="1"/>
  <c r="J617" i="1" a="1"/>
  <c r="J617" i="1" s="1"/>
  <c r="I617" i="1"/>
  <c r="Q617" i="1" s="1"/>
  <c r="AJ616" i="1" a="1"/>
  <c r="AJ616" i="1"/>
  <c r="AH616" i="1"/>
  <c r="AG616" i="1"/>
  <c r="S616" i="1"/>
  <c r="P616" i="1" a="1"/>
  <c r="P616" i="1" s="1"/>
  <c r="O616" i="1"/>
  <c r="N616" i="1" a="1"/>
  <c r="N616" i="1" s="1"/>
  <c r="M616" i="1"/>
  <c r="L616" i="1" a="1"/>
  <c r="L616" i="1" s="1"/>
  <c r="R616" i="1" s="1"/>
  <c r="K616" i="1"/>
  <c r="J616" i="1" a="1"/>
  <c r="J616" i="1" s="1"/>
  <c r="I616" i="1"/>
  <c r="AJ615" i="1" a="1"/>
  <c r="AJ615" i="1" s="1"/>
  <c r="AH615" i="1"/>
  <c r="AG615" i="1"/>
  <c r="P615" i="1" a="1"/>
  <c r="P615" i="1" s="1"/>
  <c r="O615" i="1"/>
  <c r="N615" i="1" a="1"/>
  <c r="N615" i="1" s="1"/>
  <c r="S615" i="1" s="1"/>
  <c r="M615" i="1"/>
  <c r="L615" i="1" a="1"/>
  <c r="L615" i="1" s="1"/>
  <c r="R615" i="1" s="1"/>
  <c r="K615" i="1"/>
  <c r="J615" i="1" a="1"/>
  <c r="J615" i="1" s="1"/>
  <c r="I615" i="1"/>
  <c r="Q615" i="1" s="1"/>
  <c r="AJ614" i="1" a="1"/>
  <c r="AJ614" i="1"/>
  <c r="AH614" i="1"/>
  <c r="AG614" i="1"/>
  <c r="P614" i="1" a="1"/>
  <c r="P614" i="1"/>
  <c r="O614" i="1"/>
  <c r="N614" i="1" a="1"/>
  <c r="N614" i="1" s="1"/>
  <c r="S614" i="1" s="1"/>
  <c r="M614" i="1"/>
  <c r="L614" i="1" a="1"/>
  <c r="L614" i="1" s="1"/>
  <c r="R614" i="1" s="1"/>
  <c r="K614" i="1"/>
  <c r="J614" i="1" a="1"/>
  <c r="J614" i="1"/>
  <c r="I614" i="1"/>
  <c r="Q614" i="1" s="1"/>
  <c r="AJ613" i="1" a="1"/>
  <c r="AJ613" i="1" s="1"/>
  <c r="AH613" i="1"/>
  <c r="AG613" i="1"/>
  <c r="P613" i="1" a="1"/>
  <c r="P613" i="1" s="1"/>
  <c r="O613" i="1"/>
  <c r="N613" i="1" a="1"/>
  <c r="N613" i="1" s="1"/>
  <c r="M613" i="1"/>
  <c r="L613" i="1" a="1"/>
  <c r="L613" i="1" s="1"/>
  <c r="K613" i="1"/>
  <c r="J613" i="1" a="1"/>
  <c r="J613" i="1" s="1"/>
  <c r="I613" i="1"/>
  <c r="AJ612" i="1" a="1"/>
  <c r="AJ612" i="1"/>
  <c r="AH612" i="1"/>
  <c r="AG612" i="1"/>
  <c r="P612" i="1" a="1"/>
  <c r="P612" i="1" s="1"/>
  <c r="O612" i="1"/>
  <c r="N612" i="1" a="1"/>
  <c r="N612" i="1"/>
  <c r="M612" i="1"/>
  <c r="L612" i="1" a="1"/>
  <c r="L612" i="1" s="1"/>
  <c r="K612" i="1"/>
  <c r="R612" i="1" s="1"/>
  <c r="J612" i="1" a="1"/>
  <c r="J612" i="1" s="1"/>
  <c r="I612" i="1"/>
  <c r="AJ611" i="1" a="1"/>
  <c r="AJ611" i="1"/>
  <c r="AN611" i="1" s="1"/>
  <c r="AH611" i="1"/>
  <c r="AG611" i="1"/>
  <c r="P611" i="1" a="1"/>
  <c r="P611" i="1" s="1"/>
  <c r="O611" i="1"/>
  <c r="N611" i="1" a="1"/>
  <c r="N611" i="1" s="1"/>
  <c r="M611" i="1"/>
  <c r="L611" i="1" a="1"/>
  <c r="L611" i="1" s="1"/>
  <c r="K611" i="1"/>
  <c r="J611" i="1" a="1"/>
  <c r="J611" i="1"/>
  <c r="I611" i="1"/>
  <c r="Q611" i="1" s="1"/>
  <c r="AJ610" i="1" a="1"/>
  <c r="AJ610" i="1" s="1"/>
  <c r="AH610" i="1"/>
  <c r="AG610" i="1"/>
  <c r="P610" i="1" a="1"/>
  <c r="P610" i="1" s="1"/>
  <c r="O610" i="1"/>
  <c r="N610" i="1" a="1"/>
  <c r="N610" i="1" s="1"/>
  <c r="S610" i="1" s="1"/>
  <c r="M610" i="1"/>
  <c r="L610" i="1" a="1"/>
  <c r="L610" i="1"/>
  <c r="K610" i="1"/>
  <c r="J610" i="1" a="1"/>
  <c r="J610" i="1" s="1"/>
  <c r="I610" i="1"/>
  <c r="AJ609" i="1" a="1"/>
  <c r="AJ609" i="1"/>
  <c r="AH609" i="1"/>
  <c r="AG609" i="1"/>
  <c r="P609" i="1" a="1"/>
  <c r="P609" i="1" s="1"/>
  <c r="O609" i="1"/>
  <c r="N609" i="1" a="1"/>
  <c r="N609" i="1" s="1"/>
  <c r="S609" i="1" s="1"/>
  <c r="M609" i="1"/>
  <c r="L609" i="1" a="1"/>
  <c r="L609" i="1"/>
  <c r="K609" i="1"/>
  <c r="J609" i="1" a="1"/>
  <c r="J609" i="1"/>
  <c r="I609" i="1"/>
  <c r="AJ608" i="1" a="1"/>
  <c r="AJ608" i="1"/>
  <c r="AH608" i="1"/>
  <c r="AG608" i="1"/>
  <c r="P608" i="1" a="1"/>
  <c r="P608" i="1" s="1"/>
  <c r="O608" i="1"/>
  <c r="N608" i="1" a="1"/>
  <c r="N608" i="1" s="1"/>
  <c r="S608" i="1" s="1"/>
  <c r="M608" i="1"/>
  <c r="L608" i="1" a="1"/>
  <c r="L608" i="1"/>
  <c r="K608" i="1"/>
  <c r="J608" i="1" a="1"/>
  <c r="J608" i="1" s="1"/>
  <c r="I608" i="1"/>
  <c r="AJ607" i="1" a="1"/>
  <c r="AJ607" i="1" s="1"/>
  <c r="AH607" i="1"/>
  <c r="AG607" i="1"/>
  <c r="P607" i="1" a="1"/>
  <c r="P607" i="1" s="1"/>
  <c r="T607" i="1" s="1"/>
  <c r="O607" i="1"/>
  <c r="N607" i="1" a="1"/>
  <c r="N607" i="1" s="1"/>
  <c r="M607" i="1"/>
  <c r="S607" i="1" s="1"/>
  <c r="L607" i="1" a="1"/>
  <c r="L607" i="1" s="1"/>
  <c r="K607" i="1"/>
  <c r="J607" i="1" a="1"/>
  <c r="J607" i="1" s="1"/>
  <c r="I607" i="1"/>
  <c r="AJ606" i="1" a="1"/>
  <c r="AJ606" i="1" s="1"/>
  <c r="AH606" i="1"/>
  <c r="AG606" i="1"/>
  <c r="P606" i="1" a="1"/>
  <c r="P606" i="1" s="1"/>
  <c r="T606" i="1" s="1"/>
  <c r="O606" i="1"/>
  <c r="N606" i="1" a="1"/>
  <c r="N606" i="1" s="1"/>
  <c r="M606" i="1"/>
  <c r="S606" i="1" s="1"/>
  <c r="L606" i="1" a="1"/>
  <c r="L606" i="1" s="1"/>
  <c r="K606" i="1"/>
  <c r="J606" i="1" a="1"/>
  <c r="J606" i="1"/>
  <c r="I606" i="1"/>
  <c r="Q606" i="1" s="1"/>
  <c r="AJ605" i="1" a="1"/>
  <c r="AJ605" i="1"/>
  <c r="AH605" i="1"/>
  <c r="AG605" i="1"/>
  <c r="P605" i="1" a="1"/>
  <c r="P605" i="1" s="1"/>
  <c r="O605" i="1"/>
  <c r="N605" i="1" a="1"/>
  <c r="N605" i="1" s="1"/>
  <c r="M605" i="1"/>
  <c r="L605" i="1" a="1"/>
  <c r="L605" i="1" s="1"/>
  <c r="K605" i="1"/>
  <c r="J605" i="1" a="1"/>
  <c r="J605" i="1" s="1"/>
  <c r="I605" i="1"/>
  <c r="AJ604" i="1" a="1"/>
  <c r="AJ604" i="1"/>
  <c r="AH604" i="1"/>
  <c r="AG604" i="1"/>
  <c r="P604" i="1" a="1"/>
  <c r="P604" i="1" s="1"/>
  <c r="O604" i="1"/>
  <c r="T604" i="1" s="1"/>
  <c r="N604" i="1" a="1"/>
  <c r="N604" i="1" s="1"/>
  <c r="M604" i="1"/>
  <c r="S604" i="1" s="1"/>
  <c r="L604" i="1" a="1"/>
  <c r="L604" i="1"/>
  <c r="K604" i="1"/>
  <c r="R604" i="1" s="1"/>
  <c r="J604" i="1" a="1"/>
  <c r="J604" i="1"/>
  <c r="I604" i="1"/>
  <c r="AJ603" i="1" a="1"/>
  <c r="AJ603" i="1" s="1"/>
  <c r="AH603" i="1"/>
  <c r="AG603" i="1"/>
  <c r="P603" i="1" a="1"/>
  <c r="P603" i="1" s="1"/>
  <c r="T603" i="1" s="1"/>
  <c r="O603" i="1"/>
  <c r="N603" i="1" a="1"/>
  <c r="N603" i="1" s="1"/>
  <c r="S603" i="1" s="1"/>
  <c r="M603" i="1"/>
  <c r="L603" i="1" a="1"/>
  <c r="L603" i="1" s="1"/>
  <c r="K603" i="1"/>
  <c r="J603" i="1" a="1"/>
  <c r="J603" i="1" s="1"/>
  <c r="I603" i="1"/>
  <c r="AJ602" i="1" a="1"/>
  <c r="AJ602" i="1" s="1"/>
  <c r="AH602" i="1"/>
  <c r="AG602" i="1"/>
  <c r="S602" i="1"/>
  <c r="P602" i="1" a="1"/>
  <c r="P602" i="1" s="1"/>
  <c r="O602" i="1"/>
  <c r="N602" i="1" a="1"/>
  <c r="N602" i="1" s="1"/>
  <c r="M602" i="1"/>
  <c r="L602" i="1" a="1"/>
  <c r="L602" i="1" s="1"/>
  <c r="R602" i="1" s="1"/>
  <c r="K602" i="1"/>
  <c r="J602" i="1" a="1"/>
  <c r="J602" i="1" s="1"/>
  <c r="I602" i="1"/>
  <c r="AJ601" i="1" a="1"/>
  <c r="AJ601" i="1" s="1"/>
  <c r="AH601" i="1"/>
  <c r="AG601" i="1"/>
  <c r="P601" i="1" a="1"/>
  <c r="P601" i="1" s="1"/>
  <c r="O601" i="1"/>
  <c r="N601" i="1" a="1"/>
  <c r="N601" i="1" s="1"/>
  <c r="S601" i="1" s="1"/>
  <c r="M601" i="1"/>
  <c r="L601" i="1" a="1"/>
  <c r="L601" i="1" s="1"/>
  <c r="R601" i="1" s="1"/>
  <c r="K601" i="1"/>
  <c r="J601" i="1" a="1"/>
  <c r="J601" i="1"/>
  <c r="I601" i="1"/>
  <c r="AJ600" i="1" a="1"/>
  <c r="AJ600" i="1"/>
  <c r="AH600" i="1"/>
  <c r="AG600" i="1"/>
  <c r="T600" i="1"/>
  <c r="S600" i="1"/>
  <c r="R600" i="1"/>
  <c r="Q600" i="1"/>
  <c r="P600" i="1" a="1"/>
  <c r="P600" i="1" s="1"/>
  <c r="O600" i="1"/>
  <c r="N600" i="1" a="1"/>
  <c r="N600" i="1" s="1"/>
  <c r="M600" i="1"/>
  <c r="L600" i="1" a="1"/>
  <c r="L600" i="1" s="1"/>
  <c r="K600" i="1"/>
  <c r="J600" i="1" a="1"/>
  <c r="J600" i="1" s="1"/>
  <c r="I600" i="1"/>
  <c r="AJ599" i="1" a="1"/>
  <c r="AJ599" i="1" s="1"/>
  <c r="AH599" i="1"/>
  <c r="AG599" i="1"/>
  <c r="Q599" i="1"/>
  <c r="P599" i="1" a="1"/>
  <c r="P599" i="1" s="1"/>
  <c r="O599" i="1"/>
  <c r="N599" i="1" a="1"/>
  <c r="N599" i="1" s="1"/>
  <c r="S599" i="1" s="1"/>
  <c r="M599" i="1"/>
  <c r="L599" i="1" a="1"/>
  <c r="L599" i="1" s="1"/>
  <c r="R599" i="1" s="1"/>
  <c r="K599" i="1"/>
  <c r="J599" i="1" a="1"/>
  <c r="J599" i="1" s="1"/>
  <c r="I599" i="1"/>
  <c r="AJ598" i="1" a="1"/>
  <c r="AJ598" i="1" s="1"/>
  <c r="AN598" i="1" s="1"/>
  <c r="AH598" i="1"/>
  <c r="AG598" i="1"/>
  <c r="R598" i="1"/>
  <c r="P598" i="1" a="1"/>
  <c r="P598" i="1"/>
  <c r="O598" i="1"/>
  <c r="N598" i="1" a="1"/>
  <c r="N598" i="1" s="1"/>
  <c r="M598" i="1"/>
  <c r="L598" i="1" a="1"/>
  <c r="L598" i="1" s="1"/>
  <c r="K598" i="1"/>
  <c r="J598" i="1" a="1"/>
  <c r="J598" i="1"/>
  <c r="I598" i="1"/>
  <c r="Q598" i="1" s="1"/>
  <c r="AJ597" i="1" a="1"/>
  <c r="AJ597" i="1" s="1"/>
  <c r="AO597" i="1"/>
  <c r="AH597" i="1"/>
  <c r="AG597" i="1"/>
  <c r="Q597" i="1"/>
  <c r="P597" i="1" a="1"/>
  <c r="P597" i="1" s="1"/>
  <c r="O597" i="1"/>
  <c r="N597" i="1" a="1"/>
  <c r="N597" i="1" s="1"/>
  <c r="M597" i="1"/>
  <c r="L597" i="1" a="1"/>
  <c r="L597" i="1" s="1"/>
  <c r="K597" i="1"/>
  <c r="J597" i="1" a="1"/>
  <c r="J597" i="1"/>
  <c r="I597" i="1"/>
  <c r="AJ596" i="1" a="1"/>
  <c r="AJ596" i="1" s="1"/>
  <c r="AN596" i="1" s="1"/>
  <c r="AH596" i="1"/>
  <c r="AG596" i="1"/>
  <c r="P596" i="1" a="1"/>
  <c r="P596" i="1"/>
  <c r="O596" i="1"/>
  <c r="N596" i="1" a="1"/>
  <c r="N596" i="1" s="1"/>
  <c r="S596" i="1" s="1"/>
  <c r="M596" i="1"/>
  <c r="L596" i="1" a="1"/>
  <c r="L596" i="1" s="1"/>
  <c r="K596" i="1"/>
  <c r="J596" i="1" a="1"/>
  <c r="J596" i="1" s="1"/>
  <c r="I596" i="1"/>
  <c r="Q596" i="1" s="1"/>
  <c r="AJ595" i="1" a="1"/>
  <c r="AJ595" i="1" s="1"/>
  <c r="AH595" i="1"/>
  <c r="AG595" i="1"/>
  <c r="P595" i="1" a="1"/>
  <c r="P595" i="1" s="1"/>
  <c r="O595" i="1"/>
  <c r="N595" i="1" a="1"/>
  <c r="N595" i="1" s="1"/>
  <c r="M595" i="1"/>
  <c r="L595" i="1" a="1"/>
  <c r="L595" i="1" s="1"/>
  <c r="K595" i="1"/>
  <c r="J595" i="1" a="1"/>
  <c r="J595" i="1"/>
  <c r="I595" i="1"/>
  <c r="Q595" i="1" s="1"/>
  <c r="AJ594" i="1" a="1"/>
  <c r="AJ594" i="1" s="1"/>
  <c r="AH594" i="1"/>
  <c r="AG594" i="1"/>
  <c r="AK594" i="1" s="1" a="1"/>
  <c r="AK594" i="1" s="1"/>
  <c r="AP594" i="1" s="1"/>
  <c r="P594" i="1" a="1"/>
  <c r="P594" i="1" s="1"/>
  <c r="O594" i="1"/>
  <c r="N594" i="1" a="1"/>
  <c r="N594" i="1" s="1"/>
  <c r="S594" i="1" s="1"/>
  <c r="M594" i="1"/>
  <c r="L594" i="1" a="1"/>
  <c r="L594" i="1" s="1"/>
  <c r="K594" i="1"/>
  <c r="R594" i="1" s="1"/>
  <c r="J594" i="1" a="1"/>
  <c r="J594" i="1" s="1"/>
  <c r="I594" i="1"/>
  <c r="AJ593" i="1" a="1"/>
  <c r="AJ593" i="1" s="1"/>
  <c r="AH593" i="1"/>
  <c r="AG593" i="1"/>
  <c r="P593" i="1" a="1"/>
  <c r="P593" i="1" s="1"/>
  <c r="O593" i="1"/>
  <c r="N593" i="1" a="1"/>
  <c r="N593" i="1" s="1"/>
  <c r="S593" i="1" s="1"/>
  <c r="M593" i="1"/>
  <c r="L593" i="1" a="1"/>
  <c r="L593" i="1" s="1"/>
  <c r="K593" i="1"/>
  <c r="J593" i="1" a="1"/>
  <c r="J593" i="1" s="1"/>
  <c r="I593" i="1"/>
  <c r="AJ592" i="1" a="1"/>
  <c r="AJ592" i="1" s="1"/>
  <c r="AH592" i="1"/>
  <c r="AG592" i="1"/>
  <c r="P592" i="1" a="1"/>
  <c r="P592" i="1" s="1"/>
  <c r="O592" i="1"/>
  <c r="N592" i="1" a="1"/>
  <c r="N592" i="1"/>
  <c r="S592" i="1" s="1"/>
  <c r="M592" i="1"/>
  <c r="L592" i="1" a="1"/>
  <c r="L592" i="1" s="1"/>
  <c r="K592" i="1"/>
  <c r="R592" i="1" s="1"/>
  <c r="J592" i="1" a="1"/>
  <c r="J592" i="1" s="1"/>
  <c r="I592" i="1"/>
  <c r="Q592" i="1" s="1"/>
  <c r="AJ591" i="1" a="1"/>
  <c r="AJ591" i="1" s="1"/>
  <c r="AH591" i="1"/>
  <c r="AG591" i="1"/>
  <c r="S591" i="1"/>
  <c r="P591" i="1" a="1"/>
  <c r="P591" i="1" s="1"/>
  <c r="O591" i="1"/>
  <c r="N591" i="1" a="1"/>
  <c r="N591" i="1"/>
  <c r="M591" i="1"/>
  <c r="L591" i="1" a="1"/>
  <c r="L591" i="1" s="1"/>
  <c r="K591" i="1"/>
  <c r="J591" i="1" a="1"/>
  <c r="J591" i="1" s="1"/>
  <c r="I591" i="1"/>
  <c r="AJ590" i="1" a="1"/>
  <c r="AJ590" i="1"/>
  <c r="AH590" i="1"/>
  <c r="AG590" i="1"/>
  <c r="S590" i="1"/>
  <c r="P590" i="1" a="1"/>
  <c r="P590" i="1" s="1"/>
  <c r="O590" i="1"/>
  <c r="N590" i="1" a="1"/>
  <c r="N590" i="1" s="1"/>
  <c r="M590" i="1"/>
  <c r="L590" i="1" a="1"/>
  <c r="L590" i="1"/>
  <c r="K590" i="1"/>
  <c r="J590" i="1" a="1"/>
  <c r="J590" i="1"/>
  <c r="I590" i="1"/>
  <c r="Q590" i="1" s="1"/>
  <c r="AJ589" i="1" a="1"/>
  <c r="AJ589" i="1"/>
  <c r="AH589" i="1"/>
  <c r="AG589" i="1"/>
  <c r="P589" i="1" a="1"/>
  <c r="P589" i="1" s="1"/>
  <c r="O589" i="1"/>
  <c r="T589" i="1" s="1"/>
  <c r="N589" i="1" a="1"/>
  <c r="N589" i="1" s="1"/>
  <c r="M589" i="1"/>
  <c r="S589" i="1" s="1"/>
  <c r="L589" i="1" a="1"/>
  <c r="L589" i="1" s="1"/>
  <c r="R589" i="1" s="1"/>
  <c r="K589" i="1"/>
  <c r="J589" i="1" a="1"/>
  <c r="J589" i="1" s="1"/>
  <c r="I589" i="1"/>
  <c r="AJ588" i="1" a="1"/>
  <c r="AJ588" i="1" s="1"/>
  <c r="AH588" i="1"/>
  <c r="AG588" i="1"/>
  <c r="P588" i="1" a="1"/>
  <c r="P588" i="1" s="1"/>
  <c r="T588" i="1" s="1"/>
  <c r="O588" i="1"/>
  <c r="N588" i="1" a="1"/>
  <c r="N588" i="1"/>
  <c r="M588" i="1"/>
  <c r="L588" i="1" a="1"/>
  <c r="L588" i="1" s="1"/>
  <c r="K588" i="1"/>
  <c r="J588" i="1" a="1"/>
  <c r="J588" i="1"/>
  <c r="I588" i="1"/>
  <c r="AJ587" i="1" a="1"/>
  <c r="AJ587" i="1" s="1"/>
  <c r="AH587" i="1"/>
  <c r="AG587" i="1"/>
  <c r="P587" i="1" a="1"/>
  <c r="P587" i="1" s="1"/>
  <c r="T587" i="1" s="1"/>
  <c r="O587" i="1"/>
  <c r="N587" i="1" a="1"/>
  <c r="N587" i="1" s="1"/>
  <c r="S587" i="1" s="1"/>
  <c r="M587" i="1"/>
  <c r="L587" i="1" a="1"/>
  <c r="L587" i="1" s="1"/>
  <c r="K587" i="1"/>
  <c r="R587" i="1" s="1"/>
  <c r="J587" i="1" a="1"/>
  <c r="J587" i="1" s="1"/>
  <c r="I587" i="1"/>
  <c r="AJ586" i="1" a="1"/>
  <c r="AJ586" i="1"/>
  <c r="AH586" i="1"/>
  <c r="AG586" i="1"/>
  <c r="P586" i="1" a="1"/>
  <c r="P586" i="1" s="1"/>
  <c r="T586" i="1" s="1"/>
  <c r="O586" i="1"/>
  <c r="N586" i="1" a="1"/>
  <c r="N586" i="1" s="1"/>
  <c r="S586" i="1" s="1"/>
  <c r="M586" i="1"/>
  <c r="L586" i="1" a="1"/>
  <c r="L586" i="1" s="1"/>
  <c r="K586" i="1"/>
  <c r="J586" i="1" a="1"/>
  <c r="J586" i="1" s="1"/>
  <c r="I586" i="1"/>
  <c r="Q586" i="1" s="1"/>
  <c r="AN586" i="1" s="1"/>
  <c r="AJ585" i="1" a="1"/>
  <c r="AJ585" i="1"/>
  <c r="AH585" i="1"/>
  <c r="AG585" i="1"/>
  <c r="S585" i="1"/>
  <c r="P585" i="1" a="1"/>
  <c r="P585" i="1" s="1"/>
  <c r="T585" i="1" s="1"/>
  <c r="O585" i="1"/>
  <c r="N585" i="1" a="1"/>
  <c r="N585" i="1" s="1"/>
  <c r="M585" i="1"/>
  <c r="L585" i="1" a="1"/>
  <c r="L585" i="1"/>
  <c r="K585" i="1"/>
  <c r="R585" i="1" s="1"/>
  <c r="J585" i="1" a="1"/>
  <c r="J585" i="1"/>
  <c r="Q585" i="1" s="1"/>
  <c r="I585" i="1"/>
  <c r="AJ584" i="1" a="1"/>
  <c r="AJ584" i="1"/>
  <c r="AH584" i="1"/>
  <c r="AG584" i="1"/>
  <c r="S584" i="1"/>
  <c r="P584" i="1" a="1"/>
  <c r="P584" i="1" s="1"/>
  <c r="O584" i="1"/>
  <c r="N584" i="1" a="1"/>
  <c r="N584" i="1"/>
  <c r="M584" i="1"/>
  <c r="L584" i="1" a="1"/>
  <c r="L584" i="1" s="1"/>
  <c r="K584" i="1"/>
  <c r="R584" i="1" s="1"/>
  <c r="J584" i="1" a="1"/>
  <c r="J584" i="1" s="1"/>
  <c r="I584" i="1"/>
  <c r="AJ583" i="1" a="1"/>
  <c r="AJ583" i="1" s="1"/>
  <c r="AH583" i="1"/>
  <c r="AG583" i="1"/>
  <c r="R583" i="1"/>
  <c r="P583" i="1" a="1"/>
  <c r="P583" i="1" s="1"/>
  <c r="T583" i="1" s="1"/>
  <c r="O583" i="1"/>
  <c r="N583" i="1" a="1"/>
  <c r="N583" i="1" s="1"/>
  <c r="M583" i="1"/>
  <c r="L583" i="1" a="1"/>
  <c r="L583" i="1" s="1"/>
  <c r="K583" i="1"/>
  <c r="J583" i="1" a="1"/>
  <c r="J583" i="1"/>
  <c r="I583" i="1"/>
  <c r="AJ582" i="1" a="1"/>
  <c r="AJ582" i="1" s="1"/>
  <c r="AH582" i="1"/>
  <c r="AG582" i="1"/>
  <c r="P582" i="1" a="1"/>
  <c r="P582" i="1"/>
  <c r="O582" i="1"/>
  <c r="N582" i="1" a="1"/>
  <c r="N582" i="1"/>
  <c r="M582" i="1"/>
  <c r="S582" i="1" s="1"/>
  <c r="L582" i="1" a="1"/>
  <c r="L582" i="1" s="1"/>
  <c r="K582" i="1"/>
  <c r="R582" i="1" s="1"/>
  <c r="J582" i="1" a="1"/>
  <c r="J582" i="1" s="1"/>
  <c r="I582" i="1"/>
  <c r="AJ581" i="1" a="1"/>
  <c r="AJ581" i="1" s="1"/>
  <c r="AH581" i="1"/>
  <c r="AG581" i="1"/>
  <c r="P581" i="1" a="1"/>
  <c r="P581" i="1" s="1"/>
  <c r="T581" i="1" s="1"/>
  <c r="O581" i="1"/>
  <c r="N581" i="1" a="1"/>
  <c r="N581" i="1" s="1"/>
  <c r="M581" i="1"/>
  <c r="L581" i="1" a="1"/>
  <c r="L581" i="1" s="1"/>
  <c r="K581" i="1"/>
  <c r="J581" i="1" a="1"/>
  <c r="J581" i="1" s="1"/>
  <c r="I581" i="1"/>
  <c r="AJ580" i="1" a="1"/>
  <c r="AJ580" i="1"/>
  <c r="AH580" i="1"/>
  <c r="AG580" i="1"/>
  <c r="P580" i="1" a="1"/>
  <c r="P580" i="1" s="1"/>
  <c r="O580" i="1"/>
  <c r="N580" i="1" a="1"/>
  <c r="N580" i="1" s="1"/>
  <c r="M580" i="1"/>
  <c r="L580" i="1" a="1"/>
  <c r="L580" i="1" s="1"/>
  <c r="K580" i="1"/>
  <c r="J580" i="1" a="1"/>
  <c r="J580" i="1" s="1"/>
  <c r="I580" i="1"/>
  <c r="AJ579" i="1" a="1"/>
  <c r="AJ579" i="1"/>
  <c r="AH579" i="1"/>
  <c r="AL581" i="1" s="1" a="1"/>
  <c r="AL581" i="1" s="1"/>
  <c r="AG579" i="1"/>
  <c r="P579" i="1" a="1"/>
  <c r="P579" i="1"/>
  <c r="O579" i="1"/>
  <c r="T579" i="1" s="1"/>
  <c r="N579" i="1" a="1"/>
  <c r="N579" i="1" s="1"/>
  <c r="M579" i="1"/>
  <c r="L579" i="1" a="1"/>
  <c r="L579" i="1" s="1"/>
  <c r="K579" i="1"/>
  <c r="J579" i="1" a="1"/>
  <c r="J579" i="1"/>
  <c r="I579" i="1"/>
  <c r="Q579" i="1" s="1"/>
  <c r="AJ578" i="1" a="1"/>
  <c r="AJ578" i="1" s="1"/>
  <c r="AH578" i="1"/>
  <c r="AG578" i="1"/>
  <c r="P578" i="1" a="1"/>
  <c r="P578" i="1" s="1"/>
  <c r="O578" i="1"/>
  <c r="T578" i="1" s="1"/>
  <c r="N578" i="1" a="1"/>
  <c r="N578" i="1" s="1"/>
  <c r="M578" i="1"/>
  <c r="L578" i="1" a="1"/>
  <c r="L578" i="1" s="1"/>
  <c r="K578" i="1"/>
  <c r="J578" i="1" a="1"/>
  <c r="J578" i="1" s="1"/>
  <c r="Q578" i="1" s="1"/>
  <c r="I578" i="1"/>
  <c r="AJ577" i="1" a="1"/>
  <c r="AJ577" i="1"/>
  <c r="AH577" i="1"/>
  <c r="AG577" i="1"/>
  <c r="P577" i="1" a="1"/>
  <c r="P577" i="1"/>
  <c r="O577" i="1"/>
  <c r="N577" i="1" a="1"/>
  <c r="N577" i="1"/>
  <c r="M577" i="1"/>
  <c r="L577" i="1" a="1"/>
  <c r="L577" i="1" s="1"/>
  <c r="K577" i="1"/>
  <c r="R577" i="1" s="1"/>
  <c r="J577" i="1" a="1"/>
  <c r="J577" i="1" s="1"/>
  <c r="I577" i="1"/>
  <c r="AJ576" i="1" a="1"/>
  <c r="AJ576" i="1"/>
  <c r="AH576" i="1"/>
  <c r="AG576" i="1"/>
  <c r="P576" i="1" a="1"/>
  <c r="P576" i="1" s="1"/>
  <c r="T576" i="1" s="1"/>
  <c r="O576" i="1"/>
  <c r="N576" i="1" a="1"/>
  <c r="N576" i="1" s="1"/>
  <c r="M576" i="1"/>
  <c r="L576" i="1" a="1"/>
  <c r="L576" i="1" s="1"/>
  <c r="K576" i="1"/>
  <c r="J576" i="1" a="1"/>
  <c r="J576" i="1" s="1"/>
  <c r="I576" i="1"/>
  <c r="AJ575" i="1" a="1"/>
  <c r="AJ575" i="1"/>
  <c r="AH575" i="1"/>
  <c r="AG575" i="1"/>
  <c r="P575" i="1" a="1"/>
  <c r="P575" i="1" s="1"/>
  <c r="O575" i="1"/>
  <c r="T575" i="1" s="1"/>
  <c r="N575" i="1" a="1"/>
  <c r="N575" i="1" s="1"/>
  <c r="M575" i="1"/>
  <c r="S575" i="1" s="1"/>
  <c r="L575" i="1" a="1"/>
  <c r="L575" i="1" s="1"/>
  <c r="K575" i="1"/>
  <c r="J575" i="1" a="1"/>
  <c r="J575" i="1" s="1"/>
  <c r="I575" i="1"/>
  <c r="AJ574" i="1" a="1"/>
  <c r="AJ574" i="1" s="1"/>
  <c r="AH574" i="1"/>
  <c r="AG574" i="1"/>
  <c r="P574" i="1" a="1"/>
  <c r="P574" i="1"/>
  <c r="O574" i="1"/>
  <c r="T574" i="1" s="1"/>
  <c r="N574" i="1" a="1"/>
  <c r="N574" i="1"/>
  <c r="M574" i="1"/>
  <c r="L574" i="1" a="1"/>
  <c r="L574" i="1" s="1"/>
  <c r="K574" i="1"/>
  <c r="R574" i="1" s="1"/>
  <c r="J574" i="1" a="1"/>
  <c r="J574" i="1" s="1"/>
  <c r="Q574" i="1" s="1"/>
  <c r="I574" i="1"/>
  <c r="AJ573" i="1" a="1"/>
  <c r="AJ573" i="1" s="1"/>
  <c r="AH573" i="1"/>
  <c r="AG573" i="1"/>
  <c r="P573" i="1" a="1"/>
  <c r="P573" i="1" s="1"/>
  <c r="T573" i="1" s="1"/>
  <c r="O573" i="1"/>
  <c r="N573" i="1" a="1"/>
  <c r="N573" i="1"/>
  <c r="M573" i="1"/>
  <c r="L573" i="1" a="1"/>
  <c r="L573" i="1" s="1"/>
  <c r="K573" i="1"/>
  <c r="J573" i="1" a="1"/>
  <c r="J573" i="1" s="1"/>
  <c r="I573" i="1"/>
  <c r="AJ572" i="1" a="1"/>
  <c r="AJ572" i="1"/>
  <c r="AO572" i="1"/>
  <c r="AH572" i="1"/>
  <c r="AG572" i="1"/>
  <c r="P572" i="1" a="1"/>
  <c r="P572" i="1" s="1"/>
  <c r="O572" i="1"/>
  <c r="N572" i="1" a="1"/>
  <c r="N572" i="1" s="1"/>
  <c r="M572" i="1"/>
  <c r="S572" i="1" s="1"/>
  <c r="L572" i="1" a="1"/>
  <c r="L572" i="1" s="1"/>
  <c r="K572" i="1"/>
  <c r="R572" i="1" s="1"/>
  <c r="J572" i="1" a="1"/>
  <c r="J572" i="1" s="1"/>
  <c r="I572" i="1"/>
  <c r="AJ571" i="1" a="1"/>
  <c r="AJ571" i="1" s="1"/>
  <c r="AH571" i="1"/>
  <c r="AG571" i="1"/>
  <c r="P571" i="1" a="1"/>
  <c r="P571" i="1"/>
  <c r="O571" i="1"/>
  <c r="N571" i="1" a="1"/>
  <c r="N571" i="1" s="1"/>
  <c r="M571" i="1"/>
  <c r="L571" i="1" a="1"/>
  <c r="L571" i="1"/>
  <c r="K571" i="1"/>
  <c r="R571" i="1" s="1"/>
  <c r="J571" i="1" a="1"/>
  <c r="J571" i="1" s="1"/>
  <c r="I571" i="1"/>
  <c r="AJ570" i="1" a="1"/>
  <c r="AJ570" i="1" s="1"/>
  <c r="AH570" i="1"/>
  <c r="AG570" i="1"/>
  <c r="P570" i="1" a="1"/>
  <c r="P570" i="1" s="1"/>
  <c r="O570" i="1"/>
  <c r="N570" i="1" a="1"/>
  <c r="N570" i="1" s="1"/>
  <c r="M570" i="1"/>
  <c r="L570" i="1" a="1"/>
  <c r="L570" i="1" s="1"/>
  <c r="K570" i="1"/>
  <c r="J570" i="1" a="1"/>
  <c r="J570" i="1"/>
  <c r="Q570" i="1" s="1"/>
  <c r="I570" i="1"/>
  <c r="AJ569" i="1" a="1"/>
  <c r="AJ569" i="1" s="1"/>
  <c r="AH569" i="1"/>
  <c r="AL568" i="1" s="1" a="1"/>
  <c r="AL568" i="1" s="1"/>
  <c r="AG569" i="1"/>
  <c r="P569" i="1" a="1"/>
  <c r="P569" i="1" s="1"/>
  <c r="O569" i="1"/>
  <c r="N569" i="1" a="1"/>
  <c r="N569" i="1" s="1"/>
  <c r="M569" i="1"/>
  <c r="S569" i="1" s="1"/>
  <c r="L569" i="1" a="1"/>
  <c r="L569" i="1" s="1"/>
  <c r="K569" i="1"/>
  <c r="J569" i="1" a="1"/>
  <c r="J569" i="1" s="1"/>
  <c r="I569" i="1"/>
  <c r="Q569" i="1" s="1"/>
  <c r="AJ568" i="1" a="1"/>
  <c r="AJ568" i="1" s="1"/>
  <c r="AH568" i="1"/>
  <c r="AG568" i="1"/>
  <c r="T568" i="1"/>
  <c r="P568" i="1" a="1"/>
  <c r="P568" i="1" s="1"/>
  <c r="O568" i="1"/>
  <c r="N568" i="1" a="1"/>
  <c r="N568" i="1" s="1"/>
  <c r="M568" i="1"/>
  <c r="L568" i="1" a="1"/>
  <c r="L568" i="1"/>
  <c r="K568" i="1"/>
  <c r="J568" i="1" a="1"/>
  <c r="J568" i="1" s="1"/>
  <c r="I568" i="1"/>
  <c r="AJ567" i="1" a="1"/>
  <c r="AJ567" i="1" s="1"/>
  <c r="AH567" i="1"/>
  <c r="AG567" i="1"/>
  <c r="P567" i="1" a="1"/>
  <c r="P567" i="1" s="1"/>
  <c r="O567" i="1"/>
  <c r="N567" i="1" a="1"/>
  <c r="N567" i="1" s="1"/>
  <c r="M567" i="1"/>
  <c r="L567" i="1" a="1"/>
  <c r="L567" i="1" s="1"/>
  <c r="K567" i="1"/>
  <c r="R567" i="1" s="1"/>
  <c r="J567" i="1" a="1"/>
  <c r="J567" i="1" s="1"/>
  <c r="Q567" i="1" s="1"/>
  <c r="I567" i="1"/>
  <c r="AJ566" i="1" a="1"/>
  <c r="AJ566" i="1" s="1"/>
  <c r="AH566" i="1"/>
  <c r="AG566" i="1"/>
  <c r="P566" i="1" a="1"/>
  <c r="P566" i="1" s="1"/>
  <c r="O566" i="1"/>
  <c r="T566" i="1" s="1"/>
  <c r="N566" i="1" a="1"/>
  <c r="N566" i="1" s="1"/>
  <c r="M566" i="1"/>
  <c r="S566" i="1" s="1"/>
  <c r="L566" i="1" a="1"/>
  <c r="L566" i="1" s="1"/>
  <c r="R566" i="1" s="1"/>
  <c r="K566" i="1"/>
  <c r="J566" i="1" a="1"/>
  <c r="J566" i="1" s="1"/>
  <c r="I566" i="1"/>
  <c r="Q566" i="1" s="1"/>
  <c r="AJ565" i="1" a="1"/>
  <c r="AJ565" i="1" s="1"/>
  <c r="AH565" i="1"/>
  <c r="AG565" i="1"/>
  <c r="P565" i="1" a="1"/>
  <c r="P565" i="1"/>
  <c r="O565" i="1"/>
  <c r="N565" i="1" a="1"/>
  <c r="N565" i="1"/>
  <c r="M565" i="1"/>
  <c r="L565" i="1" a="1"/>
  <c r="L565" i="1" s="1"/>
  <c r="K565" i="1"/>
  <c r="J565" i="1" a="1"/>
  <c r="J565" i="1" s="1"/>
  <c r="I565" i="1"/>
  <c r="AJ564" i="1" a="1"/>
  <c r="AJ564" i="1"/>
  <c r="AH564" i="1"/>
  <c r="AG564" i="1"/>
  <c r="P564" i="1" a="1"/>
  <c r="P564" i="1"/>
  <c r="O564" i="1"/>
  <c r="N564" i="1" a="1"/>
  <c r="N564" i="1" s="1"/>
  <c r="M564" i="1"/>
  <c r="L564" i="1" a="1"/>
  <c r="L564" i="1" s="1"/>
  <c r="K564" i="1"/>
  <c r="J564" i="1" a="1"/>
  <c r="J564" i="1" s="1"/>
  <c r="I564" i="1"/>
  <c r="Q564" i="1" s="1"/>
  <c r="AN564" i="1" s="1"/>
  <c r="AJ563" i="1" a="1"/>
  <c r="AJ563" i="1" s="1"/>
  <c r="AH563" i="1"/>
  <c r="AG563" i="1"/>
  <c r="P563" i="1" a="1"/>
  <c r="P563" i="1" s="1"/>
  <c r="O563" i="1"/>
  <c r="T563" i="1" s="1"/>
  <c r="N563" i="1" a="1"/>
  <c r="N563" i="1" s="1"/>
  <c r="M563" i="1"/>
  <c r="L563" i="1" a="1"/>
  <c r="L563" i="1"/>
  <c r="K563" i="1"/>
  <c r="J563" i="1" a="1"/>
  <c r="J563" i="1"/>
  <c r="I563" i="1"/>
  <c r="Q563" i="1" s="1"/>
  <c r="AJ562" i="1" a="1"/>
  <c r="AJ562" i="1" s="1"/>
  <c r="AH562" i="1"/>
  <c r="AG562" i="1"/>
  <c r="P562" i="1" a="1"/>
  <c r="P562" i="1" s="1"/>
  <c r="T562" i="1" s="1"/>
  <c r="O562" i="1"/>
  <c r="N562" i="1" a="1"/>
  <c r="N562" i="1"/>
  <c r="M562" i="1"/>
  <c r="L562" i="1" a="1"/>
  <c r="L562" i="1" s="1"/>
  <c r="K562" i="1"/>
  <c r="J562" i="1" a="1"/>
  <c r="J562" i="1" s="1"/>
  <c r="Q562" i="1" s="1"/>
  <c r="I562" i="1"/>
  <c r="AJ561" i="1" a="1"/>
  <c r="AJ561" i="1" s="1"/>
  <c r="AN561" i="1" s="1"/>
  <c r="AH561" i="1"/>
  <c r="AG561" i="1"/>
  <c r="P561" i="1" a="1"/>
  <c r="P561" i="1" s="1"/>
  <c r="O561" i="1"/>
  <c r="N561" i="1" a="1"/>
  <c r="N561" i="1" s="1"/>
  <c r="M561" i="1"/>
  <c r="S561" i="1" s="1"/>
  <c r="L561" i="1" a="1"/>
  <c r="L561" i="1" s="1"/>
  <c r="K561" i="1"/>
  <c r="J561" i="1" a="1"/>
  <c r="J561" i="1" s="1"/>
  <c r="I561" i="1"/>
  <c r="Q561" i="1" s="1"/>
  <c r="AJ560" i="1" a="1"/>
  <c r="AJ560" i="1" s="1"/>
  <c r="AH560" i="1"/>
  <c r="AG560" i="1"/>
  <c r="P560" i="1" a="1"/>
  <c r="P560" i="1" s="1"/>
  <c r="O560" i="1"/>
  <c r="N560" i="1" a="1"/>
  <c r="N560" i="1" s="1"/>
  <c r="M560" i="1"/>
  <c r="L560" i="1" a="1"/>
  <c r="L560" i="1" s="1"/>
  <c r="K560" i="1"/>
  <c r="J560" i="1" a="1"/>
  <c r="J560" i="1" s="1"/>
  <c r="I560" i="1"/>
  <c r="AJ559" i="1" a="1"/>
  <c r="AJ559" i="1" s="1"/>
  <c r="AH559" i="1"/>
  <c r="AG559" i="1"/>
  <c r="AK564" i="1" s="1" a="1"/>
  <c r="AK564" i="1" s="1"/>
  <c r="P559" i="1" a="1"/>
  <c r="P559" i="1" s="1"/>
  <c r="T559" i="1" s="1"/>
  <c r="O559" i="1"/>
  <c r="N559" i="1" a="1"/>
  <c r="N559" i="1" s="1"/>
  <c r="M559" i="1"/>
  <c r="L559" i="1" a="1"/>
  <c r="L559" i="1" s="1"/>
  <c r="R559" i="1" s="1"/>
  <c r="K559" i="1"/>
  <c r="J559" i="1" a="1"/>
  <c r="J559" i="1" s="1"/>
  <c r="I559" i="1"/>
  <c r="AJ558" i="1" a="1"/>
  <c r="AJ558" i="1" s="1"/>
  <c r="AH558" i="1"/>
  <c r="AG558" i="1"/>
  <c r="P558" i="1" a="1"/>
  <c r="P558" i="1" s="1"/>
  <c r="O558" i="1"/>
  <c r="N558" i="1" a="1"/>
  <c r="N558" i="1" s="1"/>
  <c r="M558" i="1"/>
  <c r="L558" i="1" a="1"/>
  <c r="L558" i="1" s="1"/>
  <c r="R558" i="1" s="1"/>
  <c r="K558" i="1"/>
  <c r="J558" i="1" a="1"/>
  <c r="J558" i="1" s="1"/>
  <c r="I558" i="1"/>
  <c r="AJ557" i="1" a="1"/>
  <c r="AJ557" i="1" s="1"/>
  <c r="AH557" i="1"/>
  <c r="AG557" i="1"/>
  <c r="P557" i="1" a="1"/>
  <c r="P557" i="1" s="1"/>
  <c r="O557" i="1"/>
  <c r="N557" i="1" a="1"/>
  <c r="N557" i="1" s="1"/>
  <c r="M557" i="1"/>
  <c r="L557" i="1" a="1"/>
  <c r="L557" i="1"/>
  <c r="K557" i="1"/>
  <c r="J557" i="1" a="1"/>
  <c r="J557" i="1" s="1"/>
  <c r="Q557" i="1" s="1"/>
  <c r="I557" i="1"/>
  <c r="AJ556" i="1" a="1"/>
  <c r="AJ556" i="1" s="1"/>
  <c r="AH556" i="1"/>
  <c r="AG556" i="1"/>
  <c r="P556" i="1" a="1"/>
  <c r="P556" i="1" s="1"/>
  <c r="O556" i="1"/>
  <c r="N556" i="1" a="1"/>
  <c r="N556" i="1" s="1"/>
  <c r="M556" i="1"/>
  <c r="L556" i="1" a="1"/>
  <c r="L556" i="1" s="1"/>
  <c r="K556" i="1"/>
  <c r="J556" i="1" a="1"/>
  <c r="J556" i="1" s="1"/>
  <c r="Q556" i="1" s="1"/>
  <c r="I556" i="1"/>
  <c r="AJ555" i="1" a="1"/>
  <c r="AJ555" i="1" s="1"/>
  <c r="AH555" i="1"/>
  <c r="AG555" i="1"/>
  <c r="P555" i="1" a="1"/>
  <c r="P555" i="1"/>
  <c r="O555" i="1"/>
  <c r="T555" i="1" s="1"/>
  <c r="N555" i="1" a="1"/>
  <c r="N555" i="1" s="1"/>
  <c r="M555" i="1"/>
  <c r="L555" i="1" a="1"/>
  <c r="L555" i="1"/>
  <c r="K555" i="1"/>
  <c r="J555" i="1" a="1"/>
  <c r="J555" i="1"/>
  <c r="I555" i="1"/>
  <c r="Q555" i="1" s="1"/>
  <c r="AJ554" i="1" a="1"/>
  <c r="AJ554" i="1" s="1"/>
  <c r="AH554" i="1"/>
  <c r="AG554" i="1"/>
  <c r="Q554" i="1"/>
  <c r="P554" i="1" a="1"/>
  <c r="P554" i="1" s="1"/>
  <c r="T554" i="1" s="1"/>
  <c r="O554" i="1"/>
  <c r="N554" i="1" a="1"/>
  <c r="N554" i="1" s="1"/>
  <c r="M554" i="1"/>
  <c r="L554" i="1" a="1"/>
  <c r="L554" i="1" s="1"/>
  <c r="K554" i="1"/>
  <c r="J554" i="1" a="1"/>
  <c r="J554" i="1" s="1"/>
  <c r="I554" i="1"/>
  <c r="AJ553" i="1" a="1"/>
  <c r="AJ553" i="1"/>
  <c r="AH553" i="1"/>
  <c r="AG553" i="1"/>
  <c r="P553" i="1" a="1"/>
  <c r="P553" i="1" s="1"/>
  <c r="O553" i="1"/>
  <c r="N553" i="1" a="1"/>
  <c r="N553" i="1" s="1"/>
  <c r="M553" i="1"/>
  <c r="S553" i="1" s="1"/>
  <c r="L553" i="1" a="1"/>
  <c r="L553" i="1"/>
  <c r="K553" i="1"/>
  <c r="J553" i="1" a="1"/>
  <c r="J553" i="1" s="1"/>
  <c r="I553" i="1"/>
  <c r="AJ552" i="1" a="1"/>
  <c r="AJ552" i="1"/>
  <c r="AH552" i="1"/>
  <c r="AG552" i="1"/>
  <c r="P552" i="1" a="1"/>
  <c r="P552" i="1" s="1"/>
  <c r="O552" i="1"/>
  <c r="N552" i="1" a="1"/>
  <c r="N552" i="1" s="1"/>
  <c r="M552" i="1"/>
  <c r="S552" i="1" s="1"/>
  <c r="L552" i="1" a="1"/>
  <c r="L552" i="1"/>
  <c r="K552" i="1"/>
  <c r="J552" i="1" a="1"/>
  <c r="J552" i="1" s="1"/>
  <c r="I552" i="1"/>
  <c r="AJ551" i="1" a="1"/>
  <c r="AJ551" i="1" s="1"/>
  <c r="AH551" i="1"/>
  <c r="AG551" i="1"/>
  <c r="P551" i="1" a="1"/>
  <c r="P551" i="1" s="1"/>
  <c r="O551" i="1"/>
  <c r="T551" i="1" s="1"/>
  <c r="N551" i="1" a="1"/>
  <c r="N551" i="1" s="1"/>
  <c r="M551" i="1"/>
  <c r="L551" i="1" a="1"/>
  <c r="L551" i="1" s="1"/>
  <c r="K551" i="1"/>
  <c r="J551" i="1" a="1"/>
  <c r="J551" i="1"/>
  <c r="Q551" i="1" s="1"/>
  <c r="I551" i="1"/>
  <c r="AJ550" i="1" a="1"/>
  <c r="AJ550" i="1" s="1"/>
  <c r="AH550" i="1"/>
  <c r="AG550" i="1"/>
  <c r="P550" i="1" a="1"/>
  <c r="P550" i="1"/>
  <c r="O550" i="1"/>
  <c r="T550" i="1" s="1"/>
  <c r="N550" i="1" a="1"/>
  <c r="N550" i="1" s="1"/>
  <c r="M550" i="1"/>
  <c r="L550" i="1" a="1"/>
  <c r="L550" i="1"/>
  <c r="K550" i="1"/>
  <c r="R550" i="1" s="1"/>
  <c r="J550" i="1" a="1"/>
  <c r="J550" i="1" s="1"/>
  <c r="I550" i="1"/>
  <c r="AJ549" i="1" a="1"/>
  <c r="AJ549" i="1" s="1"/>
  <c r="AH549" i="1"/>
  <c r="AG549" i="1"/>
  <c r="P549" i="1" a="1"/>
  <c r="P549" i="1" s="1"/>
  <c r="O549" i="1"/>
  <c r="N549" i="1" a="1"/>
  <c r="N549" i="1" s="1"/>
  <c r="M549" i="1"/>
  <c r="L549" i="1" a="1"/>
  <c r="L549" i="1" s="1"/>
  <c r="K549" i="1"/>
  <c r="J549" i="1" a="1"/>
  <c r="J549" i="1" s="1"/>
  <c r="I549" i="1"/>
  <c r="AJ548" i="1" a="1"/>
  <c r="AJ548" i="1" s="1"/>
  <c r="AH548" i="1"/>
  <c r="AG548" i="1"/>
  <c r="AK548" i="1" s="1" a="1"/>
  <c r="AK548" i="1" s="1"/>
  <c r="P548" i="1" a="1"/>
  <c r="P548" i="1" s="1"/>
  <c r="O548" i="1"/>
  <c r="N548" i="1" a="1"/>
  <c r="N548" i="1"/>
  <c r="M548" i="1"/>
  <c r="L548" i="1" a="1"/>
  <c r="L548" i="1" s="1"/>
  <c r="K548" i="1"/>
  <c r="J548" i="1" a="1"/>
  <c r="J548" i="1" s="1"/>
  <c r="I548" i="1"/>
  <c r="AJ547" i="1" a="1"/>
  <c r="AJ547" i="1" s="1"/>
  <c r="AH547" i="1"/>
  <c r="AG547" i="1"/>
  <c r="P547" i="1" a="1"/>
  <c r="P547" i="1" s="1"/>
  <c r="O547" i="1"/>
  <c r="N547" i="1" a="1"/>
  <c r="N547" i="1" s="1"/>
  <c r="M547" i="1"/>
  <c r="L547" i="1" a="1"/>
  <c r="L547" i="1" s="1"/>
  <c r="K547" i="1"/>
  <c r="J547" i="1" a="1"/>
  <c r="J547" i="1"/>
  <c r="Q547" i="1" s="1"/>
  <c r="I547" i="1"/>
  <c r="AJ546" i="1" a="1"/>
  <c r="AJ546" i="1" s="1"/>
  <c r="AH546" i="1"/>
  <c r="AG546" i="1"/>
  <c r="P546" i="1" a="1"/>
  <c r="P546" i="1" s="1"/>
  <c r="O546" i="1"/>
  <c r="N546" i="1" a="1"/>
  <c r="N546" i="1" s="1"/>
  <c r="M546" i="1"/>
  <c r="L546" i="1" a="1"/>
  <c r="L546" i="1" s="1"/>
  <c r="K546" i="1"/>
  <c r="J546" i="1" a="1"/>
  <c r="J546" i="1" s="1"/>
  <c r="I546" i="1"/>
  <c r="AJ545" i="1" a="1"/>
  <c r="AJ545" i="1" s="1"/>
  <c r="AH545" i="1"/>
  <c r="AG545" i="1"/>
  <c r="P545" i="1" a="1"/>
  <c r="P545" i="1" s="1"/>
  <c r="O545" i="1"/>
  <c r="N545" i="1" a="1"/>
  <c r="N545" i="1" s="1"/>
  <c r="M545" i="1"/>
  <c r="S545" i="1" s="1"/>
  <c r="L545" i="1" a="1"/>
  <c r="L545" i="1" s="1"/>
  <c r="K545" i="1"/>
  <c r="J545" i="1" a="1"/>
  <c r="J545" i="1" s="1"/>
  <c r="I545" i="1"/>
  <c r="AJ544" i="1" a="1"/>
  <c r="AJ544" i="1"/>
  <c r="AH544" i="1"/>
  <c r="AG544" i="1"/>
  <c r="P544" i="1" a="1"/>
  <c r="P544" i="1" s="1"/>
  <c r="T544" i="1" s="1"/>
  <c r="O544" i="1"/>
  <c r="N544" i="1" a="1"/>
  <c r="N544" i="1" s="1"/>
  <c r="M544" i="1"/>
  <c r="L544" i="1" a="1"/>
  <c r="L544" i="1"/>
  <c r="K544" i="1"/>
  <c r="R544" i="1" s="1"/>
  <c r="J544" i="1" a="1"/>
  <c r="J544" i="1" s="1"/>
  <c r="I544" i="1"/>
  <c r="AJ543" i="1" a="1"/>
  <c r="AJ543" i="1" s="1"/>
  <c r="AH543" i="1"/>
  <c r="AL548" i="1" s="1" a="1"/>
  <c r="AL548" i="1" s="1"/>
  <c r="AG543" i="1"/>
  <c r="P543" i="1" a="1"/>
  <c r="P543" i="1" s="1"/>
  <c r="T543" i="1" s="1"/>
  <c r="O543" i="1"/>
  <c r="N543" i="1" a="1"/>
  <c r="N543" i="1" s="1"/>
  <c r="M543" i="1"/>
  <c r="L543" i="1" a="1"/>
  <c r="L543" i="1" s="1"/>
  <c r="K543" i="1"/>
  <c r="R543" i="1" s="1"/>
  <c r="J543" i="1" a="1"/>
  <c r="J543" i="1" s="1"/>
  <c r="I543" i="1"/>
  <c r="Q543" i="1" s="1"/>
  <c r="AJ542" i="1" a="1"/>
  <c r="AJ542" i="1" s="1"/>
  <c r="AH542" i="1"/>
  <c r="AG542" i="1"/>
  <c r="T542" i="1"/>
  <c r="P542" i="1" a="1"/>
  <c r="P542" i="1"/>
  <c r="O542" i="1"/>
  <c r="N542" i="1" a="1"/>
  <c r="N542" i="1" s="1"/>
  <c r="M542" i="1"/>
  <c r="S542" i="1" s="1"/>
  <c r="L542" i="1" a="1"/>
  <c r="L542" i="1" s="1"/>
  <c r="K542" i="1"/>
  <c r="J542" i="1" a="1"/>
  <c r="J542" i="1" s="1"/>
  <c r="Q542" i="1" s="1"/>
  <c r="AN542" i="1" s="1"/>
  <c r="I542" i="1"/>
  <c r="AJ541" i="1" a="1"/>
  <c r="AJ541" i="1" s="1"/>
  <c r="AH541" i="1"/>
  <c r="AG541" i="1"/>
  <c r="P541" i="1" a="1"/>
  <c r="P541" i="1" s="1"/>
  <c r="O541" i="1"/>
  <c r="T541" i="1" s="1"/>
  <c r="N541" i="1" a="1"/>
  <c r="N541" i="1" s="1"/>
  <c r="M541" i="1"/>
  <c r="L541" i="1" a="1"/>
  <c r="L541" i="1" s="1"/>
  <c r="R541" i="1" s="1"/>
  <c r="K541" i="1"/>
  <c r="J541" i="1" a="1"/>
  <c r="J541" i="1" s="1"/>
  <c r="I541" i="1"/>
  <c r="AJ540" i="1" a="1"/>
  <c r="AJ540" i="1" s="1"/>
  <c r="AH540" i="1"/>
  <c r="AG540" i="1"/>
  <c r="T540" i="1"/>
  <c r="Q540" i="1"/>
  <c r="P540" i="1" a="1"/>
  <c r="P540" i="1" s="1"/>
  <c r="O540" i="1"/>
  <c r="N540" i="1" a="1"/>
  <c r="N540" i="1" s="1"/>
  <c r="M540" i="1"/>
  <c r="L540" i="1" a="1"/>
  <c r="L540" i="1" s="1"/>
  <c r="K540" i="1"/>
  <c r="J540" i="1" a="1"/>
  <c r="J540" i="1" s="1"/>
  <c r="I540" i="1"/>
  <c r="AJ539" i="1" a="1"/>
  <c r="AJ539" i="1" s="1"/>
  <c r="AH539" i="1"/>
  <c r="AL542" i="1" s="1" a="1"/>
  <c r="AL542" i="1" s="1"/>
  <c r="AQ542" i="1" s="1"/>
  <c r="AG539" i="1"/>
  <c r="P539" i="1" a="1"/>
  <c r="P539" i="1" s="1"/>
  <c r="O539" i="1"/>
  <c r="N539" i="1" a="1"/>
  <c r="N539" i="1" s="1"/>
  <c r="M539" i="1"/>
  <c r="L539" i="1" a="1"/>
  <c r="L539" i="1" s="1"/>
  <c r="R539" i="1" s="1"/>
  <c r="K539" i="1"/>
  <c r="J539" i="1" a="1"/>
  <c r="J539" i="1"/>
  <c r="I539" i="1"/>
  <c r="AJ538" i="1" a="1"/>
  <c r="AJ538" i="1" s="1"/>
  <c r="AH538" i="1"/>
  <c r="AG538" i="1"/>
  <c r="P538" i="1" a="1"/>
  <c r="P538" i="1" s="1"/>
  <c r="T538" i="1" s="1"/>
  <c r="O538" i="1"/>
  <c r="N538" i="1" a="1"/>
  <c r="N538" i="1" s="1"/>
  <c r="M538" i="1"/>
  <c r="L538" i="1" a="1"/>
  <c r="L538" i="1"/>
  <c r="K538" i="1"/>
  <c r="J538" i="1" a="1"/>
  <c r="J538" i="1" s="1"/>
  <c r="Q538" i="1" s="1"/>
  <c r="I538" i="1"/>
  <c r="AJ537" i="1" a="1"/>
  <c r="AJ537" i="1" s="1"/>
  <c r="AH537" i="1"/>
  <c r="AG537" i="1"/>
  <c r="P537" i="1" a="1"/>
  <c r="P537" i="1" s="1"/>
  <c r="O537" i="1"/>
  <c r="T537" i="1" s="1"/>
  <c r="N537" i="1" a="1"/>
  <c r="N537" i="1" s="1"/>
  <c r="M537" i="1"/>
  <c r="L537" i="1" a="1"/>
  <c r="L537" i="1" s="1"/>
  <c r="K537" i="1"/>
  <c r="J537" i="1" a="1"/>
  <c r="J537" i="1" s="1"/>
  <c r="I537" i="1"/>
  <c r="AJ536" i="1" a="1"/>
  <c r="AJ536" i="1" s="1"/>
  <c r="AH536" i="1"/>
  <c r="AG536" i="1"/>
  <c r="AK536" i="1" s="1" a="1"/>
  <c r="AK536" i="1" s="1"/>
  <c r="P536" i="1" a="1"/>
  <c r="P536" i="1" s="1"/>
  <c r="T536" i="1" s="1"/>
  <c r="O536" i="1"/>
  <c r="N536" i="1" a="1"/>
  <c r="N536" i="1" s="1"/>
  <c r="M536" i="1"/>
  <c r="L536" i="1" a="1"/>
  <c r="L536" i="1" s="1"/>
  <c r="K536" i="1"/>
  <c r="J536" i="1" a="1"/>
  <c r="J536" i="1" s="1"/>
  <c r="I536" i="1"/>
  <c r="AJ535" i="1" a="1"/>
  <c r="AJ535" i="1" s="1"/>
  <c r="AH535" i="1"/>
  <c r="AG535" i="1"/>
  <c r="P535" i="1" a="1"/>
  <c r="P535" i="1" s="1"/>
  <c r="O535" i="1"/>
  <c r="N535" i="1" a="1"/>
  <c r="N535" i="1" s="1"/>
  <c r="M535" i="1"/>
  <c r="L535" i="1" a="1"/>
  <c r="L535" i="1" s="1"/>
  <c r="K535" i="1"/>
  <c r="J535" i="1" a="1"/>
  <c r="J535" i="1" s="1"/>
  <c r="Q535" i="1" s="1"/>
  <c r="I535" i="1"/>
  <c r="AJ534" i="1" a="1"/>
  <c r="AJ534" i="1" s="1"/>
  <c r="AH534" i="1"/>
  <c r="AG534" i="1"/>
  <c r="P534" i="1" a="1"/>
  <c r="P534" i="1" s="1"/>
  <c r="T534" i="1" s="1"/>
  <c r="O534" i="1"/>
  <c r="N534" i="1" a="1"/>
  <c r="N534" i="1"/>
  <c r="M534" i="1"/>
  <c r="L534" i="1" a="1"/>
  <c r="L534" i="1"/>
  <c r="R534" i="1" s="1"/>
  <c r="K534" i="1"/>
  <c r="J534" i="1" a="1"/>
  <c r="J534" i="1" s="1"/>
  <c r="I534" i="1"/>
  <c r="Q534" i="1" s="1"/>
  <c r="AJ533" i="1" a="1"/>
  <c r="AJ533" i="1" s="1"/>
  <c r="AH533" i="1"/>
  <c r="AG533" i="1"/>
  <c r="AK533" i="1" s="1" a="1"/>
  <c r="AK533" i="1" s="1"/>
  <c r="P533" i="1" a="1"/>
  <c r="P533" i="1" s="1"/>
  <c r="O533" i="1"/>
  <c r="N533" i="1" a="1"/>
  <c r="N533" i="1" s="1"/>
  <c r="M533" i="1"/>
  <c r="L533" i="1" a="1"/>
  <c r="L533" i="1"/>
  <c r="K533" i="1"/>
  <c r="J533" i="1" a="1"/>
  <c r="J533" i="1"/>
  <c r="Q533" i="1" s="1"/>
  <c r="AN533" i="1" s="1"/>
  <c r="I533" i="1"/>
  <c r="AJ532" i="1" a="1"/>
  <c r="AJ532" i="1" s="1"/>
  <c r="AH532" i="1"/>
  <c r="AG532" i="1"/>
  <c r="P532" i="1" a="1"/>
  <c r="P532" i="1" s="1"/>
  <c r="O532" i="1"/>
  <c r="N532" i="1" a="1"/>
  <c r="N532" i="1" s="1"/>
  <c r="M532" i="1"/>
  <c r="L532" i="1" a="1"/>
  <c r="L532" i="1" s="1"/>
  <c r="K532" i="1"/>
  <c r="J532" i="1" a="1"/>
  <c r="J532" i="1" s="1"/>
  <c r="I532" i="1"/>
  <c r="AJ531" i="1" a="1"/>
  <c r="AJ531" i="1" s="1"/>
  <c r="AH531" i="1"/>
  <c r="AG531" i="1"/>
  <c r="P531" i="1" a="1"/>
  <c r="P531" i="1" s="1"/>
  <c r="O531" i="1"/>
  <c r="N531" i="1" a="1"/>
  <c r="N531" i="1"/>
  <c r="M531" i="1"/>
  <c r="L531" i="1" a="1"/>
  <c r="L531" i="1" s="1"/>
  <c r="K531" i="1"/>
  <c r="J531" i="1" a="1"/>
  <c r="J531" i="1" s="1"/>
  <c r="I531" i="1"/>
  <c r="AJ530" i="1" a="1"/>
  <c r="AJ530" i="1"/>
  <c r="AH530" i="1"/>
  <c r="AG530" i="1"/>
  <c r="P530" i="1" a="1"/>
  <c r="P530" i="1" s="1"/>
  <c r="O530" i="1"/>
  <c r="N530" i="1" a="1"/>
  <c r="N530" i="1" s="1"/>
  <c r="M530" i="1"/>
  <c r="L530" i="1" a="1"/>
  <c r="L530" i="1" s="1"/>
  <c r="K530" i="1"/>
  <c r="J530" i="1" a="1"/>
  <c r="J530" i="1" s="1"/>
  <c r="I530" i="1"/>
  <c r="AJ529" i="1" a="1"/>
  <c r="AJ529" i="1"/>
  <c r="AH529" i="1"/>
  <c r="AG529" i="1"/>
  <c r="P529" i="1" a="1"/>
  <c r="P529" i="1"/>
  <c r="O529" i="1"/>
  <c r="T529" i="1" s="1"/>
  <c r="N529" i="1" a="1"/>
  <c r="N529" i="1" s="1"/>
  <c r="M529" i="1"/>
  <c r="S529" i="1" s="1"/>
  <c r="L529" i="1" a="1"/>
  <c r="L529" i="1" s="1"/>
  <c r="R529" i="1" s="1"/>
  <c r="K529" i="1"/>
  <c r="J529" i="1" a="1"/>
  <c r="J529" i="1" s="1"/>
  <c r="I529" i="1"/>
  <c r="Q529" i="1" s="1"/>
  <c r="AJ528" i="1" a="1"/>
  <c r="AJ528" i="1" s="1"/>
  <c r="AH528" i="1"/>
  <c r="AG528" i="1"/>
  <c r="P528" i="1" a="1"/>
  <c r="P528" i="1" s="1"/>
  <c r="T528" i="1" s="1"/>
  <c r="O528" i="1"/>
  <c r="N528" i="1" a="1"/>
  <c r="N528" i="1" s="1"/>
  <c r="M528" i="1"/>
  <c r="L528" i="1" a="1"/>
  <c r="L528" i="1" s="1"/>
  <c r="K528" i="1"/>
  <c r="J528" i="1" a="1"/>
  <c r="J528" i="1"/>
  <c r="I528" i="1"/>
  <c r="AJ527" i="1" a="1"/>
  <c r="AJ527" i="1" s="1"/>
  <c r="AO527" i="1"/>
  <c r="AH527" i="1"/>
  <c r="AG527" i="1"/>
  <c r="P527" i="1" a="1"/>
  <c r="P527" i="1" s="1"/>
  <c r="O527" i="1"/>
  <c r="N527" i="1" a="1"/>
  <c r="N527" i="1" s="1"/>
  <c r="M527" i="1"/>
  <c r="L527" i="1" a="1"/>
  <c r="L527" i="1" s="1"/>
  <c r="R527" i="1" s="1"/>
  <c r="K527" i="1"/>
  <c r="J527" i="1" a="1"/>
  <c r="J527" i="1" s="1"/>
  <c r="I527" i="1"/>
  <c r="AJ526" i="1" a="1"/>
  <c r="AJ526" i="1" s="1"/>
  <c r="AH526" i="1"/>
  <c r="AG526" i="1"/>
  <c r="P526" i="1" a="1"/>
  <c r="P526" i="1" s="1"/>
  <c r="O526" i="1"/>
  <c r="N526" i="1" a="1"/>
  <c r="N526" i="1" s="1"/>
  <c r="M526" i="1"/>
  <c r="L526" i="1" a="1"/>
  <c r="L526" i="1"/>
  <c r="K526" i="1"/>
  <c r="J526" i="1" a="1"/>
  <c r="J526" i="1" s="1"/>
  <c r="I526" i="1"/>
  <c r="Q526" i="1" s="1"/>
  <c r="AJ525" i="1" a="1"/>
  <c r="AJ525" i="1" s="1"/>
  <c r="AO525" i="1"/>
  <c r="AH525" i="1"/>
  <c r="AG525" i="1"/>
  <c r="P525" i="1" a="1"/>
  <c r="P525" i="1" s="1"/>
  <c r="O525" i="1"/>
  <c r="N525" i="1" a="1"/>
  <c r="N525" i="1" s="1"/>
  <c r="M525" i="1"/>
  <c r="L525" i="1" a="1"/>
  <c r="L525" i="1" s="1"/>
  <c r="K525" i="1"/>
  <c r="J525" i="1" a="1"/>
  <c r="J525" i="1" s="1"/>
  <c r="Q525" i="1" s="1"/>
  <c r="AN525" i="1" s="1"/>
  <c r="I525" i="1"/>
  <c r="AJ524" i="1" a="1"/>
  <c r="AJ524" i="1" s="1"/>
  <c r="AH524" i="1"/>
  <c r="AG524" i="1"/>
  <c r="P524" i="1" a="1"/>
  <c r="P524" i="1" s="1"/>
  <c r="O524" i="1"/>
  <c r="N524" i="1" a="1"/>
  <c r="N524" i="1"/>
  <c r="M524" i="1"/>
  <c r="L524" i="1" a="1"/>
  <c r="L524" i="1" s="1"/>
  <c r="K524" i="1"/>
  <c r="R524" i="1" s="1"/>
  <c r="J524" i="1" a="1"/>
  <c r="J524" i="1" s="1"/>
  <c r="I524" i="1"/>
  <c r="AJ523" i="1" a="1"/>
  <c r="AJ523" i="1" s="1"/>
  <c r="AH523" i="1"/>
  <c r="AG523" i="1"/>
  <c r="P523" i="1" a="1"/>
  <c r="P523" i="1" s="1"/>
  <c r="T523" i="1" s="1"/>
  <c r="O523" i="1"/>
  <c r="N523" i="1" a="1"/>
  <c r="N523" i="1" s="1"/>
  <c r="M523" i="1"/>
  <c r="L523" i="1" a="1"/>
  <c r="L523" i="1" s="1"/>
  <c r="R523" i="1" s="1"/>
  <c r="K523" i="1"/>
  <c r="J523" i="1" a="1"/>
  <c r="J523" i="1" s="1"/>
  <c r="I523" i="1"/>
  <c r="AJ522" i="1" a="1"/>
  <c r="AJ522" i="1"/>
  <c r="AH522" i="1"/>
  <c r="AL527" i="1" s="1" a="1"/>
  <c r="AL527" i="1" s="1"/>
  <c r="AG522" i="1"/>
  <c r="Q522" i="1"/>
  <c r="P522" i="1" a="1"/>
  <c r="P522" i="1" s="1"/>
  <c r="O522" i="1"/>
  <c r="N522" i="1" a="1"/>
  <c r="N522" i="1" s="1"/>
  <c r="M522" i="1"/>
  <c r="L522" i="1" a="1"/>
  <c r="L522" i="1" s="1"/>
  <c r="K522" i="1"/>
  <c r="J522" i="1" a="1"/>
  <c r="J522" i="1" s="1"/>
  <c r="I522" i="1"/>
  <c r="AJ521" i="1" a="1"/>
  <c r="AJ521" i="1" s="1"/>
  <c r="AH521" i="1"/>
  <c r="AL530" i="1" s="1" a="1"/>
  <c r="AL530" i="1" s="1"/>
  <c r="AG521" i="1"/>
  <c r="AK521" i="1" s="1" a="1"/>
  <c r="AK521" i="1" s="1"/>
  <c r="P521" i="1" a="1"/>
  <c r="P521" i="1"/>
  <c r="O521" i="1"/>
  <c r="N521" i="1" a="1"/>
  <c r="N521" i="1" s="1"/>
  <c r="M521" i="1"/>
  <c r="L521" i="1" a="1"/>
  <c r="L521" i="1" s="1"/>
  <c r="K521" i="1"/>
  <c r="J521" i="1" a="1"/>
  <c r="J521" i="1" s="1"/>
  <c r="I521" i="1"/>
  <c r="AJ520" i="1" a="1"/>
  <c r="AJ520" i="1" s="1"/>
  <c r="AH520" i="1"/>
  <c r="AG520" i="1"/>
  <c r="P520" i="1" a="1"/>
  <c r="P520" i="1"/>
  <c r="O520" i="1"/>
  <c r="N520" i="1" a="1"/>
  <c r="N520" i="1" s="1"/>
  <c r="M520" i="1"/>
  <c r="L520" i="1" a="1"/>
  <c r="L520" i="1"/>
  <c r="K520" i="1"/>
  <c r="J520" i="1" a="1"/>
  <c r="J520" i="1"/>
  <c r="I520" i="1"/>
  <c r="AJ519" i="1" a="1"/>
  <c r="AJ519" i="1" s="1"/>
  <c r="AH519" i="1"/>
  <c r="AG519" i="1"/>
  <c r="P519" i="1" a="1"/>
  <c r="P519" i="1" s="1"/>
  <c r="O519" i="1"/>
  <c r="T519" i="1" s="1"/>
  <c r="N519" i="1" a="1"/>
  <c r="N519" i="1" s="1"/>
  <c r="M519" i="1"/>
  <c r="L519" i="1" a="1"/>
  <c r="L519" i="1" s="1"/>
  <c r="R519" i="1" s="1"/>
  <c r="K519" i="1"/>
  <c r="J519" i="1" a="1"/>
  <c r="J519" i="1" s="1"/>
  <c r="Q519" i="1" s="1"/>
  <c r="I519" i="1"/>
  <c r="AJ518" i="1" a="1"/>
  <c r="AJ518" i="1"/>
  <c r="AN518" i="1" s="1"/>
  <c r="AH518" i="1"/>
  <c r="AG518" i="1"/>
  <c r="Q518" i="1"/>
  <c r="P518" i="1" a="1"/>
  <c r="P518" i="1"/>
  <c r="O518" i="1"/>
  <c r="T518" i="1" s="1"/>
  <c r="N518" i="1" a="1"/>
  <c r="N518" i="1" s="1"/>
  <c r="M518" i="1"/>
  <c r="L518" i="1" a="1"/>
  <c r="L518" i="1"/>
  <c r="K518" i="1"/>
  <c r="R518" i="1" s="1"/>
  <c r="J518" i="1" a="1"/>
  <c r="J518" i="1" s="1"/>
  <c r="I518" i="1"/>
  <c r="AJ517" i="1" a="1"/>
  <c r="AJ517" i="1" s="1"/>
  <c r="AH517" i="1"/>
  <c r="AG517" i="1"/>
  <c r="P517" i="1" a="1"/>
  <c r="P517" i="1" s="1"/>
  <c r="O517" i="1"/>
  <c r="N517" i="1" a="1"/>
  <c r="N517" i="1" s="1"/>
  <c r="M517" i="1"/>
  <c r="L517" i="1" a="1"/>
  <c r="L517" i="1" s="1"/>
  <c r="K517" i="1"/>
  <c r="J517" i="1" a="1"/>
  <c r="J517" i="1"/>
  <c r="Q517" i="1" s="1"/>
  <c r="AN517" i="1" s="1"/>
  <c r="I517" i="1"/>
  <c r="AJ516" i="1" a="1"/>
  <c r="AJ516" i="1" s="1"/>
  <c r="AH516" i="1"/>
  <c r="AG516" i="1"/>
  <c r="P516" i="1" a="1"/>
  <c r="P516" i="1" s="1"/>
  <c r="O516" i="1"/>
  <c r="N516" i="1" a="1"/>
  <c r="N516" i="1"/>
  <c r="M516" i="1"/>
  <c r="L516" i="1" a="1"/>
  <c r="L516" i="1" s="1"/>
  <c r="K516" i="1"/>
  <c r="J516" i="1" a="1"/>
  <c r="J516" i="1" s="1"/>
  <c r="I516" i="1"/>
  <c r="Q516" i="1" s="1"/>
  <c r="AJ515" i="1" a="1"/>
  <c r="AJ515" i="1" s="1"/>
  <c r="AH515" i="1"/>
  <c r="AG515" i="1"/>
  <c r="P515" i="1" a="1"/>
  <c r="P515" i="1" s="1"/>
  <c r="O515" i="1"/>
  <c r="N515" i="1" a="1"/>
  <c r="N515" i="1"/>
  <c r="M515" i="1"/>
  <c r="L515" i="1" a="1"/>
  <c r="L515" i="1" s="1"/>
  <c r="R515" i="1" s="1"/>
  <c r="K515" i="1"/>
  <c r="J515" i="1" a="1"/>
  <c r="J515" i="1" s="1"/>
  <c r="I515" i="1"/>
  <c r="AJ514" i="1" a="1"/>
  <c r="AJ514" i="1"/>
  <c r="AH514" i="1"/>
  <c r="AG514" i="1"/>
  <c r="P514" i="1" a="1"/>
  <c r="P514" i="1" s="1"/>
  <c r="O514" i="1"/>
  <c r="N514" i="1" a="1"/>
  <c r="N514" i="1" s="1"/>
  <c r="M514" i="1"/>
  <c r="L514" i="1" a="1"/>
  <c r="L514" i="1" s="1"/>
  <c r="K514" i="1"/>
  <c r="J514" i="1" a="1"/>
  <c r="J514" i="1" s="1"/>
  <c r="I514" i="1"/>
  <c r="Q514" i="1" s="1"/>
  <c r="AJ513" i="1" a="1"/>
  <c r="AJ513" i="1"/>
  <c r="AH513" i="1"/>
  <c r="AG513" i="1"/>
  <c r="P513" i="1" a="1"/>
  <c r="P513" i="1" s="1"/>
  <c r="O513" i="1"/>
  <c r="N513" i="1" a="1"/>
  <c r="N513" i="1" s="1"/>
  <c r="M513" i="1"/>
  <c r="L513" i="1" a="1"/>
  <c r="L513" i="1" s="1"/>
  <c r="K513" i="1"/>
  <c r="J513" i="1" a="1"/>
  <c r="J513" i="1" s="1"/>
  <c r="I513" i="1"/>
  <c r="Q513" i="1" s="1"/>
  <c r="AJ512" i="1" a="1"/>
  <c r="AJ512" i="1" s="1"/>
  <c r="AH512" i="1"/>
  <c r="AG512" i="1"/>
  <c r="P512" i="1" a="1"/>
  <c r="P512" i="1" s="1"/>
  <c r="T512" i="1" s="1"/>
  <c r="O512" i="1"/>
  <c r="N512" i="1" a="1"/>
  <c r="N512" i="1" s="1"/>
  <c r="M512" i="1"/>
  <c r="L512" i="1" a="1"/>
  <c r="L512" i="1"/>
  <c r="K512" i="1"/>
  <c r="J512" i="1" a="1"/>
  <c r="J512" i="1" s="1"/>
  <c r="I512" i="1"/>
  <c r="AJ511" i="1" a="1"/>
  <c r="AJ511" i="1" s="1"/>
  <c r="AH511" i="1"/>
  <c r="AG511" i="1"/>
  <c r="P511" i="1" a="1"/>
  <c r="P511" i="1" s="1"/>
  <c r="O511" i="1"/>
  <c r="N511" i="1" a="1"/>
  <c r="N511" i="1" s="1"/>
  <c r="M511" i="1"/>
  <c r="L511" i="1" a="1"/>
  <c r="L511" i="1" s="1"/>
  <c r="R511" i="1" s="1"/>
  <c r="K511" i="1"/>
  <c r="J511" i="1" a="1"/>
  <c r="J511" i="1"/>
  <c r="I511" i="1"/>
  <c r="Q511" i="1" s="1"/>
  <c r="AJ510" i="1" a="1"/>
  <c r="AJ510" i="1" s="1"/>
  <c r="AH510" i="1"/>
  <c r="AG510" i="1"/>
  <c r="P510" i="1" a="1"/>
  <c r="P510" i="1" s="1"/>
  <c r="O510" i="1"/>
  <c r="N510" i="1" a="1"/>
  <c r="N510" i="1" s="1"/>
  <c r="M510" i="1"/>
  <c r="L510" i="1" a="1"/>
  <c r="L510" i="1"/>
  <c r="K510" i="1"/>
  <c r="R510" i="1" s="1"/>
  <c r="J510" i="1" a="1"/>
  <c r="J510" i="1" s="1"/>
  <c r="I510" i="1"/>
  <c r="Q510" i="1" s="1"/>
  <c r="AN510" i="1" s="1"/>
  <c r="AJ509" i="1" a="1"/>
  <c r="AJ509" i="1" s="1"/>
  <c r="AH509" i="1"/>
  <c r="AG509" i="1"/>
  <c r="P509" i="1" a="1"/>
  <c r="P509" i="1" s="1"/>
  <c r="O509" i="1"/>
  <c r="N509" i="1" a="1"/>
  <c r="N509" i="1" s="1"/>
  <c r="M509" i="1"/>
  <c r="L509" i="1" a="1"/>
  <c r="L509" i="1" s="1"/>
  <c r="K509" i="1"/>
  <c r="J509" i="1" a="1"/>
  <c r="J509" i="1" s="1"/>
  <c r="Q509" i="1" s="1"/>
  <c r="I509" i="1"/>
  <c r="AJ508" i="1" a="1"/>
  <c r="AJ508" i="1" s="1"/>
  <c r="AH508" i="1"/>
  <c r="AL509" i="1" s="1" a="1"/>
  <c r="AL509" i="1" s="1"/>
  <c r="AG508" i="1"/>
  <c r="P508" i="1" a="1"/>
  <c r="P508" i="1" s="1"/>
  <c r="O508" i="1"/>
  <c r="N508" i="1" a="1"/>
  <c r="N508" i="1" s="1"/>
  <c r="M508" i="1"/>
  <c r="L508" i="1" a="1"/>
  <c r="L508" i="1"/>
  <c r="K508" i="1"/>
  <c r="J508" i="1" a="1"/>
  <c r="J508" i="1"/>
  <c r="I508" i="1"/>
  <c r="AJ507" i="1" a="1"/>
  <c r="AJ507" i="1" s="1"/>
  <c r="AH507" i="1"/>
  <c r="AG507" i="1"/>
  <c r="AK509" i="1" s="1" a="1"/>
  <c r="AK509" i="1" s="1"/>
  <c r="P507" i="1" a="1"/>
  <c r="P507" i="1"/>
  <c r="T507" i="1" s="1"/>
  <c r="O507" i="1"/>
  <c r="N507" i="1" a="1"/>
  <c r="N507" i="1" s="1"/>
  <c r="M507" i="1"/>
  <c r="L507" i="1" a="1"/>
  <c r="L507" i="1" s="1"/>
  <c r="K507" i="1"/>
  <c r="R507" i="1" s="1"/>
  <c r="J507" i="1" a="1"/>
  <c r="J507" i="1"/>
  <c r="I507" i="1"/>
  <c r="AJ506" i="1" a="1"/>
  <c r="AJ506" i="1" s="1"/>
  <c r="AH506" i="1"/>
  <c r="AG506" i="1"/>
  <c r="P506" i="1" a="1"/>
  <c r="P506" i="1" s="1"/>
  <c r="O506" i="1"/>
  <c r="N506" i="1" a="1"/>
  <c r="N506" i="1" s="1"/>
  <c r="M506" i="1"/>
  <c r="L506" i="1" a="1"/>
  <c r="L506" i="1" s="1"/>
  <c r="K506" i="1"/>
  <c r="J506" i="1" a="1"/>
  <c r="J506" i="1"/>
  <c r="I506" i="1"/>
  <c r="Q506" i="1" s="1"/>
  <c r="AJ505" i="1" a="1"/>
  <c r="AJ505" i="1" s="1"/>
  <c r="AH505" i="1"/>
  <c r="AG505" i="1"/>
  <c r="P505" i="1" a="1"/>
  <c r="P505" i="1" s="1"/>
  <c r="O505" i="1"/>
  <c r="N505" i="1" a="1"/>
  <c r="N505" i="1" s="1"/>
  <c r="M505" i="1"/>
  <c r="L505" i="1" a="1"/>
  <c r="L505" i="1"/>
  <c r="K505" i="1"/>
  <c r="J505" i="1" a="1"/>
  <c r="J505" i="1" s="1"/>
  <c r="I505" i="1"/>
  <c r="AJ504" i="1" a="1"/>
  <c r="AJ504" i="1" s="1"/>
  <c r="AH504" i="1"/>
  <c r="AG504" i="1"/>
  <c r="P504" i="1" a="1"/>
  <c r="P504" i="1" s="1"/>
  <c r="O504" i="1"/>
  <c r="N504" i="1" a="1"/>
  <c r="N504" i="1" s="1"/>
  <c r="M504" i="1"/>
  <c r="L504" i="1" a="1"/>
  <c r="L504" i="1" s="1"/>
  <c r="R504" i="1" s="1"/>
  <c r="K504" i="1"/>
  <c r="J504" i="1" a="1"/>
  <c r="J504" i="1" s="1"/>
  <c r="I504" i="1"/>
  <c r="AJ503" i="1" a="1"/>
  <c r="AJ503" i="1" s="1"/>
  <c r="AN503" i="1" s="1"/>
  <c r="AH503" i="1"/>
  <c r="AG503" i="1"/>
  <c r="P503" i="1" a="1"/>
  <c r="P503" i="1" s="1"/>
  <c r="O503" i="1"/>
  <c r="N503" i="1" a="1"/>
  <c r="N503" i="1"/>
  <c r="M503" i="1"/>
  <c r="L503" i="1" a="1"/>
  <c r="L503" i="1"/>
  <c r="K503" i="1"/>
  <c r="J503" i="1" a="1"/>
  <c r="J503" i="1" s="1"/>
  <c r="Q503" i="1" s="1"/>
  <c r="I503" i="1"/>
  <c r="AJ502" i="1" a="1"/>
  <c r="AJ502" i="1" s="1"/>
  <c r="AH502" i="1"/>
  <c r="AG502" i="1"/>
  <c r="P502" i="1" a="1"/>
  <c r="P502" i="1" s="1"/>
  <c r="O502" i="1"/>
  <c r="T502" i="1" s="1"/>
  <c r="N502" i="1" a="1"/>
  <c r="N502" i="1"/>
  <c r="M502" i="1"/>
  <c r="S502" i="1" s="1"/>
  <c r="L502" i="1" a="1"/>
  <c r="L502" i="1" s="1"/>
  <c r="K502" i="1"/>
  <c r="J502" i="1" a="1"/>
  <c r="J502" i="1"/>
  <c r="I502" i="1"/>
  <c r="AJ501" i="1" a="1"/>
  <c r="AJ501" i="1" s="1"/>
  <c r="AH501" i="1"/>
  <c r="AG501" i="1"/>
  <c r="T501" i="1"/>
  <c r="P501" i="1" a="1"/>
  <c r="P501" i="1"/>
  <c r="O501" i="1"/>
  <c r="N501" i="1" a="1"/>
  <c r="N501" i="1" s="1"/>
  <c r="M501" i="1"/>
  <c r="L501" i="1" a="1"/>
  <c r="L501" i="1"/>
  <c r="K501" i="1"/>
  <c r="R501" i="1" s="1"/>
  <c r="J501" i="1" a="1"/>
  <c r="J501" i="1" s="1"/>
  <c r="I501" i="1"/>
  <c r="AJ500" i="1" a="1"/>
  <c r="AJ500" i="1"/>
  <c r="AH500" i="1"/>
  <c r="AG500" i="1"/>
  <c r="P500" i="1" a="1"/>
  <c r="P500" i="1"/>
  <c r="O500" i="1"/>
  <c r="T500" i="1" s="1"/>
  <c r="N500" i="1" a="1"/>
  <c r="N500" i="1" s="1"/>
  <c r="M500" i="1"/>
  <c r="L500" i="1" a="1"/>
  <c r="L500" i="1" s="1"/>
  <c r="K500" i="1"/>
  <c r="J500" i="1" a="1"/>
  <c r="J500" i="1" s="1"/>
  <c r="I500" i="1"/>
  <c r="AJ499" i="1" a="1"/>
  <c r="AJ499" i="1" s="1"/>
  <c r="AO499" i="1"/>
  <c r="AH499" i="1"/>
  <c r="AG499" i="1"/>
  <c r="P499" i="1" a="1"/>
  <c r="P499" i="1" s="1"/>
  <c r="O499" i="1"/>
  <c r="T499" i="1" s="1"/>
  <c r="N499" i="1" a="1"/>
  <c r="N499" i="1" s="1"/>
  <c r="M499" i="1"/>
  <c r="L499" i="1" a="1"/>
  <c r="L499" i="1" s="1"/>
  <c r="R499" i="1" s="1"/>
  <c r="K499" i="1"/>
  <c r="J499" i="1" a="1"/>
  <c r="J499" i="1" s="1"/>
  <c r="I499" i="1"/>
  <c r="AJ498" i="1" a="1"/>
  <c r="AJ498" i="1" s="1"/>
  <c r="AH498" i="1"/>
  <c r="AG498" i="1"/>
  <c r="R498" i="1"/>
  <c r="P498" i="1" a="1"/>
  <c r="P498" i="1" s="1"/>
  <c r="O498" i="1"/>
  <c r="N498" i="1" a="1"/>
  <c r="N498" i="1" s="1"/>
  <c r="M498" i="1"/>
  <c r="L498" i="1" a="1"/>
  <c r="L498" i="1" s="1"/>
  <c r="K498" i="1"/>
  <c r="J498" i="1" a="1"/>
  <c r="J498" i="1" s="1"/>
  <c r="Q498" i="1" s="1"/>
  <c r="I498" i="1"/>
  <c r="AJ497" i="1" a="1"/>
  <c r="AJ497" i="1" s="1"/>
  <c r="AH497" i="1"/>
  <c r="AG497" i="1"/>
  <c r="P497" i="1" a="1"/>
  <c r="P497" i="1"/>
  <c r="O497" i="1"/>
  <c r="N497" i="1" a="1"/>
  <c r="N497" i="1"/>
  <c r="M497" i="1"/>
  <c r="L497" i="1" a="1"/>
  <c r="L497" i="1" s="1"/>
  <c r="K497" i="1"/>
  <c r="J497" i="1" a="1"/>
  <c r="J497" i="1" s="1"/>
  <c r="I497" i="1"/>
  <c r="AJ496" i="1" a="1"/>
  <c r="AJ496" i="1" s="1"/>
  <c r="AH496" i="1"/>
  <c r="AG496" i="1"/>
  <c r="P496" i="1" a="1"/>
  <c r="P496" i="1" s="1"/>
  <c r="O496" i="1"/>
  <c r="N496" i="1" a="1"/>
  <c r="N496" i="1" s="1"/>
  <c r="M496" i="1"/>
  <c r="L496" i="1" a="1"/>
  <c r="L496" i="1" s="1"/>
  <c r="R496" i="1" s="1"/>
  <c r="K496" i="1"/>
  <c r="J496" i="1" a="1"/>
  <c r="J496" i="1" s="1"/>
  <c r="I496" i="1"/>
  <c r="AJ495" i="1" a="1"/>
  <c r="AJ495" i="1" s="1"/>
  <c r="AO495" i="1"/>
  <c r="AH495" i="1"/>
  <c r="AG495" i="1"/>
  <c r="P495" i="1" a="1"/>
  <c r="P495" i="1" s="1"/>
  <c r="O495" i="1"/>
  <c r="N495" i="1" a="1"/>
  <c r="N495" i="1"/>
  <c r="M495" i="1"/>
  <c r="L495" i="1" a="1"/>
  <c r="L495" i="1" s="1"/>
  <c r="K495" i="1"/>
  <c r="J495" i="1" a="1"/>
  <c r="J495" i="1" s="1"/>
  <c r="Q495" i="1" s="1"/>
  <c r="I495" i="1"/>
  <c r="AJ494" i="1" a="1"/>
  <c r="AJ494" i="1" s="1"/>
  <c r="AH494" i="1"/>
  <c r="AG494" i="1"/>
  <c r="P494" i="1" a="1"/>
  <c r="P494" i="1"/>
  <c r="O494" i="1"/>
  <c r="N494" i="1" a="1"/>
  <c r="N494" i="1" s="1"/>
  <c r="M494" i="1"/>
  <c r="L494" i="1" a="1"/>
  <c r="L494" i="1"/>
  <c r="K494" i="1"/>
  <c r="J494" i="1" a="1"/>
  <c r="J494" i="1" s="1"/>
  <c r="I494" i="1"/>
  <c r="AJ493" i="1" a="1"/>
  <c r="AJ493" i="1" s="1"/>
  <c r="AH493" i="1"/>
  <c r="AG493" i="1"/>
  <c r="P493" i="1" a="1"/>
  <c r="P493" i="1"/>
  <c r="O493" i="1"/>
  <c r="T493" i="1" s="1"/>
  <c r="N493" i="1" a="1"/>
  <c r="N493" i="1" s="1"/>
  <c r="M493" i="1"/>
  <c r="L493" i="1" a="1"/>
  <c r="L493" i="1"/>
  <c r="K493" i="1"/>
  <c r="J493" i="1" a="1"/>
  <c r="J493" i="1" s="1"/>
  <c r="I493" i="1"/>
  <c r="AJ492" i="1" a="1"/>
  <c r="AJ492" i="1" s="1"/>
  <c r="AH492" i="1"/>
  <c r="AG492" i="1"/>
  <c r="P492" i="1" a="1"/>
  <c r="P492" i="1"/>
  <c r="O492" i="1"/>
  <c r="T492" i="1" s="1"/>
  <c r="N492" i="1" a="1"/>
  <c r="N492" i="1" s="1"/>
  <c r="M492" i="1"/>
  <c r="L492" i="1" a="1"/>
  <c r="L492" i="1" s="1"/>
  <c r="R492" i="1" s="1"/>
  <c r="K492" i="1"/>
  <c r="J492" i="1" a="1"/>
  <c r="J492" i="1"/>
  <c r="I492" i="1"/>
  <c r="AJ491" i="1" a="1"/>
  <c r="AJ491" i="1" s="1"/>
  <c r="AH491" i="1"/>
  <c r="AG491" i="1"/>
  <c r="P491" i="1" a="1"/>
  <c r="P491" i="1"/>
  <c r="O491" i="1"/>
  <c r="N491" i="1" a="1"/>
  <c r="N491" i="1" s="1"/>
  <c r="M491" i="1"/>
  <c r="L491" i="1" a="1"/>
  <c r="L491" i="1" s="1"/>
  <c r="K491" i="1"/>
  <c r="R491" i="1" s="1"/>
  <c r="J491" i="1" a="1"/>
  <c r="J491" i="1" s="1"/>
  <c r="I491" i="1"/>
  <c r="Q491" i="1" s="1"/>
  <c r="AJ490" i="1" a="1"/>
  <c r="AJ490" i="1" s="1"/>
  <c r="AH490" i="1"/>
  <c r="AG490" i="1"/>
  <c r="P490" i="1" a="1"/>
  <c r="P490" i="1" s="1"/>
  <c r="O490" i="1"/>
  <c r="N490" i="1" a="1"/>
  <c r="N490" i="1" s="1"/>
  <c r="M490" i="1"/>
  <c r="L490" i="1" a="1"/>
  <c r="L490" i="1"/>
  <c r="K490" i="1"/>
  <c r="R490" i="1" s="1"/>
  <c r="J490" i="1" a="1"/>
  <c r="J490" i="1"/>
  <c r="I490" i="1"/>
  <c r="AJ489" i="1" a="1"/>
  <c r="AJ489" i="1" s="1"/>
  <c r="AH489" i="1"/>
  <c r="AG489" i="1"/>
  <c r="P489" i="1" a="1"/>
  <c r="P489" i="1"/>
  <c r="O489" i="1"/>
  <c r="N489" i="1" a="1"/>
  <c r="N489" i="1"/>
  <c r="M489" i="1"/>
  <c r="L489" i="1" a="1"/>
  <c r="L489" i="1"/>
  <c r="K489" i="1"/>
  <c r="J489" i="1" a="1"/>
  <c r="J489" i="1"/>
  <c r="Q489" i="1" s="1"/>
  <c r="I489" i="1"/>
  <c r="AJ488" i="1" a="1"/>
  <c r="AJ488" i="1" s="1"/>
  <c r="AH488" i="1"/>
  <c r="AG488" i="1"/>
  <c r="P488" i="1" a="1"/>
  <c r="P488" i="1"/>
  <c r="O488" i="1"/>
  <c r="N488" i="1" a="1"/>
  <c r="N488" i="1" s="1"/>
  <c r="M488" i="1"/>
  <c r="L488" i="1" a="1"/>
  <c r="L488" i="1" s="1"/>
  <c r="K488" i="1"/>
  <c r="J488" i="1" a="1"/>
  <c r="J488" i="1" s="1"/>
  <c r="I488" i="1"/>
  <c r="AJ487" i="1" a="1"/>
  <c r="AJ487" i="1" s="1"/>
  <c r="AH487" i="1"/>
  <c r="AG487" i="1"/>
  <c r="P487" i="1" a="1"/>
  <c r="P487" i="1" s="1"/>
  <c r="O487" i="1"/>
  <c r="N487" i="1" a="1"/>
  <c r="N487" i="1" s="1"/>
  <c r="M487" i="1"/>
  <c r="L487" i="1" a="1"/>
  <c r="L487" i="1" s="1"/>
  <c r="K487" i="1"/>
  <c r="J487" i="1" a="1"/>
  <c r="J487" i="1" s="1"/>
  <c r="I487" i="1"/>
  <c r="AJ486" i="1" a="1"/>
  <c r="AJ486" i="1"/>
  <c r="AH486" i="1"/>
  <c r="AG486" i="1"/>
  <c r="P486" i="1" a="1"/>
  <c r="P486" i="1" s="1"/>
  <c r="O486" i="1"/>
  <c r="T486" i="1" s="1"/>
  <c r="N486" i="1" a="1"/>
  <c r="N486" i="1" s="1"/>
  <c r="M486" i="1"/>
  <c r="S486" i="1" s="1"/>
  <c r="L486" i="1" a="1"/>
  <c r="L486" i="1"/>
  <c r="K486" i="1"/>
  <c r="J486" i="1" a="1"/>
  <c r="J486" i="1" s="1"/>
  <c r="I486" i="1"/>
  <c r="AJ485" i="1" a="1"/>
  <c r="AJ485" i="1" s="1"/>
  <c r="AH485" i="1"/>
  <c r="AG485" i="1"/>
  <c r="P485" i="1" a="1"/>
  <c r="P485" i="1" s="1"/>
  <c r="O485" i="1"/>
  <c r="N485" i="1" a="1"/>
  <c r="N485" i="1" s="1"/>
  <c r="M485" i="1"/>
  <c r="L485" i="1" a="1"/>
  <c r="L485" i="1"/>
  <c r="K485" i="1"/>
  <c r="R485" i="1" s="1"/>
  <c r="J485" i="1" a="1"/>
  <c r="J485" i="1" s="1"/>
  <c r="I485" i="1"/>
  <c r="AJ484" i="1" a="1"/>
  <c r="AJ484" i="1" s="1"/>
  <c r="AH484" i="1"/>
  <c r="AG484" i="1"/>
  <c r="P484" i="1" a="1"/>
  <c r="P484" i="1" s="1"/>
  <c r="T484" i="1" s="1"/>
  <c r="O484" i="1"/>
  <c r="N484" i="1" a="1"/>
  <c r="N484" i="1"/>
  <c r="M484" i="1"/>
  <c r="L484" i="1" a="1"/>
  <c r="L484" i="1" s="1"/>
  <c r="K484" i="1"/>
  <c r="R484" i="1" s="1"/>
  <c r="J484" i="1" a="1"/>
  <c r="J484" i="1"/>
  <c r="I484" i="1"/>
  <c r="AJ483" i="1" a="1"/>
  <c r="AJ483" i="1" s="1"/>
  <c r="AH483" i="1"/>
  <c r="AG483" i="1"/>
  <c r="P483" i="1" a="1"/>
  <c r="P483" i="1" s="1"/>
  <c r="O483" i="1"/>
  <c r="T483" i="1" s="1"/>
  <c r="N483" i="1" a="1"/>
  <c r="N483" i="1" s="1"/>
  <c r="M483" i="1"/>
  <c r="L483" i="1" a="1"/>
  <c r="L483" i="1" s="1"/>
  <c r="K483" i="1"/>
  <c r="R483" i="1" s="1"/>
  <c r="J483" i="1" a="1"/>
  <c r="J483" i="1" s="1"/>
  <c r="Q483" i="1" s="1"/>
  <c r="I483" i="1"/>
  <c r="AJ482" i="1" a="1"/>
  <c r="AJ482" i="1" s="1"/>
  <c r="AH482" i="1"/>
  <c r="AG482" i="1"/>
  <c r="P482" i="1" a="1"/>
  <c r="P482" i="1" s="1"/>
  <c r="O482" i="1"/>
  <c r="N482" i="1" a="1"/>
  <c r="N482" i="1" s="1"/>
  <c r="M482" i="1"/>
  <c r="L482" i="1" a="1"/>
  <c r="L482" i="1"/>
  <c r="K482" i="1"/>
  <c r="R482" i="1" s="1"/>
  <c r="J482" i="1" a="1"/>
  <c r="J482" i="1" s="1"/>
  <c r="I482" i="1"/>
  <c r="Q482" i="1" s="1"/>
  <c r="AJ481" i="1" a="1"/>
  <c r="AJ481" i="1" s="1"/>
  <c r="AH481" i="1"/>
  <c r="AG481" i="1"/>
  <c r="P481" i="1" a="1"/>
  <c r="P481" i="1" s="1"/>
  <c r="O481" i="1"/>
  <c r="N481" i="1" a="1"/>
  <c r="N481" i="1" s="1"/>
  <c r="M481" i="1"/>
  <c r="L481" i="1" a="1"/>
  <c r="L481" i="1"/>
  <c r="K481" i="1"/>
  <c r="R481" i="1" s="1"/>
  <c r="J481" i="1" a="1"/>
  <c r="J481" i="1" s="1"/>
  <c r="I481" i="1"/>
  <c r="AJ480" i="1" a="1"/>
  <c r="AJ480" i="1" s="1"/>
  <c r="AH480" i="1"/>
  <c r="AL481" i="1" s="1" a="1"/>
  <c r="AL481" i="1" s="1"/>
  <c r="AG480" i="1"/>
  <c r="P480" i="1" a="1"/>
  <c r="P480" i="1"/>
  <c r="O480" i="1"/>
  <c r="T480" i="1" s="1"/>
  <c r="N480" i="1" a="1"/>
  <c r="N480" i="1" s="1"/>
  <c r="M480" i="1"/>
  <c r="L480" i="1" a="1"/>
  <c r="L480" i="1"/>
  <c r="R480" i="1" s="1"/>
  <c r="K480" i="1"/>
  <c r="J480" i="1" a="1"/>
  <c r="J480" i="1" s="1"/>
  <c r="I480" i="1"/>
  <c r="Q480" i="1" s="1"/>
  <c r="AJ479" i="1" a="1"/>
  <c r="AJ479" i="1" s="1"/>
  <c r="AH479" i="1"/>
  <c r="AG479" i="1"/>
  <c r="Q479" i="1"/>
  <c r="P479" i="1" a="1"/>
  <c r="P479" i="1" s="1"/>
  <c r="T479" i="1" s="1"/>
  <c r="O479" i="1"/>
  <c r="N479" i="1" a="1"/>
  <c r="N479" i="1"/>
  <c r="M479" i="1"/>
  <c r="L479" i="1" a="1"/>
  <c r="L479" i="1" s="1"/>
  <c r="K479" i="1"/>
  <c r="J479" i="1" a="1"/>
  <c r="J479" i="1" s="1"/>
  <c r="I479" i="1"/>
  <c r="AJ478" i="1" a="1"/>
  <c r="AJ478" i="1" s="1"/>
  <c r="AH478" i="1"/>
  <c r="AG478" i="1"/>
  <c r="P478" i="1" a="1"/>
  <c r="P478" i="1" s="1"/>
  <c r="O478" i="1"/>
  <c r="N478" i="1" a="1"/>
  <c r="N478" i="1" s="1"/>
  <c r="M478" i="1"/>
  <c r="S478" i="1" s="1"/>
  <c r="L478" i="1" a="1"/>
  <c r="L478" i="1" s="1"/>
  <c r="K478" i="1"/>
  <c r="J478" i="1" a="1"/>
  <c r="J478" i="1" s="1"/>
  <c r="Q478" i="1" s="1"/>
  <c r="I478" i="1"/>
  <c r="AJ477" i="1" a="1"/>
  <c r="AJ477" i="1"/>
  <c r="AH477" i="1"/>
  <c r="AG477" i="1"/>
  <c r="Q477" i="1"/>
  <c r="AN477" i="1" s="1"/>
  <c r="P477" i="1" a="1"/>
  <c r="P477" i="1"/>
  <c r="O477" i="1"/>
  <c r="N477" i="1" a="1"/>
  <c r="N477" i="1"/>
  <c r="M477" i="1"/>
  <c r="L477" i="1" a="1"/>
  <c r="L477" i="1" s="1"/>
  <c r="K477" i="1"/>
  <c r="J477" i="1" a="1"/>
  <c r="J477" i="1" s="1"/>
  <c r="I477" i="1"/>
  <c r="AJ476" i="1" a="1"/>
  <c r="AJ476" i="1" s="1"/>
  <c r="AH476" i="1"/>
  <c r="AG476" i="1"/>
  <c r="R476" i="1"/>
  <c r="P476" i="1" a="1"/>
  <c r="P476" i="1"/>
  <c r="O476" i="1"/>
  <c r="T476" i="1" s="1"/>
  <c r="N476" i="1" a="1"/>
  <c r="N476" i="1" s="1"/>
  <c r="M476" i="1"/>
  <c r="L476" i="1" a="1"/>
  <c r="L476" i="1" s="1"/>
  <c r="K476" i="1"/>
  <c r="J476" i="1" a="1"/>
  <c r="J476" i="1"/>
  <c r="I476" i="1"/>
  <c r="AJ475" i="1" a="1"/>
  <c r="AJ475" i="1" s="1"/>
  <c r="AH475" i="1"/>
  <c r="AG475" i="1"/>
  <c r="Q475" i="1"/>
  <c r="AN475" i="1" s="1"/>
  <c r="P475" i="1" a="1"/>
  <c r="P475" i="1"/>
  <c r="O475" i="1"/>
  <c r="N475" i="1" a="1"/>
  <c r="N475" i="1" s="1"/>
  <c r="M475" i="1"/>
  <c r="L475" i="1" a="1"/>
  <c r="L475" i="1"/>
  <c r="K475" i="1"/>
  <c r="J475" i="1" a="1"/>
  <c r="J475" i="1" s="1"/>
  <c r="I475" i="1"/>
  <c r="AJ474" i="1" a="1"/>
  <c r="AJ474" i="1" s="1"/>
  <c r="AH474" i="1"/>
  <c r="AG474" i="1"/>
  <c r="P474" i="1" a="1"/>
  <c r="P474" i="1" s="1"/>
  <c r="O474" i="1"/>
  <c r="N474" i="1" a="1"/>
  <c r="N474" i="1" s="1"/>
  <c r="M474" i="1"/>
  <c r="S474" i="1" s="1"/>
  <c r="L474" i="1" a="1"/>
  <c r="L474" i="1" s="1"/>
  <c r="K474" i="1"/>
  <c r="J474" i="1" a="1"/>
  <c r="J474" i="1"/>
  <c r="I474" i="1"/>
  <c r="AJ473" i="1" a="1"/>
  <c r="AJ473" i="1" s="1"/>
  <c r="AO473" i="1"/>
  <c r="AH473" i="1"/>
  <c r="AG473" i="1"/>
  <c r="P473" i="1" a="1"/>
  <c r="P473" i="1"/>
  <c r="T473" i="1" s="1"/>
  <c r="O473" i="1"/>
  <c r="N473" i="1" a="1"/>
  <c r="N473" i="1" s="1"/>
  <c r="M473" i="1"/>
  <c r="L473" i="1" a="1"/>
  <c r="L473" i="1" s="1"/>
  <c r="K473" i="1"/>
  <c r="J473" i="1" a="1"/>
  <c r="J473" i="1" s="1"/>
  <c r="Q473" i="1" s="1"/>
  <c r="I473" i="1"/>
  <c r="AJ472" i="1" a="1"/>
  <c r="AJ472" i="1" s="1"/>
  <c r="AO472" i="1"/>
  <c r="AH472" i="1"/>
  <c r="AG472" i="1"/>
  <c r="P472" i="1" a="1"/>
  <c r="P472" i="1"/>
  <c r="O472" i="1"/>
  <c r="T472" i="1" s="1"/>
  <c r="N472" i="1" a="1"/>
  <c r="N472" i="1" s="1"/>
  <c r="M472" i="1"/>
  <c r="L472" i="1" a="1"/>
  <c r="L472" i="1" s="1"/>
  <c r="K472" i="1"/>
  <c r="J472" i="1" a="1"/>
  <c r="J472" i="1" s="1"/>
  <c r="I472" i="1"/>
  <c r="AJ471" i="1" a="1"/>
  <c r="AJ471" i="1" s="1"/>
  <c r="AH471" i="1"/>
  <c r="AG471" i="1"/>
  <c r="P471" i="1" a="1"/>
  <c r="P471" i="1" s="1"/>
  <c r="T471" i="1" s="1"/>
  <c r="O471" i="1"/>
  <c r="N471" i="1" a="1"/>
  <c r="N471" i="1" s="1"/>
  <c r="M471" i="1"/>
  <c r="L471" i="1" a="1"/>
  <c r="L471" i="1" s="1"/>
  <c r="K471" i="1"/>
  <c r="J471" i="1" a="1"/>
  <c r="J471" i="1" s="1"/>
  <c r="I471" i="1"/>
  <c r="AJ470" i="1" a="1"/>
  <c r="AJ470" i="1" s="1"/>
  <c r="AH470" i="1"/>
  <c r="AG470" i="1"/>
  <c r="P470" i="1" a="1"/>
  <c r="P470" i="1" s="1"/>
  <c r="O470" i="1"/>
  <c r="N470" i="1" a="1"/>
  <c r="N470" i="1" s="1"/>
  <c r="M470" i="1"/>
  <c r="L470" i="1" a="1"/>
  <c r="L470" i="1" s="1"/>
  <c r="K470" i="1"/>
  <c r="J470" i="1" a="1"/>
  <c r="J470" i="1" s="1"/>
  <c r="I470" i="1"/>
  <c r="AJ469" i="1" a="1"/>
  <c r="AJ469" i="1" s="1"/>
  <c r="AH469" i="1"/>
  <c r="AG469" i="1"/>
  <c r="P469" i="1" a="1"/>
  <c r="P469" i="1"/>
  <c r="O469" i="1"/>
  <c r="T469" i="1" s="1"/>
  <c r="N469" i="1" a="1"/>
  <c r="N469" i="1"/>
  <c r="M469" i="1"/>
  <c r="L469" i="1" a="1"/>
  <c r="L469" i="1" s="1"/>
  <c r="K469" i="1"/>
  <c r="J469" i="1" a="1"/>
  <c r="J469" i="1"/>
  <c r="I469" i="1"/>
  <c r="Q469" i="1" s="1"/>
  <c r="AN469" i="1" s="1"/>
  <c r="AJ468" i="1" a="1"/>
  <c r="AJ468" i="1" s="1"/>
  <c r="AH468" i="1"/>
  <c r="AG468" i="1"/>
  <c r="P468" i="1" a="1"/>
  <c r="P468" i="1"/>
  <c r="O468" i="1"/>
  <c r="T468" i="1" s="1"/>
  <c r="N468" i="1" a="1"/>
  <c r="N468" i="1" s="1"/>
  <c r="M468" i="1"/>
  <c r="L468" i="1" a="1"/>
  <c r="L468" i="1" s="1"/>
  <c r="K468" i="1"/>
  <c r="J468" i="1" a="1"/>
  <c r="J468" i="1" s="1"/>
  <c r="I468" i="1"/>
  <c r="AJ467" i="1" a="1"/>
  <c r="AJ467" i="1" s="1"/>
  <c r="AH467" i="1"/>
  <c r="AG467" i="1"/>
  <c r="P467" i="1" a="1"/>
  <c r="P467" i="1"/>
  <c r="O467" i="1"/>
  <c r="T467" i="1" s="1"/>
  <c r="N467" i="1" a="1"/>
  <c r="N467" i="1" s="1"/>
  <c r="M467" i="1"/>
  <c r="S467" i="1" s="1"/>
  <c r="L467" i="1" a="1"/>
  <c r="L467" i="1"/>
  <c r="K467" i="1"/>
  <c r="R467" i="1" s="1"/>
  <c r="J467" i="1" a="1"/>
  <c r="J467" i="1" s="1"/>
  <c r="I467" i="1"/>
  <c r="AJ466" i="1" a="1"/>
  <c r="AJ466" i="1" s="1"/>
  <c r="AH466" i="1"/>
  <c r="AG466" i="1"/>
  <c r="P466" i="1" a="1"/>
  <c r="P466" i="1" s="1"/>
  <c r="O466" i="1"/>
  <c r="N466" i="1" a="1"/>
  <c r="N466" i="1" s="1"/>
  <c r="M466" i="1"/>
  <c r="L466" i="1" a="1"/>
  <c r="L466" i="1"/>
  <c r="K466" i="1"/>
  <c r="J466" i="1" a="1"/>
  <c r="J466" i="1" s="1"/>
  <c r="I466" i="1"/>
  <c r="AJ465" i="1" a="1"/>
  <c r="AJ465" i="1" s="1"/>
  <c r="AH465" i="1"/>
  <c r="AG465" i="1"/>
  <c r="P465" i="1" a="1"/>
  <c r="P465" i="1" s="1"/>
  <c r="O465" i="1"/>
  <c r="N465" i="1" a="1"/>
  <c r="N465" i="1" s="1"/>
  <c r="M465" i="1"/>
  <c r="L465" i="1" a="1"/>
  <c r="L465" i="1"/>
  <c r="K465" i="1"/>
  <c r="R465" i="1" s="1"/>
  <c r="J465" i="1" a="1"/>
  <c r="J465" i="1" s="1"/>
  <c r="I465" i="1"/>
  <c r="AJ464" i="1" a="1"/>
  <c r="AJ464" i="1" s="1"/>
  <c r="AH464" i="1"/>
  <c r="AG464" i="1"/>
  <c r="T464" i="1"/>
  <c r="P464" i="1" a="1"/>
  <c r="P464" i="1"/>
  <c r="O464" i="1"/>
  <c r="N464" i="1" a="1"/>
  <c r="N464" i="1" s="1"/>
  <c r="M464" i="1"/>
  <c r="S464" i="1" s="1"/>
  <c r="L464" i="1" a="1"/>
  <c r="L464" i="1" s="1"/>
  <c r="K464" i="1"/>
  <c r="R464" i="1" s="1"/>
  <c r="J464" i="1" a="1"/>
  <c r="J464" i="1" s="1"/>
  <c r="I464" i="1"/>
  <c r="AJ463" i="1" a="1"/>
  <c r="AJ463" i="1" s="1"/>
  <c r="AH463" i="1"/>
  <c r="AG463" i="1"/>
  <c r="P463" i="1" a="1"/>
  <c r="P463" i="1" s="1"/>
  <c r="O463" i="1"/>
  <c r="N463" i="1" a="1"/>
  <c r="N463" i="1"/>
  <c r="M463" i="1"/>
  <c r="S463" i="1" s="1"/>
  <c r="L463" i="1" a="1"/>
  <c r="L463" i="1" s="1"/>
  <c r="K463" i="1"/>
  <c r="J463" i="1" a="1"/>
  <c r="J463" i="1" s="1"/>
  <c r="I463" i="1"/>
  <c r="AJ462" i="1" a="1"/>
  <c r="AJ462" i="1" s="1"/>
  <c r="AH462" i="1"/>
  <c r="AG462" i="1"/>
  <c r="P462" i="1" a="1"/>
  <c r="P462" i="1" s="1"/>
  <c r="O462" i="1"/>
  <c r="N462" i="1" a="1"/>
  <c r="N462" i="1" s="1"/>
  <c r="M462" i="1"/>
  <c r="L462" i="1" a="1"/>
  <c r="L462" i="1" s="1"/>
  <c r="K462" i="1"/>
  <c r="J462" i="1" a="1"/>
  <c r="J462" i="1" s="1"/>
  <c r="I462" i="1"/>
  <c r="AJ461" i="1" a="1"/>
  <c r="AJ461" i="1"/>
  <c r="AH461" i="1"/>
  <c r="AG461" i="1"/>
  <c r="P461" i="1" a="1"/>
  <c r="P461" i="1" s="1"/>
  <c r="O461" i="1"/>
  <c r="N461" i="1" a="1"/>
  <c r="N461" i="1" s="1"/>
  <c r="M461" i="1"/>
  <c r="L461" i="1" a="1"/>
  <c r="L461" i="1" s="1"/>
  <c r="K461" i="1"/>
  <c r="R461" i="1" s="1"/>
  <c r="J461" i="1" a="1"/>
  <c r="J461" i="1" s="1"/>
  <c r="I461" i="1"/>
  <c r="AJ460" i="1" a="1"/>
  <c r="AJ460" i="1" s="1"/>
  <c r="AH460" i="1"/>
  <c r="AG460" i="1"/>
  <c r="P460" i="1" a="1"/>
  <c r="P460" i="1"/>
  <c r="O460" i="1"/>
  <c r="T460" i="1" s="1"/>
  <c r="N460" i="1" a="1"/>
  <c r="N460" i="1" s="1"/>
  <c r="M460" i="1"/>
  <c r="L460" i="1" a="1"/>
  <c r="L460" i="1"/>
  <c r="K460" i="1"/>
  <c r="J460" i="1" a="1"/>
  <c r="J460" i="1"/>
  <c r="I460" i="1"/>
  <c r="AJ459" i="1" a="1"/>
  <c r="AJ459" i="1" s="1"/>
  <c r="AH459" i="1"/>
  <c r="AG459" i="1"/>
  <c r="P459" i="1" a="1"/>
  <c r="P459" i="1" s="1"/>
  <c r="O459" i="1"/>
  <c r="N459" i="1" a="1"/>
  <c r="N459" i="1" s="1"/>
  <c r="M459" i="1"/>
  <c r="L459" i="1" a="1"/>
  <c r="L459" i="1" s="1"/>
  <c r="K459" i="1"/>
  <c r="J459" i="1" a="1"/>
  <c r="J459" i="1" s="1"/>
  <c r="I459" i="1"/>
  <c r="AJ458" i="1" a="1"/>
  <c r="AJ458" i="1" s="1"/>
  <c r="AO458" i="1"/>
  <c r="AH458" i="1"/>
  <c r="AG458" i="1"/>
  <c r="P458" i="1" a="1"/>
  <c r="P458" i="1" s="1"/>
  <c r="O458" i="1"/>
  <c r="N458" i="1" a="1"/>
  <c r="N458" i="1" s="1"/>
  <c r="M458" i="1"/>
  <c r="L458" i="1" a="1"/>
  <c r="L458" i="1" s="1"/>
  <c r="R458" i="1" s="1"/>
  <c r="K458" i="1"/>
  <c r="J458" i="1" a="1"/>
  <c r="J458" i="1"/>
  <c r="I458" i="1"/>
  <c r="Q458" i="1" s="1"/>
  <c r="AJ457" i="1" a="1"/>
  <c r="AJ457" i="1"/>
  <c r="AH457" i="1"/>
  <c r="AG457" i="1"/>
  <c r="P457" i="1" a="1"/>
  <c r="P457" i="1" s="1"/>
  <c r="T457" i="1" s="1"/>
  <c r="O457" i="1"/>
  <c r="N457" i="1" a="1"/>
  <c r="N457" i="1" s="1"/>
  <c r="M457" i="1"/>
  <c r="L457" i="1" a="1"/>
  <c r="L457" i="1" s="1"/>
  <c r="K457" i="1"/>
  <c r="J457" i="1" a="1"/>
  <c r="J457" i="1" s="1"/>
  <c r="I457" i="1"/>
  <c r="AJ456" i="1" a="1"/>
  <c r="AJ456" i="1"/>
  <c r="AH456" i="1"/>
  <c r="AL456" i="1" s="1" a="1"/>
  <c r="AL456" i="1" s="1"/>
  <c r="AG456" i="1"/>
  <c r="P456" i="1" a="1"/>
  <c r="P456" i="1" s="1"/>
  <c r="O456" i="1"/>
  <c r="N456" i="1" a="1"/>
  <c r="N456" i="1" s="1"/>
  <c r="M456" i="1"/>
  <c r="L456" i="1" a="1"/>
  <c r="L456" i="1" s="1"/>
  <c r="K456" i="1"/>
  <c r="J456" i="1" a="1"/>
  <c r="J456" i="1"/>
  <c r="I456" i="1"/>
  <c r="AJ455" i="1" a="1"/>
  <c r="AJ455" i="1"/>
  <c r="AO455" i="1"/>
  <c r="AH455" i="1"/>
  <c r="AG455" i="1"/>
  <c r="P455" i="1" a="1"/>
  <c r="P455" i="1"/>
  <c r="O455" i="1"/>
  <c r="N455" i="1" a="1"/>
  <c r="N455" i="1" s="1"/>
  <c r="M455" i="1"/>
  <c r="L455" i="1" a="1"/>
  <c r="L455" i="1" s="1"/>
  <c r="K455" i="1"/>
  <c r="J455" i="1" a="1"/>
  <c r="J455" i="1"/>
  <c r="I455" i="1"/>
  <c r="AJ454" i="1" a="1"/>
  <c r="AJ454" i="1"/>
  <c r="AH454" i="1"/>
  <c r="AG454" i="1"/>
  <c r="P454" i="1" a="1"/>
  <c r="P454" i="1" s="1"/>
  <c r="O454" i="1"/>
  <c r="N454" i="1" a="1"/>
  <c r="N454" i="1" s="1"/>
  <c r="M454" i="1"/>
  <c r="L454" i="1" a="1"/>
  <c r="L454" i="1" s="1"/>
  <c r="K454" i="1"/>
  <c r="R454" i="1" s="1"/>
  <c r="J454" i="1" a="1"/>
  <c r="J454" i="1" s="1"/>
  <c r="I454" i="1"/>
  <c r="Q454" i="1" s="1"/>
  <c r="AJ453" i="1" a="1"/>
  <c r="AJ453" i="1"/>
  <c r="AH453" i="1"/>
  <c r="AG453" i="1"/>
  <c r="P453" i="1" a="1"/>
  <c r="P453" i="1" s="1"/>
  <c r="T453" i="1" s="1"/>
  <c r="O453" i="1"/>
  <c r="N453" i="1" a="1"/>
  <c r="N453" i="1" s="1"/>
  <c r="M453" i="1"/>
  <c r="L453" i="1" a="1"/>
  <c r="L453" i="1" s="1"/>
  <c r="K453" i="1"/>
  <c r="J453" i="1" a="1"/>
  <c r="J453" i="1"/>
  <c r="I453" i="1"/>
  <c r="AJ452" i="1" a="1"/>
  <c r="AJ452" i="1" s="1"/>
  <c r="AH452" i="1"/>
  <c r="AG452" i="1"/>
  <c r="P452" i="1" a="1"/>
  <c r="P452" i="1" s="1"/>
  <c r="O452" i="1"/>
  <c r="N452" i="1" a="1"/>
  <c r="N452" i="1" s="1"/>
  <c r="M452" i="1"/>
  <c r="L452" i="1" a="1"/>
  <c r="L452" i="1" s="1"/>
  <c r="K452" i="1"/>
  <c r="J452" i="1" a="1"/>
  <c r="J452" i="1" s="1"/>
  <c r="I452" i="1"/>
  <c r="AJ451" i="1" a="1"/>
  <c r="AJ451" i="1"/>
  <c r="AH451" i="1"/>
  <c r="AG451" i="1"/>
  <c r="P451" i="1" a="1"/>
  <c r="P451" i="1"/>
  <c r="O451" i="1"/>
  <c r="T451" i="1" s="1"/>
  <c r="N451" i="1" a="1"/>
  <c r="N451" i="1"/>
  <c r="M451" i="1"/>
  <c r="L451" i="1" a="1"/>
  <c r="L451" i="1" s="1"/>
  <c r="R451" i="1" s="1"/>
  <c r="K451" i="1"/>
  <c r="J451" i="1" a="1"/>
  <c r="J451" i="1" s="1"/>
  <c r="I451" i="1"/>
  <c r="AJ450" i="1" a="1"/>
  <c r="AJ450" i="1" s="1"/>
  <c r="AH450" i="1"/>
  <c r="AG450" i="1"/>
  <c r="Q450" i="1"/>
  <c r="P450" i="1" a="1"/>
  <c r="P450" i="1" s="1"/>
  <c r="O450" i="1"/>
  <c r="T450" i="1" s="1"/>
  <c r="N450" i="1" a="1"/>
  <c r="N450" i="1"/>
  <c r="M450" i="1"/>
  <c r="L450" i="1" a="1"/>
  <c r="L450" i="1" s="1"/>
  <c r="R450" i="1" s="1"/>
  <c r="K450" i="1"/>
  <c r="J450" i="1" a="1"/>
  <c r="J450" i="1"/>
  <c r="I450" i="1"/>
  <c r="AJ449" i="1" a="1"/>
  <c r="AJ449" i="1"/>
  <c r="AH449" i="1"/>
  <c r="AG449" i="1"/>
  <c r="Q449" i="1"/>
  <c r="P449" i="1" a="1"/>
  <c r="P449" i="1" s="1"/>
  <c r="O449" i="1"/>
  <c r="N449" i="1" a="1"/>
  <c r="N449" i="1" s="1"/>
  <c r="M449" i="1"/>
  <c r="L449" i="1" a="1"/>
  <c r="L449" i="1" s="1"/>
  <c r="R449" i="1" s="1"/>
  <c r="K449" i="1"/>
  <c r="J449" i="1" a="1"/>
  <c r="J449" i="1" s="1"/>
  <c r="I449" i="1"/>
  <c r="AJ448" i="1" a="1"/>
  <c r="AJ448" i="1"/>
  <c r="AH448" i="1"/>
  <c r="AG448" i="1"/>
  <c r="P448" i="1" a="1"/>
  <c r="P448" i="1" s="1"/>
  <c r="O448" i="1"/>
  <c r="N448" i="1" a="1"/>
  <c r="N448" i="1" s="1"/>
  <c r="M448" i="1"/>
  <c r="L448" i="1" a="1"/>
  <c r="L448" i="1" s="1"/>
  <c r="K448" i="1"/>
  <c r="J448" i="1" a="1"/>
  <c r="J448" i="1" s="1"/>
  <c r="Q448" i="1" s="1"/>
  <c r="I448" i="1"/>
  <c r="AJ447" i="1" a="1"/>
  <c r="AJ447" i="1" s="1"/>
  <c r="AH447" i="1"/>
  <c r="AG447" i="1"/>
  <c r="P447" i="1" a="1"/>
  <c r="P447" i="1"/>
  <c r="O447" i="1"/>
  <c r="T447" i="1" s="1"/>
  <c r="N447" i="1" a="1"/>
  <c r="N447" i="1" s="1"/>
  <c r="M447" i="1"/>
  <c r="L447" i="1" a="1"/>
  <c r="L447" i="1" s="1"/>
  <c r="K447" i="1"/>
  <c r="R447" i="1" s="1"/>
  <c r="J447" i="1" a="1"/>
  <c r="J447" i="1"/>
  <c r="I447" i="1"/>
  <c r="AJ446" i="1" a="1"/>
  <c r="AJ446" i="1" s="1"/>
  <c r="AH446" i="1"/>
  <c r="AG446" i="1"/>
  <c r="P446" i="1" a="1"/>
  <c r="P446" i="1" s="1"/>
  <c r="O446" i="1"/>
  <c r="N446" i="1" a="1"/>
  <c r="N446" i="1"/>
  <c r="M446" i="1"/>
  <c r="L446" i="1" a="1"/>
  <c r="L446" i="1" s="1"/>
  <c r="K446" i="1"/>
  <c r="J446" i="1" a="1"/>
  <c r="J446" i="1" s="1"/>
  <c r="Q446" i="1" s="1"/>
  <c r="I446" i="1"/>
  <c r="AJ445" i="1" a="1"/>
  <c r="AJ445" i="1" s="1"/>
  <c r="AO445" i="1"/>
  <c r="AH445" i="1"/>
  <c r="AG445" i="1"/>
  <c r="P445" i="1" a="1"/>
  <c r="P445" i="1" s="1"/>
  <c r="O445" i="1"/>
  <c r="N445" i="1" a="1"/>
  <c r="N445" i="1" s="1"/>
  <c r="M445" i="1"/>
  <c r="L445" i="1" a="1"/>
  <c r="L445" i="1" s="1"/>
  <c r="K445" i="1"/>
  <c r="R445" i="1" s="1"/>
  <c r="J445" i="1" a="1"/>
  <c r="J445" i="1" s="1"/>
  <c r="I445" i="1"/>
  <c r="AJ444" i="1" a="1"/>
  <c r="AJ444" i="1" s="1"/>
  <c r="AH444" i="1"/>
  <c r="AG444" i="1"/>
  <c r="P444" i="1" a="1"/>
  <c r="P444" i="1" s="1"/>
  <c r="O444" i="1"/>
  <c r="N444" i="1" a="1"/>
  <c r="N444" i="1" s="1"/>
  <c r="M444" i="1"/>
  <c r="L444" i="1" a="1"/>
  <c r="L444" i="1" s="1"/>
  <c r="K444" i="1"/>
  <c r="J444" i="1" a="1"/>
  <c r="J444" i="1"/>
  <c r="I444" i="1"/>
  <c r="Q444" i="1" s="1"/>
  <c r="AJ443" i="1" a="1"/>
  <c r="AJ443" i="1" s="1"/>
  <c r="AH443" i="1"/>
  <c r="AG443" i="1"/>
  <c r="R443" i="1"/>
  <c r="P443" i="1" a="1"/>
  <c r="P443" i="1" s="1"/>
  <c r="O443" i="1"/>
  <c r="N443" i="1" a="1"/>
  <c r="N443" i="1"/>
  <c r="M443" i="1"/>
  <c r="L443" i="1" a="1"/>
  <c r="L443" i="1" s="1"/>
  <c r="K443" i="1"/>
  <c r="J443" i="1" a="1"/>
  <c r="J443" i="1" s="1"/>
  <c r="I443" i="1"/>
  <c r="Q443" i="1" s="1"/>
  <c r="AJ442" i="1" a="1"/>
  <c r="AJ442" i="1" s="1"/>
  <c r="AH442" i="1"/>
  <c r="AG442" i="1"/>
  <c r="P442" i="1" a="1"/>
  <c r="P442" i="1" s="1"/>
  <c r="O442" i="1"/>
  <c r="N442" i="1" a="1"/>
  <c r="N442" i="1" s="1"/>
  <c r="M442" i="1"/>
  <c r="L442" i="1" a="1"/>
  <c r="L442" i="1" s="1"/>
  <c r="K442" i="1"/>
  <c r="J442" i="1" a="1"/>
  <c r="J442" i="1" s="1"/>
  <c r="I442" i="1"/>
  <c r="AJ441" i="1" a="1"/>
  <c r="AJ441" i="1" s="1"/>
  <c r="AH441" i="1"/>
  <c r="AG441" i="1"/>
  <c r="P441" i="1" a="1"/>
  <c r="P441" i="1"/>
  <c r="O441" i="1"/>
  <c r="N441" i="1" a="1"/>
  <c r="N441" i="1" s="1"/>
  <c r="M441" i="1"/>
  <c r="L441" i="1" a="1"/>
  <c r="L441" i="1" s="1"/>
  <c r="K441" i="1"/>
  <c r="J441" i="1" a="1"/>
  <c r="J441" i="1" s="1"/>
  <c r="Q441" i="1" s="1"/>
  <c r="I441" i="1"/>
  <c r="AJ440" i="1" a="1"/>
  <c r="AJ440" i="1" s="1"/>
  <c r="AH440" i="1"/>
  <c r="AG440" i="1"/>
  <c r="P440" i="1" a="1"/>
  <c r="P440" i="1"/>
  <c r="O440" i="1"/>
  <c r="N440" i="1" a="1"/>
  <c r="N440" i="1" s="1"/>
  <c r="M440" i="1"/>
  <c r="L440" i="1" a="1"/>
  <c r="L440" i="1"/>
  <c r="K440" i="1"/>
  <c r="R440" i="1" s="1"/>
  <c r="J440" i="1" a="1"/>
  <c r="J440" i="1"/>
  <c r="I440" i="1"/>
  <c r="AJ439" i="1" a="1"/>
  <c r="AJ439" i="1" s="1"/>
  <c r="AH439" i="1"/>
  <c r="AG439" i="1"/>
  <c r="P439" i="1" a="1"/>
  <c r="P439" i="1"/>
  <c r="O439" i="1"/>
  <c r="N439" i="1" a="1"/>
  <c r="N439" i="1" s="1"/>
  <c r="M439" i="1"/>
  <c r="L439" i="1" a="1"/>
  <c r="L439" i="1"/>
  <c r="K439" i="1"/>
  <c r="J439" i="1" a="1"/>
  <c r="J439" i="1" s="1"/>
  <c r="I439" i="1"/>
  <c r="AJ438" i="1" a="1"/>
  <c r="AJ438" i="1" s="1"/>
  <c r="AN438" i="1" s="1"/>
  <c r="AH438" i="1"/>
  <c r="AG438" i="1"/>
  <c r="P438" i="1" a="1"/>
  <c r="P438" i="1" s="1"/>
  <c r="O438" i="1"/>
  <c r="T438" i="1" s="1"/>
  <c r="N438" i="1" a="1"/>
  <c r="N438" i="1" s="1"/>
  <c r="M438" i="1"/>
  <c r="S438" i="1" s="1"/>
  <c r="L438" i="1" a="1"/>
  <c r="L438" i="1"/>
  <c r="K438" i="1"/>
  <c r="J438" i="1" a="1"/>
  <c r="J438" i="1" s="1"/>
  <c r="Q438" i="1" s="1"/>
  <c r="I438" i="1"/>
  <c r="AJ437" i="1" a="1"/>
  <c r="AJ437" i="1"/>
  <c r="AH437" i="1"/>
  <c r="AG437" i="1"/>
  <c r="P437" i="1" a="1"/>
  <c r="P437" i="1" s="1"/>
  <c r="O437" i="1"/>
  <c r="N437" i="1" a="1"/>
  <c r="N437" i="1" s="1"/>
  <c r="M437" i="1"/>
  <c r="S437" i="1" s="1"/>
  <c r="L437" i="1" a="1"/>
  <c r="L437" i="1" s="1"/>
  <c r="K437" i="1"/>
  <c r="R437" i="1" s="1"/>
  <c r="J437" i="1" a="1"/>
  <c r="J437" i="1" s="1"/>
  <c r="I437" i="1"/>
  <c r="AJ436" i="1" a="1"/>
  <c r="AJ436" i="1" s="1"/>
  <c r="AH436" i="1"/>
  <c r="AG436" i="1"/>
  <c r="P436" i="1" a="1"/>
  <c r="P436" i="1" s="1"/>
  <c r="O436" i="1"/>
  <c r="N436" i="1" a="1"/>
  <c r="N436" i="1" s="1"/>
  <c r="M436" i="1"/>
  <c r="L436" i="1" a="1"/>
  <c r="L436" i="1"/>
  <c r="K436" i="1"/>
  <c r="J436" i="1" a="1"/>
  <c r="J436" i="1" s="1"/>
  <c r="I436" i="1"/>
  <c r="AJ435" i="1" a="1"/>
  <c r="AJ435" i="1" s="1"/>
  <c r="AH435" i="1"/>
  <c r="AG435" i="1"/>
  <c r="P435" i="1" a="1"/>
  <c r="P435" i="1"/>
  <c r="O435" i="1"/>
  <c r="N435" i="1" a="1"/>
  <c r="N435" i="1" s="1"/>
  <c r="M435" i="1"/>
  <c r="L435" i="1" a="1"/>
  <c r="L435" i="1" s="1"/>
  <c r="K435" i="1"/>
  <c r="R435" i="1" s="1"/>
  <c r="J435" i="1" a="1"/>
  <c r="J435" i="1"/>
  <c r="I435" i="1"/>
  <c r="AJ434" i="1" a="1"/>
  <c r="AJ434" i="1" s="1"/>
  <c r="AH434" i="1"/>
  <c r="AG434" i="1"/>
  <c r="P434" i="1" a="1"/>
  <c r="P434" i="1" s="1"/>
  <c r="O434" i="1"/>
  <c r="N434" i="1" a="1"/>
  <c r="N434" i="1" s="1"/>
  <c r="M434" i="1"/>
  <c r="L434" i="1" a="1"/>
  <c r="L434" i="1"/>
  <c r="K434" i="1"/>
  <c r="J434" i="1" a="1"/>
  <c r="J434" i="1" s="1"/>
  <c r="I434" i="1"/>
  <c r="AJ433" i="1" a="1"/>
  <c r="AJ433" i="1" s="1"/>
  <c r="AN433" i="1" s="1"/>
  <c r="AH433" i="1"/>
  <c r="AG433" i="1"/>
  <c r="P433" i="1" a="1"/>
  <c r="P433" i="1" s="1"/>
  <c r="O433" i="1"/>
  <c r="T433" i="1" s="1"/>
  <c r="N433" i="1" a="1"/>
  <c r="N433" i="1" s="1"/>
  <c r="M433" i="1"/>
  <c r="L433" i="1" a="1"/>
  <c r="L433" i="1" s="1"/>
  <c r="R433" i="1" s="1"/>
  <c r="K433" i="1"/>
  <c r="J433" i="1" a="1"/>
  <c r="J433" i="1"/>
  <c r="I433" i="1"/>
  <c r="Q433" i="1" s="1"/>
  <c r="AJ432" i="1" a="1"/>
  <c r="AJ432" i="1" s="1"/>
  <c r="AH432" i="1"/>
  <c r="AG432" i="1"/>
  <c r="Q432" i="1"/>
  <c r="P432" i="1" a="1"/>
  <c r="P432" i="1" s="1"/>
  <c r="T432" i="1" s="1"/>
  <c r="O432" i="1"/>
  <c r="N432" i="1" a="1"/>
  <c r="N432" i="1" s="1"/>
  <c r="M432" i="1"/>
  <c r="L432" i="1" a="1"/>
  <c r="L432" i="1"/>
  <c r="K432" i="1"/>
  <c r="R432" i="1" s="1"/>
  <c r="J432" i="1" a="1"/>
  <c r="J432" i="1" s="1"/>
  <c r="I432" i="1"/>
  <c r="AJ431" i="1" a="1"/>
  <c r="AJ431" i="1"/>
  <c r="AH431" i="1"/>
  <c r="AG431" i="1"/>
  <c r="P431" i="1" a="1"/>
  <c r="P431" i="1" s="1"/>
  <c r="O431" i="1"/>
  <c r="N431" i="1" a="1"/>
  <c r="N431" i="1" s="1"/>
  <c r="M431" i="1"/>
  <c r="L431" i="1" a="1"/>
  <c r="L431" i="1" s="1"/>
  <c r="K431" i="1"/>
  <c r="R431" i="1" s="1"/>
  <c r="J431" i="1" a="1"/>
  <c r="J431" i="1" s="1"/>
  <c r="I431" i="1"/>
  <c r="AJ430" i="1" a="1"/>
  <c r="AJ430" i="1" s="1"/>
  <c r="AH430" i="1"/>
  <c r="AG430" i="1"/>
  <c r="P430" i="1" a="1"/>
  <c r="P430" i="1"/>
  <c r="O430" i="1"/>
  <c r="T430" i="1" s="1"/>
  <c r="N430" i="1" a="1"/>
  <c r="N430" i="1" s="1"/>
  <c r="M430" i="1"/>
  <c r="L430" i="1" a="1"/>
  <c r="L430" i="1"/>
  <c r="R430" i="1" s="1"/>
  <c r="K430" i="1"/>
  <c r="J430" i="1" a="1"/>
  <c r="J430" i="1"/>
  <c r="I430" i="1"/>
  <c r="AJ429" i="1" a="1"/>
  <c r="AJ429" i="1" s="1"/>
  <c r="AH429" i="1"/>
  <c r="AG429" i="1"/>
  <c r="P429" i="1" a="1"/>
  <c r="P429" i="1" s="1"/>
  <c r="O429" i="1"/>
  <c r="T429" i="1" s="1"/>
  <c r="N429" i="1" a="1"/>
  <c r="N429" i="1"/>
  <c r="M429" i="1"/>
  <c r="L429" i="1" a="1"/>
  <c r="L429" i="1" s="1"/>
  <c r="R429" i="1" s="1"/>
  <c r="K429" i="1"/>
  <c r="J429" i="1" a="1"/>
  <c r="J429" i="1" s="1"/>
  <c r="I429" i="1"/>
  <c r="AJ428" i="1" a="1"/>
  <c r="AJ428" i="1" s="1"/>
  <c r="AH428" i="1"/>
  <c r="AG428" i="1"/>
  <c r="P428" i="1" a="1"/>
  <c r="P428" i="1" s="1"/>
  <c r="O428" i="1"/>
  <c r="N428" i="1" a="1"/>
  <c r="N428" i="1" s="1"/>
  <c r="M428" i="1"/>
  <c r="L428" i="1" a="1"/>
  <c r="L428" i="1"/>
  <c r="K428" i="1"/>
  <c r="J428" i="1" a="1"/>
  <c r="J428" i="1" s="1"/>
  <c r="Q428" i="1" s="1"/>
  <c r="I428" i="1"/>
  <c r="AJ427" i="1" a="1"/>
  <c r="AJ427" i="1" s="1"/>
  <c r="AH427" i="1"/>
  <c r="AG427" i="1"/>
  <c r="P427" i="1" a="1"/>
  <c r="P427" i="1" s="1"/>
  <c r="O427" i="1"/>
  <c r="N427" i="1" a="1"/>
  <c r="N427" i="1" s="1"/>
  <c r="M427" i="1"/>
  <c r="L427" i="1" a="1"/>
  <c r="L427" i="1"/>
  <c r="K427" i="1"/>
  <c r="J427" i="1" a="1"/>
  <c r="J427" i="1"/>
  <c r="I427" i="1"/>
  <c r="AJ426" i="1" a="1"/>
  <c r="AJ426" i="1" s="1"/>
  <c r="AH426" i="1"/>
  <c r="AG426" i="1"/>
  <c r="P426" i="1" a="1"/>
  <c r="P426" i="1" s="1"/>
  <c r="O426" i="1"/>
  <c r="T426" i="1" s="1"/>
  <c r="N426" i="1" a="1"/>
  <c r="N426" i="1" s="1"/>
  <c r="M426" i="1"/>
  <c r="L426" i="1" a="1"/>
  <c r="L426" i="1" s="1"/>
  <c r="K426" i="1"/>
  <c r="J426" i="1" a="1"/>
  <c r="J426" i="1"/>
  <c r="I426" i="1"/>
  <c r="AJ425" i="1" a="1"/>
  <c r="AJ425" i="1" s="1"/>
  <c r="AH425" i="1"/>
  <c r="AG425" i="1"/>
  <c r="P425" i="1" a="1"/>
  <c r="P425" i="1" s="1"/>
  <c r="O425" i="1"/>
  <c r="N425" i="1" a="1"/>
  <c r="N425" i="1" s="1"/>
  <c r="M425" i="1"/>
  <c r="L425" i="1" a="1"/>
  <c r="L425" i="1" s="1"/>
  <c r="R425" i="1" s="1"/>
  <c r="K425" i="1"/>
  <c r="J425" i="1" a="1"/>
  <c r="J425" i="1" s="1"/>
  <c r="I425" i="1"/>
  <c r="AJ424" i="1" a="1"/>
  <c r="AJ424" i="1"/>
  <c r="AH424" i="1"/>
  <c r="AG424" i="1"/>
  <c r="P424" i="1" a="1"/>
  <c r="P424" i="1" s="1"/>
  <c r="O424" i="1"/>
  <c r="T424" i="1" s="1"/>
  <c r="N424" i="1" a="1"/>
  <c r="N424" i="1" s="1"/>
  <c r="M424" i="1"/>
  <c r="L424" i="1" a="1"/>
  <c r="L424" i="1" s="1"/>
  <c r="K424" i="1"/>
  <c r="J424" i="1" a="1"/>
  <c r="J424" i="1" s="1"/>
  <c r="Q424" i="1" s="1"/>
  <c r="I424" i="1"/>
  <c r="AJ423" i="1" a="1"/>
  <c r="AJ423" i="1"/>
  <c r="AH423" i="1"/>
  <c r="AG423" i="1"/>
  <c r="P423" i="1" a="1"/>
  <c r="P423" i="1"/>
  <c r="O423" i="1"/>
  <c r="N423" i="1" a="1"/>
  <c r="N423" i="1" s="1"/>
  <c r="M423" i="1"/>
  <c r="S423" i="1" s="1"/>
  <c r="L423" i="1" a="1"/>
  <c r="L423" i="1" s="1"/>
  <c r="K423" i="1"/>
  <c r="J423" i="1" a="1"/>
  <c r="J423" i="1" s="1"/>
  <c r="Q423" i="1" s="1"/>
  <c r="AN423" i="1" s="1"/>
  <c r="I423" i="1"/>
  <c r="AJ422" i="1" a="1"/>
  <c r="AJ422" i="1" s="1"/>
  <c r="AH422" i="1"/>
  <c r="AG422" i="1"/>
  <c r="P422" i="1" a="1"/>
  <c r="P422" i="1" s="1"/>
  <c r="O422" i="1"/>
  <c r="N422" i="1" a="1"/>
  <c r="N422" i="1" s="1"/>
  <c r="M422" i="1"/>
  <c r="L422" i="1" a="1"/>
  <c r="L422" i="1" s="1"/>
  <c r="R422" i="1" s="1"/>
  <c r="K422" i="1"/>
  <c r="J422" i="1" a="1"/>
  <c r="J422" i="1"/>
  <c r="I422" i="1"/>
  <c r="AJ421" i="1" a="1"/>
  <c r="AJ421" i="1" s="1"/>
  <c r="AH421" i="1"/>
  <c r="AG421" i="1"/>
  <c r="P421" i="1" a="1"/>
  <c r="P421" i="1" s="1"/>
  <c r="T421" i="1" s="1"/>
  <c r="O421" i="1"/>
  <c r="N421" i="1" a="1"/>
  <c r="N421" i="1" s="1"/>
  <c r="M421" i="1"/>
  <c r="L421" i="1" a="1"/>
  <c r="L421" i="1"/>
  <c r="K421" i="1"/>
  <c r="J421" i="1" a="1"/>
  <c r="J421" i="1" s="1"/>
  <c r="I421" i="1"/>
  <c r="AJ420" i="1" a="1"/>
  <c r="AJ420" i="1" s="1"/>
  <c r="AH420" i="1"/>
  <c r="AG420" i="1"/>
  <c r="P420" i="1" a="1"/>
  <c r="P420" i="1" s="1"/>
  <c r="O420" i="1"/>
  <c r="N420" i="1" a="1"/>
  <c r="N420" i="1" s="1"/>
  <c r="M420" i="1"/>
  <c r="L420" i="1" a="1"/>
  <c r="L420" i="1"/>
  <c r="R420" i="1" s="1"/>
  <c r="K420" i="1"/>
  <c r="J420" i="1" a="1"/>
  <c r="J420" i="1" s="1"/>
  <c r="I420" i="1"/>
  <c r="AJ419" i="1" a="1"/>
  <c r="AJ419" i="1" s="1"/>
  <c r="AH419" i="1"/>
  <c r="AG419" i="1"/>
  <c r="P419" i="1" a="1"/>
  <c r="P419" i="1" s="1"/>
  <c r="O419" i="1"/>
  <c r="N419" i="1" a="1"/>
  <c r="N419" i="1" s="1"/>
  <c r="M419" i="1"/>
  <c r="L419" i="1" a="1"/>
  <c r="L419" i="1"/>
  <c r="K419" i="1"/>
  <c r="J419" i="1" a="1"/>
  <c r="J419" i="1" s="1"/>
  <c r="I419" i="1"/>
  <c r="AJ418" i="1" a="1"/>
  <c r="AJ418" i="1" s="1"/>
  <c r="AH418" i="1"/>
  <c r="AG418" i="1"/>
  <c r="P418" i="1" a="1"/>
  <c r="P418" i="1" s="1"/>
  <c r="O418" i="1"/>
  <c r="N418" i="1" a="1"/>
  <c r="N418" i="1"/>
  <c r="M418" i="1"/>
  <c r="L418" i="1" a="1"/>
  <c r="L418" i="1" s="1"/>
  <c r="R418" i="1" s="1"/>
  <c r="K418" i="1"/>
  <c r="J418" i="1" a="1"/>
  <c r="J418" i="1" s="1"/>
  <c r="I418" i="1"/>
  <c r="AJ417" i="1" a="1"/>
  <c r="AJ417" i="1"/>
  <c r="AH417" i="1"/>
  <c r="AG417" i="1"/>
  <c r="Q417" i="1"/>
  <c r="P417" i="1" a="1"/>
  <c r="P417" i="1"/>
  <c r="O417" i="1"/>
  <c r="N417" i="1" a="1"/>
  <c r="N417" i="1"/>
  <c r="M417" i="1"/>
  <c r="L417" i="1" a="1"/>
  <c r="L417" i="1" s="1"/>
  <c r="K417" i="1"/>
  <c r="J417" i="1" a="1"/>
  <c r="J417" i="1" s="1"/>
  <c r="I417" i="1"/>
  <c r="AJ416" i="1" a="1"/>
  <c r="AJ416" i="1" s="1"/>
  <c r="AH416" i="1"/>
  <c r="AG416" i="1"/>
  <c r="R416" i="1"/>
  <c r="Q416" i="1"/>
  <c r="P416" i="1" a="1"/>
  <c r="P416" i="1" s="1"/>
  <c r="T416" i="1" s="1"/>
  <c r="O416" i="1"/>
  <c r="N416" i="1" a="1"/>
  <c r="N416" i="1" s="1"/>
  <c r="M416" i="1"/>
  <c r="S416" i="1" s="1"/>
  <c r="L416" i="1" a="1"/>
  <c r="L416" i="1" s="1"/>
  <c r="K416" i="1"/>
  <c r="J416" i="1" a="1"/>
  <c r="J416" i="1" s="1"/>
  <c r="I416" i="1"/>
  <c r="AJ415" i="1" a="1"/>
  <c r="AJ415" i="1" s="1"/>
  <c r="AH415" i="1"/>
  <c r="AG415" i="1"/>
  <c r="P415" i="1" a="1"/>
  <c r="P415" i="1" s="1"/>
  <c r="O415" i="1"/>
  <c r="N415" i="1" a="1"/>
  <c r="N415" i="1" s="1"/>
  <c r="M415" i="1"/>
  <c r="L415" i="1" a="1"/>
  <c r="L415" i="1" s="1"/>
  <c r="K415" i="1"/>
  <c r="J415" i="1" a="1"/>
  <c r="J415" i="1" s="1"/>
  <c r="Q415" i="1" s="1"/>
  <c r="I415" i="1"/>
  <c r="AJ414" i="1" a="1"/>
  <c r="AJ414" i="1" s="1"/>
  <c r="AH414" i="1"/>
  <c r="AG414" i="1"/>
  <c r="P414" i="1" a="1"/>
  <c r="P414" i="1" s="1"/>
  <c r="T414" i="1" s="1"/>
  <c r="O414" i="1"/>
  <c r="N414" i="1" a="1"/>
  <c r="N414" i="1" s="1"/>
  <c r="M414" i="1"/>
  <c r="L414" i="1" a="1"/>
  <c r="L414" i="1" s="1"/>
  <c r="R414" i="1" s="1"/>
  <c r="K414" i="1"/>
  <c r="J414" i="1" a="1"/>
  <c r="J414" i="1" s="1"/>
  <c r="I414" i="1"/>
  <c r="AJ413" i="1" a="1"/>
  <c r="AJ413" i="1" s="1"/>
  <c r="AH413" i="1"/>
  <c r="AG413" i="1"/>
  <c r="P413" i="1" a="1"/>
  <c r="P413" i="1" s="1"/>
  <c r="T413" i="1" s="1"/>
  <c r="O413" i="1"/>
  <c r="N413" i="1" a="1"/>
  <c r="N413" i="1" s="1"/>
  <c r="M413" i="1"/>
  <c r="L413" i="1" a="1"/>
  <c r="L413" i="1" s="1"/>
  <c r="K413" i="1"/>
  <c r="J413" i="1" a="1"/>
  <c r="J413" i="1" s="1"/>
  <c r="Q413" i="1" s="1"/>
  <c r="I413" i="1"/>
  <c r="AJ412" i="1" a="1"/>
  <c r="AJ412" i="1" s="1"/>
  <c r="AH412" i="1"/>
  <c r="AG412" i="1"/>
  <c r="P412" i="1" a="1"/>
  <c r="P412" i="1" s="1"/>
  <c r="O412" i="1"/>
  <c r="N412" i="1" a="1"/>
  <c r="N412" i="1" s="1"/>
  <c r="M412" i="1"/>
  <c r="L412" i="1" a="1"/>
  <c r="L412" i="1"/>
  <c r="K412" i="1"/>
  <c r="J412" i="1" a="1"/>
  <c r="J412" i="1" s="1"/>
  <c r="I412" i="1"/>
  <c r="AJ411" i="1" a="1"/>
  <c r="AJ411" i="1" s="1"/>
  <c r="AH411" i="1"/>
  <c r="AG411" i="1"/>
  <c r="P411" i="1" a="1"/>
  <c r="P411" i="1" s="1"/>
  <c r="O411" i="1"/>
  <c r="T411" i="1" s="1"/>
  <c r="N411" i="1" a="1"/>
  <c r="N411" i="1" s="1"/>
  <c r="M411" i="1"/>
  <c r="L411" i="1" a="1"/>
  <c r="L411" i="1" s="1"/>
  <c r="K411" i="1"/>
  <c r="J411" i="1" a="1"/>
  <c r="J411" i="1" s="1"/>
  <c r="I411" i="1"/>
  <c r="Q411" i="1" s="1"/>
  <c r="AJ410" i="1" a="1"/>
  <c r="AJ410" i="1" s="1"/>
  <c r="AN410" i="1" s="1"/>
  <c r="AH410" i="1"/>
  <c r="AG410" i="1"/>
  <c r="P410" i="1" a="1"/>
  <c r="P410" i="1"/>
  <c r="O410" i="1"/>
  <c r="T410" i="1" s="1"/>
  <c r="N410" i="1" a="1"/>
  <c r="N410" i="1" s="1"/>
  <c r="M410" i="1"/>
  <c r="L410" i="1" a="1"/>
  <c r="L410" i="1" s="1"/>
  <c r="K410" i="1"/>
  <c r="R410" i="1" s="1"/>
  <c r="J410" i="1" a="1"/>
  <c r="J410" i="1" s="1"/>
  <c r="I410" i="1"/>
  <c r="Q410" i="1" s="1"/>
  <c r="AJ409" i="1" a="1"/>
  <c r="AJ409" i="1" s="1"/>
  <c r="AO409" i="1"/>
  <c r="AH409" i="1"/>
  <c r="AG409" i="1"/>
  <c r="P409" i="1" a="1"/>
  <c r="P409" i="1" s="1"/>
  <c r="O409" i="1"/>
  <c r="N409" i="1" a="1"/>
  <c r="N409" i="1" s="1"/>
  <c r="S409" i="1" s="1"/>
  <c r="M409" i="1"/>
  <c r="L409" i="1" a="1"/>
  <c r="L409" i="1"/>
  <c r="R409" i="1" s="1"/>
  <c r="K409" i="1"/>
  <c r="J409" i="1" a="1"/>
  <c r="J409" i="1" s="1"/>
  <c r="Q409" i="1" s="1"/>
  <c r="I409" i="1"/>
  <c r="AJ408" i="1" a="1"/>
  <c r="AJ408" i="1"/>
  <c r="AH408" i="1"/>
  <c r="AG408" i="1"/>
  <c r="P408" i="1" a="1"/>
  <c r="P408" i="1"/>
  <c r="O408" i="1"/>
  <c r="N408" i="1" a="1"/>
  <c r="N408" i="1" s="1"/>
  <c r="M408" i="1"/>
  <c r="L408" i="1" a="1"/>
  <c r="L408" i="1" s="1"/>
  <c r="K408" i="1"/>
  <c r="J408" i="1" a="1"/>
  <c r="J408" i="1" s="1"/>
  <c r="I408" i="1"/>
  <c r="AJ407" i="1" a="1"/>
  <c r="AJ407" i="1" s="1"/>
  <c r="AN407" i="1" s="1"/>
  <c r="AH407" i="1"/>
  <c r="AG407" i="1"/>
  <c r="P407" i="1" a="1"/>
  <c r="P407" i="1" s="1"/>
  <c r="O407" i="1"/>
  <c r="N407" i="1" a="1"/>
  <c r="N407" i="1" s="1"/>
  <c r="M407" i="1"/>
  <c r="S407" i="1" s="1"/>
  <c r="L407" i="1" a="1"/>
  <c r="L407" i="1" s="1"/>
  <c r="K407" i="1"/>
  <c r="J407" i="1" a="1"/>
  <c r="J407" i="1" s="1"/>
  <c r="Q407" i="1" s="1"/>
  <c r="I407" i="1"/>
  <c r="AJ406" i="1" a="1"/>
  <c r="AJ406" i="1"/>
  <c r="AH406" i="1"/>
  <c r="AG406" i="1"/>
  <c r="Q406" i="1"/>
  <c r="P406" i="1" a="1"/>
  <c r="P406" i="1" s="1"/>
  <c r="O406" i="1"/>
  <c r="T406" i="1" s="1"/>
  <c r="N406" i="1" a="1"/>
  <c r="N406" i="1" s="1"/>
  <c r="M406" i="1"/>
  <c r="L406" i="1" a="1"/>
  <c r="L406" i="1" s="1"/>
  <c r="K406" i="1"/>
  <c r="R406" i="1" s="1"/>
  <c r="J406" i="1" a="1"/>
  <c r="J406" i="1"/>
  <c r="I406" i="1"/>
  <c r="AJ405" i="1" a="1"/>
  <c r="AJ405" i="1" s="1"/>
  <c r="AH405" i="1"/>
  <c r="AG405" i="1"/>
  <c r="P405" i="1" a="1"/>
  <c r="P405" i="1"/>
  <c r="O405" i="1"/>
  <c r="T405" i="1" s="1"/>
  <c r="N405" i="1" a="1"/>
  <c r="N405" i="1" s="1"/>
  <c r="M405" i="1"/>
  <c r="S405" i="1" s="1"/>
  <c r="L405" i="1" a="1"/>
  <c r="L405" i="1" s="1"/>
  <c r="K405" i="1"/>
  <c r="J405" i="1" a="1"/>
  <c r="J405" i="1" s="1"/>
  <c r="I405" i="1"/>
  <c r="AJ404" i="1" a="1"/>
  <c r="AJ404" i="1" s="1"/>
  <c r="AH404" i="1"/>
  <c r="AG404" i="1"/>
  <c r="P404" i="1" a="1"/>
  <c r="P404" i="1"/>
  <c r="O404" i="1"/>
  <c r="N404" i="1" a="1"/>
  <c r="N404" i="1" s="1"/>
  <c r="M404" i="1"/>
  <c r="L404" i="1" a="1"/>
  <c r="L404" i="1" s="1"/>
  <c r="R404" i="1" s="1"/>
  <c r="K404" i="1"/>
  <c r="J404" i="1" a="1"/>
  <c r="J404" i="1" s="1"/>
  <c r="I404" i="1"/>
  <c r="AJ403" i="1" a="1"/>
  <c r="AJ403" i="1" s="1"/>
  <c r="AH403" i="1"/>
  <c r="AL403" i="1" s="1" a="1"/>
  <c r="AL403" i="1" s="1"/>
  <c r="AQ403" i="1" s="1"/>
  <c r="AG403" i="1"/>
  <c r="P403" i="1" a="1"/>
  <c r="P403" i="1" s="1"/>
  <c r="O403" i="1"/>
  <c r="T403" i="1" s="1"/>
  <c r="N403" i="1" a="1"/>
  <c r="N403" i="1" s="1"/>
  <c r="S403" i="1" s="1"/>
  <c r="M403" i="1"/>
  <c r="L403" i="1" a="1"/>
  <c r="L403" i="1" s="1"/>
  <c r="K403" i="1"/>
  <c r="J403" i="1" a="1"/>
  <c r="J403" i="1" s="1"/>
  <c r="I403" i="1"/>
  <c r="AJ402" i="1" a="1"/>
  <c r="AJ402" i="1" s="1"/>
  <c r="AH402" i="1"/>
  <c r="AG402" i="1"/>
  <c r="P402" i="1" a="1"/>
  <c r="P402" i="1" s="1"/>
  <c r="O402" i="1"/>
  <c r="N402" i="1" a="1"/>
  <c r="N402" i="1" s="1"/>
  <c r="M402" i="1"/>
  <c r="L402" i="1" a="1"/>
  <c r="L402" i="1" s="1"/>
  <c r="K402" i="1"/>
  <c r="J402" i="1" a="1"/>
  <c r="J402" i="1" s="1"/>
  <c r="Q402" i="1" s="1"/>
  <c r="I402" i="1"/>
  <c r="AJ401" i="1" a="1"/>
  <c r="AJ401" i="1"/>
  <c r="AH401" i="1"/>
  <c r="AG401" i="1"/>
  <c r="P401" i="1" a="1"/>
  <c r="P401" i="1" s="1"/>
  <c r="O401" i="1"/>
  <c r="N401" i="1" a="1"/>
  <c r="N401" i="1" s="1"/>
  <c r="M401" i="1"/>
  <c r="L401" i="1" a="1"/>
  <c r="L401" i="1" s="1"/>
  <c r="K401" i="1"/>
  <c r="J401" i="1" a="1"/>
  <c r="J401" i="1"/>
  <c r="I401" i="1"/>
  <c r="AJ400" i="1" a="1"/>
  <c r="AJ400" i="1" s="1"/>
  <c r="AO400" i="1"/>
  <c r="AH400" i="1"/>
  <c r="AG400" i="1"/>
  <c r="P400" i="1" a="1"/>
  <c r="P400" i="1" s="1"/>
  <c r="O400" i="1"/>
  <c r="N400" i="1" a="1"/>
  <c r="N400" i="1" s="1"/>
  <c r="S400" i="1" s="1"/>
  <c r="M400" i="1"/>
  <c r="L400" i="1" a="1"/>
  <c r="L400" i="1" s="1"/>
  <c r="R400" i="1" s="1"/>
  <c r="K400" i="1"/>
  <c r="J400" i="1" a="1"/>
  <c r="J400" i="1" s="1"/>
  <c r="I400" i="1"/>
  <c r="AL399" i="1" a="1"/>
  <c r="AL399" i="1" s="1"/>
  <c r="AQ399" i="1" s="1"/>
  <c r="AJ399" i="1" a="1"/>
  <c r="AJ399" i="1" s="1"/>
  <c r="AH399" i="1"/>
  <c r="AG399" i="1"/>
  <c r="P399" i="1" a="1"/>
  <c r="P399" i="1" s="1"/>
  <c r="T399" i="1" s="1"/>
  <c r="O399" i="1"/>
  <c r="N399" i="1" a="1"/>
  <c r="N399" i="1" s="1"/>
  <c r="M399" i="1"/>
  <c r="S399" i="1" s="1"/>
  <c r="L399" i="1" a="1"/>
  <c r="L399" i="1"/>
  <c r="K399" i="1"/>
  <c r="J399" i="1" a="1"/>
  <c r="J399" i="1" s="1"/>
  <c r="I399" i="1"/>
  <c r="AJ398" i="1" a="1"/>
  <c r="AJ398" i="1" s="1"/>
  <c r="AN398" i="1" s="1"/>
  <c r="AH398" i="1"/>
  <c r="AG398" i="1"/>
  <c r="P398" i="1" a="1"/>
  <c r="P398" i="1"/>
  <c r="O398" i="1"/>
  <c r="N398" i="1" a="1"/>
  <c r="N398" i="1" s="1"/>
  <c r="M398" i="1"/>
  <c r="L398" i="1" a="1"/>
  <c r="L398" i="1"/>
  <c r="K398" i="1"/>
  <c r="J398" i="1" a="1"/>
  <c r="J398" i="1" s="1"/>
  <c r="Q398" i="1" s="1"/>
  <c r="I398" i="1"/>
  <c r="AJ397" i="1" a="1"/>
  <c r="AJ397" i="1" s="1"/>
  <c r="AH397" i="1"/>
  <c r="AG397" i="1"/>
  <c r="P397" i="1" a="1"/>
  <c r="P397" i="1" s="1"/>
  <c r="T397" i="1" s="1"/>
  <c r="O397" i="1"/>
  <c r="N397" i="1" a="1"/>
  <c r="N397" i="1" s="1"/>
  <c r="S397" i="1" s="1"/>
  <c r="M397" i="1"/>
  <c r="L397" i="1" a="1"/>
  <c r="L397" i="1"/>
  <c r="R397" i="1" s="1"/>
  <c r="K397" i="1"/>
  <c r="J397" i="1" a="1"/>
  <c r="J397" i="1" s="1"/>
  <c r="I397" i="1"/>
  <c r="AJ396" i="1" a="1"/>
  <c r="AJ396" i="1" s="1"/>
  <c r="AH396" i="1"/>
  <c r="AG396" i="1"/>
  <c r="P396" i="1" a="1"/>
  <c r="P396" i="1" s="1"/>
  <c r="T396" i="1" s="1"/>
  <c r="O396" i="1"/>
  <c r="N396" i="1" a="1"/>
  <c r="N396" i="1" s="1"/>
  <c r="M396" i="1"/>
  <c r="S396" i="1" s="1"/>
  <c r="L396" i="1" a="1"/>
  <c r="L396" i="1"/>
  <c r="K396" i="1"/>
  <c r="J396" i="1" a="1"/>
  <c r="J396" i="1"/>
  <c r="I396" i="1"/>
  <c r="AJ395" i="1" a="1"/>
  <c r="AJ395" i="1" s="1"/>
  <c r="AH395" i="1"/>
  <c r="AG395" i="1"/>
  <c r="P395" i="1" a="1"/>
  <c r="P395" i="1" s="1"/>
  <c r="O395" i="1"/>
  <c r="N395" i="1" a="1"/>
  <c r="N395" i="1" s="1"/>
  <c r="M395" i="1"/>
  <c r="L395" i="1" a="1"/>
  <c r="L395" i="1" s="1"/>
  <c r="R395" i="1" s="1"/>
  <c r="K395" i="1"/>
  <c r="J395" i="1" a="1"/>
  <c r="J395" i="1"/>
  <c r="I395" i="1"/>
  <c r="AJ394" i="1" a="1"/>
  <c r="AJ394" i="1" s="1"/>
  <c r="AH394" i="1"/>
  <c r="AG394" i="1"/>
  <c r="P394" i="1" a="1"/>
  <c r="P394" i="1"/>
  <c r="T394" i="1" s="1"/>
  <c r="O394" i="1"/>
  <c r="N394" i="1" a="1"/>
  <c r="N394" i="1" s="1"/>
  <c r="S394" i="1" s="1"/>
  <c r="M394" i="1"/>
  <c r="L394" i="1" a="1"/>
  <c r="L394" i="1" s="1"/>
  <c r="K394" i="1"/>
  <c r="J394" i="1" a="1"/>
  <c r="J394" i="1" s="1"/>
  <c r="I394" i="1"/>
  <c r="AJ393" i="1" a="1"/>
  <c r="AJ393" i="1" s="1"/>
  <c r="AH393" i="1"/>
  <c r="AG393" i="1"/>
  <c r="P393" i="1" a="1"/>
  <c r="P393" i="1" s="1"/>
  <c r="O393" i="1"/>
  <c r="N393" i="1" a="1"/>
  <c r="N393" i="1" s="1"/>
  <c r="S393" i="1" s="1"/>
  <c r="M393" i="1"/>
  <c r="L393" i="1" a="1"/>
  <c r="L393" i="1" s="1"/>
  <c r="R393" i="1" s="1"/>
  <c r="K393" i="1"/>
  <c r="J393" i="1" a="1"/>
  <c r="J393" i="1" s="1"/>
  <c r="I393" i="1"/>
  <c r="AJ392" i="1" a="1"/>
  <c r="AJ392" i="1"/>
  <c r="AN392" i="1" s="1"/>
  <c r="AH392" i="1"/>
  <c r="AG392" i="1"/>
  <c r="P392" i="1" a="1"/>
  <c r="P392" i="1" s="1"/>
  <c r="O392" i="1"/>
  <c r="N392" i="1" a="1"/>
  <c r="N392" i="1" s="1"/>
  <c r="S392" i="1" s="1"/>
  <c r="M392" i="1"/>
  <c r="L392" i="1" a="1"/>
  <c r="L392" i="1" s="1"/>
  <c r="K392" i="1"/>
  <c r="J392" i="1" a="1"/>
  <c r="J392" i="1"/>
  <c r="I392" i="1"/>
  <c r="Q392" i="1" s="1"/>
  <c r="AJ391" i="1" a="1"/>
  <c r="AJ391" i="1" s="1"/>
  <c r="AH391" i="1"/>
  <c r="AG391" i="1"/>
  <c r="S391" i="1"/>
  <c r="P391" i="1" a="1"/>
  <c r="P391" i="1" s="1"/>
  <c r="O391" i="1"/>
  <c r="T391" i="1" s="1"/>
  <c r="N391" i="1" a="1"/>
  <c r="N391" i="1" s="1"/>
  <c r="M391" i="1"/>
  <c r="L391" i="1" a="1"/>
  <c r="L391" i="1" s="1"/>
  <c r="K391" i="1"/>
  <c r="J391" i="1" a="1"/>
  <c r="J391" i="1" s="1"/>
  <c r="I391" i="1"/>
  <c r="AJ390" i="1" a="1"/>
  <c r="AJ390" i="1" s="1"/>
  <c r="AH390" i="1"/>
  <c r="AG390" i="1"/>
  <c r="P390" i="1" a="1"/>
  <c r="P390" i="1" s="1"/>
  <c r="O390" i="1"/>
  <c r="N390" i="1" a="1"/>
  <c r="N390" i="1" s="1"/>
  <c r="M390" i="1"/>
  <c r="L390" i="1" a="1"/>
  <c r="L390" i="1" s="1"/>
  <c r="R390" i="1" s="1"/>
  <c r="K390" i="1"/>
  <c r="J390" i="1" a="1"/>
  <c r="J390" i="1" s="1"/>
  <c r="I390" i="1"/>
  <c r="AJ389" i="1" a="1"/>
  <c r="AJ389" i="1" s="1"/>
  <c r="AH389" i="1"/>
  <c r="AG389" i="1"/>
  <c r="P389" i="1" a="1"/>
  <c r="P389" i="1"/>
  <c r="O389" i="1"/>
  <c r="T389" i="1" s="1"/>
  <c r="N389" i="1" a="1"/>
  <c r="N389" i="1" s="1"/>
  <c r="M389" i="1"/>
  <c r="S389" i="1" s="1"/>
  <c r="L389" i="1" a="1"/>
  <c r="L389" i="1"/>
  <c r="R389" i="1" s="1"/>
  <c r="K389" i="1"/>
  <c r="J389" i="1" a="1"/>
  <c r="J389" i="1" s="1"/>
  <c r="I389" i="1"/>
  <c r="AJ388" i="1" a="1"/>
  <c r="AJ388" i="1"/>
  <c r="AH388" i="1"/>
  <c r="AG388" i="1"/>
  <c r="Q388" i="1"/>
  <c r="P388" i="1" a="1"/>
  <c r="P388" i="1"/>
  <c r="O388" i="1"/>
  <c r="N388" i="1" a="1"/>
  <c r="N388" i="1" s="1"/>
  <c r="M388" i="1"/>
  <c r="L388" i="1" a="1"/>
  <c r="L388" i="1" s="1"/>
  <c r="R388" i="1" s="1"/>
  <c r="K388" i="1"/>
  <c r="J388" i="1" a="1"/>
  <c r="J388" i="1" s="1"/>
  <c r="I388" i="1"/>
  <c r="AJ387" i="1" a="1"/>
  <c r="AJ387" i="1" s="1"/>
  <c r="AH387" i="1"/>
  <c r="AG387" i="1"/>
  <c r="P387" i="1" a="1"/>
  <c r="P387" i="1" s="1"/>
  <c r="O387" i="1"/>
  <c r="T387" i="1" s="1"/>
  <c r="N387" i="1" a="1"/>
  <c r="N387" i="1" s="1"/>
  <c r="M387" i="1"/>
  <c r="L387" i="1" a="1"/>
  <c r="L387" i="1" s="1"/>
  <c r="K387" i="1"/>
  <c r="J387" i="1" a="1"/>
  <c r="J387" i="1" s="1"/>
  <c r="I387" i="1"/>
  <c r="AJ386" i="1" a="1"/>
  <c r="AJ386" i="1" s="1"/>
  <c r="AN386" i="1" s="1"/>
  <c r="AH386" i="1"/>
  <c r="AG386" i="1"/>
  <c r="P386" i="1" a="1"/>
  <c r="P386" i="1" s="1"/>
  <c r="O386" i="1"/>
  <c r="N386" i="1" a="1"/>
  <c r="N386" i="1" s="1"/>
  <c r="S386" i="1" s="1"/>
  <c r="M386" i="1"/>
  <c r="L386" i="1" a="1"/>
  <c r="L386" i="1" s="1"/>
  <c r="K386" i="1"/>
  <c r="J386" i="1" a="1"/>
  <c r="J386" i="1"/>
  <c r="Q386" i="1" s="1"/>
  <c r="I386" i="1"/>
  <c r="AJ385" i="1" a="1"/>
  <c r="AJ385" i="1" s="1"/>
  <c r="AH385" i="1"/>
  <c r="AG385" i="1"/>
  <c r="P385" i="1" a="1"/>
  <c r="P385" i="1" s="1"/>
  <c r="T385" i="1" s="1"/>
  <c r="O385" i="1"/>
  <c r="N385" i="1" a="1"/>
  <c r="N385" i="1" s="1"/>
  <c r="S385" i="1" s="1"/>
  <c r="M385" i="1"/>
  <c r="L385" i="1" a="1"/>
  <c r="L385" i="1" s="1"/>
  <c r="K385" i="1"/>
  <c r="J385" i="1" a="1"/>
  <c r="J385" i="1" s="1"/>
  <c r="I385" i="1"/>
  <c r="AJ384" i="1" a="1"/>
  <c r="AJ384" i="1" s="1"/>
  <c r="AH384" i="1"/>
  <c r="AG384" i="1"/>
  <c r="P384" i="1" a="1"/>
  <c r="P384" i="1" s="1"/>
  <c r="T384" i="1" s="1"/>
  <c r="O384" i="1"/>
  <c r="N384" i="1" a="1"/>
  <c r="N384" i="1" s="1"/>
  <c r="S384" i="1" s="1"/>
  <c r="M384" i="1"/>
  <c r="L384" i="1" a="1"/>
  <c r="L384" i="1" s="1"/>
  <c r="K384" i="1"/>
  <c r="J384" i="1" a="1"/>
  <c r="J384" i="1"/>
  <c r="I384" i="1"/>
  <c r="AJ383" i="1" a="1"/>
  <c r="AJ383" i="1" s="1"/>
  <c r="AH383" i="1"/>
  <c r="AG383" i="1"/>
  <c r="P383" i="1" a="1"/>
  <c r="P383" i="1" s="1"/>
  <c r="O383" i="1"/>
  <c r="N383" i="1" a="1"/>
  <c r="N383" i="1" s="1"/>
  <c r="M383" i="1"/>
  <c r="S383" i="1" s="1"/>
  <c r="L383" i="1" a="1"/>
  <c r="L383" i="1" s="1"/>
  <c r="K383" i="1"/>
  <c r="J383" i="1" a="1"/>
  <c r="J383" i="1" s="1"/>
  <c r="I383" i="1"/>
  <c r="Q383" i="1" s="1"/>
  <c r="AJ382" i="1" a="1"/>
  <c r="AJ382" i="1"/>
  <c r="AH382" i="1"/>
  <c r="AG382" i="1"/>
  <c r="P382" i="1" a="1"/>
  <c r="P382" i="1"/>
  <c r="O382" i="1"/>
  <c r="N382" i="1" a="1"/>
  <c r="N382" i="1" s="1"/>
  <c r="M382" i="1"/>
  <c r="L382" i="1" a="1"/>
  <c r="L382" i="1"/>
  <c r="K382" i="1"/>
  <c r="J382" i="1" a="1"/>
  <c r="J382" i="1" s="1"/>
  <c r="Q382" i="1" s="1"/>
  <c r="I382" i="1"/>
  <c r="AJ381" i="1" a="1"/>
  <c r="AJ381" i="1" s="1"/>
  <c r="AH381" i="1"/>
  <c r="AG381" i="1"/>
  <c r="P381" i="1" a="1"/>
  <c r="P381" i="1" s="1"/>
  <c r="O381" i="1"/>
  <c r="T381" i="1" s="1"/>
  <c r="N381" i="1" a="1"/>
  <c r="N381" i="1" s="1"/>
  <c r="M381" i="1"/>
  <c r="L381" i="1" a="1"/>
  <c r="L381" i="1" s="1"/>
  <c r="R381" i="1" s="1"/>
  <c r="K381" i="1"/>
  <c r="J381" i="1" a="1"/>
  <c r="J381" i="1" s="1"/>
  <c r="I381" i="1"/>
  <c r="Q381" i="1" s="1"/>
  <c r="AJ380" i="1" a="1"/>
  <c r="AJ380" i="1" s="1"/>
  <c r="AH380" i="1"/>
  <c r="AG380" i="1"/>
  <c r="P380" i="1" a="1"/>
  <c r="P380" i="1"/>
  <c r="O380" i="1"/>
  <c r="N380" i="1" a="1"/>
  <c r="N380" i="1" s="1"/>
  <c r="M380" i="1"/>
  <c r="S380" i="1" s="1"/>
  <c r="L380" i="1" a="1"/>
  <c r="L380" i="1" s="1"/>
  <c r="K380" i="1"/>
  <c r="R380" i="1" s="1"/>
  <c r="J380" i="1" a="1"/>
  <c r="J380" i="1" s="1"/>
  <c r="I380" i="1"/>
  <c r="AJ379" i="1" a="1"/>
  <c r="AJ379" i="1" s="1"/>
  <c r="AN379" i="1" s="1"/>
  <c r="AH379" i="1"/>
  <c r="AG379" i="1"/>
  <c r="P379" i="1" a="1"/>
  <c r="P379" i="1" s="1"/>
  <c r="O379" i="1"/>
  <c r="N379" i="1" a="1"/>
  <c r="N379" i="1" s="1"/>
  <c r="M379" i="1"/>
  <c r="L379" i="1" a="1"/>
  <c r="L379" i="1" s="1"/>
  <c r="K379" i="1"/>
  <c r="J379" i="1" a="1"/>
  <c r="J379" i="1" s="1"/>
  <c r="I379" i="1"/>
  <c r="Q379" i="1" s="1"/>
  <c r="AJ378" i="1" a="1"/>
  <c r="AJ378" i="1" s="1"/>
  <c r="AH378" i="1"/>
  <c r="AG378" i="1"/>
  <c r="T378" i="1"/>
  <c r="P378" i="1" a="1"/>
  <c r="P378" i="1" s="1"/>
  <c r="O378" i="1"/>
  <c r="N378" i="1" a="1"/>
  <c r="N378" i="1" s="1"/>
  <c r="M378" i="1"/>
  <c r="L378" i="1" a="1"/>
  <c r="L378" i="1" s="1"/>
  <c r="R378" i="1" s="1"/>
  <c r="K378" i="1"/>
  <c r="J378" i="1" a="1"/>
  <c r="J378" i="1" s="1"/>
  <c r="Q378" i="1" s="1"/>
  <c r="I378" i="1"/>
  <c r="AJ377" i="1" a="1"/>
  <c r="AJ377" i="1" s="1"/>
  <c r="AH377" i="1"/>
  <c r="AG377" i="1"/>
  <c r="R377" i="1"/>
  <c r="Q377" i="1"/>
  <c r="P377" i="1" a="1"/>
  <c r="P377" i="1"/>
  <c r="O377" i="1"/>
  <c r="N377" i="1" a="1"/>
  <c r="N377" i="1" s="1"/>
  <c r="M377" i="1"/>
  <c r="L377" i="1" a="1"/>
  <c r="L377" i="1"/>
  <c r="K377" i="1"/>
  <c r="J377" i="1" a="1"/>
  <c r="J377" i="1"/>
  <c r="I377" i="1"/>
  <c r="AJ376" i="1" a="1"/>
  <c r="AJ376" i="1"/>
  <c r="AH376" i="1"/>
  <c r="AG376" i="1"/>
  <c r="P376" i="1" a="1"/>
  <c r="P376" i="1"/>
  <c r="O376" i="1"/>
  <c r="N376" i="1" a="1"/>
  <c r="N376" i="1" s="1"/>
  <c r="S376" i="1" s="1"/>
  <c r="M376" i="1"/>
  <c r="L376" i="1" a="1"/>
  <c r="L376" i="1" s="1"/>
  <c r="K376" i="1"/>
  <c r="J376" i="1" a="1"/>
  <c r="J376" i="1" s="1"/>
  <c r="I376" i="1"/>
  <c r="AJ375" i="1" a="1"/>
  <c r="AJ375" i="1" s="1"/>
  <c r="AH375" i="1"/>
  <c r="AG375" i="1"/>
  <c r="S375" i="1"/>
  <c r="P375" i="1" a="1"/>
  <c r="P375" i="1" s="1"/>
  <c r="T375" i="1" s="1"/>
  <c r="O375" i="1"/>
  <c r="N375" i="1" a="1"/>
  <c r="N375" i="1" s="1"/>
  <c r="M375" i="1"/>
  <c r="L375" i="1" a="1"/>
  <c r="L375" i="1" s="1"/>
  <c r="K375" i="1"/>
  <c r="R375" i="1" s="1"/>
  <c r="J375" i="1" a="1"/>
  <c r="J375" i="1" s="1"/>
  <c r="I375" i="1"/>
  <c r="AJ374" i="1" a="1"/>
  <c r="AJ374" i="1"/>
  <c r="AH374" i="1"/>
  <c r="AG374" i="1"/>
  <c r="R374" i="1"/>
  <c r="P374" i="1" a="1"/>
  <c r="P374" i="1" s="1"/>
  <c r="O374" i="1"/>
  <c r="N374" i="1" a="1"/>
  <c r="N374" i="1" s="1"/>
  <c r="S374" i="1" s="1"/>
  <c r="M374" i="1"/>
  <c r="L374" i="1" a="1"/>
  <c r="L374" i="1" s="1"/>
  <c r="K374" i="1"/>
  <c r="J374" i="1" a="1"/>
  <c r="J374" i="1" s="1"/>
  <c r="I374" i="1"/>
  <c r="AJ373" i="1" a="1"/>
  <c r="AJ373" i="1" s="1"/>
  <c r="AH373" i="1"/>
  <c r="AG373" i="1"/>
  <c r="P373" i="1" a="1"/>
  <c r="P373" i="1"/>
  <c r="O373" i="1"/>
  <c r="N373" i="1" a="1"/>
  <c r="N373" i="1" s="1"/>
  <c r="M373" i="1"/>
  <c r="L373" i="1" a="1"/>
  <c r="L373" i="1" s="1"/>
  <c r="R373" i="1" s="1"/>
  <c r="K373" i="1"/>
  <c r="J373" i="1" a="1"/>
  <c r="J373" i="1" s="1"/>
  <c r="I373" i="1"/>
  <c r="AJ372" i="1" a="1"/>
  <c r="AJ372" i="1"/>
  <c r="AH372" i="1"/>
  <c r="AG372" i="1"/>
  <c r="P372" i="1" a="1"/>
  <c r="P372" i="1" s="1"/>
  <c r="O372" i="1"/>
  <c r="N372" i="1" a="1"/>
  <c r="N372" i="1" s="1"/>
  <c r="S372" i="1" s="1"/>
  <c r="M372" i="1"/>
  <c r="L372" i="1" a="1"/>
  <c r="L372" i="1"/>
  <c r="K372" i="1"/>
  <c r="R372" i="1" s="1"/>
  <c r="J372" i="1" a="1"/>
  <c r="J372" i="1" s="1"/>
  <c r="Q372" i="1" s="1"/>
  <c r="I372" i="1"/>
  <c r="AJ371" i="1" a="1"/>
  <c r="AJ371" i="1" s="1"/>
  <c r="AH371" i="1"/>
  <c r="AG371" i="1"/>
  <c r="P371" i="1" a="1"/>
  <c r="P371" i="1"/>
  <c r="O371" i="1"/>
  <c r="N371" i="1" a="1"/>
  <c r="N371" i="1" s="1"/>
  <c r="M371" i="1"/>
  <c r="L371" i="1" a="1"/>
  <c r="L371" i="1"/>
  <c r="K371" i="1"/>
  <c r="R371" i="1" s="1"/>
  <c r="J371" i="1" a="1"/>
  <c r="J371" i="1" s="1"/>
  <c r="I371" i="1"/>
  <c r="AJ370" i="1" a="1"/>
  <c r="AJ370" i="1"/>
  <c r="AH370" i="1"/>
  <c r="AG370" i="1"/>
  <c r="P370" i="1" a="1"/>
  <c r="P370" i="1" s="1"/>
  <c r="T370" i="1" s="1"/>
  <c r="O370" i="1"/>
  <c r="N370" i="1" a="1"/>
  <c r="N370" i="1" s="1"/>
  <c r="M370" i="1"/>
  <c r="S370" i="1" s="1"/>
  <c r="L370" i="1" a="1"/>
  <c r="L370" i="1"/>
  <c r="R370" i="1" s="1"/>
  <c r="K370" i="1"/>
  <c r="J370" i="1" a="1"/>
  <c r="J370" i="1" s="1"/>
  <c r="I370" i="1"/>
  <c r="AJ369" i="1" a="1"/>
  <c r="AJ369" i="1"/>
  <c r="AH369" i="1"/>
  <c r="AG369" i="1"/>
  <c r="P369" i="1" a="1"/>
  <c r="P369" i="1" s="1"/>
  <c r="O369" i="1"/>
  <c r="N369" i="1" a="1"/>
  <c r="N369" i="1" s="1"/>
  <c r="M369" i="1"/>
  <c r="L369" i="1" a="1"/>
  <c r="L369" i="1" s="1"/>
  <c r="K369" i="1"/>
  <c r="J369" i="1" a="1"/>
  <c r="J369" i="1" s="1"/>
  <c r="Q369" i="1" s="1"/>
  <c r="I369" i="1"/>
  <c r="AJ368" i="1" a="1"/>
  <c r="AJ368" i="1" s="1"/>
  <c r="AH368" i="1"/>
  <c r="AG368" i="1"/>
  <c r="P368" i="1" a="1"/>
  <c r="P368" i="1" s="1"/>
  <c r="O368" i="1"/>
  <c r="N368" i="1" a="1"/>
  <c r="N368" i="1" s="1"/>
  <c r="S368" i="1" s="1"/>
  <c r="M368" i="1"/>
  <c r="L368" i="1" a="1"/>
  <c r="L368" i="1" s="1"/>
  <c r="K368" i="1"/>
  <c r="J368" i="1" a="1"/>
  <c r="J368" i="1" s="1"/>
  <c r="Q368" i="1" s="1"/>
  <c r="I368" i="1"/>
  <c r="AJ367" i="1" a="1"/>
  <c r="AJ367" i="1"/>
  <c r="AH367" i="1"/>
  <c r="AG367" i="1"/>
  <c r="R367" i="1"/>
  <c r="P367" i="1" a="1"/>
  <c r="P367" i="1"/>
  <c r="O367" i="1"/>
  <c r="N367" i="1" a="1"/>
  <c r="N367" i="1" s="1"/>
  <c r="S367" i="1" s="1"/>
  <c r="M367" i="1"/>
  <c r="L367" i="1" a="1"/>
  <c r="L367" i="1" s="1"/>
  <c r="K367" i="1"/>
  <c r="J367" i="1" a="1"/>
  <c r="J367" i="1" s="1"/>
  <c r="I367" i="1"/>
  <c r="AJ366" i="1" a="1"/>
  <c r="AJ366" i="1"/>
  <c r="AH366" i="1"/>
  <c r="AG366" i="1"/>
  <c r="S366" i="1"/>
  <c r="P366" i="1" a="1"/>
  <c r="P366" i="1" s="1"/>
  <c r="O366" i="1"/>
  <c r="N366" i="1" a="1"/>
  <c r="N366" i="1" s="1"/>
  <c r="M366" i="1"/>
  <c r="L366" i="1" a="1"/>
  <c r="L366" i="1" s="1"/>
  <c r="K366" i="1"/>
  <c r="J366" i="1" a="1"/>
  <c r="J366" i="1" s="1"/>
  <c r="I366" i="1"/>
  <c r="AJ365" i="1" a="1"/>
  <c r="AJ365" i="1"/>
  <c r="AN365" i="1" s="1"/>
  <c r="AH365" i="1"/>
  <c r="AG365" i="1"/>
  <c r="P365" i="1" a="1"/>
  <c r="P365" i="1" s="1"/>
  <c r="T365" i="1" s="1"/>
  <c r="O365" i="1"/>
  <c r="N365" i="1" a="1"/>
  <c r="N365" i="1" s="1"/>
  <c r="M365" i="1"/>
  <c r="S365" i="1" s="1"/>
  <c r="L365" i="1" a="1"/>
  <c r="L365" i="1" s="1"/>
  <c r="K365" i="1"/>
  <c r="J365" i="1" a="1"/>
  <c r="J365" i="1" s="1"/>
  <c r="I365" i="1"/>
  <c r="Q365" i="1" s="1"/>
  <c r="AJ364" i="1" a="1"/>
  <c r="AJ364" i="1"/>
  <c r="AH364" i="1"/>
  <c r="AG364" i="1"/>
  <c r="S364" i="1"/>
  <c r="P364" i="1" a="1"/>
  <c r="P364" i="1" s="1"/>
  <c r="T364" i="1" s="1"/>
  <c r="O364" i="1"/>
  <c r="N364" i="1" a="1"/>
  <c r="N364" i="1" s="1"/>
  <c r="M364" i="1"/>
  <c r="L364" i="1" a="1"/>
  <c r="L364" i="1" s="1"/>
  <c r="K364" i="1"/>
  <c r="J364" i="1" a="1"/>
  <c r="J364" i="1" s="1"/>
  <c r="Q364" i="1" s="1"/>
  <c r="I364" i="1"/>
  <c r="AJ363" i="1" a="1"/>
  <c r="AJ363" i="1"/>
  <c r="AH363" i="1"/>
  <c r="AG363" i="1"/>
  <c r="AK363" i="1" s="1" a="1"/>
  <c r="AK363" i="1" s="1"/>
  <c r="AP363" i="1" s="1"/>
  <c r="P363" i="1" a="1"/>
  <c r="P363" i="1" s="1"/>
  <c r="O363" i="1"/>
  <c r="N363" i="1" a="1"/>
  <c r="N363" i="1" s="1"/>
  <c r="S363" i="1" s="1"/>
  <c r="M363" i="1"/>
  <c r="L363" i="1" a="1"/>
  <c r="L363" i="1" s="1"/>
  <c r="K363" i="1"/>
  <c r="J363" i="1" a="1"/>
  <c r="J363" i="1" s="1"/>
  <c r="I363" i="1"/>
  <c r="AJ362" i="1" a="1"/>
  <c r="AJ362" i="1" s="1"/>
  <c r="AH362" i="1"/>
  <c r="AG362" i="1"/>
  <c r="R362" i="1"/>
  <c r="P362" i="1" a="1"/>
  <c r="P362" i="1"/>
  <c r="O362" i="1"/>
  <c r="T362" i="1" s="1"/>
  <c r="N362" i="1" a="1"/>
  <c r="N362" i="1" s="1"/>
  <c r="S362" i="1" s="1"/>
  <c r="M362" i="1"/>
  <c r="L362" i="1" a="1"/>
  <c r="L362" i="1" s="1"/>
  <c r="K362" i="1"/>
  <c r="J362" i="1" a="1"/>
  <c r="J362" i="1"/>
  <c r="I362" i="1"/>
  <c r="AJ361" i="1" a="1"/>
  <c r="AJ361" i="1" s="1"/>
  <c r="AH361" i="1"/>
  <c r="AG361" i="1"/>
  <c r="S361" i="1"/>
  <c r="P361" i="1" a="1"/>
  <c r="P361" i="1"/>
  <c r="O361" i="1"/>
  <c r="T361" i="1" s="1"/>
  <c r="N361" i="1" a="1"/>
  <c r="N361" i="1" s="1"/>
  <c r="M361" i="1"/>
  <c r="L361" i="1" a="1"/>
  <c r="L361" i="1" s="1"/>
  <c r="K361" i="1"/>
  <c r="J361" i="1" a="1"/>
  <c r="J361" i="1"/>
  <c r="I361" i="1"/>
  <c r="Q361" i="1" s="1"/>
  <c r="AJ360" i="1" a="1"/>
  <c r="AJ360" i="1"/>
  <c r="AO360" i="1"/>
  <c r="AH360" i="1"/>
  <c r="AG360" i="1"/>
  <c r="Q360" i="1"/>
  <c r="P360" i="1" a="1"/>
  <c r="P360" i="1" s="1"/>
  <c r="O360" i="1"/>
  <c r="N360" i="1" a="1"/>
  <c r="N360" i="1" s="1"/>
  <c r="S360" i="1" s="1"/>
  <c r="M360" i="1"/>
  <c r="L360" i="1" a="1"/>
  <c r="L360" i="1"/>
  <c r="K360" i="1"/>
  <c r="J360" i="1" a="1"/>
  <c r="J360" i="1" s="1"/>
  <c r="I360" i="1"/>
  <c r="AJ359" i="1" a="1"/>
  <c r="AJ359" i="1"/>
  <c r="AH359" i="1"/>
  <c r="AG359" i="1"/>
  <c r="Q359" i="1"/>
  <c r="P359" i="1" a="1"/>
  <c r="P359" i="1" s="1"/>
  <c r="O359" i="1"/>
  <c r="N359" i="1" a="1"/>
  <c r="N359" i="1" s="1"/>
  <c r="S359" i="1" s="1"/>
  <c r="M359" i="1"/>
  <c r="L359" i="1" a="1"/>
  <c r="L359" i="1" s="1"/>
  <c r="K359" i="1"/>
  <c r="J359" i="1" a="1"/>
  <c r="J359" i="1" s="1"/>
  <c r="I359" i="1"/>
  <c r="AJ358" i="1" a="1"/>
  <c r="AJ358" i="1" s="1"/>
  <c r="AH358" i="1"/>
  <c r="AG358" i="1"/>
  <c r="P358" i="1" a="1"/>
  <c r="P358" i="1" s="1"/>
  <c r="O358" i="1"/>
  <c r="N358" i="1" a="1"/>
  <c r="N358" i="1" s="1"/>
  <c r="M358" i="1"/>
  <c r="L358" i="1" a="1"/>
  <c r="L358" i="1"/>
  <c r="R358" i="1" s="1"/>
  <c r="K358" i="1"/>
  <c r="J358" i="1" a="1"/>
  <c r="J358" i="1" s="1"/>
  <c r="Q358" i="1" s="1"/>
  <c r="I358" i="1"/>
  <c r="AJ357" i="1" a="1"/>
  <c r="AJ357" i="1" s="1"/>
  <c r="AH357" i="1"/>
  <c r="AG357" i="1"/>
  <c r="P357" i="1" a="1"/>
  <c r="P357" i="1" s="1"/>
  <c r="O357" i="1"/>
  <c r="T357" i="1" s="1"/>
  <c r="N357" i="1" a="1"/>
  <c r="N357" i="1" s="1"/>
  <c r="M357" i="1"/>
  <c r="L357" i="1" a="1"/>
  <c r="L357" i="1"/>
  <c r="K357" i="1"/>
  <c r="J357" i="1" a="1"/>
  <c r="J357" i="1" s="1"/>
  <c r="Q357" i="1" s="1"/>
  <c r="I357" i="1"/>
  <c r="AJ356" i="1" a="1"/>
  <c r="AJ356" i="1" s="1"/>
  <c r="AH356" i="1"/>
  <c r="AG356" i="1"/>
  <c r="P356" i="1" a="1"/>
  <c r="P356" i="1" s="1"/>
  <c r="O356" i="1"/>
  <c r="N356" i="1" a="1"/>
  <c r="N356" i="1" s="1"/>
  <c r="M356" i="1"/>
  <c r="L356" i="1" a="1"/>
  <c r="L356" i="1"/>
  <c r="K356" i="1"/>
  <c r="R356" i="1" s="1"/>
  <c r="J356" i="1" a="1"/>
  <c r="J356" i="1" s="1"/>
  <c r="Q356" i="1" s="1"/>
  <c r="I356" i="1"/>
  <c r="AJ355" i="1" a="1"/>
  <c r="AJ355" i="1" s="1"/>
  <c r="AH355" i="1"/>
  <c r="AG355" i="1"/>
  <c r="P355" i="1" a="1"/>
  <c r="P355" i="1" s="1"/>
  <c r="O355" i="1"/>
  <c r="T355" i="1" s="1"/>
  <c r="N355" i="1" a="1"/>
  <c r="N355" i="1" s="1"/>
  <c r="M355" i="1"/>
  <c r="L355" i="1" a="1"/>
  <c r="L355" i="1"/>
  <c r="K355" i="1"/>
  <c r="R355" i="1" s="1"/>
  <c r="J355" i="1" a="1"/>
  <c r="J355" i="1" s="1"/>
  <c r="Q355" i="1" s="1"/>
  <c r="I355" i="1"/>
  <c r="AJ354" i="1" a="1"/>
  <c r="AJ354" i="1" s="1"/>
  <c r="AN354" i="1" s="1"/>
  <c r="AH354" i="1"/>
  <c r="AG354" i="1"/>
  <c r="S354" i="1"/>
  <c r="P354" i="1" a="1"/>
  <c r="P354" i="1" s="1"/>
  <c r="O354" i="1"/>
  <c r="N354" i="1" a="1"/>
  <c r="N354" i="1" s="1"/>
  <c r="M354" i="1"/>
  <c r="L354" i="1" a="1"/>
  <c r="L354" i="1" s="1"/>
  <c r="R354" i="1" s="1"/>
  <c r="K354" i="1"/>
  <c r="J354" i="1" a="1"/>
  <c r="J354" i="1"/>
  <c r="Q354" i="1" s="1"/>
  <c r="I354" i="1"/>
  <c r="AJ353" i="1" a="1"/>
  <c r="AJ353" i="1" s="1"/>
  <c r="AH353" i="1"/>
  <c r="AG353" i="1"/>
  <c r="S353" i="1"/>
  <c r="P353" i="1" a="1"/>
  <c r="P353" i="1" s="1"/>
  <c r="O353" i="1"/>
  <c r="N353" i="1" a="1"/>
  <c r="N353" i="1" s="1"/>
  <c r="M353" i="1"/>
  <c r="L353" i="1" a="1"/>
  <c r="L353" i="1" s="1"/>
  <c r="K353" i="1"/>
  <c r="R353" i="1" s="1"/>
  <c r="J353" i="1" a="1"/>
  <c r="J353" i="1" s="1"/>
  <c r="Q353" i="1" s="1"/>
  <c r="I353" i="1"/>
  <c r="AJ352" i="1" a="1"/>
  <c r="AJ352" i="1" s="1"/>
  <c r="AH352" i="1"/>
  <c r="AG352" i="1"/>
  <c r="P352" i="1" a="1"/>
  <c r="P352" i="1"/>
  <c r="O352" i="1"/>
  <c r="T352" i="1" s="1"/>
  <c r="N352" i="1" a="1"/>
  <c r="N352" i="1" s="1"/>
  <c r="S352" i="1" s="1"/>
  <c r="M352" i="1"/>
  <c r="L352" i="1" a="1"/>
  <c r="L352" i="1" s="1"/>
  <c r="K352" i="1"/>
  <c r="J352" i="1" a="1"/>
  <c r="J352" i="1" s="1"/>
  <c r="Q352" i="1" s="1"/>
  <c r="I352" i="1"/>
  <c r="AJ351" i="1" a="1"/>
  <c r="AJ351" i="1" s="1"/>
  <c r="AH351" i="1"/>
  <c r="AG351" i="1"/>
  <c r="P351" i="1" a="1"/>
  <c r="P351" i="1"/>
  <c r="O351" i="1"/>
  <c r="N351" i="1" a="1"/>
  <c r="N351" i="1" s="1"/>
  <c r="M351" i="1"/>
  <c r="L351" i="1" a="1"/>
  <c r="L351" i="1" s="1"/>
  <c r="K351" i="1"/>
  <c r="J351" i="1" a="1"/>
  <c r="J351" i="1" s="1"/>
  <c r="I351" i="1"/>
  <c r="AJ350" i="1" a="1"/>
  <c r="AJ350" i="1" s="1"/>
  <c r="AH350" i="1"/>
  <c r="AG350" i="1"/>
  <c r="P350" i="1" a="1"/>
  <c r="P350" i="1"/>
  <c r="O350" i="1"/>
  <c r="N350" i="1" a="1"/>
  <c r="N350" i="1" s="1"/>
  <c r="M350" i="1"/>
  <c r="L350" i="1" a="1"/>
  <c r="L350" i="1" s="1"/>
  <c r="K350" i="1"/>
  <c r="J350" i="1" a="1"/>
  <c r="J350" i="1" s="1"/>
  <c r="I350" i="1"/>
  <c r="AJ349" i="1" a="1"/>
  <c r="AJ349" i="1" s="1"/>
  <c r="AH349" i="1"/>
  <c r="AG349" i="1"/>
  <c r="P349" i="1" a="1"/>
  <c r="P349" i="1" s="1"/>
  <c r="O349" i="1"/>
  <c r="N349" i="1" a="1"/>
  <c r="N349" i="1" s="1"/>
  <c r="S349" i="1" s="1"/>
  <c r="M349" i="1"/>
  <c r="L349" i="1" a="1"/>
  <c r="L349" i="1" s="1"/>
  <c r="K349" i="1"/>
  <c r="J349" i="1" a="1"/>
  <c r="J349" i="1" s="1"/>
  <c r="I349" i="1"/>
  <c r="AJ348" i="1" a="1"/>
  <c r="AJ348" i="1"/>
  <c r="AH348" i="1"/>
  <c r="AG348" i="1"/>
  <c r="P348" i="1" a="1"/>
  <c r="P348" i="1" s="1"/>
  <c r="T348" i="1" s="1"/>
  <c r="O348" i="1"/>
  <c r="N348" i="1" a="1"/>
  <c r="N348" i="1" s="1"/>
  <c r="S348" i="1" s="1"/>
  <c r="M348" i="1"/>
  <c r="L348" i="1" a="1"/>
  <c r="L348" i="1" s="1"/>
  <c r="K348" i="1"/>
  <c r="J348" i="1" a="1"/>
  <c r="J348" i="1" s="1"/>
  <c r="I348" i="1"/>
  <c r="AJ347" i="1" a="1"/>
  <c r="AJ347" i="1"/>
  <c r="AH347" i="1"/>
  <c r="AG347" i="1"/>
  <c r="P347" i="1" a="1"/>
  <c r="P347" i="1" s="1"/>
  <c r="O347" i="1"/>
  <c r="N347" i="1" a="1"/>
  <c r="N347" i="1" s="1"/>
  <c r="M347" i="1"/>
  <c r="L347" i="1" a="1"/>
  <c r="L347" i="1" s="1"/>
  <c r="K347" i="1"/>
  <c r="J347" i="1" a="1"/>
  <c r="J347" i="1" s="1"/>
  <c r="I347" i="1"/>
  <c r="AJ346" i="1" a="1"/>
  <c r="AJ346" i="1"/>
  <c r="AH346" i="1"/>
  <c r="AG346" i="1"/>
  <c r="P346" i="1" a="1"/>
  <c r="P346" i="1" s="1"/>
  <c r="O346" i="1"/>
  <c r="N346" i="1" a="1"/>
  <c r="N346" i="1" s="1"/>
  <c r="M346" i="1"/>
  <c r="L346" i="1" a="1"/>
  <c r="L346" i="1" s="1"/>
  <c r="K346" i="1"/>
  <c r="J346" i="1" a="1"/>
  <c r="J346" i="1" s="1"/>
  <c r="I346" i="1"/>
  <c r="AJ345" i="1" a="1"/>
  <c r="AJ345" i="1" s="1"/>
  <c r="AH345" i="1"/>
  <c r="AG345" i="1"/>
  <c r="P345" i="1" a="1"/>
  <c r="P345" i="1" s="1"/>
  <c r="O345" i="1"/>
  <c r="N345" i="1" a="1"/>
  <c r="N345" i="1" s="1"/>
  <c r="S345" i="1" s="1"/>
  <c r="M345" i="1"/>
  <c r="L345" i="1" a="1"/>
  <c r="L345" i="1" s="1"/>
  <c r="K345" i="1"/>
  <c r="J345" i="1" a="1"/>
  <c r="J345" i="1"/>
  <c r="I345" i="1"/>
  <c r="Q345" i="1" s="1"/>
  <c r="AJ344" i="1" a="1"/>
  <c r="AJ344" i="1" s="1"/>
  <c r="AH344" i="1"/>
  <c r="AG344" i="1"/>
  <c r="P344" i="1" a="1"/>
  <c r="P344" i="1" s="1"/>
  <c r="O344" i="1"/>
  <c r="N344" i="1" a="1"/>
  <c r="N344" i="1" s="1"/>
  <c r="S344" i="1" s="1"/>
  <c r="M344" i="1"/>
  <c r="L344" i="1" a="1"/>
  <c r="L344" i="1"/>
  <c r="K344" i="1"/>
  <c r="R344" i="1" s="1"/>
  <c r="J344" i="1" a="1"/>
  <c r="J344" i="1" s="1"/>
  <c r="I344" i="1"/>
  <c r="AJ343" i="1" a="1"/>
  <c r="AJ343" i="1"/>
  <c r="AH343" i="1"/>
  <c r="AG343" i="1"/>
  <c r="Q343" i="1"/>
  <c r="AN343" i="1" s="1"/>
  <c r="P343" i="1" a="1"/>
  <c r="P343" i="1" s="1"/>
  <c r="O343" i="1"/>
  <c r="T343" i="1" s="1"/>
  <c r="N343" i="1" a="1"/>
  <c r="N343" i="1" s="1"/>
  <c r="M343" i="1"/>
  <c r="S343" i="1" s="1"/>
  <c r="L343" i="1" a="1"/>
  <c r="L343" i="1"/>
  <c r="K343" i="1"/>
  <c r="J343" i="1" a="1"/>
  <c r="J343" i="1" s="1"/>
  <c r="I343" i="1"/>
  <c r="AJ342" i="1" a="1"/>
  <c r="AJ342" i="1" s="1"/>
  <c r="AH342" i="1"/>
  <c r="AG342" i="1"/>
  <c r="P342" i="1" a="1"/>
  <c r="P342" i="1" s="1"/>
  <c r="O342" i="1"/>
  <c r="N342" i="1" a="1"/>
  <c r="N342" i="1" s="1"/>
  <c r="S342" i="1" s="1"/>
  <c r="M342" i="1"/>
  <c r="L342" i="1" a="1"/>
  <c r="L342" i="1" s="1"/>
  <c r="R342" i="1" s="1"/>
  <c r="K342" i="1"/>
  <c r="J342" i="1" a="1"/>
  <c r="J342" i="1" s="1"/>
  <c r="I342" i="1"/>
  <c r="AJ341" i="1" a="1"/>
  <c r="AJ341" i="1" s="1"/>
  <c r="AH341" i="1"/>
  <c r="AG341" i="1"/>
  <c r="P341" i="1" a="1"/>
  <c r="P341" i="1" s="1"/>
  <c r="O341" i="1"/>
  <c r="T341" i="1" s="1"/>
  <c r="N341" i="1" a="1"/>
  <c r="N341" i="1" s="1"/>
  <c r="S341" i="1" s="1"/>
  <c r="M341" i="1"/>
  <c r="L341" i="1" a="1"/>
  <c r="L341" i="1"/>
  <c r="K341" i="1"/>
  <c r="J341" i="1" a="1"/>
  <c r="J341" i="1" s="1"/>
  <c r="Q341" i="1" s="1"/>
  <c r="I341" i="1"/>
  <c r="AJ340" i="1" a="1"/>
  <c r="AJ340" i="1" s="1"/>
  <c r="AH340" i="1"/>
  <c r="AG340" i="1"/>
  <c r="P340" i="1" a="1"/>
  <c r="P340" i="1" s="1"/>
  <c r="T340" i="1" s="1"/>
  <c r="O340" i="1"/>
  <c r="N340" i="1" a="1"/>
  <c r="N340" i="1" s="1"/>
  <c r="S340" i="1" s="1"/>
  <c r="M340" i="1"/>
  <c r="L340" i="1" a="1"/>
  <c r="L340" i="1" s="1"/>
  <c r="K340" i="1"/>
  <c r="J340" i="1" a="1"/>
  <c r="J340" i="1"/>
  <c r="I340" i="1"/>
  <c r="AJ339" i="1" a="1"/>
  <c r="AJ339" i="1" s="1"/>
  <c r="AO339" i="1"/>
  <c r="AH339" i="1"/>
  <c r="AG339" i="1"/>
  <c r="P339" i="1" a="1"/>
  <c r="P339" i="1"/>
  <c r="O339" i="1"/>
  <c r="T339" i="1" s="1"/>
  <c r="N339" i="1" a="1"/>
  <c r="N339" i="1" s="1"/>
  <c r="S339" i="1" s="1"/>
  <c r="M339" i="1"/>
  <c r="L339" i="1" a="1"/>
  <c r="L339" i="1" s="1"/>
  <c r="K339" i="1"/>
  <c r="J339" i="1" a="1"/>
  <c r="J339" i="1" s="1"/>
  <c r="I339" i="1"/>
  <c r="AN338" i="1"/>
  <c r="AJ338" i="1" a="1"/>
  <c r="AJ338" i="1" s="1"/>
  <c r="AH338" i="1"/>
  <c r="AG338" i="1"/>
  <c r="P338" i="1" a="1"/>
  <c r="P338" i="1"/>
  <c r="T338" i="1" s="1"/>
  <c r="O338" i="1"/>
  <c r="N338" i="1" a="1"/>
  <c r="N338" i="1" s="1"/>
  <c r="M338" i="1"/>
  <c r="L338" i="1" a="1"/>
  <c r="L338" i="1"/>
  <c r="R338" i="1" s="1"/>
  <c r="K338" i="1"/>
  <c r="J338" i="1" a="1"/>
  <c r="J338" i="1"/>
  <c r="Q338" i="1" s="1"/>
  <c r="I338" i="1"/>
  <c r="AJ337" i="1" a="1"/>
  <c r="AJ337" i="1" s="1"/>
  <c r="AH337" i="1"/>
  <c r="AG337" i="1"/>
  <c r="Q337" i="1"/>
  <c r="AN337" i="1" s="1"/>
  <c r="P337" i="1" a="1"/>
  <c r="P337" i="1"/>
  <c r="O337" i="1"/>
  <c r="N337" i="1" a="1"/>
  <c r="N337" i="1" s="1"/>
  <c r="M337" i="1"/>
  <c r="L337" i="1" a="1"/>
  <c r="L337" i="1" s="1"/>
  <c r="K337" i="1"/>
  <c r="R337" i="1" s="1"/>
  <c r="J337" i="1" a="1"/>
  <c r="J337" i="1" s="1"/>
  <c r="I337" i="1"/>
  <c r="AJ336" i="1" a="1"/>
  <c r="AJ336" i="1"/>
  <c r="AH336" i="1"/>
  <c r="AG336" i="1"/>
  <c r="P336" i="1" a="1"/>
  <c r="P336" i="1" s="1"/>
  <c r="O336" i="1"/>
  <c r="N336" i="1" a="1"/>
  <c r="N336" i="1" s="1"/>
  <c r="S336" i="1" s="1"/>
  <c r="M336" i="1"/>
  <c r="L336" i="1" a="1"/>
  <c r="L336" i="1" s="1"/>
  <c r="K336" i="1"/>
  <c r="J336" i="1" a="1"/>
  <c r="J336" i="1" s="1"/>
  <c r="I336" i="1"/>
  <c r="AJ335" i="1" a="1"/>
  <c r="AJ335" i="1"/>
  <c r="AH335" i="1"/>
  <c r="AG335" i="1"/>
  <c r="P335" i="1" a="1"/>
  <c r="P335" i="1"/>
  <c r="O335" i="1"/>
  <c r="N335" i="1" a="1"/>
  <c r="N335" i="1" s="1"/>
  <c r="S335" i="1" s="1"/>
  <c r="M335" i="1"/>
  <c r="L335" i="1" a="1"/>
  <c r="L335" i="1" s="1"/>
  <c r="K335" i="1"/>
  <c r="J335" i="1" a="1"/>
  <c r="J335" i="1" s="1"/>
  <c r="I335" i="1"/>
  <c r="AJ334" i="1" a="1"/>
  <c r="AJ334" i="1" s="1"/>
  <c r="AH334" i="1"/>
  <c r="AG334" i="1"/>
  <c r="P334" i="1" a="1"/>
  <c r="P334" i="1"/>
  <c r="O334" i="1"/>
  <c r="T334" i="1" s="1"/>
  <c r="N334" i="1" a="1"/>
  <c r="N334" i="1" s="1"/>
  <c r="M334" i="1"/>
  <c r="S334" i="1" s="1"/>
  <c r="L334" i="1" a="1"/>
  <c r="L334" i="1" s="1"/>
  <c r="K334" i="1"/>
  <c r="J334" i="1" a="1"/>
  <c r="J334" i="1" s="1"/>
  <c r="I334" i="1"/>
  <c r="AJ333" i="1" a="1"/>
  <c r="AJ333" i="1" s="1"/>
  <c r="AH333" i="1"/>
  <c r="AG333" i="1"/>
  <c r="P333" i="1" a="1"/>
  <c r="P333" i="1" s="1"/>
  <c r="T333" i="1" s="1"/>
  <c r="O333" i="1"/>
  <c r="N333" i="1" a="1"/>
  <c r="N333" i="1" s="1"/>
  <c r="S333" i="1" s="1"/>
  <c r="M333" i="1"/>
  <c r="L333" i="1" a="1"/>
  <c r="L333" i="1" s="1"/>
  <c r="K333" i="1"/>
  <c r="R333" i="1" s="1"/>
  <c r="J333" i="1" a="1"/>
  <c r="J333" i="1" s="1"/>
  <c r="I333" i="1"/>
  <c r="Q333" i="1" s="1"/>
  <c r="AJ332" i="1" a="1"/>
  <c r="AJ332" i="1" s="1"/>
  <c r="AN332" i="1" s="1"/>
  <c r="AH332" i="1"/>
  <c r="AG332" i="1"/>
  <c r="P332" i="1" a="1"/>
  <c r="P332" i="1"/>
  <c r="T332" i="1" s="1"/>
  <c r="O332" i="1"/>
  <c r="N332" i="1" a="1"/>
  <c r="N332" i="1" s="1"/>
  <c r="M332" i="1"/>
  <c r="L332" i="1" a="1"/>
  <c r="L332" i="1"/>
  <c r="K332" i="1"/>
  <c r="R332" i="1" s="1"/>
  <c r="J332" i="1" a="1"/>
  <c r="J332" i="1" s="1"/>
  <c r="Q332" i="1" s="1"/>
  <c r="I332" i="1"/>
  <c r="AJ331" i="1" a="1"/>
  <c r="AJ331" i="1" s="1"/>
  <c r="AO331" i="1"/>
  <c r="AH331" i="1"/>
  <c r="AG331" i="1"/>
  <c r="P331" i="1" a="1"/>
  <c r="P331" i="1" s="1"/>
  <c r="O331" i="1"/>
  <c r="N331" i="1" a="1"/>
  <c r="N331" i="1" s="1"/>
  <c r="S331" i="1" s="1"/>
  <c r="M331" i="1"/>
  <c r="L331" i="1" a="1"/>
  <c r="L331" i="1" s="1"/>
  <c r="K331" i="1"/>
  <c r="R331" i="1" s="1"/>
  <c r="J331" i="1" a="1"/>
  <c r="J331" i="1" s="1"/>
  <c r="I331" i="1"/>
  <c r="AJ330" i="1" a="1"/>
  <c r="AJ330" i="1"/>
  <c r="AH330" i="1"/>
  <c r="AG330" i="1"/>
  <c r="P330" i="1" a="1"/>
  <c r="P330" i="1"/>
  <c r="O330" i="1"/>
  <c r="N330" i="1" a="1"/>
  <c r="N330" i="1" s="1"/>
  <c r="M330" i="1"/>
  <c r="L330" i="1" a="1"/>
  <c r="L330" i="1"/>
  <c r="K330" i="1"/>
  <c r="R330" i="1" s="1"/>
  <c r="J330" i="1" a="1"/>
  <c r="J330" i="1" s="1"/>
  <c r="I330" i="1"/>
  <c r="AJ329" i="1" a="1"/>
  <c r="AJ329" i="1" s="1"/>
  <c r="AH329" i="1"/>
  <c r="AG329" i="1"/>
  <c r="P329" i="1" a="1"/>
  <c r="P329" i="1" s="1"/>
  <c r="T329" i="1" s="1"/>
  <c r="O329" i="1"/>
  <c r="N329" i="1" a="1"/>
  <c r="N329" i="1" s="1"/>
  <c r="S329" i="1" s="1"/>
  <c r="M329" i="1"/>
  <c r="L329" i="1" a="1"/>
  <c r="L329" i="1" s="1"/>
  <c r="K329" i="1"/>
  <c r="J329" i="1" a="1"/>
  <c r="J329" i="1"/>
  <c r="I329" i="1"/>
  <c r="AJ328" i="1" a="1"/>
  <c r="AJ328" i="1" s="1"/>
  <c r="AH328" i="1"/>
  <c r="AG328" i="1"/>
  <c r="P328" i="1" a="1"/>
  <c r="P328" i="1" s="1"/>
  <c r="T328" i="1" s="1"/>
  <c r="O328" i="1"/>
  <c r="N328" i="1" a="1"/>
  <c r="N328" i="1" s="1"/>
  <c r="S328" i="1" s="1"/>
  <c r="M328" i="1"/>
  <c r="L328" i="1" a="1"/>
  <c r="L328" i="1"/>
  <c r="K328" i="1"/>
  <c r="J328" i="1" a="1"/>
  <c r="J328" i="1" s="1"/>
  <c r="Q328" i="1" s="1"/>
  <c r="I328" i="1"/>
  <c r="AJ327" i="1" a="1"/>
  <c r="AJ327" i="1" s="1"/>
  <c r="AH327" i="1"/>
  <c r="AL335" i="1" s="1" a="1"/>
  <c r="AL335" i="1" s="1"/>
  <c r="AG327" i="1"/>
  <c r="P327" i="1" a="1"/>
  <c r="P327" i="1" s="1"/>
  <c r="T327" i="1" s="1"/>
  <c r="O327" i="1"/>
  <c r="N327" i="1" a="1"/>
  <c r="N327" i="1" s="1"/>
  <c r="M327" i="1"/>
  <c r="L327" i="1" a="1"/>
  <c r="L327" i="1"/>
  <c r="K327" i="1"/>
  <c r="R327" i="1" s="1"/>
  <c r="J327" i="1" a="1"/>
  <c r="J327" i="1" s="1"/>
  <c r="Q327" i="1" s="1"/>
  <c r="I327" i="1"/>
  <c r="AJ326" i="1" a="1"/>
  <c r="AJ326" i="1" s="1"/>
  <c r="AO326" i="1"/>
  <c r="AH326" i="1"/>
  <c r="AG326" i="1"/>
  <c r="P326" i="1" a="1"/>
  <c r="P326" i="1" s="1"/>
  <c r="O326" i="1"/>
  <c r="N326" i="1" a="1"/>
  <c r="N326" i="1" s="1"/>
  <c r="M326" i="1"/>
  <c r="S326" i="1" s="1"/>
  <c r="L326" i="1" a="1"/>
  <c r="L326" i="1" s="1"/>
  <c r="K326" i="1"/>
  <c r="J326" i="1" a="1"/>
  <c r="J326" i="1"/>
  <c r="Q326" i="1" s="1"/>
  <c r="I326" i="1"/>
  <c r="AJ325" i="1" a="1"/>
  <c r="AJ325" i="1" s="1"/>
  <c r="AH325" i="1"/>
  <c r="AG325" i="1"/>
  <c r="P325" i="1" a="1"/>
  <c r="P325" i="1"/>
  <c r="O325" i="1"/>
  <c r="T325" i="1" s="1"/>
  <c r="N325" i="1" a="1"/>
  <c r="N325" i="1" s="1"/>
  <c r="M325" i="1"/>
  <c r="L325" i="1" a="1"/>
  <c r="L325" i="1" s="1"/>
  <c r="K325" i="1"/>
  <c r="J325" i="1" a="1"/>
  <c r="J325" i="1"/>
  <c r="I325" i="1"/>
  <c r="AJ324" i="1" a="1"/>
  <c r="AJ324" i="1"/>
  <c r="AH324" i="1"/>
  <c r="AL324" i="1" s="1" a="1"/>
  <c r="AL324" i="1" s="1"/>
  <c r="AQ324" i="1" s="1"/>
  <c r="AG324" i="1"/>
  <c r="Q324" i="1"/>
  <c r="P324" i="1" a="1"/>
  <c r="P324" i="1" s="1"/>
  <c r="O324" i="1"/>
  <c r="T324" i="1" s="1"/>
  <c r="N324" i="1" a="1"/>
  <c r="N324" i="1" s="1"/>
  <c r="S324" i="1" s="1"/>
  <c r="M324" i="1"/>
  <c r="L324" i="1" a="1"/>
  <c r="L324" i="1" s="1"/>
  <c r="K324" i="1"/>
  <c r="J324" i="1" a="1"/>
  <c r="J324" i="1"/>
  <c r="I324" i="1"/>
  <c r="AJ323" i="1" a="1"/>
  <c r="AJ323" i="1" s="1"/>
  <c r="AH323" i="1"/>
  <c r="AG323" i="1"/>
  <c r="P323" i="1" a="1"/>
  <c r="P323" i="1" s="1"/>
  <c r="O323" i="1"/>
  <c r="N323" i="1" a="1"/>
  <c r="N323" i="1" s="1"/>
  <c r="S323" i="1" s="1"/>
  <c r="M323" i="1"/>
  <c r="L323" i="1" a="1"/>
  <c r="L323" i="1" s="1"/>
  <c r="K323" i="1"/>
  <c r="J323" i="1" a="1"/>
  <c r="J323" i="1" s="1"/>
  <c r="I323" i="1"/>
  <c r="AJ322" i="1" a="1"/>
  <c r="AJ322" i="1" s="1"/>
  <c r="AH322" i="1"/>
  <c r="AG322" i="1"/>
  <c r="S322" i="1"/>
  <c r="R322" i="1"/>
  <c r="Q322" i="1"/>
  <c r="AN322" i="1" s="1"/>
  <c r="P322" i="1" a="1"/>
  <c r="P322" i="1" s="1"/>
  <c r="O322" i="1"/>
  <c r="N322" i="1" a="1"/>
  <c r="N322" i="1" s="1"/>
  <c r="M322" i="1"/>
  <c r="L322" i="1" a="1"/>
  <c r="L322" i="1"/>
  <c r="K322" i="1"/>
  <c r="J322" i="1" a="1"/>
  <c r="J322" i="1"/>
  <c r="I322" i="1"/>
  <c r="AJ321" i="1" a="1"/>
  <c r="AJ321" i="1" s="1"/>
  <c r="AH321" i="1"/>
  <c r="AG321" i="1"/>
  <c r="S321" i="1"/>
  <c r="P321" i="1" a="1"/>
  <c r="P321" i="1" s="1"/>
  <c r="O321" i="1"/>
  <c r="N321" i="1" a="1"/>
  <c r="N321" i="1" s="1"/>
  <c r="M321" i="1"/>
  <c r="L321" i="1" a="1"/>
  <c r="L321" i="1" s="1"/>
  <c r="K321" i="1"/>
  <c r="J321" i="1" a="1"/>
  <c r="J321" i="1" s="1"/>
  <c r="I321" i="1"/>
  <c r="AJ320" i="1" a="1"/>
  <c r="AJ320" i="1"/>
  <c r="AN320" i="1" s="1"/>
  <c r="AH320" i="1"/>
  <c r="AG320" i="1"/>
  <c r="Q320" i="1"/>
  <c r="P320" i="1" a="1"/>
  <c r="P320" i="1" s="1"/>
  <c r="O320" i="1"/>
  <c r="T320" i="1" s="1"/>
  <c r="N320" i="1" a="1"/>
  <c r="N320" i="1" s="1"/>
  <c r="S320" i="1" s="1"/>
  <c r="M320" i="1"/>
  <c r="L320" i="1" a="1"/>
  <c r="L320" i="1" s="1"/>
  <c r="K320" i="1"/>
  <c r="J320" i="1" a="1"/>
  <c r="J320" i="1" s="1"/>
  <c r="I320" i="1"/>
  <c r="AJ319" i="1" a="1"/>
  <c r="AJ319" i="1" s="1"/>
  <c r="AH319" i="1"/>
  <c r="AG319" i="1"/>
  <c r="P319" i="1" a="1"/>
  <c r="P319" i="1" s="1"/>
  <c r="O319" i="1"/>
  <c r="N319" i="1" a="1"/>
  <c r="N319" i="1" s="1"/>
  <c r="M319" i="1"/>
  <c r="L319" i="1" a="1"/>
  <c r="L319" i="1" s="1"/>
  <c r="K319" i="1"/>
  <c r="J319" i="1" a="1"/>
  <c r="J319" i="1" s="1"/>
  <c r="I319" i="1"/>
  <c r="AJ318" i="1" a="1"/>
  <c r="AJ318" i="1"/>
  <c r="AH318" i="1"/>
  <c r="AG318" i="1"/>
  <c r="S318" i="1"/>
  <c r="P318" i="1" a="1"/>
  <c r="P318" i="1" s="1"/>
  <c r="O318" i="1"/>
  <c r="N318" i="1" a="1"/>
  <c r="N318" i="1" s="1"/>
  <c r="M318" i="1"/>
  <c r="L318" i="1" a="1"/>
  <c r="L318" i="1" s="1"/>
  <c r="R318" i="1" s="1"/>
  <c r="K318" i="1"/>
  <c r="J318" i="1" a="1"/>
  <c r="J318" i="1" s="1"/>
  <c r="I318" i="1"/>
  <c r="AJ317" i="1" a="1"/>
  <c r="AJ317" i="1" s="1"/>
  <c r="AO317" i="1"/>
  <c r="AH317" i="1"/>
  <c r="AG317" i="1"/>
  <c r="S317" i="1"/>
  <c r="P317" i="1" a="1"/>
  <c r="P317" i="1"/>
  <c r="O317" i="1"/>
  <c r="N317" i="1" a="1"/>
  <c r="N317" i="1" s="1"/>
  <c r="M317" i="1"/>
  <c r="L317" i="1" a="1"/>
  <c r="L317" i="1" s="1"/>
  <c r="R317" i="1" s="1"/>
  <c r="K317" i="1"/>
  <c r="J317" i="1" a="1"/>
  <c r="J317" i="1" s="1"/>
  <c r="I317" i="1"/>
  <c r="AJ316" i="1" a="1"/>
  <c r="AJ316" i="1" s="1"/>
  <c r="AH316" i="1"/>
  <c r="AG316" i="1"/>
  <c r="P316" i="1" a="1"/>
  <c r="P316" i="1" s="1"/>
  <c r="O316" i="1"/>
  <c r="T316" i="1" s="1"/>
  <c r="N316" i="1" a="1"/>
  <c r="N316" i="1" s="1"/>
  <c r="S316" i="1" s="1"/>
  <c r="M316" i="1"/>
  <c r="L316" i="1" a="1"/>
  <c r="L316" i="1"/>
  <c r="K316" i="1"/>
  <c r="J316" i="1" a="1"/>
  <c r="J316" i="1" s="1"/>
  <c r="Q316" i="1" s="1"/>
  <c r="I316" i="1"/>
  <c r="AJ315" i="1" a="1"/>
  <c r="AJ315" i="1" s="1"/>
  <c r="AH315" i="1"/>
  <c r="AG315" i="1"/>
  <c r="Q315" i="1"/>
  <c r="P315" i="1" a="1"/>
  <c r="P315" i="1" s="1"/>
  <c r="O315" i="1"/>
  <c r="N315" i="1" a="1"/>
  <c r="N315" i="1" s="1"/>
  <c r="M315" i="1"/>
  <c r="S315" i="1" s="1"/>
  <c r="L315" i="1" a="1"/>
  <c r="L315" i="1" s="1"/>
  <c r="R315" i="1" s="1"/>
  <c r="K315" i="1"/>
  <c r="J315" i="1" a="1"/>
  <c r="J315" i="1" s="1"/>
  <c r="I315" i="1"/>
  <c r="AJ314" i="1" a="1"/>
  <c r="AJ314" i="1" s="1"/>
  <c r="AH314" i="1"/>
  <c r="AG314" i="1"/>
  <c r="P314" i="1" a="1"/>
  <c r="P314" i="1" s="1"/>
  <c r="T314" i="1" s="1"/>
  <c r="O314" i="1"/>
  <c r="N314" i="1" a="1"/>
  <c r="N314" i="1" s="1"/>
  <c r="M314" i="1"/>
  <c r="S314" i="1" s="1"/>
  <c r="L314" i="1" a="1"/>
  <c r="L314" i="1" s="1"/>
  <c r="K314" i="1"/>
  <c r="J314" i="1" a="1"/>
  <c r="J314" i="1" s="1"/>
  <c r="I314" i="1"/>
  <c r="Q314" i="1" s="1"/>
  <c r="AJ313" i="1" a="1"/>
  <c r="AJ313" i="1" s="1"/>
  <c r="AH313" i="1"/>
  <c r="AG313" i="1"/>
  <c r="P313" i="1" a="1"/>
  <c r="P313" i="1" s="1"/>
  <c r="O313" i="1"/>
  <c r="T313" i="1" s="1"/>
  <c r="N313" i="1" a="1"/>
  <c r="N313" i="1" s="1"/>
  <c r="M313" i="1"/>
  <c r="L313" i="1" a="1"/>
  <c r="L313" i="1" s="1"/>
  <c r="K313" i="1"/>
  <c r="J313" i="1" a="1"/>
  <c r="J313" i="1" s="1"/>
  <c r="I313" i="1"/>
  <c r="AJ312" i="1" a="1"/>
  <c r="AJ312" i="1" s="1"/>
  <c r="AH312" i="1"/>
  <c r="AG312" i="1"/>
  <c r="P312" i="1" a="1"/>
  <c r="P312" i="1" s="1"/>
  <c r="T312" i="1" s="1"/>
  <c r="O312" i="1"/>
  <c r="N312" i="1" a="1"/>
  <c r="N312" i="1" s="1"/>
  <c r="M312" i="1"/>
  <c r="S312" i="1" s="1"/>
  <c r="L312" i="1" a="1"/>
  <c r="L312" i="1" s="1"/>
  <c r="K312" i="1"/>
  <c r="J312" i="1" a="1"/>
  <c r="J312" i="1" s="1"/>
  <c r="I312" i="1"/>
  <c r="AJ311" i="1" a="1"/>
  <c r="AJ311" i="1" s="1"/>
  <c r="AH311" i="1"/>
  <c r="AG311" i="1"/>
  <c r="P311" i="1" a="1"/>
  <c r="P311" i="1" s="1"/>
  <c r="T311" i="1" s="1"/>
  <c r="O311" i="1"/>
  <c r="N311" i="1" a="1"/>
  <c r="N311" i="1" s="1"/>
  <c r="M311" i="1"/>
  <c r="L311" i="1" a="1"/>
  <c r="L311" i="1"/>
  <c r="R311" i="1" s="1"/>
  <c r="K311" i="1"/>
  <c r="J311" i="1" a="1"/>
  <c r="J311" i="1" s="1"/>
  <c r="I311" i="1"/>
  <c r="AJ310" i="1" a="1"/>
  <c r="AJ310" i="1" s="1"/>
  <c r="AN310" i="1" s="1"/>
  <c r="AH310" i="1"/>
  <c r="AG310" i="1"/>
  <c r="R310" i="1"/>
  <c r="P310" i="1" a="1"/>
  <c r="P310" i="1" s="1"/>
  <c r="O310" i="1"/>
  <c r="N310" i="1" a="1"/>
  <c r="N310" i="1" s="1"/>
  <c r="M310" i="1"/>
  <c r="L310" i="1" a="1"/>
  <c r="L310" i="1" s="1"/>
  <c r="K310" i="1"/>
  <c r="J310" i="1" a="1"/>
  <c r="J310" i="1" s="1"/>
  <c r="I310" i="1"/>
  <c r="Q310" i="1" s="1"/>
  <c r="AJ309" i="1" a="1"/>
  <c r="AJ309" i="1" s="1"/>
  <c r="AO309" i="1"/>
  <c r="AH309" i="1"/>
  <c r="AG309" i="1"/>
  <c r="P309" i="1" a="1"/>
  <c r="P309" i="1" s="1"/>
  <c r="O309" i="1"/>
  <c r="N309" i="1" a="1"/>
  <c r="N309" i="1" s="1"/>
  <c r="S309" i="1" s="1"/>
  <c r="M309" i="1"/>
  <c r="L309" i="1" a="1"/>
  <c r="L309" i="1"/>
  <c r="R309" i="1" s="1"/>
  <c r="K309" i="1"/>
  <c r="J309" i="1" a="1"/>
  <c r="J309" i="1"/>
  <c r="Q309" i="1" s="1"/>
  <c r="I309" i="1"/>
  <c r="AJ308" i="1" a="1"/>
  <c r="AJ308" i="1" s="1"/>
  <c r="AH308" i="1"/>
  <c r="AG308" i="1"/>
  <c r="P308" i="1" a="1"/>
  <c r="P308" i="1"/>
  <c r="T308" i="1" s="1"/>
  <c r="O308" i="1"/>
  <c r="N308" i="1" a="1"/>
  <c r="N308" i="1" s="1"/>
  <c r="M308" i="1"/>
  <c r="L308" i="1" a="1"/>
  <c r="L308" i="1" s="1"/>
  <c r="K308" i="1"/>
  <c r="J308" i="1" a="1"/>
  <c r="J308" i="1" s="1"/>
  <c r="I308" i="1"/>
  <c r="AJ307" i="1" a="1"/>
  <c r="AJ307" i="1" s="1"/>
  <c r="AH307" i="1"/>
  <c r="AG307" i="1"/>
  <c r="P307" i="1" a="1"/>
  <c r="P307" i="1" s="1"/>
  <c r="O307" i="1"/>
  <c r="N307" i="1" a="1"/>
  <c r="N307" i="1" s="1"/>
  <c r="M307" i="1"/>
  <c r="S307" i="1" s="1"/>
  <c r="L307" i="1" a="1"/>
  <c r="L307" i="1" s="1"/>
  <c r="K307" i="1"/>
  <c r="J307" i="1" a="1"/>
  <c r="J307" i="1" s="1"/>
  <c r="Q307" i="1" s="1"/>
  <c r="I307" i="1"/>
  <c r="AJ306" i="1" a="1"/>
  <c r="AJ306" i="1"/>
  <c r="AH306" i="1"/>
  <c r="AG306" i="1"/>
  <c r="P306" i="1" a="1"/>
  <c r="P306" i="1" s="1"/>
  <c r="O306" i="1"/>
  <c r="N306" i="1" a="1"/>
  <c r="N306" i="1" s="1"/>
  <c r="M306" i="1"/>
  <c r="S306" i="1" s="1"/>
  <c r="L306" i="1" a="1"/>
  <c r="L306" i="1" s="1"/>
  <c r="K306" i="1"/>
  <c r="J306" i="1" a="1"/>
  <c r="J306" i="1" s="1"/>
  <c r="I306" i="1"/>
  <c r="Q306" i="1" s="1"/>
  <c r="AN306" i="1" s="1"/>
  <c r="AJ305" i="1" a="1"/>
  <c r="AJ305" i="1"/>
  <c r="AH305" i="1"/>
  <c r="AG305" i="1"/>
  <c r="P305" i="1" a="1"/>
  <c r="P305" i="1"/>
  <c r="O305" i="1"/>
  <c r="N305" i="1" a="1"/>
  <c r="N305" i="1" s="1"/>
  <c r="M305" i="1"/>
  <c r="S305" i="1" s="1"/>
  <c r="L305" i="1" a="1"/>
  <c r="L305" i="1" s="1"/>
  <c r="K305" i="1"/>
  <c r="J305" i="1" a="1"/>
  <c r="J305" i="1" s="1"/>
  <c r="I305" i="1"/>
  <c r="AJ304" i="1" a="1"/>
  <c r="AJ304" i="1" s="1"/>
  <c r="AH304" i="1"/>
  <c r="AG304" i="1"/>
  <c r="P304" i="1" a="1"/>
  <c r="P304" i="1" s="1"/>
  <c r="T304" i="1" s="1"/>
  <c r="O304" i="1"/>
  <c r="N304" i="1" a="1"/>
  <c r="N304" i="1" s="1"/>
  <c r="M304" i="1"/>
  <c r="L304" i="1" a="1"/>
  <c r="L304" i="1" s="1"/>
  <c r="K304" i="1"/>
  <c r="R304" i="1" s="1"/>
  <c r="J304" i="1" a="1"/>
  <c r="J304" i="1" s="1"/>
  <c r="I304" i="1"/>
  <c r="Q304" i="1" s="1"/>
  <c r="AJ303" i="1" a="1"/>
  <c r="AJ303" i="1" s="1"/>
  <c r="AO303" i="1"/>
  <c r="AH303" i="1"/>
  <c r="AG303" i="1"/>
  <c r="P303" i="1" a="1"/>
  <c r="P303" i="1"/>
  <c r="O303" i="1"/>
  <c r="N303" i="1" a="1"/>
  <c r="N303" i="1" s="1"/>
  <c r="M303" i="1"/>
  <c r="L303" i="1" a="1"/>
  <c r="L303" i="1" s="1"/>
  <c r="K303" i="1"/>
  <c r="J303" i="1" a="1"/>
  <c r="J303" i="1"/>
  <c r="I303" i="1"/>
  <c r="AJ302" i="1" a="1"/>
  <c r="AJ302" i="1" s="1"/>
  <c r="AH302" i="1"/>
  <c r="AG302" i="1"/>
  <c r="P302" i="1" a="1"/>
  <c r="P302" i="1" s="1"/>
  <c r="T302" i="1" s="1"/>
  <c r="O302" i="1"/>
  <c r="N302" i="1" a="1"/>
  <c r="N302" i="1" s="1"/>
  <c r="M302" i="1"/>
  <c r="L302" i="1" a="1"/>
  <c r="L302" i="1" s="1"/>
  <c r="K302" i="1"/>
  <c r="J302" i="1" a="1"/>
  <c r="J302" i="1"/>
  <c r="Q302" i="1" s="1"/>
  <c r="I302" i="1"/>
  <c r="AJ301" i="1" a="1"/>
  <c r="AJ301" i="1" s="1"/>
  <c r="AO301" i="1"/>
  <c r="AH301" i="1"/>
  <c r="AG301" i="1"/>
  <c r="P301" i="1" a="1"/>
  <c r="P301" i="1"/>
  <c r="T301" i="1" s="1"/>
  <c r="O301" i="1"/>
  <c r="N301" i="1" a="1"/>
  <c r="N301" i="1" s="1"/>
  <c r="M301" i="1"/>
  <c r="L301" i="1" a="1"/>
  <c r="L301" i="1" s="1"/>
  <c r="R301" i="1" s="1"/>
  <c r="K301" i="1"/>
  <c r="J301" i="1" a="1"/>
  <c r="J301" i="1"/>
  <c r="I301" i="1"/>
  <c r="AJ300" i="1" a="1"/>
  <c r="AJ300" i="1" s="1"/>
  <c r="AH300" i="1"/>
  <c r="AG300" i="1"/>
  <c r="P300" i="1" a="1"/>
  <c r="P300" i="1" s="1"/>
  <c r="O300" i="1"/>
  <c r="N300" i="1" a="1"/>
  <c r="N300" i="1" s="1"/>
  <c r="M300" i="1"/>
  <c r="L300" i="1" a="1"/>
  <c r="L300" i="1"/>
  <c r="R300" i="1" s="1"/>
  <c r="K300" i="1"/>
  <c r="J300" i="1" a="1"/>
  <c r="J300" i="1" s="1"/>
  <c r="I300" i="1"/>
  <c r="AJ299" i="1" a="1"/>
  <c r="AJ299" i="1"/>
  <c r="AH299" i="1"/>
  <c r="AG299" i="1"/>
  <c r="Q299" i="1"/>
  <c r="P299" i="1" a="1"/>
  <c r="P299" i="1" s="1"/>
  <c r="O299" i="1"/>
  <c r="T299" i="1" s="1"/>
  <c r="N299" i="1" a="1"/>
  <c r="N299" i="1" s="1"/>
  <c r="M299" i="1"/>
  <c r="S299" i="1" s="1"/>
  <c r="L299" i="1" a="1"/>
  <c r="L299" i="1" s="1"/>
  <c r="K299" i="1"/>
  <c r="R299" i="1" s="1"/>
  <c r="J299" i="1" a="1"/>
  <c r="J299" i="1" s="1"/>
  <c r="I299" i="1"/>
  <c r="AJ298" i="1" a="1"/>
  <c r="AJ298" i="1"/>
  <c r="AH298" i="1"/>
  <c r="AG298" i="1"/>
  <c r="P298" i="1" a="1"/>
  <c r="P298" i="1" s="1"/>
  <c r="O298" i="1"/>
  <c r="N298" i="1" a="1"/>
  <c r="N298" i="1" s="1"/>
  <c r="M298" i="1"/>
  <c r="L298" i="1" a="1"/>
  <c r="L298" i="1"/>
  <c r="K298" i="1"/>
  <c r="R298" i="1" s="1"/>
  <c r="J298" i="1" a="1"/>
  <c r="J298" i="1" s="1"/>
  <c r="Q298" i="1" s="1"/>
  <c r="I298" i="1"/>
  <c r="AJ297" i="1" a="1"/>
  <c r="AJ297" i="1" s="1"/>
  <c r="AO297" i="1"/>
  <c r="AH297" i="1"/>
  <c r="AG297" i="1"/>
  <c r="P297" i="1" a="1"/>
  <c r="P297" i="1"/>
  <c r="O297" i="1"/>
  <c r="T297" i="1" s="1"/>
  <c r="N297" i="1" a="1"/>
  <c r="N297" i="1" s="1"/>
  <c r="M297" i="1"/>
  <c r="L297" i="1" a="1"/>
  <c r="L297" i="1" s="1"/>
  <c r="K297" i="1"/>
  <c r="J297" i="1" a="1"/>
  <c r="J297" i="1"/>
  <c r="I297" i="1"/>
  <c r="AJ296" i="1" a="1"/>
  <c r="AJ296" i="1" s="1"/>
  <c r="AH296" i="1"/>
  <c r="AG296" i="1"/>
  <c r="P296" i="1" a="1"/>
  <c r="P296" i="1" s="1"/>
  <c r="O296" i="1"/>
  <c r="N296" i="1" a="1"/>
  <c r="N296" i="1" s="1"/>
  <c r="M296" i="1"/>
  <c r="L296" i="1" a="1"/>
  <c r="L296" i="1"/>
  <c r="R296" i="1" s="1"/>
  <c r="K296" i="1"/>
  <c r="J296" i="1" a="1"/>
  <c r="J296" i="1" s="1"/>
  <c r="I296" i="1"/>
  <c r="AJ295" i="1" a="1"/>
  <c r="AJ295" i="1" s="1"/>
  <c r="AN295" i="1" s="1"/>
  <c r="AH295" i="1"/>
  <c r="AG295" i="1"/>
  <c r="P295" i="1" a="1"/>
  <c r="P295" i="1" s="1"/>
  <c r="T295" i="1" s="1"/>
  <c r="O295" i="1"/>
  <c r="N295" i="1" a="1"/>
  <c r="N295" i="1" s="1"/>
  <c r="M295" i="1"/>
  <c r="L295" i="1" a="1"/>
  <c r="L295" i="1" s="1"/>
  <c r="K295" i="1"/>
  <c r="J295" i="1" a="1"/>
  <c r="J295" i="1" s="1"/>
  <c r="Q295" i="1" s="1"/>
  <c r="I295" i="1"/>
  <c r="AJ294" i="1" a="1"/>
  <c r="AJ294" i="1" s="1"/>
  <c r="AH294" i="1"/>
  <c r="AG294" i="1"/>
  <c r="P294" i="1" a="1"/>
  <c r="P294" i="1" s="1"/>
  <c r="O294" i="1"/>
  <c r="N294" i="1" a="1"/>
  <c r="N294" i="1" s="1"/>
  <c r="M294" i="1"/>
  <c r="S294" i="1" s="1"/>
  <c r="L294" i="1" a="1"/>
  <c r="L294" i="1"/>
  <c r="K294" i="1"/>
  <c r="J294" i="1" a="1"/>
  <c r="J294" i="1" s="1"/>
  <c r="I294" i="1"/>
  <c r="AJ293" i="1" a="1"/>
  <c r="AJ293" i="1" s="1"/>
  <c r="AH293" i="1"/>
  <c r="AL293" i="1" s="1" a="1"/>
  <c r="AL293" i="1" s="1"/>
  <c r="AG293" i="1"/>
  <c r="P293" i="1" a="1"/>
  <c r="P293" i="1" s="1"/>
  <c r="T293" i="1" s="1"/>
  <c r="O293" i="1"/>
  <c r="N293" i="1" a="1"/>
  <c r="N293" i="1" s="1"/>
  <c r="M293" i="1"/>
  <c r="L293" i="1" a="1"/>
  <c r="L293" i="1" s="1"/>
  <c r="K293" i="1"/>
  <c r="R293" i="1" s="1"/>
  <c r="J293" i="1" a="1"/>
  <c r="J293" i="1"/>
  <c r="I293" i="1"/>
  <c r="AJ292" i="1" a="1"/>
  <c r="AJ292" i="1" s="1"/>
  <c r="AH292" i="1"/>
  <c r="AG292" i="1"/>
  <c r="S292" i="1"/>
  <c r="P292" i="1" a="1"/>
  <c r="P292" i="1" s="1"/>
  <c r="T292" i="1" s="1"/>
  <c r="O292" i="1"/>
  <c r="N292" i="1" a="1"/>
  <c r="N292" i="1" s="1"/>
  <c r="M292" i="1"/>
  <c r="L292" i="1" a="1"/>
  <c r="L292" i="1"/>
  <c r="R292" i="1" s="1"/>
  <c r="K292" i="1"/>
  <c r="J292" i="1" a="1"/>
  <c r="J292" i="1" s="1"/>
  <c r="I292" i="1"/>
  <c r="Q292" i="1" s="1"/>
  <c r="AJ291" i="1" a="1"/>
  <c r="AJ291" i="1"/>
  <c r="AH291" i="1"/>
  <c r="AG291" i="1"/>
  <c r="S291" i="1"/>
  <c r="P291" i="1" a="1"/>
  <c r="P291" i="1" s="1"/>
  <c r="T291" i="1" s="1"/>
  <c r="O291" i="1"/>
  <c r="N291" i="1" a="1"/>
  <c r="N291" i="1" s="1"/>
  <c r="M291" i="1"/>
  <c r="L291" i="1" a="1"/>
  <c r="L291" i="1" s="1"/>
  <c r="K291" i="1"/>
  <c r="J291" i="1" a="1"/>
  <c r="J291" i="1" s="1"/>
  <c r="Q291" i="1" s="1"/>
  <c r="I291" i="1"/>
  <c r="AJ290" i="1" a="1"/>
  <c r="AJ290" i="1"/>
  <c r="AH290" i="1"/>
  <c r="AG290" i="1"/>
  <c r="P290" i="1" a="1"/>
  <c r="P290" i="1" s="1"/>
  <c r="O290" i="1"/>
  <c r="N290" i="1" a="1"/>
  <c r="N290" i="1" s="1"/>
  <c r="M290" i="1"/>
  <c r="L290" i="1" a="1"/>
  <c r="L290" i="1" s="1"/>
  <c r="R290" i="1" s="1"/>
  <c r="K290" i="1"/>
  <c r="J290" i="1" a="1"/>
  <c r="J290" i="1" s="1"/>
  <c r="I290" i="1"/>
  <c r="AJ289" i="1" a="1"/>
  <c r="AJ289" i="1" s="1"/>
  <c r="AH289" i="1"/>
  <c r="AG289" i="1"/>
  <c r="P289" i="1" a="1"/>
  <c r="P289" i="1" s="1"/>
  <c r="O289" i="1"/>
  <c r="T289" i="1" s="1"/>
  <c r="N289" i="1" a="1"/>
  <c r="N289" i="1" s="1"/>
  <c r="M289" i="1"/>
  <c r="L289" i="1" a="1"/>
  <c r="L289" i="1" s="1"/>
  <c r="R289" i="1" s="1"/>
  <c r="K289" i="1"/>
  <c r="J289" i="1" a="1"/>
  <c r="J289" i="1" s="1"/>
  <c r="I289" i="1"/>
  <c r="Q289" i="1" s="1"/>
  <c r="AJ288" i="1" a="1"/>
  <c r="AJ288" i="1" s="1"/>
  <c r="AH288" i="1"/>
  <c r="AG288" i="1"/>
  <c r="P288" i="1" a="1"/>
  <c r="P288" i="1" s="1"/>
  <c r="O288" i="1"/>
  <c r="N288" i="1" a="1"/>
  <c r="N288" i="1" s="1"/>
  <c r="M288" i="1"/>
  <c r="S288" i="1" s="1"/>
  <c r="L288" i="1" a="1"/>
  <c r="L288" i="1" s="1"/>
  <c r="R288" i="1" s="1"/>
  <c r="K288" i="1"/>
  <c r="J288" i="1" a="1"/>
  <c r="J288" i="1" s="1"/>
  <c r="I288" i="1"/>
  <c r="AJ287" i="1" a="1"/>
  <c r="AJ287" i="1" s="1"/>
  <c r="AH287" i="1"/>
  <c r="AG287" i="1"/>
  <c r="S287" i="1"/>
  <c r="P287" i="1" a="1"/>
  <c r="P287" i="1" s="1"/>
  <c r="T287" i="1" s="1"/>
  <c r="O287" i="1"/>
  <c r="N287" i="1" a="1"/>
  <c r="N287" i="1" s="1"/>
  <c r="M287" i="1"/>
  <c r="L287" i="1" a="1"/>
  <c r="L287" i="1" s="1"/>
  <c r="K287" i="1"/>
  <c r="J287" i="1" a="1"/>
  <c r="J287" i="1" s="1"/>
  <c r="I287" i="1"/>
  <c r="Q287" i="1" s="1"/>
  <c r="AJ286" i="1" a="1"/>
  <c r="AJ286" i="1" s="1"/>
  <c r="AH286" i="1"/>
  <c r="AG286" i="1"/>
  <c r="P286" i="1" a="1"/>
  <c r="P286" i="1" s="1"/>
  <c r="O286" i="1"/>
  <c r="T286" i="1" s="1"/>
  <c r="N286" i="1" a="1"/>
  <c r="N286" i="1" s="1"/>
  <c r="M286" i="1"/>
  <c r="L286" i="1" a="1"/>
  <c r="L286" i="1"/>
  <c r="K286" i="1"/>
  <c r="R286" i="1" s="1"/>
  <c r="J286" i="1" a="1"/>
  <c r="J286" i="1" s="1"/>
  <c r="I286" i="1"/>
  <c r="AJ285" i="1" a="1"/>
  <c r="AJ285" i="1" s="1"/>
  <c r="AH285" i="1"/>
  <c r="AG285" i="1"/>
  <c r="P285" i="1" a="1"/>
  <c r="P285" i="1" s="1"/>
  <c r="O285" i="1"/>
  <c r="N285" i="1" a="1"/>
  <c r="N285" i="1" s="1"/>
  <c r="M285" i="1"/>
  <c r="L285" i="1" a="1"/>
  <c r="L285" i="1" s="1"/>
  <c r="K285" i="1"/>
  <c r="R285" i="1" s="1"/>
  <c r="J285" i="1" a="1"/>
  <c r="J285" i="1" s="1"/>
  <c r="I285" i="1"/>
  <c r="AJ284" i="1" a="1"/>
  <c r="AJ284" i="1" s="1"/>
  <c r="AH284" i="1"/>
  <c r="AG284" i="1"/>
  <c r="P284" i="1" a="1"/>
  <c r="P284" i="1" s="1"/>
  <c r="O284" i="1"/>
  <c r="T284" i="1" s="1"/>
  <c r="N284" i="1" a="1"/>
  <c r="N284" i="1" s="1"/>
  <c r="S284" i="1" s="1"/>
  <c r="M284" i="1"/>
  <c r="L284" i="1" a="1"/>
  <c r="L284" i="1" s="1"/>
  <c r="R284" i="1" s="1"/>
  <c r="K284" i="1"/>
  <c r="J284" i="1" a="1"/>
  <c r="J284" i="1" s="1"/>
  <c r="I284" i="1"/>
  <c r="AJ283" i="1" a="1"/>
  <c r="AJ283" i="1"/>
  <c r="AH283" i="1"/>
  <c r="AG283" i="1"/>
  <c r="P283" i="1" a="1"/>
  <c r="P283" i="1" s="1"/>
  <c r="O283" i="1"/>
  <c r="N283" i="1" a="1"/>
  <c r="N283" i="1" s="1"/>
  <c r="M283" i="1"/>
  <c r="S283" i="1" s="1"/>
  <c r="L283" i="1" a="1"/>
  <c r="L283" i="1" s="1"/>
  <c r="R283" i="1" s="1"/>
  <c r="K283" i="1"/>
  <c r="J283" i="1" a="1"/>
  <c r="J283" i="1" s="1"/>
  <c r="I283" i="1"/>
  <c r="AJ282" i="1" a="1"/>
  <c r="AJ282" i="1" s="1"/>
  <c r="AH282" i="1"/>
  <c r="AG282" i="1"/>
  <c r="P282" i="1" a="1"/>
  <c r="P282" i="1"/>
  <c r="O282" i="1"/>
  <c r="N282" i="1" a="1"/>
  <c r="N282" i="1" s="1"/>
  <c r="M282" i="1"/>
  <c r="L282" i="1" a="1"/>
  <c r="L282" i="1"/>
  <c r="K282" i="1"/>
  <c r="J282" i="1" a="1"/>
  <c r="J282" i="1"/>
  <c r="I282" i="1"/>
  <c r="AJ281" i="1" a="1"/>
  <c r="AJ281" i="1" s="1"/>
  <c r="AH281" i="1"/>
  <c r="AG281" i="1"/>
  <c r="R281" i="1"/>
  <c r="P281" i="1" a="1"/>
  <c r="P281" i="1" s="1"/>
  <c r="T281" i="1" s="1"/>
  <c r="O281" i="1"/>
  <c r="N281" i="1" a="1"/>
  <c r="N281" i="1" s="1"/>
  <c r="M281" i="1"/>
  <c r="S281" i="1" s="1"/>
  <c r="L281" i="1" a="1"/>
  <c r="L281" i="1"/>
  <c r="K281" i="1"/>
  <c r="J281" i="1" a="1"/>
  <c r="J281" i="1" s="1"/>
  <c r="I281" i="1"/>
  <c r="AJ280" i="1" a="1"/>
  <c r="AJ280" i="1" s="1"/>
  <c r="AH280" i="1"/>
  <c r="AG280" i="1"/>
  <c r="P280" i="1" a="1"/>
  <c r="P280" i="1" s="1"/>
  <c r="O280" i="1"/>
  <c r="T280" i="1" s="1"/>
  <c r="N280" i="1" a="1"/>
  <c r="N280" i="1" s="1"/>
  <c r="M280" i="1"/>
  <c r="L280" i="1" a="1"/>
  <c r="L280" i="1" s="1"/>
  <c r="K280" i="1"/>
  <c r="J280" i="1" a="1"/>
  <c r="J280" i="1" s="1"/>
  <c r="I280" i="1"/>
  <c r="AJ279" i="1" a="1"/>
  <c r="AJ279" i="1" s="1"/>
  <c r="AH279" i="1"/>
  <c r="AG279" i="1"/>
  <c r="P279" i="1" a="1"/>
  <c r="P279" i="1" s="1"/>
  <c r="O279" i="1"/>
  <c r="N279" i="1" a="1"/>
  <c r="N279" i="1" s="1"/>
  <c r="M279" i="1"/>
  <c r="L279" i="1" a="1"/>
  <c r="L279" i="1" s="1"/>
  <c r="K279" i="1"/>
  <c r="R279" i="1" s="1"/>
  <c r="J279" i="1" a="1"/>
  <c r="J279" i="1" s="1"/>
  <c r="I279" i="1"/>
  <c r="AJ278" i="1" a="1"/>
  <c r="AJ278" i="1" s="1"/>
  <c r="AH278" i="1"/>
  <c r="AG278" i="1"/>
  <c r="P278" i="1" a="1"/>
  <c r="P278" i="1" s="1"/>
  <c r="T278" i="1" s="1"/>
  <c r="O278" i="1"/>
  <c r="N278" i="1" a="1"/>
  <c r="N278" i="1" s="1"/>
  <c r="M278" i="1"/>
  <c r="S278" i="1" s="1"/>
  <c r="L278" i="1" a="1"/>
  <c r="L278" i="1" s="1"/>
  <c r="K278" i="1"/>
  <c r="R278" i="1" s="1"/>
  <c r="J278" i="1" a="1"/>
  <c r="J278" i="1" s="1"/>
  <c r="Q278" i="1" s="1"/>
  <c r="I278" i="1"/>
  <c r="AJ277" i="1" a="1"/>
  <c r="AJ277" i="1" s="1"/>
  <c r="AO277" i="1"/>
  <c r="AH277" i="1"/>
  <c r="AG277" i="1"/>
  <c r="P277" i="1" a="1"/>
  <c r="P277" i="1"/>
  <c r="O277" i="1"/>
  <c r="N277" i="1" a="1"/>
  <c r="N277" i="1" s="1"/>
  <c r="M277" i="1"/>
  <c r="S277" i="1" s="1"/>
  <c r="L277" i="1" a="1"/>
  <c r="L277" i="1" s="1"/>
  <c r="K277" i="1"/>
  <c r="J277" i="1" a="1"/>
  <c r="J277" i="1" s="1"/>
  <c r="Q277" i="1" s="1"/>
  <c r="I277" i="1"/>
  <c r="AL276" i="1" a="1"/>
  <c r="AL276" i="1"/>
  <c r="AJ276" i="1" a="1"/>
  <c r="AJ276" i="1" s="1"/>
  <c r="AH276" i="1"/>
  <c r="AG276" i="1"/>
  <c r="P276" i="1" a="1"/>
  <c r="P276" i="1"/>
  <c r="O276" i="1"/>
  <c r="N276" i="1" a="1"/>
  <c r="N276" i="1" s="1"/>
  <c r="M276" i="1"/>
  <c r="S276" i="1" s="1"/>
  <c r="L276" i="1" a="1"/>
  <c r="L276" i="1" s="1"/>
  <c r="K276" i="1"/>
  <c r="J276" i="1" a="1"/>
  <c r="J276" i="1" s="1"/>
  <c r="I276" i="1"/>
  <c r="AK275" i="1" a="1"/>
  <c r="AK275" i="1" s="1"/>
  <c r="AJ275" i="1" a="1"/>
  <c r="AJ275" i="1" s="1"/>
  <c r="AN275" i="1" s="1"/>
  <c r="AH275" i="1"/>
  <c r="AG275" i="1"/>
  <c r="P275" i="1" a="1"/>
  <c r="P275" i="1" s="1"/>
  <c r="O275" i="1"/>
  <c r="N275" i="1" a="1"/>
  <c r="N275" i="1" s="1"/>
  <c r="M275" i="1"/>
  <c r="L275" i="1" a="1"/>
  <c r="L275" i="1"/>
  <c r="K275" i="1"/>
  <c r="J275" i="1" a="1"/>
  <c r="J275" i="1" s="1"/>
  <c r="Q275" i="1" s="1"/>
  <c r="I275" i="1"/>
  <c r="AJ274" i="1" a="1"/>
  <c r="AJ274" i="1"/>
  <c r="AH274" i="1"/>
  <c r="AG274" i="1"/>
  <c r="P274" i="1" a="1"/>
  <c r="P274" i="1" s="1"/>
  <c r="O274" i="1"/>
  <c r="N274" i="1" a="1"/>
  <c r="N274" i="1" s="1"/>
  <c r="M274" i="1"/>
  <c r="L274" i="1" a="1"/>
  <c r="L274" i="1"/>
  <c r="K274" i="1"/>
  <c r="J274" i="1" a="1"/>
  <c r="J274" i="1" s="1"/>
  <c r="I274" i="1"/>
  <c r="AJ273" i="1" a="1"/>
  <c r="AJ273" i="1" s="1"/>
  <c r="AH273" i="1"/>
  <c r="AG273" i="1"/>
  <c r="P273" i="1" a="1"/>
  <c r="P273" i="1"/>
  <c r="O273" i="1"/>
  <c r="T273" i="1" s="1"/>
  <c r="N273" i="1" a="1"/>
  <c r="N273" i="1" s="1"/>
  <c r="M273" i="1"/>
  <c r="S273" i="1" s="1"/>
  <c r="L273" i="1" a="1"/>
  <c r="L273" i="1" s="1"/>
  <c r="K273" i="1"/>
  <c r="R273" i="1" s="1"/>
  <c r="J273" i="1" a="1"/>
  <c r="J273" i="1" s="1"/>
  <c r="I273" i="1"/>
  <c r="AL272" i="1" a="1"/>
  <c r="AL272" i="1" s="1"/>
  <c r="AQ272" i="1" s="1"/>
  <c r="AJ272" i="1" a="1"/>
  <c r="AJ272" i="1" s="1"/>
  <c r="AH272" i="1"/>
  <c r="AG272" i="1"/>
  <c r="P272" i="1" a="1"/>
  <c r="P272" i="1" s="1"/>
  <c r="O272" i="1"/>
  <c r="T272" i="1" s="1"/>
  <c r="N272" i="1" a="1"/>
  <c r="N272" i="1" s="1"/>
  <c r="M272" i="1"/>
  <c r="L272" i="1" a="1"/>
  <c r="L272" i="1"/>
  <c r="K272" i="1"/>
  <c r="R272" i="1" s="1"/>
  <c r="J272" i="1" a="1"/>
  <c r="J272" i="1" s="1"/>
  <c r="I272" i="1"/>
  <c r="AJ271" i="1" a="1"/>
  <c r="AJ271" i="1"/>
  <c r="AH271" i="1"/>
  <c r="AG271" i="1"/>
  <c r="P271" i="1" a="1"/>
  <c r="P271" i="1"/>
  <c r="O271" i="1"/>
  <c r="T271" i="1" s="1"/>
  <c r="N271" i="1" a="1"/>
  <c r="N271" i="1" s="1"/>
  <c r="S271" i="1" s="1"/>
  <c r="M271" i="1"/>
  <c r="L271" i="1" a="1"/>
  <c r="L271" i="1"/>
  <c r="K271" i="1"/>
  <c r="R271" i="1" s="1"/>
  <c r="J271" i="1" a="1"/>
  <c r="J271" i="1" s="1"/>
  <c r="I271" i="1"/>
  <c r="AJ270" i="1" a="1"/>
  <c r="AJ270" i="1"/>
  <c r="AH270" i="1"/>
  <c r="AG270" i="1"/>
  <c r="AK274" i="1" s="1" a="1"/>
  <c r="AK274" i="1" s="1"/>
  <c r="P270" i="1" a="1"/>
  <c r="P270" i="1"/>
  <c r="O270" i="1"/>
  <c r="T270" i="1" s="1"/>
  <c r="N270" i="1" a="1"/>
  <c r="N270" i="1" s="1"/>
  <c r="M270" i="1"/>
  <c r="S270" i="1" s="1"/>
  <c r="L270" i="1" a="1"/>
  <c r="L270" i="1" s="1"/>
  <c r="K270" i="1"/>
  <c r="J270" i="1" a="1"/>
  <c r="J270" i="1" s="1"/>
  <c r="I270" i="1"/>
  <c r="AJ269" i="1" a="1"/>
  <c r="AJ269" i="1" s="1"/>
  <c r="AH269" i="1"/>
  <c r="AG269" i="1"/>
  <c r="R269" i="1"/>
  <c r="P269" i="1" a="1"/>
  <c r="P269" i="1" s="1"/>
  <c r="O269" i="1"/>
  <c r="T269" i="1" s="1"/>
  <c r="N269" i="1" a="1"/>
  <c r="N269" i="1" s="1"/>
  <c r="M269" i="1"/>
  <c r="S269" i="1" s="1"/>
  <c r="L269" i="1" a="1"/>
  <c r="L269" i="1" s="1"/>
  <c r="K269" i="1"/>
  <c r="J269" i="1" a="1"/>
  <c r="J269" i="1" s="1"/>
  <c r="I269" i="1"/>
  <c r="AJ268" i="1" a="1"/>
  <c r="AJ268" i="1" s="1"/>
  <c r="AH268" i="1"/>
  <c r="AG268" i="1"/>
  <c r="P268" i="1" a="1"/>
  <c r="P268" i="1" s="1"/>
  <c r="T268" i="1" s="1"/>
  <c r="O268" i="1"/>
  <c r="N268" i="1" a="1"/>
  <c r="N268" i="1"/>
  <c r="M268" i="1"/>
  <c r="S268" i="1" s="1"/>
  <c r="L268" i="1" a="1"/>
  <c r="L268" i="1" s="1"/>
  <c r="R268" i="1" s="1"/>
  <c r="K268" i="1"/>
  <c r="J268" i="1" a="1"/>
  <c r="J268" i="1" s="1"/>
  <c r="I268" i="1"/>
  <c r="Q268" i="1" s="1"/>
  <c r="AO267" i="1"/>
  <c r="AJ267" i="1" a="1"/>
  <c r="AJ267" i="1"/>
  <c r="AH267" i="1"/>
  <c r="AG267" i="1"/>
  <c r="P267" i="1" a="1"/>
  <c r="P267" i="1" s="1"/>
  <c r="O267" i="1"/>
  <c r="N267" i="1" a="1"/>
  <c r="N267" i="1" s="1"/>
  <c r="S267" i="1" s="1"/>
  <c r="M267" i="1"/>
  <c r="L267" i="1" a="1"/>
  <c r="L267" i="1"/>
  <c r="K267" i="1"/>
  <c r="R267" i="1" s="1"/>
  <c r="J267" i="1" a="1"/>
  <c r="J267" i="1" s="1"/>
  <c r="I267" i="1"/>
  <c r="AJ266" i="1" a="1"/>
  <c r="AJ266" i="1"/>
  <c r="AH266" i="1"/>
  <c r="AG266" i="1"/>
  <c r="Q266" i="1"/>
  <c r="P266" i="1" a="1"/>
  <c r="P266" i="1" s="1"/>
  <c r="T266" i="1" s="1"/>
  <c r="O266" i="1"/>
  <c r="N266" i="1" a="1"/>
  <c r="N266" i="1"/>
  <c r="M266" i="1"/>
  <c r="S266" i="1" s="1"/>
  <c r="L266" i="1" a="1"/>
  <c r="L266" i="1" s="1"/>
  <c r="K266" i="1"/>
  <c r="J266" i="1" a="1"/>
  <c r="J266" i="1" s="1"/>
  <c r="I266" i="1"/>
  <c r="AJ265" i="1" a="1"/>
  <c r="AJ265" i="1" s="1"/>
  <c r="AH265" i="1"/>
  <c r="AG265" i="1"/>
  <c r="P265" i="1" a="1"/>
  <c r="P265" i="1"/>
  <c r="O265" i="1"/>
  <c r="N265" i="1" a="1"/>
  <c r="N265" i="1" s="1"/>
  <c r="S265" i="1" s="1"/>
  <c r="M265" i="1"/>
  <c r="L265" i="1" a="1"/>
  <c r="L265" i="1" s="1"/>
  <c r="R265" i="1" s="1"/>
  <c r="K265" i="1"/>
  <c r="J265" i="1" a="1"/>
  <c r="J265" i="1" s="1"/>
  <c r="I265" i="1"/>
  <c r="Q265" i="1" s="1"/>
  <c r="AJ264" i="1" a="1"/>
  <c r="AJ264" i="1" s="1"/>
  <c r="AH264" i="1"/>
  <c r="AG264" i="1"/>
  <c r="P264" i="1" a="1"/>
  <c r="P264" i="1"/>
  <c r="O264" i="1"/>
  <c r="N264" i="1" a="1"/>
  <c r="N264" i="1" s="1"/>
  <c r="S264" i="1" s="1"/>
  <c r="M264" i="1"/>
  <c r="L264" i="1" a="1"/>
  <c r="L264" i="1"/>
  <c r="R264" i="1" s="1"/>
  <c r="K264" i="1"/>
  <c r="J264" i="1" a="1"/>
  <c r="J264" i="1" s="1"/>
  <c r="I264" i="1"/>
  <c r="Q264" i="1" s="1"/>
  <c r="AJ263" i="1" a="1"/>
  <c r="AJ263" i="1"/>
  <c r="AN263" i="1" s="1"/>
  <c r="AH263" i="1"/>
  <c r="AL263" i="1" s="1" a="1"/>
  <c r="AL263" i="1" s="1"/>
  <c r="AQ263" i="1" s="1"/>
  <c r="AG263" i="1"/>
  <c r="P263" i="1" a="1"/>
  <c r="P263" i="1"/>
  <c r="O263" i="1"/>
  <c r="T263" i="1" s="1"/>
  <c r="N263" i="1" a="1"/>
  <c r="N263" i="1" s="1"/>
  <c r="M263" i="1"/>
  <c r="S263" i="1" s="1"/>
  <c r="L263" i="1" a="1"/>
  <c r="L263" i="1"/>
  <c r="K263" i="1"/>
  <c r="J263" i="1" a="1"/>
  <c r="J263" i="1" s="1"/>
  <c r="I263" i="1"/>
  <c r="Q263" i="1" s="1"/>
  <c r="AJ262" i="1" a="1"/>
  <c r="AJ262" i="1" s="1"/>
  <c r="AH262" i="1"/>
  <c r="AG262" i="1"/>
  <c r="P262" i="1" a="1"/>
  <c r="P262" i="1" s="1"/>
  <c r="O262" i="1"/>
  <c r="N262" i="1" a="1"/>
  <c r="N262" i="1" s="1"/>
  <c r="M262" i="1"/>
  <c r="L262" i="1" a="1"/>
  <c r="L262" i="1" s="1"/>
  <c r="K262" i="1"/>
  <c r="J262" i="1" a="1"/>
  <c r="J262" i="1" s="1"/>
  <c r="I262" i="1"/>
  <c r="AL261" i="1" a="1"/>
  <c r="AL261" i="1" s="1"/>
  <c r="AJ261" i="1" a="1"/>
  <c r="AJ261" i="1" s="1"/>
  <c r="AH261" i="1"/>
  <c r="AG261" i="1"/>
  <c r="AK261" i="1" s="1" a="1"/>
  <c r="AK261" i="1" s="1"/>
  <c r="P261" i="1" a="1"/>
  <c r="P261" i="1" s="1"/>
  <c r="O261" i="1"/>
  <c r="N261" i="1" a="1"/>
  <c r="N261" i="1" s="1"/>
  <c r="M261" i="1"/>
  <c r="L261" i="1" a="1"/>
  <c r="L261" i="1" s="1"/>
  <c r="R261" i="1" s="1"/>
  <c r="K261" i="1"/>
  <c r="J261" i="1" a="1"/>
  <c r="J261" i="1" s="1"/>
  <c r="I261" i="1"/>
  <c r="Q261" i="1" s="1"/>
  <c r="AL260" i="1" a="1"/>
  <c r="AL260" i="1" s="1"/>
  <c r="AQ260" i="1" s="1"/>
  <c r="AJ260" i="1" a="1"/>
  <c r="AJ260" i="1" s="1"/>
  <c r="AH260" i="1"/>
  <c r="AG260" i="1"/>
  <c r="P260" i="1" a="1"/>
  <c r="P260" i="1"/>
  <c r="O260" i="1"/>
  <c r="T260" i="1" s="1"/>
  <c r="N260" i="1" a="1"/>
  <c r="N260" i="1" s="1"/>
  <c r="M260" i="1"/>
  <c r="L260" i="1" a="1"/>
  <c r="L260" i="1"/>
  <c r="K260" i="1"/>
  <c r="J260" i="1" a="1"/>
  <c r="J260" i="1" s="1"/>
  <c r="I260" i="1"/>
  <c r="Q260" i="1" s="1"/>
  <c r="AJ259" i="1" a="1"/>
  <c r="AJ259" i="1" s="1"/>
  <c r="AH259" i="1"/>
  <c r="AG259" i="1"/>
  <c r="P259" i="1" a="1"/>
  <c r="P259" i="1" s="1"/>
  <c r="O259" i="1"/>
  <c r="T259" i="1" s="1"/>
  <c r="N259" i="1" a="1"/>
  <c r="N259" i="1" s="1"/>
  <c r="M259" i="1"/>
  <c r="L259" i="1" a="1"/>
  <c r="L259" i="1" s="1"/>
  <c r="K259" i="1"/>
  <c r="J259" i="1" a="1"/>
  <c r="J259" i="1" s="1"/>
  <c r="I259" i="1"/>
  <c r="AJ258" i="1" a="1"/>
  <c r="AJ258" i="1" s="1"/>
  <c r="AH258" i="1"/>
  <c r="AL264" i="1" s="1" a="1"/>
  <c r="AL264" i="1" s="1"/>
  <c r="AG258" i="1"/>
  <c r="P258" i="1" a="1"/>
  <c r="P258" i="1" s="1"/>
  <c r="O258" i="1"/>
  <c r="N258" i="1" a="1"/>
  <c r="N258" i="1"/>
  <c r="M258" i="1"/>
  <c r="L258" i="1" a="1"/>
  <c r="L258" i="1" s="1"/>
  <c r="K258" i="1"/>
  <c r="J258" i="1" a="1"/>
  <c r="J258" i="1" s="1"/>
  <c r="I258" i="1"/>
  <c r="AL257" i="1" a="1"/>
  <c r="AL257" i="1" s="1"/>
  <c r="AQ257" i="1" s="1"/>
  <c r="AJ257" i="1" a="1"/>
  <c r="AJ257" i="1" s="1"/>
  <c r="AH257" i="1"/>
  <c r="AG257" i="1"/>
  <c r="P257" i="1" a="1"/>
  <c r="P257" i="1" s="1"/>
  <c r="O257" i="1"/>
  <c r="T257" i="1" s="1"/>
  <c r="N257" i="1" a="1"/>
  <c r="N257" i="1" s="1"/>
  <c r="M257" i="1"/>
  <c r="L257" i="1" a="1"/>
  <c r="L257" i="1" s="1"/>
  <c r="K257" i="1"/>
  <c r="J257" i="1" a="1"/>
  <c r="J257" i="1" s="1"/>
  <c r="I257" i="1"/>
  <c r="Q257" i="1" s="1"/>
  <c r="AJ256" i="1" a="1"/>
  <c r="AJ256" i="1" s="1"/>
  <c r="AH256" i="1"/>
  <c r="AG256" i="1"/>
  <c r="P256" i="1" a="1"/>
  <c r="P256" i="1" s="1"/>
  <c r="O256" i="1"/>
  <c r="T256" i="1" s="1"/>
  <c r="N256" i="1" a="1"/>
  <c r="N256" i="1" s="1"/>
  <c r="M256" i="1"/>
  <c r="S256" i="1" s="1"/>
  <c r="L256" i="1" a="1"/>
  <c r="L256" i="1" s="1"/>
  <c r="K256" i="1"/>
  <c r="J256" i="1" a="1"/>
  <c r="J256" i="1" s="1"/>
  <c r="I256" i="1"/>
  <c r="Q256" i="1" s="1"/>
  <c r="AJ255" i="1" a="1"/>
  <c r="AJ255" i="1" s="1"/>
  <c r="AH255" i="1"/>
  <c r="AG255" i="1"/>
  <c r="P255" i="1" a="1"/>
  <c r="P255" i="1"/>
  <c r="O255" i="1"/>
  <c r="T255" i="1" s="1"/>
  <c r="N255" i="1" a="1"/>
  <c r="N255" i="1" s="1"/>
  <c r="S255" i="1" s="1"/>
  <c r="M255" i="1"/>
  <c r="L255" i="1" a="1"/>
  <c r="L255" i="1" s="1"/>
  <c r="K255" i="1"/>
  <c r="J255" i="1" a="1"/>
  <c r="J255" i="1" s="1"/>
  <c r="I255" i="1"/>
  <c r="AJ254" i="1" a="1"/>
  <c r="AJ254" i="1"/>
  <c r="AH254" i="1"/>
  <c r="AG254" i="1"/>
  <c r="T254" i="1"/>
  <c r="P254" i="1" a="1"/>
  <c r="P254" i="1" s="1"/>
  <c r="O254" i="1"/>
  <c r="N254" i="1" a="1"/>
  <c r="N254" i="1"/>
  <c r="M254" i="1"/>
  <c r="S254" i="1" s="1"/>
  <c r="L254" i="1" a="1"/>
  <c r="L254" i="1" s="1"/>
  <c r="K254" i="1"/>
  <c r="J254" i="1" a="1"/>
  <c r="J254" i="1" s="1"/>
  <c r="I254" i="1"/>
  <c r="AJ253" i="1" a="1"/>
  <c r="AJ253" i="1" s="1"/>
  <c r="AH253" i="1"/>
  <c r="AL253" i="1" s="1" a="1"/>
  <c r="AL253" i="1" s="1"/>
  <c r="AQ253" i="1" s="1"/>
  <c r="AG253" i="1"/>
  <c r="S253" i="1"/>
  <c r="P253" i="1" a="1"/>
  <c r="P253" i="1"/>
  <c r="O253" i="1"/>
  <c r="T253" i="1" s="1"/>
  <c r="N253" i="1" a="1"/>
  <c r="N253" i="1" s="1"/>
  <c r="M253" i="1"/>
  <c r="L253" i="1" a="1"/>
  <c r="L253" i="1" s="1"/>
  <c r="K253" i="1"/>
  <c r="J253" i="1" a="1"/>
  <c r="J253" i="1" s="1"/>
  <c r="I253" i="1"/>
  <c r="AJ252" i="1" a="1"/>
  <c r="AJ252" i="1" s="1"/>
  <c r="AO252" i="1"/>
  <c r="AH252" i="1"/>
  <c r="AL252" i="1" s="1" a="1"/>
  <c r="AL252" i="1" s="1"/>
  <c r="AG252" i="1"/>
  <c r="S252" i="1"/>
  <c r="R252" i="1"/>
  <c r="P252" i="1" a="1"/>
  <c r="P252" i="1" s="1"/>
  <c r="T252" i="1" s="1"/>
  <c r="O252" i="1"/>
  <c r="N252" i="1" a="1"/>
  <c r="N252" i="1"/>
  <c r="M252" i="1"/>
  <c r="L252" i="1" a="1"/>
  <c r="L252" i="1" s="1"/>
  <c r="K252" i="1"/>
  <c r="J252" i="1" a="1"/>
  <c r="J252" i="1" s="1"/>
  <c r="I252" i="1"/>
  <c r="Q252" i="1" s="1"/>
  <c r="AL251" i="1" a="1"/>
  <c r="AL251" i="1" s="1"/>
  <c r="AJ251" i="1" a="1"/>
  <c r="AJ251" i="1"/>
  <c r="AH251" i="1"/>
  <c r="AG251" i="1"/>
  <c r="P251" i="1" a="1"/>
  <c r="P251" i="1" s="1"/>
  <c r="O251" i="1"/>
  <c r="N251" i="1" a="1"/>
  <c r="N251" i="1"/>
  <c r="S251" i="1" s="1"/>
  <c r="M251" i="1"/>
  <c r="L251" i="1" a="1"/>
  <c r="L251" i="1"/>
  <c r="R251" i="1" s="1"/>
  <c r="K251" i="1"/>
  <c r="J251" i="1" a="1"/>
  <c r="J251" i="1" s="1"/>
  <c r="I251" i="1"/>
  <c r="AJ250" i="1" a="1"/>
  <c r="AJ250" i="1" s="1"/>
  <c r="AH250" i="1"/>
  <c r="AG250" i="1"/>
  <c r="S250" i="1"/>
  <c r="R250" i="1"/>
  <c r="P250" i="1" a="1"/>
  <c r="P250" i="1"/>
  <c r="O250" i="1"/>
  <c r="T250" i="1" s="1"/>
  <c r="N250" i="1" a="1"/>
  <c r="N250" i="1"/>
  <c r="M250" i="1"/>
  <c r="L250" i="1" a="1"/>
  <c r="L250" i="1" s="1"/>
  <c r="K250" i="1"/>
  <c r="J250" i="1" a="1"/>
  <c r="J250" i="1" s="1"/>
  <c r="I250" i="1"/>
  <c r="Q250" i="1" s="1"/>
  <c r="AN250" i="1" s="1"/>
  <c r="AJ249" i="1" a="1"/>
  <c r="AJ249" i="1"/>
  <c r="AH249" i="1"/>
  <c r="AG249" i="1"/>
  <c r="R249" i="1"/>
  <c r="P249" i="1" a="1"/>
  <c r="P249" i="1" s="1"/>
  <c r="O249" i="1"/>
  <c r="N249" i="1" a="1"/>
  <c r="N249" i="1" s="1"/>
  <c r="M249" i="1"/>
  <c r="L249" i="1" a="1"/>
  <c r="L249" i="1" s="1"/>
  <c r="K249" i="1"/>
  <c r="J249" i="1" a="1"/>
  <c r="J249" i="1" s="1"/>
  <c r="I249" i="1"/>
  <c r="Q249" i="1" s="1"/>
  <c r="AJ248" i="1" a="1"/>
  <c r="AJ248" i="1"/>
  <c r="AN248" i="1" s="1"/>
  <c r="AO248" i="1"/>
  <c r="AH248" i="1"/>
  <c r="AG248" i="1"/>
  <c r="P248" i="1" a="1"/>
  <c r="P248" i="1" s="1"/>
  <c r="O248" i="1"/>
  <c r="N248" i="1" a="1"/>
  <c r="N248" i="1" s="1"/>
  <c r="M248" i="1"/>
  <c r="L248" i="1" a="1"/>
  <c r="L248" i="1"/>
  <c r="K248" i="1"/>
  <c r="J248" i="1" a="1"/>
  <c r="J248" i="1" s="1"/>
  <c r="I248" i="1"/>
  <c r="Q248" i="1" s="1"/>
  <c r="AJ247" i="1" a="1"/>
  <c r="AJ247" i="1" s="1"/>
  <c r="AN247" i="1" s="1"/>
  <c r="AH247" i="1"/>
  <c r="AG247" i="1"/>
  <c r="P247" i="1" a="1"/>
  <c r="P247" i="1" s="1"/>
  <c r="O247" i="1"/>
  <c r="T247" i="1" s="1"/>
  <c r="N247" i="1" a="1"/>
  <c r="N247" i="1" s="1"/>
  <c r="M247" i="1"/>
  <c r="L247" i="1" a="1"/>
  <c r="L247" i="1" s="1"/>
  <c r="K247" i="1"/>
  <c r="J247" i="1" a="1"/>
  <c r="J247" i="1" s="1"/>
  <c r="I247" i="1"/>
  <c r="Q247" i="1" s="1"/>
  <c r="AJ246" i="1" a="1"/>
  <c r="AJ246" i="1" s="1"/>
  <c r="AO246" i="1"/>
  <c r="AH246" i="1"/>
  <c r="AG246" i="1"/>
  <c r="P246" i="1" a="1"/>
  <c r="P246" i="1" s="1"/>
  <c r="O246" i="1"/>
  <c r="N246" i="1" a="1"/>
  <c r="N246" i="1" s="1"/>
  <c r="M246" i="1"/>
  <c r="L246" i="1" a="1"/>
  <c r="L246" i="1" s="1"/>
  <c r="R246" i="1" s="1"/>
  <c r="K246" i="1"/>
  <c r="J246" i="1" a="1"/>
  <c r="J246" i="1" s="1"/>
  <c r="I246" i="1"/>
  <c r="Q246" i="1" s="1"/>
  <c r="AJ245" i="1" a="1"/>
  <c r="AJ245" i="1" s="1"/>
  <c r="AH245" i="1"/>
  <c r="AG245" i="1"/>
  <c r="AK245" i="1" s="1" a="1"/>
  <c r="AK245" i="1" s="1"/>
  <c r="P245" i="1" a="1"/>
  <c r="P245" i="1"/>
  <c r="O245" i="1"/>
  <c r="N245" i="1" a="1"/>
  <c r="N245" i="1" s="1"/>
  <c r="M245" i="1"/>
  <c r="L245" i="1" a="1"/>
  <c r="L245" i="1" s="1"/>
  <c r="K245" i="1"/>
  <c r="J245" i="1" a="1"/>
  <c r="J245" i="1" s="1"/>
  <c r="I245" i="1"/>
  <c r="AJ244" i="1" a="1"/>
  <c r="AJ244" i="1"/>
  <c r="AH244" i="1"/>
  <c r="AG244" i="1"/>
  <c r="Q244" i="1"/>
  <c r="P244" i="1" a="1"/>
  <c r="P244" i="1" s="1"/>
  <c r="O244" i="1"/>
  <c r="T244" i="1" s="1"/>
  <c r="N244" i="1" a="1"/>
  <c r="N244" i="1" s="1"/>
  <c r="M244" i="1"/>
  <c r="L244" i="1" a="1"/>
  <c r="L244" i="1" s="1"/>
  <c r="K244" i="1"/>
  <c r="J244" i="1" a="1"/>
  <c r="J244" i="1" s="1"/>
  <c r="I244" i="1"/>
  <c r="AJ243" i="1" a="1"/>
  <c r="AJ243" i="1" s="1"/>
  <c r="AH243" i="1"/>
  <c r="AG243" i="1"/>
  <c r="Q243" i="1"/>
  <c r="P243" i="1" a="1"/>
  <c r="P243" i="1" s="1"/>
  <c r="O243" i="1"/>
  <c r="N243" i="1" a="1"/>
  <c r="N243" i="1" s="1"/>
  <c r="M243" i="1"/>
  <c r="L243" i="1" a="1"/>
  <c r="L243" i="1" s="1"/>
  <c r="K243" i="1"/>
  <c r="J243" i="1" a="1"/>
  <c r="J243" i="1" s="1"/>
  <c r="I243" i="1"/>
  <c r="AJ242" i="1" a="1"/>
  <c r="AJ242" i="1" s="1"/>
  <c r="AN242" i="1" s="1"/>
  <c r="AH242" i="1"/>
  <c r="AG242" i="1"/>
  <c r="P242" i="1" a="1"/>
  <c r="P242" i="1" s="1"/>
  <c r="O242" i="1"/>
  <c r="N242" i="1" a="1"/>
  <c r="N242" i="1"/>
  <c r="M242" i="1"/>
  <c r="L242" i="1" a="1"/>
  <c r="L242" i="1"/>
  <c r="K242" i="1"/>
  <c r="J242" i="1" a="1"/>
  <c r="J242" i="1" s="1"/>
  <c r="Q242" i="1" s="1"/>
  <c r="I242" i="1"/>
  <c r="AJ241" i="1" a="1"/>
  <c r="AJ241" i="1"/>
  <c r="AH241" i="1"/>
  <c r="AG241" i="1"/>
  <c r="P241" i="1" a="1"/>
  <c r="P241" i="1"/>
  <c r="O241" i="1"/>
  <c r="N241" i="1" a="1"/>
  <c r="N241" i="1"/>
  <c r="M241" i="1"/>
  <c r="L241" i="1" a="1"/>
  <c r="L241" i="1" s="1"/>
  <c r="K241" i="1"/>
  <c r="J241" i="1" a="1"/>
  <c r="J241" i="1" s="1"/>
  <c r="I241" i="1"/>
  <c r="AJ240" i="1" a="1"/>
  <c r="AJ240" i="1" s="1"/>
  <c r="AH240" i="1"/>
  <c r="AG240" i="1"/>
  <c r="P240" i="1" a="1"/>
  <c r="P240" i="1"/>
  <c r="O240" i="1"/>
  <c r="N240" i="1" a="1"/>
  <c r="N240" i="1" s="1"/>
  <c r="M240" i="1"/>
  <c r="L240" i="1" a="1"/>
  <c r="L240" i="1"/>
  <c r="K240" i="1"/>
  <c r="J240" i="1" a="1"/>
  <c r="J240" i="1" s="1"/>
  <c r="I240" i="1"/>
  <c r="AJ239" i="1" a="1"/>
  <c r="AJ239" i="1" s="1"/>
  <c r="AH239" i="1"/>
  <c r="AL239" i="1" s="1" a="1"/>
  <c r="AL239" i="1" s="1"/>
  <c r="AG239" i="1"/>
  <c r="P239" i="1" a="1"/>
  <c r="P239" i="1"/>
  <c r="O239" i="1"/>
  <c r="T239" i="1" s="1"/>
  <c r="N239" i="1" a="1"/>
  <c r="N239" i="1" s="1"/>
  <c r="M239" i="1"/>
  <c r="L239" i="1" a="1"/>
  <c r="L239" i="1" s="1"/>
  <c r="K239" i="1"/>
  <c r="J239" i="1" a="1"/>
  <c r="J239" i="1" s="1"/>
  <c r="I239" i="1"/>
  <c r="Q239" i="1" s="1"/>
  <c r="AJ238" i="1" a="1"/>
  <c r="AJ238" i="1"/>
  <c r="AH238" i="1"/>
  <c r="AG238" i="1"/>
  <c r="P238" i="1" a="1"/>
  <c r="P238" i="1"/>
  <c r="T238" i="1" s="1"/>
  <c r="O238" i="1"/>
  <c r="N238" i="1" a="1"/>
  <c r="N238" i="1" s="1"/>
  <c r="S238" i="1" s="1"/>
  <c r="M238" i="1"/>
  <c r="L238" i="1" a="1"/>
  <c r="L238" i="1" s="1"/>
  <c r="K238" i="1"/>
  <c r="J238" i="1" a="1"/>
  <c r="J238" i="1" s="1"/>
  <c r="I238" i="1"/>
  <c r="AJ237" i="1" a="1"/>
  <c r="AJ237" i="1" s="1"/>
  <c r="AH237" i="1"/>
  <c r="AG237" i="1"/>
  <c r="P237" i="1" a="1"/>
  <c r="P237" i="1"/>
  <c r="O237" i="1"/>
  <c r="T237" i="1" s="1"/>
  <c r="N237" i="1" a="1"/>
  <c r="N237" i="1" s="1"/>
  <c r="M237" i="1"/>
  <c r="L237" i="1" a="1"/>
  <c r="L237" i="1" s="1"/>
  <c r="R237" i="1" s="1"/>
  <c r="K237" i="1"/>
  <c r="J237" i="1" a="1"/>
  <c r="J237" i="1" s="1"/>
  <c r="I237" i="1"/>
  <c r="AJ236" i="1" a="1"/>
  <c r="AJ236" i="1" s="1"/>
  <c r="AH236" i="1"/>
  <c r="AG236" i="1"/>
  <c r="P236" i="1" a="1"/>
  <c r="P236" i="1" s="1"/>
  <c r="T236" i="1" s="1"/>
  <c r="O236" i="1"/>
  <c r="N236" i="1" a="1"/>
  <c r="N236" i="1" s="1"/>
  <c r="S236" i="1" s="1"/>
  <c r="M236" i="1"/>
  <c r="L236" i="1" a="1"/>
  <c r="L236" i="1" s="1"/>
  <c r="K236" i="1"/>
  <c r="J236" i="1" a="1"/>
  <c r="J236" i="1" s="1"/>
  <c r="I236" i="1"/>
  <c r="AJ235" i="1" a="1"/>
  <c r="AJ235" i="1" s="1"/>
  <c r="AN235" i="1" s="1"/>
  <c r="AH235" i="1"/>
  <c r="AG235" i="1"/>
  <c r="Q235" i="1"/>
  <c r="P235" i="1" a="1"/>
  <c r="P235" i="1" s="1"/>
  <c r="T235" i="1" s="1"/>
  <c r="O235" i="1"/>
  <c r="N235" i="1" a="1"/>
  <c r="N235" i="1" s="1"/>
  <c r="M235" i="1"/>
  <c r="L235" i="1" a="1"/>
  <c r="L235" i="1"/>
  <c r="R235" i="1" s="1"/>
  <c r="K235" i="1"/>
  <c r="J235" i="1" a="1"/>
  <c r="J235" i="1" s="1"/>
  <c r="I235" i="1"/>
  <c r="AJ234" i="1" a="1"/>
  <c r="AJ234" i="1" s="1"/>
  <c r="AH234" i="1"/>
  <c r="AG234" i="1"/>
  <c r="P234" i="1" a="1"/>
  <c r="P234" i="1"/>
  <c r="O234" i="1"/>
  <c r="T234" i="1" s="1"/>
  <c r="N234" i="1" a="1"/>
  <c r="N234" i="1"/>
  <c r="M234" i="1"/>
  <c r="L234" i="1" a="1"/>
  <c r="L234" i="1" s="1"/>
  <c r="K234" i="1"/>
  <c r="J234" i="1" a="1"/>
  <c r="J234" i="1" s="1"/>
  <c r="I234" i="1"/>
  <c r="AJ233" i="1" a="1"/>
  <c r="AJ233" i="1" s="1"/>
  <c r="AH233" i="1"/>
  <c r="AG233" i="1"/>
  <c r="S233" i="1"/>
  <c r="P233" i="1" a="1"/>
  <c r="P233" i="1" s="1"/>
  <c r="O233" i="1"/>
  <c r="N233" i="1" a="1"/>
  <c r="N233" i="1" s="1"/>
  <c r="M233" i="1"/>
  <c r="L233" i="1" a="1"/>
  <c r="L233" i="1" s="1"/>
  <c r="R233" i="1" s="1"/>
  <c r="K233" i="1"/>
  <c r="J233" i="1" a="1"/>
  <c r="J233" i="1" s="1"/>
  <c r="I233" i="1"/>
  <c r="Q233" i="1" s="1"/>
  <c r="AJ232" i="1" a="1"/>
  <c r="AJ232" i="1"/>
  <c r="AO232" i="1"/>
  <c r="AH232" i="1"/>
  <c r="AL232" i="1" s="1" a="1"/>
  <c r="AL232" i="1" s="1"/>
  <c r="AG232" i="1"/>
  <c r="P232" i="1" a="1"/>
  <c r="P232" i="1" s="1"/>
  <c r="O232" i="1"/>
  <c r="N232" i="1" a="1"/>
  <c r="N232" i="1" s="1"/>
  <c r="M232" i="1"/>
  <c r="L232" i="1" a="1"/>
  <c r="L232" i="1" s="1"/>
  <c r="K232" i="1"/>
  <c r="J232" i="1" a="1"/>
  <c r="J232" i="1" s="1"/>
  <c r="I232" i="1"/>
  <c r="AJ231" i="1" a="1"/>
  <c r="AJ231" i="1" s="1"/>
  <c r="AH231" i="1"/>
  <c r="AG231" i="1"/>
  <c r="P231" i="1" a="1"/>
  <c r="P231" i="1" s="1"/>
  <c r="O231" i="1"/>
  <c r="T231" i="1" s="1"/>
  <c r="N231" i="1" a="1"/>
  <c r="N231" i="1" s="1"/>
  <c r="M231" i="1"/>
  <c r="L231" i="1" a="1"/>
  <c r="L231" i="1"/>
  <c r="K231" i="1"/>
  <c r="J231" i="1" a="1"/>
  <c r="J231" i="1" s="1"/>
  <c r="Q231" i="1" s="1"/>
  <c r="I231" i="1"/>
  <c r="AL230" i="1" a="1"/>
  <c r="AL230" i="1" s="1"/>
  <c r="AQ230" i="1" s="1"/>
  <c r="AJ230" i="1" a="1"/>
  <c r="AJ230" i="1" s="1"/>
  <c r="AH230" i="1"/>
  <c r="AG230" i="1"/>
  <c r="P230" i="1" a="1"/>
  <c r="P230" i="1" s="1"/>
  <c r="O230" i="1"/>
  <c r="T230" i="1" s="1"/>
  <c r="N230" i="1" a="1"/>
  <c r="N230" i="1" s="1"/>
  <c r="S230" i="1" s="1"/>
  <c r="M230" i="1"/>
  <c r="L230" i="1" a="1"/>
  <c r="L230" i="1" s="1"/>
  <c r="K230" i="1"/>
  <c r="J230" i="1" a="1"/>
  <c r="J230" i="1" s="1"/>
  <c r="I230" i="1"/>
  <c r="AJ229" i="1" a="1"/>
  <c r="AJ229" i="1" s="1"/>
  <c r="AH229" i="1"/>
  <c r="AG229" i="1"/>
  <c r="P229" i="1" a="1"/>
  <c r="P229" i="1"/>
  <c r="O229" i="1"/>
  <c r="T229" i="1" s="1"/>
  <c r="N229" i="1" a="1"/>
  <c r="N229" i="1" s="1"/>
  <c r="M229" i="1"/>
  <c r="S229" i="1" s="1"/>
  <c r="L229" i="1" a="1"/>
  <c r="L229" i="1" s="1"/>
  <c r="K229" i="1"/>
  <c r="J229" i="1" a="1"/>
  <c r="J229" i="1" s="1"/>
  <c r="I229" i="1"/>
  <c r="Q229" i="1" s="1"/>
  <c r="AL228" i="1" a="1"/>
  <c r="AL228" i="1" s="1"/>
  <c r="AQ228" i="1" s="1"/>
  <c r="AJ228" i="1" a="1"/>
  <c r="AJ228" i="1" s="1"/>
  <c r="AN228" i="1" s="1"/>
  <c r="AH228" i="1"/>
  <c r="AG228" i="1"/>
  <c r="P228" i="1" a="1"/>
  <c r="P228" i="1"/>
  <c r="O228" i="1"/>
  <c r="T228" i="1" s="1"/>
  <c r="N228" i="1" a="1"/>
  <c r="N228" i="1" s="1"/>
  <c r="M228" i="1"/>
  <c r="L228" i="1" a="1"/>
  <c r="L228" i="1" s="1"/>
  <c r="R228" i="1" s="1"/>
  <c r="K228" i="1"/>
  <c r="J228" i="1" a="1"/>
  <c r="J228" i="1" s="1"/>
  <c r="I228" i="1"/>
  <c r="Q228" i="1" s="1"/>
  <c r="AJ227" i="1" a="1"/>
  <c r="AJ227" i="1" s="1"/>
  <c r="AH227" i="1"/>
  <c r="AG227" i="1"/>
  <c r="P227" i="1" a="1"/>
  <c r="P227" i="1" s="1"/>
  <c r="O227" i="1"/>
  <c r="T227" i="1" s="1"/>
  <c r="N227" i="1" a="1"/>
  <c r="N227" i="1"/>
  <c r="M227" i="1"/>
  <c r="L227" i="1" a="1"/>
  <c r="L227" i="1" s="1"/>
  <c r="K227" i="1"/>
  <c r="J227" i="1" a="1"/>
  <c r="J227" i="1" s="1"/>
  <c r="I227" i="1"/>
  <c r="AJ226" i="1" a="1"/>
  <c r="AJ226" i="1" s="1"/>
  <c r="AH226" i="1"/>
  <c r="AG226" i="1"/>
  <c r="P226" i="1" a="1"/>
  <c r="P226" i="1"/>
  <c r="O226" i="1"/>
  <c r="N226" i="1" a="1"/>
  <c r="N226" i="1"/>
  <c r="M226" i="1"/>
  <c r="S226" i="1" s="1"/>
  <c r="L226" i="1" a="1"/>
  <c r="L226" i="1"/>
  <c r="K226" i="1"/>
  <c r="R226" i="1" s="1"/>
  <c r="J226" i="1" a="1"/>
  <c r="J226" i="1" s="1"/>
  <c r="I226" i="1"/>
  <c r="AJ225" i="1" a="1"/>
  <c r="AJ225" i="1" s="1"/>
  <c r="AH225" i="1"/>
  <c r="AG225" i="1"/>
  <c r="P225" i="1" a="1"/>
  <c r="P225" i="1" s="1"/>
  <c r="O225" i="1"/>
  <c r="N225" i="1" a="1"/>
  <c r="N225" i="1"/>
  <c r="M225" i="1"/>
  <c r="S225" i="1" s="1"/>
  <c r="L225" i="1" a="1"/>
  <c r="L225" i="1" s="1"/>
  <c r="K225" i="1"/>
  <c r="J225" i="1" a="1"/>
  <c r="J225" i="1" s="1"/>
  <c r="I225" i="1"/>
  <c r="Q225" i="1" s="1"/>
  <c r="AJ224" i="1" a="1"/>
  <c r="AJ224" i="1" s="1"/>
  <c r="AH224" i="1"/>
  <c r="AG224" i="1"/>
  <c r="P224" i="1" a="1"/>
  <c r="P224" i="1"/>
  <c r="O224" i="1"/>
  <c r="T224" i="1" s="1"/>
  <c r="N224" i="1" a="1"/>
  <c r="N224" i="1" s="1"/>
  <c r="M224" i="1"/>
  <c r="L224" i="1" a="1"/>
  <c r="L224" i="1"/>
  <c r="K224" i="1"/>
  <c r="J224" i="1" a="1"/>
  <c r="J224" i="1" s="1"/>
  <c r="I224" i="1"/>
  <c r="AL223" i="1" a="1"/>
  <c r="AL223" i="1" s="1"/>
  <c r="AJ223" i="1" a="1"/>
  <c r="AJ223" i="1" s="1"/>
  <c r="AH223" i="1"/>
  <c r="AG223" i="1"/>
  <c r="P223" i="1" a="1"/>
  <c r="P223" i="1" s="1"/>
  <c r="O223" i="1"/>
  <c r="N223" i="1" a="1"/>
  <c r="N223" i="1" s="1"/>
  <c r="M223" i="1"/>
  <c r="L223" i="1" a="1"/>
  <c r="L223" i="1" s="1"/>
  <c r="K223" i="1"/>
  <c r="J223" i="1" a="1"/>
  <c r="J223" i="1" s="1"/>
  <c r="I223" i="1"/>
  <c r="AL222" i="1" a="1"/>
  <c r="AL222" i="1" s="1"/>
  <c r="AJ222" i="1" a="1"/>
  <c r="AJ222" i="1" s="1"/>
  <c r="AH222" i="1"/>
  <c r="AG222" i="1"/>
  <c r="P222" i="1" a="1"/>
  <c r="P222" i="1" s="1"/>
  <c r="O222" i="1"/>
  <c r="N222" i="1" a="1"/>
  <c r="N222" i="1" s="1"/>
  <c r="M222" i="1"/>
  <c r="L222" i="1" a="1"/>
  <c r="L222" i="1"/>
  <c r="K222" i="1"/>
  <c r="R222" i="1" s="1"/>
  <c r="J222" i="1" a="1"/>
  <c r="J222" i="1" s="1"/>
  <c r="I222" i="1"/>
  <c r="AJ221" i="1" a="1"/>
  <c r="AJ221" i="1" s="1"/>
  <c r="AH221" i="1"/>
  <c r="AG221" i="1"/>
  <c r="R221" i="1"/>
  <c r="P221" i="1" a="1"/>
  <c r="P221" i="1" s="1"/>
  <c r="T221" i="1" s="1"/>
  <c r="O221" i="1"/>
  <c r="N221" i="1" a="1"/>
  <c r="N221" i="1"/>
  <c r="M221" i="1"/>
  <c r="S221" i="1" s="1"/>
  <c r="L221" i="1" a="1"/>
  <c r="L221" i="1" s="1"/>
  <c r="K221" i="1"/>
  <c r="J221" i="1" a="1"/>
  <c r="J221" i="1" s="1"/>
  <c r="I221" i="1"/>
  <c r="AJ220" i="1" a="1"/>
  <c r="AJ220" i="1" s="1"/>
  <c r="AH220" i="1"/>
  <c r="AL220" i="1" s="1" a="1"/>
  <c r="AL220" i="1" s="1"/>
  <c r="AG220" i="1"/>
  <c r="T220" i="1"/>
  <c r="AQ220" i="1" s="1"/>
  <c r="R220" i="1"/>
  <c r="Q220" i="1"/>
  <c r="P220" i="1" a="1"/>
  <c r="P220" i="1" s="1"/>
  <c r="O220" i="1"/>
  <c r="N220" i="1" a="1"/>
  <c r="N220" i="1" s="1"/>
  <c r="S220" i="1" s="1"/>
  <c r="M220" i="1"/>
  <c r="L220" i="1" a="1"/>
  <c r="L220" i="1" s="1"/>
  <c r="K220" i="1"/>
  <c r="J220" i="1" a="1"/>
  <c r="J220" i="1" s="1"/>
  <c r="I220" i="1"/>
  <c r="AJ219" i="1" a="1"/>
  <c r="AJ219" i="1" s="1"/>
  <c r="AH219" i="1"/>
  <c r="AG219" i="1"/>
  <c r="Q219" i="1"/>
  <c r="P219" i="1" a="1"/>
  <c r="P219" i="1" s="1"/>
  <c r="T219" i="1" s="1"/>
  <c r="O219" i="1"/>
  <c r="N219" i="1" a="1"/>
  <c r="N219" i="1" s="1"/>
  <c r="M219" i="1"/>
  <c r="L219" i="1" a="1"/>
  <c r="L219" i="1"/>
  <c r="K219" i="1"/>
  <c r="R219" i="1" s="1"/>
  <c r="J219" i="1" a="1"/>
  <c r="J219" i="1" s="1"/>
  <c r="I219" i="1"/>
  <c r="AL218" i="1" a="1"/>
  <c r="AL218" i="1" s="1"/>
  <c r="AQ218" i="1" s="1"/>
  <c r="AJ218" i="1" a="1"/>
  <c r="AJ218" i="1"/>
  <c r="AN218" i="1" s="1"/>
  <c r="AH218" i="1"/>
  <c r="AG218" i="1"/>
  <c r="P218" i="1" a="1"/>
  <c r="P218" i="1" s="1"/>
  <c r="O218" i="1"/>
  <c r="T218" i="1" s="1"/>
  <c r="N218" i="1" a="1"/>
  <c r="N218" i="1" s="1"/>
  <c r="M218" i="1"/>
  <c r="L218" i="1" a="1"/>
  <c r="L218" i="1" s="1"/>
  <c r="K218" i="1"/>
  <c r="J218" i="1" a="1"/>
  <c r="J218" i="1" s="1"/>
  <c r="Q218" i="1" s="1"/>
  <c r="I218" i="1"/>
  <c r="AL217" i="1" a="1"/>
  <c r="AL217" i="1" s="1"/>
  <c r="AJ217" i="1" a="1"/>
  <c r="AJ217" i="1"/>
  <c r="AH217" i="1"/>
  <c r="AG217" i="1"/>
  <c r="P217" i="1" a="1"/>
  <c r="P217" i="1" s="1"/>
  <c r="O217" i="1"/>
  <c r="N217" i="1" a="1"/>
  <c r="N217" i="1" s="1"/>
  <c r="M217" i="1"/>
  <c r="L217" i="1" a="1"/>
  <c r="L217" i="1" s="1"/>
  <c r="K217" i="1"/>
  <c r="R217" i="1" s="1"/>
  <c r="J217" i="1" a="1"/>
  <c r="J217" i="1" s="1"/>
  <c r="I217" i="1"/>
  <c r="AO216" i="1"/>
  <c r="AL216" i="1" a="1"/>
  <c r="AL216" i="1" s="1"/>
  <c r="AJ216" i="1" a="1"/>
  <c r="AJ216" i="1" s="1"/>
  <c r="AH216" i="1"/>
  <c r="AG216" i="1"/>
  <c r="P216" i="1" a="1"/>
  <c r="P216" i="1" s="1"/>
  <c r="O216" i="1"/>
  <c r="N216" i="1" a="1"/>
  <c r="N216" i="1" s="1"/>
  <c r="S216" i="1" s="1"/>
  <c r="M216" i="1"/>
  <c r="L216" i="1" a="1"/>
  <c r="L216" i="1"/>
  <c r="K216" i="1"/>
  <c r="R216" i="1" s="1"/>
  <c r="J216" i="1" a="1"/>
  <c r="J216" i="1" s="1"/>
  <c r="I216" i="1"/>
  <c r="Q216" i="1" s="1"/>
  <c r="AN216" i="1" s="1"/>
  <c r="AJ215" i="1" a="1"/>
  <c r="AJ215" i="1"/>
  <c r="AH215" i="1"/>
  <c r="AG215" i="1"/>
  <c r="P215" i="1" a="1"/>
  <c r="P215" i="1" s="1"/>
  <c r="T215" i="1" s="1"/>
  <c r="O215" i="1"/>
  <c r="N215" i="1" a="1"/>
  <c r="N215" i="1" s="1"/>
  <c r="M215" i="1"/>
  <c r="L215" i="1" a="1"/>
  <c r="L215" i="1"/>
  <c r="K215" i="1"/>
  <c r="J215" i="1" a="1"/>
  <c r="J215" i="1" s="1"/>
  <c r="I215" i="1"/>
  <c r="AJ214" i="1" a="1"/>
  <c r="AJ214" i="1" s="1"/>
  <c r="AH214" i="1"/>
  <c r="AG214" i="1"/>
  <c r="S214" i="1"/>
  <c r="P214" i="1" a="1"/>
  <c r="P214" i="1"/>
  <c r="O214" i="1"/>
  <c r="N214" i="1" a="1"/>
  <c r="N214" i="1" s="1"/>
  <c r="M214" i="1"/>
  <c r="L214" i="1" a="1"/>
  <c r="L214" i="1" s="1"/>
  <c r="K214" i="1"/>
  <c r="J214" i="1" a="1"/>
  <c r="J214" i="1" s="1"/>
  <c r="I214" i="1"/>
  <c r="Q214" i="1" s="1"/>
  <c r="AN214" i="1" s="1"/>
  <c r="AJ213" i="1" a="1"/>
  <c r="AJ213" i="1" s="1"/>
  <c r="AH213" i="1"/>
  <c r="AL213" i="1" s="1" a="1"/>
  <c r="AL213" i="1" s="1"/>
  <c r="AG213" i="1"/>
  <c r="P213" i="1" a="1"/>
  <c r="P213" i="1" s="1"/>
  <c r="O213" i="1"/>
  <c r="N213" i="1" a="1"/>
  <c r="N213" i="1" s="1"/>
  <c r="M213" i="1"/>
  <c r="L213" i="1" a="1"/>
  <c r="L213" i="1" s="1"/>
  <c r="K213" i="1"/>
  <c r="J213" i="1" a="1"/>
  <c r="J213" i="1" s="1"/>
  <c r="I213" i="1"/>
  <c r="AJ212" i="1" a="1"/>
  <c r="AJ212" i="1" s="1"/>
  <c r="AN212" i="1" s="1"/>
  <c r="AH212" i="1"/>
  <c r="AL212" i="1" s="1" a="1"/>
  <c r="AL212" i="1" s="1"/>
  <c r="AQ212" i="1" s="1"/>
  <c r="AG212" i="1"/>
  <c r="P212" i="1" a="1"/>
  <c r="P212" i="1"/>
  <c r="O212" i="1"/>
  <c r="T212" i="1" s="1"/>
  <c r="N212" i="1" a="1"/>
  <c r="N212" i="1" s="1"/>
  <c r="M212" i="1"/>
  <c r="L212" i="1" a="1"/>
  <c r="L212" i="1"/>
  <c r="K212" i="1"/>
  <c r="J212" i="1" a="1"/>
  <c r="J212" i="1" s="1"/>
  <c r="I212" i="1"/>
  <c r="Q212" i="1" s="1"/>
  <c r="AJ211" i="1" a="1"/>
  <c r="AJ211" i="1"/>
  <c r="AH211" i="1"/>
  <c r="AL211" i="1" s="1" a="1"/>
  <c r="AL211" i="1" s="1"/>
  <c r="AG211" i="1"/>
  <c r="P211" i="1" a="1"/>
  <c r="P211" i="1" s="1"/>
  <c r="O211" i="1"/>
  <c r="N211" i="1" a="1"/>
  <c r="N211" i="1" s="1"/>
  <c r="M211" i="1"/>
  <c r="L211" i="1" a="1"/>
  <c r="L211" i="1" s="1"/>
  <c r="K211" i="1"/>
  <c r="J211" i="1" a="1"/>
  <c r="J211" i="1" s="1"/>
  <c r="I211" i="1"/>
  <c r="AJ210" i="1" a="1"/>
  <c r="AJ210" i="1" s="1"/>
  <c r="AH210" i="1"/>
  <c r="AG210" i="1"/>
  <c r="P210" i="1" a="1"/>
  <c r="P210" i="1"/>
  <c r="O210" i="1"/>
  <c r="T210" i="1" s="1"/>
  <c r="N210" i="1" a="1"/>
  <c r="N210" i="1" s="1"/>
  <c r="M210" i="1"/>
  <c r="L210" i="1" a="1"/>
  <c r="L210" i="1"/>
  <c r="K210" i="1"/>
  <c r="J210" i="1" a="1"/>
  <c r="J210" i="1" s="1"/>
  <c r="I210" i="1"/>
  <c r="AJ209" i="1" a="1"/>
  <c r="AJ209" i="1" s="1"/>
  <c r="AH209" i="1"/>
  <c r="AL209" i="1" s="1" a="1"/>
  <c r="AL209" i="1" s="1"/>
  <c r="AG209" i="1"/>
  <c r="S209" i="1"/>
  <c r="R209" i="1"/>
  <c r="P209" i="1" a="1"/>
  <c r="P209" i="1" s="1"/>
  <c r="O209" i="1"/>
  <c r="N209" i="1" a="1"/>
  <c r="N209" i="1"/>
  <c r="M209" i="1"/>
  <c r="L209" i="1" a="1"/>
  <c r="L209" i="1"/>
  <c r="K209" i="1"/>
  <c r="J209" i="1" a="1"/>
  <c r="J209" i="1" s="1"/>
  <c r="I209" i="1"/>
  <c r="AJ208" i="1" a="1"/>
  <c r="AJ208" i="1" s="1"/>
  <c r="AH208" i="1"/>
  <c r="AG208" i="1"/>
  <c r="R208" i="1"/>
  <c r="P208" i="1" a="1"/>
  <c r="P208" i="1" s="1"/>
  <c r="T208" i="1" s="1"/>
  <c r="O208" i="1"/>
  <c r="N208" i="1" a="1"/>
  <c r="N208" i="1" s="1"/>
  <c r="M208" i="1"/>
  <c r="L208" i="1" a="1"/>
  <c r="L208" i="1"/>
  <c r="K208" i="1"/>
  <c r="J208" i="1" a="1"/>
  <c r="J208" i="1" s="1"/>
  <c r="I208" i="1"/>
  <c r="AJ207" i="1" a="1"/>
  <c r="AJ207" i="1" s="1"/>
  <c r="AH207" i="1"/>
  <c r="AL210" i="1" s="1" a="1"/>
  <c r="AL210" i="1" s="1"/>
  <c r="AG207" i="1"/>
  <c r="P207" i="1" a="1"/>
  <c r="P207" i="1"/>
  <c r="T207" i="1" s="1"/>
  <c r="O207" i="1"/>
  <c r="N207" i="1" a="1"/>
  <c r="N207" i="1" s="1"/>
  <c r="M207" i="1"/>
  <c r="L207" i="1" a="1"/>
  <c r="L207" i="1" s="1"/>
  <c r="K207" i="1"/>
  <c r="J207" i="1" a="1"/>
  <c r="J207" i="1" s="1"/>
  <c r="I207" i="1"/>
  <c r="Q207" i="1" s="1"/>
  <c r="AJ206" i="1" a="1"/>
  <c r="AJ206" i="1" s="1"/>
  <c r="AH206" i="1"/>
  <c r="AG206" i="1"/>
  <c r="P206" i="1" a="1"/>
  <c r="P206" i="1" s="1"/>
  <c r="O206" i="1"/>
  <c r="N206" i="1" a="1"/>
  <c r="N206" i="1" s="1"/>
  <c r="M206" i="1"/>
  <c r="L206" i="1" a="1"/>
  <c r="L206" i="1"/>
  <c r="K206" i="1"/>
  <c r="J206" i="1" a="1"/>
  <c r="J206" i="1" s="1"/>
  <c r="I206" i="1"/>
  <c r="AJ205" i="1" a="1"/>
  <c r="AJ205" i="1" s="1"/>
  <c r="AH205" i="1"/>
  <c r="AG205" i="1"/>
  <c r="P205" i="1" a="1"/>
  <c r="P205" i="1" s="1"/>
  <c r="O205" i="1"/>
  <c r="N205" i="1" a="1"/>
  <c r="N205" i="1"/>
  <c r="M205" i="1"/>
  <c r="L205" i="1" a="1"/>
  <c r="L205" i="1" s="1"/>
  <c r="K205" i="1"/>
  <c r="J205" i="1" a="1"/>
  <c r="J205" i="1" s="1"/>
  <c r="I205" i="1"/>
  <c r="Q205" i="1" s="1"/>
  <c r="AJ204" i="1" a="1"/>
  <c r="AJ204" i="1"/>
  <c r="AN204" i="1" s="1"/>
  <c r="AH204" i="1"/>
  <c r="AG204" i="1"/>
  <c r="P204" i="1" a="1"/>
  <c r="P204" i="1" s="1"/>
  <c r="O204" i="1"/>
  <c r="N204" i="1" a="1"/>
  <c r="N204" i="1"/>
  <c r="M204" i="1"/>
  <c r="L204" i="1" a="1"/>
  <c r="L204" i="1" s="1"/>
  <c r="K204" i="1"/>
  <c r="J204" i="1" a="1"/>
  <c r="J204" i="1" s="1"/>
  <c r="I204" i="1"/>
  <c r="Q204" i="1" s="1"/>
  <c r="AJ203" i="1" a="1"/>
  <c r="AJ203" i="1"/>
  <c r="AH203" i="1"/>
  <c r="AG203" i="1"/>
  <c r="P203" i="1" a="1"/>
  <c r="P203" i="1"/>
  <c r="O203" i="1"/>
  <c r="N203" i="1" a="1"/>
  <c r="N203" i="1"/>
  <c r="M203" i="1"/>
  <c r="S203" i="1" s="1"/>
  <c r="L203" i="1" a="1"/>
  <c r="L203" i="1" s="1"/>
  <c r="K203" i="1"/>
  <c r="J203" i="1" a="1"/>
  <c r="J203" i="1" s="1"/>
  <c r="I203" i="1"/>
  <c r="AJ202" i="1" a="1"/>
  <c r="AJ202" i="1" s="1"/>
  <c r="AH202" i="1"/>
  <c r="AG202" i="1"/>
  <c r="P202" i="1" a="1"/>
  <c r="P202" i="1" s="1"/>
  <c r="T202" i="1" s="1"/>
  <c r="O202" i="1"/>
  <c r="N202" i="1" a="1"/>
  <c r="N202" i="1"/>
  <c r="M202" i="1"/>
  <c r="S202" i="1" s="1"/>
  <c r="L202" i="1" a="1"/>
  <c r="L202" i="1" s="1"/>
  <c r="K202" i="1"/>
  <c r="J202" i="1" a="1"/>
  <c r="J202" i="1" s="1"/>
  <c r="I202" i="1"/>
  <c r="AJ201" i="1" a="1"/>
  <c r="AJ201" i="1" s="1"/>
  <c r="AH201" i="1"/>
  <c r="AG201" i="1"/>
  <c r="P201" i="1" a="1"/>
  <c r="P201" i="1"/>
  <c r="O201" i="1"/>
  <c r="T201" i="1" s="1"/>
  <c r="N201" i="1" a="1"/>
  <c r="N201" i="1" s="1"/>
  <c r="M201" i="1"/>
  <c r="L201" i="1" a="1"/>
  <c r="L201" i="1" s="1"/>
  <c r="K201" i="1"/>
  <c r="J201" i="1" a="1"/>
  <c r="J201" i="1" s="1"/>
  <c r="I201" i="1"/>
  <c r="Q201" i="1" s="1"/>
  <c r="AJ200" i="1" a="1"/>
  <c r="AJ200" i="1" s="1"/>
  <c r="AH200" i="1"/>
  <c r="AG200" i="1"/>
  <c r="S200" i="1"/>
  <c r="P200" i="1" a="1"/>
  <c r="P200" i="1" s="1"/>
  <c r="O200" i="1"/>
  <c r="T200" i="1" s="1"/>
  <c r="N200" i="1" a="1"/>
  <c r="N200" i="1"/>
  <c r="M200" i="1"/>
  <c r="L200" i="1" a="1"/>
  <c r="L200" i="1" s="1"/>
  <c r="K200" i="1"/>
  <c r="J200" i="1" a="1"/>
  <c r="J200" i="1" s="1"/>
  <c r="I200" i="1"/>
  <c r="AJ199" i="1" a="1"/>
  <c r="AJ199" i="1" s="1"/>
  <c r="AO199" i="1"/>
  <c r="AH199" i="1"/>
  <c r="AG199" i="1"/>
  <c r="P199" i="1" a="1"/>
  <c r="P199" i="1" s="1"/>
  <c r="T199" i="1" s="1"/>
  <c r="O199" i="1"/>
  <c r="N199" i="1" a="1"/>
  <c r="N199" i="1" s="1"/>
  <c r="M199" i="1"/>
  <c r="S199" i="1" s="1"/>
  <c r="L199" i="1" a="1"/>
  <c r="L199" i="1" s="1"/>
  <c r="K199" i="1"/>
  <c r="J199" i="1" a="1"/>
  <c r="J199" i="1" s="1"/>
  <c r="I199" i="1"/>
  <c r="AJ198" i="1" a="1"/>
  <c r="AJ198" i="1" s="1"/>
  <c r="AH198" i="1"/>
  <c r="AL198" i="1" s="1" a="1"/>
  <c r="AL198" i="1" s="1"/>
  <c r="AG198" i="1"/>
  <c r="R198" i="1"/>
  <c r="P198" i="1" a="1"/>
  <c r="P198" i="1" s="1"/>
  <c r="O198" i="1"/>
  <c r="T198" i="1" s="1"/>
  <c r="N198" i="1" a="1"/>
  <c r="N198" i="1" s="1"/>
  <c r="M198" i="1"/>
  <c r="L198" i="1" a="1"/>
  <c r="L198" i="1" s="1"/>
  <c r="K198" i="1"/>
  <c r="J198" i="1" a="1"/>
  <c r="J198" i="1" s="1"/>
  <c r="I198" i="1"/>
  <c r="AJ197" i="1" a="1"/>
  <c r="AJ197" i="1" s="1"/>
  <c r="AH197" i="1"/>
  <c r="AL197" i="1" s="1" a="1"/>
  <c r="AL197" i="1" s="1"/>
  <c r="AG197" i="1"/>
  <c r="P197" i="1" a="1"/>
  <c r="P197" i="1"/>
  <c r="T197" i="1" s="1"/>
  <c r="O197" i="1"/>
  <c r="N197" i="1" a="1"/>
  <c r="N197" i="1" s="1"/>
  <c r="M197" i="1"/>
  <c r="S197" i="1" s="1"/>
  <c r="L197" i="1" a="1"/>
  <c r="L197" i="1"/>
  <c r="K197" i="1"/>
  <c r="J197" i="1" a="1"/>
  <c r="J197" i="1" s="1"/>
  <c r="I197" i="1"/>
  <c r="AJ196" i="1" a="1"/>
  <c r="AJ196" i="1" s="1"/>
  <c r="AH196" i="1"/>
  <c r="AG196" i="1"/>
  <c r="S196" i="1"/>
  <c r="P196" i="1" a="1"/>
  <c r="P196" i="1"/>
  <c r="O196" i="1"/>
  <c r="N196" i="1" a="1"/>
  <c r="N196" i="1"/>
  <c r="M196" i="1"/>
  <c r="L196" i="1" a="1"/>
  <c r="L196" i="1" s="1"/>
  <c r="K196" i="1"/>
  <c r="R196" i="1" s="1"/>
  <c r="J196" i="1" a="1"/>
  <c r="J196" i="1" s="1"/>
  <c r="I196" i="1"/>
  <c r="AJ195" i="1" a="1"/>
  <c r="AJ195" i="1"/>
  <c r="AO195" i="1"/>
  <c r="AH195" i="1"/>
  <c r="AG195" i="1"/>
  <c r="P195" i="1" a="1"/>
  <c r="P195" i="1" s="1"/>
  <c r="O195" i="1"/>
  <c r="T195" i="1" s="1"/>
  <c r="N195" i="1" a="1"/>
  <c r="N195" i="1" s="1"/>
  <c r="M195" i="1"/>
  <c r="L195" i="1" a="1"/>
  <c r="L195" i="1" s="1"/>
  <c r="R195" i="1" s="1"/>
  <c r="K195" i="1"/>
  <c r="J195" i="1" a="1"/>
  <c r="J195" i="1" s="1"/>
  <c r="Q195" i="1" s="1"/>
  <c r="I195" i="1"/>
  <c r="AJ194" i="1" a="1"/>
  <c r="AJ194" i="1" s="1"/>
  <c r="AO194" i="1"/>
  <c r="AH194" i="1"/>
  <c r="AG194" i="1"/>
  <c r="P194" i="1" a="1"/>
  <c r="P194" i="1"/>
  <c r="O194" i="1"/>
  <c r="T194" i="1" s="1"/>
  <c r="N194" i="1" a="1"/>
  <c r="N194" i="1" s="1"/>
  <c r="M194" i="1"/>
  <c r="L194" i="1" a="1"/>
  <c r="L194" i="1" s="1"/>
  <c r="K194" i="1"/>
  <c r="R194" i="1" s="1"/>
  <c r="J194" i="1" a="1"/>
  <c r="J194" i="1" s="1"/>
  <c r="I194" i="1"/>
  <c r="Q194" i="1" s="1"/>
  <c r="AN194" i="1" s="1"/>
  <c r="AJ193" i="1" a="1"/>
  <c r="AJ193" i="1" s="1"/>
  <c r="AH193" i="1"/>
  <c r="AG193" i="1"/>
  <c r="P193" i="1" a="1"/>
  <c r="P193" i="1"/>
  <c r="O193" i="1"/>
  <c r="T193" i="1" s="1"/>
  <c r="N193" i="1" a="1"/>
  <c r="N193" i="1" s="1"/>
  <c r="M193" i="1"/>
  <c r="S193" i="1" s="1"/>
  <c r="L193" i="1" a="1"/>
  <c r="L193" i="1" s="1"/>
  <c r="R193" i="1" s="1"/>
  <c r="K193" i="1"/>
  <c r="J193" i="1" a="1"/>
  <c r="J193" i="1" s="1"/>
  <c r="I193" i="1"/>
  <c r="AJ192" i="1" a="1"/>
  <c r="AJ192" i="1"/>
  <c r="AH192" i="1"/>
  <c r="AG192" i="1"/>
  <c r="P192" i="1" a="1"/>
  <c r="P192" i="1"/>
  <c r="O192" i="1"/>
  <c r="T192" i="1" s="1"/>
  <c r="N192" i="1" a="1"/>
  <c r="N192" i="1" s="1"/>
  <c r="M192" i="1"/>
  <c r="L192" i="1" a="1"/>
  <c r="L192" i="1"/>
  <c r="R192" i="1" s="1"/>
  <c r="K192" i="1"/>
  <c r="J192" i="1" a="1"/>
  <c r="J192" i="1" s="1"/>
  <c r="I192" i="1"/>
  <c r="Q192" i="1" s="1"/>
  <c r="AJ191" i="1" a="1"/>
  <c r="AJ191" i="1" s="1"/>
  <c r="AH191" i="1"/>
  <c r="AG191" i="1"/>
  <c r="P191" i="1" a="1"/>
  <c r="P191" i="1" s="1"/>
  <c r="T191" i="1" s="1"/>
  <c r="O191" i="1"/>
  <c r="N191" i="1" a="1"/>
  <c r="N191" i="1"/>
  <c r="S191" i="1" s="1"/>
  <c r="M191" i="1"/>
  <c r="L191" i="1" a="1"/>
  <c r="L191" i="1" s="1"/>
  <c r="K191" i="1"/>
  <c r="J191" i="1" a="1"/>
  <c r="J191" i="1" s="1"/>
  <c r="I191" i="1"/>
  <c r="AJ190" i="1" a="1"/>
  <c r="AJ190" i="1"/>
  <c r="AO190" i="1"/>
  <c r="AH190" i="1"/>
  <c r="AL190" i="1" s="1" a="1"/>
  <c r="AL190" i="1" s="1"/>
  <c r="AG190" i="1"/>
  <c r="P190" i="1" a="1"/>
  <c r="P190" i="1" s="1"/>
  <c r="O190" i="1"/>
  <c r="N190" i="1" a="1"/>
  <c r="N190" i="1" s="1"/>
  <c r="M190" i="1"/>
  <c r="L190" i="1" a="1"/>
  <c r="L190" i="1"/>
  <c r="K190" i="1"/>
  <c r="R190" i="1" s="1"/>
  <c r="J190" i="1" a="1"/>
  <c r="J190" i="1" s="1"/>
  <c r="I190" i="1"/>
  <c r="AJ189" i="1" a="1"/>
  <c r="AJ189" i="1" s="1"/>
  <c r="AH189" i="1"/>
  <c r="AG189" i="1"/>
  <c r="Q189" i="1"/>
  <c r="P189" i="1" a="1"/>
  <c r="P189" i="1" s="1"/>
  <c r="O189" i="1"/>
  <c r="N189" i="1" a="1"/>
  <c r="N189" i="1"/>
  <c r="M189" i="1"/>
  <c r="S189" i="1" s="1"/>
  <c r="L189" i="1" a="1"/>
  <c r="L189" i="1"/>
  <c r="K189" i="1"/>
  <c r="J189" i="1" a="1"/>
  <c r="J189" i="1" s="1"/>
  <c r="I189" i="1"/>
  <c r="AJ188" i="1" a="1"/>
  <c r="AJ188" i="1"/>
  <c r="AH188" i="1"/>
  <c r="AG188" i="1"/>
  <c r="AK188" i="1" s="1" a="1"/>
  <c r="AK188" i="1" s="1"/>
  <c r="AP188" i="1" s="1"/>
  <c r="P188" i="1" a="1"/>
  <c r="P188" i="1" s="1"/>
  <c r="O188" i="1"/>
  <c r="T188" i="1" s="1"/>
  <c r="N188" i="1" a="1"/>
  <c r="N188" i="1"/>
  <c r="M188" i="1"/>
  <c r="S188" i="1" s="1"/>
  <c r="L188" i="1" a="1"/>
  <c r="L188" i="1" s="1"/>
  <c r="K188" i="1"/>
  <c r="J188" i="1" a="1"/>
  <c r="J188" i="1" s="1"/>
  <c r="I188" i="1"/>
  <c r="Q188" i="1" s="1"/>
  <c r="AJ187" i="1" a="1"/>
  <c r="AJ187" i="1"/>
  <c r="AO187" i="1"/>
  <c r="AH187" i="1"/>
  <c r="AG187" i="1"/>
  <c r="P187" i="1" a="1"/>
  <c r="P187" i="1" s="1"/>
  <c r="T187" i="1" s="1"/>
  <c r="O187" i="1"/>
  <c r="N187" i="1" a="1"/>
  <c r="N187" i="1" s="1"/>
  <c r="S187" i="1" s="1"/>
  <c r="M187" i="1"/>
  <c r="L187" i="1" a="1"/>
  <c r="L187" i="1" s="1"/>
  <c r="K187" i="1"/>
  <c r="J187" i="1" a="1"/>
  <c r="J187" i="1" s="1"/>
  <c r="I187" i="1"/>
  <c r="AJ186" i="1" a="1"/>
  <c r="AJ186" i="1" s="1"/>
  <c r="AH186" i="1"/>
  <c r="AG186" i="1"/>
  <c r="P186" i="1" a="1"/>
  <c r="P186" i="1" s="1"/>
  <c r="O186" i="1"/>
  <c r="T186" i="1" s="1"/>
  <c r="N186" i="1" a="1"/>
  <c r="N186" i="1"/>
  <c r="S186" i="1" s="1"/>
  <c r="M186" i="1"/>
  <c r="L186" i="1" a="1"/>
  <c r="L186" i="1" s="1"/>
  <c r="K186" i="1"/>
  <c r="J186" i="1" a="1"/>
  <c r="J186" i="1" s="1"/>
  <c r="I186" i="1"/>
  <c r="AJ185" i="1" a="1"/>
  <c r="AJ185" i="1" s="1"/>
  <c r="AH185" i="1"/>
  <c r="AG185" i="1"/>
  <c r="P185" i="1" a="1"/>
  <c r="P185" i="1" s="1"/>
  <c r="O185" i="1"/>
  <c r="N185" i="1" a="1"/>
  <c r="N185" i="1" s="1"/>
  <c r="S185" i="1" s="1"/>
  <c r="M185" i="1"/>
  <c r="L185" i="1" a="1"/>
  <c r="L185" i="1" s="1"/>
  <c r="K185" i="1"/>
  <c r="J185" i="1" a="1"/>
  <c r="J185" i="1" s="1"/>
  <c r="I185" i="1"/>
  <c r="AJ184" i="1" a="1"/>
  <c r="AJ184" i="1" s="1"/>
  <c r="AH184" i="1"/>
  <c r="AG184" i="1"/>
  <c r="P184" i="1" a="1"/>
  <c r="P184" i="1"/>
  <c r="O184" i="1"/>
  <c r="T184" i="1" s="1"/>
  <c r="N184" i="1" a="1"/>
  <c r="N184" i="1" s="1"/>
  <c r="S184" i="1" s="1"/>
  <c r="M184" i="1"/>
  <c r="L184" i="1" a="1"/>
  <c r="L184" i="1" s="1"/>
  <c r="K184" i="1"/>
  <c r="J184" i="1" a="1"/>
  <c r="J184" i="1" s="1"/>
  <c r="I184" i="1"/>
  <c r="AJ183" i="1" a="1"/>
  <c r="AJ183" i="1" s="1"/>
  <c r="AH183" i="1"/>
  <c r="AG183" i="1"/>
  <c r="P183" i="1" a="1"/>
  <c r="P183" i="1" s="1"/>
  <c r="O183" i="1"/>
  <c r="T183" i="1" s="1"/>
  <c r="N183" i="1" a="1"/>
  <c r="N183" i="1" s="1"/>
  <c r="M183" i="1"/>
  <c r="L183" i="1" a="1"/>
  <c r="L183" i="1"/>
  <c r="K183" i="1"/>
  <c r="J183" i="1" a="1"/>
  <c r="J183" i="1"/>
  <c r="I183" i="1"/>
  <c r="AJ182" i="1" a="1"/>
  <c r="AJ182" i="1" s="1"/>
  <c r="AH182" i="1"/>
  <c r="AG182" i="1"/>
  <c r="P182" i="1" a="1"/>
  <c r="P182" i="1" s="1"/>
  <c r="O182" i="1"/>
  <c r="N182" i="1" a="1"/>
  <c r="N182" i="1" s="1"/>
  <c r="M182" i="1"/>
  <c r="L182" i="1" a="1"/>
  <c r="L182" i="1" s="1"/>
  <c r="K182" i="1"/>
  <c r="R182" i="1" s="1"/>
  <c r="J182" i="1" a="1"/>
  <c r="J182" i="1"/>
  <c r="I182" i="1"/>
  <c r="AJ181" i="1" a="1"/>
  <c r="AJ181" i="1"/>
  <c r="AH181" i="1"/>
  <c r="AG181" i="1"/>
  <c r="P181" i="1" a="1"/>
  <c r="P181" i="1" s="1"/>
  <c r="O181" i="1"/>
  <c r="N181" i="1" a="1"/>
  <c r="N181" i="1"/>
  <c r="M181" i="1"/>
  <c r="S181" i="1" s="1"/>
  <c r="L181" i="1" a="1"/>
  <c r="L181" i="1"/>
  <c r="K181" i="1"/>
  <c r="R181" i="1" s="1"/>
  <c r="J181" i="1" a="1"/>
  <c r="J181" i="1" s="1"/>
  <c r="I181" i="1"/>
  <c r="AJ180" i="1" a="1"/>
  <c r="AJ180" i="1" s="1"/>
  <c r="AH180" i="1"/>
  <c r="AG180" i="1"/>
  <c r="P180" i="1" a="1"/>
  <c r="P180" i="1" s="1"/>
  <c r="O180" i="1"/>
  <c r="N180" i="1" a="1"/>
  <c r="N180" i="1" s="1"/>
  <c r="M180" i="1"/>
  <c r="L180" i="1" a="1"/>
  <c r="L180" i="1" s="1"/>
  <c r="K180" i="1"/>
  <c r="R180" i="1" s="1"/>
  <c r="J180" i="1" a="1"/>
  <c r="J180" i="1"/>
  <c r="I180" i="1"/>
  <c r="AJ179" i="1" a="1"/>
  <c r="AJ179" i="1"/>
  <c r="AO179" i="1"/>
  <c r="AH179" i="1"/>
  <c r="AG179" i="1"/>
  <c r="P179" i="1" a="1"/>
  <c r="P179" i="1" s="1"/>
  <c r="O179" i="1"/>
  <c r="N179" i="1" a="1"/>
  <c r="N179" i="1" s="1"/>
  <c r="M179" i="1"/>
  <c r="L179" i="1" a="1"/>
  <c r="L179" i="1" s="1"/>
  <c r="K179" i="1"/>
  <c r="J179" i="1" a="1"/>
  <c r="J179" i="1" s="1"/>
  <c r="I179" i="1"/>
  <c r="AJ178" i="1" a="1"/>
  <c r="AJ178" i="1" s="1"/>
  <c r="AH178" i="1"/>
  <c r="AG178" i="1"/>
  <c r="P178" i="1" a="1"/>
  <c r="P178" i="1" s="1"/>
  <c r="O178" i="1"/>
  <c r="T178" i="1" s="1"/>
  <c r="N178" i="1" a="1"/>
  <c r="N178" i="1"/>
  <c r="S178" i="1" s="1"/>
  <c r="M178" i="1"/>
  <c r="L178" i="1" a="1"/>
  <c r="L178" i="1" s="1"/>
  <c r="K178" i="1"/>
  <c r="J178" i="1" a="1"/>
  <c r="J178" i="1" s="1"/>
  <c r="I178" i="1"/>
  <c r="AJ177" i="1" a="1"/>
  <c r="AJ177" i="1" s="1"/>
  <c r="AH177" i="1"/>
  <c r="AG177" i="1"/>
  <c r="P177" i="1" a="1"/>
  <c r="P177" i="1" s="1"/>
  <c r="T177" i="1" s="1"/>
  <c r="O177" i="1"/>
  <c r="N177" i="1" a="1"/>
  <c r="N177" i="1"/>
  <c r="S177" i="1" s="1"/>
  <c r="M177" i="1"/>
  <c r="L177" i="1" a="1"/>
  <c r="L177" i="1" s="1"/>
  <c r="R177" i="1" s="1"/>
  <c r="K177" i="1"/>
  <c r="J177" i="1" a="1"/>
  <c r="J177" i="1" s="1"/>
  <c r="I177" i="1"/>
  <c r="AJ176" i="1" a="1"/>
  <c r="AJ176" i="1" s="1"/>
  <c r="AH176" i="1"/>
  <c r="AG176" i="1"/>
  <c r="P176" i="1" a="1"/>
  <c r="P176" i="1"/>
  <c r="O176" i="1"/>
  <c r="N176" i="1" a="1"/>
  <c r="N176" i="1"/>
  <c r="M176" i="1"/>
  <c r="S176" i="1" s="1"/>
  <c r="L176" i="1" a="1"/>
  <c r="L176" i="1" s="1"/>
  <c r="K176" i="1"/>
  <c r="J176" i="1" a="1"/>
  <c r="J176" i="1" s="1"/>
  <c r="I176" i="1"/>
  <c r="AJ175" i="1" a="1"/>
  <c r="AJ175" i="1" s="1"/>
  <c r="AH175" i="1"/>
  <c r="AG175" i="1"/>
  <c r="P175" i="1" a="1"/>
  <c r="P175" i="1" s="1"/>
  <c r="O175" i="1"/>
  <c r="N175" i="1" a="1"/>
  <c r="N175" i="1" s="1"/>
  <c r="M175" i="1"/>
  <c r="S175" i="1" s="1"/>
  <c r="L175" i="1" a="1"/>
  <c r="L175" i="1"/>
  <c r="K175" i="1"/>
  <c r="J175" i="1" a="1"/>
  <c r="J175" i="1"/>
  <c r="I175" i="1"/>
  <c r="AJ174" i="1" a="1"/>
  <c r="AJ174" i="1" s="1"/>
  <c r="AH174" i="1"/>
  <c r="AG174" i="1"/>
  <c r="P174" i="1" a="1"/>
  <c r="P174" i="1" s="1"/>
  <c r="O174" i="1"/>
  <c r="N174" i="1" a="1"/>
  <c r="N174" i="1" s="1"/>
  <c r="M174" i="1"/>
  <c r="L174" i="1" a="1"/>
  <c r="L174" i="1" s="1"/>
  <c r="K174" i="1"/>
  <c r="J174" i="1" a="1"/>
  <c r="J174" i="1" s="1"/>
  <c r="I174" i="1"/>
  <c r="AJ173" i="1" a="1"/>
  <c r="AJ173" i="1" s="1"/>
  <c r="AH173" i="1"/>
  <c r="AG173" i="1"/>
  <c r="P173" i="1" a="1"/>
  <c r="P173" i="1" s="1"/>
  <c r="T173" i="1" s="1"/>
  <c r="O173" i="1"/>
  <c r="N173" i="1" a="1"/>
  <c r="N173" i="1"/>
  <c r="S173" i="1" s="1"/>
  <c r="M173" i="1"/>
  <c r="L173" i="1" a="1"/>
  <c r="L173" i="1" s="1"/>
  <c r="K173" i="1"/>
  <c r="J173" i="1" a="1"/>
  <c r="J173" i="1"/>
  <c r="I173" i="1"/>
  <c r="AJ172" i="1" a="1"/>
  <c r="AJ172" i="1"/>
  <c r="AH172" i="1"/>
  <c r="AG172" i="1"/>
  <c r="P172" i="1" a="1"/>
  <c r="P172" i="1" s="1"/>
  <c r="T172" i="1" s="1"/>
  <c r="O172" i="1"/>
  <c r="N172" i="1" a="1"/>
  <c r="N172" i="1" s="1"/>
  <c r="S172" i="1" s="1"/>
  <c r="M172" i="1"/>
  <c r="L172" i="1" a="1"/>
  <c r="L172" i="1" s="1"/>
  <c r="K172" i="1"/>
  <c r="J172" i="1" a="1"/>
  <c r="J172" i="1"/>
  <c r="I172" i="1"/>
  <c r="AJ171" i="1" a="1"/>
  <c r="AJ171" i="1"/>
  <c r="AO171" i="1"/>
  <c r="AH171" i="1"/>
  <c r="AG171" i="1"/>
  <c r="P171" i="1" a="1"/>
  <c r="P171" i="1" s="1"/>
  <c r="O171" i="1"/>
  <c r="N171" i="1" a="1"/>
  <c r="N171" i="1" s="1"/>
  <c r="M171" i="1"/>
  <c r="S171" i="1" s="1"/>
  <c r="L171" i="1" a="1"/>
  <c r="L171" i="1"/>
  <c r="K171" i="1"/>
  <c r="J171" i="1" a="1"/>
  <c r="J171" i="1" s="1"/>
  <c r="I171" i="1"/>
  <c r="AJ170" i="1" a="1"/>
  <c r="AJ170" i="1" s="1"/>
  <c r="AH170" i="1"/>
  <c r="AG170" i="1"/>
  <c r="P170" i="1" a="1"/>
  <c r="P170" i="1"/>
  <c r="O170" i="1"/>
  <c r="T170" i="1" s="1"/>
  <c r="N170" i="1" a="1"/>
  <c r="N170" i="1"/>
  <c r="M170" i="1"/>
  <c r="S170" i="1" s="1"/>
  <c r="L170" i="1" a="1"/>
  <c r="L170" i="1" s="1"/>
  <c r="R170" i="1" s="1"/>
  <c r="K170" i="1"/>
  <c r="J170" i="1" a="1"/>
  <c r="J170" i="1" s="1"/>
  <c r="I170" i="1"/>
  <c r="Q170" i="1" s="1"/>
  <c r="AJ169" i="1" a="1"/>
  <c r="AJ169" i="1" s="1"/>
  <c r="AH169" i="1"/>
  <c r="AG169" i="1"/>
  <c r="P169" i="1" a="1"/>
  <c r="P169" i="1" s="1"/>
  <c r="O169" i="1"/>
  <c r="N169" i="1" a="1"/>
  <c r="N169" i="1" s="1"/>
  <c r="S169" i="1" s="1"/>
  <c r="M169" i="1"/>
  <c r="L169" i="1" a="1"/>
  <c r="L169" i="1" s="1"/>
  <c r="R169" i="1" s="1"/>
  <c r="K169" i="1"/>
  <c r="J169" i="1" a="1"/>
  <c r="J169" i="1" s="1"/>
  <c r="I169" i="1"/>
  <c r="AJ168" i="1" a="1"/>
  <c r="AJ168" i="1" s="1"/>
  <c r="AH168" i="1"/>
  <c r="AG168" i="1"/>
  <c r="P168" i="1" a="1"/>
  <c r="P168" i="1"/>
  <c r="O168" i="1"/>
  <c r="N168" i="1" a="1"/>
  <c r="N168" i="1"/>
  <c r="M168" i="1"/>
  <c r="L168" i="1" a="1"/>
  <c r="L168" i="1" s="1"/>
  <c r="K168" i="1"/>
  <c r="J168" i="1" a="1"/>
  <c r="J168" i="1" s="1"/>
  <c r="I168" i="1"/>
  <c r="AJ167" i="1" a="1"/>
  <c r="AJ167" i="1"/>
  <c r="AH167" i="1"/>
  <c r="AG167" i="1"/>
  <c r="P167" i="1" a="1"/>
  <c r="P167" i="1"/>
  <c r="O167" i="1"/>
  <c r="N167" i="1" a="1"/>
  <c r="N167" i="1"/>
  <c r="M167" i="1"/>
  <c r="L167" i="1" a="1"/>
  <c r="L167" i="1"/>
  <c r="K167" i="1"/>
  <c r="J167" i="1" a="1"/>
  <c r="J167" i="1" s="1"/>
  <c r="I167" i="1"/>
  <c r="AJ166" i="1" a="1"/>
  <c r="AJ166" i="1"/>
  <c r="AH166" i="1"/>
  <c r="AG166" i="1"/>
  <c r="P166" i="1" a="1"/>
  <c r="P166" i="1" s="1"/>
  <c r="O166" i="1"/>
  <c r="N166" i="1" a="1"/>
  <c r="N166" i="1" s="1"/>
  <c r="M166" i="1"/>
  <c r="L166" i="1" a="1"/>
  <c r="L166" i="1" s="1"/>
  <c r="K166" i="1"/>
  <c r="J166" i="1" a="1"/>
  <c r="J166" i="1"/>
  <c r="I166" i="1"/>
  <c r="AJ165" i="1" a="1"/>
  <c r="AJ165" i="1" s="1"/>
  <c r="AH165" i="1"/>
  <c r="AG165" i="1"/>
  <c r="P165" i="1" a="1"/>
  <c r="P165" i="1" s="1"/>
  <c r="T165" i="1" s="1"/>
  <c r="O165" i="1"/>
  <c r="N165" i="1" a="1"/>
  <c r="N165" i="1"/>
  <c r="M165" i="1"/>
  <c r="S165" i="1" s="1"/>
  <c r="L165" i="1" a="1"/>
  <c r="L165" i="1" s="1"/>
  <c r="K165" i="1"/>
  <c r="R165" i="1" s="1"/>
  <c r="J165" i="1" a="1"/>
  <c r="J165" i="1"/>
  <c r="I165" i="1"/>
  <c r="AJ164" i="1" a="1"/>
  <c r="AJ164" i="1" s="1"/>
  <c r="AH164" i="1"/>
  <c r="AG164" i="1"/>
  <c r="P164" i="1" a="1"/>
  <c r="P164" i="1" s="1"/>
  <c r="T164" i="1" s="1"/>
  <c r="O164" i="1"/>
  <c r="N164" i="1" a="1"/>
  <c r="N164" i="1" s="1"/>
  <c r="M164" i="1"/>
  <c r="L164" i="1" a="1"/>
  <c r="L164" i="1" s="1"/>
  <c r="K164" i="1"/>
  <c r="R164" i="1" s="1"/>
  <c r="J164" i="1" a="1"/>
  <c r="J164" i="1"/>
  <c r="I164" i="1"/>
  <c r="AJ163" i="1" a="1"/>
  <c r="AJ163" i="1" s="1"/>
  <c r="AH163" i="1"/>
  <c r="AG163" i="1"/>
  <c r="P163" i="1" a="1"/>
  <c r="P163" i="1" s="1"/>
  <c r="O163" i="1"/>
  <c r="N163" i="1" a="1"/>
  <c r="N163" i="1" s="1"/>
  <c r="M163" i="1"/>
  <c r="S163" i="1" s="1"/>
  <c r="L163" i="1" a="1"/>
  <c r="L163" i="1" s="1"/>
  <c r="K163" i="1"/>
  <c r="R163" i="1" s="1"/>
  <c r="J163" i="1" a="1"/>
  <c r="J163" i="1"/>
  <c r="I163" i="1"/>
  <c r="AJ162" i="1" a="1"/>
  <c r="AJ162" i="1" s="1"/>
  <c r="AH162" i="1"/>
  <c r="AG162" i="1"/>
  <c r="P162" i="1" a="1"/>
  <c r="P162" i="1" s="1"/>
  <c r="O162" i="1"/>
  <c r="T162" i="1" s="1"/>
  <c r="N162" i="1" a="1"/>
  <c r="N162" i="1" s="1"/>
  <c r="S162" i="1" s="1"/>
  <c r="M162" i="1"/>
  <c r="L162" i="1" a="1"/>
  <c r="L162" i="1" s="1"/>
  <c r="R162" i="1" s="1"/>
  <c r="K162" i="1"/>
  <c r="J162" i="1" a="1"/>
  <c r="J162" i="1"/>
  <c r="I162" i="1"/>
  <c r="AJ161" i="1" a="1"/>
  <c r="AJ161" i="1" s="1"/>
  <c r="AH161" i="1"/>
  <c r="AG161" i="1"/>
  <c r="P161" i="1" a="1"/>
  <c r="P161" i="1" s="1"/>
  <c r="O161" i="1"/>
  <c r="N161" i="1" a="1"/>
  <c r="N161" i="1" s="1"/>
  <c r="S161" i="1" s="1"/>
  <c r="M161" i="1"/>
  <c r="L161" i="1" a="1"/>
  <c r="L161" i="1" s="1"/>
  <c r="R161" i="1" s="1"/>
  <c r="K161" i="1"/>
  <c r="J161" i="1" a="1"/>
  <c r="J161" i="1" s="1"/>
  <c r="I161" i="1"/>
  <c r="AJ160" i="1" a="1"/>
  <c r="AJ160" i="1" s="1"/>
  <c r="AH160" i="1"/>
  <c r="AG160" i="1"/>
  <c r="P160" i="1" a="1"/>
  <c r="P160" i="1" s="1"/>
  <c r="O160" i="1"/>
  <c r="T160" i="1" s="1"/>
  <c r="N160" i="1" a="1"/>
  <c r="N160" i="1"/>
  <c r="M160" i="1"/>
  <c r="S160" i="1" s="1"/>
  <c r="L160" i="1" a="1"/>
  <c r="L160" i="1" s="1"/>
  <c r="K160" i="1"/>
  <c r="J160" i="1" a="1"/>
  <c r="J160" i="1" s="1"/>
  <c r="I160" i="1"/>
  <c r="AL159" i="1" a="1"/>
  <c r="AL159" i="1" s="1"/>
  <c r="AJ159" i="1" a="1"/>
  <c r="AJ159" i="1" s="1"/>
  <c r="AH159" i="1"/>
  <c r="AL164" i="1" s="1" a="1"/>
  <c r="AL164" i="1" s="1"/>
  <c r="AG159" i="1"/>
  <c r="P159" i="1" a="1"/>
  <c r="P159" i="1"/>
  <c r="O159" i="1"/>
  <c r="N159" i="1" a="1"/>
  <c r="N159" i="1"/>
  <c r="M159" i="1"/>
  <c r="L159" i="1" a="1"/>
  <c r="L159" i="1"/>
  <c r="K159" i="1"/>
  <c r="J159" i="1" a="1"/>
  <c r="J159" i="1" s="1"/>
  <c r="I159" i="1"/>
  <c r="AJ158" i="1" a="1"/>
  <c r="AJ158" i="1"/>
  <c r="AH158" i="1"/>
  <c r="AG158" i="1"/>
  <c r="P158" i="1" a="1"/>
  <c r="P158" i="1"/>
  <c r="O158" i="1"/>
  <c r="T158" i="1" s="1"/>
  <c r="N158" i="1" a="1"/>
  <c r="N158" i="1" s="1"/>
  <c r="M158" i="1"/>
  <c r="S158" i="1" s="1"/>
  <c r="L158" i="1" a="1"/>
  <c r="L158" i="1" s="1"/>
  <c r="K158" i="1"/>
  <c r="J158" i="1" a="1"/>
  <c r="J158" i="1"/>
  <c r="I158" i="1"/>
  <c r="AJ157" i="1" a="1"/>
  <c r="AJ157" i="1" s="1"/>
  <c r="AH157" i="1"/>
  <c r="AG157" i="1"/>
  <c r="P157" i="1" a="1"/>
  <c r="P157" i="1" s="1"/>
  <c r="T157" i="1" s="1"/>
  <c r="O157" i="1"/>
  <c r="N157" i="1" a="1"/>
  <c r="N157" i="1" s="1"/>
  <c r="M157" i="1"/>
  <c r="S157" i="1" s="1"/>
  <c r="L157" i="1" a="1"/>
  <c r="L157" i="1" s="1"/>
  <c r="K157" i="1"/>
  <c r="J157" i="1" a="1"/>
  <c r="J157" i="1" s="1"/>
  <c r="I157" i="1"/>
  <c r="AJ156" i="1" a="1"/>
  <c r="AJ156" i="1" s="1"/>
  <c r="AH156" i="1"/>
  <c r="AG156" i="1"/>
  <c r="P156" i="1" a="1"/>
  <c r="P156" i="1" s="1"/>
  <c r="O156" i="1"/>
  <c r="N156" i="1" a="1"/>
  <c r="N156" i="1" s="1"/>
  <c r="S156" i="1" s="1"/>
  <c r="M156" i="1"/>
  <c r="L156" i="1" a="1"/>
  <c r="L156" i="1" s="1"/>
  <c r="K156" i="1"/>
  <c r="J156" i="1" a="1"/>
  <c r="J156" i="1"/>
  <c r="I156" i="1"/>
  <c r="AJ155" i="1" a="1"/>
  <c r="AJ155" i="1" s="1"/>
  <c r="AH155" i="1"/>
  <c r="AG155" i="1"/>
  <c r="P155" i="1" a="1"/>
  <c r="P155" i="1" s="1"/>
  <c r="O155" i="1"/>
  <c r="T155" i="1" s="1"/>
  <c r="N155" i="1" a="1"/>
  <c r="N155" i="1" s="1"/>
  <c r="M155" i="1"/>
  <c r="L155" i="1" a="1"/>
  <c r="L155" i="1" s="1"/>
  <c r="K155" i="1"/>
  <c r="J155" i="1" a="1"/>
  <c r="J155" i="1"/>
  <c r="I155" i="1"/>
  <c r="AJ154" i="1" a="1"/>
  <c r="AJ154" i="1"/>
  <c r="AH154" i="1"/>
  <c r="AG154" i="1"/>
  <c r="P154" i="1" a="1"/>
  <c r="P154" i="1" s="1"/>
  <c r="O154" i="1"/>
  <c r="T154" i="1" s="1"/>
  <c r="N154" i="1" a="1"/>
  <c r="N154" i="1" s="1"/>
  <c r="M154" i="1"/>
  <c r="S154" i="1" s="1"/>
  <c r="L154" i="1" a="1"/>
  <c r="L154" i="1"/>
  <c r="K154" i="1"/>
  <c r="J154" i="1" a="1"/>
  <c r="J154" i="1" s="1"/>
  <c r="I154" i="1"/>
  <c r="AJ153" i="1" a="1"/>
  <c r="AJ153" i="1" s="1"/>
  <c r="AH153" i="1"/>
  <c r="AG153" i="1"/>
  <c r="P153" i="1" a="1"/>
  <c r="P153" i="1" s="1"/>
  <c r="O153" i="1"/>
  <c r="N153" i="1" a="1"/>
  <c r="N153" i="1"/>
  <c r="M153" i="1"/>
  <c r="S153" i="1" s="1"/>
  <c r="L153" i="1" a="1"/>
  <c r="L153" i="1" s="1"/>
  <c r="R153" i="1" s="1"/>
  <c r="K153" i="1"/>
  <c r="J153" i="1" a="1"/>
  <c r="J153" i="1" s="1"/>
  <c r="I153" i="1"/>
  <c r="AJ152" i="1" a="1"/>
  <c r="AJ152" i="1"/>
  <c r="AH152" i="1"/>
  <c r="AG152" i="1"/>
  <c r="P152" i="1" a="1"/>
  <c r="P152" i="1" s="1"/>
  <c r="O152" i="1"/>
  <c r="T152" i="1" s="1"/>
  <c r="N152" i="1" a="1"/>
  <c r="N152" i="1" s="1"/>
  <c r="M152" i="1"/>
  <c r="L152" i="1" a="1"/>
  <c r="L152" i="1" s="1"/>
  <c r="K152" i="1"/>
  <c r="R152" i="1" s="1"/>
  <c r="J152" i="1" a="1"/>
  <c r="J152" i="1" s="1"/>
  <c r="I152" i="1"/>
  <c r="AJ151" i="1" a="1"/>
  <c r="AJ151" i="1"/>
  <c r="AH151" i="1"/>
  <c r="AL151" i="1" s="1" a="1"/>
  <c r="AL151" i="1" s="1"/>
  <c r="AG151" i="1"/>
  <c r="P151" i="1" a="1"/>
  <c r="P151" i="1" s="1"/>
  <c r="O151" i="1"/>
  <c r="T151" i="1" s="1"/>
  <c r="N151" i="1" a="1"/>
  <c r="N151" i="1" s="1"/>
  <c r="M151" i="1"/>
  <c r="L151" i="1" a="1"/>
  <c r="L151" i="1"/>
  <c r="K151" i="1"/>
  <c r="J151" i="1" a="1"/>
  <c r="J151" i="1" s="1"/>
  <c r="I151" i="1"/>
  <c r="AJ150" i="1" a="1"/>
  <c r="AJ150" i="1"/>
  <c r="AH150" i="1"/>
  <c r="AG150" i="1"/>
  <c r="P150" i="1" a="1"/>
  <c r="P150" i="1" s="1"/>
  <c r="O150" i="1"/>
  <c r="T150" i="1" s="1"/>
  <c r="N150" i="1" a="1"/>
  <c r="N150" i="1"/>
  <c r="M150" i="1"/>
  <c r="L150" i="1" a="1"/>
  <c r="L150" i="1" s="1"/>
  <c r="R150" i="1" s="1"/>
  <c r="K150" i="1"/>
  <c r="J150" i="1" a="1"/>
  <c r="J150" i="1" s="1"/>
  <c r="I150" i="1"/>
  <c r="AJ149" i="1" a="1"/>
  <c r="AJ149" i="1" s="1"/>
  <c r="AH149" i="1"/>
  <c r="AG149" i="1"/>
  <c r="P149" i="1" a="1"/>
  <c r="P149" i="1" s="1"/>
  <c r="O149" i="1"/>
  <c r="T149" i="1" s="1"/>
  <c r="N149" i="1" a="1"/>
  <c r="N149" i="1"/>
  <c r="S149" i="1" s="1"/>
  <c r="M149" i="1"/>
  <c r="L149" i="1" a="1"/>
  <c r="L149" i="1" s="1"/>
  <c r="K149" i="1"/>
  <c r="J149" i="1" a="1"/>
  <c r="J149" i="1" s="1"/>
  <c r="I149" i="1"/>
  <c r="AJ148" i="1" a="1"/>
  <c r="AJ148" i="1"/>
  <c r="AH148" i="1"/>
  <c r="AG148" i="1"/>
  <c r="P148" i="1" a="1"/>
  <c r="P148" i="1" s="1"/>
  <c r="O148" i="1"/>
  <c r="N148" i="1" a="1"/>
  <c r="N148" i="1"/>
  <c r="M148" i="1"/>
  <c r="S148" i="1" s="1"/>
  <c r="L148" i="1" a="1"/>
  <c r="L148" i="1" s="1"/>
  <c r="K148" i="1"/>
  <c r="J148" i="1" a="1"/>
  <c r="J148" i="1" s="1"/>
  <c r="I148" i="1"/>
  <c r="AJ147" i="1" a="1"/>
  <c r="AJ147" i="1"/>
  <c r="AO147" i="1"/>
  <c r="AH147" i="1"/>
  <c r="AG147" i="1"/>
  <c r="P147" i="1" a="1"/>
  <c r="P147" i="1" s="1"/>
  <c r="O147" i="1"/>
  <c r="N147" i="1" a="1"/>
  <c r="N147" i="1" s="1"/>
  <c r="M147" i="1"/>
  <c r="S147" i="1" s="1"/>
  <c r="L147" i="1" a="1"/>
  <c r="L147" i="1" s="1"/>
  <c r="K147" i="1"/>
  <c r="J147" i="1" a="1"/>
  <c r="J147" i="1"/>
  <c r="I147" i="1"/>
  <c r="AJ146" i="1" a="1"/>
  <c r="AJ146" i="1" s="1"/>
  <c r="AH146" i="1"/>
  <c r="AG146" i="1"/>
  <c r="P146" i="1" a="1"/>
  <c r="P146" i="1" s="1"/>
  <c r="O146" i="1"/>
  <c r="N146" i="1" a="1"/>
  <c r="N146" i="1"/>
  <c r="S146" i="1" s="1"/>
  <c r="M146" i="1"/>
  <c r="L146" i="1" a="1"/>
  <c r="L146" i="1" s="1"/>
  <c r="K146" i="1"/>
  <c r="J146" i="1" a="1"/>
  <c r="J146" i="1" s="1"/>
  <c r="I146" i="1"/>
  <c r="AJ145" i="1" a="1"/>
  <c r="AJ145" i="1" s="1"/>
  <c r="AH145" i="1"/>
  <c r="AG145" i="1"/>
  <c r="P145" i="1" a="1"/>
  <c r="P145" i="1" s="1"/>
  <c r="O145" i="1"/>
  <c r="N145" i="1" a="1"/>
  <c r="N145" i="1"/>
  <c r="S145" i="1" s="1"/>
  <c r="M145" i="1"/>
  <c r="L145" i="1" a="1"/>
  <c r="L145" i="1" s="1"/>
  <c r="K145" i="1"/>
  <c r="J145" i="1" a="1"/>
  <c r="J145" i="1" s="1"/>
  <c r="I145" i="1"/>
  <c r="AJ144" i="1" a="1"/>
  <c r="AJ144" i="1"/>
  <c r="AH144" i="1"/>
  <c r="AG144" i="1"/>
  <c r="P144" i="1" a="1"/>
  <c r="P144" i="1" s="1"/>
  <c r="O144" i="1"/>
  <c r="N144" i="1" a="1"/>
  <c r="N144" i="1" s="1"/>
  <c r="M144" i="1"/>
  <c r="L144" i="1" a="1"/>
  <c r="L144" i="1" s="1"/>
  <c r="K144" i="1"/>
  <c r="J144" i="1" a="1"/>
  <c r="J144" i="1" s="1"/>
  <c r="I144" i="1"/>
  <c r="AJ143" i="1" a="1"/>
  <c r="AJ143" i="1" s="1"/>
  <c r="AH143" i="1"/>
  <c r="AG143" i="1"/>
  <c r="P143" i="1" a="1"/>
  <c r="P143" i="1" s="1"/>
  <c r="T143" i="1" s="1"/>
  <c r="O143" i="1"/>
  <c r="N143" i="1" a="1"/>
  <c r="N143" i="1" s="1"/>
  <c r="S143" i="1" s="1"/>
  <c r="M143" i="1"/>
  <c r="L143" i="1" a="1"/>
  <c r="L143" i="1"/>
  <c r="K143" i="1"/>
  <c r="J143" i="1" a="1"/>
  <c r="J143" i="1" s="1"/>
  <c r="I143" i="1"/>
  <c r="AJ142" i="1" a="1"/>
  <c r="AJ142" i="1" s="1"/>
  <c r="AH142" i="1"/>
  <c r="AG142" i="1"/>
  <c r="P142" i="1" a="1"/>
  <c r="P142" i="1" s="1"/>
  <c r="O142" i="1"/>
  <c r="N142" i="1" a="1"/>
  <c r="N142" i="1"/>
  <c r="M142" i="1"/>
  <c r="L142" i="1" a="1"/>
  <c r="L142" i="1" s="1"/>
  <c r="R142" i="1" s="1"/>
  <c r="K142" i="1"/>
  <c r="J142" i="1" a="1"/>
  <c r="J142" i="1" s="1"/>
  <c r="I142" i="1"/>
  <c r="AJ141" i="1" a="1"/>
  <c r="AJ141" i="1" s="1"/>
  <c r="AH141" i="1"/>
  <c r="AG141" i="1"/>
  <c r="P141" i="1" a="1"/>
  <c r="P141" i="1" s="1"/>
  <c r="O141" i="1"/>
  <c r="N141" i="1" a="1"/>
  <c r="N141" i="1" s="1"/>
  <c r="M141" i="1"/>
  <c r="S141" i="1" s="1"/>
  <c r="L141" i="1" a="1"/>
  <c r="L141" i="1" s="1"/>
  <c r="K141" i="1"/>
  <c r="J141" i="1" a="1"/>
  <c r="J141" i="1" s="1"/>
  <c r="I141" i="1"/>
  <c r="AJ140" i="1" a="1"/>
  <c r="AJ140" i="1" s="1"/>
  <c r="AH140" i="1"/>
  <c r="AG140" i="1"/>
  <c r="P140" i="1" a="1"/>
  <c r="P140" i="1" s="1"/>
  <c r="O140" i="1"/>
  <c r="T140" i="1" s="1"/>
  <c r="N140" i="1" a="1"/>
  <c r="N140" i="1" s="1"/>
  <c r="M140" i="1"/>
  <c r="L140" i="1" a="1"/>
  <c r="L140" i="1"/>
  <c r="K140" i="1"/>
  <c r="J140" i="1" a="1"/>
  <c r="J140" i="1" s="1"/>
  <c r="I140" i="1"/>
  <c r="AJ139" i="1" a="1"/>
  <c r="AJ139" i="1" s="1"/>
  <c r="AH139" i="1"/>
  <c r="AG139" i="1"/>
  <c r="P139" i="1" a="1"/>
  <c r="P139" i="1" s="1"/>
  <c r="O139" i="1"/>
  <c r="N139" i="1" a="1"/>
  <c r="N139" i="1" s="1"/>
  <c r="M139" i="1"/>
  <c r="S139" i="1" s="1"/>
  <c r="L139" i="1" a="1"/>
  <c r="L139" i="1" s="1"/>
  <c r="K139" i="1"/>
  <c r="R139" i="1" s="1"/>
  <c r="J139" i="1" a="1"/>
  <c r="J139" i="1"/>
  <c r="I139" i="1"/>
  <c r="AJ138" i="1" a="1"/>
  <c r="AJ138" i="1" s="1"/>
  <c r="AH138" i="1"/>
  <c r="AG138" i="1"/>
  <c r="P138" i="1" a="1"/>
  <c r="P138" i="1"/>
  <c r="T138" i="1" s="1"/>
  <c r="O138" i="1"/>
  <c r="N138" i="1" a="1"/>
  <c r="N138" i="1" s="1"/>
  <c r="M138" i="1"/>
  <c r="S138" i="1" s="1"/>
  <c r="L138" i="1" a="1"/>
  <c r="L138" i="1"/>
  <c r="K138" i="1"/>
  <c r="J138" i="1" a="1"/>
  <c r="J138" i="1"/>
  <c r="I138" i="1"/>
  <c r="AJ137" i="1" a="1"/>
  <c r="AJ137" i="1" s="1"/>
  <c r="AH137" i="1"/>
  <c r="AG137" i="1"/>
  <c r="P137" i="1" a="1"/>
  <c r="P137" i="1" s="1"/>
  <c r="O137" i="1"/>
  <c r="N137" i="1" a="1"/>
  <c r="N137" i="1" s="1"/>
  <c r="M137" i="1"/>
  <c r="L137" i="1" a="1"/>
  <c r="L137" i="1" s="1"/>
  <c r="K137" i="1"/>
  <c r="J137" i="1" a="1"/>
  <c r="J137" i="1"/>
  <c r="I137" i="1"/>
  <c r="AJ136" i="1" a="1"/>
  <c r="AJ136" i="1" s="1"/>
  <c r="AH136" i="1"/>
  <c r="AG136" i="1"/>
  <c r="AK136" i="1" s="1" a="1"/>
  <c r="AK136" i="1" s="1"/>
  <c r="AP136" i="1" s="1"/>
  <c r="P136" i="1" a="1"/>
  <c r="P136" i="1" s="1"/>
  <c r="O136" i="1"/>
  <c r="N136" i="1" a="1"/>
  <c r="N136" i="1" s="1"/>
  <c r="M136" i="1"/>
  <c r="S136" i="1" s="1"/>
  <c r="L136" i="1" a="1"/>
  <c r="L136" i="1" s="1"/>
  <c r="K136" i="1"/>
  <c r="J136" i="1" a="1"/>
  <c r="J136" i="1" s="1"/>
  <c r="I136" i="1"/>
  <c r="Q136" i="1" s="1"/>
  <c r="AJ135" i="1" a="1"/>
  <c r="AJ135" i="1" s="1"/>
  <c r="AH135" i="1"/>
  <c r="AG135" i="1"/>
  <c r="P135" i="1" a="1"/>
  <c r="P135" i="1" s="1"/>
  <c r="O135" i="1"/>
  <c r="T135" i="1" s="1"/>
  <c r="N135" i="1" a="1"/>
  <c r="N135" i="1"/>
  <c r="S135" i="1" s="1"/>
  <c r="M135" i="1"/>
  <c r="L135" i="1" a="1"/>
  <c r="L135" i="1"/>
  <c r="K135" i="1"/>
  <c r="J135" i="1" a="1"/>
  <c r="J135" i="1" s="1"/>
  <c r="I135" i="1"/>
  <c r="AJ134" i="1" a="1"/>
  <c r="AJ134" i="1" s="1"/>
  <c r="AH134" i="1"/>
  <c r="AG134" i="1"/>
  <c r="P134" i="1" a="1"/>
  <c r="P134" i="1" s="1"/>
  <c r="O134" i="1"/>
  <c r="N134" i="1" a="1"/>
  <c r="N134" i="1" s="1"/>
  <c r="M134" i="1"/>
  <c r="L134" i="1" a="1"/>
  <c r="L134" i="1" s="1"/>
  <c r="K134" i="1"/>
  <c r="J134" i="1" a="1"/>
  <c r="J134" i="1"/>
  <c r="I134" i="1"/>
  <c r="AJ133" i="1" a="1"/>
  <c r="AJ133" i="1"/>
  <c r="AH133" i="1"/>
  <c r="AG133" i="1"/>
  <c r="P133" i="1" a="1"/>
  <c r="P133" i="1" s="1"/>
  <c r="O133" i="1"/>
  <c r="T133" i="1" s="1"/>
  <c r="N133" i="1" a="1"/>
  <c r="N133" i="1"/>
  <c r="S133" i="1" s="1"/>
  <c r="M133" i="1"/>
  <c r="L133" i="1" a="1"/>
  <c r="L133" i="1" s="1"/>
  <c r="K133" i="1"/>
  <c r="J133" i="1" a="1"/>
  <c r="J133" i="1" s="1"/>
  <c r="I133" i="1"/>
  <c r="AJ132" i="1" a="1"/>
  <c r="AJ132" i="1" s="1"/>
  <c r="AH132" i="1"/>
  <c r="AG132" i="1"/>
  <c r="P132" i="1" a="1"/>
  <c r="P132" i="1" s="1"/>
  <c r="T132" i="1" s="1"/>
  <c r="O132" i="1"/>
  <c r="N132" i="1" a="1"/>
  <c r="N132" i="1" s="1"/>
  <c r="S132" i="1" s="1"/>
  <c r="M132" i="1"/>
  <c r="L132" i="1" a="1"/>
  <c r="L132" i="1"/>
  <c r="K132" i="1"/>
  <c r="J132" i="1" a="1"/>
  <c r="J132" i="1" s="1"/>
  <c r="I132" i="1"/>
  <c r="AJ131" i="1" a="1"/>
  <c r="AJ131" i="1" s="1"/>
  <c r="AH131" i="1"/>
  <c r="AG131" i="1"/>
  <c r="P131" i="1" a="1"/>
  <c r="P131" i="1" s="1"/>
  <c r="O131" i="1"/>
  <c r="N131" i="1" a="1"/>
  <c r="N131" i="1" s="1"/>
  <c r="M131" i="1"/>
  <c r="L131" i="1" a="1"/>
  <c r="L131" i="1" s="1"/>
  <c r="K131" i="1"/>
  <c r="R131" i="1" s="1"/>
  <c r="J131" i="1" a="1"/>
  <c r="J131" i="1" s="1"/>
  <c r="I131" i="1"/>
  <c r="AJ130" i="1" a="1"/>
  <c r="AJ130" i="1" s="1"/>
  <c r="AH130" i="1"/>
  <c r="AG130" i="1"/>
  <c r="P130" i="1" a="1"/>
  <c r="P130" i="1"/>
  <c r="O130" i="1"/>
  <c r="N130" i="1" a="1"/>
  <c r="N130" i="1"/>
  <c r="S130" i="1" s="1"/>
  <c r="M130" i="1"/>
  <c r="L130" i="1" a="1"/>
  <c r="L130" i="1" s="1"/>
  <c r="K130" i="1"/>
  <c r="R130" i="1" s="1"/>
  <c r="J130" i="1" a="1"/>
  <c r="J130" i="1"/>
  <c r="I130" i="1"/>
  <c r="AJ129" i="1" a="1"/>
  <c r="AJ129" i="1" s="1"/>
  <c r="AH129" i="1"/>
  <c r="AG129" i="1"/>
  <c r="P129" i="1" a="1"/>
  <c r="P129" i="1" s="1"/>
  <c r="T129" i="1" s="1"/>
  <c r="O129" i="1"/>
  <c r="N129" i="1" a="1"/>
  <c r="N129" i="1" s="1"/>
  <c r="M129" i="1"/>
  <c r="L129" i="1" a="1"/>
  <c r="L129" i="1" s="1"/>
  <c r="K129" i="1"/>
  <c r="R129" i="1" s="1"/>
  <c r="J129" i="1" a="1"/>
  <c r="J129" i="1" s="1"/>
  <c r="I129" i="1"/>
  <c r="AJ128" i="1" a="1"/>
  <c r="AJ128" i="1"/>
  <c r="AN128" i="1" s="1"/>
  <c r="AH128" i="1"/>
  <c r="AG128" i="1"/>
  <c r="P128" i="1" a="1"/>
  <c r="P128" i="1" s="1"/>
  <c r="O128" i="1"/>
  <c r="N128" i="1" a="1"/>
  <c r="N128" i="1" s="1"/>
  <c r="M128" i="1"/>
  <c r="L128" i="1" a="1"/>
  <c r="L128" i="1" s="1"/>
  <c r="K128" i="1"/>
  <c r="J128" i="1" a="1"/>
  <c r="J128" i="1" s="1"/>
  <c r="I128" i="1"/>
  <c r="Q128" i="1" s="1"/>
  <c r="AJ127" i="1" a="1"/>
  <c r="AJ127" i="1"/>
  <c r="AH127" i="1"/>
  <c r="AG127" i="1"/>
  <c r="P127" i="1" a="1"/>
  <c r="P127" i="1"/>
  <c r="O127" i="1"/>
  <c r="T127" i="1" s="1"/>
  <c r="N127" i="1" a="1"/>
  <c r="N127" i="1" s="1"/>
  <c r="M127" i="1"/>
  <c r="L127" i="1" a="1"/>
  <c r="L127" i="1"/>
  <c r="K127" i="1"/>
  <c r="J127" i="1" a="1"/>
  <c r="J127" i="1" s="1"/>
  <c r="I127" i="1"/>
  <c r="AJ126" i="1" a="1"/>
  <c r="AJ126" i="1" s="1"/>
  <c r="AH126" i="1"/>
  <c r="AG126" i="1"/>
  <c r="P126" i="1" a="1"/>
  <c r="P126" i="1" s="1"/>
  <c r="O126" i="1"/>
  <c r="N126" i="1" a="1"/>
  <c r="N126" i="1"/>
  <c r="M126" i="1"/>
  <c r="L126" i="1" a="1"/>
  <c r="L126" i="1" s="1"/>
  <c r="K126" i="1"/>
  <c r="R126" i="1" s="1"/>
  <c r="J126" i="1" a="1"/>
  <c r="J126" i="1" s="1"/>
  <c r="I126" i="1"/>
  <c r="AJ125" i="1" a="1"/>
  <c r="AJ125" i="1" s="1"/>
  <c r="AH125" i="1"/>
  <c r="AG125" i="1"/>
  <c r="P125" i="1" a="1"/>
  <c r="P125" i="1" s="1"/>
  <c r="O125" i="1"/>
  <c r="N125" i="1" a="1"/>
  <c r="N125" i="1" s="1"/>
  <c r="M125" i="1"/>
  <c r="L125" i="1" a="1"/>
  <c r="L125" i="1" s="1"/>
  <c r="K125" i="1"/>
  <c r="J125" i="1" a="1"/>
  <c r="J125" i="1" s="1"/>
  <c r="I125" i="1"/>
  <c r="AJ124" i="1" a="1"/>
  <c r="AJ124" i="1"/>
  <c r="AH124" i="1"/>
  <c r="AG124" i="1"/>
  <c r="T124" i="1"/>
  <c r="P124" i="1" a="1"/>
  <c r="P124" i="1" s="1"/>
  <c r="O124" i="1"/>
  <c r="N124" i="1" a="1"/>
  <c r="N124" i="1"/>
  <c r="S124" i="1" s="1"/>
  <c r="M124" i="1"/>
  <c r="L124" i="1" a="1"/>
  <c r="L124" i="1"/>
  <c r="K124" i="1"/>
  <c r="J124" i="1" a="1"/>
  <c r="J124" i="1" s="1"/>
  <c r="I124" i="1"/>
  <c r="AJ123" i="1" a="1"/>
  <c r="AJ123" i="1"/>
  <c r="AH123" i="1"/>
  <c r="AL127" i="1" s="1" a="1"/>
  <c r="AL127" i="1" s="1"/>
  <c r="AQ127" i="1" s="1"/>
  <c r="AG123" i="1"/>
  <c r="P123" i="1" a="1"/>
  <c r="P123" i="1" s="1"/>
  <c r="O123" i="1"/>
  <c r="N123" i="1" a="1"/>
  <c r="N123" i="1" s="1"/>
  <c r="M123" i="1"/>
  <c r="S123" i="1" s="1"/>
  <c r="L123" i="1" a="1"/>
  <c r="L123" i="1" s="1"/>
  <c r="R123" i="1" s="1"/>
  <c r="K123" i="1"/>
  <c r="J123" i="1" a="1"/>
  <c r="J123" i="1"/>
  <c r="I123" i="1"/>
  <c r="AJ122" i="1" a="1"/>
  <c r="AJ122" i="1" s="1"/>
  <c r="AH122" i="1"/>
  <c r="AG122" i="1"/>
  <c r="S122" i="1"/>
  <c r="P122" i="1" a="1"/>
  <c r="P122" i="1"/>
  <c r="O122" i="1"/>
  <c r="N122" i="1" a="1"/>
  <c r="N122" i="1"/>
  <c r="M122" i="1"/>
  <c r="L122" i="1" a="1"/>
  <c r="L122" i="1" s="1"/>
  <c r="K122" i="1"/>
  <c r="J122" i="1" a="1"/>
  <c r="J122" i="1"/>
  <c r="I122" i="1"/>
  <c r="AJ121" i="1" a="1"/>
  <c r="AJ121" i="1" s="1"/>
  <c r="AH121" i="1"/>
  <c r="AG121" i="1"/>
  <c r="P121" i="1" a="1"/>
  <c r="P121" i="1" s="1"/>
  <c r="O121" i="1"/>
  <c r="T121" i="1" s="1"/>
  <c r="N121" i="1" a="1"/>
  <c r="N121" i="1" s="1"/>
  <c r="S121" i="1" s="1"/>
  <c r="M121" i="1"/>
  <c r="L121" i="1" a="1"/>
  <c r="L121" i="1" s="1"/>
  <c r="R121" i="1" s="1"/>
  <c r="K121" i="1"/>
  <c r="J121" i="1" a="1"/>
  <c r="J121" i="1"/>
  <c r="I121" i="1"/>
  <c r="AJ120" i="1" a="1"/>
  <c r="AJ120" i="1" s="1"/>
  <c r="AH120" i="1"/>
  <c r="AG120" i="1"/>
  <c r="R120" i="1"/>
  <c r="P120" i="1" a="1"/>
  <c r="P120" i="1"/>
  <c r="O120" i="1"/>
  <c r="N120" i="1" a="1"/>
  <c r="N120" i="1" s="1"/>
  <c r="M120" i="1"/>
  <c r="L120" i="1" a="1"/>
  <c r="L120" i="1" s="1"/>
  <c r="K120" i="1"/>
  <c r="J120" i="1" a="1"/>
  <c r="J120" i="1" s="1"/>
  <c r="I120" i="1"/>
  <c r="AJ119" i="1" a="1"/>
  <c r="AJ119" i="1"/>
  <c r="AH119" i="1"/>
  <c r="AG119" i="1"/>
  <c r="P119" i="1" a="1"/>
  <c r="P119" i="1" s="1"/>
  <c r="T119" i="1" s="1"/>
  <c r="O119" i="1"/>
  <c r="N119" i="1" a="1"/>
  <c r="N119" i="1" s="1"/>
  <c r="M119" i="1"/>
  <c r="L119" i="1" a="1"/>
  <c r="L119" i="1"/>
  <c r="K119" i="1"/>
  <c r="J119" i="1" a="1"/>
  <c r="J119" i="1"/>
  <c r="I119" i="1"/>
  <c r="AJ118" i="1" a="1"/>
  <c r="AJ118" i="1" s="1"/>
  <c r="AH118" i="1"/>
  <c r="AG118" i="1"/>
  <c r="P118" i="1" a="1"/>
  <c r="P118" i="1" s="1"/>
  <c r="O118" i="1"/>
  <c r="N118" i="1" a="1"/>
  <c r="N118" i="1"/>
  <c r="M118" i="1"/>
  <c r="L118" i="1" a="1"/>
  <c r="L118" i="1" s="1"/>
  <c r="R118" i="1" s="1"/>
  <c r="K118" i="1"/>
  <c r="J118" i="1" a="1"/>
  <c r="J118" i="1" s="1"/>
  <c r="I118" i="1"/>
  <c r="AJ117" i="1" a="1"/>
  <c r="AJ117" i="1" s="1"/>
  <c r="AH117" i="1"/>
  <c r="AG117" i="1"/>
  <c r="P117" i="1" a="1"/>
  <c r="P117" i="1"/>
  <c r="O117" i="1"/>
  <c r="T117" i="1" s="1"/>
  <c r="N117" i="1" a="1"/>
  <c r="N117" i="1" s="1"/>
  <c r="M117" i="1"/>
  <c r="L117" i="1" a="1"/>
  <c r="L117" i="1" s="1"/>
  <c r="K117" i="1"/>
  <c r="J117" i="1" a="1"/>
  <c r="J117" i="1" s="1"/>
  <c r="I117" i="1"/>
  <c r="Q117" i="1" s="1"/>
  <c r="AJ116" i="1" a="1"/>
  <c r="AJ116" i="1" s="1"/>
  <c r="AH116" i="1"/>
  <c r="AG116" i="1"/>
  <c r="P116" i="1" a="1"/>
  <c r="P116" i="1" s="1"/>
  <c r="O116" i="1"/>
  <c r="T116" i="1" s="1"/>
  <c r="N116" i="1" a="1"/>
  <c r="N116" i="1" s="1"/>
  <c r="S116" i="1" s="1"/>
  <c r="M116" i="1"/>
  <c r="L116" i="1" a="1"/>
  <c r="L116" i="1" s="1"/>
  <c r="K116" i="1"/>
  <c r="J116" i="1" a="1"/>
  <c r="J116" i="1"/>
  <c r="I116" i="1"/>
  <c r="AJ115" i="1" a="1"/>
  <c r="AJ115" i="1" s="1"/>
  <c r="AH115" i="1"/>
  <c r="AG115" i="1"/>
  <c r="P115" i="1" a="1"/>
  <c r="P115" i="1" s="1"/>
  <c r="O115" i="1"/>
  <c r="N115" i="1" a="1"/>
  <c r="N115" i="1" s="1"/>
  <c r="M115" i="1"/>
  <c r="S115" i="1" s="1"/>
  <c r="L115" i="1" a="1"/>
  <c r="L115" i="1" s="1"/>
  <c r="R115" i="1" s="1"/>
  <c r="K115" i="1"/>
  <c r="J115" i="1" a="1"/>
  <c r="J115" i="1" s="1"/>
  <c r="I115" i="1"/>
  <c r="AJ114" i="1" a="1"/>
  <c r="AJ114" i="1" s="1"/>
  <c r="AN114" i="1" s="1"/>
  <c r="AH114" i="1"/>
  <c r="AG114" i="1"/>
  <c r="S114" i="1"/>
  <c r="P114" i="1" a="1"/>
  <c r="P114" i="1"/>
  <c r="O114" i="1"/>
  <c r="T114" i="1" s="1"/>
  <c r="N114" i="1" a="1"/>
  <c r="N114" i="1"/>
  <c r="M114" i="1"/>
  <c r="L114" i="1" a="1"/>
  <c r="L114" i="1" s="1"/>
  <c r="K114" i="1"/>
  <c r="J114" i="1" a="1"/>
  <c r="J114" i="1" s="1"/>
  <c r="I114" i="1"/>
  <c r="Q114" i="1" s="1"/>
  <c r="AJ113" i="1" a="1"/>
  <c r="AJ113" i="1" s="1"/>
  <c r="AH113" i="1"/>
  <c r="AG113" i="1"/>
  <c r="P113" i="1" a="1"/>
  <c r="P113" i="1" s="1"/>
  <c r="T113" i="1" s="1"/>
  <c r="O113" i="1"/>
  <c r="N113" i="1" a="1"/>
  <c r="N113" i="1"/>
  <c r="S113" i="1" s="1"/>
  <c r="M113" i="1"/>
  <c r="L113" i="1" a="1"/>
  <c r="L113" i="1" s="1"/>
  <c r="R113" i="1" s="1"/>
  <c r="K113" i="1"/>
  <c r="J113" i="1" a="1"/>
  <c r="J113" i="1" s="1"/>
  <c r="I113" i="1"/>
  <c r="AJ112" i="1" a="1"/>
  <c r="AJ112" i="1" s="1"/>
  <c r="AH112" i="1"/>
  <c r="AG112" i="1"/>
  <c r="P112" i="1" a="1"/>
  <c r="P112" i="1" s="1"/>
  <c r="O112" i="1"/>
  <c r="N112" i="1" a="1"/>
  <c r="N112" i="1" s="1"/>
  <c r="M112" i="1"/>
  <c r="S112" i="1" s="1"/>
  <c r="L112" i="1" a="1"/>
  <c r="L112" i="1" s="1"/>
  <c r="K112" i="1"/>
  <c r="R112" i="1" s="1"/>
  <c r="J112" i="1" a="1"/>
  <c r="J112" i="1" s="1"/>
  <c r="I112" i="1"/>
  <c r="AJ111" i="1" a="1"/>
  <c r="AJ111" i="1" s="1"/>
  <c r="AH111" i="1"/>
  <c r="AG111" i="1"/>
  <c r="P111" i="1" a="1"/>
  <c r="P111" i="1" s="1"/>
  <c r="O111" i="1"/>
  <c r="N111" i="1" a="1"/>
  <c r="N111" i="1" s="1"/>
  <c r="S111" i="1" s="1"/>
  <c r="M111" i="1"/>
  <c r="L111" i="1" a="1"/>
  <c r="L111" i="1" s="1"/>
  <c r="K111" i="1"/>
  <c r="J111" i="1" a="1"/>
  <c r="J111" i="1" s="1"/>
  <c r="I111" i="1"/>
  <c r="AJ110" i="1" a="1"/>
  <c r="AJ110" i="1" s="1"/>
  <c r="AH110" i="1"/>
  <c r="AG110" i="1"/>
  <c r="P110" i="1" a="1"/>
  <c r="P110" i="1" s="1"/>
  <c r="O110" i="1"/>
  <c r="N110" i="1" a="1"/>
  <c r="N110" i="1" s="1"/>
  <c r="M110" i="1"/>
  <c r="L110" i="1" a="1"/>
  <c r="L110" i="1" s="1"/>
  <c r="R110" i="1" s="1"/>
  <c r="K110" i="1"/>
  <c r="J110" i="1" a="1"/>
  <c r="J110" i="1" s="1"/>
  <c r="I110" i="1"/>
  <c r="AJ109" i="1" a="1"/>
  <c r="AJ109" i="1" s="1"/>
  <c r="AH109" i="1"/>
  <c r="AG109" i="1"/>
  <c r="P109" i="1" a="1"/>
  <c r="P109" i="1" s="1"/>
  <c r="O109" i="1"/>
  <c r="N109" i="1" a="1"/>
  <c r="N109" i="1"/>
  <c r="M109" i="1"/>
  <c r="L109" i="1" a="1"/>
  <c r="L109" i="1" s="1"/>
  <c r="K109" i="1"/>
  <c r="J109" i="1" a="1"/>
  <c r="J109" i="1" s="1"/>
  <c r="I109" i="1"/>
  <c r="Q109" i="1" s="1"/>
  <c r="AJ108" i="1" a="1"/>
  <c r="AJ108" i="1" s="1"/>
  <c r="AH108" i="1"/>
  <c r="AG108" i="1"/>
  <c r="P108" i="1" a="1"/>
  <c r="P108" i="1" s="1"/>
  <c r="O108" i="1"/>
  <c r="T108" i="1" s="1"/>
  <c r="N108" i="1" a="1"/>
  <c r="N108" i="1" s="1"/>
  <c r="M108" i="1"/>
  <c r="L108" i="1" a="1"/>
  <c r="L108" i="1" s="1"/>
  <c r="K108" i="1"/>
  <c r="J108" i="1" a="1"/>
  <c r="J108" i="1" s="1"/>
  <c r="I108" i="1"/>
  <c r="AJ107" i="1" a="1"/>
  <c r="AJ107" i="1" s="1"/>
  <c r="AH107" i="1"/>
  <c r="AG107" i="1"/>
  <c r="P107" i="1" a="1"/>
  <c r="P107" i="1" s="1"/>
  <c r="O107" i="1"/>
  <c r="N107" i="1" a="1"/>
  <c r="N107" i="1" s="1"/>
  <c r="M107" i="1"/>
  <c r="L107" i="1" a="1"/>
  <c r="L107" i="1" s="1"/>
  <c r="K107" i="1"/>
  <c r="R107" i="1" s="1"/>
  <c r="J107" i="1" a="1"/>
  <c r="J107" i="1" s="1"/>
  <c r="I107" i="1"/>
  <c r="AJ106" i="1" a="1"/>
  <c r="AJ106" i="1"/>
  <c r="AH106" i="1"/>
  <c r="AG106" i="1"/>
  <c r="P106" i="1" a="1"/>
  <c r="P106" i="1"/>
  <c r="O106" i="1"/>
  <c r="N106" i="1" a="1"/>
  <c r="N106" i="1" s="1"/>
  <c r="S106" i="1" s="1"/>
  <c r="M106" i="1"/>
  <c r="L106" i="1" a="1"/>
  <c r="L106" i="1"/>
  <c r="K106" i="1"/>
  <c r="R106" i="1" s="1"/>
  <c r="J106" i="1" a="1"/>
  <c r="J106" i="1"/>
  <c r="I106" i="1"/>
  <c r="AJ105" i="1" a="1"/>
  <c r="AJ105" i="1" s="1"/>
  <c r="AH105" i="1"/>
  <c r="AG105" i="1"/>
  <c r="P105" i="1" a="1"/>
  <c r="P105" i="1" s="1"/>
  <c r="O105" i="1"/>
  <c r="N105" i="1" a="1"/>
  <c r="N105" i="1" s="1"/>
  <c r="S105" i="1" s="1"/>
  <c r="M105" i="1"/>
  <c r="L105" i="1" a="1"/>
  <c r="L105" i="1" s="1"/>
  <c r="K105" i="1"/>
  <c r="J105" i="1" a="1"/>
  <c r="J105" i="1" s="1"/>
  <c r="I105" i="1"/>
  <c r="AJ104" i="1" a="1"/>
  <c r="AJ104" i="1" s="1"/>
  <c r="AN104" i="1" s="1"/>
  <c r="AH104" i="1"/>
  <c r="AG104" i="1"/>
  <c r="P104" i="1" a="1"/>
  <c r="P104" i="1" s="1"/>
  <c r="O104" i="1"/>
  <c r="N104" i="1" a="1"/>
  <c r="N104" i="1" s="1"/>
  <c r="M104" i="1"/>
  <c r="S104" i="1" s="1"/>
  <c r="L104" i="1" a="1"/>
  <c r="L104" i="1" s="1"/>
  <c r="K104" i="1"/>
  <c r="J104" i="1" a="1"/>
  <c r="J104" i="1" s="1"/>
  <c r="I104" i="1"/>
  <c r="Q104" i="1" s="1"/>
  <c r="AJ103" i="1" a="1"/>
  <c r="AJ103" i="1"/>
  <c r="AH103" i="1"/>
  <c r="AG103" i="1"/>
  <c r="P103" i="1" a="1"/>
  <c r="P103" i="1" s="1"/>
  <c r="T103" i="1" s="1"/>
  <c r="O103" i="1"/>
  <c r="N103" i="1" a="1"/>
  <c r="N103" i="1"/>
  <c r="M103" i="1"/>
  <c r="L103" i="1" a="1"/>
  <c r="L103" i="1" s="1"/>
  <c r="K103" i="1"/>
  <c r="R103" i="1" s="1"/>
  <c r="J103" i="1" a="1"/>
  <c r="J103" i="1" s="1"/>
  <c r="I103" i="1"/>
  <c r="AJ102" i="1" a="1"/>
  <c r="AJ102" i="1" s="1"/>
  <c r="AH102" i="1"/>
  <c r="AG102" i="1"/>
  <c r="P102" i="1" a="1"/>
  <c r="P102" i="1" s="1"/>
  <c r="O102" i="1"/>
  <c r="N102" i="1" a="1"/>
  <c r="N102" i="1"/>
  <c r="M102" i="1"/>
  <c r="S102" i="1" s="1"/>
  <c r="L102" i="1" a="1"/>
  <c r="L102" i="1" s="1"/>
  <c r="R102" i="1" s="1"/>
  <c r="K102" i="1"/>
  <c r="J102" i="1" a="1"/>
  <c r="J102" i="1"/>
  <c r="I102" i="1"/>
  <c r="AJ101" i="1" a="1"/>
  <c r="AJ101" i="1" s="1"/>
  <c r="AH101" i="1"/>
  <c r="AG101" i="1"/>
  <c r="P101" i="1" a="1"/>
  <c r="P101" i="1"/>
  <c r="O101" i="1"/>
  <c r="N101" i="1" a="1"/>
  <c r="N101" i="1" s="1"/>
  <c r="M101" i="1"/>
  <c r="L101" i="1" a="1"/>
  <c r="L101" i="1"/>
  <c r="K101" i="1"/>
  <c r="J101" i="1" a="1"/>
  <c r="J101" i="1" s="1"/>
  <c r="I101" i="1"/>
  <c r="Q101" i="1" s="1"/>
  <c r="AJ100" i="1" a="1"/>
  <c r="AJ100" i="1"/>
  <c r="AH100" i="1"/>
  <c r="AG100" i="1"/>
  <c r="P100" i="1" a="1"/>
  <c r="P100" i="1" s="1"/>
  <c r="O100" i="1"/>
  <c r="T100" i="1" s="1"/>
  <c r="N100" i="1" a="1"/>
  <c r="N100" i="1" s="1"/>
  <c r="M100" i="1"/>
  <c r="S100" i="1" s="1"/>
  <c r="L100" i="1" a="1"/>
  <c r="L100" i="1" s="1"/>
  <c r="K100" i="1"/>
  <c r="J100" i="1" a="1"/>
  <c r="J100" i="1"/>
  <c r="I100" i="1"/>
  <c r="AJ99" i="1" a="1"/>
  <c r="AJ99" i="1" s="1"/>
  <c r="AH99" i="1"/>
  <c r="AG99" i="1"/>
  <c r="P99" i="1" a="1"/>
  <c r="P99" i="1" s="1"/>
  <c r="O99" i="1"/>
  <c r="N99" i="1" a="1"/>
  <c r="N99" i="1" s="1"/>
  <c r="M99" i="1"/>
  <c r="L99" i="1" a="1"/>
  <c r="L99" i="1" s="1"/>
  <c r="K99" i="1"/>
  <c r="R99" i="1" s="1"/>
  <c r="J99" i="1" a="1"/>
  <c r="J99" i="1" s="1"/>
  <c r="I99" i="1"/>
  <c r="AJ98" i="1" a="1"/>
  <c r="AJ98" i="1" s="1"/>
  <c r="AH98" i="1"/>
  <c r="AG98" i="1"/>
  <c r="S98" i="1"/>
  <c r="P98" i="1" a="1"/>
  <c r="P98" i="1" s="1"/>
  <c r="O98" i="1"/>
  <c r="N98" i="1" a="1"/>
  <c r="N98" i="1" s="1"/>
  <c r="M98" i="1"/>
  <c r="L98" i="1" a="1"/>
  <c r="L98" i="1"/>
  <c r="K98" i="1"/>
  <c r="J98" i="1" a="1"/>
  <c r="J98" i="1" s="1"/>
  <c r="I98" i="1"/>
  <c r="Q98" i="1" s="1"/>
  <c r="AJ97" i="1" a="1"/>
  <c r="AJ97" i="1" s="1"/>
  <c r="AH97" i="1"/>
  <c r="AG97" i="1"/>
  <c r="P97" i="1" a="1"/>
  <c r="P97" i="1" s="1"/>
  <c r="T97" i="1" s="1"/>
  <c r="O97" i="1"/>
  <c r="N97" i="1" a="1"/>
  <c r="N97" i="1"/>
  <c r="S97" i="1" s="1"/>
  <c r="M97" i="1"/>
  <c r="L97" i="1" a="1"/>
  <c r="L97" i="1" s="1"/>
  <c r="R97" i="1" s="1"/>
  <c r="K97" i="1"/>
  <c r="J97" i="1" a="1"/>
  <c r="J97" i="1" s="1"/>
  <c r="I97" i="1"/>
  <c r="AJ96" i="1" a="1"/>
  <c r="AJ96" i="1"/>
  <c r="AH96" i="1"/>
  <c r="AG96" i="1"/>
  <c r="P96" i="1" a="1"/>
  <c r="P96" i="1" s="1"/>
  <c r="O96" i="1"/>
  <c r="N96" i="1" a="1"/>
  <c r="N96" i="1" s="1"/>
  <c r="S96" i="1" s="1"/>
  <c r="M96" i="1"/>
  <c r="L96" i="1" a="1"/>
  <c r="L96" i="1" s="1"/>
  <c r="R96" i="1" s="1"/>
  <c r="K96" i="1"/>
  <c r="J96" i="1" a="1"/>
  <c r="J96" i="1" s="1"/>
  <c r="I96" i="1"/>
  <c r="AJ95" i="1" a="1"/>
  <c r="AJ95" i="1" s="1"/>
  <c r="AH95" i="1"/>
  <c r="AL95" i="1" s="1" a="1"/>
  <c r="AL95" i="1" s="1"/>
  <c r="AG95" i="1"/>
  <c r="P95" i="1" a="1"/>
  <c r="P95" i="1" s="1"/>
  <c r="O95" i="1"/>
  <c r="N95" i="1" a="1"/>
  <c r="N95" i="1" s="1"/>
  <c r="M95" i="1"/>
  <c r="L95" i="1" a="1"/>
  <c r="L95" i="1"/>
  <c r="K95" i="1"/>
  <c r="R95" i="1" s="1"/>
  <c r="J95" i="1" a="1"/>
  <c r="J95" i="1" s="1"/>
  <c r="I95" i="1"/>
  <c r="AJ94" i="1" a="1"/>
  <c r="AJ94" i="1" s="1"/>
  <c r="AH94" i="1"/>
  <c r="AG94" i="1"/>
  <c r="P94" i="1" a="1"/>
  <c r="P94" i="1" s="1"/>
  <c r="O94" i="1"/>
  <c r="N94" i="1" a="1"/>
  <c r="N94" i="1" s="1"/>
  <c r="M94" i="1"/>
  <c r="L94" i="1" a="1"/>
  <c r="L94" i="1" s="1"/>
  <c r="K94" i="1"/>
  <c r="J94" i="1" a="1"/>
  <c r="J94" i="1" s="1"/>
  <c r="I94" i="1"/>
  <c r="AJ93" i="1" a="1"/>
  <c r="AJ93" i="1" s="1"/>
  <c r="AH93" i="1"/>
  <c r="AG93" i="1"/>
  <c r="P93" i="1" a="1"/>
  <c r="P93" i="1" s="1"/>
  <c r="O93" i="1"/>
  <c r="N93" i="1" a="1"/>
  <c r="N93" i="1" s="1"/>
  <c r="M93" i="1"/>
  <c r="L93" i="1" a="1"/>
  <c r="L93" i="1" s="1"/>
  <c r="K93" i="1"/>
  <c r="J93" i="1" a="1"/>
  <c r="J93" i="1" s="1"/>
  <c r="I93" i="1"/>
  <c r="AJ92" i="1" a="1"/>
  <c r="AJ92" i="1" s="1"/>
  <c r="AH92" i="1"/>
  <c r="AG92" i="1"/>
  <c r="P92" i="1" a="1"/>
  <c r="P92" i="1"/>
  <c r="T92" i="1" s="1"/>
  <c r="O92" i="1"/>
  <c r="N92" i="1" a="1"/>
  <c r="N92" i="1" s="1"/>
  <c r="M92" i="1"/>
  <c r="S92" i="1" s="1"/>
  <c r="L92" i="1" a="1"/>
  <c r="L92" i="1" s="1"/>
  <c r="K92" i="1"/>
  <c r="J92" i="1" a="1"/>
  <c r="J92" i="1"/>
  <c r="I92" i="1"/>
  <c r="AJ91" i="1" a="1"/>
  <c r="AJ91" i="1"/>
  <c r="AO91" i="1"/>
  <c r="AH91" i="1"/>
  <c r="AG91" i="1"/>
  <c r="P91" i="1" a="1"/>
  <c r="P91" i="1" s="1"/>
  <c r="O91" i="1"/>
  <c r="N91" i="1" a="1"/>
  <c r="N91" i="1" s="1"/>
  <c r="M91" i="1"/>
  <c r="L91" i="1" a="1"/>
  <c r="L91" i="1" s="1"/>
  <c r="K91" i="1"/>
  <c r="J91" i="1" a="1"/>
  <c r="J91" i="1"/>
  <c r="I91" i="1"/>
  <c r="Q91" i="1" s="1"/>
  <c r="AN90" i="1"/>
  <c r="AJ90" i="1" a="1"/>
  <c r="AJ90" i="1"/>
  <c r="AH90" i="1"/>
  <c r="AL87" i="1" s="1" a="1"/>
  <c r="AL87" i="1" s="1"/>
  <c r="AG90" i="1"/>
  <c r="P90" i="1" a="1"/>
  <c r="P90" i="1" s="1"/>
  <c r="O90" i="1"/>
  <c r="T90" i="1" s="1"/>
  <c r="N90" i="1" a="1"/>
  <c r="N90" i="1"/>
  <c r="S90" i="1" s="1"/>
  <c r="M90" i="1"/>
  <c r="L90" i="1" a="1"/>
  <c r="L90" i="1" s="1"/>
  <c r="K90" i="1"/>
  <c r="J90" i="1" a="1"/>
  <c r="J90" i="1" s="1"/>
  <c r="I90" i="1"/>
  <c r="Q90" i="1" s="1"/>
  <c r="AJ89" i="1" a="1"/>
  <c r="AJ89" i="1" s="1"/>
  <c r="AH89" i="1"/>
  <c r="AG89" i="1"/>
  <c r="P89" i="1" a="1"/>
  <c r="P89" i="1" s="1"/>
  <c r="O89" i="1"/>
  <c r="N89" i="1" a="1"/>
  <c r="N89" i="1"/>
  <c r="M89" i="1"/>
  <c r="L89" i="1" a="1"/>
  <c r="L89" i="1" s="1"/>
  <c r="R89" i="1" s="1"/>
  <c r="K89" i="1"/>
  <c r="J89" i="1" a="1"/>
  <c r="J89" i="1" s="1"/>
  <c r="I89" i="1"/>
  <c r="AJ88" i="1" a="1"/>
  <c r="AJ88" i="1"/>
  <c r="AH88" i="1"/>
  <c r="AG88" i="1"/>
  <c r="P88" i="1" a="1"/>
  <c r="P88" i="1"/>
  <c r="T88" i="1" s="1"/>
  <c r="O88" i="1"/>
  <c r="N88" i="1" a="1"/>
  <c r="N88" i="1" s="1"/>
  <c r="S88" i="1" s="1"/>
  <c r="M88" i="1"/>
  <c r="L88" i="1" a="1"/>
  <c r="L88" i="1" s="1"/>
  <c r="R88" i="1" s="1"/>
  <c r="K88" i="1"/>
  <c r="J88" i="1" a="1"/>
  <c r="J88" i="1" s="1"/>
  <c r="I88" i="1"/>
  <c r="AJ87" i="1" a="1"/>
  <c r="AJ87" i="1"/>
  <c r="AH87" i="1"/>
  <c r="AG87" i="1"/>
  <c r="P87" i="1" a="1"/>
  <c r="P87" i="1" s="1"/>
  <c r="O87" i="1"/>
  <c r="N87" i="1" a="1"/>
  <c r="N87" i="1" s="1"/>
  <c r="M87" i="1"/>
  <c r="L87" i="1" a="1"/>
  <c r="L87" i="1"/>
  <c r="K87" i="1"/>
  <c r="J87" i="1" a="1"/>
  <c r="J87" i="1" s="1"/>
  <c r="I87" i="1"/>
  <c r="AJ86" i="1" a="1"/>
  <c r="AJ86" i="1" s="1"/>
  <c r="AH86" i="1"/>
  <c r="AG86" i="1"/>
  <c r="P86" i="1" a="1"/>
  <c r="P86" i="1" s="1"/>
  <c r="O86" i="1"/>
  <c r="N86" i="1" a="1"/>
  <c r="N86" i="1"/>
  <c r="M86" i="1"/>
  <c r="L86" i="1" a="1"/>
  <c r="L86" i="1" s="1"/>
  <c r="K86" i="1"/>
  <c r="R86" i="1" s="1"/>
  <c r="J86" i="1" a="1"/>
  <c r="J86" i="1" s="1"/>
  <c r="I86" i="1"/>
  <c r="AJ85" i="1" a="1"/>
  <c r="AJ85" i="1"/>
  <c r="AH85" i="1"/>
  <c r="AG85" i="1"/>
  <c r="P85" i="1" a="1"/>
  <c r="P85" i="1" s="1"/>
  <c r="O85" i="1"/>
  <c r="T85" i="1" s="1"/>
  <c r="N85" i="1" a="1"/>
  <c r="N85" i="1" s="1"/>
  <c r="M85" i="1"/>
  <c r="S85" i="1" s="1"/>
  <c r="L85" i="1" a="1"/>
  <c r="L85" i="1" s="1"/>
  <c r="K85" i="1"/>
  <c r="R85" i="1" s="1"/>
  <c r="J85" i="1" a="1"/>
  <c r="J85" i="1" s="1"/>
  <c r="I85" i="1"/>
  <c r="Q85" i="1" s="1"/>
  <c r="AJ84" i="1" a="1"/>
  <c r="AJ84" i="1" s="1"/>
  <c r="AH84" i="1"/>
  <c r="AG84" i="1"/>
  <c r="S84" i="1"/>
  <c r="P84" i="1" a="1"/>
  <c r="P84" i="1"/>
  <c r="T84" i="1" s="1"/>
  <c r="O84" i="1"/>
  <c r="N84" i="1" a="1"/>
  <c r="N84" i="1" s="1"/>
  <c r="M84" i="1"/>
  <c r="L84" i="1" a="1"/>
  <c r="L84" i="1"/>
  <c r="K84" i="1"/>
  <c r="R84" i="1" s="1"/>
  <c r="J84" i="1" a="1"/>
  <c r="J84" i="1" s="1"/>
  <c r="I84" i="1"/>
  <c r="AJ83" i="1" a="1"/>
  <c r="AJ83" i="1" s="1"/>
  <c r="AN83" i="1" s="1"/>
  <c r="AH83" i="1"/>
  <c r="AG83" i="1"/>
  <c r="P83" i="1" a="1"/>
  <c r="P83" i="1"/>
  <c r="T83" i="1" s="1"/>
  <c r="O83" i="1"/>
  <c r="N83" i="1" a="1"/>
  <c r="N83" i="1" s="1"/>
  <c r="M83" i="1"/>
  <c r="L83" i="1" a="1"/>
  <c r="L83" i="1"/>
  <c r="K83" i="1"/>
  <c r="R83" i="1" s="1"/>
  <c r="J83" i="1" a="1"/>
  <c r="J83" i="1" s="1"/>
  <c r="I83" i="1"/>
  <c r="Q83" i="1" s="1"/>
  <c r="AJ82" i="1" a="1"/>
  <c r="AJ82" i="1" s="1"/>
  <c r="AH82" i="1"/>
  <c r="AG82" i="1"/>
  <c r="P82" i="1" a="1"/>
  <c r="P82" i="1"/>
  <c r="T82" i="1" s="1"/>
  <c r="O82" i="1"/>
  <c r="N82" i="1" a="1"/>
  <c r="N82" i="1" s="1"/>
  <c r="M82" i="1"/>
  <c r="L82" i="1" a="1"/>
  <c r="L82" i="1" s="1"/>
  <c r="K82" i="1"/>
  <c r="J82" i="1" a="1"/>
  <c r="J82" i="1"/>
  <c r="I82" i="1"/>
  <c r="AJ81" i="1" a="1"/>
  <c r="AJ81" i="1" s="1"/>
  <c r="AH81" i="1"/>
  <c r="AG81" i="1"/>
  <c r="P81" i="1" a="1"/>
  <c r="P81" i="1" s="1"/>
  <c r="O81" i="1"/>
  <c r="N81" i="1" a="1"/>
  <c r="N81" i="1" s="1"/>
  <c r="M81" i="1"/>
  <c r="L81" i="1" a="1"/>
  <c r="L81" i="1"/>
  <c r="K81" i="1"/>
  <c r="R81" i="1" s="1"/>
  <c r="J81" i="1" a="1"/>
  <c r="J81" i="1"/>
  <c r="I81" i="1"/>
  <c r="AJ80" i="1" a="1"/>
  <c r="AJ80" i="1" s="1"/>
  <c r="AH80" i="1"/>
  <c r="AG80" i="1"/>
  <c r="AK84" i="1" s="1" a="1"/>
  <c r="AK84" i="1" s="1"/>
  <c r="AP84" i="1" s="1"/>
  <c r="P80" i="1" a="1"/>
  <c r="P80" i="1"/>
  <c r="O80" i="1"/>
  <c r="N80" i="1" a="1"/>
  <c r="N80" i="1" s="1"/>
  <c r="M80" i="1"/>
  <c r="L80" i="1" a="1"/>
  <c r="L80" i="1" s="1"/>
  <c r="K80" i="1"/>
  <c r="J80" i="1" a="1"/>
  <c r="J80" i="1" s="1"/>
  <c r="I80" i="1"/>
  <c r="AJ79" i="1" a="1"/>
  <c r="AJ79" i="1"/>
  <c r="AH79" i="1"/>
  <c r="AG79" i="1"/>
  <c r="P79" i="1" a="1"/>
  <c r="P79" i="1" s="1"/>
  <c r="O79" i="1"/>
  <c r="N79" i="1" a="1"/>
  <c r="N79" i="1" s="1"/>
  <c r="M79" i="1"/>
  <c r="L79" i="1" a="1"/>
  <c r="L79" i="1"/>
  <c r="K79" i="1"/>
  <c r="J79" i="1" a="1"/>
  <c r="J79" i="1"/>
  <c r="I79" i="1"/>
  <c r="AJ78" i="1" a="1"/>
  <c r="AJ78" i="1" s="1"/>
  <c r="AN78" i="1" s="1"/>
  <c r="AH78" i="1"/>
  <c r="AG78" i="1"/>
  <c r="P78" i="1" a="1"/>
  <c r="P78" i="1" s="1"/>
  <c r="O78" i="1"/>
  <c r="T78" i="1" s="1"/>
  <c r="N78" i="1" a="1"/>
  <c r="N78" i="1" s="1"/>
  <c r="M78" i="1"/>
  <c r="L78" i="1" a="1"/>
  <c r="L78" i="1" s="1"/>
  <c r="K78" i="1"/>
  <c r="J78" i="1" a="1"/>
  <c r="J78" i="1"/>
  <c r="I78" i="1"/>
  <c r="Q78" i="1" s="1"/>
  <c r="AJ77" i="1" a="1"/>
  <c r="AJ77" i="1" s="1"/>
  <c r="AH77" i="1"/>
  <c r="AG77" i="1"/>
  <c r="P77" i="1" a="1"/>
  <c r="P77" i="1" s="1"/>
  <c r="O77" i="1"/>
  <c r="T77" i="1" s="1"/>
  <c r="N77" i="1" a="1"/>
  <c r="N77" i="1" s="1"/>
  <c r="M77" i="1"/>
  <c r="L77" i="1" a="1"/>
  <c r="L77" i="1" s="1"/>
  <c r="K77" i="1"/>
  <c r="J77" i="1" a="1"/>
  <c r="J77" i="1" s="1"/>
  <c r="I77" i="1"/>
  <c r="AJ76" i="1" a="1"/>
  <c r="AJ76" i="1" s="1"/>
  <c r="AH76" i="1"/>
  <c r="AG76" i="1"/>
  <c r="P76" i="1" a="1"/>
  <c r="P76" i="1" s="1"/>
  <c r="T76" i="1" s="1"/>
  <c r="O76" i="1"/>
  <c r="N76" i="1" a="1"/>
  <c r="N76" i="1" s="1"/>
  <c r="M76" i="1"/>
  <c r="L76" i="1" a="1"/>
  <c r="L76" i="1"/>
  <c r="R76" i="1" s="1"/>
  <c r="K76" i="1"/>
  <c r="J76" i="1" a="1"/>
  <c r="J76" i="1"/>
  <c r="I76" i="1"/>
  <c r="AJ75" i="1" a="1"/>
  <c r="AJ75" i="1" s="1"/>
  <c r="AH75" i="1"/>
  <c r="AG75" i="1"/>
  <c r="P75" i="1" a="1"/>
  <c r="P75" i="1" s="1"/>
  <c r="T75" i="1" s="1"/>
  <c r="O75" i="1"/>
  <c r="N75" i="1" a="1"/>
  <c r="N75" i="1" s="1"/>
  <c r="M75" i="1"/>
  <c r="L75" i="1" a="1"/>
  <c r="L75" i="1" s="1"/>
  <c r="K75" i="1"/>
  <c r="R75" i="1" s="1"/>
  <c r="J75" i="1" a="1"/>
  <c r="J75" i="1" s="1"/>
  <c r="I75" i="1"/>
  <c r="AJ74" i="1" a="1"/>
  <c r="AJ74" i="1" s="1"/>
  <c r="AH74" i="1"/>
  <c r="AG74" i="1"/>
  <c r="P74" i="1" a="1"/>
  <c r="P74" i="1" s="1"/>
  <c r="T74" i="1" s="1"/>
  <c r="O74" i="1"/>
  <c r="N74" i="1" a="1"/>
  <c r="N74" i="1" s="1"/>
  <c r="M74" i="1"/>
  <c r="S74" i="1" s="1"/>
  <c r="L74" i="1" a="1"/>
  <c r="L74" i="1" s="1"/>
  <c r="K74" i="1"/>
  <c r="J74" i="1" a="1"/>
  <c r="J74" i="1" s="1"/>
  <c r="I74" i="1"/>
  <c r="AJ73" i="1" a="1"/>
  <c r="AJ73" i="1" s="1"/>
  <c r="AH73" i="1"/>
  <c r="AG73" i="1"/>
  <c r="P73" i="1" a="1"/>
  <c r="P73" i="1" s="1"/>
  <c r="T73" i="1" s="1"/>
  <c r="O73" i="1"/>
  <c r="N73" i="1" a="1"/>
  <c r="N73" i="1" s="1"/>
  <c r="M73" i="1"/>
  <c r="L73" i="1" a="1"/>
  <c r="L73" i="1" s="1"/>
  <c r="R73" i="1" s="1"/>
  <c r="K73" i="1"/>
  <c r="J73" i="1" a="1"/>
  <c r="J73" i="1" s="1"/>
  <c r="I73" i="1"/>
  <c r="AJ72" i="1" a="1"/>
  <c r="AJ72" i="1" s="1"/>
  <c r="AH72" i="1"/>
  <c r="AG72" i="1"/>
  <c r="P72" i="1" a="1"/>
  <c r="P72" i="1"/>
  <c r="O72" i="1"/>
  <c r="T72" i="1" s="1"/>
  <c r="N72" i="1" a="1"/>
  <c r="N72" i="1" s="1"/>
  <c r="S72" i="1" s="1"/>
  <c r="M72" i="1"/>
  <c r="L72" i="1" a="1"/>
  <c r="L72" i="1" s="1"/>
  <c r="K72" i="1"/>
  <c r="R72" i="1" s="1"/>
  <c r="J72" i="1" a="1"/>
  <c r="J72" i="1" s="1"/>
  <c r="I72" i="1"/>
  <c r="AJ71" i="1" a="1"/>
  <c r="AJ71" i="1"/>
  <c r="AH71" i="1"/>
  <c r="AG71" i="1"/>
  <c r="P71" i="1" a="1"/>
  <c r="P71" i="1" s="1"/>
  <c r="O71" i="1"/>
  <c r="T71" i="1" s="1"/>
  <c r="N71" i="1" a="1"/>
  <c r="N71" i="1" s="1"/>
  <c r="M71" i="1"/>
  <c r="L71" i="1" a="1"/>
  <c r="L71" i="1"/>
  <c r="R71" i="1" s="1"/>
  <c r="K71" i="1"/>
  <c r="J71" i="1" a="1"/>
  <c r="J71" i="1" s="1"/>
  <c r="I71" i="1"/>
  <c r="AJ70" i="1" a="1"/>
  <c r="AJ70" i="1" s="1"/>
  <c r="AO70" i="1"/>
  <c r="AH70" i="1"/>
  <c r="AG70" i="1"/>
  <c r="P70" i="1" a="1"/>
  <c r="P70" i="1" s="1"/>
  <c r="O70" i="1"/>
  <c r="T70" i="1" s="1"/>
  <c r="N70" i="1" a="1"/>
  <c r="N70" i="1" s="1"/>
  <c r="M70" i="1"/>
  <c r="L70" i="1" a="1"/>
  <c r="L70" i="1"/>
  <c r="K70" i="1"/>
  <c r="J70" i="1" a="1"/>
  <c r="J70" i="1" s="1"/>
  <c r="I70" i="1"/>
  <c r="AJ69" i="1" a="1"/>
  <c r="AJ69" i="1" s="1"/>
  <c r="AH69" i="1"/>
  <c r="AG69" i="1"/>
  <c r="P69" i="1" a="1"/>
  <c r="P69" i="1" s="1"/>
  <c r="O69" i="1"/>
  <c r="N69" i="1" a="1"/>
  <c r="N69" i="1" s="1"/>
  <c r="M69" i="1"/>
  <c r="L69" i="1" a="1"/>
  <c r="L69" i="1" s="1"/>
  <c r="K69" i="1"/>
  <c r="J69" i="1" a="1"/>
  <c r="J69" i="1" s="1"/>
  <c r="I69" i="1"/>
  <c r="Q69" i="1" s="1"/>
  <c r="AJ68" i="1" a="1"/>
  <c r="AJ68" i="1" s="1"/>
  <c r="AH68" i="1"/>
  <c r="AG68" i="1"/>
  <c r="S68" i="1"/>
  <c r="P68" i="1" a="1"/>
  <c r="P68" i="1" s="1"/>
  <c r="O68" i="1"/>
  <c r="N68" i="1" a="1"/>
  <c r="N68" i="1" s="1"/>
  <c r="M68" i="1"/>
  <c r="L68" i="1" a="1"/>
  <c r="L68" i="1" s="1"/>
  <c r="K68" i="1"/>
  <c r="R68" i="1" s="1"/>
  <c r="J68" i="1" a="1"/>
  <c r="J68" i="1" s="1"/>
  <c r="I68" i="1"/>
  <c r="AJ67" i="1" a="1"/>
  <c r="AJ67" i="1"/>
  <c r="AH67" i="1"/>
  <c r="AG67" i="1"/>
  <c r="P67" i="1" a="1"/>
  <c r="P67" i="1"/>
  <c r="O67" i="1"/>
  <c r="N67" i="1" a="1"/>
  <c r="N67" i="1" s="1"/>
  <c r="M67" i="1"/>
  <c r="L67" i="1" a="1"/>
  <c r="L67" i="1" s="1"/>
  <c r="K67" i="1"/>
  <c r="J67" i="1" a="1"/>
  <c r="J67" i="1"/>
  <c r="I67" i="1"/>
  <c r="AJ66" i="1" a="1"/>
  <c r="AJ66" i="1"/>
  <c r="AH66" i="1"/>
  <c r="AG66" i="1"/>
  <c r="P66" i="1" a="1"/>
  <c r="P66" i="1"/>
  <c r="O66" i="1"/>
  <c r="N66" i="1" a="1"/>
  <c r="N66" i="1" s="1"/>
  <c r="M66" i="1"/>
  <c r="L66" i="1" a="1"/>
  <c r="L66" i="1" s="1"/>
  <c r="K66" i="1"/>
  <c r="J66" i="1" a="1"/>
  <c r="J66" i="1" s="1"/>
  <c r="I66" i="1"/>
  <c r="AJ65" i="1" a="1"/>
  <c r="AJ65" i="1" s="1"/>
  <c r="AH65" i="1"/>
  <c r="AG65" i="1"/>
  <c r="P65" i="1" a="1"/>
  <c r="P65" i="1" s="1"/>
  <c r="O65" i="1"/>
  <c r="T65" i="1" s="1"/>
  <c r="N65" i="1" a="1"/>
  <c r="N65" i="1" s="1"/>
  <c r="S65" i="1" s="1"/>
  <c r="M65" i="1"/>
  <c r="L65" i="1" a="1"/>
  <c r="L65" i="1" s="1"/>
  <c r="R65" i="1" s="1"/>
  <c r="K65" i="1"/>
  <c r="J65" i="1" a="1"/>
  <c r="J65" i="1"/>
  <c r="I65" i="1"/>
  <c r="AJ64" i="1" a="1"/>
  <c r="AJ64" i="1" s="1"/>
  <c r="AH64" i="1"/>
  <c r="AG64" i="1"/>
  <c r="P64" i="1" a="1"/>
  <c r="P64" i="1" s="1"/>
  <c r="O64" i="1"/>
  <c r="N64" i="1" a="1"/>
  <c r="N64" i="1" s="1"/>
  <c r="M64" i="1"/>
  <c r="L64" i="1" a="1"/>
  <c r="L64" i="1" s="1"/>
  <c r="K64" i="1"/>
  <c r="J64" i="1" a="1"/>
  <c r="J64" i="1" s="1"/>
  <c r="I64" i="1"/>
  <c r="AJ63" i="1" a="1"/>
  <c r="AJ63" i="1"/>
  <c r="AH63" i="1"/>
  <c r="AG63" i="1"/>
  <c r="P63" i="1" a="1"/>
  <c r="P63" i="1" s="1"/>
  <c r="O63" i="1"/>
  <c r="N63" i="1" a="1"/>
  <c r="N63" i="1" s="1"/>
  <c r="M63" i="1"/>
  <c r="S63" i="1" s="1"/>
  <c r="L63" i="1" a="1"/>
  <c r="L63" i="1"/>
  <c r="K63" i="1"/>
  <c r="J63" i="1" a="1"/>
  <c r="J63" i="1" s="1"/>
  <c r="I63" i="1"/>
  <c r="AJ62" i="1" a="1"/>
  <c r="AJ62" i="1" s="1"/>
  <c r="AH62" i="1"/>
  <c r="AG62" i="1"/>
  <c r="P62" i="1" a="1"/>
  <c r="P62" i="1" s="1"/>
  <c r="T62" i="1" s="1"/>
  <c r="O62" i="1"/>
  <c r="N62" i="1" a="1"/>
  <c r="N62" i="1" s="1"/>
  <c r="M62" i="1"/>
  <c r="L62" i="1" a="1"/>
  <c r="L62" i="1"/>
  <c r="K62" i="1"/>
  <c r="J62" i="1" a="1"/>
  <c r="J62" i="1" s="1"/>
  <c r="I62" i="1"/>
  <c r="AJ61" i="1" a="1"/>
  <c r="AJ61" i="1" s="1"/>
  <c r="AN61" i="1" s="1"/>
  <c r="AH61" i="1"/>
  <c r="AG61" i="1"/>
  <c r="P61" i="1" a="1"/>
  <c r="P61" i="1"/>
  <c r="O61" i="1"/>
  <c r="N61" i="1" a="1"/>
  <c r="N61" i="1"/>
  <c r="M61" i="1"/>
  <c r="L61" i="1" a="1"/>
  <c r="L61" i="1" s="1"/>
  <c r="K61" i="1"/>
  <c r="R61" i="1" s="1"/>
  <c r="J61" i="1" a="1"/>
  <c r="J61" i="1" s="1"/>
  <c r="I61" i="1"/>
  <c r="Q61" i="1" s="1"/>
  <c r="AJ60" i="1" a="1"/>
  <c r="AJ60" i="1" s="1"/>
  <c r="AH60" i="1"/>
  <c r="AG60" i="1"/>
  <c r="P60" i="1" a="1"/>
  <c r="P60" i="1"/>
  <c r="T60" i="1" s="1"/>
  <c r="O60" i="1"/>
  <c r="N60" i="1" a="1"/>
  <c r="N60" i="1" s="1"/>
  <c r="M60" i="1"/>
  <c r="S60" i="1" s="1"/>
  <c r="L60" i="1" a="1"/>
  <c r="L60" i="1"/>
  <c r="K60" i="1"/>
  <c r="J60" i="1" a="1"/>
  <c r="J60" i="1" s="1"/>
  <c r="I60" i="1"/>
  <c r="AJ59" i="1" a="1"/>
  <c r="AJ59" i="1" s="1"/>
  <c r="AH59" i="1"/>
  <c r="AG59" i="1"/>
  <c r="P59" i="1" a="1"/>
  <c r="P59" i="1" s="1"/>
  <c r="O59" i="1"/>
  <c r="N59" i="1" a="1"/>
  <c r="N59" i="1" s="1"/>
  <c r="M59" i="1"/>
  <c r="L59" i="1" a="1"/>
  <c r="L59" i="1" s="1"/>
  <c r="K59" i="1"/>
  <c r="J59" i="1" a="1"/>
  <c r="J59" i="1"/>
  <c r="I59" i="1"/>
  <c r="Q59" i="1" s="1"/>
  <c r="AN59" i="1" s="1"/>
  <c r="AJ58" i="1" a="1"/>
  <c r="AJ58" i="1" s="1"/>
  <c r="AH58" i="1"/>
  <c r="AG58" i="1"/>
  <c r="P58" i="1" a="1"/>
  <c r="P58" i="1"/>
  <c r="O58" i="1"/>
  <c r="N58" i="1" a="1"/>
  <c r="N58" i="1" s="1"/>
  <c r="M58" i="1"/>
  <c r="L58" i="1" a="1"/>
  <c r="L58" i="1" s="1"/>
  <c r="K58" i="1"/>
  <c r="J58" i="1" a="1"/>
  <c r="J58" i="1" s="1"/>
  <c r="I58" i="1"/>
  <c r="AJ57" i="1" a="1"/>
  <c r="AJ57" i="1" s="1"/>
  <c r="AN57" i="1" s="1"/>
  <c r="AH57" i="1"/>
  <c r="AG57" i="1"/>
  <c r="P57" i="1" a="1"/>
  <c r="P57" i="1" s="1"/>
  <c r="T57" i="1" s="1"/>
  <c r="O57" i="1"/>
  <c r="N57" i="1" a="1"/>
  <c r="N57" i="1" s="1"/>
  <c r="M57" i="1"/>
  <c r="S57" i="1" s="1"/>
  <c r="L57" i="1" a="1"/>
  <c r="L57" i="1" s="1"/>
  <c r="K57" i="1"/>
  <c r="J57" i="1" a="1"/>
  <c r="J57" i="1"/>
  <c r="I57" i="1"/>
  <c r="Q57" i="1" s="1"/>
  <c r="AJ56" i="1" a="1"/>
  <c r="AJ56" i="1" s="1"/>
  <c r="AH56" i="1"/>
  <c r="AG56" i="1"/>
  <c r="P56" i="1" a="1"/>
  <c r="P56" i="1" s="1"/>
  <c r="O56" i="1"/>
  <c r="N56" i="1" a="1"/>
  <c r="N56" i="1" s="1"/>
  <c r="M56" i="1"/>
  <c r="L56" i="1" a="1"/>
  <c r="L56" i="1"/>
  <c r="K56" i="1"/>
  <c r="J56" i="1" a="1"/>
  <c r="J56" i="1" s="1"/>
  <c r="I56" i="1"/>
  <c r="AJ55" i="1" a="1"/>
  <c r="AJ55" i="1"/>
  <c r="AH55" i="1"/>
  <c r="AG55" i="1"/>
  <c r="P55" i="1" a="1"/>
  <c r="P55" i="1" s="1"/>
  <c r="O55" i="1"/>
  <c r="T55" i="1" s="1"/>
  <c r="N55" i="1" a="1"/>
  <c r="N55" i="1" s="1"/>
  <c r="S55" i="1" s="1"/>
  <c r="M55" i="1"/>
  <c r="L55" i="1" a="1"/>
  <c r="L55" i="1" s="1"/>
  <c r="K55" i="1"/>
  <c r="J55" i="1" a="1"/>
  <c r="J55" i="1" s="1"/>
  <c r="I55" i="1"/>
  <c r="AJ54" i="1" a="1"/>
  <c r="AJ54" i="1"/>
  <c r="AO54" i="1"/>
  <c r="AH54" i="1"/>
  <c r="AG54" i="1"/>
  <c r="P54" i="1" a="1"/>
  <c r="P54" i="1"/>
  <c r="O54" i="1"/>
  <c r="T54" i="1" s="1"/>
  <c r="N54" i="1" a="1"/>
  <c r="N54" i="1" s="1"/>
  <c r="M54" i="1"/>
  <c r="L54" i="1" a="1"/>
  <c r="L54" i="1" s="1"/>
  <c r="K54" i="1"/>
  <c r="R54" i="1" s="1"/>
  <c r="J54" i="1" a="1"/>
  <c r="J54" i="1"/>
  <c r="I54" i="1"/>
  <c r="AJ53" i="1" a="1"/>
  <c r="AJ53" i="1" s="1"/>
  <c r="AH53" i="1"/>
  <c r="AG53" i="1"/>
  <c r="P53" i="1" a="1"/>
  <c r="P53" i="1" s="1"/>
  <c r="O53" i="1"/>
  <c r="T53" i="1" s="1"/>
  <c r="N53" i="1" a="1"/>
  <c r="N53" i="1" s="1"/>
  <c r="M53" i="1"/>
  <c r="L53" i="1" a="1"/>
  <c r="L53" i="1" s="1"/>
  <c r="K53" i="1"/>
  <c r="J53" i="1" a="1"/>
  <c r="J53" i="1" s="1"/>
  <c r="I53" i="1"/>
  <c r="AJ52" i="1" a="1"/>
  <c r="AJ52" i="1" s="1"/>
  <c r="AH52" i="1"/>
  <c r="AG52" i="1"/>
  <c r="P52" i="1" a="1"/>
  <c r="P52" i="1" s="1"/>
  <c r="O52" i="1"/>
  <c r="N52" i="1" a="1"/>
  <c r="N52" i="1" s="1"/>
  <c r="M52" i="1"/>
  <c r="S52" i="1" s="1"/>
  <c r="L52" i="1" a="1"/>
  <c r="L52" i="1" s="1"/>
  <c r="R52" i="1" s="1"/>
  <c r="K52" i="1"/>
  <c r="J52" i="1" a="1"/>
  <c r="J52" i="1" s="1"/>
  <c r="I52" i="1"/>
  <c r="AJ51" i="1" a="1"/>
  <c r="AJ51" i="1" s="1"/>
  <c r="AH51" i="1"/>
  <c r="AG51" i="1"/>
  <c r="P51" i="1" a="1"/>
  <c r="P51" i="1" s="1"/>
  <c r="O51" i="1"/>
  <c r="T51" i="1" s="1"/>
  <c r="N51" i="1" a="1"/>
  <c r="N51" i="1" s="1"/>
  <c r="S51" i="1" s="1"/>
  <c r="M51" i="1"/>
  <c r="L51" i="1" a="1"/>
  <c r="L51" i="1"/>
  <c r="K51" i="1"/>
  <c r="R51" i="1" s="1"/>
  <c r="J51" i="1" a="1"/>
  <c r="J51" i="1" s="1"/>
  <c r="I51" i="1"/>
  <c r="AJ50" i="1" a="1"/>
  <c r="AJ50" i="1" s="1"/>
  <c r="AH50" i="1"/>
  <c r="AG50" i="1"/>
  <c r="AK50" i="1" s="1" a="1"/>
  <c r="AK50" i="1" s="1"/>
  <c r="P50" i="1" a="1"/>
  <c r="P50" i="1" s="1"/>
  <c r="O50" i="1"/>
  <c r="N50" i="1" a="1"/>
  <c r="N50" i="1" s="1"/>
  <c r="M50" i="1"/>
  <c r="L50" i="1" a="1"/>
  <c r="L50" i="1" s="1"/>
  <c r="K50" i="1"/>
  <c r="R50" i="1" s="1"/>
  <c r="J50" i="1" a="1"/>
  <c r="J50" i="1" s="1"/>
  <c r="I50" i="1"/>
  <c r="AJ49" i="1" a="1"/>
  <c r="AJ49" i="1" s="1"/>
  <c r="AH49" i="1"/>
  <c r="AG49" i="1"/>
  <c r="AK49" i="1" s="1" a="1"/>
  <c r="AK49" i="1" s="1"/>
  <c r="P49" i="1" a="1"/>
  <c r="P49" i="1" s="1"/>
  <c r="O49" i="1"/>
  <c r="N49" i="1" a="1"/>
  <c r="N49" i="1" s="1"/>
  <c r="M49" i="1"/>
  <c r="L49" i="1" a="1"/>
  <c r="L49" i="1" s="1"/>
  <c r="K49" i="1"/>
  <c r="J49" i="1" a="1"/>
  <c r="J49" i="1" s="1"/>
  <c r="I49" i="1"/>
  <c r="Q49" i="1" s="1"/>
  <c r="AL48" i="1" a="1"/>
  <c r="AL48" i="1" s="1"/>
  <c r="AJ48" i="1" a="1"/>
  <c r="AJ48" i="1" s="1"/>
  <c r="AH48" i="1"/>
  <c r="AG48" i="1"/>
  <c r="AK48" i="1" s="1" a="1"/>
  <c r="AK48" i="1" s="1"/>
  <c r="P48" i="1" a="1"/>
  <c r="P48" i="1" s="1"/>
  <c r="O48" i="1"/>
  <c r="N48" i="1" a="1"/>
  <c r="N48" i="1" s="1"/>
  <c r="M48" i="1"/>
  <c r="L48" i="1" a="1"/>
  <c r="L48" i="1" s="1"/>
  <c r="K48" i="1"/>
  <c r="J48" i="1" a="1"/>
  <c r="J48" i="1" s="1"/>
  <c r="I48" i="1"/>
  <c r="AL47" i="1" a="1"/>
  <c r="AL47" i="1"/>
  <c r="AJ47" i="1" a="1"/>
  <c r="AJ47" i="1" s="1"/>
  <c r="AH47" i="1"/>
  <c r="AG47" i="1"/>
  <c r="AK47" i="1" s="1" a="1"/>
  <c r="AK47" i="1" s="1"/>
  <c r="P47" i="1" a="1"/>
  <c r="P47" i="1" s="1"/>
  <c r="O47" i="1"/>
  <c r="N47" i="1" a="1"/>
  <c r="N47" i="1" s="1"/>
  <c r="M47" i="1"/>
  <c r="L47" i="1" a="1"/>
  <c r="L47" i="1" s="1"/>
  <c r="K47" i="1"/>
  <c r="J47" i="1" a="1"/>
  <c r="J47" i="1" s="1"/>
  <c r="I47" i="1"/>
  <c r="AL46" i="1" a="1"/>
  <c r="AL46" i="1" s="1"/>
  <c r="AJ46" i="1" a="1"/>
  <c r="AJ46" i="1" s="1"/>
  <c r="AH46" i="1"/>
  <c r="AG46" i="1"/>
  <c r="AK46" i="1" s="1" a="1"/>
  <c r="AK46" i="1" s="1"/>
  <c r="P46" i="1" a="1"/>
  <c r="P46" i="1" s="1"/>
  <c r="O46" i="1"/>
  <c r="N46" i="1" a="1"/>
  <c r="N46" i="1" s="1"/>
  <c r="M46" i="1"/>
  <c r="L46" i="1" a="1"/>
  <c r="L46" i="1" s="1"/>
  <c r="K46" i="1"/>
  <c r="J46" i="1" a="1"/>
  <c r="J46" i="1" s="1"/>
  <c r="I46" i="1"/>
  <c r="Q46" i="1" s="1"/>
  <c r="AL45" i="1" a="1"/>
  <c r="AL45" i="1" s="1"/>
  <c r="AJ45" i="1" a="1"/>
  <c r="AJ45" i="1" s="1"/>
  <c r="AH45" i="1"/>
  <c r="AG45" i="1"/>
  <c r="P45" i="1" a="1"/>
  <c r="P45" i="1" s="1"/>
  <c r="O45" i="1"/>
  <c r="N45" i="1" a="1"/>
  <c r="N45" i="1"/>
  <c r="M45" i="1"/>
  <c r="L45" i="1" a="1"/>
  <c r="L45" i="1" s="1"/>
  <c r="K45" i="1"/>
  <c r="J45" i="1" a="1"/>
  <c r="J45" i="1" s="1"/>
  <c r="I45" i="1"/>
  <c r="AJ44" i="1" a="1"/>
  <c r="AJ44" i="1" s="1"/>
  <c r="AH44" i="1"/>
  <c r="AL44" i="1" s="1" a="1"/>
  <c r="AL44" i="1" s="1"/>
  <c r="AQ44" i="1" s="1"/>
  <c r="AG44" i="1"/>
  <c r="P44" i="1" a="1"/>
  <c r="P44" i="1" s="1"/>
  <c r="O44" i="1"/>
  <c r="T44" i="1" s="1"/>
  <c r="N44" i="1" a="1"/>
  <c r="N44" i="1" s="1"/>
  <c r="M44" i="1"/>
  <c r="L44" i="1" a="1"/>
  <c r="L44" i="1" s="1"/>
  <c r="K44" i="1"/>
  <c r="J44" i="1" a="1"/>
  <c r="J44" i="1" s="1"/>
  <c r="I44" i="1"/>
  <c r="AJ43" i="1" a="1"/>
  <c r="AJ43" i="1" s="1"/>
  <c r="AH43" i="1"/>
  <c r="AL43" i="1" s="1" a="1"/>
  <c r="AL43" i="1" s="1"/>
  <c r="AG43" i="1"/>
  <c r="P43" i="1" a="1"/>
  <c r="P43" i="1" s="1"/>
  <c r="O43" i="1"/>
  <c r="N43" i="1" a="1"/>
  <c r="N43" i="1" s="1"/>
  <c r="M43" i="1"/>
  <c r="L43" i="1" a="1"/>
  <c r="L43" i="1" s="1"/>
  <c r="K43" i="1"/>
  <c r="J43" i="1" a="1"/>
  <c r="J43" i="1" s="1"/>
  <c r="I43" i="1"/>
  <c r="AJ42" i="1" a="1"/>
  <c r="AJ42" i="1" s="1"/>
  <c r="AH42" i="1"/>
  <c r="AL42" i="1" s="1" a="1"/>
  <c r="AL42" i="1" s="1"/>
  <c r="AG42" i="1"/>
  <c r="P42" i="1" a="1"/>
  <c r="P42" i="1" s="1"/>
  <c r="O42" i="1"/>
  <c r="N42" i="1" a="1"/>
  <c r="N42" i="1" s="1"/>
  <c r="M42" i="1"/>
  <c r="L42" i="1" a="1"/>
  <c r="L42" i="1" s="1"/>
  <c r="K42" i="1"/>
  <c r="J42" i="1" a="1"/>
  <c r="J42" i="1" s="1"/>
  <c r="I42" i="1"/>
  <c r="AJ41" i="1" a="1"/>
  <c r="AJ41" i="1" s="1"/>
  <c r="AH41" i="1"/>
  <c r="AL49" i="1" s="1" a="1"/>
  <c r="AL49" i="1" s="1"/>
  <c r="AG41" i="1"/>
  <c r="AK41" i="1" s="1" a="1"/>
  <c r="AK41" i="1" s="1"/>
  <c r="AP41" i="1" s="1"/>
  <c r="P41" i="1" a="1"/>
  <c r="P41" i="1" s="1"/>
  <c r="O41" i="1"/>
  <c r="N41" i="1" a="1"/>
  <c r="N41" i="1"/>
  <c r="M41" i="1"/>
  <c r="S41" i="1" s="1"/>
  <c r="L41" i="1" a="1"/>
  <c r="L41" i="1" s="1"/>
  <c r="K41" i="1"/>
  <c r="J41" i="1" a="1"/>
  <c r="J41" i="1" s="1"/>
  <c r="I41" i="1"/>
  <c r="AJ40" i="1" a="1"/>
  <c r="AJ40" i="1" s="1"/>
  <c r="AH40" i="1"/>
  <c r="AL40" i="1" s="1" a="1"/>
  <c r="AL40" i="1" s="1"/>
  <c r="AG40" i="1"/>
  <c r="AK40" i="1" s="1" a="1"/>
  <c r="AK40" i="1" s="1"/>
  <c r="P40" i="1" a="1"/>
  <c r="P40" i="1" s="1"/>
  <c r="O40" i="1"/>
  <c r="T40" i="1" s="1"/>
  <c r="N40" i="1" a="1"/>
  <c r="N40" i="1" s="1"/>
  <c r="M40" i="1"/>
  <c r="L40" i="1" a="1"/>
  <c r="L40" i="1" s="1"/>
  <c r="K40" i="1"/>
  <c r="J40" i="1" a="1"/>
  <c r="J40" i="1" s="1"/>
  <c r="I40" i="1"/>
  <c r="AJ39" i="1" a="1"/>
  <c r="AJ39" i="1" s="1"/>
  <c r="AH39" i="1"/>
  <c r="AL39" i="1" s="1" a="1"/>
  <c r="AL39" i="1" s="1"/>
  <c r="AG39" i="1"/>
  <c r="AK45" i="1" s="1" a="1"/>
  <c r="AK45" i="1" s="1"/>
  <c r="P39" i="1" a="1"/>
  <c r="P39" i="1" s="1"/>
  <c r="O39" i="1"/>
  <c r="N39" i="1" a="1"/>
  <c r="N39" i="1" s="1"/>
  <c r="M39" i="1"/>
  <c r="L39" i="1" a="1"/>
  <c r="L39" i="1" s="1"/>
  <c r="R39" i="1" s="1"/>
  <c r="K39" i="1"/>
  <c r="J39" i="1" a="1"/>
  <c r="J39" i="1" s="1"/>
  <c r="I39" i="1"/>
  <c r="AJ38" i="1" a="1"/>
  <c r="AJ38" i="1" s="1"/>
  <c r="AH38" i="1"/>
  <c r="AL38" i="1" s="1" a="1"/>
  <c r="AL38" i="1" s="1"/>
  <c r="AG38" i="1"/>
  <c r="AK38" i="1" s="1" a="1"/>
  <c r="AK38" i="1" s="1"/>
  <c r="P38" i="1" a="1"/>
  <c r="P38" i="1" s="1"/>
  <c r="O38" i="1"/>
  <c r="N38" i="1" a="1"/>
  <c r="N38" i="1" s="1"/>
  <c r="M38" i="1"/>
  <c r="L38" i="1" a="1"/>
  <c r="L38" i="1" s="1"/>
  <c r="R38" i="1" s="1"/>
  <c r="K38" i="1"/>
  <c r="J38" i="1" a="1"/>
  <c r="J38" i="1" s="1"/>
  <c r="I38" i="1"/>
  <c r="AJ37" i="1" a="1"/>
  <c r="AJ37" i="1" s="1"/>
  <c r="AN37" i="1" s="1"/>
  <c r="AH37" i="1"/>
  <c r="AL37" i="1" s="1" a="1"/>
  <c r="AL37" i="1" s="1"/>
  <c r="AG37" i="1"/>
  <c r="P37" i="1" a="1"/>
  <c r="P37" i="1" s="1"/>
  <c r="O37" i="1"/>
  <c r="N37" i="1" a="1"/>
  <c r="N37" i="1"/>
  <c r="M37" i="1"/>
  <c r="L37" i="1" a="1"/>
  <c r="L37" i="1" s="1"/>
  <c r="R37" i="1" s="1"/>
  <c r="K37" i="1"/>
  <c r="J37" i="1" a="1"/>
  <c r="J37" i="1" s="1"/>
  <c r="I37" i="1"/>
  <c r="Q37" i="1" s="1"/>
  <c r="AJ36" i="1" a="1"/>
  <c r="AJ36" i="1" s="1"/>
  <c r="AH36" i="1"/>
  <c r="AG36" i="1"/>
  <c r="AK36" i="1" s="1" a="1"/>
  <c r="AK36" i="1" s="1"/>
  <c r="P36" i="1" a="1"/>
  <c r="P36" i="1" s="1"/>
  <c r="O36" i="1"/>
  <c r="T36" i="1" s="1"/>
  <c r="N36" i="1" a="1"/>
  <c r="N36" i="1" s="1"/>
  <c r="M36" i="1"/>
  <c r="L36" i="1" a="1"/>
  <c r="L36" i="1" s="1"/>
  <c r="R36" i="1" s="1"/>
  <c r="K36" i="1"/>
  <c r="J36" i="1" a="1"/>
  <c r="J36" i="1" s="1"/>
  <c r="I36" i="1"/>
  <c r="AJ35" i="1" a="1"/>
  <c r="AJ35" i="1" s="1"/>
  <c r="AH35" i="1"/>
  <c r="AL35" i="1" s="1" a="1"/>
  <c r="AL35" i="1" s="1"/>
  <c r="AG35" i="1"/>
  <c r="AK35" i="1" s="1" a="1"/>
  <c r="AK35" i="1" s="1"/>
  <c r="P35" i="1" a="1"/>
  <c r="P35" i="1" s="1"/>
  <c r="O35" i="1"/>
  <c r="N35" i="1" a="1"/>
  <c r="N35" i="1" s="1"/>
  <c r="M35" i="1"/>
  <c r="L35" i="1" a="1"/>
  <c r="L35" i="1" s="1"/>
  <c r="K35" i="1"/>
  <c r="J35" i="1" a="1"/>
  <c r="J35" i="1" s="1"/>
  <c r="I35" i="1"/>
  <c r="Q35" i="1" s="1"/>
  <c r="AJ34" i="1" a="1"/>
  <c r="AJ34" i="1" s="1"/>
  <c r="AH34" i="1"/>
  <c r="AL34" i="1" s="1" a="1"/>
  <c r="AL34" i="1" s="1"/>
  <c r="AG34" i="1"/>
  <c r="AK34" i="1" s="1" a="1"/>
  <c r="AK34" i="1" s="1"/>
  <c r="P34" i="1" a="1"/>
  <c r="P34" i="1" s="1"/>
  <c r="O34" i="1"/>
  <c r="T34" i="1" s="1"/>
  <c r="N34" i="1" a="1"/>
  <c r="N34" i="1" s="1"/>
  <c r="M34" i="1"/>
  <c r="L34" i="1" a="1"/>
  <c r="L34" i="1" s="1"/>
  <c r="K34" i="1"/>
  <c r="J34" i="1" a="1"/>
  <c r="J34" i="1" s="1"/>
  <c r="I34" i="1"/>
  <c r="AJ33" i="1" a="1"/>
  <c r="AJ33" i="1" s="1"/>
  <c r="AH33" i="1"/>
  <c r="AL33" i="1" s="1" a="1"/>
  <c r="AL33" i="1" s="1"/>
  <c r="AG33" i="1"/>
  <c r="AK33" i="1" s="1" a="1"/>
  <c r="AK33" i="1" s="1"/>
  <c r="P33" i="1" a="1"/>
  <c r="P33" i="1" s="1"/>
  <c r="O33" i="1"/>
  <c r="N33" i="1" a="1"/>
  <c r="N33" i="1" s="1"/>
  <c r="M33" i="1"/>
  <c r="L33" i="1" a="1"/>
  <c r="L33" i="1" s="1"/>
  <c r="K33" i="1"/>
  <c r="J33" i="1" a="1"/>
  <c r="J33" i="1" s="1"/>
  <c r="I33" i="1"/>
  <c r="Q33" i="1" s="1"/>
  <c r="AJ32" i="1" a="1"/>
  <c r="AJ32" i="1" s="1"/>
  <c r="AH32" i="1"/>
  <c r="AL32" i="1" s="1" a="1"/>
  <c r="AL32" i="1" s="1"/>
  <c r="AG32" i="1"/>
  <c r="AK32" i="1" s="1" a="1"/>
  <c r="AK32" i="1" s="1"/>
  <c r="P32" i="1" a="1"/>
  <c r="P32" i="1" s="1"/>
  <c r="O32" i="1"/>
  <c r="T32" i="1" s="1"/>
  <c r="N32" i="1" a="1"/>
  <c r="N32" i="1" s="1"/>
  <c r="M32" i="1"/>
  <c r="L32" i="1" a="1"/>
  <c r="L32" i="1" s="1"/>
  <c r="K32" i="1"/>
  <c r="J32" i="1" a="1"/>
  <c r="J32" i="1" s="1"/>
  <c r="I32" i="1"/>
  <c r="AJ31" i="1" a="1"/>
  <c r="AJ31" i="1" s="1"/>
  <c r="AH31" i="1"/>
  <c r="AL31" i="1" s="1" a="1"/>
  <c r="AL31" i="1" s="1"/>
  <c r="AG31" i="1"/>
  <c r="AK31" i="1" s="1" a="1"/>
  <c r="AK31" i="1" s="1"/>
  <c r="P31" i="1" a="1"/>
  <c r="P31" i="1" s="1"/>
  <c r="O31" i="1"/>
  <c r="N31" i="1" a="1"/>
  <c r="N31" i="1" s="1"/>
  <c r="M31" i="1"/>
  <c r="L31" i="1" a="1"/>
  <c r="L31" i="1" s="1"/>
  <c r="K31" i="1"/>
  <c r="J31" i="1" a="1"/>
  <c r="J31" i="1" s="1"/>
  <c r="I31" i="1"/>
  <c r="AJ30" i="1" a="1"/>
  <c r="AJ30" i="1" s="1"/>
  <c r="AH30" i="1"/>
  <c r="AL30" i="1" s="1" a="1"/>
  <c r="AL30" i="1" s="1"/>
  <c r="AG30" i="1"/>
  <c r="AK30" i="1" s="1" a="1"/>
  <c r="AK30" i="1" s="1"/>
  <c r="P30" i="1" a="1"/>
  <c r="P30" i="1" s="1"/>
  <c r="O30" i="1"/>
  <c r="N30" i="1" a="1"/>
  <c r="N30" i="1" s="1"/>
  <c r="M30" i="1"/>
  <c r="L30" i="1" a="1"/>
  <c r="L30" i="1" s="1"/>
  <c r="K30" i="1"/>
  <c r="J30" i="1" a="1"/>
  <c r="J30" i="1" s="1"/>
  <c r="I30" i="1"/>
  <c r="AJ29" i="1" a="1"/>
  <c r="AJ29" i="1" s="1"/>
  <c r="AH29" i="1"/>
  <c r="AL29" i="1" s="1" a="1"/>
  <c r="AL29" i="1" s="1"/>
  <c r="AG29" i="1"/>
  <c r="AK29" i="1" s="1" a="1"/>
  <c r="AK29" i="1" s="1"/>
  <c r="P29" i="1" a="1"/>
  <c r="P29" i="1" s="1"/>
  <c r="O29" i="1"/>
  <c r="N29" i="1" a="1"/>
  <c r="N29" i="1" s="1"/>
  <c r="M29" i="1"/>
  <c r="L29" i="1" a="1"/>
  <c r="L29" i="1" s="1"/>
  <c r="K29" i="1"/>
  <c r="J29" i="1" a="1"/>
  <c r="J29" i="1" s="1"/>
  <c r="I29" i="1"/>
  <c r="AJ28" i="1" a="1"/>
  <c r="AJ28" i="1" s="1"/>
  <c r="AH28" i="1"/>
  <c r="AL28" i="1" s="1" a="1"/>
  <c r="AL28" i="1" s="1"/>
  <c r="AG28" i="1"/>
  <c r="AK28" i="1" s="1" a="1"/>
  <c r="AK28" i="1" s="1"/>
  <c r="P28" i="1" a="1"/>
  <c r="P28" i="1" s="1"/>
  <c r="O28" i="1"/>
  <c r="N28" i="1" a="1"/>
  <c r="N28" i="1" s="1"/>
  <c r="M28" i="1"/>
  <c r="L28" i="1" a="1"/>
  <c r="L28" i="1" s="1"/>
  <c r="K28" i="1"/>
  <c r="J28" i="1" a="1"/>
  <c r="J28" i="1" s="1"/>
  <c r="I28" i="1"/>
  <c r="Q28" i="1" s="1"/>
  <c r="AJ27" i="1" a="1"/>
  <c r="AJ27" i="1" s="1"/>
  <c r="AH27" i="1"/>
  <c r="AL27" i="1" s="1" a="1"/>
  <c r="AL27" i="1" s="1"/>
  <c r="AG27" i="1"/>
  <c r="AK27" i="1" s="1" a="1"/>
  <c r="AK27" i="1" s="1"/>
  <c r="P27" i="1" a="1"/>
  <c r="P27" i="1" s="1"/>
  <c r="O27" i="1"/>
  <c r="N27" i="1" a="1"/>
  <c r="N27" i="1" s="1"/>
  <c r="M27" i="1"/>
  <c r="L27" i="1" a="1"/>
  <c r="L27" i="1" s="1"/>
  <c r="K27" i="1"/>
  <c r="R27" i="1" s="1"/>
  <c r="J27" i="1" a="1"/>
  <c r="J27" i="1" s="1"/>
  <c r="I27" i="1"/>
  <c r="Q27" i="1" s="1"/>
  <c r="AJ26" i="1" a="1"/>
  <c r="AJ26" i="1" s="1"/>
  <c r="AH26" i="1"/>
  <c r="AL26" i="1" s="1" a="1"/>
  <c r="AL26" i="1" s="1"/>
  <c r="AG26" i="1"/>
  <c r="AK26" i="1" s="1" a="1"/>
  <c r="AK26" i="1" s="1"/>
  <c r="P26" i="1" a="1"/>
  <c r="P26" i="1" s="1"/>
  <c r="O26" i="1"/>
  <c r="N26" i="1" a="1"/>
  <c r="N26" i="1" s="1"/>
  <c r="M26" i="1"/>
  <c r="L26" i="1" a="1"/>
  <c r="L26" i="1" s="1"/>
  <c r="K26" i="1"/>
  <c r="R26" i="1" s="1"/>
  <c r="J26" i="1" a="1"/>
  <c r="J26" i="1" s="1"/>
  <c r="I26" i="1"/>
  <c r="AJ25" i="1" a="1"/>
  <c r="AJ25" i="1" s="1"/>
  <c r="AH25" i="1"/>
  <c r="AL25" i="1" s="1" a="1"/>
  <c r="AL25" i="1" s="1"/>
  <c r="AG25" i="1"/>
  <c r="AK21" i="1" s="1" a="1"/>
  <c r="AK21" i="1" s="1"/>
  <c r="P25" i="1" a="1"/>
  <c r="P25" i="1" s="1"/>
  <c r="O25" i="1"/>
  <c r="N25" i="1" a="1"/>
  <c r="N25" i="1" s="1"/>
  <c r="M25" i="1"/>
  <c r="L25" i="1" a="1"/>
  <c r="L25" i="1" s="1"/>
  <c r="K25" i="1"/>
  <c r="J25" i="1" a="1"/>
  <c r="J25" i="1" s="1"/>
  <c r="I25" i="1"/>
  <c r="AJ24" i="1" a="1"/>
  <c r="AJ24" i="1" s="1"/>
  <c r="AH24" i="1"/>
  <c r="AL24" i="1" s="1" a="1"/>
  <c r="AL24" i="1" s="1"/>
  <c r="AG24" i="1"/>
  <c r="P24" i="1" a="1"/>
  <c r="P24" i="1" s="1"/>
  <c r="O24" i="1"/>
  <c r="T24" i="1" s="1"/>
  <c r="N24" i="1" a="1"/>
  <c r="N24" i="1" s="1"/>
  <c r="M24" i="1"/>
  <c r="L24" i="1" a="1"/>
  <c r="L24" i="1" s="1"/>
  <c r="K24" i="1"/>
  <c r="R24" i="1" s="1"/>
  <c r="J24" i="1" a="1"/>
  <c r="J24" i="1" s="1"/>
  <c r="I24" i="1"/>
  <c r="AJ23" i="1" a="1"/>
  <c r="AJ23" i="1" s="1"/>
  <c r="AH23" i="1"/>
  <c r="AL21" i="1" s="1" a="1"/>
  <c r="AL21" i="1" s="1"/>
  <c r="AG23" i="1"/>
  <c r="P23" i="1" a="1"/>
  <c r="P23" i="1" s="1"/>
  <c r="O23" i="1"/>
  <c r="N23" i="1" a="1"/>
  <c r="N23" i="1"/>
  <c r="M23" i="1"/>
  <c r="S23" i="1" s="1"/>
  <c r="L23" i="1" a="1"/>
  <c r="L23" i="1" s="1"/>
  <c r="K23" i="1"/>
  <c r="J23" i="1" a="1"/>
  <c r="J23" i="1" s="1"/>
  <c r="I23" i="1"/>
  <c r="AJ22" i="1" a="1"/>
  <c r="AJ22" i="1" s="1"/>
  <c r="AH22" i="1"/>
  <c r="AG22" i="1"/>
  <c r="P22" i="1" a="1"/>
  <c r="P22" i="1" s="1"/>
  <c r="O22" i="1"/>
  <c r="N22" i="1" a="1"/>
  <c r="N22" i="1"/>
  <c r="M22" i="1"/>
  <c r="L22" i="1" a="1"/>
  <c r="L22" i="1" s="1"/>
  <c r="K22" i="1"/>
  <c r="J22" i="1" a="1"/>
  <c r="J22" i="1" s="1"/>
  <c r="I22" i="1"/>
  <c r="AJ21" i="1" a="1"/>
  <c r="AJ21" i="1" s="1"/>
  <c r="AH21" i="1"/>
  <c r="AG21" i="1"/>
  <c r="P21" i="1" a="1"/>
  <c r="P21" i="1" s="1"/>
  <c r="O21" i="1"/>
  <c r="T21" i="1" s="1"/>
  <c r="N21" i="1" a="1"/>
  <c r="N21" i="1"/>
  <c r="M21" i="1"/>
  <c r="L21" i="1" a="1"/>
  <c r="L21" i="1" s="1"/>
  <c r="K21" i="1"/>
  <c r="J21" i="1" a="1"/>
  <c r="J21" i="1" s="1"/>
  <c r="I21" i="1"/>
  <c r="AJ20" i="1" a="1"/>
  <c r="AJ20" i="1" s="1"/>
  <c r="AH20" i="1"/>
  <c r="AG20" i="1"/>
  <c r="P20" i="1" a="1"/>
  <c r="P20" i="1" s="1"/>
  <c r="O20" i="1"/>
  <c r="T20" i="1" s="1"/>
  <c r="N20" i="1" a="1"/>
  <c r="N20" i="1" s="1"/>
  <c r="M20" i="1"/>
  <c r="L20" i="1" a="1"/>
  <c r="L20" i="1" s="1"/>
  <c r="K20" i="1"/>
  <c r="J20" i="1" a="1"/>
  <c r="J20" i="1" s="1"/>
  <c r="I20" i="1"/>
  <c r="Q20" i="1" s="1"/>
  <c r="AJ19" i="1" a="1"/>
  <c r="AJ19" i="1" s="1"/>
  <c r="AH19" i="1"/>
  <c r="AG19" i="1"/>
  <c r="P19" i="1" a="1"/>
  <c r="P19" i="1" s="1"/>
  <c r="O19" i="1"/>
  <c r="T19" i="1" s="1"/>
  <c r="N19" i="1" a="1"/>
  <c r="N19" i="1" s="1"/>
  <c r="M19" i="1"/>
  <c r="L19" i="1" a="1"/>
  <c r="L19" i="1" s="1"/>
  <c r="K19" i="1"/>
  <c r="R19" i="1" s="1"/>
  <c r="J19" i="1" a="1"/>
  <c r="J19" i="1" s="1"/>
  <c r="I19" i="1"/>
  <c r="Q19" i="1" s="1"/>
  <c r="AL18" i="1" a="1"/>
  <c r="AL18" i="1" s="1"/>
  <c r="AJ18" i="1" a="1"/>
  <c r="AJ18" i="1" s="1"/>
  <c r="AH18" i="1"/>
  <c r="AG18" i="1"/>
  <c r="P18" i="1" a="1"/>
  <c r="P18" i="1" s="1"/>
  <c r="O18" i="1"/>
  <c r="N18" i="1" a="1"/>
  <c r="N18" i="1"/>
  <c r="M18" i="1"/>
  <c r="S18" i="1" s="1"/>
  <c r="L18" i="1" a="1"/>
  <c r="L18" i="1" s="1"/>
  <c r="K18" i="1"/>
  <c r="R18" i="1" s="1"/>
  <c r="J18" i="1" a="1"/>
  <c r="J18" i="1" s="1"/>
  <c r="I18" i="1"/>
  <c r="AJ17" i="1" a="1"/>
  <c r="AJ17" i="1" s="1"/>
  <c r="AH17" i="1"/>
  <c r="AG17" i="1"/>
  <c r="AK17" i="1" s="1" a="1"/>
  <c r="AK17" i="1" s="1"/>
  <c r="P17" i="1" a="1"/>
  <c r="P17" i="1" s="1"/>
  <c r="O17" i="1"/>
  <c r="T17" i="1" s="1"/>
  <c r="N17" i="1" a="1"/>
  <c r="N17" i="1" s="1"/>
  <c r="M17" i="1"/>
  <c r="L17" i="1" a="1"/>
  <c r="L17" i="1" s="1"/>
  <c r="K17" i="1"/>
  <c r="J17" i="1" a="1"/>
  <c r="J17" i="1" s="1"/>
  <c r="I17" i="1"/>
  <c r="Q17" i="1" s="1"/>
  <c r="AJ16" i="1" a="1"/>
  <c r="AJ16" i="1" s="1"/>
  <c r="AH16" i="1"/>
  <c r="AG16" i="1"/>
  <c r="P16" i="1" a="1"/>
  <c r="P16" i="1" s="1"/>
  <c r="O16" i="1"/>
  <c r="T16" i="1" s="1"/>
  <c r="N16" i="1" a="1"/>
  <c r="N16" i="1" s="1"/>
  <c r="M16" i="1"/>
  <c r="L16" i="1" a="1"/>
  <c r="L16" i="1" s="1"/>
  <c r="K16" i="1"/>
  <c r="R16" i="1" s="1"/>
  <c r="J16" i="1" a="1"/>
  <c r="J16" i="1" s="1"/>
  <c r="I16" i="1"/>
  <c r="AK15" i="1" a="1"/>
  <c r="AK15" i="1" s="1"/>
  <c r="AJ15" i="1" a="1"/>
  <c r="AJ15" i="1" s="1"/>
  <c r="AH15" i="1"/>
  <c r="AG15" i="1"/>
  <c r="P15" i="1" a="1"/>
  <c r="P15" i="1" s="1"/>
  <c r="O15" i="1"/>
  <c r="N15" i="1" a="1"/>
  <c r="N15" i="1" s="1"/>
  <c r="M15" i="1"/>
  <c r="L15" i="1" a="1"/>
  <c r="L15" i="1" s="1"/>
  <c r="K15" i="1"/>
  <c r="J15" i="1" a="1"/>
  <c r="J15" i="1" s="1"/>
  <c r="I15" i="1"/>
  <c r="AJ14" i="1" a="1"/>
  <c r="AJ14" i="1" s="1"/>
  <c r="AH14" i="1"/>
  <c r="AG14" i="1"/>
  <c r="P14" i="1" a="1"/>
  <c r="P14" i="1" s="1"/>
  <c r="O14" i="1"/>
  <c r="T14" i="1" s="1"/>
  <c r="N14" i="1" a="1"/>
  <c r="N14" i="1" s="1"/>
  <c r="M14" i="1"/>
  <c r="L14" i="1" a="1"/>
  <c r="L14" i="1" s="1"/>
  <c r="K14" i="1"/>
  <c r="J14" i="1" a="1"/>
  <c r="J14" i="1" s="1"/>
  <c r="I14" i="1"/>
  <c r="AL13" i="1" a="1"/>
  <c r="AL13" i="1" s="1"/>
  <c r="AJ13" i="1" a="1"/>
  <c r="AJ13" i="1" s="1"/>
  <c r="AH13" i="1"/>
  <c r="AG13" i="1"/>
  <c r="AK13" i="1" s="1" a="1"/>
  <c r="AK13" i="1" s="1"/>
  <c r="P13" i="1" a="1"/>
  <c r="P13" i="1" s="1"/>
  <c r="O13" i="1"/>
  <c r="N13" i="1" a="1"/>
  <c r="N13" i="1"/>
  <c r="M13" i="1"/>
  <c r="L13" i="1" a="1"/>
  <c r="L13" i="1" s="1"/>
  <c r="K13" i="1"/>
  <c r="J13" i="1" a="1"/>
  <c r="J13" i="1" s="1"/>
  <c r="I13" i="1"/>
  <c r="AJ12" i="1" a="1"/>
  <c r="AJ12" i="1" s="1"/>
  <c r="AH12" i="1"/>
  <c r="AL12" i="1" s="1" a="1"/>
  <c r="AL12" i="1" s="1"/>
  <c r="AQ12" i="1" s="1"/>
  <c r="AG12" i="1"/>
  <c r="AK12" i="1" s="1" a="1"/>
  <c r="AK12" i="1" s="1"/>
  <c r="P12" i="1" a="1"/>
  <c r="P12" i="1" s="1"/>
  <c r="O12" i="1"/>
  <c r="T12" i="1" s="1"/>
  <c r="N12" i="1" a="1"/>
  <c r="N12" i="1"/>
  <c r="M12" i="1"/>
  <c r="L12" i="1" a="1"/>
  <c r="L12" i="1" s="1"/>
  <c r="K12" i="1"/>
  <c r="J12" i="1" a="1"/>
  <c r="J12" i="1" s="1"/>
  <c r="I12" i="1"/>
  <c r="AJ11" i="1" a="1"/>
  <c r="AJ11" i="1" s="1"/>
  <c r="AH11" i="1"/>
  <c r="AL11" i="1" s="1" a="1"/>
  <c r="AL11" i="1" s="1"/>
  <c r="AQ11" i="1" s="1"/>
  <c r="AG11" i="1"/>
  <c r="AK11" i="1" s="1" a="1"/>
  <c r="AK11" i="1" s="1"/>
  <c r="P11" i="1" a="1"/>
  <c r="P11" i="1" s="1"/>
  <c r="O11" i="1"/>
  <c r="T11" i="1" s="1"/>
  <c r="N11" i="1" a="1"/>
  <c r="N11" i="1" s="1"/>
  <c r="M11" i="1"/>
  <c r="L11" i="1" a="1"/>
  <c r="L11" i="1" s="1"/>
  <c r="K11" i="1"/>
  <c r="R11" i="1" s="1"/>
  <c r="J11" i="1" a="1"/>
  <c r="J11" i="1" s="1"/>
  <c r="I11" i="1"/>
  <c r="AJ10" i="1" a="1"/>
  <c r="AJ10" i="1" s="1"/>
  <c r="AH10" i="1"/>
  <c r="AL10" i="1" s="1" a="1"/>
  <c r="AL10" i="1" s="1"/>
  <c r="AG10" i="1"/>
  <c r="AK10" i="1" s="1" a="1"/>
  <c r="AK10" i="1" s="1"/>
  <c r="P10" i="1" a="1"/>
  <c r="P10" i="1" s="1"/>
  <c r="O10" i="1"/>
  <c r="N10" i="1" a="1"/>
  <c r="N10" i="1"/>
  <c r="M10" i="1"/>
  <c r="S10" i="1" s="1"/>
  <c r="L10" i="1" a="1"/>
  <c r="L10" i="1" s="1"/>
  <c r="K10" i="1"/>
  <c r="J10" i="1" a="1"/>
  <c r="J10" i="1" s="1"/>
  <c r="I10" i="1"/>
  <c r="AJ9" i="1" a="1"/>
  <c r="AJ9" i="1" s="1"/>
  <c r="AN9" i="1" s="1"/>
  <c r="AH9" i="1"/>
  <c r="AL9" i="1" s="1" a="1"/>
  <c r="AL9" i="1" s="1"/>
  <c r="AG9" i="1"/>
  <c r="P9" i="1" a="1"/>
  <c r="P9" i="1" s="1"/>
  <c r="O9" i="1"/>
  <c r="N9" i="1" a="1"/>
  <c r="N9" i="1"/>
  <c r="M9" i="1"/>
  <c r="S9" i="1" s="1"/>
  <c r="L9" i="1" a="1"/>
  <c r="L9" i="1" s="1"/>
  <c r="K9" i="1"/>
  <c r="J9" i="1" a="1"/>
  <c r="J9" i="1" s="1"/>
  <c r="I9" i="1"/>
  <c r="Q9" i="1" s="1"/>
  <c r="AJ8" i="1" a="1"/>
  <c r="AJ8" i="1" s="1"/>
  <c r="AH8" i="1"/>
  <c r="AL8" i="1" s="1" a="1"/>
  <c r="AL8" i="1" s="1"/>
  <c r="AG8" i="1"/>
  <c r="AK8" i="1" s="1" a="1"/>
  <c r="AK8" i="1" s="1"/>
  <c r="P8" i="1" a="1"/>
  <c r="P8" i="1" s="1"/>
  <c r="O8" i="1"/>
  <c r="T8" i="1" s="1"/>
  <c r="N8" i="1" a="1"/>
  <c r="N8" i="1" s="1"/>
  <c r="M8" i="1"/>
  <c r="L8" i="1" a="1"/>
  <c r="L8" i="1" s="1"/>
  <c r="K8" i="1"/>
  <c r="J8" i="1" a="1"/>
  <c r="J8" i="1" s="1"/>
  <c r="I8" i="1"/>
  <c r="AJ7" i="1" a="1"/>
  <c r="AJ7" i="1" s="1"/>
  <c r="AH7" i="1"/>
  <c r="AL7" i="1" s="1" a="1"/>
  <c r="AL7" i="1" s="1"/>
  <c r="AG7" i="1"/>
  <c r="AK7" i="1" s="1" a="1"/>
  <c r="AK7" i="1" s="1"/>
  <c r="P7" i="1" a="1"/>
  <c r="P7" i="1" s="1"/>
  <c r="O7" i="1"/>
  <c r="N7" i="1" a="1"/>
  <c r="N7" i="1" s="1"/>
  <c r="M7" i="1"/>
  <c r="L7" i="1" a="1"/>
  <c r="L7" i="1" s="1"/>
  <c r="K7" i="1"/>
  <c r="J7" i="1" a="1"/>
  <c r="J7" i="1" s="1"/>
  <c r="I7" i="1"/>
  <c r="AJ6" i="1" a="1"/>
  <c r="AJ6" i="1" s="1"/>
  <c r="AH6" i="1"/>
  <c r="AL6" i="1" s="1" a="1"/>
  <c r="AL6" i="1" s="1"/>
  <c r="AG6" i="1"/>
  <c r="P6" i="1" a="1"/>
  <c r="P6" i="1" s="1"/>
  <c r="O6" i="1"/>
  <c r="T6" i="1" s="1"/>
  <c r="N6" i="1" a="1"/>
  <c r="N6" i="1" s="1"/>
  <c r="M6" i="1"/>
  <c r="L6" i="1" a="1"/>
  <c r="L6" i="1" s="1"/>
  <c r="K6" i="1"/>
  <c r="J6" i="1" a="1"/>
  <c r="J6" i="1" s="1"/>
  <c r="I6" i="1"/>
  <c r="AJ5" i="1" a="1"/>
  <c r="AJ5" i="1" s="1"/>
  <c r="AH5" i="1"/>
  <c r="AG5" i="1"/>
  <c r="AK5" i="1" s="1" a="1"/>
  <c r="AK5" i="1" s="1"/>
  <c r="P5" i="1" a="1"/>
  <c r="P5" i="1" s="1"/>
  <c r="O5" i="1"/>
  <c r="T5" i="1" s="1"/>
  <c r="N5" i="1" a="1"/>
  <c r="N5" i="1" s="1"/>
  <c r="M5" i="1"/>
  <c r="L5" i="1" a="1"/>
  <c r="L5" i="1" s="1"/>
  <c r="K5" i="1"/>
  <c r="J5" i="1" a="1"/>
  <c r="J5" i="1" s="1"/>
  <c r="I5" i="1"/>
  <c r="AJ4" i="1" a="1"/>
  <c r="AJ4" i="1" s="1"/>
  <c r="AN4" i="1" s="1"/>
  <c r="AH4" i="1"/>
  <c r="AL4" i="1" s="1" a="1"/>
  <c r="AL4" i="1" s="1"/>
  <c r="AG4" i="1"/>
  <c r="AK4" i="1" s="1" a="1"/>
  <c r="AK4" i="1" s="1"/>
  <c r="P4" i="1" a="1"/>
  <c r="P4" i="1" s="1"/>
  <c r="O4" i="1"/>
  <c r="N4" i="1" a="1"/>
  <c r="N4" i="1"/>
  <c r="M4" i="1"/>
  <c r="L4" i="1" a="1"/>
  <c r="L4" i="1" s="1"/>
  <c r="K4" i="1"/>
  <c r="J4" i="1" a="1"/>
  <c r="J4" i="1" s="1"/>
  <c r="I4" i="1"/>
  <c r="Q4" i="1" s="1"/>
  <c r="AJ3" i="1" a="1"/>
  <c r="AJ3" i="1" s="1"/>
  <c r="AH3" i="1"/>
  <c r="AL5" i="1" s="1" a="1"/>
  <c r="AL5" i="1" s="1"/>
  <c r="AG3" i="1"/>
  <c r="AK14" i="1" s="1" a="1"/>
  <c r="AK14" i="1" s="1"/>
  <c r="P3" i="1" a="1"/>
  <c r="P3" i="1" s="1"/>
  <c r="O3" i="1"/>
  <c r="N3" i="1" a="1"/>
  <c r="N3" i="1"/>
  <c r="M3" i="1"/>
  <c r="L3" i="1" a="1"/>
  <c r="L3" i="1" s="1"/>
  <c r="K3" i="1"/>
  <c r="R3" i="1" s="1"/>
  <c r="J3" i="1" a="1"/>
  <c r="J3" i="1" s="1"/>
  <c r="I3" i="1"/>
  <c r="B30" i="9" l="1"/>
  <c r="D64" i="6" a="1"/>
  <c r="D64" i="6" s="1"/>
  <c r="AR365" i="1"/>
  <c r="AO423" i="1"/>
  <c r="AM423" i="1"/>
  <c r="B59" i="6" s="1" a="1"/>
  <c r="B59" i="6" s="1"/>
  <c r="AM635" i="1"/>
  <c r="J5" i="6" s="1" a="1"/>
  <c r="J5" i="6" s="1"/>
  <c r="AO635" i="1"/>
  <c r="AM582" i="1"/>
  <c r="E44" i="6" s="1" a="1"/>
  <c r="E44" i="6" s="1"/>
  <c r="AO582" i="1"/>
  <c r="AM498" i="1"/>
  <c r="E39" i="6" s="1" a="1"/>
  <c r="E39" i="6" s="1"/>
  <c r="AO498" i="1"/>
  <c r="AO584" i="1"/>
  <c r="AO590" i="1"/>
  <c r="AM590" i="1"/>
  <c r="M44" i="6" s="1" a="1"/>
  <c r="M44" i="6" s="1"/>
  <c r="AM447" i="1"/>
  <c r="B60" i="6" s="1" a="1"/>
  <c r="B60" i="6" s="1"/>
  <c r="AO447" i="1"/>
  <c r="AO348" i="1"/>
  <c r="AM366" i="1"/>
  <c r="E64" i="6" s="1" a="1"/>
  <c r="E64" i="6" s="1"/>
  <c r="AO618" i="1"/>
  <c r="AM618" i="1"/>
  <c r="E7" i="6" s="1" a="1"/>
  <c r="E7" i="6" s="1"/>
  <c r="AM666" i="1"/>
  <c r="E12" i="6" s="1" a="1"/>
  <c r="E12" i="6" s="1"/>
  <c r="AO666" i="1"/>
  <c r="AO602" i="1"/>
  <c r="AM602" i="1"/>
  <c r="M42" i="6" s="1" a="1"/>
  <c r="M42" i="6" s="1"/>
  <c r="AM567" i="1"/>
  <c r="B37" i="6" s="1" a="1"/>
  <c r="B37" i="6" s="1"/>
  <c r="AO567" i="1"/>
  <c r="AM413" i="1"/>
  <c r="D67" i="6" s="1" a="1"/>
  <c r="D67" i="6" s="1"/>
  <c r="AO413" i="1"/>
  <c r="AM538" i="1"/>
  <c r="I36" i="6" s="1" a="1"/>
  <c r="I36" i="6" s="1"/>
  <c r="AO538" i="1"/>
  <c r="AM387" i="1"/>
  <c r="B62" i="6" s="1" a="1"/>
  <c r="B62" i="6" s="1"/>
  <c r="AO387" i="1"/>
  <c r="AM48" i="1"/>
  <c r="K50" i="6" s="1" a="1"/>
  <c r="K50" i="6" s="1"/>
  <c r="AO48" i="1"/>
  <c r="AO457" i="1"/>
  <c r="AM404" i="1"/>
  <c r="G66" i="6" s="1" a="1"/>
  <c r="G66" i="6" s="1"/>
  <c r="AO404" i="1"/>
  <c r="AM262" i="1"/>
  <c r="I29" i="6" s="1" a="1"/>
  <c r="I29" i="6" s="1"/>
  <c r="AO262" i="1"/>
  <c r="AM403" i="1"/>
  <c r="F66" i="6" s="1" a="1"/>
  <c r="F66" i="6" s="1"/>
  <c r="AO403" i="1"/>
  <c r="AM625" i="1"/>
  <c r="L7" i="6" s="1" a="1"/>
  <c r="L7" i="6" s="1"/>
  <c r="AO78" i="1"/>
  <c r="AO384" i="1"/>
  <c r="AO449" i="1"/>
  <c r="AO450" i="1"/>
  <c r="AO392" i="1"/>
  <c r="AM263" i="1"/>
  <c r="J29" i="6" s="1" a="1"/>
  <c r="J29" i="6" s="1"/>
  <c r="AO263" i="1"/>
  <c r="AO261" i="1"/>
  <c r="AO656" i="1"/>
  <c r="AM42" i="1"/>
  <c r="E50" i="6" s="1" a="1"/>
  <c r="E50" i="6" s="1"/>
  <c r="AO42" i="1"/>
  <c r="AO678" i="1"/>
  <c r="AP17" i="1"/>
  <c r="AQ4" i="1"/>
  <c r="AP49" i="1"/>
  <c r="R46" i="1"/>
  <c r="R49" i="1"/>
  <c r="AL78" i="1" a="1"/>
  <c r="AL78" i="1" s="1"/>
  <c r="AL92" i="1" a="1"/>
  <c r="AL92" i="1" s="1"/>
  <c r="S17" i="1"/>
  <c r="AL22" i="1" a="1"/>
  <c r="AL22" i="1" s="1"/>
  <c r="AK25" i="1" a="1"/>
  <c r="AK25" i="1" s="1"/>
  <c r="AP25" i="1" s="1"/>
  <c r="AL36" i="1" a="1"/>
  <c r="AL36" i="1" s="1"/>
  <c r="AQ36" i="1" s="1"/>
  <c r="AN264" i="1"/>
  <c r="S15" i="1"/>
  <c r="AL23" i="1" a="1"/>
  <c r="AL23" i="1" s="1"/>
  <c r="AN33" i="1"/>
  <c r="S61" i="1"/>
  <c r="AK77" i="1" a="1"/>
  <c r="AK77" i="1" s="1"/>
  <c r="R82" i="1"/>
  <c r="AL93" i="1" a="1"/>
  <c r="AL93" i="1" s="1"/>
  <c r="R148" i="1"/>
  <c r="AL19" i="1" a="1"/>
  <c r="AL19" i="1" s="1"/>
  <c r="AQ19" i="1" s="1"/>
  <c r="AK20" i="1" a="1"/>
  <c r="AK20" i="1" s="1"/>
  <c r="R40" i="1"/>
  <c r="AL99" i="1" a="1"/>
  <c r="AL99" i="1" s="1"/>
  <c r="AL105" i="1" a="1"/>
  <c r="AL105" i="1" s="1"/>
  <c r="AQ105" i="1" s="1"/>
  <c r="R70" i="1"/>
  <c r="R47" i="1"/>
  <c r="S103" i="1"/>
  <c r="AK3" i="1" a="1"/>
  <c r="AK3" i="1" s="1"/>
  <c r="AK37" i="1" a="1"/>
  <c r="AK37" i="1" s="1"/>
  <c r="AN91" i="1"/>
  <c r="AK104" i="1" a="1"/>
  <c r="AK104" i="1" s="1"/>
  <c r="AP104" i="1" s="1"/>
  <c r="AL3" i="1" a="1"/>
  <c r="AL3" i="1" s="1"/>
  <c r="T13" i="1"/>
  <c r="T18" i="1"/>
  <c r="Q25" i="1"/>
  <c r="AK51" i="1" a="1"/>
  <c r="AK51" i="1" s="1"/>
  <c r="AP51" i="1" s="1"/>
  <c r="Q65" i="1"/>
  <c r="R69" i="1"/>
  <c r="R74" i="1"/>
  <c r="S76" i="1"/>
  <c r="T86" i="1"/>
  <c r="AL91" i="1" a="1"/>
  <c r="AL91" i="1" s="1"/>
  <c r="T95" i="1"/>
  <c r="AQ95" i="1" s="1"/>
  <c r="AK98" i="1" a="1"/>
  <c r="AK98" i="1" s="1"/>
  <c r="AP98" i="1" s="1"/>
  <c r="S101" i="1"/>
  <c r="AO158" i="1"/>
  <c r="AO159" i="1"/>
  <c r="AL203" i="1" a="1"/>
  <c r="AL203" i="1" s="1"/>
  <c r="AL202" i="1" a="1"/>
  <c r="AL202" i="1" s="1"/>
  <c r="AL201" i="1" a="1"/>
  <c r="AL201" i="1" s="1"/>
  <c r="AQ201" i="1" s="1"/>
  <c r="AL200" i="1" a="1"/>
  <c r="AL200" i="1" s="1"/>
  <c r="AQ200" i="1" s="1"/>
  <c r="AL205" i="1" a="1"/>
  <c r="AL205" i="1" s="1"/>
  <c r="AQ205" i="1" s="1"/>
  <c r="AL196" i="1" a="1"/>
  <c r="AL196" i="1" s="1"/>
  <c r="AL195" i="1" a="1"/>
  <c r="AL195" i="1" s="1"/>
  <c r="AQ195" i="1" s="1"/>
  <c r="AK210" i="1" a="1"/>
  <c r="AK210" i="1" s="1"/>
  <c r="AP15" i="1"/>
  <c r="R41" i="1"/>
  <c r="AQ190" i="1"/>
  <c r="AQ221" i="1"/>
  <c r="AK83" i="1" a="1"/>
  <c r="AK83" i="1" s="1"/>
  <c r="AN42" i="1"/>
  <c r="S108" i="1"/>
  <c r="AN138" i="1"/>
  <c r="AL16" i="1" a="1"/>
  <c r="AL16" i="1" s="1"/>
  <c r="AQ16" i="1" s="1"/>
  <c r="AL17" i="1" a="1"/>
  <c r="AL17" i="1" s="1"/>
  <c r="AQ17" i="1" s="1"/>
  <c r="S25" i="1"/>
  <c r="AK39" i="1" a="1"/>
  <c r="AK39" i="1" s="1"/>
  <c r="AO46" i="1"/>
  <c r="AK61" i="1" a="1"/>
  <c r="AK61" i="1" s="1"/>
  <c r="R67" i="1"/>
  <c r="AL76" i="1" a="1"/>
  <c r="AL76" i="1" s="1"/>
  <c r="S119" i="1"/>
  <c r="R133" i="1"/>
  <c r="R45" i="1"/>
  <c r="AK90" i="1" a="1"/>
  <c r="AK90" i="1" s="1"/>
  <c r="AN25" i="1"/>
  <c r="AK18" i="1" a="1"/>
  <c r="AK18" i="1" s="1"/>
  <c r="AP18" i="1" s="1"/>
  <c r="AL50" i="1" a="1"/>
  <c r="AL50" i="1" s="1"/>
  <c r="AL86" i="1" a="1"/>
  <c r="AL86" i="1" s="1"/>
  <c r="AL193" i="1" a="1"/>
  <c r="AL193" i="1" s="1"/>
  <c r="AQ193" i="1" s="1"/>
  <c r="AL183" i="1" a="1"/>
  <c r="AL183" i="1" s="1"/>
  <c r="AQ183" i="1" s="1"/>
  <c r="AL15" i="1" a="1"/>
  <c r="AL15" i="1" s="1"/>
  <c r="T22" i="1"/>
  <c r="AK42" i="1" a="1"/>
  <c r="AK42" i="1" s="1"/>
  <c r="AK43" i="1" a="1"/>
  <c r="AK43" i="1" s="1"/>
  <c r="AK44" i="1" a="1"/>
  <c r="AK44" i="1" s="1"/>
  <c r="S67" i="1"/>
  <c r="AK69" i="1" a="1"/>
  <c r="AK69" i="1" s="1"/>
  <c r="Q87" i="1"/>
  <c r="R105" i="1"/>
  <c r="R111" i="1"/>
  <c r="AR122" i="1"/>
  <c r="S127" i="1"/>
  <c r="R145" i="1"/>
  <c r="AO163" i="1"/>
  <c r="S183" i="1"/>
  <c r="AQ210" i="1"/>
  <c r="AN233" i="1"/>
  <c r="AL14" i="1" a="1"/>
  <c r="AL14" i="1" s="1"/>
  <c r="R43" i="1"/>
  <c r="AN154" i="1"/>
  <c r="AL20" i="1" a="1"/>
  <c r="AL20" i="1" s="1"/>
  <c r="AQ20" i="1" s="1"/>
  <c r="AK22" i="1" a="1"/>
  <c r="AK22" i="1" s="1"/>
  <c r="AL103" i="1" a="1"/>
  <c r="AL103" i="1" s="1"/>
  <c r="R66" i="1"/>
  <c r="R80" i="1"/>
  <c r="AN17" i="1"/>
  <c r="AL41" i="1" a="1"/>
  <c r="AL41" i="1" s="1"/>
  <c r="AN49" i="1"/>
  <c r="R55" i="1"/>
  <c r="S56" i="1"/>
  <c r="AL85" i="1" a="1"/>
  <c r="AL85" i="1" s="1"/>
  <c r="AQ85" i="1" s="1"/>
  <c r="AN85" i="1"/>
  <c r="AK118" i="1" a="1"/>
  <c r="AK118" i="1" s="1"/>
  <c r="AK88" i="1" a="1"/>
  <c r="AK88" i="1" s="1"/>
  <c r="AP88" i="1" s="1"/>
  <c r="AK53" i="1" a="1"/>
  <c r="AK53" i="1" s="1"/>
  <c r="AL55" i="1" a="1"/>
  <c r="AL55" i="1" s="1"/>
  <c r="AK23" i="1" a="1"/>
  <c r="AK23" i="1" s="1"/>
  <c r="AP23" i="1" s="1"/>
  <c r="AK24" i="1" a="1"/>
  <c r="AK24" i="1" s="1"/>
  <c r="AK6" i="1" a="1"/>
  <c r="AK6" i="1" s="1"/>
  <c r="AP6" i="1" s="1"/>
  <c r="AN87" i="1"/>
  <c r="AK9" i="1" a="1"/>
  <c r="AK9" i="1" s="1"/>
  <c r="AP9" i="1" s="1"/>
  <c r="AL62" i="1" a="1"/>
  <c r="AL62" i="1" s="1"/>
  <c r="AQ62" i="1" s="1"/>
  <c r="T3" i="1"/>
  <c r="R10" i="1"/>
  <c r="Q11" i="1"/>
  <c r="Q12" i="1"/>
  <c r="T28" i="1"/>
  <c r="AQ28" i="1" s="1"/>
  <c r="T29" i="1"/>
  <c r="AQ29" i="1" s="1"/>
  <c r="S33" i="1"/>
  <c r="AP33" i="1" s="1"/>
  <c r="S35" i="1"/>
  <c r="Q41" i="1"/>
  <c r="AN41" i="1" s="1"/>
  <c r="Q42" i="1"/>
  <c r="R53" i="1"/>
  <c r="AL60" i="1" a="1"/>
  <c r="AL60" i="1" s="1"/>
  <c r="R64" i="1"/>
  <c r="T67" i="1"/>
  <c r="T68" i="1"/>
  <c r="AO69" i="1"/>
  <c r="S73" i="1"/>
  <c r="AL84" i="1" a="1"/>
  <c r="AL84" i="1" s="1"/>
  <c r="AQ84" i="1" s="1"/>
  <c r="R87" i="1"/>
  <c r="AO114" i="1"/>
  <c r="AR114" i="1"/>
  <c r="S117" i="1"/>
  <c r="AN136" i="1"/>
  <c r="T146" i="1"/>
  <c r="T190" i="1"/>
  <c r="AK213" i="1" a="1"/>
  <c r="AK213" i="1" s="1"/>
  <c r="R42" i="1"/>
  <c r="R44" i="1"/>
  <c r="R60" i="1"/>
  <c r="R62" i="1"/>
  <c r="T4" i="1"/>
  <c r="S7" i="1"/>
  <c r="AP7" i="1" s="1"/>
  <c r="AK16" i="1" a="1"/>
  <c r="AK16" i="1" s="1"/>
  <c r="AK19" i="1" a="1"/>
  <c r="AK19" i="1" s="1"/>
  <c r="Q43" i="1"/>
  <c r="Q44" i="1"/>
  <c r="Q45" i="1"/>
  <c r="R63" i="1"/>
  <c r="S64" i="1"/>
  <c r="T66" i="1"/>
  <c r="AN69" i="1"/>
  <c r="AN101" i="1"/>
  <c r="R104" i="1"/>
  <c r="AN170" i="1"/>
  <c r="AQ198" i="1"/>
  <c r="AL206" i="1" a="1"/>
  <c r="AL206" i="1" s="1"/>
  <c r="AK258" i="1" a="1"/>
  <c r="AK258" i="1" s="1"/>
  <c r="S308" i="1"/>
  <c r="AQ509" i="1"/>
  <c r="R143" i="1"/>
  <c r="Q144" i="1"/>
  <c r="R151" i="1"/>
  <c r="R154" i="1"/>
  <c r="Q162" i="1"/>
  <c r="R189" i="1"/>
  <c r="Q191" i="1"/>
  <c r="T214" i="1"/>
  <c r="AL235" i="1" a="1"/>
  <c r="AL235" i="1" s="1"/>
  <c r="AL247" i="1" a="1"/>
  <c r="AL247" i="1" s="1"/>
  <c r="AQ247" i="1" s="1"/>
  <c r="AN249" i="1"/>
  <c r="S390" i="1"/>
  <c r="AN162" i="1"/>
  <c r="AR162" i="1" s="1"/>
  <c r="R172" i="1"/>
  <c r="R173" i="1"/>
  <c r="R179" i="1"/>
  <c r="R191" i="1"/>
  <c r="AL199" i="1" a="1"/>
  <c r="AL199" i="1" s="1"/>
  <c r="AQ199" i="1" s="1"/>
  <c r="AK207" i="1" a="1"/>
  <c r="AK207" i="1" s="1"/>
  <c r="AK215" i="1" a="1"/>
  <c r="AK215" i="1" s="1"/>
  <c r="AK216" i="1" a="1"/>
  <c r="AK216" i="1" s="1"/>
  <c r="AP216" i="1" s="1"/>
  <c r="Q234" i="1"/>
  <c r="AN234" i="1" s="1"/>
  <c r="AL236" i="1" a="1"/>
  <c r="AL236" i="1" s="1"/>
  <c r="AL248" i="1" a="1"/>
  <c r="AL248" i="1" s="1"/>
  <c r="AL250" i="1" a="1"/>
  <c r="AL250" i="1" s="1"/>
  <c r="AQ250" i="1" s="1"/>
  <c r="AK257" i="1" a="1"/>
  <c r="AK257" i="1" s="1"/>
  <c r="AP257" i="1" s="1"/>
  <c r="R266" i="1"/>
  <c r="R307" i="1"/>
  <c r="Q54" i="1"/>
  <c r="R59" i="1"/>
  <c r="S69" i="1"/>
  <c r="R78" i="1"/>
  <c r="R79" i="1"/>
  <c r="S80" i="1"/>
  <c r="S81" i="1"/>
  <c r="T105" i="1"/>
  <c r="T106" i="1"/>
  <c r="T107" i="1"/>
  <c r="AL121" i="1" a="1"/>
  <c r="AL121" i="1" s="1"/>
  <c r="AQ121" i="1" s="1"/>
  <c r="AO118" i="1"/>
  <c r="Q122" i="1"/>
  <c r="AN122" i="1" s="1"/>
  <c r="R134" i="1"/>
  <c r="R137" i="1"/>
  <c r="R140" i="1"/>
  <c r="R147" i="1"/>
  <c r="S150" i="1"/>
  <c r="Q155" i="1"/>
  <c r="Q165" i="1"/>
  <c r="R171" i="1"/>
  <c r="R175" i="1"/>
  <c r="R183" i="1"/>
  <c r="AK192" i="1" a="1"/>
  <c r="AK192" i="1" s="1"/>
  <c r="AK196" i="1" a="1"/>
  <c r="AK196" i="1" s="1"/>
  <c r="AP196" i="1" s="1"/>
  <c r="AK198" i="1" a="1"/>
  <c r="AK198" i="1" s="1"/>
  <c r="AP198" i="1" s="1"/>
  <c r="T203" i="1"/>
  <c r="AL219" i="1" a="1"/>
  <c r="AL219" i="1" s="1"/>
  <c r="AQ219" i="1" s="1"/>
  <c r="AL225" i="1" a="1"/>
  <c r="AL225" i="1" s="1"/>
  <c r="AL227" i="1" a="1"/>
  <c r="AL227" i="1" s="1"/>
  <c r="AL229" i="1" a="1"/>
  <c r="AL229" i="1" s="1"/>
  <c r="AQ229" i="1" s="1"/>
  <c r="R232" i="1"/>
  <c r="Q236" i="1"/>
  <c r="AL245" i="1" a="1"/>
  <c r="AL245" i="1" s="1"/>
  <c r="AQ245" i="1" s="1"/>
  <c r="AR248" i="1"/>
  <c r="AL249" i="1" a="1"/>
  <c r="AL249" i="1" s="1"/>
  <c r="AK252" i="1" a="1"/>
  <c r="AK252" i="1" s="1"/>
  <c r="AP252" i="1" s="1"/>
  <c r="AP275" i="1"/>
  <c r="R313" i="1"/>
  <c r="T359" i="1"/>
  <c r="T360" i="1"/>
  <c r="AL71" i="1" a="1"/>
  <c r="AL71" i="1" s="1"/>
  <c r="AQ71" i="1" s="1"/>
  <c r="R77" i="1"/>
  <c r="R91" i="1"/>
  <c r="AK114" i="1" a="1"/>
  <c r="AK114" i="1" s="1"/>
  <c r="AP114" i="1" s="1"/>
  <c r="S134" i="1"/>
  <c r="R156" i="1"/>
  <c r="S182" i="1"/>
  <c r="AK194" i="1" a="1"/>
  <c r="AK194" i="1" s="1"/>
  <c r="AO197" i="1"/>
  <c r="AO207" i="1"/>
  <c r="AL208" i="1" a="1"/>
  <c r="AL208" i="1" s="1"/>
  <c r="AQ208" i="1" s="1"/>
  <c r="AL226" i="1" a="1"/>
  <c r="AL226" i="1" s="1"/>
  <c r="AO227" i="1"/>
  <c r="AL238" i="1" a="1"/>
  <c r="AL238" i="1" s="1"/>
  <c r="AQ238" i="1" s="1"/>
  <c r="AK244" i="1" a="1"/>
  <c r="AK244" i="1" s="1"/>
  <c r="R247" i="1"/>
  <c r="AK256" i="1" a="1"/>
  <c r="AK256" i="1" s="1"/>
  <c r="AP256" i="1" s="1"/>
  <c r="AL258" i="1" a="1"/>
  <c r="AL258" i="1" s="1"/>
  <c r="R260" i="1"/>
  <c r="AN282" i="1"/>
  <c r="S300" i="1"/>
  <c r="R305" i="1"/>
  <c r="Q312" i="1"/>
  <c r="R326" i="1"/>
  <c r="S358" i="1"/>
  <c r="T80" i="1"/>
  <c r="T81" i="1"/>
  <c r="S87" i="1"/>
  <c r="S89" i="1"/>
  <c r="R94" i="1"/>
  <c r="S95" i="1"/>
  <c r="T101" i="1"/>
  <c r="R124" i="1"/>
  <c r="T131" i="1"/>
  <c r="S137" i="1"/>
  <c r="S142" i="1"/>
  <c r="S144" i="1"/>
  <c r="S151" i="1"/>
  <c r="R158" i="1"/>
  <c r="R159" i="1"/>
  <c r="R167" i="1"/>
  <c r="S174" i="1"/>
  <c r="S179" i="1"/>
  <c r="S180" i="1"/>
  <c r="R185" i="1"/>
  <c r="Q193" i="1"/>
  <c r="AO196" i="1"/>
  <c r="AO206" i="1"/>
  <c r="AL214" i="1" a="1"/>
  <c r="AL214" i="1" s="1"/>
  <c r="AL224" i="1" a="1"/>
  <c r="AL224" i="1" s="1"/>
  <c r="Q226" i="1"/>
  <c r="Q227" i="1"/>
  <c r="AN227" i="1" s="1"/>
  <c r="R231" i="1"/>
  <c r="S234" i="1"/>
  <c r="R240" i="1"/>
  <c r="S241" i="1"/>
  <c r="AL244" i="1" a="1"/>
  <c r="AL244" i="1" s="1"/>
  <c r="AQ244" i="1" s="1"/>
  <c r="R248" i="1"/>
  <c r="Q251" i="1"/>
  <c r="AN251" i="1" s="1"/>
  <c r="AR251" i="1" s="1"/>
  <c r="AN257" i="1"/>
  <c r="Q259" i="1"/>
  <c r="S262" i="1"/>
  <c r="T279" i="1"/>
  <c r="AO280" i="1"/>
  <c r="Q282" i="1"/>
  <c r="Q283" i="1"/>
  <c r="S298" i="1"/>
  <c r="R351" i="1"/>
  <c r="R399" i="1"/>
  <c r="S192" i="1"/>
  <c r="S235" i="1"/>
  <c r="R277" i="1"/>
  <c r="AN302" i="1"/>
  <c r="T58" i="1"/>
  <c r="T61" i="1"/>
  <c r="AL69" i="1" a="1"/>
  <c r="AL69" i="1" s="1"/>
  <c r="AQ69" i="1" s="1"/>
  <c r="S79" i="1"/>
  <c r="T98" i="1"/>
  <c r="T99" i="1"/>
  <c r="AN117" i="1"/>
  <c r="S125" i="1"/>
  <c r="R128" i="1"/>
  <c r="S129" i="1"/>
  <c r="T137" i="1"/>
  <c r="S140" i="1"/>
  <c r="T145" i="1"/>
  <c r="T148" i="1"/>
  <c r="T153" i="1"/>
  <c r="R155" i="1"/>
  <c r="R166" i="1"/>
  <c r="T174" i="1"/>
  <c r="T180" i="1"/>
  <c r="T182" i="1"/>
  <c r="AL204" i="1" a="1"/>
  <c r="AL204" i="1" s="1"/>
  <c r="AN205" i="1"/>
  <c r="AL207" i="1" a="1"/>
  <c r="AL207" i="1" s="1"/>
  <c r="AQ207" i="1" s="1"/>
  <c r="Q209" i="1"/>
  <c r="AR218" i="1"/>
  <c r="AL221" i="1" a="1"/>
  <c r="AL221" i="1" s="1"/>
  <c r="R229" i="1"/>
  <c r="R230" i="1"/>
  <c r="S237" i="1"/>
  <c r="AN244" i="1"/>
  <c r="AN256" i="1"/>
  <c r="T265" i="1"/>
  <c r="Q303" i="1"/>
  <c r="AN303" i="1" s="1"/>
  <c r="R350" i="1"/>
  <c r="S351" i="1"/>
  <c r="Q380" i="1"/>
  <c r="R398" i="1"/>
  <c r="S93" i="1"/>
  <c r="T94" i="1"/>
  <c r="AK107" i="1" a="1"/>
  <c r="AK107" i="1" s="1"/>
  <c r="AO104" i="1"/>
  <c r="AO107" i="1"/>
  <c r="AN109" i="1"/>
  <c r="R119" i="1"/>
  <c r="T126" i="1"/>
  <c r="S128" i="1"/>
  <c r="T130" i="1"/>
  <c r="AK137" i="1" a="1"/>
  <c r="AK137" i="1" s="1"/>
  <c r="AP137" i="1" s="1"/>
  <c r="S155" i="1"/>
  <c r="S167" i="1"/>
  <c r="S168" i="1"/>
  <c r="T176" i="1"/>
  <c r="Q196" i="1"/>
  <c r="Q197" i="1"/>
  <c r="Q199" i="1"/>
  <c r="Q213" i="1"/>
  <c r="AN213" i="1" s="1"/>
  <c r="AL215" i="1" a="1"/>
  <c r="AL215" i="1" s="1"/>
  <c r="AQ215" i="1" s="1"/>
  <c r="Q217" i="1"/>
  <c r="AN217" i="1" s="1"/>
  <c r="Q222" i="1"/>
  <c r="AN222" i="1" s="1"/>
  <c r="S240" i="1"/>
  <c r="T242" i="1"/>
  <c r="AL243" i="1" a="1"/>
  <c r="AL243" i="1" s="1"/>
  <c r="AL254" i="1" a="1"/>
  <c r="AL254" i="1" s="1"/>
  <c r="AQ254" i="1" s="1"/>
  <c r="AL256" i="1" a="1"/>
  <c r="AL256" i="1" s="1"/>
  <c r="AQ256" i="1" s="1"/>
  <c r="AK292" i="1" a="1"/>
  <c r="AK292" i="1" s="1"/>
  <c r="AP292" i="1" s="1"/>
  <c r="AN308" i="1"/>
  <c r="AO378" i="1"/>
  <c r="Q397" i="1"/>
  <c r="R48" i="1"/>
  <c r="S49" i="1"/>
  <c r="S53" i="1"/>
  <c r="S54" i="1"/>
  <c r="T79" i="1"/>
  <c r="AL80" i="1" a="1"/>
  <c r="AL80" i="1" s="1"/>
  <c r="AQ80" i="1" s="1"/>
  <c r="AL94" i="1" a="1"/>
  <c r="AL94" i="1" s="1"/>
  <c r="T89" i="1"/>
  <c r="R114" i="1"/>
  <c r="AK152" i="1" a="1"/>
  <c r="AK152" i="1" s="1"/>
  <c r="AN207" i="1"/>
  <c r="AN347" i="1"/>
  <c r="S120" i="1"/>
  <c r="T125" i="1"/>
  <c r="AO131" i="1"/>
  <c r="AL137" i="1" a="1"/>
  <c r="AL137" i="1" s="1"/>
  <c r="AQ137" i="1" s="1"/>
  <c r="AL152" i="1" a="1"/>
  <c r="AL152" i="1" s="1"/>
  <c r="T156" i="1"/>
  <c r="S164" i="1"/>
  <c r="T166" i="1"/>
  <c r="AL179" i="1" a="1"/>
  <c r="AL179" i="1" s="1"/>
  <c r="AO180" i="1"/>
  <c r="AK182" i="1" a="1"/>
  <c r="AK182" i="1" s="1"/>
  <c r="T185" i="1"/>
  <c r="AK186" i="1" a="1"/>
  <c r="AK186" i="1" s="1"/>
  <c r="AP186" i="1" s="1"/>
  <c r="Q198" i="1"/>
  <c r="R200" i="1"/>
  <c r="AQ235" i="1"/>
  <c r="S239" i="1"/>
  <c r="AN243" i="1"/>
  <c r="AK375" i="1" a="1"/>
  <c r="AK375" i="1" s="1"/>
  <c r="AP375" i="1" s="1"/>
  <c r="AK133" i="1" a="1"/>
  <c r="AK133" i="1" s="1"/>
  <c r="AP133" i="1" s="1"/>
  <c r="AK139" i="1" a="1"/>
  <c r="AK139" i="1" s="1"/>
  <c r="AP139" i="1" s="1"/>
  <c r="AO144" i="1"/>
  <c r="AL146" i="1" a="1"/>
  <c r="AL146" i="1" s="1"/>
  <c r="AQ146" i="1" s="1"/>
  <c r="AL149" i="1" a="1"/>
  <c r="AL149" i="1" s="1"/>
  <c r="AQ149" i="1" s="1"/>
  <c r="T159" i="1"/>
  <c r="AQ159" i="1" s="1"/>
  <c r="T161" i="1"/>
  <c r="T163" i="1"/>
  <c r="T167" i="1"/>
  <c r="T168" i="1"/>
  <c r="T169" i="1"/>
  <c r="AQ169" i="1" s="1"/>
  <c r="AL171" i="1" a="1"/>
  <c r="AL171" i="1" s="1"/>
  <c r="AQ171" i="1" s="1"/>
  <c r="AL177" i="1" a="1"/>
  <c r="AL177" i="1" s="1"/>
  <c r="AQ177" i="1" s="1"/>
  <c r="AL178" i="1" a="1"/>
  <c r="AL178" i="1" s="1"/>
  <c r="AQ178" i="1" s="1"/>
  <c r="AK183" i="1" a="1"/>
  <c r="AK183" i="1" s="1"/>
  <c r="AK184" i="1" a="1"/>
  <c r="AK184" i="1" s="1"/>
  <c r="AP184" i="1" s="1"/>
  <c r="AL192" i="1" a="1"/>
  <c r="AL192" i="1" s="1"/>
  <c r="AQ192" i="1" s="1"/>
  <c r="AL186" i="1" a="1"/>
  <c r="AL186" i="1" s="1"/>
  <c r="AQ186" i="1" s="1"/>
  <c r="AN187" i="1"/>
  <c r="S195" i="1"/>
  <c r="R197" i="1"/>
  <c r="Q203" i="1"/>
  <c r="R213" i="1"/>
  <c r="S218" i="1"/>
  <c r="AQ236" i="1"/>
  <c r="AL242" i="1" a="1"/>
  <c r="AL242" i="1" s="1"/>
  <c r="AL255" i="1" a="1"/>
  <c r="AL255" i="1" s="1"/>
  <c r="AQ255" i="1" s="1"/>
  <c r="AK260" i="1" a="1"/>
  <c r="AK260" i="1" s="1"/>
  <c r="AL266" i="1" a="1"/>
  <c r="AL266" i="1" s="1"/>
  <c r="AQ266" i="1" s="1"/>
  <c r="T317" i="1"/>
  <c r="Q342" i="1"/>
  <c r="AN342" i="1" s="1"/>
  <c r="Q396" i="1"/>
  <c r="AN396" i="1" s="1"/>
  <c r="T9" i="1"/>
  <c r="AQ9" i="1" s="1"/>
  <c r="T10" i="1"/>
  <c r="T26" i="1"/>
  <c r="R32" i="1"/>
  <c r="R34" i="1"/>
  <c r="R35" i="1"/>
  <c r="Q36" i="1"/>
  <c r="AO43" i="1"/>
  <c r="T48" i="1"/>
  <c r="AQ48" i="1" s="1"/>
  <c r="T56" i="1"/>
  <c r="AN65" i="1"/>
  <c r="T120" i="1"/>
  <c r="T122" i="1"/>
  <c r="Q138" i="1"/>
  <c r="AO174" i="1"/>
  <c r="AO182" i="1"/>
  <c r="AL191" i="1" a="1"/>
  <c r="AL191" i="1" s="1"/>
  <c r="AQ191" i="1" s="1"/>
  <c r="AL185" i="1" a="1"/>
  <c r="AL185" i="1" s="1"/>
  <c r="AQ185" i="1" s="1"/>
  <c r="R206" i="1"/>
  <c r="Q211" i="1"/>
  <c r="AN211" i="1" s="1"/>
  <c r="S213" i="1"/>
  <c r="S217" i="1"/>
  <c r="S223" i="1"/>
  <c r="AL241" i="1" a="1"/>
  <c r="AL241" i="1" s="1"/>
  <c r="R245" i="1"/>
  <c r="AL265" i="1" a="1"/>
  <c r="AL265" i="1" s="1"/>
  <c r="S274" i="1"/>
  <c r="AP274" i="1" s="1"/>
  <c r="AL292" i="1" a="1"/>
  <c r="AL292" i="1" s="1"/>
  <c r="R335" i="1"/>
  <c r="T392" i="1"/>
  <c r="AO139" i="1"/>
  <c r="AO141" i="1"/>
  <c r="Q146" i="1"/>
  <c r="AL155" i="1" a="1"/>
  <c r="AL155" i="1" s="1"/>
  <c r="AQ155" i="1" s="1"/>
  <c r="AL169" i="1" a="1"/>
  <c r="AL169" i="1" s="1"/>
  <c r="AL176" i="1" a="1"/>
  <c r="AL176" i="1" s="1"/>
  <c r="AQ176" i="1" s="1"/>
  <c r="Q181" i="1"/>
  <c r="AR181" i="1" s="1"/>
  <c r="AN181" i="1"/>
  <c r="AN188" i="1"/>
  <c r="AL188" i="1" a="1"/>
  <c r="AL188" i="1" s="1"/>
  <c r="AQ188" i="1" s="1"/>
  <c r="S198" i="1"/>
  <c r="AL231" i="1" a="1"/>
  <c r="AL231" i="1" s="1"/>
  <c r="AQ231" i="1" s="1"/>
  <c r="AL233" i="1" a="1"/>
  <c r="AL233" i="1" s="1"/>
  <c r="AL234" i="1" a="1"/>
  <c r="AL234" i="1" s="1"/>
  <c r="AQ234" i="1" s="1"/>
  <c r="AL237" i="1" a="1"/>
  <c r="AL237" i="1" s="1"/>
  <c r="AQ237" i="1" s="1"/>
  <c r="AL262" i="1" a="1"/>
  <c r="AL262" i="1" s="1"/>
  <c r="AQ262" i="1" s="1"/>
  <c r="AN266" i="1"/>
  <c r="R308" i="1"/>
  <c r="S110" i="1"/>
  <c r="Q133" i="1"/>
  <c r="AN133" i="1" s="1"/>
  <c r="Q154" i="1"/>
  <c r="AR154" i="1" s="1"/>
  <c r="AO155" i="1"/>
  <c r="AK159" i="1" a="1"/>
  <c r="AK159" i="1" s="1"/>
  <c r="AL170" i="1" a="1"/>
  <c r="AL170" i="1" s="1"/>
  <c r="AQ170" i="1" s="1"/>
  <c r="Q178" i="1"/>
  <c r="AN178" i="1" s="1"/>
  <c r="S206" i="1"/>
  <c r="S207" i="1"/>
  <c r="AO231" i="1"/>
  <c r="AL240" i="1" a="1"/>
  <c r="AL240" i="1" s="1"/>
  <c r="AQ240" i="1" s="1"/>
  <c r="AN241" i="1"/>
  <c r="R244" i="1"/>
  <c r="AK246" i="1" a="1"/>
  <c r="AK246" i="1" s="1"/>
  <c r="AK249" i="1" a="1"/>
  <c r="AK249" i="1" s="1"/>
  <c r="AP249" i="1" s="1"/>
  <c r="AL259" i="1" a="1"/>
  <c r="AL259" i="1" s="1"/>
  <c r="AO264" i="1"/>
  <c r="AN265" i="1"/>
  <c r="T310" i="1"/>
  <c r="AL325" i="1" a="1"/>
  <c r="AL325" i="1" s="1"/>
  <c r="AQ325" i="1" s="1"/>
  <c r="T336" i="1"/>
  <c r="S109" i="1"/>
  <c r="AO127" i="1"/>
  <c r="Q130" i="1"/>
  <c r="AN130" i="1" s="1"/>
  <c r="R138" i="1"/>
  <c r="Q147" i="1"/>
  <c r="AN147" i="1" s="1"/>
  <c r="AQ164" i="1"/>
  <c r="AL160" i="1" a="1"/>
  <c r="AL160" i="1" s="1"/>
  <c r="AL162" i="1" a="1"/>
  <c r="AL162" i="1" s="1"/>
  <c r="AQ162" i="1" s="1"/>
  <c r="AL161" i="1" a="1"/>
  <c r="AL161" i="1" s="1"/>
  <c r="AQ161" i="1" s="1"/>
  <c r="AL165" i="1" a="1"/>
  <c r="AL165" i="1" s="1"/>
  <c r="AQ165" i="1" s="1"/>
  <c r="AO166" i="1"/>
  <c r="AL168" i="1" a="1"/>
  <c r="AL168" i="1" s="1"/>
  <c r="Q173" i="1"/>
  <c r="AL184" i="1" a="1"/>
  <c r="AL184" i="1" s="1"/>
  <c r="Q186" i="1"/>
  <c r="AN186" i="1" s="1"/>
  <c r="Q187" i="1"/>
  <c r="R188" i="1"/>
  <c r="AO192" i="1"/>
  <c r="AK205" i="1" a="1"/>
  <c r="AK205" i="1" s="1"/>
  <c r="T196" i="1"/>
  <c r="AQ196" i="1" s="1"/>
  <c r="T222" i="1"/>
  <c r="AQ222" i="1" s="1"/>
  <c r="AL246" i="1" a="1"/>
  <c r="AL246" i="1" s="1"/>
  <c r="Q267" i="1"/>
  <c r="AN267" i="1" s="1"/>
  <c r="AO283" i="1"/>
  <c r="R334" i="1"/>
  <c r="Q412" i="1"/>
  <c r="R215" i="1"/>
  <c r="AN225" i="1"/>
  <c r="Q245" i="1"/>
  <c r="R254" i="1"/>
  <c r="AN261" i="1"/>
  <c r="AR261" i="1" s="1"/>
  <c r="AL277" i="1" a="1"/>
  <c r="AL277" i="1" s="1"/>
  <c r="R280" i="1"/>
  <c r="S290" i="1"/>
  <c r="Q297" i="1"/>
  <c r="S302" i="1"/>
  <c r="R328" i="1"/>
  <c r="T337" i="1"/>
  <c r="S346" i="1"/>
  <c r="AN380" i="1"/>
  <c r="R382" i="1"/>
  <c r="Q420" i="1"/>
  <c r="AR420" i="1" s="1"/>
  <c r="S470" i="1"/>
  <c r="AO487" i="1"/>
  <c r="R512" i="1"/>
  <c r="AK710" i="1" a="1"/>
  <c r="AK710" i="1" s="1"/>
  <c r="AK705" i="1" a="1"/>
  <c r="AK705" i="1" s="1"/>
  <c r="T443" i="1"/>
  <c r="AP521" i="1"/>
  <c r="AO437" i="1"/>
  <c r="AO438" i="1"/>
  <c r="R441" i="1"/>
  <c r="T478" i="1"/>
  <c r="AN482" i="1"/>
  <c r="AN515" i="1"/>
  <c r="T520" i="1"/>
  <c r="AK527" i="1" a="1"/>
  <c r="AK527" i="1" s="1"/>
  <c r="AN529" i="1"/>
  <c r="Q530" i="1"/>
  <c r="R468" i="1"/>
  <c r="AK513" i="1" a="1"/>
  <c r="AK513" i="1" s="1"/>
  <c r="AK699" i="1" a="1"/>
  <c r="AK699" i="1" s="1"/>
  <c r="AN655" i="1"/>
  <c r="S201" i="1"/>
  <c r="R203" i="1"/>
  <c r="Q208" i="1"/>
  <c r="AN208" i="1" s="1"/>
  <c r="AO212" i="1"/>
  <c r="R227" i="1"/>
  <c r="Q230" i="1"/>
  <c r="R236" i="1"/>
  <c r="T240" i="1"/>
  <c r="T241" i="1"/>
  <c r="T245" i="1"/>
  <c r="S247" i="1"/>
  <c r="AO249" i="1"/>
  <c r="AO251" i="1"/>
  <c r="S257" i="1"/>
  <c r="S258" i="1"/>
  <c r="R263" i="1"/>
  <c r="R270" i="1"/>
  <c r="Q271" i="1"/>
  <c r="AN271" i="1" s="1"/>
  <c r="Q272" i="1"/>
  <c r="AN272" i="1" s="1"/>
  <c r="R274" i="1"/>
  <c r="S279" i="1"/>
  <c r="T309" i="1"/>
  <c r="AL320" i="1" a="1"/>
  <c r="AL320" i="1" s="1"/>
  <c r="AL317" i="1" a="1"/>
  <c r="AL317" i="1" s="1"/>
  <c r="S325" i="1"/>
  <c r="S327" i="1"/>
  <c r="R341" i="1"/>
  <c r="Q349" i="1"/>
  <c r="S350" i="1"/>
  <c r="R369" i="1"/>
  <c r="S373" i="1"/>
  <c r="R387" i="1"/>
  <c r="S388" i="1"/>
  <c r="T390" i="1"/>
  <c r="AN402" i="1"/>
  <c r="T442" i="1"/>
  <c r="S357" i="1"/>
  <c r="T373" i="1"/>
  <c r="Q385" i="1"/>
  <c r="AN385" i="1" s="1"/>
  <c r="S406" i="1"/>
  <c r="T407" i="1"/>
  <c r="R439" i="1"/>
  <c r="Q466" i="1"/>
  <c r="AK572" i="1" a="1"/>
  <c r="AK572" i="1" s="1"/>
  <c r="AP572" i="1" s="1"/>
  <c r="AN329" i="1"/>
  <c r="Q340" i="1"/>
  <c r="Q348" i="1"/>
  <c r="AN375" i="1"/>
  <c r="AL476" i="1" a="1"/>
  <c r="AL476" i="1" s="1"/>
  <c r="AQ476" i="1" s="1"/>
  <c r="AN507" i="1"/>
  <c r="T323" i="1"/>
  <c r="Q339" i="1"/>
  <c r="R348" i="1"/>
  <c r="R349" i="1"/>
  <c r="S356" i="1"/>
  <c r="S371" i="1"/>
  <c r="R385" i="1"/>
  <c r="R403" i="1"/>
  <c r="S404" i="1"/>
  <c r="AO448" i="1"/>
  <c r="T496" i="1"/>
  <c r="AQ548" i="1"/>
  <c r="T223" i="1"/>
  <c r="S228" i="1"/>
  <c r="R238" i="1"/>
  <c r="S248" i="1"/>
  <c r="T251" i="1"/>
  <c r="AQ251" i="1" s="1"/>
  <c r="AK254" i="1" a="1"/>
  <c r="AK254" i="1" s="1"/>
  <c r="AK266" i="1" a="1"/>
  <c r="AK266" i="1" s="1"/>
  <c r="AP266" i="1" s="1"/>
  <c r="T267" i="1"/>
  <c r="S275" i="1"/>
  <c r="T285" i="1"/>
  <c r="AO288" i="1"/>
  <c r="AN289" i="1"/>
  <c r="S313" i="1"/>
  <c r="AN328" i="1"/>
  <c r="R339" i="1"/>
  <c r="Q346" i="1"/>
  <c r="Q347" i="1"/>
  <c r="S369" i="1"/>
  <c r="T371" i="1"/>
  <c r="AN374" i="1"/>
  <c r="Q384" i="1"/>
  <c r="AN384" i="1" s="1"/>
  <c r="S387" i="1"/>
  <c r="R424" i="1"/>
  <c r="AK433" i="1" a="1"/>
  <c r="AK433" i="1" s="1"/>
  <c r="AN448" i="1"/>
  <c r="AO456" i="1"/>
  <c r="Q464" i="1"/>
  <c r="AN464" i="1" s="1"/>
  <c r="AL524" i="1" a="1"/>
  <c r="AL524" i="1" s="1"/>
  <c r="AQ524" i="1" s="1"/>
  <c r="T548" i="1"/>
  <c r="AL624" i="1" a="1"/>
  <c r="AL624" i="1" s="1"/>
  <c r="AQ624" i="1" s="1"/>
  <c r="AL625" i="1" a="1"/>
  <c r="AL625" i="1" s="1"/>
  <c r="AQ625" i="1" s="1"/>
  <c r="AL616" i="1" a="1"/>
  <c r="AL616" i="1" s="1"/>
  <c r="AK638" i="1" a="1"/>
  <c r="AK638" i="1" s="1"/>
  <c r="AK628" i="1" a="1"/>
  <c r="AK628" i="1" s="1"/>
  <c r="AK250" i="1" a="1"/>
  <c r="AK250" i="1" s="1"/>
  <c r="AP250" i="1" s="1"/>
  <c r="S272" i="1"/>
  <c r="T276" i="1"/>
  <c r="AQ276" i="1" s="1"/>
  <c r="R282" i="1"/>
  <c r="Q290" i="1"/>
  <c r="AN290" i="1" s="1"/>
  <c r="S304" i="1"/>
  <c r="T306" i="1"/>
  <c r="Q329" i="1"/>
  <c r="S332" i="1"/>
  <c r="R364" i="1"/>
  <c r="T368" i="1"/>
  <c r="T369" i="1"/>
  <c r="AN409" i="1"/>
  <c r="AL497" i="1" a="1"/>
  <c r="AL497" i="1" s="1"/>
  <c r="Q545" i="1"/>
  <c r="AN545" i="1" s="1"/>
  <c r="R347" i="1"/>
  <c r="S355" i="1"/>
  <c r="R365" i="1"/>
  <c r="T367" i="1"/>
  <c r="AN381" i="1"/>
  <c r="AO397" i="1"/>
  <c r="T425" i="1"/>
  <c r="AR497" i="1"/>
  <c r="AN498" i="1"/>
  <c r="AR498" i="1" s="1"/>
  <c r="AK223" i="1" a="1"/>
  <c r="AK223" i="1" s="1"/>
  <c r="AP223" i="1" s="1"/>
  <c r="S232" i="1"/>
  <c r="R234" i="1"/>
  <c r="AO235" i="1"/>
  <c r="AN246" i="1"/>
  <c r="AO250" i="1"/>
  <c r="R253" i="1"/>
  <c r="T274" i="1"/>
  <c r="AN297" i="1"/>
  <c r="S319" i="1"/>
  <c r="R346" i="1"/>
  <c r="AN352" i="1"/>
  <c r="R363" i="1"/>
  <c r="T366" i="1"/>
  <c r="AN397" i="1"/>
  <c r="Q400" i="1"/>
  <c r="R401" i="1"/>
  <c r="R415" i="1"/>
  <c r="AO490" i="1"/>
  <c r="AN497" i="1"/>
  <c r="AN189" i="1"/>
  <c r="R199" i="1"/>
  <c r="AK202" i="1" a="1"/>
  <c r="AK202" i="1" s="1"/>
  <c r="AP202" i="1" s="1"/>
  <c r="T205" i="1"/>
  <c r="Q215" i="1"/>
  <c r="AN215" i="1" s="1"/>
  <c r="S219" i="1"/>
  <c r="S249" i="1"/>
  <c r="AK243" i="1" a="1"/>
  <c r="AK243" i="1" s="1"/>
  <c r="Q254" i="1"/>
  <c r="AN259" i="1"/>
  <c r="AK268" i="1" a="1"/>
  <c r="AK268" i="1" s="1"/>
  <c r="AP268" i="1" s="1"/>
  <c r="T275" i="1"/>
  <c r="AO286" i="1"/>
  <c r="S293" i="1"/>
  <c r="AO296" i="1"/>
  <c r="Q300" i="1"/>
  <c r="R302" i="1"/>
  <c r="S311" i="1"/>
  <c r="T319" i="1"/>
  <c r="R329" i="1"/>
  <c r="Q336" i="1"/>
  <c r="S337" i="1"/>
  <c r="S338" i="1"/>
  <c r="Q344" i="1"/>
  <c r="R352" i="1"/>
  <c r="T354" i="1"/>
  <c r="R384" i="1"/>
  <c r="S402" i="1"/>
  <c r="T417" i="1"/>
  <c r="Q421" i="1"/>
  <c r="Q484" i="1"/>
  <c r="T495" i="1"/>
  <c r="AO497" i="1"/>
  <c r="AK531" i="1" a="1"/>
  <c r="AK531" i="1" s="1"/>
  <c r="T204" i="1"/>
  <c r="Q221" i="1"/>
  <c r="Q240" i="1"/>
  <c r="Q241" i="1"/>
  <c r="T249" i="1"/>
  <c r="AQ252" i="1"/>
  <c r="AN260" i="1"/>
  <c r="AK269" i="1" a="1"/>
  <c r="AK269" i="1" s="1"/>
  <c r="AP269" i="1" s="1"/>
  <c r="AL267" i="1" a="1"/>
  <c r="AL267" i="1" s="1"/>
  <c r="AL284" i="1" a="1"/>
  <c r="AL284" i="1" s="1"/>
  <c r="AQ284" i="1" s="1"/>
  <c r="T294" i="1"/>
  <c r="T318" i="1"/>
  <c r="AK320" i="1" a="1"/>
  <c r="AK320" i="1" s="1"/>
  <c r="AP320" i="1" s="1"/>
  <c r="AR321" i="1"/>
  <c r="S330" i="1"/>
  <c r="Q351" i="1"/>
  <c r="T353" i="1"/>
  <c r="R383" i="1"/>
  <c r="Q399" i="1"/>
  <c r="R421" i="1"/>
  <c r="R428" i="1"/>
  <c r="R533" i="1"/>
  <c r="AN548" i="1"/>
  <c r="AR548" i="1" s="1"/>
  <c r="AO548" i="1"/>
  <c r="R576" i="1"/>
  <c r="AK584" i="1" a="1"/>
  <c r="AK584" i="1" s="1"/>
  <c r="AK587" i="1" a="1"/>
  <c r="AK587" i="1" s="1"/>
  <c r="AP587" i="1" s="1"/>
  <c r="AP668" i="1"/>
  <c r="S286" i="1"/>
  <c r="AK289" i="1" a="1"/>
  <c r="AK289" i="1" s="1"/>
  <c r="AL291" i="1" a="1"/>
  <c r="AL291" i="1" s="1"/>
  <c r="AQ291" i="1" s="1"/>
  <c r="AL296" i="1" a="1"/>
  <c r="AL296" i="1" s="1"/>
  <c r="R297" i="1"/>
  <c r="S301" i="1"/>
  <c r="S303" i="1"/>
  <c r="T305" i="1"/>
  <c r="T307" i="1"/>
  <c r="T335" i="1"/>
  <c r="AQ335" i="1" s="1"/>
  <c r="T342" i="1"/>
  <c r="T350" i="1"/>
  <c r="T351" i="1"/>
  <c r="T356" i="1"/>
  <c r="T386" i="1"/>
  <c r="Q395" i="1"/>
  <c r="S401" i="1"/>
  <c r="AK405" i="1" a="1"/>
  <c r="AK405" i="1" s="1"/>
  <c r="AP405" i="1" s="1"/>
  <c r="R411" i="1"/>
  <c r="S412" i="1"/>
  <c r="AK415" i="1" a="1"/>
  <c r="AK415" i="1" s="1"/>
  <c r="Q427" i="1"/>
  <c r="S429" i="1"/>
  <c r="Q456" i="1"/>
  <c r="AN456" i="1" s="1"/>
  <c r="Q457" i="1"/>
  <c r="AN457" i="1" s="1"/>
  <c r="T459" i="1"/>
  <c r="AN470" i="1"/>
  <c r="T494" i="1"/>
  <c r="AK506" i="1" a="1"/>
  <c r="AK506" i="1" s="1"/>
  <c r="Q507" i="1"/>
  <c r="R509" i="1"/>
  <c r="AO526" i="1"/>
  <c r="AO556" i="1"/>
  <c r="AN556" i="1"/>
  <c r="AQ581" i="1"/>
  <c r="T303" i="1"/>
  <c r="T346" i="1"/>
  <c r="S382" i="1"/>
  <c r="AK389" i="1" a="1"/>
  <c r="AK389" i="1" s="1"/>
  <c r="AP389" i="1" s="1"/>
  <c r="S398" i="1"/>
  <c r="S410" i="1"/>
  <c r="S411" i="1"/>
  <c r="T422" i="1"/>
  <c r="AK431" i="1" a="1"/>
  <c r="AK431" i="1" s="1"/>
  <c r="AK423" i="1" a="1"/>
  <c r="AK423" i="1" s="1"/>
  <c r="AP423" i="1" s="1"/>
  <c r="Q436" i="1"/>
  <c r="T449" i="1"/>
  <c r="Q455" i="1"/>
  <c r="T474" i="1"/>
  <c r="AL533" i="1" a="1"/>
  <c r="AL533" i="1" s="1"/>
  <c r="AQ533" i="1" s="1"/>
  <c r="T565" i="1"/>
  <c r="AK579" i="1" a="1"/>
  <c r="AK579" i="1" s="1"/>
  <c r="T344" i="1"/>
  <c r="T345" i="1"/>
  <c r="S347" i="1"/>
  <c r="T349" i="1"/>
  <c r="AK351" i="1" a="1"/>
  <c r="AK351" i="1" s="1"/>
  <c r="AO352" i="1"/>
  <c r="AR368" i="1"/>
  <c r="R376" i="1"/>
  <c r="R379" i="1"/>
  <c r="S381" i="1"/>
  <c r="T382" i="1"/>
  <c r="T383" i="1"/>
  <c r="Q394" i="1"/>
  <c r="AN394" i="1" s="1"/>
  <c r="T400" i="1"/>
  <c r="R408" i="1"/>
  <c r="T412" i="1"/>
  <c r="S428" i="1"/>
  <c r="AL431" i="1" a="1"/>
  <c r="AL431" i="1" s="1"/>
  <c r="AL452" i="1" a="1"/>
  <c r="AL452" i="1" s="1"/>
  <c r="AL466" i="1" a="1"/>
  <c r="AL466" i="1" s="1"/>
  <c r="Q463" i="1"/>
  <c r="AL539" i="1" a="1"/>
  <c r="AL539" i="1" s="1"/>
  <c r="AQ539" i="1" s="1"/>
  <c r="AN540" i="1"/>
  <c r="AK549" i="1" a="1"/>
  <c r="AK549" i="1" s="1"/>
  <c r="AK553" i="1" a="1"/>
  <c r="AK553" i="1" s="1"/>
  <c r="AP553" i="1" s="1"/>
  <c r="Q321" i="1"/>
  <c r="AN321" i="1" s="1"/>
  <c r="AL353" i="1" a="1"/>
  <c r="AL353" i="1" s="1"/>
  <c r="AQ353" i="1" s="1"/>
  <c r="AO354" i="1"/>
  <c r="AL355" i="1" a="1"/>
  <c r="AL355" i="1" s="1"/>
  <c r="AQ355" i="1" s="1"/>
  <c r="Q375" i="1"/>
  <c r="AO386" i="1"/>
  <c r="AO402" i="1"/>
  <c r="AK412" i="1" a="1"/>
  <c r="AK412" i="1" s="1"/>
  <c r="AP412" i="1" s="1"/>
  <c r="AN424" i="1"/>
  <c r="Q434" i="1"/>
  <c r="T439" i="1"/>
  <c r="AN443" i="1"/>
  <c r="AO459" i="1"/>
  <c r="R463" i="1"/>
  <c r="R488" i="1"/>
  <c r="T491" i="1"/>
  <c r="T503" i="1"/>
  <c r="AN513" i="1"/>
  <c r="AR513" i="1" s="1"/>
  <c r="Q549" i="1"/>
  <c r="AN549" i="1" s="1"/>
  <c r="Q674" i="1"/>
  <c r="AK304" i="1" a="1"/>
  <c r="AK304" i="1" s="1"/>
  <c r="AP304" i="1" s="1"/>
  <c r="R323" i="1"/>
  <c r="R324" i="1"/>
  <c r="Q325" i="1"/>
  <c r="AN325" i="1" s="1"/>
  <c r="AN336" i="1"/>
  <c r="AK349" i="1" a="1"/>
  <c r="AK349" i="1" s="1"/>
  <c r="AP349" i="1" s="1"/>
  <c r="AN353" i="1"/>
  <c r="R359" i="1"/>
  <c r="AN368" i="1"/>
  <c r="S377" i="1"/>
  <c r="S379" i="1"/>
  <c r="T380" i="1"/>
  <c r="R394" i="1"/>
  <c r="S408" i="1"/>
  <c r="T409" i="1"/>
  <c r="Q487" i="1"/>
  <c r="AN526" i="1"/>
  <c r="Q262" i="1"/>
  <c r="AN262" i="1" s="1"/>
  <c r="AK264" i="1" a="1"/>
  <c r="AK264" i="1" s="1"/>
  <c r="AP264" i="1" s="1"/>
  <c r="Q276" i="1"/>
  <c r="Q279" i="1"/>
  <c r="AN279" i="1" s="1"/>
  <c r="T282" i="1"/>
  <c r="R294" i="1"/>
  <c r="S295" i="1"/>
  <c r="T300" i="1"/>
  <c r="AQ300" i="1" s="1"/>
  <c r="Q308" i="1"/>
  <c r="AN309" i="1"/>
  <c r="R320" i="1"/>
  <c r="R321" i="1"/>
  <c r="AR343" i="1"/>
  <c r="R360" i="1"/>
  <c r="Q362" i="1"/>
  <c r="Q373" i="1"/>
  <c r="Q374" i="1"/>
  <c r="T376" i="1"/>
  <c r="T377" i="1"/>
  <c r="S378" i="1"/>
  <c r="Q390" i="1"/>
  <c r="Q391" i="1"/>
  <c r="AN391" i="1" s="1"/>
  <c r="Q393" i="1"/>
  <c r="AN393" i="1" s="1"/>
  <c r="S395" i="1"/>
  <c r="AL408" i="1" a="1"/>
  <c r="AL408" i="1" s="1"/>
  <c r="AQ408" i="1" s="1"/>
  <c r="Q404" i="1"/>
  <c r="R405" i="1"/>
  <c r="T408" i="1"/>
  <c r="AK418" i="1" a="1"/>
  <c r="AK418" i="1" s="1"/>
  <c r="Q425" i="1"/>
  <c r="AN425" i="1" s="1"/>
  <c r="R434" i="1"/>
  <c r="S435" i="1"/>
  <c r="AK454" i="1" a="1"/>
  <c r="AK454" i="1" s="1"/>
  <c r="AL449" i="1" a="1"/>
  <c r="AL449" i="1" s="1"/>
  <c r="AL448" i="1" a="1"/>
  <c r="AL448" i="1" s="1"/>
  <c r="Q470" i="1"/>
  <c r="R487" i="1"/>
  <c r="R506" i="1"/>
  <c r="R520" i="1"/>
  <c r="S521" i="1"/>
  <c r="R535" i="1"/>
  <c r="R664" i="1"/>
  <c r="R325" i="1"/>
  <c r="AK332" i="1" a="1"/>
  <c r="AK332" i="1" s="1"/>
  <c r="AL333" i="1" a="1"/>
  <c r="AL333" i="1" s="1"/>
  <c r="AQ333" i="1" s="1"/>
  <c r="AO344" i="1"/>
  <c r="AN357" i="1"/>
  <c r="AN369" i="1"/>
  <c r="AR369" i="1" s="1"/>
  <c r="R391" i="1"/>
  <c r="AL410" i="1" a="1"/>
  <c r="AL410" i="1" s="1"/>
  <c r="AQ410" i="1" s="1"/>
  <c r="AL416" i="1" a="1"/>
  <c r="AL416" i="1" s="1"/>
  <c r="R426" i="1"/>
  <c r="AK429" i="1" a="1"/>
  <c r="AK429" i="1" s="1"/>
  <c r="AP429" i="1" s="1"/>
  <c r="AO440" i="1"/>
  <c r="T488" i="1"/>
  <c r="AO509" i="1"/>
  <c r="T515" i="1"/>
  <c r="AL516" i="1" a="1"/>
  <c r="AL516" i="1" s="1"/>
  <c r="AQ568" i="1"/>
  <c r="R291" i="1"/>
  <c r="AK296" i="1" a="1"/>
  <c r="AK296" i="1" s="1"/>
  <c r="AP296" i="1" s="1"/>
  <c r="AL300" i="1" a="1"/>
  <c r="AL300" i="1" s="1"/>
  <c r="R316" i="1"/>
  <c r="T322" i="1"/>
  <c r="AL330" i="1" a="1"/>
  <c r="AL330" i="1" s="1"/>
  <c r="AO333" i="1"/>
  <c r="AN341" i="1"/>
  <c r="AR341" i="1" s="1"/>
  <c r="R368" i="1"/>
  <c r="AO382" i="1"/>
  <c r="R392" i="1"/>
  <c r="T395" i="1"/>
  <c r="T436" i="1"/>
  <c r="AO439" i="1"/>
  <c r="T455" i="1"/>
  <c r="Q461" i="1"/>
  <c r="AN461" i="1" s="1"/>
  <c r="AN466" i="1"/>
  <c r="Q485" i="1"/>
  <c r="S513" i="1"/>
  <c r="R547" i="1"/>
  <c r="Q447" i="1"/>
  <c r="AN447" i="1" s="1"/>
  <c r="T487" i="1"/>
  <c r="AL502" i="1" a="1"/>
  <c r="AL502" i="1" s="1"/>
  <c r="AQ502" i="1" s="1"/>
  <c r="Q505" i="1"/>
  <c r="Q527" i="1"/>
  <c r="AN527" i="1" s="1"/>
  <c r="R528" i="1"/>
  <c r="T535" i="1"/>
  <c r="Q541" i="1"/>
  <c r="AN541" i="1" s="1"/>
  <c r="T546" i="1"/>
  <c r="T549" i="1"/>
  <c r="T557" i="1"/>
  <c r="AK582" i="1" a="1"/>
  <c r="AK582" i="1" s="1"/>
  <c r="AP582" i="1" s="1"/>
  <c r="T596" i="1"/>
  <c r="T602" i="1"/>
  <c r="AO615" i="1"/>
  <c r="R631" i="1"/>
  <c r="T644" i="1"/>
  <c r="AK671" i="1" a="1"/>
  <c r="AK671" i="1" s="1"/>
  <c r="AK698" i="1" a="1"/>
  <c r="AK698" i="1" s="1"/>
  <c r="R419" i="1"/>
  <c r="S420" i="1"/>
  <c r="Q430" i="1"/>
  <c r="T437" i="1"/>
  <c r="AN450" i="1"/>
  <c r="R456" i="1"/>
  <c r="R459" i="1"/>
  <c r="T470" i="1"/>
  <c r="R475" i="1"/>
  <c r="AL491" i="1" a="1"/>
  <c r="AL491" i="1" s="1"/>
  <c r="AQ491" i="1" s="1"/>
  <c r="Q497" i="1"/>
  <c r="Q504" i="1"/>
  <c r="R505" i="1"/>
  <c r="T514" i="1"/>
  <c r="T517" i="1"/>
  <c r="Q524" i="1"/>
  <c r="T533" i="1"/>
  <c r="Q539" i="1"/>
  <c r="S543" i="1"/>
  <c r="T577" i="1"/>
  <c r="AL596" i="1" a="1"/>
  <c r="AL596" i="1" s="1"/>
  <c r="AL600" i="1" a="1"/>
  <c r="AL600" i="1" s="1"/>
  <c r="AQ600" i="1" s="1"/>
  <c r="AN615" i="1"/>
  <c r="AN617" i="1"/>
  <c r="Q635" i="1"/>
  <c r="AN635" i="1" s="1"/>
  <c r="Q648" i="1"/>
  <c r="AN648" i="1" s="1"/>
  <c r="R649" i="1"/>
  <c r="AK659" i="1" a="1"/>
  <c r="AK659" i="1" s="1"/>
  <c r="AP659" i="1" s="1"/>
  <c r="AK653" i="1" a="1"/>
  <c r="AK653" i="1" s="1"/>
  <c r="AK652" i="1" a="1"/>
  <c r="AK652" i="1" s="1"/>
  <c r="Q656" i="1"/>
  <c r="AN656" i="1" s="1"/>
  <c r="R657" i="1"/>
  <c r="S658" i="1"/>
  <c r="R665" i="1"/>
  <c r="AK688" i="1" a="1"/>
  <c r="AK688" i="1" s="1"/>
  <c r="T709" i="1"/>
  <c r="AO443" i="1"/>
  <c r="AN444" i="1"/>
  <c r="S459" i="1"/>
  <c r="T463" i="1"/>
  <c r="R477" i="1"/>
  <c r="R479" i="1"/>
  <c r="T482" i="1"/>
  <c r="R497" i="1"/>
  <c r="AL520" i="1" a="1"/>
  <c r="AL520" i="1" s="1"/>
  <c r="AL544" i="1" a="1"/>
  <c r="AL544" i="1" s="1"/>
  <c r="S595" i="1"/>
  <c r="AN614" i="1"/>
  <c r="AL659" i="1" a="1"/>
  <c r="AL659" i="1" s="1"/>
  <c r="AK667" i="1" a="1"/>
  <c r="AK667" i="1" s="1"/>
  <c r="AP667" i="1" s="1"/>
  <c r="AL688" i="1" a="1"/>
  <c r="AL688" i="1" s="1"/>
  <c r="AK694" i="1" a="1"/>
  <c r="AK694" i="1" s="1"/>
  <c r="T402" i="1"/>
  <c r="AN412" i="1"/>
  <c r="R417" i="1"/>
  <c r="Q429" i="1"/>
  <c r="T434" i="1"/>
  <c r="AL438" i="1" a="1"/>
  <c r="AL438" i="1" s="1"/>
  <c r="AQ438" i="1" s="1"/>
  <c r="R448" i="1"/>
  <c r="T465" i="1"/>
  <c r="S476" i="1"/>
  <c r="T485" i="1"/>
  <c r="Q499" i="1"/>
  <c r="AN499" i="1" s="1"/>
  <c r="Q500" i="1"/>
  <c r="AN500" i="1" s="1"/>
  <c r="T509" i="1"/>
  <c r="S511" i="1"/>
  <c r="AO520" i="1"/>
  <c r="T530" i="1"/>
  <c r="T531" i="1"/>
  <c r="AR551" i="1"/>
  <c r="R560" i="1"/>
  <c r="S570" i="1"/>
  <c r="AK581" i="1" a="1"/>
  <c r="AK581" i="1" s="1"/>
  <c r="AO583" i="1"/>
  <c r="T595" i="1"/>
  <c r="AO599" i="1"/>
  <c r="Q616" i="1"/>
  <c r="AN616" i="1" s="1"/>
  <c r="S630" i="1"/>
  <c r="AK632" i="1" a="1"/>
  <c r="AK632" i="1" s="1"/>
  <c r="AN633" i="1"/>
  <c r="S642" i="1"/>
  <c r="Q655" i="1"/>
  <c r="R656" i="1"/>
  <c r="T659" i="1"/>
  <c r="AK669" i="1" a="1"/>
  <c r="AK669" i="1" s="1"/>
  <c r="AK691" i="1" a="1"/>
  <c r="AK691" i="1" s="1"/>
  <c r="AK692" i="1" a="1"/>
  <c r="AK692" i="1" s="1"/>
  <c r="AK687" i="1" a="1"/>
  <c r="AK687" i="1" s="1"/>
  <c r="AP687" i="1" s="1"/>
  <c r="AL694" i="1" a="1"/>
  <c r="AL694" i="1" s="1"/>
  <c r="AK696" i="1" a="1"/>
  <c r="AK696" i="1" s="1"/>
  <c r="AK719" i="1" a="1"/>
  <c r="AK719" i="1" s="1"/>
  <c r="AK720" i="1" a="1"/>
  <c r="AK720" i="1" s="1"/>
  <c r="T401" i="1"/>
  <c r="AL409" i="1" a="1"/>
  <c r="AL409" i="1" s="1"/>
  <c r="AN415" i="1"/>
  <c r="AK428" i="1" a="1"/>
  <c r="AK428" i="1" s="1"/>
  <c r="R452" i="1"/>
  <c r="S453" i="1"/>
  <c r="Q472" i="1"/>
  <c r="T481" i="1"/>
  <c r="AQ481" i="1" s="1"/>
  <c r="Q501" i="1"/>
  <c r="S505" i="1"/>
  <c r="AL552" i="1" a="1"/>
  <c r="AL552" i="1" s="1"/>
  <c r="AQ552" i="1" s="1"/>
  <c r="AO564" i="1"/>
  <c r="R569" i="1"/>
  <c r="AO585" i="1"/>
  <c r="T594" i="1"/>
  <c r="AO600" i="1"/>
  <c r="Q605" i="1"/>
  <c r="R606" i="1"/>
  <c r="T631" i="1"/>
  <c r="AO644" i="1"/>
  <c r="T649" i="1"/>
  <c r="T665" i="1"/>
  <c r="AK678" i="1" a="1"/>
  <c r="AK678" i="1" s="1"/>
  <c r="AL690" i="1" a="1"/>
  <c r="AL690" i="1" s="1"/>
  <c r="AL689" i="1" a="1"/>
  <c r="AL689" i="1" s="1"/>
  <c r="AL687" i="1" a="1"/>
  <c r="AL687" i="1" s="1"/>
  <c r="R691" i="1"/>
  <c r="AK693" i="1" a="1"/>
  <c r="AK693" i="1" s="1"/>
  <c r="AK718" i="1" a="1"/>
  <c r="AK718" i="1" s="1"/>
  <c r="R478" i="1"/>
  <c r="S479" i="1"/>
  <c r="AN489" i="1"/>
  <c r="Q492" i="1"/>
  <c r="AN492" i="1" s="1"/>
  <c r="R503" i="1"/>
  <c r="T511" i="1"/>
  <c r="AO517" i="1"/>
  <c r="AO518" i="1"/>
  <c r="Q521" i="1"/>
  <c r="T527" i="1"/>
  <c r="AL541" i="1" a="1"/>
  <c r="AL541" i="1" s="1"/>
  <c r="Q553" i="1"/>
  <c r="AN553" i="1" s="1"/>
  <c r="Q582" i="1"/>
  <c r="AN599" i="1"/>
  <c r="Q613" i="1"/>
  <c r="AK677" i="1" a="1"/>
  <c r="AK677" i="1" s="1"/>
  <c r="AK679" i="1" a="1"/>
  <c r="AK679" i="1" s="1"/>
  <c r="AK545" i="1" a="1"/>
  <c r="AK545" i="1" s="1"/>
  <c r="AP545" i="1" s="1"/>
  <c r="Q548" i="1"/>
  <c r="Q581" i="1"/>
  <c r="Q584" i="1"/>
  <c r="AN584" i="1" s="1"/>
  <c r="Q603" i="1"/>
  <c r="R605" i="1"/>
  <c r="Q612" i="1"/>
  <c r="S617" i="1"/>
  <c r="AL621" i="1" a="1"/>
  <c r="AL621" i="1" s="1"/>
  <c r="T630" i="1"/>
  <c r="R640" i="1"/>
  <c r="Q662" i="1"/>
  <c r="AK664" i="1" a="1"/>
  <c r="AK664" i="1" s="1"/>
  <c r="AK665" i="1" a="1"/>
  <c r="AK665" i="1" s="1"/>
  <c r="AP665" i="1" s="1"/>
  <c r="AK663" i="1" a="1"/>
  <c r="AK663" i="1" s="1"/>
  <c r="AK666" i="1" a="1"/>
  <c r="AK666" i="1" s="1"/>
  <c r="AK686" i="1" a="1"/>
  <c r="AK686" i="1" s="1"/>
  <c r="AK704" i="1" a="1"/>
  <c r="AK704" i="1" s="1"/>
  <c r="AK708" i="1" a="1"/>
  <c r="AK708" i="1" s="1"/>
  <c r="AK717" i="1" a="1"/>
  <c r="AK717" i="1" s="1"/>
  <c r="R721" i="1"/>
  <c r="S445" i="1"/>
  <c r="T458" i="1"/>
  <c r="AN467" i="1"/>
  <c r="R472" i="1"/>
  <c r="T475" i="1"/>
  <c r="Q490" i="1"/>
  <c r="AN490" i="1" s="1"/>
  <c r="R500" i="1"/>
  <c r="AK511" i="1" a="1"/>
  <c r="AK511" i="1" s="1"/>
  <c r="AP511" i="1" s="1"/>
  <c r="S523" i="1"/>
  <c r="T525" i="1"/>
  <c r="T526" i="1"/>
  <c r="AK528" i="1" a="1"/>
  <c r="AK528" i="1" s="1"/>
  <c r="AO529" i="1"/>
  <c r="Q546" i="1"/>
  <c r="AN546" i="1" s="1"/>
  <c r="AN555" i="1"/>
  <c r="AK562" i="1" a="1"/>
  <c r="AK562" i="1" s="1"/>
  <c r="AL594" i="1" a="1"/>
  <c r="AL594" i="1" s="1"/>
  <c r="AL714" i="1" a="1"/>
  <c r="AL714" i="1" s="1"/>
  <c r="Q408" i="1"/>
  <c r="AN408" i="1" s="1"/>
  <c r="R413" i="1"/>
  <c r="S415" i="1"/>
  <c r="AK425" i="1" a="1"/>
  <c r="AK425" i="1" s="1"/>
  <c r="Q439" i="1"/>
  <c r="R442" i="1"/>
  <c r="AK456" i="1" a="1"/>
  <c r="AK456" i="1" s="1"/>
  <c r="AK464" i="1" a="1"/>
  <c r="AK464" i="1" s="1"/>
  <c r="AP464" i="1" s="1"/>
  <c r="AO462" i="1"/>
  <c r="Q467" i="1"/>
  <c r="S472" i="1"/>
  <c r="T477" i="1"/>
  <c r="R489" i="1"/>
  <c r="R493" i="1"/>
  <c r="S503" i="1"/>
  <c r="T504" i="1"/>
  <c r="AL511" i="1" a="1"/>
  <c r="AL511" i="1" s="1"/>
  <c r="AO512" i="1"/>
  <c r="Q515" i="1"/>
  <c r="T524" i="1"/>
  <c r="AL528" i="1" a="1"/>
  <c r="AL528" i="1" s="1"/>
  <c r="R537" i="1"/>
  <c r="T539" i="1"/>
  <c r="AO542" i="1"/>
  <c r="Q550" i="1"/>
  <c r="R552" i="1"/>
  <c r="R553" i="1"/>
  <c r="S559" i="1"/>
  <c r="T560" i="1"/>
  <c r="S567" i="1"/>
  <c r="R581" i="1"/>
  <c r="Q583" i="1"/>
  <c r="AN583" i="1" s="1"/>
  <c r="AO594" i="1"/>
  <c r="AL607" i="1" a="1"/>
  <c r="AL607" i="1" s="1"/>
  <c r="AQ607" i="1" s="1"/>
  <c r="R646" i="1"/>
  <c r="T673" i="1"/>
  <c r="AK681" i="1" a="1"/>
  <c r="AK681" i="1" s="1"/>
  <c r="AK680" i="1" a="1"/>
  <c r="AK680" i="1" s="1"/>
  <c r="AK685" i="1" a="1"/>
  <c r="AK685" i="1" s="1"/>
  <c r="AL571" i="1" a="1"/>
  <c r="AL571" i="1" s="1"/>
  <c r="AN573" i="1"/>
  <c r="T593" i="1"/>
  <c r="AN595" i="1"/>
  <c r="R603" i="1"/>
  <c r="Q610" i="1"/>
  <c r="AN610" i="1" s="1"/>
  <c r="T618" i="1"/>
  <c r="R626" i="1"/>
  <c r="AK635" i="1" a="1"/>
  <c r="AK635" i="1" s="1"/>
  <c r="AK630" i="1" a="1"/>
  <c r="AK630" i="1" s="1"/>
  <c r="AP630" i="1" s="1"/>
  <c r="T641" i="1"/>
  <c r="S655" i="1"/>
  <c r="AK656" i="1" a="1"/>
  <c r="AK656" i="1" s="1"/>
  <c r="T663" i="1"/>
  <c r="AK673" i="1" a="1"/>
  <c r="AK673" i="1" s="1"/>
  <c r="AK684" i="1" a="1"/>
  <c r="AK684" i="1" s="1"/>
  <c r="AK709" i="1" a="1"/>
  <c r="AK709" i="1" s="1"/>
  <c r="AK702" i="1" a="1"/>
  <c r="AK702" i="1" s="1"/>
  <c r="AK703" i="1" a="1"/>
  <c r="AK703" i="1" s="1"/>
  <c r="AK707" i="1" a="1"/>
  <c r="AK707" i="1" s="1"/>
  <c r="AK713" i="1" a="1"/>
  <c r="AK713" i="1" s="1"/>
  <c r="R557" i="1"/>
  <c r="S558" i="1"/>
  <c r="R565" i="1"/>
  <c r="T567" i="1"/>
  <c r="AK575" i="1" a="1"/>
  <c r="AK575" i="1" s="1"/>
  <c r="AP575" i="1" s="1"/>
  <c r="Q575" i="1"/>
  <c r="Q577" i="1"/>
  <c r="AN577" i="1" s="1"/>
  <c r="R579" i="1"/>
  <c r="S588" i="1"/>
  <c r="R660" i="1"/>
  <c r="S668" i="1"/>
  <c r="AK701" i="1" a="1"/>
  <c r="AK701" i="1" s="1"/>
  <c r="Q609" i="1"/>
  <c r="S612" i="1"/>
  <c r="S613" i="1"/>
  <c r="AL618" i="1" a="1"/>
  <c r="AL618" i="1" s="1"/>
  <c r="AQ618" i="1" s="1"/>
  <c r="AL635" i="1" a="1"/>
  <c r="AL635" i="1" s="1"/>
  <c r="AQ635" i="1" s="1"/>
  <c r="Q638" i="1"/>
  <c r="R651" i="1"/>
  <c r="Q680" i="1"/>
  <c r="AK683" i="1" a="1"/>
  <c r="AK683" i="1" s="1"/>
  <c r="AN685" i="1"/>
  <c r="AL698" i="1" a="1"/>
  <c r="AL698" i="1" s="1"/>
  <c r="AK722" i="1" a="1"/>
  <c r="AK722" i="1" s="1"/>
  <c r="T590" i="1"/>
  <c r="T591" i="1"/>
  <c r="AK615" i="1" a="1"/>
  <c r="AK615" i="1" s="1"/>
  <c r="AP615" i="1" s="1"/>
  <c r="AK700" i="1" a="1"/>
  <c r="AK700" i="1" s="1"/>
  <c r="AN713" i="1"/>
  <c r="S515" i="1"/>
  <c r="Q528" i="1"/>
  <c r="R530" i="1"/>
  <c r="R532" i="1"/>
  <c r="R542" i="1"/>
  <c r="R545" i="1"/>
  <c r="T547" i="1"/>
  <c r="R549" i="1"/>
  <c r="S550" i="1"/>
  <c r="S551" i="1"/>
  <c r="T552" i="1"/>
  <c r="T553" i="1"/>
  <c r="S564" i="1"/>
  <c r="AP564" i="1" s="1"/>
  <c r="Q571" i="1"/>
  <c r="AN571" i="1" s="1"/>
  <c r="Q572" i="1"/>
  <c r="AN572" i="1" s="1"/>
  <c r="Q573" i="1"/>
  <c r="T592" i="1"/>
  <c r="AN606" i="1"/>
  <c r="T626" i="1"/>
  <c r="T633" i="1"/>
  <c r="T652" i="1"/>
  <c r="AK662" i="1" a="1"/>
  <c r="AK662" i="1" s="1"/>
  <c r="AK670" i="1" a="1"/>
  <c r="AK670" i="1" s="1"/>
  <c r="AO671" i="1"/>
  <c r="AK675" i="1" a="1"/>
  <c r="AK675" i="1" s="1"/>
  <c r="AK690" i="1" a="1"/>
  <c r="AK690" i="1" s="1"/>
  <c r="T695" i="1"/>
  <c r="AK706" i="1" a="1"/>
  <c r="AK706" i="1" s="1"/>
  <c r="AL713" i="1" a="1"/>
  <c r="AL713" i="1" s="1"/>
  <c r="R573" i="1"/>
  <c r="S577" i="1"/>
  <c r="S578" i="1"/>
  <c r="T598" i="1"/>
  <c r="T599" i="1"/>
  <c r="AO616" i="1"/>
  <c r="S625" i="1"/>
  <c r="AL638" i="1" a="1"/>
  <c r="AL638" i="1" s="1"/>
  <c r="AL653" i="1" a="1"/>
  <c r="AL653" i="1" s="1"/>
  <c r="AQ653" i="1" s="1"/>
  <c r="AL670" i="1" a="1"/>
  <c r="AL670" i="1" s="1"/>
  <c r="AQ670" i="1" s="1"/>
  <c r="S679" i="1"/>
  <c r="R680" i="1"/>
  <c r="AK711" i="1" a="1"/>
  <c r="AK711" i="1" s="1"/>
  <c r="R716" i="1"/>
  <c r="AR510" i="1"/>
  <c r="R516" i="1"/>
  <c r="T522" i="1"/>
  <c r="Q532" i="1"/>
  <c r="AN532" i="1" s="1"/>
  <c r="R536" i="1"/>
  <c r="R551" i="1"/>
  <c r="R554" i="1"/>
  <c r="S579" i="1"/>
  <c r="Q588" i="1"/>
  <c r="AN597" i="1"/>
  <c r="AO598" i="1"/>
  <c r="R611" i="1"/>
  <c r="AL628" i="1" a="1"/>
  <c r="AL628" i="1" s="1"/>
  <c r="R647" i="1"/>
  <c r="S648" i="1"/>
  <c r="T650" i="1"/>
  <c r="T654" i="1"/>
  <c r="T656" i="1"/>
  <c r="T662" i="1"/>
  <c r="T664" i="1"/>
  <c r="AN674" i="1"/>
  <c r="AN675" i="1"/>
  <c r="AN695" i="1"/>
  <c r="R703" i="1"/>
  <c r="Q715" i="1"/>
  <c r="AN715" i="1" s="1"/>
  <c r="R718" i="1"/>
  <c r="S583" i="1"/>
  <c r="R588" i="1"/>
  <c r="S605" i="1"/>
  <c r="S611" i="1"/>
  <c r="AK624" i="1" a="1"/>
  <c r="AK624" i="1" s="1"/>
  <c r="AP624" i="1" s="1"/>
  <c r="AO626" i="1"/>
  <c r="Q644" i="1"/>
  <c r="S647" i="1"/>
  <c r="T680" i="1"/>
  <c r="R699" i="1"/>
  <c r="AN709" i="1"/>
  <c r="R714" i="1"/>
  <c r="T721" i="1"/>
  <c r="T571" i="1"/>
  <c r="AK576" i="1" a="1"/>
  <c r="AK576" i="1" s="1"/>
  <c r="R586" i="1"/>
  <c r="AL602" i="1" a="1"/>
  <c r="AL602" i="1" s="1"/>
  <c r="T612" i="1"/>
  <c r="AN662" i="1"/>
  <c r="Q675" i="1"/>
  <c r="Q676" i="1"/>
  <c r="AK551" i="1" a="1"/>
  <c r="AK551" i="1" s="1"/>
  <c r="AP551" i="1" s="1"/>
  <c r="AN563" i="1"/>
  <c r="Q565" i="1"/>
  <c r="T569" i="1"/>
  <c r="T570" i="1"/>
  <c r="AK574" i="1" a="1"/>
  <c r="AK574" i="1" s="1"/>
  <c r="T584" i="1"/>
  <c r="Q593" i="1"/>
  <c r="R597" i="1"/>
  <c r="AO601" i="1"/>
  <c r="T605" i="1"/>
  <c r="T610" i="1"/>
  <c r="Q668" i="1"/>
  <c r="AN668" i="1" s="1"/>
  <c r="Q671" i="1"/>
  <c r="AN671" i="1" s="1"/>
  <c r="R672" i="1"/>
  <c r="Q685" i="1"/>
  <c r="Q601" i="1"/>
  <c r="AN601" i="1" s="1"/>
  <c r="R621" i="1"/>
  <c r="AN624" i="1"/>
  <c r="AN639" i="1"/>
  <c r="R643" i="1"/>
  <c r="T645" i="1"/>
  <c r="T647" i="1"/>
  <c r="AN667" i="1"/>
  <c r="S674" i="1"/>
  <c r="AP674" i="1" s="1"/>
  <c r="Q709" i="1"/>
  <c r="Q618" i="1"/>
  <c r="AN618" i="1" s="1"/>
  <c r="R620" i="1"/>
  <c r="Q625" i="1"/>
  <c r="AN625" i="1" s="1"/>
  <c r="Q640" i="1"/>
  <c r="AN640" i="1" s="1"/>
  <c r="R642" i="1"/>
  <c r="Q651" i="1"/>
  <c r="AN651" i="1" s="1"/>
  <c r="S673" i="1"/>
  <c r="R675" i="1"/>
  <c r="Q683" i="1"/>
  <c r="R687" i="1"/>
  <c r="S597" i="1"/>
  <c r="S598" i="1"/>
  <c r="Q602" i="1"/>
  <c r="T608" i="1"/>
  <c r="T609" i="1"/>
  <c r="Q626" i="1"/>
  <c r="AN626" i="1" s="1"/>
  <c r="R633" i="1"/>
  <c r="S634" i="1"/>
  <c r="T636" i="1"/>
  <c r="AK645" i="1" a="1"/>
  <c r="AK645" i="1" s="1"/>
  <c r="AP645" i="1" s="1"/>
  <c r="AL646" i="1" a="1"/>
  <c r="AL646" i="1" s="1"/>
  <c r="AQ646" i="1" s="1"/>
  <c r="AN661" i="1"/>
  <c r="R666" i="1"/>
  <c r="S676" i="1"/>
  <c r="AP676" i="1" s="1"/>
  <c r="R684" i="1"/>
  <c r="R685" i="1"/>
  <c r="R689" i="1"/>
  <c r="R693" i="1"/>
  <c r="AO614" i="1"/>
  <c r="AO265" i="1"/>
  <c r="AR247" i="1"/>
  <c r="AO247" i="1"/>
  <c r="AO579" i="1"/>
  <c r="AO639" i="1"/>
  <c r="AO532" i="1"/>
  <c r="AO612" i="1"/>
  <c r="AO506" i="1"/>
  <c r="AO617" i="1"/>
  <c r="AO191" i="1"/>
  <c r="AR249" i="1"/>
  <c r="AO338" i="1"/>
  <c r="AO343" i="1"/>
  <c r="AR612" i="1"/>
  <c r="AO528" i="1"/>
  <c r="AR615" i="1"/>
  <c r="AO640" i="1"/>
  <c r="AR563" i="1"/>
  <c r="AR384" i="1"/>
  <c r="AR410" i="1"/>
  <c r="AR599" i="1"/>
  <c r="AO314" i="1"/>
  <c r="AO398" i="1"/>
  <c r="AR596" i="1"/>
  <c r="AR57" i="1"/>
  <c r="AR130" i="1"/>
  <c r="AR626" i="1"/>
  <c r="AO219" i="1"/>
  <c r="AR246" i="1"/>
  <c r="AO290" i="1"/>
  <c r="AO350" i="1"/>
  <c r="AO491" i="1"/>
  <c r="AR178" i="1"/>
  <c r="AR101" i="1"/>
  <c r="AO510" i="1"/>
  <c r="AO306" i="1"/>
  <c r="AO368" i="1"/>
  <c r="AR448" i="1"/>
  <c r="AR470" i="1"/>
  <c r="AR477" i="1"/>
  <c r="AO586" i="1"/>
  <c r="AR309" i="1"/>
  <c r="AR398" i="1"/>
  <c r="AR147" i="1"/>
  <c r="AR373" i="1"/>
  <c r="AR601" i="1"/>
  <c r="AO79" i="1"/>
  <c r="AP3" i="1"/>
  <c r="AO76" i="1"/>
  <c r="AO55" i="1"/>
  <c r="AO73" i="1"/>
  <c r="AQ35" i="1"/>
  <c r="AO6" i="1"/>
  <c r="AN6" i="1"/>
  <c r="AO7" i="1"/>
  <c r="AO23" i="1"/>
  <c r="T25" i="1"/>
  <c r="AO31" i="1"/>
  <c r="T33" i="1"/>
  <c r="AQ33" i="1" s="1"/>
  <c r="AN38" i="1"/>
  <c r="AO39" i="1"/>
  <c r="T41" i="1"/>
  <c r="AN46" i="1"/>
  <c r="AO47" i="1"/>
  <c r="T49" i="1"/>
  <c r="AQ49" i="1" s="1"/>
  <c r="T59" i="1"/>
  <c r="S62" i="1"/>
  <c r="AO68" i="1"/>
  <c r="AL72" i="1" a="1"/>
  <c r="AL72" i="1" s="1"/>
  <c r="AQ72" i="1" s="1"/>
  <c r="AO74" i="1"/>
  <c r="AO14" i="1"/>
  <c r="S26" i="1"/>
  <c r="AP26" i="1" s="1"/>
  <c r="S34" i="1"/>
  <c r="AP34" i="1" s="1"/>
  <c r="S42" i="1"/>
  <c r="AP42" i="1" s="1"/>
  <c r="S50" i="1"/>
  <c r="AP50" i="1" s="1"/>
  <c r="AK72" i="1" a="1"/>
  <c r="AK72" i="1" s="1"/>
  <c r="AP72" i="1" s="1"/>
  <c r="AL73" i="1" a="1"/>
  <c r="AL73" i="1" s="1"/>
  <c r="AQ73" i="1" s="1"/>
  <c r="AO15" i="1"/>
  <c r="S3" i="1"/>
  <c r="R4" i="1"/>
  <c r="Q5" i="1"/>
  <c r="AQ5" i="1"/>
  <c r="S11" i="1"/>
  <c r="AP11" i="1" s="1"/>
  <c r="R12" i="1"/>
  <c r="Q13" i="1"/>
  <c r="AQ13" i="1"/>
  <c r="S19" i="1"/>
  <c r="AP19" i="1" s="1"/>
  <c r="R20" i="1"/>
  <c r="Q21" i="1"/>
  <c r="AQ21" i="1"/>
  <c r="S27" i="1"/>
  <c r="AP27" i="1" s="1"/>
  <c r="R28" i="1"/>
  <c r="Q29" i="1"/>
  <c r="AP38" i="1"/>
  <c r="S43" i="1"/>
  <c r="AP43" i="1" s="1"/>
  <c r="AQ45" i="1"/>
  <c r="AK52" i="1" a="1"/>
  <c r="AK52" i="1" s="1"/>
  <c r="AP52" i="1" s="1"/>
  <c r="AK54" i="1" a="1"/>
  <c r="AK54" i="1" s="1"/>
  <c r="AP54" i="1" s="1"/>
  <c r="AK57" i="1" a="1"/>
  <c r="AK57" i="1" s="1"/>
  <c r="AP57" i="1" s="1"/>
  <c r="AK62" i="1" a="1"/>
  <c r="AK62" i="1" s="1"/>
  <c r="T64" i="1"/>
  <c r="AL67" i="1" a="1"/>
  <c r="AL67" i="1" s="1"/>
  <c r="AO38" i="1"/>
  <c r="AQ76" i="1"/>
  <c r="AO16" i="1"/>
  <c r="AO24" i="1"/>
  <c r="AO32" i="1"/>
  <c r="AO40" i="1"/>
  <c r="T42" i="1"/>
  <c r="AQ42" i="1" s="1"/>
  <c r="T50" i="1"/>
  <c r="AL53" i="1" a="1"/>
  <c r="AL53" i="1" s="1"/>
  <c r="AQ53" i="1" s="1"/>
  <c r="AL54" i="1" a="1"/>
  <c r="AL54" i="1" s="1"/>
  <c r="AQ54" i="1" s="1"/>
  <c r="AL58" i="1" a="1"/>
  <c r="AL58" i="1" s="1"/>
  <c r="AK55" i="1" a="1"/>
  <c r="AK55" i="1" s="1"/>
  <c r="AP55" i="1" s="1"/>
  <c r="AK56" i="1" a="1"/>
  <c r="AK56" i="1" s="1"/>
  <c r="T63" i="1"/>
  <c r="AK70" i="1" a="1"/>
  <c r="AK70" i="1" s="1"/>
  <c r="AP70" i="1" s="1"/>
  <c r="AQ78" i="1"/>
  <c r="AO8" i="1"/>
  <c r="S4" i="1"/>
  <c r="R5" i="1"/>
  <c r="Q6" i="1"/>
  <c r="AQ6" i="1"/>
  <c r="S12" i="1"/>
  <c r="AP12" i="1" s="1"/>
  <c r="R13" i="1"/>
  <c r="Q14" i="1"/>
  <c r="AN14" i="1" s="1"/>
  <c r="AQ14" i="1"/>
  <c r="S20" i="1"/>
  <c r="R21" i="1"/>
  <c r="Q22" i="1"/>
  <c r="AN22" i="1" s="1"/>
  <c r="AQ22" i="1"/>
  <c r="S28" i="1"/>
  <c r="AP28" i="1" s="1"/>
  <c r="R29" i="1"/>
  <c r="Q30" i="1"/>
  <c r="AN30" i="1" s="1"/>
  <c r="S36" i="1"/>
  <c r="Q38" i="1"/>
  <c r="AP39" i="1"/>
  <c r="S44" i="1"/>
  <c r="AP44" i="1" s="1"/>
  <c r="AQ46" i="1"/>
  <c r="AQ55" i="1"/>
  <c r="AL56" i="1" a="1"/>
  <c r="AL56" i="1" s="1"/>
  <c r="AL57" i="1" a="1"/>
  <c r="AL57" i="1" s="1"/>
  <c r="AQ57" i="1" s="1"/>
  <c r="AO123" i="1"/>
  <c r="AO9" i="1"/>
  <c r="AR9" i="1"/>
  <c r="AO17" i="1"/>
  <c r="AO25" i="1"/>
  <c r="AR25" i="1"/>
  <c r="T27" i="1"/>
  <c r="AQ27" i="1" s="1"/>
  <c r="AO33" i="1"/>
  <c r="AR33" i="1"/>
  <c r="T35" i="1"/>
  <c r="AO41" i="1"/>
  <c r="T43" i="1"/>
  <c r="AQ43" i="1" s="1"/>
  <c r="AO49" i="1"/>
  <c r="AO56" i="1"/>
  <c r="AO58" i="1"/>
  <c r="AK74" i="1" a="1"/>
  <c r="AK74" i="1" s="1"/>
  <c r="AP74" i="1" s="1"/>
  <c r="AL74" i="1" a="1"/>
  <c r="AL74" i="1" s="1"/>
  <c r="AQ74" i="1" s="1"/>
  <c r="AN29" i="1"/>
  <c r="AO30" i="1"/>
  <c r="S5" i="1"/>
  <c r="R6" i="1"/>
  <c r="Q7" i="1"/>
  <c r="AQ7" i="1"/>
  <c r="S13" i="1"/>
  <c r="AP13" i="1" s="1"/>
  <c r="R14" i="1"/>
  <c r="Q15" i="1"/>
  <c r="AQ15" i="1"/>
  <c r="S21" i="1"/>
  <c r="AP21" i="1" s="1"/>
  <c r="R22" i="1"/>
  <c r="Q23" i="1"/>
  <c r="AQ23" i="1"/>
  <c r="S29" i="1"/>
  <c r="AP29" i="1" s="1"/>
  <c r="R30" i="1"/>
  <c r="Q31" i="1"/>
  <c r="S37" i="1"/>
  <c r="Q39" i="1"/>
  <c r="AN39" i="1" s="1"/>
  <c r="S45" i="1"/>
  <c r="AP45" i="1" s="1"/>
  <c r="Q47" i="1"/>
  <c r="AL64" i="1" a="1"/>
  <c r="AL64" i="1" s="1"/>
  <c r="AQ64" i="1" s="1"/>
  <c r="AO110" i="1"/>
  <c r="AO50" i="1"/>
  <c r="T52" i="1"/>
  <c r="AN55" i="1"/>
  <c r="AO63" i="1"/>
  <c r="AO18" i="1"/>
  <c r="AO26" i="1"/>
  <c r="AO34" i="1"/>
  <c r="S6" i="1"/>
  <c r="R7" i="1"/>
  <c r="Q8" i="1"/>
  <c r="AN8" i="1" s="1"/>
  <c r="AQ8" i="1"/>
  <c r="S14" i="1"/>
  <c r="AP14" i="1" s="1"/>
  <c r="R15" i="1"/>
  <c r="Q16" i="1"/>
  <c r="AN16" i="1" s="1"/>
  <c r="S22" i="1"/>
  <c r="AP22" i="1" s="1"/>
  <c r="R23" i="1"/>
  <c r="Q24" i="1"/>
  <c r="AN24" i="1" s="1"/>
  <c r="AQ24" i="1"/>
  <c r="S30" i="1"/>
  <c r="AP30" i="1" s="1"/>
  <c r="R31" i="1"/>
  <c r="Q32" i="1"/>
  <c r="AQ32" i="1"/>
  <c r="S38" i="1"/>
  <c r="Q40" i="1"/>
  <c r="AQ40" i="1"/>
  <c r="S46" i="1"/>
  <c r="AP46" i="1" s="1"/>
  <c r="Q48" i="1"/>
  <c r="AN48" i="1" s="1"/>
  <c r="AL59" i="1" a="1"/>
  <c r="AL59" i="1" s="1"/>
  <c r="Q55" i="1"/>
  <c r="AK58" i="1" a="1"/>
  <c r="AK58" i="1" s="1"/>
  <c r="AP58" i="1" s="1"/>
  <c r="AL61" i="1" a="1"/>
  <c r="AL61" i="1" s="1"/>
  <c r="AO62" i="1"/>
  <c r="S70" i="1"/>
  <c r="S77" i="1"/>
  <c r="AP77" i="1" s="1"/>
  <c r="AO94" i="1"/>
  <c r="AO66" i="1"/>
  <c r="AP5" i="1"/>
  <c r="AO27" i="1"/>
  <c r="AO35" i="1"/>
  <c r="T37" i="1"/>
  <c r="AQ37" i="1" s="1"/>
  <c r="T45" i="1"/>
  <c r="AO51" i="1"/>
  <c r="AQ60" i="1"/>
  <c r="AO61" i="1"/>
  <c r="AR61" i="1"/>
  <c r="AN62" i="1"/>
  <c r="R8" i="1"/>
  <c r="AP10" i="1"/>
  <c r="AQ25" i="1"/>
  <c r="S31" i="1"/>
  <c r="AP31" i="1" s="1"/>
  <c r="S39" i="1"/>
  <c r="S47" i="1"/>
  <c r="AP47" i="1" s="1"/>
  <c r="AO60" i="1"/>
  <c r="AP20" i="1"/>
  <c r="AP36" i="1"/>
  <c r="AO10" i="1"/>
  <c r="AO3" i="1"/>
  <c r="AN18" i="1"/>
  <c r="AO19" i="1"/>
  <c r="AN3" i="1"/>
  <c r="AO4" i="1"/>
  <c r="AR4" i="1"/>
  <c r="AN11" i="1"/>
  <c r="AO12" i="1"/>
  <c r="AN19" i="1"/>
  <c r="AO20" i="1"/>
  <c r="AN27" i="1"/>
  <c r="AO28" i="1"/>
  <c r="T30" i="1"/>
  <c r="AQ30" i="1" s="1"/>
  <c r="AN35" i="1"/>
  <c r="AO36" i="1"/>
  <c r="AR36" i="1"/>
  <c r="T38" i="1"/>
  <c r="AQ38" i="1" s="1"/>
  <c r="AN43" i="1"/>
  <c r="AO44" i="1"/>
  <c r="T46" i="1"/>
  <c r="AL51" i="1" a="1"/>
  <c r="AL51" i="1" s="1"/>
  <c r="AQ51" i="1" s="1"/>
  <c r="R56" i="1"/>
  <c r="R57" i="1"/>
  <c r="R58" i="1"/>
  <c r="AL63" i="1" a="1"/>
  <c r="AL63" i="1" s="1"/>
  <c r="AK63" i="1" a="1"/>
  <c r="AK63" i="1" s="1"/>
  <c r="AP63" i="1" s="1"/>
  <c r="AO22" i="1"/>
  <c r="AP53" i="1"/>
  <c r="AO71" i="1"/>
  <c r="AO11" i="1"/>
  <c r="S8" i="1"/>
  <c r="AP8" i="1" s="1"/>
  <c r="R9" i="1"/>
  <c r="Q10" i="1"/>
  <c r="AN10" i="1" s="1"/>
  <c r="AQ10" i="1"/>
  <c r="S16" i="1"/>
  <c r="AP16" i="1" s="1"/>
  <c r="R17" i="1"/>
  <c r="Q18" i="1"/>
  <c r="AQ18" i="1"/>
  <c r="S24" i="1"/>
  <c r="AP24" i="1" s="1"/>
  <c r="R25" i="1"/>
  <c r="Q26" i="1"/>
  <c r="AN26" i="1" s="1"/>
  <c r="AQ26" i="1"/>
  <c r="S32" i="1"/>
  <c r="AP32" i="1" s="1"/>
  <c r="R33" i="1"/>
  <c r="Q34" i="1"/>
  <c r="AQ34" i="1"/>
  <c r="AP35" i="1"/>
  <c r="S40" i="1"/>
  <c r="AP40" i="1" s="1"/>
  <c r="S48" i="1"/>
  <c r="AP48" i="1" s="1"/>
  <c r="AL65" i="1" a="1"/>
  <c r="AL65" i="1" s="1"/>
  <c r="AQ65" i="1" s="1"/>
  <c r="AK66" i="1" a="1"/>
  <c r="AK66" i="1" s="1"/>
  <c r="T69" i="1"/>
  <c r="Q3" i="1"/>
  <c r="AP4" i="1"/>
  <c r="AO5" i="1"/>
  <c r="T7" i="1"/>
  <c r="AN12" i="1"/>
  <c r="AO13" i="1"/>
  <c r="T15" i="1"/>
  <c r="AN20" i="1"/>
  <c r="AO21" i="1"/>
  <c r="T23" i="1"/>
  <c r="AN28" i="1"/>
  <c r="AO29" i="1"/>
  <c r="T31" i="1"/>
  <c r="AQ31" i="1" s="1"/>
  <c r="AN36" i="1"/>
  <c r="AO37" i="1"/>
  <c r="AR37" i="1"/>
  <c r="T39" i="1"/>
  <c r="AQ39" i="1" s="1"/>
  <c r="AN44" i="1"/>
  <c r="AO45" i="1"/>
  <c r="T47" i="1"/>
  <c r="AQ47" i="1" s="1"/>
  <c r="S58" i="1"/>
  <c r="AP90" i="1"/>
  <c r="AP152" i="1"/>
  <c r="AR189" i="1"/>
  <c r="AO189" i="1"/>
  <c r="AO210" i="1"/>
  <c r="AO102" i="1"/>
  <c r="AK117" i="1" a="1"/>
  <c r="AK117" i="1" s="1"/>
  <c r="AO150" i="1"/>
  <c r="AK82" i="1" a="1"/>
  <c r="AK82" i="1" s="1"/>
  <c r="AO96" i="1"/>
  <c r="AK105" i="1" a="1"/>
  <c r="AK105" i="1" s="1"/>
  <c r="AP105" i="1" s="1"/>
  <c r="AK115" i="1" a="1"/>
  <c r="AK115" i="1" s="1"/>
  <c r="AP115" i="1" s="1"/>
  <c r="AK120" i="1" a="1"/>
  <c r="AK120" i="1" s="1"/>
  <c r="AP120" i="1" s="1"/>
  <c r="AO85" i="1"/>
  <c r="AR85" i="1"/>
  <c r="AK94" i="1" a="1"/>
  <c r="AK94" i="1" s="1"/>
  <c r="AO116" i="1"/>
  <c r="AK121" i="1" a="1"/>
  <c r="AK121" i="1" s="1"/>
  <c r="AP121" i="1" s="1"/>
  <c r="AK147" i="1" a="1"/>
  <c r="AK147" i="1" s="1"/>
  <c r="AP147" i="1" s="1"/>
  <c r="Q60" i="1"/>
  <c r="AN60" i="1" s="1"/>
  <c r="AL70" i="1" a="1"/>
  <c r="AL70" i="1" s="1"/>
  <c r="AQ70" i="1" s="1"/>
  <c r="AK81" i="1" a="1"/>
  <c r="AK81" i="1" s="1"/>
  <c r="AP81" i="1" s="1"/>
  <c r="AL82" i="1" a="1"/>
  <c r="AL82" i="1" s="1"/>
  <c r="AQ82" i="1" s="1"/>
  <c r="AK102" i="1" a="1"/>
  <c r="AK102" i="1" s="1"/>
  <c r="AP102" i="1" s="1"/>
  <c r="AR42" i="1"/>
  <c r="AR44" i="1"/>
  <c r="AR49" i="1"/>
  <c r="Q53" i="1"/>
  <c r="AN53" i="1" s="1"/>
  <c r="AO65" i="1"/>
  <c r="AO75" i="1"/>
  <c r="AK76" i="1" a="1"/>
  <c r="AK76" i="1" s="1"/>
  <c r="AP76" i="1" s="1"/>
  <c r="AK79" i="1" a="1"/>
  <c r="AK79" i="1" s="1"/>
  <c r="AP79" i="1" s="1"/>
  <c r="Q81" i="1"/>
  <c r="S82" i="1"/>
  <c r="AO115" i="1"/>
  <c r="AO137" i="1"/>
  <c r="S66" i="1"/>
  <c r="Q75" i="1"/>
  <c r="AO81" i="1"/>
  <c r="AO83" i="1"/>
  <c r="AR83" i="1"/>
  <c r="AO88" i="1"/>
  <c r="AO92" i="1"/>
  <c r="AO121" i="1"/>
  <c r="AO135" i="1"/>
  <c r="AR136" i="1"/>
  <c r="AO53" i="1"/>
  <c r="Q52" i="1"/>
  <c r="AL66" i="1" a="1"/>
  <c r="AL66" i="1" s="1"/>
  <c r="AQ66" i="1" s="1"/>
  <c r="Q68" i="1"/>
  <c r="AN68" i="1" s="1"/>
  <c r="AL79" i="1" a="1"/>
  <c r="AL79" i="1" s="1"/>
  <c r="AQ79" i="1" s="1"/>
  <c r="AK85" i="1" a="1"/>
  <c r="AK85" i="1" s="1"/>
  <c r="AP85" i="1" s="1"/>
  <c r="AK86" i="1" a="1"/>
  <c r="AK86" i="1" s="1"/>
  <c r="Q88" i="1"/>
  <c r="AN88" i="1" s="1"/>
  <c r="AK89" i="1" a="1"/>
  <c r="AK89" i="1" s="1"/>
  <c r="AP89" i="1" s="1"/>
  <c r="AK96" i="1" a="1"/>
  <c r="AK96" i="1" s="1"/>
  <c r="AP96" i="1" s="1"/>
  <c r="AO97" i="1"/>
  <c r="AR117" i="1"/>
  <c r="AK134" i="1" a="1"/>
  <c r="AK134" i="1" s="1"/>
  <c r="AP134" i="1" s="1"/>
  <c r="AK138" i="1" a="1"/>
  <c r="AK138" i="1" s="1"/>
  <c r="AP138" i="1" s="1"/>
  <c r="AK142" i="1" a="1"/>
  <c r="AK142" i="1" s="1"/>
  <c r="AP142" i="1" s="1"/>
  <c r="AQ151" i="1"/>
  <c r="AO59" i="1"/>
  <c r="AK93" i="1" a="1"/>
  <c r="AK93" i="1" s="1"/>
  <c r="AP93" i="1" s="1"/>
  <c r="AQ103" i="1"/>
  <c r="AK126" i="1" a="1"/>
  <c r="AK126" i="1" s="1"/>
  <c r="AK128" i="1" a="1"/>
  <c r="AK128" i="1" s="1"/>
  <c r="AP128" i="1" s="1"/>
  <c r="AK123" i="1" a="1"/>
  <c r="AK123" i="1" s="1"/>
  <c r="AP123" i="1" s="1"/>
  <c r="AO156" i="1"/>
  <c r="AO52" i="1"/>
  <c r="AR69" i="1"/>
  <c r="Q71" i="1"/>
  <c r="AN71" i="1" s="1"/>
  <c r="AK78" i="1" a="1"/>
  <c r="AK78" i="1" s="1"/>
  <c r="AK80" i="1" a="1"/>
  <c r="AK80" i="1" s="1"/>
  <c r="AO86" i="1"/>
  <c r="T87" i="1"/>
  <c r="AQ87" i="1" s="1"/>
  <c r="AO89" i="1"/>
  <c r="AK103" i="1" a="1"/>
  <c r="AK103" i="1" s="1"/>
  <c r="AK108" i="1" a="1"/>
  <c r="AK108" i="1" s="1"/>
  <c r="AK110" i="1" a="1"/>
  <c r="AK110" i="1" s="1"/>
  <c r="AP110" i="1" s="1"/>
  <c r="AK100" i="1" a="1"/>
  <c r="AK100" i="1" s="1"/>
  <c r="AP100" i="1" s="1"/>
  <c r="AK125" i="1" a="1"/>
  <c r="AK125" i="1" s="1"/>
  <c r="Q64" i="1"/>
  <c r="AN64" i="1" s="1"/>
  <c r="AO64" i="1"/>
  <c r="Q51" i="1"/>
  <c r="AN51" i="1" s="1"/>
  <c r="AK60" i="1" a="1"/>
  <c r="AK60" i="1" s="1"/>
  <c r="AP60" i="1" s="1"/>
  <c r="AK65" i="1" a="1"/>
  <c r="AK65" i="1" s="1"/>
  <c r="AP65" i="1" s="1"/>
  <c r="AK75" i="1" a="1"/>
  <c r="AK75" i="1" s="1"/>
  <c r="AL77" i="1" a="1"/>
  <c r="AL77" i="1" s="1"/>
  <c r="AQ77" i="1" s="1"/>
  <c r="AK92" i="1" a="1"/>
  <c r="AK92" i="1" s="1"/>
  <c r="AP92" i="1" s="1"/>
  <c r="T111" i="1"/>
  <c r="AL126" i="1" a="1"/>
  <c r="AL126" i="1" s="1"/>
  <c r="AQ126" i="1" s="1"/>
  <c r="Q74" i="1"/>
  <c r="AL75" i="1" a="1"/>
  <c r="AL75" i="1" s="1"/>
  <c r="AQ75" i="1" s="1"/>
  <c r="AO77" i="1"/>
  <c r="S78" i="1"/>
  <c r="AO80" i="1"/>
  <c r="AL81" i="1" a="1"/>
  <c r="AL81" i="1" s="1"/>
  <c r="AQ81" i="1" s="1"/>
  <c r="AL83" i="1" a="1"/>
  <c r="AL83" i="1" s="1"/>
  <c r="AQ83" i="1" s="1"/>
  <c r="Q86" i="1"/>
  <c r="AQ92" i="1"/>
  <c r="AO98" i="1"/>
  <c r="AR98" i="1"/>
  <c r="AK109" i="1" a="1"/>
  <c r="AK109" i="1" s="1"/>
  <c r="AP109" i="1" s="1"/>
  <c r="AO124" i="1"/>
  <c r="AO140" i="1"/>
  <c r="Q50" i="1"/>
  <c r="AN50" i="1" s="1"/>
  <c r="Q58" i="1"/>
  <c r="AN58" i="1" s="1"/>
  <c r="Q63" i="1"/>
  <c r="AN63" i="1" s="1"/>
  <c r="AO67" i="1"/>
  <c r="AK68" i="1" a="1"/>
  <c r="AK68" i="1" s="1"/>
  <c r="AP68" i="1" s="1"/>
  <c r="S75" i="1"/>
  <c r="Q77" i="1"/>
  <c r="AR78" i="1"/>
  <c r="AL89" i="1" a="1"/>
  <c r="AL89" i="1" s="1"/>
  <c r="AQ89" i="1" s="1"/>
  <c r="AK119" i="1" a="1"/>
  <c r="AK119" i="1" s="1"/>
  <c r="AP119" i="1" s="1"/>
  <c r="AK59" i="1" a="1"/>
  <c r="AK59" i="1" s="1"/>
  <c r="AP59" i="1" s="1"/>
  <c r="AK64" i="1" a="1"/>
  <c r="AK64" i="1" s="1"/>
  <c r="AP64" i="1" s="1"/>
  <c r="AK71" i="1" a="1"/>
  <c r="AK71" i="1" s="1"/>
  <c r="Q80" i="1"/>
  <c r="AN80" i="1" s="1"/>
  <c r="AO90" i="1"/>
  <c r="AR90" i="1"/>
  <c r="T96" i="1"/>
  <c r="AN98" i="1"/>
  <c r="AL128" i="1" a="1"/>
  <c r="AL128" i="1" s="1"/>
  <c r="AL124" i="1" a="1"/>
  <c r="AL124" i="1" s="1"/>
  <c r="AQ124" i="1" s="1"/>
  <c r="AL68" i="1" a="1"/>
  <c r="AL68" i="1" s="1"/>
  <c r="AQ68" i="1" s="1"/>
  <c r="Q70" i="1"/>
  <c r="AN70" i="1" s="1"/>
  <c r="AO84" i="1"/>
  <c r="AK101" i="1" a="1"/>
  <c r="AK101" i="1" s="1"/>
  <c r="AP101" i="1" s="1"/>
  <c r="AL112" i="1" a="1"/>
  <c r="AL112" i="1" s="1"/>
  <c r="AL116" i="1" a="1"/>
  <c r="AL116" i="1" s="1"/>
  <c r="AQ116" i="1" s="1"/>
  <c r="AL118" i="1" a="1"/>
  <c r="AL118" i="1" s="1"/>
  <c r="AL113" i="1" a="1"/>
  <c r="AL113" i="1" s="1"/>
  <c r="AQ113" i="1" s="1"/>
  <c r="AL111" i="1" a="1"/>
  <c r="AL111" i="1" s="1"/>
  <c r="AQ111" i="1" s="1"/>
  <c r="AL119" i="1" a="1"/>
  <c r="AL119" i="1" s="1"/>
  <c r="AQ119" i="1" s="1"/>
  <c r="AK113" i="1" a="1"/>
  <c r="AK113" i="1" s="1"/>
  <c r="AP113" i="1" s="1"/>
  <c r="AK112" i="1" a="1"/>
  <c r="AK112" i="1" s="1"/>
  <c r="AP112" i="1" s="1"/>
  <c r="AO128" i="1"/>
  <c r="AR128" i="1"/>
  <c r="AK131" i="1" a="1"/>
  <c r="AK131" i="1" s="1"/>
  <c r="AO143" i="1"/>
  <c r="AK156" i="1" a="1"/>
  <c r="AK156" i="1" s="1"/>
  <c r="AP156" i="1" s="1"/>
  <c r="AK148" i="1" a="1"/>
  <c r="AK148" i="1" s="1"/>
  <c r="AP148" i="1" s="1"/>
  <c r="AK150" i="1" a="1"/>
  <c r="AK150" i="1" s="1"/>
  <c r="AP150" i="1" s="1"/>
  <c r="AN175" i="1"/>
  <c r="AN176" i="1"/>
  <c r="AO57" i="1"/>
  <c r="S59" i="1"/>
  <c r="Q62" i="1"/>
  <c r="AL52" i="1" a="1"/>
  <c r="AL52" i="1" s="1"/>
  <c r="AQ52" i="1" s="1"/>
  <c r="Q56" i="1"/>
  <c r="AN56" i="1" s="1"/>
  <c r="S71" i="1"/>
  <c r="AK73" i="1" a="1"/>
  <c r="AK73" i="1" s="1"/>
  <c r="AP73" i="1" s="1"/>
  <c r="Q82" i="1"/>
  <c r="AO82" i="1"/>
  <c r="AK91" i="1" a="1"/>
  <c r="AK91" i="1" s="1"/>
  <c r="R93" i="1"/>
  <c r="AK99" i="1" a="1"/>
  <c r="AK99" i="1" s="1"/>
  <c r="AR109" i="1"/>
  <c r="AO112" i="1"/>
  <c r="Q125" i="1"/>
  <c r="AK130" i="1" a="1"/>
  <c r="AK130" i="1" s="1"/>
  <c r="AP130" i="1" s="1"/>
  <c r="AR59" i="1"/>
  <c r="Q66" i="1"/>
  <c r="AK67" i="1" a="1"/>
  <c r="AK67" i="1" s="1"/>
  <c r="AP67" i="1" s="1"/>
  <c r="Q73" i="1"/>
  <c r="AN73" i="1" s="1"/>
  <c r="Q76" i="1"/>
  <c r="AN76" i="1" s="1"/>
  <c r="S86" i="1"/>
  <c r="AO95" i="1"/>
  <c r="Q99" i="1"/>
  <c r="AO113" i="1"/>
  <c r="AL130" i="1" a="1"/>
  <c r="AL130" i="1" s="1"/>
  <c r="AQ130" i="1" s="1"/>
  <c r="AK168" i="1" a="1"/>
  <c r="AK168" i="1" s="1"/>
  <c r="AP168" i="1" s="1"/>
  <c r="AK160" i="1" a="1"/>
  <c r="AK160" i="1" s="1"/>
  <c r="AP160" i="1" s="1"/>
  <c r="AK162" i="1" a="1"/>
  <c r="AK162" i="1" s="1"/>
  <c r="AP162" i="1" s="1"/>
  <c r="AL108" i="1" a="1"/>
  <c r="AL108" i="1" s="1"/>
  <c r="AQ108" i="1" s="1"/>
  <c r="AL109" i="1" a="1"/>
  <c r="AL109" i="1" s="1"/>
  <c r="AN115" i="1"/>
  <c r="AO129" i="1"/>
  <c r="AO134" i="1"/>
  <c r="AN139" i="1"/>
  <c r="R141" i="1"/>
  <c r="AO142" i="1"/>
  <c r="AO145" i="1"/>
  <c r="AO148" i="1"/>
  <c r="AQ152" i="1"/>
  <c r="AN155" i="1"/>
  <c r="AK157" i="1" a="1"/>
  <c r="AK157" i="1" s="1"/>
  <c r="AP157" i="1" s="1"/>
  <c r="AO172" i="1"/>
  <c r="R100" i="1"/>
  <c r="AL102" i="1" a="1"/>
  <c r="AL102" i="1" s="1"/>
  <c r="AQ102" i="1" s="1"/>
  <c r="AR104" i="1"/>
  <c r="AL107" i="1" a="1"/>
  <c r="AL107" i="1" s="1"/>
  <c r="AQ107" i="1" s="1"/>
  <c r="AO109" i="1"/>
  <c r="AO111" i="1"/>
  <c r="T112" i="1"/>
  <c r="R117" i="1"/>
  <c r="AL120" i="1" a="1"/>
  <c r="AL120" i="1" s="1"/>
  <c r="AQ120" i="1" s="1"/>
  <c r="AK122" i="1" a="1"/>
  <c r="AK122" i="1" s="1"/>
  <c r="AP122" i="1" s="1"/>
  <c r="Q131" i="1"/>
  <c r="AO152" i="1"/>
  <c r="AN156" i="1"/>
  <c r="AL157" i="1" a="1"/>
  <c r="AL157" i="1" s="1"/>
  <c r="AQ157" i="1" s="1"/>
  <c r="S159" i="1"/>
  <c r="AP159" i="1" s="1"/>
  <c r="S166" i="1"/>
  <c r="AK173" i="1" a="1"/>
  <c r="AK173" i="1" s="1"/>
  <c r="AP173" i="1" s="1"/>
  <c r="T175" i="1"/>
  <c r="T179" i="1"/>
  <c r="Q84" i="1"/>
  <c r="AN84" i="1" s="1"/>
  <c r="AL90" i="1" a="1"/>
  <c r="AL90" i="1" s="1"/>
  <c r="AQ90" i="1" s="1"/>
  <c r="S91" i="1"/>
  <c r="Q95" i="1"/>
  <c r="AN95" i="1" s="1"/>
  <c r="R98" i="1"/>
  <c r="T110" i="1"/>
  <c r="Q115" i="1"/>
  <c r="AO120" i="1"/>
  <c r="AL122" i="1" a="1"/>
  <c r="AL122" i="1" s="1"/>
  <c r="AQ122" i="1" s="1"/>
  <c r="T123" i="1"/>
  <c r="S126" i="1"/>
  <c r="T128" i="1"/>
  <c r="R136" i="1"/>
  <c r="Q139" i="1"/>
  <c r="R144" i="1"/>
  <c r="R160" i="1"/>
  <c r="AK163" i="1" a="1"/>
  <c r="AK163" i="1" s="1"/>
  <c r="AP163" i="1" s="1"/>
  <c r="R168" i="1"/>
  <c r="AK174" i="1" a="1"/>
  <c r="AK174" i="1" s="1"/>
  <c r="AP174" i="1" s="1"/>
  <c r="AK177" i="1" a="1"/>
  <c r="AK177" i="1" s="1"/>
  <c r="AP177" i="1" s="1"/>
  <c r="R186" i="1"/>
  <c r="AN191" i="1"/>
  <c r="AK149" i="1" a="1"/>
  <c r="AK149" i="1" s="1"/>
  <c r="AP149" i="1" s="1"/>
  <c r="AK153" i="1" a="1"/>
  <c r="AK153" i="1" s="1"/>
  <c r="AP153" i="1" s="1"/>
  <c r="AK158" i="1" a="1"/>
  <c r="AK158" i="1" s="1"/>
  <c r="AP158" i="1" s="1"/>
  <c r="AK175" i="1" a="1"/>
  <c r="AK175" i="1" s="1"/>
  <c r="AP175" i="1" s="1"/>
  <c r="AK178" i="1" a="1"/>
  <c r="AK178" i="1" s="1"/>
  <c r="AP178" i="1" s="1"/>
  <c r="AK179" i="1" a="1"/>
  <c r="AK179" i="1" s="1"/>
  <c r="AP179" i="1" s="1"/>
  <c r="T181" i="1"/>
  <c r="R184" i="1"/>
  <c r="T91" i="1"/>
  <c r="AQ91" i="1" s="1"/>
  <c r="AK97" i="1" a="1"/>
  <c r="AK97" i="1" s="1"/>
  <c r="AP97" i="1" s="1"/>
  <c r="AL100" i="1" a="1"/>
  <c r="AL100" i="1" s="1"/>
  <c r="AQ100" i="1" s="1"/>
  <c r="AL101" i="1" a="1"/>
  <c r="AL101" i="1" s="1"/>
  <c r="AL125" i="1" a="1"/>
  <c r="AL125" i="1" s="1"/>
  <c r="AQ125" i="1" s="1"/>
  <c r="AO177" i="1"/>
  <c r="AO87" i="1"/>
  <c r="AO99" i="1"/>
  <c r="AO101" i="1"/>
  <c r="AO103" i="1"/>
  <c r="T104" i="1"/>
  <c r="AO105" i="1"/>
  <c r="R109" i="1"/>
  <c r="AK127" i="1" a="1"/>
  <c r="AK127" i="1" s="1"/>
  <c r="AK132" i="1" a="1"/>
  <c r="AK132" i="1" s="1"/>
  <c r="AP132" i="1" s="1"/>
  <c r="AK124" i="1" a="1"/>
  <c r="AK124" i="1" s="1"/>
  <c r="AP124" i="1" s="1"/>
  <c r="AO125" i="1"/>
  <c r="AL129" i="1" a="1"/>
  <c r="AL129" i="1" s="1"/>
  <c r="AQ129" i="1" s="1"/>
  <c r="AO132" i="1"/>
  <c r="AO149" i="1"/>
  <c r="AO153" i="1"/>
  <c r="AO164" i="1"/>
  <c r="AR164" i="1"/>
  <c r="AK165" i="1" a="1"/>
  <c r="AK165" i="1" s="1"/>
  <c r="AP165" i="1" s="1"/>
  <c r="AO175" i="1"/>
  <c r="AN192" i="1"/>
  <c r="AO202" i="1"/>
  <c r="R90" i="1"/>
  <c r="R92" i="1"/>
  <c r="T93" i="1"/>
  <c r="AQ93" i="1" s="1"/>
  <c r="Q97" i="1"/>
  <c r="AN97" i="1" s="1"/>
  <c r="T102" i="1"/>
  <c r="Q107" i="1"/>
  <c r="AK111" i="1" a="1"/>
  <c r="AK111" i="1" s="1"/>
  <c r="AP111" i="1" s="1"/>
  <c r="AK116" i="1" a="1"/>
  <c r="AK116" i="1" s="1"/>
  <c r="AP116" i="1" s="1"/>
  <c r="Q120" i="1"/>
  <c r="R122" i="1"/>
  <c r="AL123" i="1" a="1"/>
  <c r="AL123" i="1" s="1"/>
  <c r="AL134" i="1" a="1"/>
  <c r="AL134" i="1" s="1"/>
  <c r="R127" i="1"/>
  <c r="S131" i="1"/>
  <c r="T136" i="1"/>
  <c r="T141" i="1"/>
  <c r="AK143" i="1" a="1"/>
  <c r="AK143" i="1" s="1"/>
  <c r="AP143" i="1" s="1"/>
  <c r="T144" i="1"/>
  <c r="AK146" i="1" a="1"/>
  <c r="AK146" i="1" s="1"/>
  <c r="AP146" i="1" s="1"/>
  <c r="T147" i="1"/>
  <c r="R157" i="1"/>
  <c r="AK166" i="1" a="1"/>
  <c r="AK166" i="1" s="1"/>
  <c r="AO176" i="1"/>
  <c r="AK181" i="1" a="1"/>
  <c r="AK181" i="1" s="1"/>
  <c r="AP181" i="1" s="1"/>
  <c r="S190" i="1"/>
  <c r="AO193" i="1"/>
  <c r="Q67" i="1"/>
  <c r="Q72" i="1"/>
  <c r="AO72" i="1"/>
  <c r="Q79" i="1"/>
  <c r="AN79" i="1" s="1"/>
  <c r="Q89" i="1"/>
  <c r="AN89" i="1" s="1"/>
  <c r="R101" i="1"/>
  <c r="AL114" i="1" a="1"/>
  <c r="AL114" i="1" s="1"/>
  <c r="AQ114" i="1" s="1"/>
  <c r="T115" i="1"/>
  <c r="AN123" i="1"/>
  <c r="R125" i="1"/>
  <c r="R132" i="1"/>
  <c r="AK135" i="1" a="1"/>
  <c r="AK135" i="1" s="1"/>
  <c r="AP135" i="1" s="1"/>
  <c r="AK140" i="1" a="1"/>
  <c r="AK140" i="1" s="1"/>
  <c r="AP140" i="1" s="1"/>
  <c r="AL138" i="1" a="1"/>
  <c r="AL138" i="1" s="1"/>
  <c r="AQ138" i="1" s="1"/>
  <c r="T139" i="1"/>
  <c r="AK144" i="1" a="1"/>
  <c r="AK144" i="1" s="1"/>
  <c r="AL153" i="1" a="1"/>
  <c r="AL153" i="1" s="1"/>
  <c r="AQ153" i="1" s="1"/>
  <c r="AL147" i="1" a="1"/>
  <c r="AL147" i="1" s="1"/>
  <c r="AL156" i="1" a="1"/>
  <c r="AL156" i="1" s="1"/>
  <c r="AQ156" i="1" s="1"/>
  <c r="AL148" i="1" a="1"/>
  <c r="AL148" i="1" s="1"/>
  <c r="AQ148" i="1" s="1"/>
  <c r="AL158" i="1" a="1"/>
  <c r="AL158" i="1" s="1"/>
  <c r="AQ158" i="1" s="1"/>
  <c r="AL150" i="1" a="1"/>
  <c r="AL150" i="1" s="1"/>
  <c r="AQ150" i="1" s="1"/>
  <c r="R149" i="1"/>
  <c r="AK167" i="1" a="1"/>
  <c r="AK167" i="1" s="1"/>
  <c r="AK169" i="1" a="1"/>
  <c r="AK169" i="1" s="1"/>
  <c r="AP169" i="1" s="1"/>
  <c r="AP183" i="1"/>
  <c r="AN195" i="1"/>
  <c r="AO205" i="1"/>
  <c r="AR205" i="1"/>
  <c r="AO108" i="1"/>
  <c r="R116" i="1"/>
  <c r="AO126" i="1"/>
  <c r="AL132" i="1" a="1"/>
  <c r="AL132" i="1" s="1"/>
  <c r="AQ132" i="1" s="1"/>
  <c r="AL133" i="1" a="1"/>
  <c r="AL133" i="1" s="1"/>
  <c r="AQ133" i="1" s="1"/>
  <c r="AL136" i="1" a="1"/>
  <c r="AL136" i="1" s="1"/>
  <c r="AL145" i="1" a="1"/>
  <c r="AL145" i="1" s="1"/>
  <c r="AQ145" i="1" s="1"/>
  <c r="AL142" i="1" a="1"/>
  <c r="AL142" i="1" s="1"/>
  <c r="AK141" i="1" a="1"/>
  <c r="AK141" i="1" s="1"/>
  <c r="AP141" i="1" s="1"/>
  <c r="AL144" i="1" a="1"/>
  <c r="AL144" i="1" s="1"/>
  <c r="S152" i="1"/>
  <c r="AK154" i="1" a="1"/>
  <c r="AK154" i="1" s="1"/>
  <c r="AP154" i="1" s="1"/>
  <c r="AQ160" i="1"/>
  <c r="AK161" i="1" a="1"/>
  <c r="AK161" i="1" s="1"/>
  <c r="AP161" i="1" s="1"/>
  <c r="R178" i="1"/>
  <c r="AR188" i="1"/>
  <c r="AO188" i="1"/>
  <c r="AQ206" i="1"/>
  <c r="AL96" i="1" a="1"/>
  <c r="AL96" i="1" s="1"/>
  <c r="AQ96" i="1" s="1"/>
  <c r="AL97" i="1" a="1"/>
  <c r="AL97" i="1" s="1"/>
  <c r="AQ97" i="1" s="1"/>
  <c r="AL104" i="1" a="1"/>
  <c r="AL104" i="1" s="1"/>
  <c r="S107" i="1"/>
  <c r="AP107" i="1" s="1"/>
  <c r="T109" i="1"/>
  <c r="Q112" i="1"/>
  <c r="AN112" i="1" s="1"/>
  <c r="S118" i="1"/>
  <c r="Q123" i="1"/>
  <c r="AO133" i="1"/>
  <c r="T134" i="1"/>
  <c r="R135" i="1"/>
  <c r="AO136" i="1"/>
  <c r="AL140" i="1" a="1"/>
  <c r="AL140" i="1" s="1"/>
  <c r="AQ140" i="1" s="1"/>
  <c r="AL141" i="1" a="1"/>
  <c r="AL141" i="1" s="1"/>
  <c r="AQ141" i="1" s="1"/>
  <c r="T142" i="1"/>
  <c r="R146" i="1"/>
  <c r="AL154" i="1" a="1"/>
  <c r="AL154" i="1" s="1"/>
  <c r="AQ154" i="1" s="1"/>
  <c r="AO160" i="1"/>
  <c r="AO167" i="1"/>
  <c r="AQ168" i="1"/>
  <c r="AO169" i="1"/>
  <c r="T171" i="1"/>
  <c r="R174" i="1"/>
  <c r="R176" i="1"/>
  <c r="AO183" i="1"/>
  <c r="AO217" i="1"/>
  <c r="AK106" i="1" a="1"/>
  <c r="AK106" i="1" s="1"/>
  <c r="AP106" i="1" s="1"/>
  <c r="AL117" i="1" a="1"/>
  <c r="AL117" i="1" s="1"/>
  <c r="AQ117" i="1" s="1"/>
  <c r="AL131" i="1" a="1"/>
  <c r="AL131" i="1" s="1"/>
  <c r="AQ131" i="1" s="1"/>
  <c r="AK151" i="1" a="1"/>
  <c r="AK151" i="1" s="1"/>
  <c r="AP151" i="1" s="1"/>
  <c r="AK155" i="1" a="1"/>
  <c r="AK155" i="1" s="1"/>
  <c r="AO161" i="1"/>
  <c r="AO168" i="1"/>
  <c r="AK170" i="1" a="1"/>
  <c r="AK170" i="1" s="1"/>
  <c r="AP170" i="1" s="1"/>
  <c r="AO185" i="1"/>
  <c r="S194" i="1"/>
  <c r="AP194" i="1" s="1"/>
  <c r="AR208" i="1"/>
  <c r="AO208" i="1"/>
  <c r="AK95" i="1" a="1"/>
  <c r="AK95" i="1" s="1"/>
  <c r="AK87" i="1" a="1"/>
  <c r="AK87" i="1" s="1"/>
  <c r="AP87" i="1" s="1"/>
  <c r="AO93" i="1"/>
  <c r="S94" i="1"/>
  <c r="AO100" i="1"/>
  <c r="AL106" i="1" a="1"/>
  <c r="AL106" i="1" s="1"/>
  <c r="AQ106" i="1" s="1"/>
  <c r="AL110" i="1" a="1"/>
  <c r="AL110" i="1" s="1"/>
  <c r="AQ110" i="1" s="1"/>
  <c r="AL115" i="1" a="1"/>
  <c r="AL115" i="1" s="1"/>
  <c r="AO117" i="1"/>
  <c r="AO119" i="1"/>
  <c r="AL135" i="1" a="1"/>
  <c r="AL135" i="1" s="1"/>
  <c r="AQ135" i="1" s="1"/>
  <c r="AL139" i="1" a="1"/>
  <c r="AL139" i="1" s="1"/>
  <c r="AL143" i="1" a="1"/>
  <c r="AL143" i="1" s="1"/>
  <c r="AQ143" i="1" s="1"/>
  <c r="AN167" i="1"/>
  <c r="AK176" i="1" a="1"/>
  <c r="AK176" i="1" s="1"/>
  <c r="AP176" i="1" s="1"/>
  <c r="AK171" i="1" a="1"/>
  <c r="AK171" i="1" s="1"/>
  <c r="AP171" i="1" s="1"/>
  <c r="AK180" i="1" a="1"/>
  <c r="AK180" i="1" s="1"/>
  <c r="AP180" i="1" s="1"/>
  <c r="AK172" i="1" a="1"/>
  <c r="AK172" i="1" s="1"/>
  <c r="AP172" i="1" s="1"/>
  <c r="AQ184" i="1"/>
  <c r="AR198" i="1"/>
  <c r="AO198" i="1"/>
  <c r="AO209" i="1"/>
  <c r="S83" i="1"/>
  <c r="AP83" i="1" s="1"/>
  <c r="AL88" i="1" a="1"/>
  <c r="AL88" i="1" s="1"/>
  <c r="AQ88" i="1" s="1"/>
  <c r="Q93" i="1"/>
  <c r="AN93" i="1" s="1"/>
  <c r="Q96" i="1"/>
  <c r="AL98" i="1" a="1"/>
  <c r="AL98" i="1" s="1"/>
  <c r="AQ98" i="1" s="1"/>
  <c r="S99" i="1"/>
  <c r="Q106" i="1"/>
  <c r="AO106" i="1"/>
  <c r="R108" i="1"/>
  <c r="T118" i="1"/>
  <c r="AK129" i="1" a="1"/>
  <c r="AK129" i="1" s="1"/>
  <c r="AP129" i="1" s="1"/>
  <c r="Q141" i="1"/>
  <c r="AK145" i="1" a="1"/>
  <c r="AK145" i="1" s="1"/>
  <c r="AP145" i="1" s="1"/>
  <c r="AO151" i="1"/>
  <c r="AO184" i="1"/>
  <c r="AN197" i="1"/>
  <c r="AQ197" i="1"/>
  <c r="AN198" i="1"/>
  <c r="AK199" i="1" a="1"/>
  <c r="AK199" i="1" s="1"/>
  <c r="AP199" i="1" s="1"/>
  <c r="AK201" i="1" a="1"/>
  <c r="AK201" i="1" s="1"/>
  <c r="AP201" i="1" s="1"/>
  <c r="AN203" i="1"/>
  <c r="R218" i="1"/>
  <c r="AO221" i="1"/>
  <c r="AK242" i="1" a="1"/>
  <c r="AK242" i="1" s="1"/>
  <c r="AK231" i="1" a="1"/>
  <c r="AK231" i="1" s="1"/>
  <c r="AP231" i="1" s="1"/>
  <c r="AO254" i="1"/>
  <c r="Q163" i="1"/>
  <c r="AL167" i="1" a="1"/>
  <c r="AL167" i="1" s="1"/>
  <c r="AQ167" i="1" s="1"/>
  <c r="Q171" i="1"/>
  <c r="AL175" i="1" a="1"/>
  <c r="AL175" i="1" s="1"/>
  <c r="Q179" i="1"/>
  <c r="AK206" i="1" a="1"/>
  <c r="AK206" i="1" s="1"/>
  <c r="AP206" i="1" s="1"/>
  <c r="R210" i="1"/>
  <c r="AO211" i="1"/>
  <c r="AR211" i="1"/>
  <c r="R187" i="1"/>
  <c r="AO201" i="1"/>
  <c r="AO204" i="1"/>
  <c r="AR204" i="1"/>
  <c r="AN221" i="1"/>
  <c r="AO222" i="1"/>
  <c r="AO239" i="1"/>
  <c r="AO255" i="1"/>
  <c r="AL166" i="1" a="1"/>
  <c r="AL166" i="1" s="1"/>
  <c r="AQ166" i="1" s="1"/>
  <c r="AL174" i="1" a="1"/>
  <c r="AL174" i="1" s="1"/>
  <c r="AQ174" i="1" s="1"/>
  <c r="AL182" i="1" a="1"/>
  <c r="AL182" i="1" s="1"/>
  <c r="AQ182" i="1" s="1"/>
  <c r="Q190" i="1"/>
  <c r="AN190" i="1" s="1"/>
  <c r="AK203" i="1" a="1"/>
  <c r="AK203" i="1" s="1"/>
  <c r="AP203" i="1" s="1"/>
  <c r="S215" i="1"/>
  <c r="AP215" i="1" s="1"/>
  <c r="AO122" i="1"/>
  <c r="AO130" i="1"/>
  <c r="AO138" i="1"/>
  <c r="AO146" i="1"/>
  <c r="AO154" i="1"/>
  <c r="AO162" i="1"/>
  <c r="AO170" i="1"/>
  <c r="AO178" i="1"/>
  <c r="AR182" i="1"/>
  <c r="AO186" i="1"/>
  <c r="AN199" i="1"/>
  <c r="AN201" i="1"/>
  <c r="S210" i="1"/>
  <c r="AO241" i="1"/>
  <c r="AR241" i="1"/>
  <c r="AO242" i="1"/>
  <c r="AR242" i="1"/>
  <c r="AO256" i="1"/>
  <c r="AR256" i="1"/>
  <c r="AO257" i="1"/>
  <c r="AR257" i="1"/>
  <c r="AN294" i="1"/>
  <c r="Q105" i="1"/>
  <c r="AN105" i="1" s="1"/>
  <c r="Q113" i="1"/>
  <c r="Q121" i="1"/>
  <c r="AN121" i="1" s="1"/>
  <c r="Q129" i="1"/>
  <c r="Q137" i="1"/>
  <c r="Q145" i="1"/>
  <c r="Q153" i="1"/>
  <c r="AN153" i="1" s="1"/>
  <c r="Q161" i="1"/>
  <c r="AN161" i="1" s="1"/>
  <c r="AK164" i="1" a="1"/>
  <c r="AK164" i="1" s="1"/>
  <c r="AP164" i="1" s="1"/>
  <c r="Q169" i="1"/>
  <c r="AL173" i="1" a="1"/>
  <c r="AL173" i="1" s="1"/>
  <c r="AQ173" i="1" s="1"/>
  <c r="Q177" i="1"/>
  <c r="AN177" i="1" s="1"/>
  <c r="AL181" i="1" a="1"/>
  <c r="AL181" i="1" s="1"/>
  <c r="Q185" i="1"/>
  <c r="AK187" i="1" a="1"/>
  <c r="AK187" i="1" s="1"/>
  <c r="AP187" i="1" s="1"/>
  <c r="AK191" i="1" a="1"/>
  <c r="AK191" i="1" s="1"/>
  <c r="AP191" i="1" s="1"/>
  <c r="AP207" i="1"/>
  <c r="AK209" i="1" a="1"/>
  <c r="AK209" i="1" s="1"/>
  <c r="AP209" i="1" s="1"/>
  <c r="AK214" i="1" a="1"/>
  <c r="AK214" i="1" s="1"/>
  <c r="AP214" i="1" s="1"/>
  <c r="AK217" i="1" a="1"/>
  <c r="AK217" i="1" s="1"/>
  <c r="AO223" i="1"/>
  <c r="AK236" i="1" a="1"/>
  <c r="AK236" i="1" s="1"/>
  <c r="AP236" i="1" s="1"/>
  <c r="R201" i="1"/>
  <c r="AK211" i="1" a="1"/>
  <c r="AK211" i="1" s="1"/>
  <c r="AP211" i="1" s="1"/>
  <c r="T213" i="1"/>
  <c r="AQ213" i="1" s="1"/>
  <c r="AO225" i="1"/>
  <c r="AN240" i="1"/>
  <c r="Q152" i="1"/>
  <c r="Q160" i="1"/>
  <c r="Q168" i="1"/>
  <c r="AL172" i="1" a="1"/>
  <c r="AL172" i="1" s="1"/>
  <c r="AQ172" i="1" s="1"/>
  <c r="Q176" i="1"/>
  <c r="AL180" i="1" a="1"/>
  <c r="AL180" i="1" s="1"/>
  <c r="AQ180" i="1" s="1"/>
  <c r="Q184" i="1"/>
  <c r="AR187" i="1"/>
  <c r="AK204" i="1" a="1"/>
  <c r="AK204" i="1" s="1"/>
  <c r="R211" i="1"/>
  <c r="AO214" i="1"/>
  <c r="AR214" i="1"/>
  <c r="AN219" i="1"/>
  <c r="AR219" i="1" s="1"/>
  <c r="AO224" i="1"/>
  <c r="R255" i="1"/>
  <c r="AK190" i="1" a="1"/>
  <c r="AK190" i="1" s="1"/>
  <c r="AP190" i="1" s="1"/>
  <c r="R204" i="1"/>
  <c r="T206" i="1"/>
  <c r="Q232" i="1"/>
  <c r="AO245" i="1"/>
  <c r="AN245" i="1"/>
  <c r="AO270" i="1"/>
  <c r="AN277" i="1"/>
  <c r="AR277" i="1"/>
  <c r="Q103" i="1"/>
  <c r="Q111" i="1"/>
  <c r="Q119" i="1"/>
  <c r="Q127" i="1"/>
  <c r="AN127" i="1" s="1"/>
  <c r="Q135" i="1"/>
  <c r="AN135" i="1" s="1"/>
  <c r="Q143" i="1"/>
  <c r="AN143" i="1" s="1"/>
  <c r="Q151" i="1"/>
  <c r="Q159" i="1"/>
  <c r="AL163" i="1" a="1"/>
  <c r="AL163" i="1" s="1"/>
  <c r="AQ163" i="1" s="1"/>
  <c r="Q167" i="1"/>
  <c r="Q175" i="1"/>
  <c r="Q183" i="1"/>
  <c r="AL187" i="1" a="1"/>
  <c r="AL187" i="1" s="1"/>
  <c r="AQ187" i="1" s="1"/>
  <c r="AK195" i="1" a="1"/>
  <c r="AK195" i="1" s="1"/>
  <c r="AN209" i="1"/>
  <c r="AQ224" i="1"/>
  <c r="AO226" i="1"/>
  <c r="AO236" i="1"/>
  <c r="AQ267" i="1"/>
  <c r="AO284" i="1"/>
  <c r="AL372" i="1" a="1"/>
  <c r="AL372" i="1" s="1"/>
  <c r="AL368" i="1" a="1"/>
  <c r="AL368" i="1" s="1"/>
  <c r="AQ368" i="1" s="1"/>
  <c r="AL363" i="1" a="1"/>
  <c r="AL363" i="1" s="1"/>
  <c r="AL373" i="1" a="1"/>
  <c r="AL373" i="1" s="1"/>
  <c r="AQ373" i="1" s="1"/>
  <c r="AL365" i="1" a="1"/>
  <c r="AL365" i="1" s="1"/>
  <c r="AQ365" i="1" s="1"/>
  <c r="AL364" i="1" a="1"/>
  <c r="AL364" i="1" s="1"/>
  <c r="AQ364" i="1" s="1"/>
  <c r="AL371" i="1" a="1"/>
  <c r="AL371" i="1" s="1"/>
  <c r="AQ371" i="1" s="1"/>
  <c r="AL367" i="1" a="1"/>
  <c r="AL367" i="1" s="1"/>
  <c r="AQ367" i="1" s="1"/>
  <c r="AK197" i="1" a="1"/>
  <c r="AK197" i="1" s="1"/>
  <c r="AP197" i="1" s="1"/>
  <c r="AK200" i="1" a="1"/>
  <c r="AK200" i="1" s="1"/>
  <c r="AP200" i="1" s="1"/>
  <c r="AN202" i="1"/>
  <c r="S211" i="1"/>
  <c r="AK212" i="1" a="1"/>
  <c r="AK212" i="1" s="1"/>
  <c r="T216" i="1"/>
  <c r="AQ216" i="1" s="1"/>
  <c r="AK218" i="1" a="1"/>
  <c r="AK218" i="1" s="1"/>
  <c r="AP218" i="1" s="1"/>
  <c r="S222" i="1"/>
  <c r="AN226" i="1"/>
  <c r="AO233" i="1"/>
  <c r="AR233" i="1"/>
  <c r="AO275" i="1"/>
  <c r="AR275" i="1"/>
  <c r="AO363" i="1"/>
  <c r="Q94" i="1"/>
  <c r="AN94" i="1" s="1"/>
  <c r="Q102" i="1"/>
  <c r="Q110" i="1"/>
  <c r="AN110" i="1" s="1"/>
  <c r="Q118" i="1"/>
  <c r="Q126" i="1"/>
  <c r="AN126" i="1" s="1"/>
  <c r="Q134" i="1"/>
  <c r="AN134" i="1" s="1"/>
  <c r="Q142" i="1"/>
  <c r="Q150" i="1"/>
  <c r="AN150" i="1" s="1"/>
  <c r="Q158" i="1"/>
  <c r="AN158" i="1" s="1"/>
  <c r="Q166" i="1"/>
  <c r="AN166" i="1" s="1"/>
  <c r="Q174" i="1"/>
  <c r="Q182" i="1"/>
  <c r="AN182" i="1" s="1"/>
  <c r="AK185" i="1" a="1"/>
  <c r="AK185" i="1" s="1"/>
  <c r="AP185" i="1" s="1"/>
  <c r="Q202" i="1"/>
  <c r="S204" i="1"/>
  <c r="R212" i="1"/>
  <c r="AO215" i="1"/>
  <c r="AR215" i="1"/>
  <c r="AN220" i="1"/>
  <c r="AO220" i="1"/>
  <c r="AO253" i="1"/>
  <c r="Q273" i="1"/>
  <c r="Q274" i="1"/>
  <c r="AO276" i="1"/>
  <c r="AN276" i="1"/>
  <c r="AK189" i="1" a="1"/>
  <c r="AK189" i="1" s="1"/>
  <c r="AP189" i="1" s="1"/>
  <c r="AL194" i="1" a="1"/>
  <c r="AL194" i="1" s="1"/>
  <c r="AQ194" i="1" s="1"/>
  <c r="AR195" i="1"/>
  <c r="AO200" i="1"/>
  <c r="R205" i="1"/>
  <c r="AK220" i="1" a="1"/>
  <c r="AK220" i="1" s="1"/>
  <c r="AP220" i="1" s="1"/>
  <c r="AO281" i="1"/>
  <c r="AO282" i="1"/>
  <c r="Q149" i="1"/>
  <c r="AN149" i="1" s="1"/>
  <c r="Q157" i="1"/>
  <c r="AN157" i="1" s="1"/>
  <c r="AR194" i="1"/>
  <c r="Q200" i="1"/>
  <c r="R202" i="1"/>
  <c r="T211" i="1"/>
  <c r="AQ211" i="1" s="1"/>
  <c r="AR212" i="1"/>
  <c r="R224" i="1"/>
  <c r="AK227" i="1" a="1"/>
  <c r="AK227" i="1" s="1"/>
  <c r="AP227" i="1" s="1"/>
  <c r="AK230" i="1" a="1"/>
  <c r="AK230" i="1" s="1"/>
  <c r="AP230" i="1" s="1"/>
  <c r="AK238" i="1" a="1"/>
  <c r="AK238" i="1" s="1"/>
  <c r="AP238" i="1" s="1"/>
  <c r="S244" i="1"/>
  <c r="AP244" i="1" s="1"/>
  <c r="Q253" i="1"/>
  <c r="AL280" i="1" a="1"/>
  <c r="AL280" i="1" s="1"/>
  <c r="AQ280" i="1" s="1"/>
  <c r="AN312" i="1"/>
  <c r="AO312" i="1"/>
  <c r="AO157" i="1"/>
  <c r="AO165" i="1"/>
  <c r="AO173" i="1"/>
  <c r="AO181" i="1"/>
  <c r="AL189" i="1" a="1"/>
  <c r="AL189" i="1" s="1"/>
  <c r="AK193" i="1" a="1"/>
  <c r="AK193" i="1" s="1"/>
  <c r="AP193" i="1" s="1"/>
  <c r="AQ202" i="1"/>
  <c r="AO203" i="1"/>
  <c r="S212" i="1"/>
  <c r="AK228" i="1" a="1"/>
  <c r="AK228" i="1" s="1"/>
  <c r="AP228" i="1" s="1"/>
  <c r="AK229" i="1" a="1"/>
  <c r="AK229" i="1" s="1"/>
  <c r="AP229" i="1" s="1"/>
  <c r="AN231" i="1"/>
  <c r="AR231" i="1"/>
  <c r="AO234" i="1"/>
  <c r="AR234" i="1"/>
  <c r="S259" i="1"/>
  <c r="Q92" i="1"/>
  <c r="AN92" i="1" s="1"/>
  <c r="Q100" i="1"/>
  <c r="Q108" i="1"/>
  <c r="AN108" i="1" s="1"/>
  <c r="Q116" i="1"/>
  <c r="Q124" i="1"/>
  <c r="Q132" i="1"/>
  <c r="Q140" i="1"/>
  <c r="AN140" i="1" s="1"/>
  <c r="Q148" i="1"/>
  <c r="Q156" i="1"/>
  <c r="Q164" i="1"/>
  <c r="AN164" i="1" s="1"/>
  <c r="Q172" i="1"/>
  <c r="Q180" i="1"/>
  <c r="AN180" i="1" s="1"/>
  <c r="T189" i="1"/>
  <c r="S205" i="1"/>
  <c r="AK208" i="1" a="1"/>
  <c r="AK208" i="1" s="1"/>
  <c r="AP208" i="1" s="1"/>
  <c r="Q210" i="1"/>
  <c r="AN210" i="1" s="1"/>
  <c r="AR216" i="1"/>
  <c r="T232" i="1"/>
  <c r="AQ232" i="1" s="1"/>
  <c r="T243" i="1"/>
  <c r="AO295" i="1"/>
  <c r="AR228" i="1"/>
  <c r="AK239" i="1" a="1"/>
  <c r="AK239" i="1" s="1"/>
  <c r="AP239" i="1" s="1"/>
  <c r="AO259" i="1"/>
  <c r="S261" i="1"/>
  <c r="AP261" i="1" s="1"/>
  <c r="AK262" i="1" a="1"/>
  <c r="AK262" i="1" s="1"/>
  <c r="AP262" i="1" s="1"/>
  <c r="AK265" i="1" a="1"/>
  <c r="AK265" i="1" s="1"/>
  <c r="AP265" i="1" s="1"/>
  <c r="AK270" i="1" a="1"/>
  <c r="AK270" i="1" s="1"/>
  <c r="AP270" i="1" s="1"/>
  <c r="Q288" i="1"/>
  <c r="AO294" i="1"/>
  <c r="AR306" i="1"/>
  <c r="AL308" i="1" a="1"/>
  <c r="AL308" i="1" s="1"/>
  <c r="AQ308" i="1" s="1"/>
  <c r="AL306" i="1" a="1"/>
  <c r="AL306" i="1" s="1"/>
  <c r="AQ306" i="1" s="1"/>
  <c r="AL314" i="1" a="1"/>
  <c r="AL314" i="1" s="1"/>
  <c r="AQ314" i="1" s="1"/>
  <c r="AL304" i="1" a="1"/>
  <c r="AL304" i="1" s="1"/>
  <c r="AQ304" i="1" s="1"/>
  <c r="AL312" i="1" a="1"/>
  <c r="AL312" i="1" s="1"/>
  <c r="AQ312" i="1" s="1"/>
  <c r="Q223" i="1"/>
  <c r="AN223" i="1" s="1"/>
  <c r="AK224" i="1" a="1"/>
  <c r="AK224" i="1" s="1"/>
  <c r="AK235" i="1" a="1"/>
  <c r="AK235" i="1" s="1"/>
  <c r="AP235" i="1" s="1"/>
  <c r="AR250" i="1"/>
  <c r="AN254" i="1"/>
  <c r="R258" i="1"/>
  <c r="AO266" i="1"/>
  <c r="AO291" i="1"/>
  <c r="AQ292" i="1"/>
  <c r="AO299" i="1"/>
  <c r="Q301" i="1"/>
  <c r="AO304" i="1"/>
  <c r="AO308" i="1"/>
  <c r="AR308" i="1"/>
  <c r="AR315" i="1"/>
  <c r="AK221" i="1" a="1"/>
  <c r="AK221" i="1" s="1"/>
  <c r="AP221" i="1" s="1"/>
  <c r="T225" i="1"/>
  <c r="AK226" i="1" a="1"/>
  <c r="AK226" i="1" s="1"/>
  <c r="AP226" i="1" s="1"/>
  <c r="AO230" i="1"/>
  <c r="S231" i="1"/>
  <c r="AK237" i="1" a="1"/>
  <c r="AK237" i="1" s="1"/>
  <c r="AP237" i="1" s="1"/>
  <c r="S242" i="1"/>
  <c r="S246" i="1"/>
  <c r="AP246" i="1" s="1"/>
  <c r="T248" i="1"/>
  <c r="AN252" i="1"/>
  <c r="AK255" i="1" a="1"/>
  <c r="AK255" i="1" s="1"/>
  <c r="AP255" i="1" s="1"/>
  <c r="R262" i="1"/>
  <c r="AK267" i="1" a="1"/>
  <c r="AK267" i="1" s="1"/>
  <c r="AP267" i="1" s="1"/>
  <c r="AK272" i="1" a="1"/>
  <c r="AK272" i="1" s="1"/>
  <c r="AK279" i="1" a="1"/>
  <c r="AK279" i="1" s="1"/>
  <c r="AP279" i="1" s="1"/>
  <c r="T283" i="1"/>
  <c r="AO332" i="1"/>
  <c r="AR332" i="1"/>
  <c r="AL383" i="1" a="1"/>
  <c r="AL383" i="1" s="1"/>
  <c r="AQ383" i="1" s="1"/>
  <c r="AL381" i="1" a="1"/>
  <c r="AL381" i="1" s="1"/>
  <c r="AQ381" i="1" s="1"/>
  <c r="AL375" i="1" a="1"/>
  <c r="AL375" i="1" s="1"/>
  <c r="AQ375" i="1" s="1"/>
  <c r="AL386" i="1" a="1"/>
  <c r="AL386" i="1" s="1"/>
  <c r="AQ386" i="1" s="1"/>
  <c r="AL378" i="1" a="1"/>
  <c r="AL378" i="1" s="1"/>
  <c r="AQ378" i="1" s="1"/>
  <c r="AL376" i="1" a="1"/>
  <c r="AL376" i="1" s="1"/>
  <c r="R214" i="1"/>
  <c r="R223" i="1"/>
  <c r="AK232" i="1" a="1"/>
  <c r="AK232" i="1" s="1"/>
  <c r="AP232" i="1" s="1"/>
  <c r="AR235" i="1"/>
  <c r="AK240" i="1" a="1"/>
  <c r="AK240" i="1" s="1"/>
  <c r="AP240" i="1" s="1"/>
  <c r="R243" i="1"/>
  <c r="AQ243" i="1"/>
  <c r="AO244" i="1"/>
  <c r="AR244" i="1"/>
  <c r="T261" i="1"/>
  <c r="Q270" i="1"/>
  <c r="AK271" i="1" a="1"/>
  <c r="AK271" i="1" s="1"/>
  <c r="AP271" i="1" s="1"/>
  <c r="AK273" i="1" a="1"/>
  <c r="AK273" i="1" s="1"/>
  <c r="AP273" i="1" s="1"/>
  <c r="AK278" i="1" a="1"/>
  <c r="AK278" i="1" s="1"/>
  <c r="AP278" i="1" s="1"/>
  <c r="AL279" i="1" a="1"/>
  <c r="AL279" i="1" s="1"/>
  <c r="AQ279" i="1" s="1"/>
  <c r="AL285" i="1" a="1"/>
  <c r="AL285" i="1" s="1"/>
  <c r="AQ285" i="1" s="1"/>
  <c r="AL289" i="1" a="1"/>
  <c r="AL289" i="1" s="1"/>
  <c r="AQ289" i="1" s="1"/>
  <c r="Q294" i="1"/>
  <c r="AN314" i="1"/>
  <c r="AR314" i="1"/>
  <c r="AO323" i="1"/>
  <c r="R207" i="1"/>
  <c r="S208" i="1"/>
  <c r="T209" i="1"/>
  <c r="AQ209" i="1" s="1"/>
  <c r="AO213" i="1"/>
  <c r="AQ223" i="1"/>
  <c r="AO237" i="1"/>
  <c r="AN239" i="1"/>
  <c r="AK259" i="1" a="1"/>
  <c r="AK259" i="1" s="1"/>
  <c r="T264" i="1"/>
  <c r="AQ264" i="1" s="1"/>
  <c r="AR267" i="1"/>
  <c r="AN270" i="1"/>
  <c r="AO272" i="1"/>
  <c r="AO279" i="1"/>
  <c r="Q206" i="1"/>
  <c r="AK219" i="1" a="1"/>
  <c r="AK219" i="1" s="1"/>
  <c r="AP219" i="1" s="1"/>
  <c r="AK225" i="1" a="1"/>
  <c r="AK225" i="1" s="1"/>
  <c r="AP225" i="1" s="1"/>
  <c r="Q237" i="1"/>
  <c r="AO240" i="1"/>
  <c r="AK241" i="1" a="1"/>
  <c r="AK241" i="1" s="1"/>
  <c r="AP241" i="1" s="1"/>
  <c r="T246" i="1"/>
  <c r="AQ246" i="1" s="1"/>
  <c r="AK247" i="1" a="1"/>
  <c r="AK247" i="1" s="1"/>
  <c r="AP247" i="1" s="1"/>
  <c r="AK251" i="1" a="1"/>
  <c r="AK251" i="1" s="1"/>
  <c r="AP251" i="1" s="1"/>
  <c r="R259" i="1"/>
  <c r="AQ259" i="1"/>
  <c r="AO260" i="1"/>
  <c r="AO271" i="1"/>
  <c r="AO273" i="1"/>
  <c r="AO274" i="1"/>
  <c r="AO278" i="1"/>
  <c r="AN326" i="1"/>
  <c r="AO353" i="1"/>
  <c r="AR353" i="1"/>
  <c r="AR227" i="1"/>
  <c r="T233" i="1"/>
  <c r="AQ233" i="1" s="1"/>
  <c r="AN237" i="1"/>
  <c r="AQ239" i="1"/>
  <c r="S243" i="1"/>
  <c r="AP243" i="1" s="1"/>
  <c r="AK253" i="1" a="1"/>
  <c r="AK253" i="1" s="1"/>
  <c r="AP253" i="1" s="1"/>
  <c r="AN278" i="1"/>
  <c r="AK281" i="1" a="1"/>
  <c r="AK281" i="1" s="1"/>
  <c r="AP281" i="1" s="1"/>
  <c r="T217" i="1"/>
  <c r="AQ217" i="1" s="1"/>
  <c r="Q224" i="1"/>
  <c r="T226" i="1"/>
  <c r="AQ226" i="1" s="1"/>
  <c r="AO228" i="1"/>
  <c r="AK234" i="1" a="1"/>
  <c r="AK234" i="1" s="1"/>
  <c r="AP234" i="1" s="1"/>
  <c r="R239" i="1"/>
  <c r="AK248" i="1" a="1"/>
  <c r="AK248" i="1" s="1"/>
  <c r="AP248" i="1" s="1"/>
  <c r="Q255" i="1"/>
  <c r="AN255" i="1" s="1"/>
  <c r="T258" i="1"/>
  <c r="AQ258" i="1" s="1"/>
  <c r="T262" i="1"/>
  <c r="AK263" i="1" a="1"/>
  <c r="AK263" i="1" s="1"/>
  <c r="AP263" i="1" s="1"/>
  <c r="AN273" i="1"/>
  <c r="AN274" i="1"/>
  <c r="T277" i="1"/>
  <c r="AL281" i="1" a="1"/>
  <c r="AL281" i="1" s="1"/>
  <c r="AQ281" i="1" s="1"/>
  <c r="AL282" i="1" a="1"/>
  <c r="AL282" i="1" s="1"/>
  <c r="AQ282" i="1" s="1"/>
  <c r="AO318" i="1"/>
  <c r="Q323" i="1"/>
  <c r="AN323" i="1" s="1"/>
  <c r="AN339" i="1"/>
  <c r="AQ227" i="1"/>
  <c r="AO229" i="1"/>
  <c r="AN229" i="1"/>
  <c r="AR229" i="1" s="1"/>
  <c r="AO258" i="1"/>
  <c r="AN268" i="1"/>
  <c r="AR268" i="1" s="1"/>
  <c r="AK222" i="1" a="1"/>
  <c r="AK222" i="1" s="1"/>
  <c r="AP222" i="1" s="1"/>
  <c r="S224" i="1"/>
  <c r="R225" i="1"/>
  <c r="AK233" i="1" a="1"/>
  <c r="AK233" i="1" s="1"/>
  <c r="AP233" i="1" s="1"/>
  <c r="AO238" i="1"/>
  <c r="R241" i="1"/>
  <c r="S260" i="1"/>
  <c r="AO268" i="1"/>
  <c r="AO285" i="1"/>
  <c r="AO289" i="1"/>
  <c r="S310" i="1"/>
  <c r="S227" i="1"/>
  <c r="Q238" i="1"/>
  <c r="AN238" i="1" s="1"/>
  <c r="AP254" i="1"/>
  <c r="R256" i="1"/>
  <c r="AQ261" i="1"/>
  <c r="AO269" i="1"/>
  <c r="R275" i="1"/>
  <c r="AR276" i="1"/>
  <c r="S280" i="1"/>
  <c r="AL288" i="1" a="1"/>
  <c r="AL288" i="1" s="1"/>
  <c r="AQ288" i="1" s="1"/>
  <c r="AO243" i="1"/>
  <c r="AR243" i="1"/>
  <c r="S245" i="1"/>
  <c r="AP245" i="1" s="1"/>
  <c r="R257" i="1"/>
  <c r="Q286" i="1"/>
  <c r="AR291" i="1"/>
  <c r="AR295" i="1"/>
  <c r="AO336" i="1"/>
  <c r="R242" i="1"/>
  <c r="AQ242" i="1"/>
  <c r="Q258" i="1"/>
  <c r="Q269" i="1"/>
  <c r="AN269" i="1" s="1"/>
  <c r="R276" i="1"/>
  <c r="AN287" i="1"/>
  <c r="AR287" i="1" s="1"/>
  <c r="AO287" i="1"/>
  <c r="AN291" i="1"/>
  <c r="AQ293" i="1"/>
  <c r="AO298" i="1"/>
  <c r="AN298" i="1"/>
  <c r="AR298" i="1" s="1"/>
  <c r="Q284" i="1"/>
  <c r="T290" i="1"/>
  <c r="AL313" i="1" a="1"/>
  <c r="AL313" i="1" s="1"/>
  <c r="AQ313" i="1" s="1"/>
  <c r="AL345" i="1" a="1"/>
  <c r="AL345" i="1" s="1"/>
  <c r="AL346" i="1" a="1"/>
  <c r="AL346" i="1" s="1"/>
  <c r="AQ346" i="1" s="1"/>
  <c r="AN361" i="1"/>
  <c r="AO361" i="1"/>
  <c r="AO362" i="1"/>
  <c r="AK368" i="1" a="1"/>
  <c r="AK368" i="1" s="1"/>
  <c r="AP368" i="1" s="1"/>
  <c r="AO376" i="1"/>
  <c r="AO419" i="1"/>
  <c r="AL299" i="1" a="1"/>
  <c r="AL299" i="1" s="1"/>
  <c r="AQ299" i="1" s="1"/>
  <c r="AL307" i="1" a="1"/>
  <c r="AL307" i="1" s="1"/>
  <c r="AQ307" i="1" s="1"/>
  <c r="AO313" i="1"/>
  <c r="AO320" i="1"/>
  <c r="AR320" i="1"/>
  <c r="AO337" i="1"/>
  <c r="AR337" i="1"/>
  <c r="Q319" i="1"/>
  <c r="AL319" i="1" a="1"/>
  <c r="AL319" i="1" s="1"/>
  <c r="AQ319" i="1" s="1"/>
  <c r="Q335" i="1"/>
  <c r="AN335" i="1" s="1"/>
  <c r="AL347" i="1" a="1"/>
  <c r="AL347" i="1" s="1"/>
  <c r="AN362" i="1"/>
  <c r="AL377" i="1" a="1"/>
  <c r="AL377" i="1" s="1"/>
  <c r="AQ377" i="1" s="1"/>
  <c r="AL275" i="1" a="1"/>
  <c r="AL275" i="1" s="1"/>
  <c r="AL278" i="1" a="1"/>
  <c r="AL278" i="1" s="1"/>
  <c r="AQ278" i="1" s="1"/>
  <c r="AK285" i="1" a="1"/>
  <c r="AK285" i="1" s="1"/>
  <c r="AL287" i="1" a="1"/>
  <c r="AL287" i="1" s="1"/>
  <c r="AQ287" i="1" s="1"/>
  <c r="R295" i="1"/>
  <c r="AN299" i="1"/>
  <c r="AN304" i="1"/>
  <c r="AL305" i="1" a="1"/>
  <c r="AL305" i="1" s="1"/>
  <c r="AQ305" i="1" s="1"/>
  <c r="R312" i="1"/>
  <c r="AL321" i="1" a="1"/>
  <c r="AL321" i="1" s="1"/>
  <c r="AL349" i="1" a="1"/>
  <c r="AL349" i="1" s="1"/>
  <c r="Q367" i="1"/>
  <c r="AL274" i="1" a="1"/>
  <c r="AL274" i="1" s="1"/>
  <c r="AQ274" i="1" s="1"/>
  <c r="Q281" i="1"/>
  <c r="S282" i="1"/>
  <c r="T288" i="1"/>
  <c r="AO292" i="1"/>
  <c r="Q296" i="1"/>
  <c r="T298" i="1"/>
  <c r="R303" i="1"/>
  <c r="AO305" i="1"/>
  <c r="AL310" i="1" a="1"/>
  <c r="AL310" i="1" s="1"/>
  <c r="R319" i="1"/>
  <c r="AL327" i="1" a="1"/>
  <c r="AL327" i="1" s="1"/>
  <c r="AQ327" i="1" s="1"/>
  <c r="AL336" i="1" a="1"/>
  <c r="AL336" i="1" s="1"/>
  <c r="AQ336" i="1" s="1"/>
  <c r="AL331" i="1" a="1"/>
  <c r="AL331" i="1" s="1"/>
  <c r="AL337" i="1" a="1"/>
  <c r="AL337" i="1" s="1"/>
  <c r="AQ337" i="1" s="1"/>
  <c r="AL332" i="1" a="1"/>
  <c r="AL332" i="1" s="1"/>
  <c r="AQ332" i="1" s="1"/>
  <c r="AL329" i="1" a="1"/>
  <c r="AL329" i="1" s="1"/>
  <c r="AQ329" i="1" s="1"/>
  <c r="AL328" i="1" a="1"/>
  <c r="AL328" i="1" s="1"/>
  <c r="AQ328" i="1" s="1"/>
  <c r="AO349" i="1"/>
  <c r="R366" i="1"/>
  <c r="AL273" i="1" a="1"/>
  <c r="AL273" i="1" s="1"/>
  <c r="AQ273" i="1" s="1"/>
  <c r="AK277" i="1" a="1"/>
  <c r="AK277" i="1" s="1"/>
  <c r="AP277" i="1" s="1"/>
  <c r="AL283" i="1" a="1"/>
  <c r="AL283" i="1" s="1"/>
  <c r="AN292" i="1"/>
  <c r="Q305" i="1"/>
  <c r="AR310" i="1"/>
  <c r="AL316" i="1" a="1"/>
  <c r="AL316" i="1" s="1"/>
  <c r="AQ316" i="1" s="1"/>
  <c r="AK316" i="1" a="1"/>
  <c r="AK316" i="1" s="1"/>
  <c r="AP316" i="1" s="1"/>
  <c r="AO321" i="1"/>
  <c r="AO374" i="1"/>
  <c r="AR374" i="1"/>
  <c r="Q285" i="1"/>
  <c r="AL290" i="1" a="1"/>
  <c r="AL290" i="1" s="1"/>
  <c r="AQ290" i="1" s="1"/>
  <c r="AK293" i="1" a="1"/>
  <c r="AK293" i="1" s="1"/>
  <c r="AP293" i="1" s="1"/>
  <c r="AK300" i="1" a="1"/>
  <c r="AK300" i="1" s="1"/>
  <c r="AP300" i="1" s="1"/>
  <c r="AL348" i="1" a="1"/>
  <c r="AL348" i="1" s="1"/>
  <c r="AQ348" i="1" s="1"/>
  <c r="AK373" i="1" a="1"/>
  <c r="AK373" i="1" s="1"/>
  <c r="AP373" i="1" s="1"/>
  <c r="AL271" i="1" a="1"/>
  <c r="AL271" i="1" s="1"/>
  <c r="AQ271" i="1" s="1"/>
  <c r="AK280" i="1" a="1"/>
  <c r="AK280" i="1" s="1"/>
  <c r="AN283" i="1"/>
  <c r="AQ320" i="1"/>
  <c r="AO327" i="1"/>
  <c r="AN327" i="1"/>
  <c r="AR327" i="1" s="1"/>
  <c r="AR329" i="1"/>
  <c r="AO329" i="1"/>
  <c r="AO342" i="1"/>
  <c r="AR342" i="1"/>
  <c r="AL270" i="1" a="1"/>
  <c r="AL270" i="1" s="1"/>
  <c r="AQ270" i="1" s="1"/>
  <c r="AK276" i="1" a="1"/>
  <c r="AK276" i="1" s="1"/>
  <c r="AP276" i="1" s="1"/>
  <c r="R287" i="1"/>
  <c r="AK288" i="1" a="1"/>
  <c r="AK288" i="1" s="1"/>
  <c r="AP288" i="1" s="1"/>
  <c r="S289" i="1"/>
  <c r="AP289" i="1" s="1"/>
  <c r="AO293" i="1"/>
  <c r="AL297" i="1" a="1"/>
  <c r="AL297" i="1" s="1"/>
  <c r="AQ297" i="1" s="1"/>
  <c r="AO300" i="1"/>
  <c r="AR300" i="1"/>
  <c r="AK301" i="1" a="1"/>
  <c r="AK301" i="1" s="1"/>
  <c r="AP301" i="1" s="1"/>
  <c r="R314" i="1"/>
  <c r="AO315" i="1"/>
  <c r="AN315" i="1"/>
  <c r="AN316" i="1"/>
  <c r="AL359" i="1" a="1"/>
  <c r="AL359" i="1" s="1"/>
  <c r="AQ359" i="1" s="1"/>
  <c r="AN372" i="1"/>
  <c r="AR372" i="1" s="1"/>
  <c r="AL269" i="1" a="1"/>
  <c r="AL269" i="1" s="1"/>
  <c r="AQ269" i="1" s="1"/>
  <c r="Q293" i="1"/>
  <c r="S296" i="1"/>
  <c r="AR297" i="1"/>
  <c r="AN300" i="1"/>
  <c r="AL301" i="1" a="1"/>
  <c r="AL301" i="1" s="1"/>
  <c r="AQ301" i="1" s="1"/>
  <c r="AO310" i="1"/>
  <c r="AK311" i="1" a="1"/>
  <c r="AK311" i="1" s="1"/>
  <c r="AP311" i="1" s="1"/>
  <c r="AL315" i="1" a="1"/>
  <c r="AL315" i="1" s="1"/>
  <c r="AQ330" i="1"/>
  <c r="AO357" i="1"/>
  <c r="AR357" i="1"/>
  <c r="AO373" i="1"/>
  <c r="AN373" i="1"/>
  <c r="AL268" i="1" a="1"/>
  <c r="AL268" i="1" s="1"/>
  <c r="AQ268" i="1" s="1"/>
  <c r="Q280" i="1"/>
  <c r="AL294" i="1" a="1"/>
  <c r="AL294" i="1" s="1"/>
  <c r="AL298" i="1" a="1"/>
  <c r="AL298" i="1" s="1"/>
  <c r="AO307" i="1"/>
  <c r="AL311" i="1" a="1"/>
  <c r="AL311" i="1" s="1"/>
  <c r="AQ311" i="1" s="1"/>
  <c r="AO316" i="1"/>
  <c r="AO324" i="1"/>
  <c r="AR324" i="1"/>
  <c r="AR328" i="1"/>
  <c r="AO355" i="1"/>
  <c r="AL360" i="1" a="1"/>
  <c r="AL360" i="1" s="1"/>
  <c r="AQ360" i="1" s="1"/>
  <c r="AL362" i="1" a="1"/>
  <c r="AL362" i="1" s="1"/>
  <c r="AQ362" i="1" s="1"/>
  <c r="AO372" i="1"/>
  <c r="T296" i="1"/>
  <c r="AQ296" i="1" s="1"/>
  <c r="AL302" i="1" a="1"/>
  <c r="AL302" i="1" s="1"/>
  <c r="AQ302" i="1" s="1"/>
  <c r="AN307" i="1"/>
  <c r="T321" i="1"/>
  <c r="AO359" i="1"/>
  <c r="AN359" i="1"/>
  <c r="AR359" i="1" s="1"/>
  <c r="AK284" i="1" a="1"/>
  <c r="AK284" i="1" s="1"/>
  <c r="AP284" i="1" s="1"/>
  <c r="S285" i="1"/>
  <c r="AL286" i="1" a="1"/>
  <c r="AL286" i="1" s="1"/>
  <c r="AQ286" i="1" s="1"/>
  <c r="AL295" i="1" a="1"/>
  <c r="AL295" i="1" s="1"/>
  <c r="AQ295" i="1" s="1"/>
  <c r="S297" i="1"/>
  <c r="AN301" i="1"/>
  <c r="AO302" i="1"/>
  <c r="AR302" i="1"/>
  <c r="R306" i="1"/>
  <c r="AK308" i="1" a="1"/>
  <c r="AK308" i="1" s="1"/>
  <c r="Q317" i="1"/>
  <c r="AN317" i="1" s="1"/>
  <c r="AK319" i="1" a="1"/>
  <c r="AK319" i="1" s="1"/>
  <c r="AP319" i="1" s="1"/>
  <c r="AO325" i="1"/>
  <c r="AN355" i="1"/>
  <c r="T379" i="1"/>
  <c r="AR390" i="1"/>
  <c r="AO390" i="1"/>
  <c r="Q311" i="1"/>
  <c r="AN311" i="1" s="1"/>
  <c r="AO311" i="1"/>
  <c r="Q313" i="1"/>
  <c r="AK318" i="1" a="1"/>
  <c r="AK318" i="1" s="1"/>
  <c r="AP318" i="1" s="1"/>
  <c r="AK324" i="1" a="1"/>
  <c r="AK324" i="1" s="1"/>
  <c r="AP324" i="1" s="1"/>
  <c r="AK333" i="1" a="1"/>
  <c r="AK333" i="1" s="1"/>
  <c r="AP333" i="1" s="1"/>
  <c r="AL339" i="1" a="1"/>
  <c r="AL339" i="1" s="1"/>
  <c r="AQ339" i="1" s="1"/>
  <c r="AN345" i="1"/>
  <c r="AR345" i="1" s="1"/>
  <c r="AK356" i="1" a="1"/>
  <c r="AK356" i="1" s="1"/>
  <c r="AP356" i="1" s="1"/>
  <c r="AN419" i="1"/>
  <c r="AK283" i="1" a="1"/>
  <c r="AK283" i="1" s="1"/>
  <c r="AP283" i="1" s="1"/>
  <c r="AK291" i="1" a="1"/>
  <c r="AK291" i="1" s="1"/>
  <c r="AP291" i="1" s="1"/>
  <c r="AK299" i="1" a="1"/>
  <c r="AK299" i="1" s="1"/>
  <c r="AP299" i="1" s="1"/>
  <c r="AL318" i="1" a="1"/>
  <c r="AL318" i="1" s="1"/>
  <c r="AQ318" i="1" s="1"/>
  <c r="T331" i="1"/>
  <c r="AL343" i="1" a="1"/>
  <c r="AL343" i="1" s="1"/>
  <c r="AQ343" i="1" s="1"/>
  <c r="T347" i="1"/>
  <c r="AK350" i="1" a="1"/>
  <c r="AK350" i="1" s="1"/>
  <c r="AL379" i="1" a="1"/>
  <c r="AL379" i="1" s="1"/>
  <c r="AL397" i="1" a="1"/>
  <c r="AL397" i="1" s="1"/>
  <c r="AQ397" i="1" s="1"/>
  <c r="AL387" i="1" a="1"/>
  <c r="AL387" i="1" s="1"/>
  <c r="AQ387" i="1" s="1"/>
  <c r="Q318" i="1"/>
  <c r="AN318" i="1" s="1"/>
  <c r="AK322" i="1" a="1"/>
  <c r="AK322" i="1" s="1"/>
  <c r="AP322" i="1" s="1"/>
  <c r="AL326" i="1" a="1"/>
  <c r="AL326" i="1" s="1"/>
  <c r="AQ326" i="1" s="1"/>
  <c r="AR333" i="1"/>
  <c r="R345" i="1"/>
  <c r="AO345" i="1"/>
  <c r="AL350" i="1" a="1"/>
  <c r="AL350" i="1" s="1"/>
  <c r="AO356" i="1"/>
  <c r="AN360" i="1"/>
  <c r="AO364" i="1"/>
  <c r="AK365" i="1" a="1"/>
  <c r="AK365" i="1" s="1"/>
  <c r="AP365" i="1" s="1"/>
  <c r="AK378" i="1" a="1"/>
  <c r="AK378" i="1" s="1"/>
  <c r="AP378" i="1" s="1"/>
  <c r="AL380" i="1" a="1"/>
  <c r="AL380" i="1" s="1"/>
  <c r="AQ380" i="1" s="1"/>
  <c r="AL382" i="1" a="1"/>
  <c r="AL382" i="1" s="1"/>
  <c r="AQ382" i="1" s="1"/>
  <c r="AO415" i="1"/>
  <c r="AR415" i="1"/>
  <c r="AK282" i="1" a="1"/>
  <c r="AK282" i="1" s="1"/>
  <c r="AK290" i="1" a="1"/>
  <c r="AK290" i="1" s="1"/>
  <c r="AP290" i="1" s="1"/>
  <c r="AK298" i="1" a="1"/>
  <c r="AK298" i="1" s="1"/>
  <c r="AP298" i="1" s="1"/>
  <c r="AK310" i="1" a="1"/>
  <c r="AK310" i="1" s="1"/>
  <c r="AP310" i="1" s="1"/>
  <c r="AL322" i="1" a="1"/>
  <c r="AL322" i="1" s="1"/>
  <c r="AK328" i="1" a="1"/>
  <c r="AK328" i="1" s="1"/>
  <c r="AP328" i="1" s="1"/>
  <c r="Q330" i="1"/>
  <c r="AN333" i="1"/>
  <c r="R336" i="1"/>
  <c r="AO346" i="1"/>
  <c r="AR350" i="1"/>
  <c r="T358" i="1"/>
  <c r="Q363" i="1"/>
  <c r="AN363" i="1" s="1"/>
  <c r="AN364" i="1"/>
  <c r="AN377" i="1"/>
  <c r="AO395" i="1"/>
  <c r="AL396" i="1" a="1"/>
  <c r="AL396" i="1" s="1"/>
  <c r="AQ396" i="1" s="1"/>
  <c r="AK400" i="1" a="1"/>
  <c r="AK400" i="1" s="1"/>
  <c r="AP400" i="1" s="1"/>
  <c r="AL414" i="1" a="1"/>
  <c r="AL414" i="1" s="1"/>
  <c r="AQ414" i="1" s="1"/>
  <c r="AL415" i="1" a="1"/>
  <c r="AL415" i="1" s="1"/>
  <c r="AR322" i="1"/>
  <c r="AN324" i="1"/>
  <c r="AK340" i="1" a="1"/>
  <c r="AK340" i="1" s="1"/>
  <c r="AP340" i="1" s="1"/>
  <c r="AK347" i="1" a="1"/>
  <c r="AK347" i="1" s="1"/>
  <c r="AP347" i="1" s="1"/>
  <c r="AP351" i="1"/>
  <c r="AK354" i="1" a="1"/>
  <c r="AK354" i="1" s="1"/>
  <c r="AP354" i="1" s="1"/>
  <c r="AN356" i="1"/>
  <c r="AO396" i="1"/>
  <c r="AR396" i="1"/>
  <c r="AK297" i="1" a="1"/>
  <c r="AK297" i="1" s="1"/>
  <c r="AP297" i="1" s="1"/>
  <c r="AK303" i="1" a="1"/>
  <c r="AK303" i="1" s="1"/>
  <c r="AP303" i="1" s="1"/>
  <c r="AK306" i="1" a="1"/>
  <c r="AK306" i="1" s="1"/>
  <c r="AP306" i="1" s="1"/>
  <c r="AK312" i="1" a="1"/>
  <c r="AK312" i="1" s="1"/>
  <c r="AP312" i="1" s="1"/>
  <c r="AO328" i="1"/>
  <c r="AK331" i="1" a="1"/>
  <c r="AK331" i="1" s="1"/>
  <c r="AP331" i="1" s="1"/>
  <c r="AK334" i="1" a="1"/>
  <c r="AK334" i="1" s="1"/>
  <c r="AP334" i="1" s="1"/>
  <c r="AL356" i="1" a="1"/>
  <c r="AL356" i="1" s="1"/>
  <c r="AQ356" i="1" s="1"/>
  <c r="AL357" i="1" a="1"/>
  <c r="AL357" i="1" s="1"/>
  <c r="AQ357" i="1" s="1"/>
  <c r="AL352" i="1" a="1"/>
  <c r="AL352" i="1" s="1"/>
  <c r="AQ352" i="1" s="1"/>
  <c r="AL354" i="1" a="1"/>
  <c r="AL354" i="1" s="1"/>
  <c r="AN382" i="1"/>
  <c r="AR382" i="1" s="1"/>
  <c r="AQ416" i="1"/>
  <c r="AL303" i="1" a="1"/>
  <c r="AL303" i="1" s="1"/>
  <c r="AQ303" i="1" s="1"/>
  <c r="AK314" i="1" a="1"/>
  <c r="AK314" i="1" s="1"/>
  <c r="AP314" i="1" s="1"/>
  <c r="AK317" i="1" a="1"/>
  <c r="AK317" i="1" s="1"/>
  <c r="AP317" i="1" s="1"/>
  <c r="AL334" i="1" a="1"/>
  <c r="AL334" i="1" s="1"/>
  <c r="AQ334" i="1" s="1"/>
  <c r="AO340" i="1"/>
  <c r="R343" i="1"/>
  <c r="Q350" i="1"/>
  <c r="AN350" i="1"/>
  <c r="AO351" i="1"/>
  <c r="AR354" i="1"/>
  <c r="AL361" i="1" a="1"/>
  <c r="AL361" i="1" s="1"/>
  <c r="AQ361" i="1" s="1"/>
  <c r="AR364" i="1"/>
  <c r="T372" i="1"/>
  <c r="AO401" i="1"/>
  <c r="AO408" i="1"/>
  <c r="AR408" i="1"/>
  <c r="AQ409" i="1"/>
  <c r="AO411" i="1"/>
  <c r="AR334" i="1"/>
  <c r="AN351" i="1"/>
  <c r="AK352" i="1" a="1"/>
  <c r="AK352" i="1" s="1"/>
  <c r="AP352" i="1" s="1"/>
  <c r="AL358" i="1" a="1"/>
  <c r="AL358" i="1" s="1"/>
  <c r="AR361" i="1"/>
  <c r="AL366" i="1" a="1"/>
  <c r="AL366" i="1" s="1"/>
  <c r="AQ366" i="1" s="1"/>
  <c r="AL370" i="1" a="1"/>
  <c r="AL370" i="1" s="1"/>
  <c r="AQ370" i="1" s="1"/>
  <c r="AR381" i="1"/>
  <c r="AO330" i="1"/>
  <c r="AK335" i="1" a="1"/>
  <c r="AK335" i="1" s="1"/>
  <c r="AP335" i="1" s="1"/>
  <c r="AK338" i="1" a="1"/>
  <c r="AK338" i="1" s="1"/>
  <c r="AP338" i="1" s="1"/>
  <c r="AN340" i="1"/>
  <c r="AO358" i="1"/>
  <c r="AO369" i="1"/>
  <c r="AO370" i="1"/>
  <c r="AO407" i="1"/>
  <c r="AR407" i="1"/>
  <c r="AK438" i="1" a="1"/>
  <c r="AK438" i="1" s="1"/>
  <c r="AP438" i="1" s="1"/>
  <c r="AK446" i="1" a="1"/>
  <c r="AK446" i="1" s="1"/>
  <c r="AK287" i="1" a="1"/>
  <c r="AK287" i="1" s="1"/>
  <c r="AP287" i="1" s="1"/>
  <c r="AK295" i="1" a="1"/>
  <c r="AK295" i="1" s="1"/>
  <c r="AP295" i="1" s="1"/>
  <c r="AK302" i="1" a="1"/>
  <c r="AK302" i="1" s="1"/>
  <c r="AP302" i="1" s="1"/>
  <c r="AK309" i="1" a="1"/>
  <c r="AK309" i="1" s="1"/>
  <c r="AP309" i="1" s="1"/>
  <c r="AO319" i="1"/>
  <c r="AO322" i="1"/>
  <c r="AL338" i="1" a="1"/>
  <c r="AL338" i="1" s="1"/>
  <c r="AQ338" i="1" s="1"/>
  <c r="AN344" i="1"/>
  <c r="AR344" i="1" s="1"/>
  <c r="AR352" i="1"/>
  <c r="AO365" i="1"/>
  <c r="AK367" i="1" a="1"/>
  <c r="AK367" i="1" s="1"/>
  <c r="AP367" i="1" s="1"/>
  <c r="Q370" i="1"/>
  <c r="AO371" i="1"/>
  <c r="AL389" i="1" a="1"/>
  <c r="AL389" i="1" s="1"/>
  <c r="AQ389" i="1" s="1"/>
  <c r="AO460" i="1"/>
  <c r="AL309" i="1" a="1"/>
  <c r="AL309" i="1" s="1"/>
  <c r="AQ309" i="1" s="1"/>
  <c r="T315" i="1"/>
  <c r="AK323" i="1" a="1"/>
  <c r="AK323" i="1" s="1"/>
  <c r="AP323" i="1" s="1"/>
  <c r="Q331" i="1"/>
  <c r="Q334" i="1"/>
  <c r="AN334" i="1" s="1"/>
  <c r="AO335" i="1"/>
  <c r="AR338" i="1"/>
  <c r="AO341" i="1"/>
  <c r="AO347" i="1"/>
  <c r="AL351" i="1" a="1"/>
  <c r="AL351" i="1" s="1"/>
  <c r="AQ351" i="1" s="1"/>
  <c r="AN358" i="1"/>
  <c r="T363" i="1"/>
  <c r="AO406" i="1"/>
  <c r="AK286" i="1" a="1"/>
  <c r="AK286" i="1" s="1"/>
  <c r="AP286" i="1" s="1"/>
  <c r="AK294" i="1" a="1"/>
  <c r="AK294" i="1" s="1"/>
  <c r="AP294" i="1" s="1"/>
  <c r="AL323" i="1" a="1"/>
  <c r="AL323" i="1" s="1"/>
  <c r="AQ323" i="1" s="1"/>
  <c r="T326" i="1"/>
  <c r="AK327" i="1" a="1"/>
  <c r="AK327" i="1" s="1"/>
  <c r="AP327" i="1" s="1"/>
  <c r="T330" i="1"/>
  <c r="AO334" i="1"/>
  <c r="AK336" i="1" a="1"/>
  <c r="AK336" i="1" s="1"/>
  <c r="AP336" i="1" s="1"/>
  <c r="R340" i="1"/>
  <c r="AL340" i="1" a="1"/>
  <c r="AL340" i="1" s="1"/>
  <c r="AQ340" i="1" s="1"/>
  <c r="AL342" i="1" a="1"/>
  <c r="AL342" i="1" s="1"/>
  <c r="AL344" i="1" a="1"/>
  <c r="AL344" i="1" s="1"/>
  <c r="AQ344" i="1" s="1"/>
  <c r="R357" i="1"/>
  <c r="R361" i="1"/>
  <c r="Q366" i="1"/>
  <c r="AN366" i="1" s="1"/>
  <c r="AO367" i="1"/>
  <c r="AK376" i="1" a="1"/>
  <c r="AK376" i="1" s="1"/>
  <c r="AP376" i="1" s="1"/>
  <c r="AN406" i="1"/>
  <c r="T420" i="1"/>
  <c r="AO433" i="1"/>
  <c r="AR433" i="1"/>
  <c r="AK329" i="1" a="1"/>
  <c r="AK329" i="1" s="1"/>
  <c r="AP329" i="1" s="1"/>
  <c r="AK345" i="1" a="1"/>
  <c r="AK345" i="1" s="1"/>
  <c r="AP345" i="1" s="1"/>
  <c r="AK361" i="1" a="1"/>
  <c r="AK361" i="1" s="1"/>
  <c r="AP361" i="1" s="1"/>
  <c r="AL393" i="1" a="1"/>
  <c r="AL393" i="1" s="1"/>
  <c r="AQ393" i="1" s="1"/>
  <c r="AL388" i="1" a="1"/>
  <c r="AL388" i="1" s="1"/>
  <c r="AQ388" i="1" s="1"/>
  <c r="AL394" i="1" a="1"/>
  <c r="AL394" i="1" s="1"/>
  <c r="AQ394" i="1" s="1"/>
  <c r="AL391" i="1" a="1"/>
  <c r="AL391" i="1" s="1"/>
  <c r="AQ391" i="1" s="1"/>
  <c r="AN390" i="1"/>
  <c r="AN395" i="1"/>
  <c r="Q401" i="1"/>
  <c r="R412" i="1"/>
  <c r="T418" i="1"/>
  <c r="T419" i="1"/>
  <c r="AL437" i="1" a="1"/>
  <c r="AL437" i="1" s="1"/>
  <c r="AQ437" i="1" s="1"/>
  <c r="AL436" i="1" a="1"/>
  <c r="AL436" i="1" s="1"/>
  <c r="AQ436" i="1" s="1"/>
  <c r="AK366" i="1" a="1"/>
  <c r="AK366" i="1" s="1"/>
  <c r="AP366" i="1" s="1"/>
  <c r="AK370" i="1" a="1"/>
  <c r="AK370" i="1" s="1"/>
  <c r="AP370" i="1" s="1"/>
  <c r="AK374" i="1" a="1"/>
  <c r="AK374" i="1" s="1"/>
  <c r="AP374" i="1" s="1"/>
  <c r="AK392" i="1" a="1"/>
  <c r="AK392" i="1" s="1"/>
  <c r="AP392" i="1" s="1"/>
  <c r="AL398" i="1" a="1"/>
  <c r="AL398" i="1" s="1"/>
  <c r="AK339" i="1" a="1"/>
  <c r="AK339" i="1" s="1"/>
  <c r="AP339" i="1" s="1"/>
  <c r="AK355" i="1" a="1"/>
  <c r="AK355" i="1" s="1"/>
  <c r="AL374" i="1" a="1"/>
  <c r="AL374" i="1" s="1"/>
  <c r="AN378" i="1"/>
  <c r="AO391" i="1"/>
  <c r="T393" i="1"/>
  <c r="AO431" i="1"/>
  <c r="AN432" i="1"/>
  <c r="AR443" i="1"/>
  <c r="AL341" i="1" a="1"/>
  <c r="AL341" i="1" s="1"/>
  <c r="AQ341" i="1" s="1"/>
  <c r="AK344" i="1" a="1"/>
  <c r="AK344" i="1" s="1"/>
  <c r="AP344" i="1" s="1"/>
  <c r="AK360" i="1" a="1"/>
  <c r="AK360" i="1" s="1"/>
  <c r="AP360" i="1" s="1"/>
  <c r="Q376" i="1"/>
  <c r="AN376" i="1" s="1"/>
  <c r="AK379" i="1" a="1"/>
  <c r="AK379" i="1" s="1"/>
  <c r="AP379" i="1" s="1"/>
  <c r="AL419" i="1" a="1"/>
  <c r="AL419" i="1" s="1"/>
  <c r="AO436" i="1"/>
  <c r="AO452" i="1"/>
  <c r="AL402" i="1" a="1"/>
  <c r="AL402" i="1" s="1"/>
  <c r="AQ402" i="1" s="1"/>
  <c r="AR404" i="1"/>
  <c r="R407" i="1"/>
  <c r="AR409" i="1"/>
  <c r="AR416" i="1"/>
  <c r="AO416" i="1"/>
  <c r="AK417" i="1" a="1"/>
  <c r="AK417" i="1" s="1"/>
  <c r="AO418" i="1"/>
  <c r="AO430" i="1"/>
  <c r="AR379" i="1"/>
  <c r="R386" i="1"/>
  <c r="Q387" i="1"/>
  <c r="R396" i="1"/>
  <c r="R402" i="1"/>
  <c r="Q403" i="1"/>
  <c r="AN416" i="1"/>
  <c r="AL417" i="1" a="1"/>
  <c r="AL417" i="1" s="1"/>
  <c r="AQ417" i="1" s="1"/>
  <c r="AO421" i="1"/>
  <c r="AL433" i="1" a="1"/>
  <c r="AL433" i="1" s="1"/>
  <c r="AQ433" i="1" s="1"/>
  <c r="Q453" i="1"/>
  <c r="AN453" i="1" s="1"/>
  <c r="AK343" i="1" a="1"/>
  <c r="AK343" i="1" s="1"/>
  <c r="AP343" i="1" s="1"/>
  <c r="AK359" i="1" a="1"/>
  <c r="AK359" i="1" s="1"/>
  <c r="AP359" i="1" s="1"/>
  <c r="AO383" i="1"/>
  <c r="AN388" i="1"/>
  <c r="AR388" i="1" s="1"/>
  <c r="AN404" i="1"/>
  <c r="AO417" i="1"/>
  <c r="AR417" i="1"/>
  <c r="AO420" i="1"/>
  <c r="AN420" i="1"/>
  <c r="AN421" i="1"/>
  <c r="AO427" i="1"/>
  <c r="AO428" i="1"/>
  <c r="AN428" i="1"/>
  <c r="AN430" i="1"/>
  <c r="AK348" i="1" a="1"/>
  <c r="AK348" i="1" s="1"/>
  <c r="AP348" i="1" s="1"/>
  <c r="AK364" i="1" a="1"/>
  <c r="AK364" i="1" s="1"/>
  <c r="AP364" i="1" s="1"/>
  <c r="AK369" i="1" a="1"/>
  <c r="AK369" i="1" s="1"/>
  <c r="AP369" i="1" s="1"/>
  <c r="AN383" i="1"/>
  <c r="AN417" i="1"/>
  <c r="AO426" i="1"/>
  <c r="AN427" i="1"/>
  <c r="AL430" i="1" a="1"/>
  <c r="AL430" i="1" s="1"/>
  <c r="AQ430" i="1" s="1"/>
  <c r="AK461" i="1" a="1"/>
  <c r="AK461" i="1" s="1"/>
  <c r="AP461" i="1" s="1"/>
  <c r="AK466" i="1" a="1"/>
  <c r="AK466" i="1" s="1"/>
  <c r="AK490" i="1" a="1"/>
  <c r="AK490" i="1" s="1"/>
  <c r="AK483" i="1" a="1"/>
  <c r="AK483" i="1" s="1"/>
  <c r="AP483" i="1" s="1"/>
  <c r="AK494" i="1" a="1"/>
  <c r="AK494" i="1" s="1"/>
  <c r="AK487" i="1" a="1"/>
  <c r="AK487" i="1" s="1"/>
  <c r="AK488" i="1" a="1"/>
  <c r="AK488" i="1" s="1"/>
  <c r="AK486" i="1" a="1"/>
  <c r="AK486" i="1" s="1"/>
  <c r="AP486" i="1" s="1"/>
  <c r="AK321" i="1" a="1"/>
  <c r="AK321" i="1" s="1"/>
  <c r="AP321" i="1" s="1"/>
  <c r="AK337" i="1" a="1"/>
  <c r="AK337" i="1" s="1"/>
  <c r="AP337" i="1" s="1"/>
  <c r="AK353" i="1" a="1"/>
  <c r="AK353" i="1" s="1"/>
  <c r="AP353" i="1" s="1"/>
  <c r="AL369" i="1" a="1"/>
  <c r="AL369" i="1" s="1"/>
  <c r="AQ369" i="1" s="1"/>
  <c r="AK371" i="1" a="1"/>
  <c r="AK371" i="1" s="1"/>
  <c r="AP371" i="1" s="1"/>
  <c r="AR377" i="1"/>
  <c r="AK384" i="1" a="1"/>
  <c r="AK384" i="1" s="1"/>
  <c r="AP384" i="1" s="1"/>
  <c r="AL392" i="1" a="1"/>
  <c r="AL392" i="1" s="1"/>
  <c r="AQ392" i="1" s="1"/>
  <c r="AO399" i="1"/>
  <c r="AR399" i="1"/>
  <c r="AK411" i="1" a="1"/>
  <c r="AK411" i="1" s="1"/>
  <c r="AP411" i="1" s="1"/>
  <c r="AK413" i="1" a="1"/>
  <c r="AK413" i="1" s="1"/>
  <c r="AK420" i="1" a="1"/>
  <c r="AK420" i="1" s="1"/>
  <c r="AK416" i="1" a="1"/>
  <c r="AK416" i="1" s="1"/>
  <c r="AP416" i="1" s="1"/>
  <c r="AK422" i="1" a="1"/>
  <c r="AK422" i="1" s="1"/>
  <c r="Q419" i="1"/>
  <c r="AK421" i="1" a="1"/>
  <c r="AK421" i="1" s="1"/>
  <c r="AL427" i="1" a="1"/>
  <c r="AL427" i="1" s="1"/>
  <c r="AO508" i="1"/>
  <c r="AK307" i="1" a="1"/>
  <c r="AK307" i="1" s="1"/>
  <c r="AP307" i="1" s="1"/>
  <c r="AK315" i="1" a="1"/>
  <c r="AK315" i="1" s="1"/>
  <c r="AP315" i="1" s="1"/>
  <c r="AK326" i="1" a="1"/>
  <c r="AK326" i="1" s="1"/>
  <c r="AP326" i="1" s="1"/>
  <c r="AK342" i="1" a="1"/>
  <c r="AK342" i="1" s="1"/>
  <c r="AP342" i="1" s="1"/>
  <c r="AK358" i="1" a="1"/>
  <c r="AK358" i="1" s="1"/>
  <c r="AP358" i="1" s="1"/>
  <c r="AO379" i="1"/>
  <c r="AL384" i="1" a="1"/>
  <c r="AL384" i="1" s="1"/>
  <c r="AQ384" i="1" s="1"/>
  <c r="AO388" i="1"/>
  <c r="AR392" i="1"/>
  <c r="AN399" i="1"/>
  <c r="AO410" i="1"/>
  <c r="AL418" i="1" a="1"/>
  <c r="AL418" i="1" s="1"/>
  <c r="AQ418" i="1" s="1"/>
  <c r="AL411" i="1" a="1"/>
  <c r="AL411" i="1" s="1"/>
  <c r="AQ411" i="1" s="1"/>
  <c r="AL421" i="1" a="1"/>
  <c r="AL421" i="1" s="1"/>
  <c r="AQ421" i="1" s="1"/>
  <c r="AO412" i="1"/>
  <c r="Q418" i="1"/>
  <c r="AN418" i="1" s="1"/>
  <c r="AL422" i="1" a="1"/>
  <c r="AL422" i="1" s="1"/>
  <c r="AR424" i="1"/>
  <c r="AO424" i="1"/>
  <c r="AL426" i="1" a="1"/>
  <c r="AL426" i="1" s="1"/>
  <c r="AQ426" i="1" s="1"/>
  <c r="AO481" i="1"/>
  <c r="AO380" i="1"/>
  <c r="AR380" i="1"/>
  <c r="AK381" i="1" a="1"/>
  <c r="AK381" i="1" s="1"/>
  <c r="AL385" i="1" a="1"/>
  <c r="AL385" i="1" s="1"/>
  <c r="AQ385" i="1" s="1"/>
  <c r="AO393" i="1"/>
  <c r="AL404" i="1" a="1"/>
  <c r="AL404" i="1" s="1"/>
  <c r="AQ404" i="1" s="1"/>
  <c r="AL405" i="1" a="1"/>
  <c r="AL405" i="1" s="1"/>
  <c r="AQ405" i="1" s="1"/>
  <c r="AL400" i="1" a="1"/>
  <c r="AL400" i="1" s="1"/>
  <c r="AQ400" i="1" s="1"/>
  <c r="AL407" i="1" a="1"/>
  <c r="AL407" i="1" s="1"/>
  <c r="AQ407" i="1" s="1"/>
  <c r="AK406" i="1" a="1"/>
  <c r="AK406" i="1" s="1"/>
  <c r="AP406" i="1" s="1"/>
  <c r="AK325" i="1" a="1"/>
  <c r="AK325" i="1" s="1"/>
  <c r="AP325" i="1" s="1"/>
  <c r="AK341" i="1" a="1"/>
  <c r="AK341" i="1" s="1"/>
  <c r="AP341" i="1" s="1"/>
  <c r="AK357" i="1" a="1"/>
  <c r="AK357" i="1" s="1"/>
  <c r="AP357" i="1" s="1"/>
  <c r="Q371" i="1"/>
  <c r="T374" i="1"/>
  <c r="AO375" i="1"/>
  <c r="AR375" i="1"/>
  <c r="AO385" i="1"/>
  <c r="AO389" i="1"/>
  <c r="AR389" i="1"/>
  <c r="AK390" i="1" a="1"/>
  <c r="AK390" i="1" s="1"/>
  <c r="AP390" i="1" s="1"/>
  <c r="AK395" i="1" a="1"/>
  <c r="AK395" i="1" s="1"/>
  <c r="AP395" i="1" s="1"/>
  <c r="AL401" i="1" a="1"/>
  <c r="AL401" i="1" s="1"/>
  <c r="AO405" i="1"/>
  <c r="AR405" i="1"/>
  <c r="AL406" i="1" a="1"/>
  <c r="AL406" i="1" s="1"/>
  <c r="AQ406" i="1" s="1"/>
  <c r="AN411" i="1"/>
  <c r="AN413" i="1"/>
  <c r="AK448" i="1" a="1"/>
  <c r="AK448" i="1" s="1"/>
  <c r="AK449" i="1" a="1"/>
  <c r="AK449" i="1" s="1"/>
  <c r="AK447" i="1" a="1"/>
  <c r="AK447" i="1" s="1"/>
  <c r="AP447" i="1" s="1"/>
  <c r="AK453" i="1" a="1"/>
  <c r="AK453" i="1" s="1"/>
  <c r="AK455" i="1" a="1"/>
  <c r="AK455" i="1" s="1"/>
  <c r="AK305" i="1" a="1"/>
  <c r="AK305" i="1" s="1"/>
  <c r="AP305" i="1" s="1"/>
  <c r="AK313" i="1" a="1"/>
  <c r="AK313" i="1" s="1"/>
  <c r="AP313" i="1" s="1"/>
  <c r="AK330" i="1" a="1"/>
  <c r="AK330" i="1" s="1"/>
  <c r="AP330" i="1" s="1"/>
  <c r="AK346" i="1" a="1"/>
  <c r="AK346" i="1" s="1"/>
  <c r="AP346" i="1" s="1"/>
  <c r="AK362" i="1" a="1"/>
  <c r="AK362" i="1" s="1"/>
  <c r="AP362" i="1" s="1"/>
  <c r="AO377" i="1"/>
  <c r="AO381" i="1"/>
  <c r="AK386" i="1" a="1"/>
  <c r="AK386" i="1" s="1"/>
  <c r="AP386" i="1" s="1"/>
  <c r="T388" i="1"/>
  <c r="Q389" i="1"/>
  <c r="AN389" i="1" s="1"/>
  <c r="AL390" i="1" a="1"/>
  <c r="AL390" i="1" s="1"/>
  <c r="AQ390" i="1" s="1"/>
  <c r="AO394" i="1"/>
  <c r="AL395" i="1" a="1"/>
  <c r="AL395" i="1" s="1"/>
  <c r="AQ395" i="1" s="1"/>
  <c r="T398" i="1"/>
  <c r="AK402" i="1" a="1"/>
  <c r="AK402" i="1" s="1"/>
  <c r="T404" i="1"/>
  <c r="Q405" i="1"/>
  <c r="AN405" i="1" s="1"/>
  <c r="AL413" i="1" a="1"/>
  <c r="AL413" i="1" s="1"/>
  <c r="AQ413" i="1" s="1"/>
  <c r="AK414" i="1" a="1"/>
  <c r="AK414" i="1" s="1"/>
  <c r="AP414" i="1" s="1"/>
  <c r="R423" i="1"/>
  <c r="AK482" i="1" a="1"/>
  <c r="AK482" i="1" s="1"/>
  <c r="AK472" i="1" a="1"/>
  <c r="AK472" i="1" s="1"/>
  <c r="AK475" i="1" a="1"/>
  <c r="AK475" i="1" s="1"/>
  <c r="AP475" i="1" s="1"/>
  <c r="AK478" i="1" a="1"/>
  <c r="AK478" i="1" s="1"/>
  <c r="AP478" i="1" s="1"/>
  <c r="AK474" i="1" a="1"/>
  <c r="AK474" i="1" s="1"/>
  <c r="AP474" i="1" s="1"/>
  <c r="AK481" i="1" a="1"/>
  <c r="AK481" i="1" s="1"/>
  <c r="AK473" i="1" a="1"/>
  <c r="AK473" i="1" s="1"/>
  <c r="AK479" i="1" a="1"/>
  <c r="AK479" i="1" s="1"/>
  <c r="AP479" i="1" s="1"/>
  <c r="AK471" i="1" a="1"/>
  <c r="AK471" i="1" s="1"/>
  <c r="AP471" i="1" s="1"/>
  <c r="AO474" i="1"/>
  <c r="AR386" i="1"/>
  <c r="AK394" i="1" a="1"/>
  <c r="AK394" i="1" s="1"/>
  <c r="AP394" i="1" s="1"/>
  <c r="AR402" i="1"/>
  <c r="AK410" i="1" a="1"/>
  <c r="AK410" i="1" s="1"/>
  <c r="AR412" i="1"/>
  <c r="Q414" i="1"/>
  <c r="AO414" i="1"/>
  <c r="S426" i="1"/>
  <c r="AL428" i="1" a="1"/>
  <c r="AL428" i="1" s="1"/>
  <c r="AO432" i="1"/>
  <c r="AR432" i="1"/>
  <c r="AR449" i="1"/>
  <c r="AN455" i="1"/>
  <c r="AR455" i="1"/>
  <c r="AN460" i="1"/>
  <c r="AO463" i="1"/>
  <c r="AO465" i="1"/>
  <c r="AO468" i="1"/>
  <c r="AO476" i="1"/>
  <c r="AO485" i="1"/>
  <c r="AL492" i="1" a="1"/>
  <c r="AL492" i="1" s="1"/>
  <c r="AQ492" i="1" s="1"/>
  <c r="AK383" i="1" a="1"/>
  <c r="AK383" i="1" s="1"/>
  <c r="AP383" i="1" s="1"/>
  <c r="AK399" i="1" a="1"/>
  <c r="AK399" i="1" s="1"/>
  <c r="AP399" i="1" s="1"/>
  <c r="R427" i="1"/>
  <c r="Q431" i="1"/>
  <c r="AR438" i="1"/>
  <c r="R446" i="1"/>
  <c r="R453" i="1"/>
  <c r="AO471" i="1"/>
  <c r="Q476" i="1"/>
  <c r="AN476" i="1" s="1"/>
  <c r="AL478" i="1" a="1"/>
  <c r="AL478" i="1" s="1"/>
  <c r="AQ478" i="1" s="1"/>
  <c r="AL474" i="1" a="1"/>
  <c r="AL474" i="1" s="1"/>
  <c r="AQ474" i="1" s="1"/>
  <c r="AL479" i="1" a="1"/>
  <c r="AL479" i="1" s="1"/>
  <c r="AQ479" i="1" s="1"/>
  <c r="AL472" i="1" a="1"/>
  <c r="AL472" i="1" s="1"/>
  <c r="AQ472" i="1" s="1"/>
  <c r="AN485" i="1"/>
  <c r="AR489" i="1"/>
  <c r="AO489" i="1"/>
  <c r="AK372" i="1" a="1"/>
  <c r="AK372" i="1" s="1"/>
  <c r="AP372" i="1" s="1"/>
  <c r="AK388" i="1" a="1"/>
  <c r="AK388" i="1" s="1"/>
  <c r="AP388" i="1" s="1"/>
  <c r="AK404" i="1" a="1"/>
  <c r="AK404" i="1" s="1"/>
  <c r="T415" i="1"/>
  <c r="S417" i="1"/>
  <c r="AL420" i="1" a="1"/>
  <c r="AL420" i="1" s="1"/>
  <c r="AQ420" i="1" s="1"/>
  <c r="S421" i="1"/>
  <c r="T423" i="1"/>
  <c r="R436" i="1"/>
  <c r="T441" i="1"/>
  <c r="R455" i="1"/>
  <c r="AK377" i="1" a="1"/>
  <c r="AK377" i="1" s="1"/>
  <c r="AP377" i="1" s="1"/>
  <c r="AK393" i="1" a="1"/>
  <c r="AK393" i="1" s="1"/>
  <c r="AP393" i="1" s="1"/>
  <c r="AK409" i="1" a="1"/>
  <c r="AK409" i="1" s="1"/>
  <c r="AP409" i="1" s="1"/>
  <c r="AO422" i="1"/>
  <c r="AK432" i="1" a="1"/>
  <c r="AK432" i="1" s="1"/>
  <c r="AN473" i="1"/>
  <c r="AN479" i="1"/>
  <c r="AO479" i="1"/>
  <c r="AK500" i="1" a="1"/>
  <c r="AK500" i="1" s="1"/>
  <c r="AP500" i="1" s="1"/>
  <c r="AK496" i="1" a="1"/>
  <c r="AK496" i="1" s="1"/>
  <c r="AK504" i="1" a="1"/>
  <c r="AK504" i="1" s="1"/>
  <c r="AK382" i="1" a="1"/>
  <c r="AK382" i="1" s="1"/>
  <c r="AP382" i="1" s="1"/>
  <c r="AK398" i="1" a="1"/>
  <c r="AK398" i="1" s="1"/>
  <c r="AP398" i="1" s="1"/>
  <c r="Q422" i="1"/>
  <c r="AN422" i="1" s="1"/>
  <c r="AL425" i="1" a="1"/>
  <c r="AL425" i="1" s="1"/>
  <c r="AQ425" i="1" s="1"/>
  <c r="R466" i="1"/>
  <c r="AK387" i="1" a="1"/>
  <c r="AK387" i="1" s="1"/>
  <c r="AP387" i="1" s="1"/>
  <c r="AK403" i="1" a="1"/>
  <c r="AK403" i="1" s="1"/>
  <c r="AP403" i="1" s="1"/>
  <c r="AO425" i="1"/>
  <c r="T435" i="1"/>
  <c r="T445" i="1"/>
  <c r="T454" i="1"/>
  <c r="AR457" i="1"/>
  <c r="AR469" i="1"/>
  <c r="AK408" i="1" a="1"/>
  <c r="AK408" i="1" s="1"/>
  <c r="AP408" i="1" s="1"/>
  <c r="S414" i="1"/>
  <c r="AP431" i="1"/>
  <c r="T427" i="1"/>
  <c r="AL434" i="1" a="1"/>
  <c r="AL434" i="1" s="1"/>
  <c r="AQ434" i="1" s="1"/>
  <c r="S462" i="1"/>
  <c r="AO511" i="1"/>
  <c r="AK397" i="1" a="1"/>
  <c r="AK397" i="1" s="1"/>
  <c r="AP397" i="1" s="1"/>
  <c r="AL429" i="1" a="1"/>
  <c r="AL429" i="1" s="1"/>
  <c r="AQ429" i="1" s="1"/>
  <c r="AL423" i="1" a="1"/>
  <c r="AL423" i="1" s="1"/>
  <c r="AL424" i="1" a="1"/>
  <c r="AL424" i="1" s="1"/>
  <c r="AQ424" i="1" s="1"/>
  <c r="AL432" i="1" a="1"/>
  <c r="AL432" i="1" s="1"/>
  <c r="AQ432" i="1" s="1"/>
  <c r="R438" i="1"/>
  <c r="AN439" i="1"/>
  <c r="AL442" i="1" a="1"/>
  <c r="AL442" i="1" s="1"/>
  <c r="AK443" i="1" a="1"/>
  <c r="AK443" i="1" s="1"/>
  <c r="R457" i="1"/>
  <c r="AK467" i="1" a="1"/>
  <c r="AK467" i="1" s="1"/>
  <c r="AP467" i="1" s="1"/>
  <c r="AK463" i="1" a="1"/>
  <c r="AK463" i="1" s="1"/>
  <c r="AP463" i="1" s="1"/>
  <c r="AK470" i="1" a="1"/>
  <c r="AK470" i="1" s="1"/>
  <c r="AP470" i="1" s="1"/>
  <c r="AK469" i="1" a="1"/>
  <c r="AK469" i="1" s="1"/>
  <c r="AP469" i="1" s="1"/>
  <c r="AK462" i="1" a="1"/>
  <c r="AK462" i="1" s="1"/>
  <c r="AP509" i="1"/>
  <c r="AO429" i="1"/>
  <c r="T431" i="1"/>
  <c r="AQ431" i="1" s="1"/>
  <c r="AK441" i="1" a="1"/>
  <c r="AK441" i="1" s="1"/>
  <c r="AK445" i="1" a="1"/>
  <c r="AK445" i="1" s="1"/>
  <c r="AP445" i="1" s="1"/>
  <c r="AK437" i="1" a="1"/>
  <c r="AK437" i="1" s="1"/>
  <c r="AP437" i="1" s="1"/>
  <c r="AK435" i="1" a="1"/>
  <c r="AK435" i="1" s="1"/>
  <c r="AP435" i="1" s="1"/>
  <c r="AK439" i="1" a="1"/>
  <c r="AK439" i="1" s="1"/>
  <c r="AP439" i="1" s="1"/>
  <c r="AO441" i="1"/>
  <c r="AR441" i="1"/>
  <c r="AN449" i="1"/>
  <c r="AO501" i="1"/>
  <c r="AR501" i="1"/>
  <c r="AO502" i="1"/>
  <c r="AK391" i="1" a="1"/>
  <c r="AK391" i="1" s="1"/>
  <c r="AP391" i="1" s="1"/>
  <c r="AK407" i="1" a="1"/>
  <c r="AK407" i="1" s="1"/>
  <c r="AP407" i="1" s="1"/>
  <c r="AL412" i="1" a="1"/>
  <c r="AL412" i="1" s="1"/>
  <c r="AQ412" i="1" s="1"/>
  <c r="AR422" i="1"/>
  <c r="AK427" i="1" a="1"/>
  <c r="AK427" i="1" s="1"/>
  <c r="AN429" i="1"/>
  <c r="AO434" i="1"/>
  <c r="AN434" i="1"/>
  <c r="AL441" i="1" a="1"/>
  <c r="AL441" i="1" s="1"/>
  <c r="AL435" i="1" a="1"/>
  <c r="AL435" i="1" s="1"/>
  <c r="AQ435" i="1" s="1"/>
  <c r="AL439" i="1" a="1"/>
  <c r="AL439" i="1" s="1"/>
  <c r="AL446" i="1" a="1"/>
  <c r="AL446" i="1" s="1"/>
  <c r="AQ446" i="1" s="1"/>
  <c r="AL444" i="1" a="1"/>
  <c r="AL444" i="1" s="1"/>
  <c r="AL440" i="1" a="1"/>
  <c r="AL440" i="1" s="1"/>
  <c r="AQ440" i="1" s="1"/>
  <c r="Q440" i="1"/>
  <c r="AN441" i="1"/>
  <c r="T461" i="1"/>
  <c r="S469" i="1"/>
  <c r="AK380" i="1" a="1"/>
  <c r="AK380" i="1" s="1"/>
  <c r="AP380" i="1" s="1"/>
  <c r="AK396" i="1" a="1"/>
  <c r="AK396" i="1" s="1"/>
  <c r="AP396" i="1" s="1"/>
  <c r="AK419" i="1" a="1"/>
  <c r="AK419" i="1" s="1"/>
  <c r="AP419" i="1" s="1"/>
  <c r="S422" i="1"/>
  <c r="AK426" i="1" a="1"/>
  <c r="AK426" i="1" s="1"/>
  <c r="AP426" i="1" s="1"/>
  <c r="T428" i="1"/>
  <c r="AK430" i="1" a="1"/>
  <c r="AK430" i="1" s="1"/>
  <c r="S433" i="1"/>
  <c r="AP433" i="1" s="1"/>
  <c r="AO435" i="1"/>
  <c r="AK436" i="1" a="1"/>
  <c r="AK436" i="1" s="1"/>
  <c r="AP436" i="1" s="1"/>
  <c r="AO442" i="1"/>
  <c r="AO444" i="1"/>
  <c r="AR444" i="1"/>
  <c r="AK385" i="1" a="1"/>
  <c r="AK385" i="1" s="1"/>
  <c r="AP385" i="1" s="1"/>
  <c r="AK401" i="1" a="1"/>
  <c r="AK401" i="1" s="1"/>
  <c r="AP401" i="1" s="1"/>
  <c r="S413" i="1"/>
  <c r="S418" i="1"/>
  <c r="AP418" i="1" s="1"/>
  <c r="S425" i="1"/>
  <c r="AP425" i="1" s="1"/>
  <c r="Q426" i="1"/>
  <c r="AK451" i="1" a="1"/>
  <c r="AK451" i="1" s="1"/>
  <c r="AO453" i="1"/>
  <c r="Q435" i="1"/>
  <c r="AN435" i="1" s="1"/>
  <c r="Q442" i="1"/>
  <c r="AN442" i="1" s="1"/>
  <c r="AN446" i="1"/>
  <c r="AO451" i="1"/>
  <c r="AN452" i="1"/>
  <c r="AK459" i="1" a="1"/>
  <c r="AK459" i="1" s="1"/>
  <c r="AP459" i="1" s="1"/>
  <c r="AL468" i="1" a="1"/>
  <c r="AL468" i="1" s="1"/>
  <c r="AQ468" i="1" s="1"/>
  <c r="AL460" i="1" a="1"/>
  <c r="AL460" i="1" s="1"/>
  <c r="AQ460" i="1" s="1"/>
  <c r="AL462" i="1" a="1"/>
  <c r="AL462" i="1" s="1"/>
  <c r="S424" i="1"/>
  <c r="AK424" i="1" a="1"/>
  <c r="AK424" i="1" s="1"/>
  <c r="S432" i="1"/>
  <c r="AL457" i="1" a="1"/>
  <c r="AL457" i="1" s="1"/>
  <c r="AQ457" i="1" s="1"/>
  <c r="AL451" i="1" a="1"/>
  <c r="AL451" i="1" s="1"/>
  <c r="AQ451" i="1" s="1"/>
  <c r="S455" i="1"/>
  <c r="AL455" i="1" a="1"/>
  <c r="AL455" i="1" s="1"/>
  <c r="AK458" i="1" a="1"/>
  <c r="AK458" i="1" s="1"/>
  <c r="Q460" i="1"/>
  <c r="T462" i="1"/>
  <c r="S466" i="1"/>
  <c r="AK468" i="1" a="1"/>
  <c r="AK468" i="1" s="1"/>
  <c r="R470" i="1"/>
  <c r="Q471" i="1"/>
  <c r="AN471" i="1" s="1"/>
  <c r="S475" i="1"/>
  <c r="AO492" i="1"/>
  <c r="AR492" i="1"/>
  <c r="AK434" i="1" a="1"/>
  <c r="AK434" i="1" s="1"/>
  <c r="Q437" i="1"/>
  <c r="AN437" i="1" s="1"/>
  <c r="R444" i="1"/>
  <c r="AL445" i="1" a="1"/>
  <c r="AL445" i="1" s="1"/>
  <c r="S446" i="1"/>
  <c r="T452" i="1"/>
  <c r="AQ452" i="1" s="1"/>
  <c r="AL458" i="1" a="1"/>
  <c r="AL458" i="1" s="1"/>
  <c r="AQ458" i="1" s="1"/>
  <c r="AO461" i="1"/>
  <c r="AL473" i="1" a="1"/>
  <c r="AL473" i="1" s="1"/>
  <c r="AQ473" i="1" s="1"/>
  <c r="AK480" i="1" a="1"/>
  <c r="AK480" i="1" s="1"/>
  <c r="S484" i="1"/>
  <c r="AO496" i="1"/>
  <c r="S431" i="1"/>
  <c r="Q451" i="1"/>
  <c r="AO454" i="1"/>
  <c r="AR454" i="1"/>
  <c r="AL464" i="1" a="1"/>
  <c r="AL464" i="1" s="1"/>
  <c r="AQ464" i="1" s="1"/>
  <c r="T466" i="1"/>
  <c r="AQ466" i="1" s="1"/>
  <c r="R471" i="1"/>
  <c r="AN472" i="1"/>
  <c r="AR472" i="1" s="1"/>
  <c r="AL477" i="1" a="1"/>
  <c r="AL477" i="1" s="1"/>
  <c r="AO478" i="1"/>
  <c r="AN478" i="1"/>
  <c r="AO494" i="1"/>
  <c r="Q445" i="1"/>
  <c r="T448" i="1"/>
  <c r="AQ448" i="1" s="1"/>
  <c r="AK452" i="1" a="1"/>
  <c r="AK452" i="1" s="1"/>
  <c r="AN454" i="1"/>
  <c r="R460" i="1"/>
  <c r="AO464" i="1"/>
  <c r="AK465" i="1" a="1"/>
  <c r="AK465" i="1" s="1"/>
  <c r="AP465" i="1" s="1"/>
  <c r="AO493" i="1"/>
  <c r="R508" i="1"/>
  <c r="S430" i="1"/>
  <c r="AL443" i="1" a="1"/>
  <c r="AL443" i="1" s="1"/>
  <c r="T446" i="1"/>
  <c r="AN458" i="1"/>
  <c r="AL465" i="1" a="1"/>
  <c r="AL465" i="1" s="1"/>
  <c r="AQ465" i="1" s="1"/>
  <c r="Q468" i="1"/>
  <c r="AN468" i="1" s="1"/>
  <c r="AN480" i="1"/>
  <c r="AR480" i="1" s="1"/>
  <c r="S487" i="1"/>
  <c r="T506" i="1"/>
  <c r="T440" i="1"/>
  <c r="T444" i="1"/>
  <c r="AL447" i="1" a="1"/>
  <c r="AL447" i="1" s="1"/>
  <c r="AQ447" i="1" s="1"/>
  <c r="S451" i="1"/>
  <c r="AR456" i="1"/>
  <c r="AK457" i="1" a="1"/>
  <c r="AK457" i="1" s="1"/>
  <c r="AL463" i="1" a="1"/>
  <c r="AL463" i="1" s="1"/>
  <c r="AL467" i="1" a="1"/>
  <c r="AL467" i="1" s="1"/>
  <c r="AQ467" i="1" s="1"/>
  <c r="AL459" i="1" a="1"/>
  <c r="AL459" i="1" s="1"/>
  <c r="AL461" i="1" a="1"/>
  <c r="AL461" i="1" s="1"/>
  <c r="AQ461" i="1" s="1"/>
  <c r="AO469" i="1"/>
  <c r="R473" i="1"/>
  <c r="Q474" i="1"/>
  <c r="AL475" i="1" a="1"/>
  <c r="AL475" i="1" s="1"/>
  <c r="AQ475" i="1" s="1"/>
  <c r="Q481" i="1"/>
  <c r="AN481" i="1" s="1"/>
  <c r="T490" i="1"/>
  <c r="R495" i="1"/>
  <c r="AL500" i="1" a="1"/>
  <c r="AL500" i="1" s="1"/>
  <c r="AQ500" i="1" s="1"/>
  <c r="AL495" i="1" a="1"/>
  <c r="AL495" i="1" s="1"/>
  <c r="AQ495" i="1" s="1"/>
  <c r="AL498" i="1" a="1"/>
  <c r="AL498" i="1" s="1"/>
  <c r="AQ498" i="1" s="1"/>
  <c r="AL505" i="1" a="1"/>
  <c r="AL505" i="1" s="1"/>
  <c r="AL504" i="1" a="1"/>
  <c r="AL504" i="1" s="1"/>
  <c r="AQ504" i="1" s="1"/>
  <c r="AL496" i="1" a="1"/>
  <c r="AL496" i="1" s="1"/>
  <c r="AQ496" i="1" s="1"/>
  <c r="AL506" i="1" a="1"/>
  <c r="AL506" i="1" s="1"/>
  <c r="AQ506" i="1" s="1"/>
  <c r="AO536" i="1"/>
  <c r="S439" i="1"/>
  <c r="S447" i="1"/>
  <c r="AQ449" i="1"/>
  <c r="AK450" i="1" a="1"/>
  <c r="AK450" i="1" s="1"/>
  <c r="AL454" i="1" a="1"/>
  <c r="AL454" i="1" s="1"/>
  <c r="AQ454" i="1" s="1"/>
  <c r="AO466" i="1"/>
  <c r="AR475" i="1"/>
  <c r="AR483" i="1"/>
  <c r="AO483" i="1"/>
  <c r="AK489" i="1" a="1"/>
  <c r="AK489" i="1" s="1"/>
  <c r="AR540" i="1"/>
  <c r="AO540" i="1"/>
  <c r="AR439" i="1"/>
  <c r="AK440" i="1" a="1"/>
  <c r="AK440" i="1" s="1"/>
  <c r="AK444" i="1" a="1"/>
  <c r="AK444" i="1" s="1"/>
  <c r="AL450" i="1" a="1"/>
  <c r="AL450" i="1" s="1"/>
  <c r="AQ450" i="1" s="1"/>
  <c r="Q452" i="1"/>
  <c r="S454" i="1"/>
  <c r="AP454" i="1" s="1"/>
  <c r="S461" i="1"/>
  <c r="Q462" i="1"/>
  <c r="AN462" i="1" s="1"/>
  <c r="Q465" i="1"/>
  <c r="AN483" i="1"/>
  <c r="AK484" i="1" a="1"/>
  <c r="AK484" i="1" s="1"/>
  <c r="AL486" i="1" a="1"/>
  <c r="AL486" i="1" s="1"/>
  <c r="AQ486" i="1" s="1"/>
  <c r="AP562" i="1"/>
  <c r="S419" i="1"/>
  <c r="S427" i="1"/>
  <c r="AO446" i="1"/>
  <c r="AR450" i="1"/>
  <c r="AL453" i="1" a="1"/>
  <c r="AL453" i="1" s="1"/>
  <c r="AQ453" i="1" s="1"/>
  <c r="Q459" i="1"/>
  <c r="R469" i="1"/>
  <c r="AL470" i="1" a="1"/>
  <c r="AL470" i="1" s="1"/>
  <c r="AQ470" i="1" s="1"/>
  <c r="R474" i="1"/>
  <c r="AK476" i="1" a="1"/>
  <c r="AK476" i="1" s="1"/>
  <c r="AP476" i="1" s="1"/>
  <c r="AO482" i="1"/>
  <c r="AL484" i="1" a="1"/>
  <c r="AL484" i="1" s="1"/>
  <c r="AQ484" i="1" s="1"/>
  <c r="AK485" i="1" a="1"/>
  <c r="AK485" i="1" s="1"/>
  <c r="AO488" i="1"/>
  <c r="AK442" i="1" a="1"/>
  <c r="AK442" i="1" s="1"/>
  <c r="S443" i="1"/>
  <c r="T456" i="1"/>
  <c r="AQ456" i="1" s="1"/>
  <c r="AK460" i="1" a="1"/>
  <c r="AK460" i="1" s="1"/>
  <c r="AP460" i="1" s="1"/>
  <c r="R462" i="1"/>
  <c r="AL469" i="1" a="1"/>
  <c r="AL469" i="1" s="1"/>
  <c r="AQ469" i="1" s="1"/>
  <c r="AO470" i="1"/>
  <c r="AL482" i="1" a="1"/>
  <c r="AL482" i="1" s="1"/>
  <c r="AQ482" i="1" s="1"/>
  <c r="AL480" i="1" a="1"/>
  <c r="AL480" i="1" s="1"/>
  <c r="AQ480" i="1" s="1"/>
  <c r="AL471" i="1" a="1"/>
  <c r="AL471" i="1" s="1"/>
  <c r="AQ471" i="1" s="1"/>
  <c r="AO475" i="1"/>
  <c r="AO484" i="1"/>
  <c r="AL485" i="1" a="1"/>
  <c r="AL485" i="1" s="1"/>
  <c r="AQ485" i="1" s="1"/>
  <c r="T497" i="1"/>
  <c r="AQ497" i="1" s="1"/>
  <c r="AO505" i="1"/>
  <c r="AQ528" i="1"/>
  <c r="AP533" i="1"/>
  <c r="AO549" i="1"/>
  <c r="AR549" i="1"/>
  <c r="AK561" i="1" a="1"/>
  <c r="AK561" i="1" s="1"/>
  <c r="AP561" i="1" s="1"/>
  <c r="AK555" i="1" a="1"/>
  <c r="AK555" i="1" s="1"/>
  <c r="AR663" i="1"/>
  <c r="AO663" i="1"/>
  <c r="AL483" i="1" a="1"/>
  <c r="AL483" i="1" s="1"/>
  <c r="AQ483" i="1" s="1"/>
  <c r="Q488" i="1"/>
  <c r="T489" i="1"/>
  <c r="Q496" i="1"/>
  <c r="AK499" i="1" a="1"/>
  <c r="AK499" i="1" s="1"/>
  <c r="AN501" i="1"/>
  <c r="AQ527" i="1"/>
  <c r="AK530" i="1" a="1"/>
  <c r="AK530" i="1" s="1"/>
  <c r="AQ544" i="1"/>
  <c r="AL561" i="1" a="1"/>
  <c r="AL561" i="1" s="1"/>
  <c r="AL556" i="1" a="1"/>
  <c r="AL556" i="1" s="1"/>
  <c r="R568" i="1"/>
  <c r="AK498" i="1" a="1"/>
  <c r="AK498" i="1" s="1"/>
  <c r="AK502" i="1" a="1"/>
  <c r="AK502" i="1" s="1"/>
  <c r="AP502" i="1" s="1"/>
  <c r="AL499" i="1" a="1"/>
  <c r="AL499" i="1" s="1"/>
  <c r="AQ499" i="1" s="1"/>
  <c r="AO503" i="1"/>
  <c r="AR503" i="1"/>
  <c r="AQ511" i="1"/>
  <c r="AK525" i="1" a="1"/>
  <c r="AK525" i="1" s="1"/>
  <c r="AK526" i="1" a="1"/>
  <c r="AK526" i="1" s="1"/>
  <c r="AK519" i="1" a="1"/>
  <c r="AK519" i="1" s="1"/>
  <c r="AO543" i="1"/>
  <c r="AR543" i="1"/>
  <c r="AO546" i="1"/>
  <c r="AL583" i="1" a="1"/>
  <c r="AL583" i="1" s="1"/>
  <c r="AQ583" i="1" s="1"/>
  <c r="AL589" i="1" a="1"/>
  <c r="AL589" i="1" s="1"/>
  <c r="AQ589" i="1" s="1"/>
  <c r="AL580" i="1" a="1"/>
  <c r="AL580" i="1" s="1"/>
  <c r="AO675" i="1"/>
  <c r="S495" i="1"/>
  <c r="AR499" i="1"/>
  <c r="Q502" i="1"/>
  <c r="S509" i="1"/>
  <c r="AK518" i="1" a="1"/>
  <c r="AK518" i="1" s="1"/>
  <c r="AP518" i="1" s="1"/>
  <c r="AK529" i="1" a="1"/>
  <c r="AK529" i="1" s="1"/>
  <c r="AP529" i="1" s="1"/>
  <c r="AO530" i="1"/>
  <c r="AQ541" i="1"/>
  <c r="AR532" i="1"/>
  <c r="AO533" i="1"/>
  <c r="AR533" i="1"/>
  <c r="AO544" i="1"/>
  <c r="AL545" i="1" a="1"/>
  <c r="AL545" i="1" s="1"/>
  <c r="AL582" i="1" a="1"/>
  <c r="AL582" i="1" s="1"/>
  <c r="AO628" i="1"/>
  <c r="AR633" i="1"/>
  <c r="AO633" i="1"/>
  <c r="AL488" i="1" a="1"/>
  <c r="AL488" i="1" s="1"/>
  <c r="AQ488" i="1" s="1"/>
  <c r="AK493" i="1" a="1"/>
  <c r="AK493" i="1" s="1"/>
  <c r="T498" i="1"/>
  <c r="T505" i="1"/>
  <c r="AL512" i="1" a="1"/>
  <c r="AL512" i="1" s="1"/>
  <c r="AQ512" i="1" s="1"/>
  <c r="AO519" i="1"/>
  <c r="AR519" i="1"/>
  <c r="AQ520" i="1"/>
  <c r="AR529" i="1"/>
  <c r="AN530" i="1"/>
  <c r="AO531" i="1"/>
  <c r="AK559" i="1" a="1"/>
  <c r="AK559" i="1" s="1"/>
  <c r="S471" i="1"/>
  <c r="AL490" i="1" a="1"/>
  <c r="AL490" i="1" s="1"/>
  <c r="AQ490" i="1" s="1"/>
  <c r="AL493" i="1" a="1"/>
  <c r="AL493" i="1" s="1"/>
  <c r="AQ493" i="1" s="1"/>
  <c r="AO504" i="1"/>
  <c r="AN506" i="1"/>
  <c r="AR506" i="1" s="1"/>
  <c r="AN511" i="1"/>
  <c r="AO513" i="1"/>
  <c r="AK514" i="1" a="1"/>
  <c r="AK514" i="1" s="1"/>
  <c r="AN519" i="1"/>
  <c r="AO521" i="1"/>
  <c r="AK522" i="1" a="1"/>
  <c r="AK522" i="1" s="1"/>
  <c r="S526" i="1"/>
  <c r="Q558" i="1"/>
  <c r="AN558" i="1" s="1"/>
  <c r="AL559" i="1" a="1"/>
  <c r="AL559" i="1" s="1"/>
  <c r="AQ559" i="1" s="1"/>
  <c r="AO627" i="1"/>
  <c r="S436" i="1"/>
  <c r="S444" i="1"/>
  <c r="S452" i="1"/>
  <c r="S460" i="1"/>
  <c r="S465" i="1"/>
  <c r="S481" i="1"/>
  <c r="S488" i="1"/>
  <c r="S496" i="1"/>
  <c r="AK497" i="1" a="1"/>
  <c r="AK497" i="1" s="1"/>
  <c r="AP497" i="1" s="1"/>
  <c r="R502" i="1"/>
  <c r="AK503" i="1" a="1"/>
  <c r="AK503" i="1" s="1"/>
  <c r="AP503" i="1" s="1"/>
  <c r="AN504" i="1"/>
  <c r="AR504" i="1" s="1"/>
  <c r="AK517" i="1" a="1"/>
  <c r="AK517" i="1" s="1"/>
  <c r="AK510" i="1" a="1"/>
  <c r="AK510" i="1" s="1"/>
  <c r="AK507" i="1" a="1"/>
  <c r="AK507" i="1" s="1"/>
  <c r="AQ530" i="1"/>
  <c r="AL546" i="1" a="1"/>
  <c r="AL546" i="1" s="1"/>
  <c r="AQ546" i="1" s="1"/>
  <c r="Q559" i="1"/>
  <c r="AL560" i="1" a="1"/>
  <c r="AL560" i="1" s="1"/>
  <c r="S468" i="1"/>
  <c r="AO480" i="1"/>
  <c r="Q486" i="1"/>
  <c r="AK491" i="1" a="1"/>
  <c r="AK491" i="1" s="1"/>
  <c r="Q493" i="1"/>
  <c r="AN493" i="1" s="1"/>
  <c r="AL494" i="1" a="1"/>
  <c r="AL494" i="1" s="1"/>
  <c r="AL507" i="1" a="1"/>
  <c r="AL507" i="1" s="1"/>
  <c r="AQ507" i="1" s="1"/>
  <c r="AL517" i="1" a="1"/>
  <c r="AL517" i="1" s="1"/>
  <c r="AQ517" i="1" s="1"/>
  <c r="AL514" i="1" a="1"/>
  <c r="AL514" i="1" s="1"/>
  <c r="AQ514" i="1" s="1"/>
  <c r="AL508" i="1" a="1"/>
  <c r="AL508" i="1" s="1"/>
  <c r="AO514" i="1"/>
  <c r="S518" i="1"/>
  <c r="AO522" i="1"/>
  <c r="R556" i="1"/>
  <c r="S434" i="1"/>
  <c r="S442" i="1"/>
  <c r="S450" i="1"/>
  <c r="S458" i="1"/>
  <c r="R486" i="1"/>
  <c r="AO500" i="1"/>
  <c r="AR500" i="1"/>
  <c r="AO524" i="1"/>
  <c r="AK604" i="1" a="1"/>
  <c r="AK604" i="1" s="1"/>
  <c r="AP604" i="1" s="1"/>
  <c r="AK611" i="1" a="1"/>
  <c r="AK611" i="1" s="1"/>
  <c r="AP611" i="1" s="1"/>
  <c r="AK613" i="1" a="1"/>
  <c r="AK613" i="1" s="1"/>
  <c r="AK610" i="1" a="1"/>
  <c r="AK610" i="1" s="1"/>
  <c r="AP610" i="1" s="1"/>
  <c r="AK609" i="1" a="1"/>
  <c r="AK609" i="1" s="1"/>
  <c r="AP609" i="1" s="1"/>
  <c r="AK614" i="1" a="1"/>
  <c r="AK614" i="1" s="1"/>
  <c r="AP614" i="1" s="1"/>
  <c r="AK608" i="1" a="1"/>
  <c r="AK608" i="1" s="1"/>
  <c r="AP608" i="1" s="1"/>
  <c r="S473" i="1"/>
  <c r="AK477" i="1" a="1"/>
  <c r="AK477" i="1" s="1"/>
  <c r="Q494" i="1"/>
  <c r="AN495" i="1"/>
  <c r="AK505" i="1" a="1"/>
  <c r="AK505" i="1" s="1"/>
  <c r="AP505" i="1" s="1"/>
  <c r="T510" i="1"/>
  <c r="AO516" i="1"/>
  <c r="AK523" i="1" a="1"/>
  <c r="AK523" i="1" s="1"/>
  <c r="AP523" i="1" s="1"/>
  <c r="AN524" i="1"/>
  <c r="S544" i="1"/>
  <c r="R548" i="1"/>
  <c r="AR573" i="1"/>
  <c r="AO573" i="1"/>
  <c r="AO575" i="1"/>
  <c r="AO605" i="1"/>
  <c r="S441" i="1"/>
  <c r="S449" i="1"/>
  <c r="S457" i="1"/>
  <c r="AN484" i="1"/>
  <c r="AL489" i="1" a="1"/>
  <c r="AL489" i="1" s="1"/>
  <c r="S497" i="1"/>
  <c r="Q508" i="1"/>
  <c r="AN508" i="1" s="1"/>
  <c r="R513" i="1"/>
  <c r="AK515" i="1" a="1"/>
  <c r="AK515" i="1" s="1"/>
  <c r="AN516" i="1"/>
  <c r="R521" i="1"/>
  <c r="AO537" i="1"/>
  <c r="AN568" i="1"/>
  <c r="AR572" i="1"/>
  <c r="AN600" i="1"/>
  <c r="AO477" i="1"/>
  <c r="S480" i="1"/>
  <c r="AN491" i="1"/>
  <c r="AR491" i="1" s="1"/>
  <c r="AK501" i="1" a="1"/>
  <c r="AK501" i="1" s="1"/>
  <c r="S504" i="1"/>
  <c r="AK508" i="1" a="1"/>
  <c r="AK508" i="1" s="1"/>
  <c r="AN509" i="1"/>
  <c r="AR509" i="1" s="1"/>
  <c r="AK524" i="1" a="1"/>
  <c r="AK524" i="1" s="1"/>
  <c r="Q536" i="1"/>
  <c r="AO541" i="1"/>
  <c r="AR541" i="1"/>
  <c r="AO553" i="1"/>
  <c r="AR553" i="1"/>
  <c r="S440" i="1"/>
  <c r="S448" i="1"/>
  <c r="S456" i="1"/>
  <c r="AP456" i="1" s="1"/>
  <c r="AO467" i="1"/>
  <c r="AL487" i="1" a="1"/>
  <c r="AL487" i="1" s="1"/>
  <c r="AQ487" i="1" s="1"/>
  <c r="S489" i="1"/>
  <c r="AK492" i="1" a="1"/>
  <c r="AK492" i="1" s="1"/>
  <c r="R494" i="1"/>
  <c r="AK495" i="1" a="1"/>
  <c r="AK495" i="1" s="1"/>
  <c r="AP495" i="1" s="1"/>
  <c r="AL503" i="1" a="1"/>
  <c r="AL503" i="1" s="1"/>
  <c r="AQ503" i="1" s="1"/>
  <c r="AL501" i="1" a="1"/>
  <c r="AL501" i="1" s="1"/>
  <c r="AQ501" i="1" s="1"/>
  <c r="AK516" i="1" a="1"/>
  <c r="AK516" i="1" s="1"/>
  <c r="AP516" i="1" s="1"/>
  <c r="T532" i="1"/>
  <c r="AN539" i="1"/>
  <c r="AR539" i="1" s="1"/>
  <c r="AL540" i="1" a="1"/>
  <c r="AL540" i="1" s="1"/>
  <c r="AQ540" i="1" s="1"/>
  <c r="AL534" i="1" a="1"/>
  <c r="AL534" i="1" s="1"/>
  <c r="AQ534" i="1" s="1"/>
  <c r="AL537" i="1" a="1"/>
  <c r="AL537" i="1" s="1"/>
  <c r="AQ537" i="1" s="1"/>
  <c r="AO562" i="1"/>
  <c r="AN585" i="1"/>
  <c r="AN630" i="1"/>
  <c r="AO630" i="1"/>
  <c r="S494" i="1"/>
  <c r="AO507" i="1"/>
  <c r="AN514" i="1"/>
  <c r="AN522" i="1"/>
  <c r="AK537" i="1" a="1"/>
  <c r="AK537" i="1" s="1"/>
  <c r="AK534" i="1" a="1"/>
  <c r="AK534" i="1" s="1"/>
  <c r="AN543" i="1"/>
  <c r="T545" i="1"/>
  <c r="AL547" i="1" a="1"/>
  <c r="AL547" i="1" s="1"/>
  <c r="AQ547" i="1" s="1"/>
  <c r="AK550" i="1" a="1"/>
  <c r="AK550" i="1" s="1"/>
  <c r="AP550" i="1" s="1"/>
  <c r="AN554" i="1"/>
  <c r="AL576" i="1" a="1"/>
  <c r="AL576" i="1" s="1"/>
  <c r="AQ576" i="1" s="1"/>
  <c r="AK607" i="1" a="1"/>
  <c r="AK607" i="1" s="1"/>
  <c r="AP607" i="1" s="1"/>
  <c r="S508" i="1"/>
  <c r="AL519" i="1" a="1"/>
  <c r="AL519" i="1" s="1"/>
  <c r="AQ519" i="1" s="1"/>
  <c r="S527" i="1"/>
  <c r="AP527" i="1" s="1"/>
  <c r="AK539" i="1" a="1"/>
  <c r="AK539" i="1" s="1"/>
  <c r="AL532" i="1" a="1"/>
  <c r="AL532" i="1" s="1"/>
  <c r="AQ532" i="1" s="1"/>
  <c r="AL536" i="1" a="1"/>
  <c r="AL536" i="1" s="1"/>
  <c r="AQ536" i="1" s="1"/>
  <c r="AL531" i="1" a="1"/>
  <c r="AL531" i="1" s="1"/>
  <c r="Q537" i="1"/>
  <c r="AN537" i="1" s="1"/>
  <c r="AK540" i="1" a="1"/>
  <c r="AK540" i="1" s="1"/>
  <c r="AL550" i="1" a="1"/>
  <c r="AL550" i="1" s="1"/>
  <c r="AQ550" i="1" s="1"/>
  <c r="AL551" i="1" a="1"/>
  <c r="AL551" i="1" s="1"/>
  <c r="AQ551" i="1" s="1"/>
  <c r="AR556" i="1"/>
  <c r="AO563" i="1"/>
  <c r="AK571" i="1" a="1"/>
  <c r="AK571" i="1" s="1"/>
  <c r="AO576" i="1"/>
  <c r="AK618" i="1" a="1"/>
  <c r="AK618" i="1" s="1"/>
  <c r="AP618" i="1" s="1"/>
  <c r="AK620" i="1" a="1"/>
  <c r="AK620" i="1" s="1"/>
  <c r="AP620" i="1" s="1"/>
  <c r="AK625" i="1" a="1"/>
  <c r="AK625" i="1" s="1"/>
  <c r="AP625" i="1" s="1"/>
  <c r="S477" i="1"/>
  <c r="S485" i="1"/>
  <c r="S493" i="1"/>
  <c r="S501" i="1"/>
  <c r="AK512" i="1" a="1"/>
  <c r="AK512" i="1" s="1"/>
  <c r="T513" i="1"/>
  <c r="S516" i="1"/>
  <c r="AK520" i="1" a="1"/>
  <c r="AK520" i="1" s="1"/>
  <c r="T521" i="1"/>
  <c r="S524" i="1"/>
  <c r="Q531" i="1"/>
  <c r="S536" i="1"/>
  <c r="AP536" i="1" s="1"/>
  <c r="S549" i="1"/>
  <c r="AP549" i="1" s="1"/>
  <c r="AO550" i="1"/>
  <c r="AK554" i="1" a="1"/>
  <c r="AK554" i="1" s="1"/>
  <c r="AL563" i="1" a="1"/>
  <c r="AL563" i="1" s="1"/>
  <c r="AQ563" i="1" s="1"/>
  <c r="AL562" i="1" a="1"/>
  <c r="AL562" i="1" s="1"/>
  <c r="AQ562" i="1" s="1"/>
  <c r="AL555" i="1" a="1"/>
  <c r="AL555" i="1" s="1"/>
  <c r="AQ555" i="1" s="1"/>
  <c r="AL564" i="1" a="1"/>
  <c r="AL564" i="1" s="1"/>
  <c r="AQ564" i="1" s="1"/>
  <c r="AL557" i="1" a="1"/>
  <c r="AL557" i="1" s="1"/>
  <c r="AQ557" i="1" s="1"/>
  <c r="AK565" i="1" a="1"/>
  <c r="AK565" i="1" s="1"/>
  <c r="AL575" i="1" a="1"/>
  <c r="AL575" i="1" s="1"/>
  <c r="AQ575" i="1" s="1"/>
  <c r="AP584" i="1"/>
  <c r="AL510" i="1" a="1"/>
  <c r="AL510" i="1" s="1"/>
  <c r="AL522" i="1" a="1"/>
  <c r="AL522" i="1" s="1"/>
  <c r="AQ522" i="1" s="1"/>
  <c r="R540" i="1"/>
  <c r="AN547" i="1"/>
  <c r="AN550" i="1"/>
  <c r="AL554" i="1" a="1"/>
  <c r="AL554" i="1" s="1"/>
  <c r="AQ554" i="1" s="1"/>
  <c r="R561" i="1"/>
  <c r="AO565" i="1"/>
  <c r="AN565" i="1"/>
  <c r="T572" i="1"/>
  <c r="AO577" i="1"/>
  <c r="S492" i="1"/>
  <c r="S500" i="1"/>
  <c r="T508" i="1"/>
  <c r="R514" i="1"/>
  <c r="S519" i="1"/>
  <c r="R522" i="1"/>
  <c r="AL525" i="1" a="1"/>
  <c r="AL525" i="1" s="1"/>
  <c r="AQ525" i="1" s="1"/>
  <c r="AL526" i="1" a="1"/>
  <c r="AL526" i="1" s="1"/>
  <c r="AQ526" i="1" s="1"/>
  <c r="AN534" i="1"/>
  <c r="Q544" i="1"/>
  <c r="AN551" i="1"/>
  <c r="AK552" i="1" a="1"/>
  <c r="AK552" i="1" s="1"/>
  <c r="AP552" i="1" s="1"/>
  <c r="AR555" i="1"/>
  <c r="T558" i="1"/>
  <c r="AL566" i="1" a="1"/>
  <c r="AL566" i="1" s="1"/>
  <c r="AQ566" i="1" s="1"/>
  <c r="AK570" i="1" a="1"/>
  <c r="AK570" i="1" s="1"/>
  <c r="AK569" i="1" a="1"/>
  <c r="AK569" i="1" s="1"/>
  <c r="AP569" i="1" s="1"/>
  <c r="Q512" i="1"/>
  <c r="AN512" i="1" s="1"/>
  <c r="AL515" i="1" a="1"/>
  <c r="AL515" i="1" s="1"/>
  <c r="AQ515" i="1" s="1"/>
  <c r="T516" i="1"/>
  <c r="AQ516" i="1" s="1"/>
  <c r="R517" i="1"/>
  <c r="AR517" i="1"/>
  <c r="Q520" i="1"/>
  <c r="AL523" i="1" a="1"/>
  <c r="AL523" i="1" s="1"/>
  <c r="AQ523" i="1" s="1"/>
  <c r="R525" i="1"/>
  <c r="AR525" i="1"/>
  <c r="AR526" i="1"/>
  <c r="AL529" i="1" a="1"/>
  <c r="AL529" i="1" s="1"/>
  <c r="AQ529" i="1" s="1"/>
  <c r="R531" i="1"/>
  <c r="AK535" i="1" a="1"/>
  <c r="AK535" i="1" s="1"/>
  <c r="AL565" i="1" a="1"/>
  <c r="AL565" i="1" s="1"/>
  <c r="AQ565" i="1" s="1"/>
  <c r="AO566" i="1"/>
  <c r="AR566" i="1"/>
  <c r="AL569" i="1" a="1"/>
  <c r="AL569" i="1" s="1"/>
  <c r="AQ569" i="1" s="1"/>
  <c r="AK588" i="1" a="1"/>
  <c r="AK588" i="1" s="1"/>
  <c r="S483" i="1"/>
  <c r="S491" i="1"/>
  <c r="S499" i="1"/>
  <c r="S507" i="1"/>
  <c r="AO515" i="1"/>
  <c r="AR515" i="1"/>
  <c r="AL518" i="1" a="1"/>
  <c r="AL518" i="1" s="1"/>
  <c r="AQ518" i="1" s="1"/>
  <c r="Q523" i="1"/>
  <c r="AN523" i="1" s="1"/>
  <c r="AO523" i="1"/>
  <c r="AR523" i="1"/>
  <c r="AN538" i="1"/>
  <c r="AK541" i="1" a="1"/>
  <c r="AK541" i="1" s="1"/>
  <c r="AK544" i="1" a="1"/>
  <c r="AK544" i="1" s="1"/>
  <c r="AO545" i="1"/>
  <c r="AO551" i="1"/>
  <c r="AR552" i="1"/>
  <c r="AO552" i="1"/>
  <c r="S554" i="1"/>
  <c r="AN566" i="1"/>
  <c r="AK567" i="1" a="1"/>
  <c r="AK567" i="1" s="1"/>
  <c r="AP567" i="1" s="1"/>
  <c r="AO568" i="1"/>
  <c r="AO570" i="1"/>
  <c r="AN578" i="1"/>
  <c r="Q587" i="1"/>
  <c r="AL588" i="1" a="1"/>
  <c r="AL588" i="1" s="1"/>
  <c r="AQ588" i="1" s="1"/>
  <c r="AK602" i="1" a="1"/>
  <c r="AK602" i="1" s="1"/>
  <c r="AP602" i="1" s="1"/>
  <c r="AO619" i="1"/>
  <c r="AR518" i="1"/>
  <c r="S531" i="1"/>
  <c r="AK532" i="1" a="1"/>
  <c r="AK532" i="1" s="1"/>
  <c r="AO534" i="1"/>
  <c r="AO535" i="1"/>
  <c r="AK542" i="1" a="1"/>
  <c r="AK542" i="1" s="1"/>
  <c r="AP542" i="1" s="1"/>
  <c r="R555" i="1"/>
  <c r="AK563" i="1" a="1"/>
  <c r="AK563" i="1" s="1"/>
  <c r="AK558" i="1" a="1"/>
  <c r="AK558" i="1" s="1"/>
  <c r="AP558" i="1" s="1"/>
  <c r="AK556" i="1" a="1"/>
  <c r="AK556" i="1" s="1"/>
  <c r="AK566" i="1" a="1"/>
  <c r="AK566" i="1" s="1"/>
  <c r="AP566" i="1" s="1"/>
  <c r="S562" i="1"/>
  <c r="AL567" i="1" a="1"/>
  <c r="AL567" i="1" s="1"/>
  <c r="AQ567" i="1" s="1"/>
  <c r="AN569" i="1"/>
  <c r="AL572" i="1" a="1"/>
  <c r="AL572" i="1" s="1"/>
  <c r="AO580" i="1"/>
  <c r="AO588" i="1"/>
  <c r="S482" i="1"/>
  <c r="S490" i="1"/>
  <c r="S498" i="1"/>
  <c r="S506" i="1"/>
  <c r="AP506" i="1" s="1"/>
  <c r="AR507" i="1"/>
  <c r="AL513" i="1" a="1"/>
  <c r="AL513" i="1" s="1"/>
  <c r="AL521" i="1" a="1"/>
  <c r="AL521" i="1" s="1"/>
  <c r="AN535" i="1"/>
  <c r="AR535" i="1" s="1"/>
  <c r="AK538" i="1" a="1"/>
  <c r="AK538" i="1" s="1"/>
  <c r="AR557" i="1"/>
  <c r="AN570" i="1"/>
  <c r="AN581" i="1"/>
  <c r="AO581" i="1"/>
  <c r="AL590" i="1" a="1"/>
  <c r="AL590" i="1" s="1"/>
  <c r="AN593" i="1"/>
  <c r="S510" i="1"/>
  <c r="R526" i="1"/>
  <c r="AL535" i="1" a="1"/>
  <c r="AL535" i="1" s="1"/>
  <c r="AQ535" i="1" s="1"/>
  <c r="AL538" i="1" a="1"/>
  <c r="AL538" i="1" s="1"/>
  <c r="AQ538" i="1" s="1"/>
  <c r="AO539" i="1"/>
  <c r="AR542" i="1"/>
  <c r="AK546" i="1" a="1"/>
  <c r="AK546" i="1" s="1"/>
  <c r="AO557" i="1"/>
  <c r="AN557" i="1"/>
  <c r="AO558" i="1"/>
  <c r="AO559" i="1"/>
  <c r="S563" i="1"/>
  <c r="AL570" i="1" a="1"/>
  <c r="AL570" i="1" s="1"/>
  <c r="AO571" i="1"/>
  <c r="AR571" i="1"/>
  <c r="AK599" i="1" a="1"/>
  <c r="AK599" i="1" s="1"/>
  <c r="AP599" i="1" s="1"/>
  <c r="AK598" i="1" a="1"/>
  <c r="AK598" i="1" s="1"/>
  <c r="AP598" i="1" s="1"/>
  <c r="AK593" i="1" a="1"/>
  <c r="AK593" i="1" s="1"/>
  <c r="AP593" i="1" s="1"/>
  <c r="AK591" i="1" a="1"/>
  <c r="AK591" i="1" s="1"/>
  <c r="AP591" i="1" s="1"/>
  <c r="AK595" i="1" a="1"/>
  <c r="AK595" i="1" s="1"/>
  <c r="AP595" i="1" s="1"/>
  <c r="AK597" i="1" a="1"/>
  <c r="AK597" i="1" s="1"/>
  <c r="AK596" i="1" a="1"/>
  <c r="AK596" i="1" s="1"/>
  <c r="AP596" i="1" s="1"/>
  <c r="AO595" i="1"/>
  <c r="AQ616" i="1"/>
  <c r="AQ621" i="1"/>
  <c r="AQ602" i="1"/>
  <c r="AR616" i="1"/>
  <c r="AK642" i="1" a="1"/>
  <c r="AK642" i="1" s="1"/>
  <c r="AP642" i="1" s="1"/>
  <c r="AK643" i="1" a="1"/>
  <c r="AK643" i="1" s="1"/>
  <c r="AR643" i="1"/>
  <c r="AO643" i="1"/>
  <c r="S540" i="1"/>
  <c r="S547" i="1"/>
  <c r="AK547" i="1" a="1"/>
  <c r="AK547" i="1" s="1"/>
  <c r="AK560" i="1" a="1"/>
  <c r="AK560" i="1" s="1"/>
  <c r="AO569" i="1"/>
  <c r="R575" i="1"/>
  <c r="R578" i="1"/>
  <c r="AK578" i="1" a="1"/>
  <c r="AK578" i="1" s="1"/>
  <c r="AP578" i="1" s="1"/>
  <c r="T580" i="1"/>
  <c r="AO608" i="1"/>
  <c r="Q621" i="1"/>
  <c r="AN621" i="1" s="1"/>
  <c r="AL642" i="1" a="1"/>
  <c r="AL642" i="1" s="1"/>
  <c r="AQ642" i="1" s="1"/>
  <c r="S649" i="1"/>
  <c r="S514" i="1"/>
  <c r="S522" i="1"/>
  <c r="S530" i="1"/>
  <c r="AK543" i="1" a="1"/>
  <c r="AK543" i="1" s="1"/>
  <c r="AP543" i="1" s="1"/>
  <c r="Q552" i="1"/>
  <c r="AN552" i="1" s="1"/>
  <c r="S555" i="1"/>
  <c r="T561" i="1"/>
  <c r="AN562" i="1"/>
  <c r="R564" i="1"/>
  <c r="AR564" i="1"/>
  <c r="Q576" i="1"/>
  <c r="AN576" i="1" s="1"/>
  <c r="AL584" i="1" a="1"/>
  <c r="AL584" i="1" s="1"/>
  <c r="AL609" i="1" a="1"/>
  <c r="AL609" i="1" s="1"/>
  <c r="AO629" i="1"/>
  <c r="AP635" i="1"/>
  <c r="AO642" i="1"/>
  <c r="S535" i="1"/>
  <c r="AL543" i="1" a="1"/>
  <c r="AL543" i="1" s="1"/>
  <c r="AQ543" i="1" s="1"/>
  <c r="R546" i="1"/>
  <c r="AO554" i="1"/>
  <c r="AL573" i="1" a="1"/>
  <c r="AL573" i="1" s="1"/>
  <c r="AQ573" i="1" s="1"/>
  <c r="AL578" i="1" a="1"/>
  <c r="AL578" i="1" s="1"/>
  <c r="AQ578" i="1" s="1"/>
  <c r="AL585" i="1" a="1"/>
  <c r="AL585" i="1" s="1"/>
  <c r="AQ585" i="1" s="1"/>
  <c r="AK589" i="1" a="1"/>
  <c r="AK589" i="1" s="1"/>
  <c r="AP589" i="1" s="1"/>
  <c r="AN602" i="1"/>
  <c r="AL603" i="1" a="1"/>
  <c r="AL603" i="1" s="1"/>
  <c r="AQ603" i="1" s="1"/>
  <c r="AL614" i="1" a="1"/>
  <c r="AL614" i="1" s="1"/>
  <c r="AQ614" i="1" s="1"/>
  <c r="AL612" i="1" a="1"/>
  <c r="AL612" i="1" s="1"/>
  <c r="AQ612" i="1" s="1"/>
  <c r="AL613" i="1" a="1"/>
  <c r="AL613" i="1" s="1"/>
  <c r="AO609" i="1"/>
  <c r="AR609" i="1"/>
  <c r="AO610" i="1"/>
  <c r="AR610" i="1"/>
  <c r="AL617" i="1" a="1"/>
  <c r="AL617" i="1" s="1"/>
  <c r="AQ617" i="1" s="1"/>
  <c r="AL622" i="1" a="1"/>
  <c r="AL622" i="1" s="1"/>
  <c r="AQ622" i="1" s="1"/>
  <c r="AK623" i="1" a="1"/>
  <c r="AK623" i="1" s="1"/>
  <c r="AP623" i="1" s="1"/>
  <c r="AL650" i="1" a="1"/>
  <c r="AL650" i="1" s="1"/>
  <c r="AQ650" i="1" s="1"/>
  <c r="AL647" i="1" a="1"/>
  <c r="AL647" i="1" s="1"/>
  <c r="AQ647" i="1" s="1"/>
  <c r="AL643" i="1" a="1"/>
  <c r="AL643" i="1" s="1"/>
  <c r="AL644" i="1" a="1"/>
  <c r="AL644" i="1" s="1"/>
  <c r="AQ644" i="1" s="1"/>
  <c r="AL640" i="1" a="1"/>
  <c r="AL640" i="1" s="1"/>
  <c r="AQ640" i="1" s="1"/>
  <c r="AL639" i="1" a="1"/>
  <c r="AL639" i="1" s="1"/>
  <c r="AQ639" i="1" s="1"/>
  <c r="Q560" i="1"/>
  <c r="AN560" i="1" s="1"/>
  <c r="R562" i="1"/>
  <c r="AK580" i="1" a="1"/>
  <c r="AK580" i="1" s="1"/>
  <c r="T601" i="1"/>
  <c r="AO603" i="1"/>
  <c r="AN609" i="1"/>
  <c r="AN622" i="1"/>
  <c r="AR622" i="1" s="1"/>
  <c r="S539" i="1"/>
  <c r="AL574" i="1" a="1"/>
  <c r="AL574" i="1" s="1"/>
  <c r="AQ574" i="1" s="1"/>
  <c r="AK577" i="1" a="1"/>
  <c r="AK577" i="1" s="1"/>
  <c r="AP577" i="1" s="1"/>
  <c r="AN579" i="1"/>
  <c r="AN582" i="1"/>
  <c r="AO589" i="1"/>
  <c r="AR598" i="1"/>
  <c r="AO611" i="1"/>
  <c r="AR611" i="1"/>
  <c r="T613" i="1"/>
  <c r="AR614" i="1"/>
  <c r="AR623" i="1"/>
  <c r="Q628" i="1"/>
  <c r="AO632" i="1"/>
  <c r="S512" i="1"/>
  <c r="S520" i="1"/>
  <c r="S528" i="1"/>
  <c r="AP528" i="1" s="1"/>
  <c r="S534" i="1"/>
  <c r="R538" i="1"/>
  <c r="S546" i="1"/>
  <c r="AL558" i="1" a="1"/>
  <c r="AL558" i="1" s="1"/>
  <c r="T564" i="1"/>
  <c r="AN567" i="1"/>
  <c r="S571" i="1"/>
  <c r="AO574" i="1"/>
  <c r="AL577" i="1" a="1"/>
  <c r="AL577" i="1" s="1"/>
  <c r="AQ577" i="1" s="1"/>
  <c r="AL586" i="1" a="1"/>
  <c r="AL586" i="1" s="1"/>
  <c r="AQ586" i="1" s="1"/>
  <c r="AK590" i="1" a="1"/>
  <c r="AK590" i="1" s="1"/>
  <c r="AP590" i="1" s="1"/>
  <c r="AO596" i="1"/>
  <c r="AN603" i="1"/>
  <c r="AK622" i="1" a="1"/>
  <c r="AK622" i="1" s="1"/>
  <c r="AP622" i="1" s="1"/>
  <c r="T616" i="1"/>
  <c r="S626" i="1"/>
  <c r="AQ628" i="1"/>
  <c r="AN637" i="1"/>
  <c r="AN574" i="1"/>
  <c r="AL593" i="1" a="1"/>
  <c r="AL593" i="1" s="1"/>
  <c r="AQ593" i="1" s="1"/>
  <c r="AL597" i="1" a="1"/>
  <c r="AL597" i="1" s="1"/>
  <c r="AQ597" i="1" s="1"/>
  <c r="AL604" i="1" a="1"/>
  <c r="AL604" i="1" s="1"/>
  <c r="AQ604" i="1" s="1"/>
  <c r="AK605" i="1" a="1"/>
  <c r="AK605" i="1" s="1"/>
  <c r="AP605" i="1" s="1"/>
  <c r="AL610" i="1" a="1"/>
  <c r="AL610" i="1" s="1"/>
  <c r="AQ610" i="1" s="1"/>
  <c r="AL611" i="1" a="1"/>
  <c r="AL611" i="1" s="1"/>
  <c r="S533" i="1"/>
  <c r="S538" i="1"/>
  <c r="AL549" i="1" a="1"/>
  <c r="AL549" i="1" s="1"/>
  <c r="AQ549" i="1" s="1"/>
  <c r="AL553" i="1" a="1"/>
  <c r="AL553" i="1" s="1"/>
  <c r="AQ553" i="1" s="1"/>
  <c r="S556" i="1"/>
  <c r="AO560" i="1"/>
  <c r="AO561" i="1"/>
  <c r="AR561" i="1"/>
  <c r="AK568" i="1" a="1"/>
  <c r="AK568" i="1" s="1"/>
  <c r="AP568" i="1" s="1"/>
  <c r="AL579" i="1" a="1"/>
  <c r="AL579" i="1" s="1"/>
  <c r="AQ579" i="1" s="1"/>
  <c r="AK592" i="1" a="1"/>
  <c r="AK592" i="1" s="1"/>
  <c r="AP592" i="1" s="1"/>
  <c r="AO593" i="1"/>
  <c r="AK601" i="1" a="1"/>
  <c r="AK601" i="1" s="1"/>
  <c r="AP601" i="1" s="1"/>
  <c r="Q604" i="1"/>
  <c r="AN604" i="1" s="1"/>
  <c r="R610" i="1"/>
  <c r="T614" i="1"/>
  <c r="AN636" i="1"/>
  <c r="AO555" i="1"/>
  <c r="R563" i="1"/>
  <c r="S574" i="1"/>
  <c r="Q580" i="1"/>
  <c r="AR583" i="1"/>
  <c r="AL587" i="1" a="1"/>
  <c r="AL587" i="1" s="1"/>
  <c r="AQ587" i="1" s="1"/>
  <c r="AL591" i="1" a="1"/>
  <c r="AL591" i="1" s="1"/>
  <c r="AQ591" i="1" s="1"/>
  <c r="AL598" i="1" a="1"/>
  <c r="AL598" i="1" s="1"/>
  <c r="AL599" i="1" a="1"/>
  <c r="AL599" i="1" s="1"/>
  <c r="AL595" i="1" a="1"/>
  <c r="AL595" i="1" s="1"/>
  <c r="AQ595" i="1" s="1"/>
  <c r="AO592" i="1"/>
  <c r="AK606" i="1" a="1"/>
  <c r="AK606" i="1" s="1"/>
  <c r="AP606" i="1" s="1"/>
  <c r="AN612" i="1"/>
  <c r="AO613" i="1"/>
  <c r="AR613" i="1"/>
  <c r="AL615" i="1" a="1"/>
  <c r="AL615" i="1" s="1"/>
  <c r="AQ615" i="1" s="1"/>
  <c r="AK619" i="1" a="1"/>
  <c r="AK619" i="1" s="1"/>
  <c r="AP619" i="1" s="1"/>
  <c r="Q632" i="1"/>
  <c r="AN632" i="1" s="1"/>
  <c r="S517" i="1"/>
  <c r="S525" i="1"/>
  <c r="S532" i="1"/>
  <c r="S537" i="1"/>
  <c r="S541" i="1"/>
  <c r="AO547" i="1"/>
  <c r="T556" i="1"/>
  <c r="Q568" i="1"/>
  <c r="R570" i="1"/>
  <c r="AK573" i="1" a="1"/>
  <c r="AK573" i="1" s="1"/>
  <c r="AP573" i="1" s="1"/>
  <c r="AN575" i="1"/>
  <c r="AO587" i="1"/>
  <c r="AO591" i="1"/>
  <c r="AN592" i="1"/>
  <c r="AN613" i="1"/>
  <c r="AL620" i="1" a="1"/>
  <c r="AL620" i="1" s="1"/>
  <c r="AQ620" i="1" s="1"/>
  <c r="AR655" i="1"/>
  <c r="AO655" i="1"/>
  <c r="S548" i="1"/>
  <c r="AP548" i="1" s="1"/>
  <c r="AO578" i="1"/>
  <c r="R580" i="1"/>
  <c r="AR581" i="1"/>
  <c r="AR584" i="1"/>
  <c r="R590" i="1"/>
  <c r="Q591" i="1"/>
  <c r="AN591" i="1" s="1"/>
  <c r="AO606" i="1"/>
  <c r="AR606" i="1"/>
  <c r="AO620" i="1"/>
  <c r="AL626" i="1" a="1"/>
  <c r="AL626" i="1" s="1"/>
  <c r="AK644" i="1" a="1"/>
  <c r="AK644" i="1" s="1"/>
  <c r="AP644" i="1" s="1"/>
  <c r="R652" i="1"/>
  <c r="AN703" i="1"/>
  <c r="AO714" i="1"/>
  <c r="AL592" i="1" a="1"/>
  <c r="AL592" i="1" s="1"/>
  <c r="AR597" i="1"/>
  <c r="AO604" i="1"/>
  <c r="Q607" i="1"/>
  <c r="AO607" i="1"/>
  <c r="AR618" i="1"/>
  <c r="AO624" i="1"/>
  <c r="AR624" i="1"/>
  <c r="AL629" i="1" a="1"/>
  <c r="AL629" i="1" s="1"/>
  <c r="AQ629" i="1" s="1"/>
  <c r="R632" i="1"/>
  <c r="AR662" i="1"/>
  <c r="AO662" i="1"/>
  <c r="AO665" i="1"/>
  <c r="AQ688" i="1"/>
  <c r="AP689" i="1"/>
  <c r="T707" i="1"/>
  <c r="AO710" i="1"/>
  <c r="AK583" i="1" a="1"/>
  <c r="AK583" i="1" s="1"/>
  <c r="AP583" i="1" s="1"/>
  <c r="Q589" i="1"/>
  <c r="R591" i="1"/>
  <c r="AL608" i="1" a="1"/>
  <c r="AL608" i="1" s="1"/>
  <c r="AQ608" i="1" s="1"/>
  <c r="R613" i="1"/>
  <c r="S621" i="1"/>
  <c r="AP621" i="1" s="1"/>
  <c r="S646" i="1"/>
  <c r="S560" i="1"/>
  <c r="S568" i="1"/>
  <c r="S576" i="1"/>
  <c r="AP576" i="1" s="1"/>
  <c r="AO660" i="1"/>
  <c r="AK586" i="1" a="1"/>
  <c r="AK586" i="1" s="1"/>
  <c r="AP586" i="1" s="1"/>
  <c r="R595" i="1"/>
  <c r="R607" i="1"/>
  <c r="AN629" i="1"/>
  <c r="AR637" i="1"/>
  <c r="AO637" i="1"/>
  <c r="AN638" i="1"/>
  <c r="S644" i="1"/>
  <c r="AL658" i="1" a="1"/>
  <c r="AL658" i="1" s="1"/>
  <c r="AQ658" i="1" s="1"/>
  <c r="AL656" i="1" a="1"/>
  <c r="AL656" i="1" s="1"/>
  <c r="AQ656" i="1" s="1"/>
  <c r="AL654" i="1" a="1"/>
  <c r="AL654" i="1" s="1"/>
  <c r="AQ654" i="1" s="1"/>
  <c r="AL685" i="1" a="1"/>
  <c r="AL685" i="1" s="1"/>
  <c r="AL683" i="1" a="1"/>
  <c r="AL683" i="1" s="1"/>
  <c r="AL675" i="1" a="1"/>
  <c r="AL675" i="1" s="1"/>
  <c r="AQ675" i="1" s="1"/>
  <c r="AL678" i="1" a="1"/>
  <c r="AL678" i="1" s="1"/>
  <c r="AQ678" i="1" s="1"/>
  <c r="AL681" i="1" a="1"/>
  <c r="AL681" i="1" s="1"/>
  <c r="AQ681" i="1" s="1"/>
  <c r="AL680" i="1" a="1"/>
  <c r="AL680" i="1" s="1"/>
  <c r="AQ680" i="1" s="1"/>
  <c r="AR586" i="1"/>
  <c r="T597" i="1"/>
  <c r="AL601" i="1" a="1"/>
  <c r="AL601" i="1" s="1"/>
  <c r="AK603" i="1" a="1"/>
  <c r="AK603" i="1" s="1"/>
  <c r="AP603" i="1" s="1"/>
  <c r="AL605" i="1" a="1"/>
  <c r="AL605" i="1" s="1"/>
  <c r="AQ605" i="1" s="1"/>
  <c r="Q608" i="1"/>
  <c r="AK617" i="1" a="1"/>
  <c r="AK617" i="1" s="1"/>
  <c r="AP617" i="1" s="1"/>
  <c r="AL619" i="1" a="1"/>
  <c r="AL619" i="1" s="1"/>
  <c r="AQ619" i="1" s="1"/>
  <c r="S628" i="1"/>
  <c r="AP628" i="1" s="1"/>
  <c r="AK649" i="1" a="1"/>
  <c r="AK649" i="1" s="1"/>
  <c r="AK647" i="1" a="1"/>
  <c r="AK647" i="1" s="1"/>
  <c r="AP647" i="1" s="1"/>
  <c r="AK639" i="1" a="1"/>
  <c r="AK639" i="1" s="1"/>
  <c r="AP639" i="1" s="1"/>
  <c r="AK640" i="1" a="1"/>
  <c r="AK640" i="1" s="1"/>
  <c r="AP640" i="1" s="1"/>
  <c r="AK646" i="1" a="1"/>
  <c r="AK646" i="1" s="1"/>
  <c r="AP646" i="1" s="1"/>
  <c r="S557" i="1"/>
  <c r="AK557" i="1" a="1"/>
  <c r="AK557" i="1" s="1"/>
  <c r="S565" i="1"/>
  <c r="S573" i="1"/>
  <c r="S581" i="1"/>
  <c r="AP581" i="1" s="1"/>
  <c r="T582" i="1"/>
  <c r="AK585" i="1" a="1"/>
  <c r="AK585" i="1" s="1"/>
  <c r="AP585" i="1" s="1"/>
  <c r="R596" i="1"/>
  <c r="AK600" i="1" a="1"/>
  <c r="AK600" i="1" s="1"/>
  <c r="AP600" i="1" s="1"/>
  <c r="AN605" i="1"/>
  <c r="R608" i="1"/>
  <c r="AK612" i="1" a="1"/>
  <c r="AK612" i="1" s="1"/>
  <c r="AP612" i="1" s="1"/>
  <c r="T615" i="1"/>
  <c r="Q619" i="1"/>
  <c r="AL623" i="1" a="1"/>
  <c r="AL623" i="1" s="1"/>
  <c r="R630" i="1"/>
  <c r="AL632" i="1" a="1"/>
  <c r="AL632" i="1" s="1"/>
  <c r="AQ632" i="1" s="1"/>
  <c r="AK641" i="1" a="1"/>
  <c r="AK641" i="1" s="1"/>
  <c r="AP641" i="1" s="1"/>
  <c r="AO645" i="1"/>
  <c r="Q649" i="1"/>
  <c r="AN649" i="1" s="1"/>
  <c r="AR651" i="1"/>
  <c r="AO651" i="1"/>
  <c r="S671" i="1"/>
  <c r="AP671" i="1" s="1"/>
  <c r="S580" i="1"/>
  <c r="AN588" i="1"/>
  <c r="AN590" i="1"/>
  <c r="R593" i="1"/>
  <c r="AL606" i="1" a="1"/>
  <c r="AL606" i="1" s="1"/>
  <c r="AQ606" i="1" s="1"/>
  <c r="T611" i="1"/>
  <c r="Q620" i="1"/>
  <c r="AK629" i="1" a="1"/>
  <c r="AK629" i="1" s="1"/>
  <c r="AK633" i="1" a="1"/>
  <c r="AK633" i="1" s="1"/>
  <c r="AK627" i="1" a="1"/>
  <c r="AK627" i="1" s="1"/>
  <c r="AP627" i="1" s="1"/>
  <c r="R637" i="1"/>
  <c r="R638" i="1"/>
  <c r="Q650" i="1"/>
  <c r="AN650" i="1" s="1"/>
  <c r="AK650" i="1" a="1"/>
  <c r="AK650" i="1" s="1"/>
  <c r="AP650" i="1" s="1"/>
  <c r="AL676" i="1" a="1"/>
  <c r="AL676" i="1" s="1"/>
  <c r="AQ676" i="1" s="1"/>
  <c r="Q594" i="1"/>
  <c r="AN594" i="1" s="1"/>
  <c r="R609" i="1"/>
  <c r="AL627" i="1" a="1"/>
  <c r="AL627" i="1" s="1"/>
  <c r="AQ627" i="1" s="1"/>
  <c r="T629" i="1"/>
  <c r="AL633" i="1" a="1"/>
  <c r="AL633" i="1" s="1"/>
  <c r="AQ633" i="1" s="1"/>
  <c r="Q642" i="1"/>
  <c r="AO653" i="1"/>
  <c r="AN653" i="1"/>
  <c r="AN627" i="1"/>
  <c r="AK631" i="1" a="1"/>
  <c r="AK631" i="1" s="1"/>
  <c r="AP631" i="1" s="1"/>
  <c r="S632" i="1"/>
  <c r="AP632" i="1" s="1"/>
  <c r="AN654" i="1"/>
  <c r="AO654" i="1"/>
  <c r="AR661" i="1"/>
  <c r="AO661" i="1"/>
  <c r="AL664" i="1" a="1"/>
  <c r="AL664" i="1" s="1"/>
  <c r="AQ664" i="1" s="1"/>
  <c r="AL663" i="1" a="1"/>
  <c r="AL663" i="1" s="1"/>
  <c r="AQ663" i="1" s="1"/>
  <c r="AL673" i="1" a="1"/>
  <c r="AL673" i="1" s="1"/>
  <c r="AQ673" i="1" s="1"/>
  <c r="AL665" i="1" a="1"/>
  <c r="AL665" i="1" s="1"/>
  <c r="AL667" i="1" a="1"/>
  <c r="AL667" i="1" s="1"/>
  <c r="AQ667" i="1" s="1"/>
  <c r="S635" i="1"/>
  <c r="AO636" i="1"/>
  <c r="AN645" i="1"/>
  <c r="AN666" i="1"/>
  <c r="AR667" i="1"/>
  <c r="AO667" i="1"/>
  <c r="AR668" i="1"/>
  <c r="AP677" i="1"/>
  <c r="T685" i="1"/>
  <c r="AR631" i="1"/>
  <c r="AO664" i="1"/>
  <c r="AN664" i="1"/>
  <c r="AK637" i="1" a="1"/>
  <c r="AK637" i="1" s="1"/>
  <c r="AP637" i="1" s="1"/>
  <c r="T638" i="1"/>
  <c r="AQ638" i="1" s="1"/>
  <c r="AL648" i="1" a="1"/>
  <c r="AL648" i="1" s="1"/>
  <c r="AQ648" i="1" s="1"/>
  <c r="T651" i="1"/>
  <c r="R663" i="1"/>
  <c r="AL666" i="1" a="1"/>
  <c r="AL666" i="1" s="1"/>
  <c r="AQ666" i="1" s="1"/>
  <c r="AN669" i="1"/>
  <c r="AR670" i="1"/>
  <c r="AO670" i="1"/>
  <c r="Q631" i="1"/>
  <c r="AN631" i="1" s="1"/>
  <c r="AK634" i="1" a="1"/>
  <c r="AK634" i="1" s="1"/>
  <c r="AP634" i="1" s="1"/>
  <c r="AL637" i="1" a="1"/>
  <c r="AL637" i="1" s="1"/>
  <c r="AQ637" i="1" s="1"/>
  <c r="AO646" i="1"/>
  <c r="AR648" i="1"/>
  <c r="AO648" i="1"/>
  <c r="AL649" i="1" a="1"/>
  <c r="AL649" i="1" s="1"/>
  <c r="AQ649" i="1" s="1"/>
  <c r="AP656" i="1"/>
  <c r="AL668" i="1" a="1"/>
  <c r="AL668" i="1" s="1"/>
  <c r="AQ668" i="1" s="1"/>
  <c r="AL679" i="1" a="1"/>
  <c r="AL679" i="1" s="1"/>
  <c r="AQ679" i="1" s="1"/>
  <c r="AL704" i="1" a="1"/>
  <c r="AL704" i="1" s="1"/>
  <c r="AL708" i="1" a="1"/>
  <c r="AL708" i="1" s="1"/>
  <c r="AN705" i="1"/>
  <c r="AL634" i="1" a="1"/>
  <c r="AL634" i="1" s="1"/>
  <c r="AR641" i="1"/>
  <c r="AO641" i="1"/>
  <c r="Q646" i="1"/>
  <c r="AN646" i="1" s="1"/>
  <c r="AO647" i="1"/>
  <c r="S663" i="1"/>
  <c r="AP663" i="1" s="1"/>
  <c r="AO668" i="1"/>
  <c r="AR673" i="1"/>
  <c r="AO673" i="1"/>
  <c r="AR679" i="1"/>
  <c r="AO679" i="1"/>
  <c r="AK616" i="1" a="1"/>
  <c r="AK616" i="1" s="1"/>
  <c r="AP616" i="1" s="1"/>
  <c r="R622" i="1"/>
  <c r="AK626" i="1" a="1"/>
  <c r="AK626" i="1" s="1"/>
  <c r="S629" i="1"/>
  <c r="S633" i="1"/>
  <c r="AR634" i="1"/>
  <c r="T643" i="1"/>
  <c r="AL672" i="1" a="1"/>
  <c r="AL672" i="1" s="1"/>
  <c r="AQ672" i="1" s="1"/>
  <c r="AN673" i="1"/>
  <c r="AN704" i="1"/>
  <c r="T623" i="1"/>
  <c r="AL630" i="1" a="1"/>
  <c r="AL630" i="1" s="1"/>
  <c r="AQ630" i="1" s="1"/>
  <c r="AL631" i="1" a="1"/>
  <c r="AL631" i="1" s="1"/>
  <c r="AQ631" i="1" s="1"/>
  <c r="R645" i="1"/>
  <c r="AO650" i="1"/>
  <c r="AL660" i="1" a="1"/>
  <c r="AL660" i="1" s="1"/>
  <c r="AQ660" i="1" s="1"/>
  <c r="AL652" i="1" a="1"/>
  <c r="AL652" i="1" s="1"/>
  <c r="AQ652" i="1" s="1"/>
  <c r="AL655" i="1" a="1"/>
  <c r="AL655" i="1" s="1"/>
  <c r="AQ655" i="1" s="1"/>
  <c r="AL651" i="1" a="1"/>
  <c r="AL651" i="1" s="1"/>
  <c r="AQ651" i="1" s="1"/>
  <c r="S660" i="1"/>
  <c r="R668" i="1"/>
  <c r="AL671" i="1" a="1"/>
  <c r="AL671" i="1" s="1"/>
  <c r="AQ671" i="1" s="1"/>
  <c r="AR672" i="1"/>
  <c r="AO672" i="1"/>
  <c r="S678" i="1"/>
  <c r="AP678" i="1" s="1"/>
  <c r="AN682" i="1"/>
  <c r="AL700" i="1" a="1"/>
  <c r="AL700" i="1" s="1"/>
  <c r="AP704" i="1"/>
  <c r="AN644" i="1"/>
  <c r="R653" i="1"/>
  <c r="AN665" i="1"/>
  <c r="AP675" i="1"/>
  <c r="AP679" i="1"/>
  <c r="AL686" i="1" a="1"/>
  <c r="AL686" i="1" s="1"/>
  <c r="S656" i="1"/>
  <c r="AL677" i="1" a="1"/>
  <c r="AL677" i="1" s="1"/>
  <c r="AL682" i="1" a="1"/>
  <c r="AL682" i="1" s="1"/>
  <c r="AL684" i="1" a="1"/>
  <c r="AL684" i="1" s="1"/>
  <c r="AO686" i="1"/>
  <c r="AL693" i="1" a="1"/>
  <c r="AL693" i="1" s="1"/>
  <c r="AQ693" i="1" s="1"/>
  <c r="AL706" i="1" a="1"/>
  <c r="AL706" i="1" s="1"/>
  <c r="AQ706" i="1" s="1"/>
  <c r="R717" i="1"/>
  <c r="AR630" i="1"/>
  <c r="AK636" i="1" a="1"/>
  <c r="AK636" i="1" s="1"/>
  <c r="AP636" i="1" s="1"/>
  <c r="AL641" i="1" a="1"/>
  <c r="AL641" i="1" s="1"/>
  <c r="AQ641" i="1" s="1"/>
  <c r="AK660" i="1" a="1"/>
  <c r="AK660" i="1" s="1"/>
  <c r="AK657" i="1" a="1"/>
  <c r="AK657" i="1" s="1"/>
  <c r="AP657" i="1" s="1"/>
  <c r="AK654" i="1" a="1"/>
  <c r="AK654" i="1" s="1"/>
  <c r="AK661" i="1" a="1"/>
  <c r="AK661" i="1" s="1"/>
  <c r="AP661" i="1" s="1"/>
  <c r="AK651" i="1" a="1"/>
  <c r="AK651" i="1" s="1"/>
  <c r="AP651" i="1" s="1"/>
  <c r="AK658" i="1" a="1"/>
  <c r="AK658" i="1" s="1"/>
  <c r="AP658" i="1" s="1"/>
  <c r="AK655" i="1" a="1"/>
  <c r="AK655" i="1" s="1"/>
  <c r="AP655" i="1" s="1"/>
  <c r="AL662" i="1" a="1"/>
  <c r="AL662" i="1" s="1"/>
  <c r="AQ662" i="1" s="1"/>
  <c r="AR677" i="1"/>
  <c r="AO677" i="1"/>
  <c r="AP680" i="1"/>
  <c r="AO682" i="1"/>
  <c r="AO706" i="1"/>
  <c r="AR706" i="1"/>
  <c r="AL707" i="1" a="1"/>
  <c r="AL707" i="1" s="1"/>
  <c r="AQ707" i="1" s="1"/>
  <c r="AL636" i="1" a="1"/>
  <c r="AL636" i="1" s="1"/>
  <c r="AQ636" i="1" s="1"/>
  <c r="S650" i="1"/>
  <c r="AL657" i="1" a="1"/>
  <c r="AL657" i="1" s="1"/>
  <c r="AQ657" i="1" s="1"/>
  <c r="S653" i="1"/>
  <c r="AN657" i="1"/>
  <c r="AL661" i="1" a="1"/>
  <c r="AL661" i="1" s="1"/>
  <c r="AQ661" i="1" s="1"/>
  <c r="R670" i="1"/>
  <c r="AN683" i="1"/>
  <c r="AO694" i="1"/>
  <c r="AL645" i="1" a="1"/>
  <c r="AL645" i="1" s="1"/>
  <c r="AO649" i="1"/>
  <c r="AL669" i="1" a="1"/>
  <c r="AL669" i="1" s="1"/>
  <c r="AQ669" i="1" s="1"/>
  <c r="Q681" i="1"/>
  <c r="AN681" i="1" s="1"/>
  <c r="AL692" i="1" a="1"/>
  <c r="AL692" i="1" s="1"/>
  <c r="AN693" i="1"/>
  <c r="AP699" i="1"/>
  <c r="Q645" i="1"/>
  <c r="AR658" i="1"/>
  <c r="AO658" i="1"/>
  <c r="AR659" i="1"/>
  <c r="AO659" i="1"/>
  <c r="Q689" i="1"/>
  <c r="AN689" i="1" s="1"/>
  <c r="R698" i="1"/>
  <c r="Q699" i="1"/>
  <c r="AN699" i="1" s="1"/>
  <c r="Q701" i="1"/>
  <c r="AN701" i="1" s="1"/>
  <c r="T634" i="1"/>
  <c r="AR635" i="1"/>
  <c r="AR640" i="1"/>
  <c r="AN652" i="1"/>
  <c r="R688" i="1"/>
  <c r="AP691" i="1"/>
  <c r="R662" i="1"/>
  <c r="S666" i="1"/>
  <c r="AP666" i="1" s="1"/>
  <c r="Q693" i="1"/>
  <c r="S638" i="1"/>
  <c r="AP638" i="1" s="1"/>
  <c r="S643" i="1"/>
  <c r="AK648" i="1" a="1"/>
  <c r="AK648" i="1" s="1"/>
  <c r="AP648" i="1" s="1"/>
  <c r="AP652" i="1"/>
  <c r="R655" i="1"/>
  <c r="AO669" i="1"/>
  <c r="R678" i="1"/>
  <c r="T711" i="1"/>
  <c r="S662" i="1"/>
  <c r="T687" i="1"/>
  <c r="AQ687" i="1" s="1"/>
  <c r="R690" i="1"/>
  <c r="Q691" i="1"/>
  <c r="AN691" i="1" s="1"/>
  <c r="T697" i="1"/>
  <c r="Q703" i="1"/>
  <c r="Q647" i="1"/>
  <c r="AN647" i="1" s="1"/>
  <c r="S670" i="1"/>
  <c r="AP670" i="1" s="1"/>
  <c r="R702" i="1"/>
  <c r="Q705" i="1"/>
  <c r="AQ713" i="1"/>
  <c r="AL674" i="1" a="1"/>
  <c r="AL674" i="1" s="1"/>
  <c r="AQ674" i="1" s="1"/>
  <c r="R692" i="1"/>
  <c r="T699" i="1"/>
  <c r="R704" i="1"/>
  <c r="Q707" i="1"/>
  <c r="AN707" i="1" s="1"/>
  <c r="AL715" i="1" a="1"/>
  <c r="AL715" i="1" s="1"/>
  <c r="AQ715" i="1" s="1"/>
  <c r="AR674" i="1"/>
  <c r="T689" i="1"/>
  <c r="AQ689" i="1" s="1"/>
  <c r="R706" i="1"/>
  <c r="AL716" i="1" a="1"/>
  <c r="AL716" i="1" s="1"/>
  <c r="AR666" i="1"/>
  <c r="AP669" i="1"/>
  <c r="AR671" i="1"/>
  <c r="S672" i="1"/>
  <c r="AP672" i="1" s="1"/>
  <c r="T677" i="1"/>
  <c r="AL695" i="1" a="1"/>
  <c r="AL695" i="1" s="1"/>
  <c r="AQ695" i="1" s="1"/>
  <c r="AL691" i="1" a="1"/>
  <c r="AL691" i="1" s="1"/>
  <c r="AO698" i="1"/>
  <c r="AR698" i="1"/>
  <c r="AL712" i="1" a="1"/>
  <c r="AL712" i="1" s="1"/>
  <c r="AQ712" i="1" s="1"/>
  <c r="AO716" i="1"/>
  <c r="AO719" i="1"/>
  <c r="S654" i="1"/>
  <c r="AR656" i="1"/>
  <c r="S664" i="1"/>
  <c r="AP664" i="1" s="1"/>
  <c r="AN676" i="1"/>
  <c r="AN678" i="1"/>
  <c r="AL696" i="1" a="1"/>
  <c r="AL696" i="1" s="1"/>
  <c r="R708" i="1"/>
  <c r="Q711" i="1"/>
  <c r="AN711" i="1" s="1"/>
  <c r="AO718" i="1"/>
  <c r="AN660" i="1"/>
  <c r="T691" i="1"/>
  <c r="AL709" i="1" a="1"/>
  <c r="AL709" i="1" s="1"/>
  <c r="AQ709" i="1" s="1"/>
  <c r="AL705" i="1" a="1"/>
  <c r="AL705" i="1" s="1"/>
  <c r="AL701" i="1" a="1"/>
  <c r="AL701" i="1" s="1"/>
  <c r="AQ701" i="1" s="1"/>
  <c r="AL699" i="1" a="1"/>
  <c r="AL699" i="1" s="1"/>
  <c r="T703" i="1"/>
  <c r="R710" i="1"/>
  <c r="AP715" i="1"/>
  <c r="AP717" i="1"/>
  <c r="R676" i="1"/>
  <c r="Q697" i="1"/>
  <c r="AN697" i="1" s="1"/>
  <c r="Q717" i="1"/>
  <c r="AN717" i="1" s="1"/>
  <c r="AL717" i="1" a="1"/>
  <c r="AL717" i="1" s="1"/>
  <c r="AO674" i="1"/>
  <c r="T683" i="1"/>
  <c r="R686" i="1"/>
  <c r="Q687" i="1"/>
  <c r="AN687" i="1" s="1"/>
  <c r="AO690" i="1"/>
  <c r="R696" i="1"/>
  <c r="AL697" i="1" a="1"/>
  <c r="AL697" i="1" s="1"/>
  <c r="AQ697" i="1" s="1"/>
  <c r="AO702" i="1"/>
  <c r="T705" i="1"/>
  <c r="R712" i="1"/>
  <c r="AO680" i="1"/>
  <c r="AO684" i="1"/>
  <c r="AO688" i="1"/>
  <c r="AO692" i="1"/>
  <c r="AO696" i="1"/>
  <c r="AR696" i="1"/>
  <c r="AO700" i="1"/>
  <c r="AO704" i="1"/>
  <c r="AO708" i="1"/>
  <c r="AR708" i="1"/>
  <c r="AO712" i="1"/>
  <c r="AL703" i="1" a="1"/>
  <c r="AL703" i="1" s="1"/>
  <c r="AL711" i="1" a="1"/>
  <c r="AL711" i="1" s="1"/>
  <c r="R715" i="1"/>
  <c r="AO717" i="1"/>
  <c r="T719" i="1"/>
  <c r="AQ719" i="1" s="1"/>
  <c r="Q716" i="1"/>
  <c r="T682" i="1"/>
  <c r="Q684" i="1"/>
  <c r="AN684" i="1" s="1"/>
  <c r="T686" i="1"/>
  <c r="Q688" i="1"/>
  <c r="AN688" i="1" s="1"/>
  <c r="T690" i="1"/>
  <c r="Q692" i="1"/>
  <c r="AN692" i="1" s="1"/>
  <c r="T694" i="1"/>
  <c r="AQ694" i="1" s="1"/>
  <c r="Q696" i="1"/>
  <c r="AN696" i="1" s="1"/>
  <c r="T698" i="1"/>
  <c r="AQ698" i="1" s="1"/>
  <c r="Q700" i="1"/>
  <c r="T702" i="1"/>
  <c r="AQ702" i="1" s="1"/>
  <c r="Q704" i="1"/>
  <c r="T706" i="1"/>
  <c r="Q708" i="1"/>
  <c r="AN708" i="1" s="1"/>
  <c r="T710" i="1"/>
  <c r="AQ710" i="1" s="1"/>
  <c r="Q712" i="1"/>
  <c r="AN712" i="1" s="1"/>
  <c r="AO681" i="1"/>
  <c r="AO685" i="1"/>
  <c r="AR685" i="1"/>
  <c r="AO689" i="1"/>
  <c r="AO693" i="1"/>
  <c r="AO697" i="1"/>
  <c r="AO701" i="1"/>
  <c r="AO705" i="1"/>
  <c r="AO709" i="1"/>
  <c r="AO713" i="1"/>
  <c r="AR713" i="1"/>
  <c r="AL718" i="1" a="1"/>
  <c r="AL718" i="1" s="1"/>
  <c r="AQ718" i="1" s="1"/>
  <c r="AP719" i="1"/>
  <c r="AL720" i="1" a="1"/>
  <c r="AL720" i="1" s="1"/>
  <c r="AL722" i="1" a="1"/>
  <c r="AL722" i="1" s="1"/>
  <c r="AQ722" i="1" s="1"/>
  <c r="R705" i="1"/>
  <c r="R709" i="1"/>
  <c r="R713" i="1"/>
  <c r="AO720" i="1"/>
  <c r="AL721" i="1" a="1"/>
  <c r="AL721" i="1" s="1"/>
  <c r="AO722" i="1"/>
  <c r="Q682" i="1"/>
  <c r="T684" i="1"/>
  <c r="Q686" i="1"/>
  <c r="AN686" i="1" s="1"/>
  <c r="T688" i="1"/>
  <c r="Q690" i="1"/>
  <c r="AN690" i="1" s="1"/>
  <c r="T692" i="1"/>
  <c r="Q694" i="1"/>
  <c r="AN694" i="1" s="1"/>
  <c r="AP694" i="1"/>
  <c r="T696" i="1"/>
  <c r="Q698" i="1"/>
  <c r="AN698" i="1" s="1"/>
  <c r="T700" i="1"/>
  <c r="Q702" i="1"/>
  <c r="AN702" i="1" s="1"/>
  <c r="AP702" i="1"/>
  <c r="T704" i="1"/>
  <c r="Q706" i="1"/>
  <c r="AN706" i="1" s="1"/>
  <c r="T708" i="1"/>
  <c r="Q710" i="1"/>
  <c r="AN710" i="1" s="1"/>
  <c r="T712" i="1"/>
  <c r="Q714" i="1"/>
  <c r="AN714" i="1" s="1"/>
  <c r="AO715" i="1"/>
  <c r="AR715" i="1"/>
  <c r="AO721" i="1"/>
  <c r="AO683" i="1"/>
  <c r="AR683" i="1"/>
  <c r="AO687" i="1"/>
  <c r="AO691" i="1"/>
  <c r="AO695" i="1"/>
  <c r="AO699" i="1"/>
  <c r="AO703" i="1"/>
  <c r="AO707" i="1"/>
  <c r="AO711" i="1"/>
  <c r="T717" i="1"/>
  <c r="R719" i="1"/>
  <c r="AP720" i="1"/>
  <c r="AP722" i="1"/>
  <c r="Q719" i="1"/>
  <c r="AN719" i="1" s="1"/>
  <c r="Q721" i="1"/>
  <c r="AN721" i="1" s="1"/>
  <c r="T714" i="1"/>
  <c r="AQ714" i="1" s="1"/>
  <c r="T716" i="1"/>
  <c r="T718" i="1"/>
  <c r="T720" i="1"/>
  <c r="T722" i="1"/>
  <c r="S681" i="1"/>
  <c r="AP681" i="1" s="1"/>
  <c r="S683" i="1"/>
  <c r="AP683" i="1" s="1"/>
  <c r="S685" i="1"/>
  <c r="AP685" i="1" s="1"/>
  <c r="S687" i="1"/>
  <c r="S689" i="1"/>
  <c r="S691" i="1"/>
  <c r="S693" i="1"/>
  <c r="AP693" i="1" s="1"/>
  <c r="S695" i="1"/>
  <c r="AP695" i="1" s="1"/>
  <c r="S697" i="1"/>
  <c r="AP697" i="1" s="1"/>
  <c r="S699" i="1"/>
  <c r="S701" i="1"/>
  <c r="AP701" i="1" s="1"/>
  <c r="S703" i="1"/>
  <c r="AP703" i="1" s="1"/>
  <c r="S705" i="1"/>
  <c r="AP705" i="1" s="1"/>
  <c r="S707" i="1"/>
  <c r="S709" i="1"/>
  <c r="AP709" i="1" s="1"/>
  <c r="S711" i="1"/>
  <c r="AP711" i="1" s="1"/>
  <c r="S713" i="1"/>
  <c r="S715" i="1"/>
  <c r="S717" i="1"/>
  <c r="S719" i="1"/>
  <c r="S721" i="1"/>
  <c r="AP721" i="1" s="1"/>
  <c r="Q718" i="1"/>
  <c r="AN718" i="1" s="1"/>
  <c r="Q720" i="1"/>
  <c r="AN720" i="1" s="1"/>
  <c r="Q722" i="1"/>
  <c r="AN722" i="1" s="1"/>
  <c r="R722" i="1"/>
  <c r="S682" i="1"/>
  <c r="AP682" i="1" s="1"/>
  <c r="S684" i="1"/>
  <c r="AP684" i="1" s="1"/>
  <c r="S686" i="1"/>
  <c r="AP686" i="1" s="1"/>
  <c r="S688" i="1"/>
  <c r="AP688" i="1" s="1"/>
  <c r="S690" i="1"/>
  <c r="AP690" i="1" s="1"/>
  <c r="S692" i="1"/>
  <c r="AP692" i="1" s="1"/>
  <c r="S694" i="1"/>
  <c r="S696" i="1"/>
  <c r="AP696" i="1" s="1"/>
  <c r="S698" i="1"/>
  <c r="AP698" i="1" s="1"/>
  <c r="S700" i="1"/>
  <c r="AP700" i="1" s="1"/>
  <c r="S702" i="1"/>
  <c r="S704" i="1"/>
  <c r="S706" i="1"/>
  <c r="AP706" i="1" s="1"/>
  <c r="S708" i="1"/>
  <c r="AP708" i="1" s="1"/>
  <c r="S710" i="1"/>
  <c r="AP710" i="1" s="1"/>
  <c r="S712" i="1"/>
  <c r="AP712" i="1" s="1"/>
  <c r="S714" i="1"/>
  <c r="AP714" i="1" s="1"/>
  <c r="S716" i="1"/>
  <c r="AP716" i="1" s="1"/>
  <c r="S718" i="1"/>
  <c r="AP718" i="1" s="1"/>
  <c r="S720" i="1"/>
  <c r="S722" i="1"/>
  <c r="AR602" i="1" l="1"/>
  <c r="AR263" i="1"/>
  <c r="AR582" i="1"/>
  <c r="AR447" i="1"/>
  <c r="AR590" i="1"/>
  <c r="AR538" i="1"/>
  <c r="AR423" i="1"/>
  <c r="AR183" i="1"/>
  <c r="AR681" i="1"/>
  <c r="AP260" i="1"/>
  <c r="AQ56" i="1"/>
  <c r="AR716" i="1"/>
  <c r="AN716" i="1"/>
  <c r="AR568" i="1"/>
  <c r="AN494" i="1"/>
  <c r="AR669" i="1"/>
  <c r="AQ645" i="1"/>
  <c r="AP557" i="1"/>
  <c r="AN589" i="1"/>
  <c r="AR710" i="1"/>
  <c r="AR604" i="1"/>
  <c r="AN496" i="1"/>
  <c r="AN451" i="1"/>
  <c r="AR451" i="1" s="1"/>
  <c r="AP224" i="1"/>
  <c r="AR259" i="1"/>
  <c r="AR156" i="1"/>
  <c r="AN171" i="1"/>
  <c r="AN628" i="1"/>
  <c r="AR628" i="1"/>
  <c r="AR649" i="1"/>
  <c r="AR686" i="1"/>
  <c r="AR644" i="1"/>
  <c r="AQ570" i="1"/>
  <c r="AP285" i="1"/>
  <c r="AN296" i="1"/>
  <c r="AR296" i="1" s="1"/>
  <c r="AN146" i="1"/>
  <c r="AN528" i="1"/>
  <c r="AR528" i="1" s="1"/>
  <c r="AP570" i="1"/>
  <c r="AR577" i="1"/>
  <c r="AN431" i="1"/>
  <c r="AQ342" i="1"/>
  <c r="AR271" i="1"/>
  <c r="AR323" i="1"/>
  <c r="AR202" i="1"/>
  <c r="AQ115" i="1"/>
  <c r="AP155" i="1"/>
  <c r="AN66" i="1"/>
  <c r="AR6" i="1"/>
  <c r="AQ99" i="1"/>
  <c r="AR5" i="1"/>
  <c r="AR652" i="1"/>
  <c r="AR546" i="1"/>
  <c r="AQ700" i="1"/>
  <c r="AR576" i="1"/>
  <c r="AN487" i="1"/>
  <c r="AN502" i="1"/>
  <c r="AQ521" i="1"/>
  <c r="AN559" i="1"/>
  <c r="AR559" i="1" s="1"/>
  <c r="AR303" i="1"/>
  <c r="AN174" i="1"/>
  <c r="AR174" i="1"/>
  <c r="AN141" i="1"/>
  <c r="AR141" i="1" s="1"/>
  <c r="AN172" i="1"/>
  <c r="AR172" i="1" s="1"/>
  <c r="AQ690" i="1"/>
  <c r="AN346" i="1"/>
  <c r="AP490" i="1"/>
  <c r="AN463" i="1"/>
  <c r="AN531" i="1"/>
  <c r="AQ494" i="1"/>
  <c r="AR431" i="1"/>
  <c r="AN137" i="1"/>
  <c r="AR137" i="1"/>
  <c r="AP535" i="1"/>
  <c r="AP538" i="1"/>
  <c r="AN132" i="1"/>
  <c r="AN159" i="1"/>
  <c r="AR65" i="1"/>
  <c r="AR705" i="1"/>
  <c r="AR636" i="1"/>
  <c r="AR311" i="1"/>
  <c r="AN47" i="1"/>
  <c r="AN7" i="1"/>
  <c r="AN32" i="1"/>
  <c r="AR32" i="1" s="1"/>
  <c r="AR262" i="1"/>
  <c r="AP713" i="1"/>
  <c r="AR699" i="1"/>
  <c r="AR682" i="1"/>
  <c r="AN700" i="1"/>
  <c r="AR700" i="1"/>
  <c r="AR712" i="1"/>
  <c r="AR461" i="1"/>
  <c r="AQ439" i="1"/>
  <c r="AR693" i="1"/>
  <c r="AP649" i="1"/>
  <c r="AR569" i="1"/>
  <c r="AP515" i="1"/>
  <c r="AP613" i="1"/>
  <c r="AR460" i="1"/>
  <c r="AN440" i="1"/>
  <c r="AR476" i="1"/>
  <c r="AR419" i="1"/>
  <c r="AR294" i="1"/>
  <c r="AR207" i="1"/>
  <c r="AP242" i="1"/>
  <c r="AN183" i="1"/>
  <c r="AR62" i="1"/>
  <c r="AR60" i="1"/>
  <c r="AN72" i="1"/>
  <c r="AR72" i="1" s="1"/>
  <c r="AN680" i="1"/>
  <c r="AN196" i="1"/>
  <c r="AN193" i="1"/>
  <c r="AR193" i="1" s="1"/>
  <c r="AR45" i="1"/>
  <c r="AR464" i="1"/>
  <c r="AN286" i="1"/>
  <c r="AR286" i="1" s="1"/>
  <c r="AR391" i="1"/>
  <c r="AR406" i="1"/>
  <c r="AR589" i="1"/>
  <c r="AR425" i="1"/>
  <c r="AR558" i="1"/>
  <c r="AR279" i="1"/>
  <c r="AP480" i="1"/>
  <c r="AN258" i="1"/>
  <c r="AR260" i="1"/>
  <c r="AR695" i="1"/>
  <c r="AQ721" i="1"/>
  <c r="AR697" i="1"/>
  <c r="AR554" i="1"/>
  <c r="AN544" i="1"/>
  <c r="AP524" i="1"/>
  <c r="AR675" i="1"/>
  <c r="AP498" i="1"/>
  <c r="AQ477" i="1"/>
  <c r="AN403" i="1"/>
  <c r="AR403" i="1" s="1"/>
  <c r="AQ349" i="1"/>
  <c r="AN100" i="1"/>
  <c r="AR41" i="1"/>
  <c r="AN521" i="1"/>
  <c r="AR521" i="1"/>
  <c r="AR133" i="1"/>
  <c r="AR173" i="1"/>
  <c r="AN81" i="1"/>
  <c r="AN236" i="1"/>
  <c r="AN54" i="1"/>
  <c r="AR54" i="1"/>
  <c r="AQ419" i="1"/>
  <c r="AN293" i="1"/>
  <c r="AN163" i="1"/>
  <c r="AR163" i="1" s="1"/>
  <c r="AR325" i="1"/>
  <c r="AR245" i="1"/>
  <c r="AR429" i="1"/>
  <c r="AP332" i="1"/>
  <c r="AN348" i="1"/>
  <c r="AP707" i="1"/>
  <c r="AQ626" i="1"/>
  <c r="AP574" i="1"/>
  <c r="AR514" i="1"/>
  <c r="AR446" i="1"/>
  <c r="AQ463" i="1"/>
  <c r="AQ455" i="1"/>
  <c r="AN474" i="1"/>
  <c r="AP410" i="1"/>
  <c r="AN401" i="1"/>
  <c r="AR401" i="1" s="1"/>
  <c r="AN200" i="1"/>
  <c r="AR200" i="1"/>
  <c r="AN169" i="1"/>
  <c r="AN34" i="1"/>
  <c r="AR34" i="1" s="1"/>
  <c r="AR17" i="1"/>
  <c r="AN5" i="1"/>
  <c r="AR603" i="1"/>
  <c r="AN436" i="1"/>
  <c r="AR466" i="1"/>
  <c r="AN349" i="1"/>
  <c r="AR43" i="1"/>
  <c r="AQ86" i="1"/>
  <c r="AR165" i="1"/>
  <c r="AP427" i="1"/>
  <c r="AN118" i="1"/>
  <c r="AR118" i="1"/>
  <c r="AR474" i="1"/>
  <c r="AQ711" i="1"/>
  <c r="AQ623" i="1"/>
  <c r="AQ398" i="1"/>
  <c r="AP308" i="1"/>
  <c r="AN288" i="1"/>
  <c r="AR595" i="1"/>
  <c r="AP547" i="1"/>
  <c r="AN520" i="1"/>
  <c r="AR520" i="1" s="1"/>
  <c r="AP457" i="1"/>
  <c r="AR468" i="1"/>
  <c r="AN400" i="1"/>
  <c r="AR400" i="1" s="1"/>
  <c r="AQ376" i="1"/>
  <c r="AR226" i="1"/>
  <c r="AQ112" i="1"/>
  <c r="AR153" i="1"/>
  <c r="AR191" i="1"/>
  <c r="AR84" i="1"/>
  <c r="AN96" i="1"/>
  <c r="AR96" i="1" s="1"/>
  <c r="AR38" i="1"/>
  <c r="AR24" i="1"/>
  <c r="AR625" i="1"/>
  <c r="AQ249" i="1"/>
  <c r="AP513" i="1"/>
  <c r="AQ265" i="1"/>
  <c r="AR347" i="1"/>
  <c r="AR316" i="1"/>
  <c r="AR305" i="1"/>
  <c r="AQ345" i="1"/>
  <c r="AR274" i="1"/>
  <c r="AP653" i="1"/>
  <c r="AN619" i="1"/>
  <c r="AQ599" i="1"/>
  <c r="AR565" i="1"/>
  <c r="AR629" i="1"/>
  <c r="AR621" i="1"/>
  <c r="AP531" i="1"/>
  <c r="AR545" i="1"/>
  <c r="AP588" i="1"/>
  <c r="AR524" i="1"/>
  <c r="AQ508" i="1"/>
  <c r="AP510" i="1"/>
  <c r="AP559" i="1"/>
  <c r="AR452" i="1"/>
  <c r="AQ462" i="1"/>
  <c r="AQ423" i="1"/>
  <c r="AR385" i="1"/>
  <c r="AN331" i="1"/>
  <c r="AQ310" i="1"/>
  <c r="AR336" i="1"/>
  <c r="AR269" i="1"/>
  <c r="AR237" i="1"/>
  <c r="AR270" i="1"/>
  <c r="AP205" i="1"/>
  <c r="AQ139" i="1"/>
  <c r="AR123" i="1"/>
  <c r="AP166" i="1"/>
  <c r="AR115" i="1"/>
  <c r="AP99" i="1"/>
  <c r="AN21" i="1"/>
  <c r="AR21" i="1" s="1"/>
  <c r="AQ214" i="1"/>
  <c r="AP213" i="1"/>
  <c r="AN173" i="1"/>
  <c r="AQ203" i="1"/>
  <c r="AR619" i="1"/>
  <c r="AQ683" i="1"/>
  <c r="AR660" i="1"/>
  <c r="AQ598" i="1"/>
  <c r="AQ609" i="1"/>
  <c r="AR547" i="1"/>
  <c r="AP492" i="1"/>
  <c r="AP517" i="1"/>
  <c r="AQ582" i="1"/>
  <c r="AP404" i="1"/>
  <c r="AP420" i="1"/>
  <c r="AP487" i="1"/>
  <c r="AQ350" i="1"/>
  <c r="AR289" i="1"/>
  <c r="AP212" i="1"/>
  <c r="AR225" i="1"/>
  <c r="AQ181" i="1"/>
  <c r="AP118" i="1"/>
  <c r="AN74" i="1"/>
  <c r="AR74" i="1" s="1"/>
  <c r="AP125" i="1"/>
  <c r="AR3" i="1"/>
  <c r="AR18" i="1"/>
  <c r="AP37" i="1"/>
  <c r="AR16" i="1"/>
  <c r="AQ41" i="1"/>
  <c r="AQ571" i="1"/>
  <c r="AP428" i="1"/>
  <c r="AQ596" i="1"/>
  <c r="AP579" i="1"/>
  <c r="AQ317" i="1"/>
  <c r="AN165" i="1"/>
  <c r="AP662" i="1"/>
  <c r="AR703" i="1"/>
  <c r="AR709" i="1"/>
  <c r="AQ691" i="1"/>
  <c r="AP660" i="1"/>
  <c r="AQ665" i="1"/>
  <c r="AR638" i="1"/>
  <c r="AQ592" i="1"/>
  <c r="AQ558" i="1"/>
  <c r="AQ584" i="1"/>
  <c r="AQ590" i="1"/>
  <c r="AP544" i="1"/>
  <c r="AR585" i="1"/>
  <c r="AP444" i="1"/>
  <c r="AQ459" i="1"/>
  <c r="AQ443" i="1"/>
  <c r="AR473" i="1"/>
  <c r="AP402" i="1"/>
  <c r="AP453" i="1"/>
  <c r="AP381" i="1"/>
  <c r="AQ415" i="1"/>
  <c r="AQ322" i="1"/>
  <c r="AQ277" i="1"/>
  <c r="AQ225" i="1"/>
  <c r="AR264" i="1"/>
  <c r="AR312" i="1"/>
  <c r="AR282" i="1"/>
  <c r="AR222" i="1"/>
  <c r="AQ175" i="1"/>
  <c r="AP167" i="1"/>
  <c r="AQ101" i="1"/>
  <c r="AP91" i="1"/>
  <c r="AP117" i="1"/>
  <c r="AN99" i="1"/>
  <c r="AP182" i="1"/>
  <c r="AP192" i="1"/>
  <c r="AP69" i="1"/>
  <c r="AQ3" i="1"/>
  <c r="AP673" i="1"/>
  <c r="AP415" i="1"/>
  <c r="AQ94" i="1"/>
  <c r="AR579" i="1"/>
  <c r="AR490" i="1"/>
  <c r="AQ659" i="1"/>
  <c r="AN45" i="1"/>
  <c r="AQ136" i="1"/>
  <c r="AP108" i="1"/>
  <c r="AR12" i="1"/>
  <c r="AQ67" i="1"/>
  <c r="AR527" i="1"/>
  <c r="AR617" i="1"/>
  <c r="AN505" i="1"/>
  <c r="AR505" i="1" s="1"/>
  <c r="AN230" i="1"/>
  <c r="AR230" i="1"/>
  <c r="AR170" i="1"/>
  <c r="AP473" i="1"/>
  <c r="AR393" i="1"/>
  <c r="AP466" i="1"/>
  <c r="AN387" i="1"/>
  <c r="AR387" i="1" s="1"/>
  <c r="AQ294" i="1"/>
  <c r="AR272" i="1"/>
  <c r="AP272" i="1"/>
  <c r="AP103" i="1"/>
  <c r="AP56" i="1"/>
  <c r="AR478" i="1"/>
  <c r="AR639" i="1"/>
  <c r="AR138" i="1"/>
  <c r="AQ275" i="1"/>
  <c r="AN305" i="1"/>
  <c r="AP195" i="1"/>
  <c r="AP127" i="1"/>
  <c r="AQ179" i="1"/>
  <c r="AP62" i="1"/>
  <c r="AR397" i="1"/>
  <c r="AR266" i="1"/>
  <c r="AN144" i="1"/>
  <c r="AR144" i="1" s="1"/>
  <c r="AP61" i="1"/>
  <c r="AR213" i="1"/>
  <c r="AQ61" i="1"/>
  <c r="AR50" i="1"/>
  <c r="AQ58" i="1"/>
  <c r="AR265" i="1"/>
  <c r="AR482" i="1"/>
  <c r="AR394" i="1"/>
  <c r="AR87" i="1"/>
  <c r="AN129" i="1"/>
  <c r="AR129" i="1" s="1"/>
  <c r="AP80" i="1"/>
  <c r="AR135" i="1"/>
  <c r="AR55" i="1"/>
  <c r="AQ594" i="1"/>
  <c r="AQ204" i="1"/>
  <c r="AP258" i="1"/>
  <c r="AP560" i="1"/>
  <c r="AP597" i="1"/>
  <c r="AP546" i="1"/>
  <c r="AQ513" i="1"/>
  <c r="AP534" i="1"/>
  <c r="AR467" i="1"/>
  <c r="AP484" i="1"/>
  <c r="AR485" i="1"/>
  <c r="AR413" i="1"/>
  <c r="AQ422" i="1"/>
  <c r="AR360" i="1"/>
  <c r="AQ347" i="1"/>
  <c r="AN313" i="1"/>
  <c r="AR313" i="1" s="1"/>
  <c r="AR186" i="1"/>
  <c r="AR175" i="1"/>
  <c r="AR176" i="1"/>
  <c r="AP217" i="1"/>
  <c r="AP210" i="1"/>
  <c r="AR221" i="1"/>
  <c r="AQ716" i="1"/>
  <c r="AQ684" i="1"/>
  <c r="AQ531" i="1"/>
  <c r="AP537" i="1"/>
  <c r="AQ560" i="1"/>
  <c r="AR530" i="1"/>
  <c r="AR484" i="1"/>
  <c r="AP452" i="1"/>
  <c r="AQ445" i="1"/>
  <c r="AQ442" i="1"/>
  <c r="AP472" i="1"/>
  <c r="AQ401" i="1"/>
  <c r="AP355" i="1"/>
  <c r="AQ354" i="1"/>
  <c r="AP350" i="1"/>
  <c r="AQ248" i="1"/>
  <c r="AR167" i="1"/>
  <c r="AP95" i="1"/>
  <c r="AR217" i="1"/>
  <c r="AP144" i="1"/>
  <c r="AP71" i="1"/>
  <c r="AP75" i="1"/>
  <c r="AR91" i="1"/>
  <c r="AR19" i="1"/>
  <c r="AQ59" i="1"/>
  <c r="AQ50" i="1"/>
  <c r="AQ241" i="1"/>
  <c r="AR290" i="1"/>
  <c r="AR534" i="1"/>
  <c r="AR574" i="1"/>
  <c r="AR346" i="1"/>
  <c r="AR155" i="1"/>
  <c r="AR536" i="1"/>
  <c r="AR116" i="1"/>
  <c r="AR23" i="1"/>
  <c r="AR426" i="1"/>
  <c r="AR502" i="1"/>
  <c r="AR531" i="1"/>
  <c r="AR442" i="1"/>
  <c r="AP446" i="1"/>
  <c r="AN120" i="1"/>
  <c r="AR120" i="1"/>
  <c r="AR105" i="1"/>
  <c r="AR112" i="1"/>
  <c r="AR70" i="1"/>
  <c r="AN31" i="1"/>
  <c r="AR31" i="1" s="1"/>
  <c r="AR718" i="1"/>
  <c r="AR591" i="1"/>
  <c r="AN642" i="1"/>
  <c r="AR642" i="1" s="1"/>
  <c r="AP522" i="1"/>
  <c r="AR471" i="1"/>
  <c r="AR149" i="1"/>
  <c r="AR210" i="1"/>
  <c r="AR494" i="1"/>
  <c r="AR493" i="1"/>
  <c r="AP482" i="1"/>
  <c r="AQ315" i="1"/>
  <c r="AR238" i="1"/>
  <c r="AN111" i="1"/>
  <c r="AR126" i="1"/>
  <c r="AN119" i="1"/>
  <c r="AR119" i="1" s="1"/>
  <c r="AR29" i="1"/>
  <c r="AR66" i="1"/>
  <c r="AR76" i="1"/>
  <c r="AR512" i="1"/>
  <c r="AP508" i="1"/>
  <c r="AN465" i="1"/>
  <c r="AR465" i="1" s="1"/>
  <c r="AR508" i="1"/>
  <c r="AN370" i="1"/>
  <c r="AR370" i="1" s="1"/>
  <c r="AQ331" i="1"/>
  <c r="AR376" i="1"/>
  <c r="AR339" i="1"/>
  <c r="AN185" i="1"/>
  <c r="AR185" i="1" s="1"/>
  <c r="AR99" i="1"/>
  <c r="AR22" i="1"/>
  <c r="AR110" i="1"/>
  <c r="AN23" i="1"/>
  <c r="AR14" i="1"/>
  <c r="AR678" i="1"/>
  <c r="AR664" i="1"/>
  <c r="AQ699" i="1"/>
  <c r="AQ545" i="1"/>
  <c r="AN426" i="1"/>
  <c r="AR236" i="1"/>
  <c r="AR190" i="1"/>
  <c r="AR363" i="1"/>
  <c r="AR161" i="1"/>
  <c r="AR134" i="1"/>
  <c r="AR95" i="1"/>
  <c r="AP66" i="1"/>
  <c r="AR94" i="1"/>
  <c r="AR58" i="1"/>
  <c r="AR691" i="1"/>
  <c r="AR180" i="1"/>
  <c r="AR692" i="1"/>
  <c r="AP626" i="1"/>
  <c r="AQ643" i="1"/>
  <c r="AQ510" i="1"/>
  <c r="AR722" i="1"/>
  <c r="AR717" i="1"/>
  <c r="AP501" i="1"/>
  <c r="AP468" i="1"/>
  <c r="AP443" i="1"/>
  <c r="AR437" i="1"/>
  <c r="AQ427" i="1"/>
  <c r="AN319" i="1"/>
  <c r="AN284" i="1"/>
  <c r="AR284" i="1" s="1"/>
  <c r="AR255" i="1"/>
  <c r="AN102" i="1"/>
  <c r="AR102" i="1" s="1"/>
  <c r="AR143" i="1"/>
  <c r="AR97" i="1"/>
  <c r="AR48" i="1"/>
  <c r="AN152" i="1"/>
  <c r="AR152" i="1" s="1"/>
  <c r="AR28" i="1"/>
  <c r="AN13" i="1"/>
  <c r="AR13" i="1" s="1"/>
  <c r="AR73" i="1"/>
  <c r="AR711" i="1"/>
  <c r="AR688" i="1"/>
  <c r="AQ708" i="1"/>
  <c r="AR632" i="1"/>
  <c r="AN607" i="1"/>
  <c r="AR607" i="1" s="1"/>
  <c r="AP563" i="1"/>
  <c r="AP520" i="1"/>
  <c r="AQ489" i="1"/>
  <c r="AR522" i="1"/>
  <c r="AP432" i="1"/>
  <c r="AP421" i="1"/>
  <c r="AR335" i="1"/>
  <c r="AQ358" i="1"/>
  <c r="AR395" i="1"/>
  <c r="AP282" i="1"/>
  <c r="AR307" i="1"/>
  <c r="AP280" i="1"/>
  <c r="AQ321" i="1"/>
  <c r="AN367" i="1"/>
  <c r="AR367" i="1" s="1"/>
  <c r="AR326" i="1"/>
  <c r="AR304" i="1"/>
  <c r="AR166" i="1"/>
  <c r="AN160" i="1"/>
  <c r="AR160" i="1" s="1"/>
  <c r="AR108" i="1"/>
  <c r="AR140" i="1"/>
  <c r="AR121" i="1"/>
  <c r="AR47" i="1"/>
  <c r="AR51" i="1"/>
  <c r="AR10" i="1"/>
  <c r="AR56" i="1"/>
  <c r="AN15" i="1"/>
  <c r="AR15" i="1" s="1"/>
  <c r="AR79" i="1"/>
  <c r="AQ705" i="1"/>
  <c r="AR719" i="1"/>
  <c r="AR694" i="1"/>
  <c r="AR665" i="1"/>
  <c r="AR721" i="1"/>
  <c r="AR701" i="1"/>
  <c r="AQ704" i="1"/>
  <c r="AQ601" i="1"/>
  <c r="AR578" i="1"/>
  <c r="AR592" i="1"/>
  <c r="AR562" i="1"/>
  <c r="AR479" i="1"/>
  <c r="AQ556" i="1"/>
  <c r="AR362" i="1"/>
  <c r="AR318" i="1"/>
  <c r="AP259" i="1"/>
  <c r="AN281" i="1"/>
  <c r="AR281" i="1" s="1"/>
  <c r="AR239" i="1"/>
  <c r="AN106" i="1"/>
  <c r="AR106" i="1"/>
  <c r="AQ147" i="1"/>
  <c r="AR80" i="1"/>
  <c r="AP131" i="1"/>
  <c r="AN116" i="1"/>
  <c r="AR46" i="1"/>
  <c r="AN82" i="1"/>
  <c r="AR82" i="1" s="1"/>
  <c r="AQ63" i="1"/>
  <c r="AP491" i="1"/>
  <c r="AQ634" i="1"/>
  <c r="AP556" i="1"/>
  <c r="AR570" i="1"/>
  <c r="AP571" i="1"/>
  <c r="AP514" i="1"/>
  <c r="AN587" i="1"/>
  <c r="AR587" i="1" s="1"/>
  <c r="AN608" i="1"/>
  <c r="AR608" i="1" s="1"/>
  <c r="AN536" i="1"/>
  <c r="AQ580" i="1"/>
  <c r="AP555" i="1"/>
  <c r="AP450" i="1"/>
  <c r="AR707" i="1"/>
  <c r="AR720" i="1"/>
  <c r="AR684" i="1"/>
  <c r="AR650" i="1"/>
  <c r="AP633" i="1"/>
  <c r="AR645" i="1"/>
  <c r="AR714" i="1"/>
  <c r="AQ611" i="1"/>
  <c r="AP565" i="1"/>
  <c r="AR516" i="1"/>
  <c r="AQ561" i="1"/>
  <c r="AN459" i="1"/>
  <c r="AR459" i="1" s="1"/>
  <c r="AP441" i="1"/>
  <c r="AR428" i="1"/>
  <c r="AP455" i="1"/>
  <c r="AP422" i="1"/>
  <c r="AR366" i="1"/>
  <c r="AR351" i="1"/>
  <c r="AR301" i="1"/>
  <c r="AN280" i="1"/>
  <c r="AR280" i="1" s="1"/>
  <c r="AR252" i="1"/>
  <c r="AQ363" i="1"/>
  <c r="AP204" i="1"/>
  <c r="AR158" i="1"/>
  <c r="AR157" i="1"/>
  <c r="AN124" i="1"/>
  <c r="AR124" i="1" s="1"/>
  <c r="AR53" i="1"/>
  <c r="AP126" i="1"/>
  <c r="AN103" i="1"/>
  <c r="AR103" i="1" s="1"/>
  <c r="AR20" i="1"/>
  <c r="AR26" i="1"/>
  <c r="AR8" i="1"/>
  <c r="AQ613" i="1"/>
  <c r="AN620" i="1"/>
  <c r="AR620" i="1" s="1"/>
  <c r="AQ686" i="1"/>
  <c r="AP541" i="1"/>
  <c r="AP485" i="1"/>
  <c r="AR687" i="1"/>
  <c r="AR690" i="1"/>
  <c r="AR654" i="1"/>
  <c r="AR646" i="1"/>
  <c r="AQ703" i="1"/>
  <c r="AQ717" i="1"/>
  <c r="AR653" i="1"/>
  <c r="AP629" i="1"/>
  <c r="AR593" i="1"/>
  <c r="AR560" i="1"/>
  <c r="AP512" i="1"/>
  <c r="AP540" i="1"/>
  <c r="AR600" i="1"/>
  <c r="AP493" i="1"/>
  <c r="AP458" i="1"/>
  <c r="AN445" i="1"/>
  <c r="AR445" i="1" s="1"/>
  <c r="AR440" i="1"/>
  <c r="AP488" i="1"/>
  <c r="AR383" i="1"/>
  <c r="AR378" i="1"/>
  <c r="AR331" i="1"/>
  <c r="AR358" i="1"/>
  <c r="AQ298" i="1"/>
  <c r="AQ283" i="1"/>
  <c r="AR278" i="1"/>
  <c r="AR220" i="1"/>
  <c r="AN253" i="1"/>
  <c r="AR253" i="1" s="1"/>
  <c r="AQ144" i="1"/>
  <c r="AR177" i="1"/>
  <c r="AN148" i="1"/>
  <c r="AR148" i="1" s="1"/>
  <c r="AQ109" i="1"/>
  <c r="AN179" i="1"/>
  <c r="AR179" i="1" s="1"/>
  <c r="AN125" i="1"/>
  <c r="AR125" i="1" s="1"/>
  <c r="AR92" i="1"/>
  <c r="AP82" i="1"/>
  <c r="AR35" i="1"/>
  <c r="AR283" i="1"/>
  <c r="AR240" i="1"/>
  <c r="AR299" i="1"/>
  <c r="AR203" i="1"/>
  <c r="AQ372" i="1"/>
  <c r="AR197" i="1"/>
  <c r="AN168" i="1"/>
  <c r="AN67" i="1"/>
  <c r="AR67" i="1"/>
  <c r="AN145" i="1"/>
  <c r="AR145" i="1" s="1"/>
  <c r="AN151" i="1"/>
  <c r="AR151" i="1" s="1"/>
  <c r="AR64" i="1"/>
  <c r="AR93" i="1"/>
  <c r="AR89" i="1"/>
  <c r="AN184" i="1"/>
  <c r="AR184" i="1" s="1"/>
  <c r="AR430" i="1"/>
  <c r="AN371" i="1"/>
  <c r="AR371" i="1" s="1"/>
  <c r="AN414" i="1"/>
  <c r="AR414" i="1" s="1"/>
  <c r="AR594" i="1"/>
  <c r="AP643" i="1"/>
  <c r="AR588" i="1"/>
  <c r="AP532" i="1"/>
  <c r="AR567" i="1"/>
  <c r="AR605" i="1"/>
  <c r="AP507" i="1"/>
  <c r="AR627" i="1"/>
  <c r="AN486" i="1"/>
  <c r="AR486" i="1" s="1"/>
  <c r="AP530" i="1"/>
  <c r="AP440" i="1"/>
  <c r="AR458" i="1"/>
  <c r="AR435" i="1"/>
  <c r="AQ444" i="1"/>
  <c r="AP449" i="1"/>
  <c r="AP413" i="1"/>
  <c r="AP494" i="1"/>
  <c r="AR411" i="1"/>
  <c r="AQ379" i="1"/>
  <c r="AN232" i="1"/>
  <c r="AR223" i="1"/>
  <c r="AR171" i="1"/>
  <c r="AP86" i="1"/>
  <c r="AR88" i="1"/>
  <c r="AR150" i="1"/>
  <c r="AR159" i="1"/>
  <c r="AN224" i="1"/>
  <c r="AR224" i="1" s="1"/>
  <c r="AQ104" i="1"/>
  <c r="AQ142" i="1"/>
  <c r="AR192" i="1"/>
  <c r="AN142" i="1"/>
  <c r="AR142" i="1" s="1"/>
  <c r="AQ128" i="1"/>
  <c r="AR11" i="1"/>
  <c r="AR27" i="1"/>
  <c r="AR63" i="1"/>
  <c r="AN40" i="1"/>
  <c r="AR40" i="1" s="1"/>
  <c r="AR68" i="1"/>
  <c r="AN52" i="1"/>
  <c r="AR52" i="1" s="1"/>
  <c r="AR292" i="1"/>
  <c r="AN285" i="1"/>
  <c r="AR285" i="1" s="1"/>
  <c r="AR273" i="1"/>
  <c r="AQ134" i="1"/>
  <c r="AN113" i="1"/>
  <c r="AR113" i="1" s="1"/>
  <c r="AR139" i="1"/>
  <c r="AP94" i="1"/>
  <c r="AN131" i="1"/>
  <c r="AR131" i="1" s="1"/>
  <c r="AN75" i="1"/>
  <c r="AR75" i="1" s="1"/>
  <c r="AQ374" i="1"/>
  <c r="AR689" i="1"/>
  <c r="AQ692" i="1"/>
  <c r="AP580" i="1"/>
  <c r="AP442" i="1"/>
  <c r="AR434" i="1"/>
  <c r="AR453" i="1"/>
  <c r="AR481" i="1"/>
  <c r="AP554" i="1"/>
  <c r="AP539" i="1"/>
  <c r="AP477" i="1"/>
  <c r="AP526" i="1"/>
  <c r="AP499" i="1"/>
  <c r="AN488" i="1"/>
  <c r="AR488" i="1" s="1"/>
  <c r="AP434" i="1"/>
  <c r="AP430" i="1"/>
  <c r="AP504" i="1"/>
  <c r="AP417" i="1"/>
  <c r="AR355" i="1"/>
  <c r="AR168" i="1"/>
  <c r="AR254" i="1"/>
  <c r="AQ123" i="1"/>
  <c r="AN107" i="1"/>
  <c r="AR107" i="1" s="1"/>
  <c r="AR39" i="1"/>
  <c r="AP448" i="1"/>
  <c r="AR418" i="1"/>
  <c r="AQ682" i="1"/>
  <c r="AN580" i="1"/>
  <c r="AR580" i="1" s="1"/>
  <c r="AR537" i="1"/>
  <c r="AR575" i="1"/>
  <c r="AR495" i="1"/>
  <c r="AP519" i="1"/>
  <c r="AP481" i="1"/>
  <c r="AQ720" i="1"/>
  <c r="AR704" i="1"/>
  <c r="AR702" i="1"/>
  <c r="AR676" i="1"/>
  <c r="AQ677" i="1"/>
  <c r="AR647" i="1"/>
  <c r="AQ696" i="1"/>
  <c r="AP654" i="1"/>
  <c r="AR657" i="1"/>
  <c r="AQ685" i="1"/>
  <c r="AQ572" i="1"/>
  <c r="AR550" i="1"/>
  <c r="AP525" i="1"/>
  <c r="AP489" i="1"/>
  <c r="AQ505" i="1"/>
  <c r="AP424" i="1"/>
  <c r="AP451" i="1"/>
  <c r="AQ441" i="1"/>
  <c r="AP462" i="1"/>
  <c r="AR511" i="1"/>
  <c r="AP496" i="1"/>
  <c r="AQ428" i="1"/>
  <c r="AR462" i="1"/>
  <c r="AR427" i="1"/>
  <c r="AR421" i="1"/>
  <c r="AR317" i="1"/>
  <c r="AR340" i="1"/>
  <c r="AN330" i="1"/>
  <c r="AR330" i="1" s="1"/>
  <c r="AR356" i="1"/>
  <c r="AN206" i="1"/>
  <c r="AR288" i="1"/>
  <c r="AQ189" i="1"/>
  <c r="AR199" i="1"/>
  <c r="AR201" i="1"/>
  <c r="AR209" i="1"/>
  <c r="AR127" i="1"/>
  <c r="AQ118" i="1"/>
  <c r="AN86" i="1"/>
  <c r="AR86" i="1"/>
  <c r="AP78" i="1"/>
  <c r="AR81" i="1"/>
  <c r="AR71" i="1"/>
  <c r="AR30" i="1"/>
  <c r="AN77" i="1"/>
  <c r="AR77" i="1" s="1"/>
  <c r="AR436" i="1" l="1"/>
  <c r="AR349" i="1"/>
  <c r="AR463" i="1"/>
  <c r="AR487" i="1"/>
  <c r="AR348" i="1"/>
  <c r="AR544" i="1"/>
  <c r="AR132" i="1"/>
  <c r="AR146" i="1"/>
  <c r="AR496" i="1"/>
  <c r="AR7" i="1"/>
  <c r="B2" i="3" s="1"/>
  <c r="AR100" i="1"/>
  <c r="AR258" i="1"/>
  <c r="AR196" i="1"/>
  <c r="AR169" i="1"/>
  <c r="AR293" i="1"/>
  <c r="AR680" i="1"/>
  <c r="AR319" i="1"/>
  <c r="AR206" i="1"/>
  <c r="AR232" i="1"/>
  <c r="AR111" i="1"/>
  <c r="B3" i="3" l="1"/>
  <c r="B4" i="3"/>
  <c r="B5" i="3"/>
  <c r="B6" i="3"/>
  <c r="B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OJS-PC</author>
  </authors>
  <commentList>
    <comment ref="C5" authorId="0" shapeId="0" xr:uid="{56EFAB63-8173-4177-8FCA-E45116E34E35}">
      <text>
        <r>
          <rPr>
            <b/>
            <sz val="9"/>
            <color indexed="81"/>
            <rFont val="Tahoma"/>
            <family val="2"/>
          </rPr>
          <t>패널 FE, firm-clustered SE.
독립: DI_int(내부 괴리) → 종속: JP_종합(직원만족도)</t>
        </r>
      </text>
    </comment>
    <comment ref="F5" authorId="0" shapeId="0" xr:uid="{34FE8867-03A1-4456-9537-32242429AC63}">
      <text>
        <r>
          <rPr>
            <b/>
            <sz val="9"/>
            <color indexed="81"/>
            <rFont val="Tahoma"/>
            <family val="2"/>
          </rPr>
          <t>p &lt; 0.001</t>
        </r>
      </text>
    </comment>
    <comment ref="C6" authorId="0" shapeId="0" xr:uid="{7A732292-0E12-41F1-A92F-2B7879733D27}">
      <text>
        <r>
          <rPr>
            <b/>
            <sz val="9"/>
            <color indexed="81"/>
            <rFont val="Tahoma"/>
            <family val="2"/>
          </rPr>
          <t>패널 FE, firm-clustered SE.
독립: DI_ext(외부 괴리) → 종속: 변동성(연율화)</t>
        </r>
      </text>
    </comment>
    <comment ref="D10" authorId="0" shapeId="0" xr:uid="{98DDAF8C-4DB3-4DC4-AEA5-699CC837D362}">
      <text>
        <r>
          <rPr>
            <b/>
            <sz val="9"/>
            <color indexed="81"/>
            <rFont val="Tahoma"/>
            <family val="2"/>
          </rPr>
          <t>OJS-PC:</t>
        </r>
        <r>
          <rPr>
            <sz val="9"/>
            <color indexed="81"/>
            <rFont val="Tahoma"/>
            <family val="2"/>
          </rPr>
          <t xml:space="preserve">
p &lt; 0.001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<sst xmlns="http://schemas.openxmlformats.org/spreadsheetml/2006/main" count="4448" uniqueCount="604">
  <si>
    <t>기업명</t>
  </si>
  <si>
    <t>산업군</t>
  </si>
  <si>
    <t>연도</t>
  </si>
  <si>
    <t>분기</t>
  </si>
  <si>
    <t>KCGS_종합</t>
  </si>
  <si>
    <t>KCGS_E</t>
  </si>
  <si>
    <t>KCGS_S</t>
  </si>
  <si>
    <t>KCGS_G</t>
  </si>
  <si>
    <t>KCGS_종합_mean</t>
  </si>
  <si>
    <t>KCGS_종합_std</t>
  </si>
  <si>
    <t>KCGS_E_mean</t>
  </si>
  <si>
    <t>KCGS_E_std</t>
  </si>
  <si>
    <t>KCGS_S_mean</t>
  </si>
  <si>
    <t>KCGS_S_std</t>
  </si>
  <si>
    <t>KCGS_G_mean</t>
  </si>
  <si>
    <t>KCGS_G_std</t>
  </si>
  <si>
    <t>Z_KCGS_종합</t>
  </si>
  <si>
    <t>Z_KCGS_E</t>
  </si>
  <si>
    <t>Z_KCGS_S</t>
  </si>
  <si>
    <t>Z_KCGS_G</t>
  </si>
  <si>
    <t>BK_감성</t>
  </si>
  <si>
    <t>BK_긍정수</t>
  </si>
  <si>
    <t>BK_부정수</t>
  </si>
  <si>
    <t>BK_중립수</t>
  </si>
  <si>
    <t>BK_총건수</t>
  </si>
  <si>
    <t>JP_종합</t>
  </si>
  <si>
    <t>JP_급여복지</t>
  </si>
  <si>
    <t>JP_워라밸</t>
  </si>
  <si>
    <t>JP_사내문화</t>
  </si>
  <si>
    <t>JP_비전</t>
  </si>
  <si>
    <t>JP_경영진</t>
  </si>
  <si>
    <t>JP_n</t>
  </si>
  <si>
    <t>JP_S</t>
  </si>
  <si>
    <t>JP_G</t>
  </si>
  <si>
    <t>Z_BK</t>
  </si>
  <si>
    <t>Z_JP</t>
  </si>
  <si>
    <t>Z_JP_S</t>
  </si>
  <si>
    <t>Z_JP_G</t>
  </si>
  <si>
    <t>DI_ext</t>
  </si>
  <si>
    <t>DI_int</t>
  </si>
  <si>
    <t>DI_gap</t>
  </si>
  <si>
    <t>DI_int_S</t>
  </si>
  <si>
    <t>DI_int_G</t>
  </si>
  <si>
    <t>ERDP_유형</t>
  </si>
  <si>
    <t>기업명 (KCGS기준)</t>
  </si>
  <si>
    <t>종합등급 수치
(A+8/A6/B+4/B2/C1/D0)</t>
  </si>
  <si>
    <t>환경(E)</t>
  </si>
  <si>
    <t>사회(S)</t>
  </si>
  <si>
    <t>지배구조(G)</t>
  </si>
  <si>
    <t>동일 산업군(B열) &amp; 동일 연도(C열)에 해당하는 전체 행의 KCGS_종합(E열) 산술평균
= AVERAGEIFS(E열, B열=해당행산업군, C열=해당행연도)</t>
  </si>
  <si>
    <t>동일 산업군(B열) &amp; 동일 연도(C열)에 해당하는 전체 행의 KCGS_종합(E열) 표본 표준편차
= STDEV(IF((B열=해당행산업군)*(C열=해당행연도)*(D열=Q1분기), E열))</t>
  </si>
  <si>
    <t>동일 산업군(B열) &amp; 동일 연도(C열)에 해당하는 전체 행의 KCGS_E(F열) 산술평균
= AVERAGEIFS(F열, B열=해당행산업군, C열=해당행연도)</t>
  </si>
  <si>
    <t>동일 산업군(B열) &amp; 동일 연도(C열)에 해당하는 전체 행의 KCGS_E(F열) 표본 표준편차
= STDEV(IF((B열=해당행산업군)*(C열=해당행연도)*(D열=해당행분기), F열))</t>
  </si>
  <si>
    <t>동일 산업군(B열) &amp; 동일 연도(C열)에 해당하는 전체 행의 KCGS_S(G열) 산술평균
= AVERAGEIFS(G열, B열=해당행산업군, C열=해당행연도)</t>
  </si>
  <si>
    <t>동일 산업군(B열) &amp; 동일 연도(C열)에 해당하는 전체 행의 KCGS_S(G열) 표본 표준편차
= STDEV(IF((B열=해당행산업군)*(C열=해당행연도)*(D열=해당행분기), G열))</t>
  </si>
  <si>
    <t>동일 산업군(B열) &amp; 동일 연도(C열)에 해당하는 전체 행의 KCGS_G(H열) 산술평균
= AVERAGEIFS(H열, B열=해당행산업군, C열=해당행연도)</t>
  </si>
  <si>
    <t>동일 산업군(B열) &amp; 동일 연도(C열)에 해당하는 전체 행의 KCGS_G(H열) 표본 표준편차
= STDEV(IF((B열=해당행산업군)*(C열=해당행연도)*(D열=해당행분기), H열))</t>
  </si>
  <si>
    <t>개별 기업 KCGS_종합(E열)에서 산업군×연도 평균(I열)을 비운 후 표준편차(K열)로 나눔 산업군 상대 Z-점수
= (E - I) / K</t>
  </si>
  <si>
    <t>개별 기업 KCGS_E(F열)에서 산업군×연도 평균(M열)을 비운 후 표준편차(O열)로 나눔 산업군 상대 Z-점수
= (F - M) / O</t>
  </si>
  <si>
    <t>개별 기업 KCGS_S(G열)에서 산업군×연도 평균(Q열)을 비운 후 표준편차(S열)로 나눔 산업군 상대 Z-점수
= (G - Q) / S</t>
  </si>
  <si>
    <t>개별 기업 KCGS_G(H열)에서 산업군×연도 평균(U열)을 비운 후 표준편차(W열)로 나눔 산업군 상대 Z-점수
= (H - U) / W</t>
  </si>
  <si>
    <t>BigKinds 분기
감성 평균
(n≥3기준, 이하NaN)</t>
  </si>
  <si>
    <t>BK 긍정 기사수</t>
  </si>
  <si>
    <t>BK 부정 기사수</t>
  </si>
  <si>
    <t>BK 중립 기사수</t>
  </si>
  <si>
    <t>BK 총 기사수</t>
  </si>
  <si>
    <t>잡플래닛 종합평점
(n≥2기준, 이하NaN)</t>
  </si>
  <si>
    <t>급여복지</t>
  </si>
  <si>
    <t>워라밸</t>
  </si>
  <si>
    <t>사내문화</t>
  </si>
  <si>
    <t>비전</t>
  </si>
  <si>
    <t>경영진</t>
  </si>
  <si>
    <t>리뷰수</t>
  </si>
  <si>
    <t>【산출식】
(AA+AB+AC)/3
S차원 복합지표</t>
  </si>
  <si>
    <t>【산출식】
(AD+AE)/2
G차원 복합지표</t>
  </si>
  <si>
    <t>【산출식】within-firm Z-score
(BK_감성−기업내평균)
÷기업내표준편차</t>
  </si>
  <si>
    <t>【산출식】within-firm Z-score
(JP_종합−기업내평균)
÷기업내표준편차</t>
  </si>
  <si>
    <t>【산출식】within-firm Z-score
(JP_S−기업내평균)
÷기업내표준편차</t>
  </si>
  <si>
    <t>【산출식】within-firm Z-score
(JP_G−기업내평균)
÷기업내표준편차</t>
  </si>
  <si>
    <t>【산출식】Z_BK − Z_KCGS_종합
▶Layer1 시장괴리</t>
  </si>
  <si>
    <t>【산출식】Z_JP − Z_KCGS_종합
▶Layer2 조직괴리</t>
  </si>
  <si>
    <t>【산출식】Z_BK − Z_JP
▶Layer3 인식균열</t>
  </si>
  <si>
    <t>【산출식】Z_JP_S − Z_KCGS_S
▶S차원 조직괴리</t>
  </si>
  <si>
    <t>【산출식】Z_JP_G − Z_KCGS_G
▶G차원 조직괴리</t>
  </si>
  <si>
    <t>【분류기준】ERDP 6-type (θ=0.3)
A:총체적과장  B:외부미화  C:내부은폐
D:균형일치    E:총체적과소  F:ESG미성숙</t>
  </si>
  <si>
    <t>LG에너지솔루션</t>
  </si>
  <si>
    <t>Energy &amp; Materials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</si>
  <si>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</si>
  <si>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</si>
  <si>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</si>
  <si>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</si>
  <si>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</si>
  <si>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</si>
  <si>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</si>
  <si>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</si>
  <si>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</si>
  <si>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</si>
  <si>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</si>
  <si>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</si>
  <si>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LG화학</t>
  </si>
  <si>
    <t>포스코퓨처엠</t>
  </si>
  <si>
    <t>SK이노베이션</t>
  </si>
  <si>
    <t>한국전력</t>
  </si>
  <si>
    <t>S-Oil</t>
  </si>
  <si>
    <t>한화솔루션</t>
  </si>
  <si>
    <t>롯데케미칼</t>
  </si>
  <si>
    <t>한국타이어앤테크놀로지</t>
  </si>
  <si>
    <t>금호석유</t>
  </si>
  <si>
    <t>LG생활건강</t>
  </si>
  <si>
    <t>Consumer &amp; Retail</t>
  </si>
  <si>
    <t>아모레퍼시픽</t>
  </si>
  <si>
    <t>CJ제일제당</t>
  </si>
  <si>
    <t>오리온</t>
  </si>
  <si>
    <t>BGF리테일</t>
  </si>
  <si>
    <t>GS리테일</t>
  </si>
  <si>
    <t>이마트</t>
  </si>
  <si>
    <t>롯데쇼핑</t>
  </si>
  <si>
    <t>농심</t>
  </si>
  <si>
    <t>신세계</t>
  </si>
  <si>
    <t>KB금융</t>
  </si>
  <si>
    <t>Finance</t>
  </si>
  <si>
    <t>삼성생명</t>
  </si>
  <si>
    <t>삼성화재</t>
  </si>
  <si>
    <t>기업은행</t>
  </si>
  <si>
    <t>DB손해보험</t>
  </si>
  <si>
    <t>미래에셋증권</t>
  </si>
  <si>
    <t>삼성카드</t>
  </si>
  <si>
    <t>삼성증권</t>
  </si>
  <si>
    <t>현대해상</t>
  </si>
  <si>
    <t>한화생명</t>
  </si>
  <si>
    <t>삼성바이오로직스</t>
  </si>
  <si>
    <t>Healthcare &amp; Bio</t>
  </si>
  <si>
    <t>셀트리온</t>
  </si>
  <si>
    <t>SK바이오팜</t>
  </si>
  <si>
    <t>유한양행</t>
  </si>
  <si>
    <t>한미약품</t>
  </si>
  <si>
    <t>HLB</t>
  </si>
  <si>
    <t>대웅제약</t>
  </si>
  <si>
    <t>JW중외제약</t>
  </si>
  <si>
    <t>SK바이오사이언스</t>
  </si>
  <si>
    <t>GC녹십자</t>
  </si>
  <si>
    <t>현대차</t>
  </si>
  <si>
    <t>Industrials</t>
  </si>
  <si>
    <t>기아</t>
  </si>
  <si>
    <t>현대모비스</t>
  </si>
  <si>
    <t>고려아연</t>
  </si>
  <si>
    <t>HD현대중공업</t>
  </si>
  <si>
    <t>두산에너빌리티</t>
  </si>
  <si>
    <t>대한항공</t>
  </si>
  <si>
    <t>POSCO홀딩스</t>
  </si>
  <si>
    <t>현대제철</t>
  </si>
  <si>
    <t>현대건설</t>
  </si>
  <si>
    <t>삼성전자</t>
  </si>
  <si>
    <t>Technology</t>
  </si>
  <si>
    <t>SK하이닉스</t>
  </si>
  <si>
    <t>NAVER</t>
  </si>
  <si>
    <t>카카오</t>
  </si>
  <si>
    <t>LG전자</t>
  </si>
  <si>
    <t>카카오뱅크</t>
  </si>
  <si>
    <t>SK텔레콤</t>
  </si>
  <si>
    <t>엔씨소프트</t>
  </si>
  <si>
    <t>삼성에스디에스</t>
  </si>
  <si>
    <t>KT</t>
  </si>
  <si>
    <t>컬럼</t>
  </si>
  <si>
    <t>열기호</t>
  </si>
  <si>
    <t>구분</t>
  </si>
  <si>
    <t>Excel 수식 (3행 기준)</t>
  </si>
  <si>
    <t>설명</t>
  </si>
  <si>
    <t>A</t>
  </si>
  <si>
    <t>원본</t>
  </si>
  <si>
    <t>—</t>
  </si>
  <si>
    <t>KCGS 기준 기업명 (within-firm 기준 키)</t>
  </si>
  <si>
    <t>B</t>
  </si>
  <si>
    <t>산업군 분류 (Z-score 그룹핑 기준)</t>
  </si>
  <si>
    <t>C</t>
  </si>
  <si>
    <t>측정 연도</t>
  </si>
  <si>
    <t>D</t>
  </si>
  <si>
    <t>측정 분기 (예: 2023Q1)</t>
  </si>
  <si>
    <t>E</t>
  </si>
  <si>
    <t>종합등급 수치: A+=8 / A=6 / B+=4 / B=2 / C=1 / D=0</t>
  </si>
  <si>
    <t>F</t>
  </si>
  <si>
    <t>환경(E) 등급 수치</t>
  </si>
  <si>
    <t>G</t>
  </si>
  <si>
    <t>사회(S) 등급 수치</t>
  </si>
  <si>
    <t>H</t>
  </si>
  <si>
    <t>지배구조(G) 등급 수치</t>
  </si>
  <si>
    <t>I</t>
  </si>
  <si>
    <t>그룹통계</t>
  </si>
  <si>
    <t>=AVERAGEIFS($E$3:$E$722,$B$3:$B$722,$B3,$C$3:$C$722,$C3)</t>
  </si>
  <si>
    <t>동일 산업군×연도의 KCGS_종합 산술평균</t>
  </si>
  <si>
    <t>J</t>
  </si>
  <si>
    <t>=STDEV(IF(($B$3:$B$722=$B3)*($C$3:$C$722=$C3)*($D$3:$D$722=$D3),$E$3:$E$722))</t>
  </si>
  <si>
    <t>동일 산업군×연도×분기의 KCGS_종합 표본표준편차 (배열수식)</t>
  </si>
  <si>
    <t>K</t>
  </si>
  <si>
    <t>=AVERAGEIFS($F$3:$F$722,$B$3:$B$722,$B3,$C$3:$C$722,$C3)</t>
  </si>
  <si>
    <t>동일 산업군×연도의 KCGS_E 산술평균</t>
  </si>
  <si>
    <t>L</t>
  </si>
  <si>
    <t>=STDEV(IF(($B$3:$B$722=$B3)*($C$3:$C$722=$C3)*($D$3:$D$722=$D3),$F$3:$F$722))</t>
  </si>
  <si>
    <t>동일 산업군×연도×분기의 KCGS_E 표본표준편차 (배열수식)</t>
  </si>
  <si>
    <t>M</t>
  </si>
  <si>
    <t>=AVERAGEIFS($G$3:$G$722,$B$3:$B$722,$B3,$C$3:$C$722,$C3)</t>
  </si>
  <si>
    <t>동일 산업군×연도의 KCGS_S 산술평균</t>
  </si>
  <si>
    <t>N</t>
  </si>
  <si>
    <t>=STDEV(IF(($B$3:$B$722=$B3)*($C$3:$C$722=$C3)*($D$3:$D$722=$D3),$G$3:$G$722))</t>
  </si>
  <si>
    <t>동일 산업군×연도×분기의 KCGS_S 표본표준편차 (배열수식)</t>
  </si>
  <si>
    <t>O</t>
  </si>
  <si>
    <t>=AVERAGEIFS($H$3:$H$722,$B$3:$B$722,$B3,$C$3:$C$722,$C3)</t>
  </si>
  <si>
    <t>동일 산업군×연도의 KCGS_G 산술평균</t>
  </si>
  <si>
    <t>P</t>
  </si>
  <si>
    <t>=STDEV(IF(($B$3:$B$722=$B3)*($C$3:$C$722=$C3)*($D$3:$D$722=$D3),$H$3:$H$722))</t>
  </si>
  <si>
    <t>동일 산업군×연도×분기의 KCGS_G 표본표준편차 (배열수식)</t>
  </si>
  <si>
    <t>Q</t>
  </si>
  <si>
    <t>산출</t>
  </si>
  <si>
    <t>=(E3-I3)/J3</t>
  </si>
  <si>
    <t>(E−I)/J  산업군×연도 상대 Z-점수</t>
  </si>
  <si>
    <t>R</t>
  </si>
  <si>
    <t>=(F3-K3)/L3</t>
  </si>
  <si>
    <t>(F−K)/L  E차원 산업군 상대 Z</t>
  </si>
  <si>
    <t>S</t>
  </si>
  <si>
    <t>=(G3-M3)/N3</t>
  </si>
  <si>
    <t>(G−M)/N  S차원 산업군 상대 Z</t>
  </si>
  <si>
    <t>T</t>
  </si>
  <si>
    <t>=(H3-O3)/P3</t>
  </si>
  <si>
    <t>(H−O)/P  G차원 산업군 상대 Z</t>
  </si>
  <si>
    <t>U</t>
  </si>
  <si>
    <t>BigKinds 분기 감성 평균 (n≥3 기준, 이하 NaN)</t>
  </si>
  <si>
    <t>BK_긍정</t>
  </si>
  <si>
    <t>V</t>
  </si>
  <si>
    <t>BK_부정</t>
  </si>
  <si>
    <t>W</t>
  </si>
  <si>
    <t>BK_중립</t>
  </si>
  <si>
    <t>X</t>
  </si>
  <si>
    <t>BK_총</t>
  </si>
  <si>
    <t>Y</t>
  </si>
  <si>
    <t>Z</t>
  </si>
  <si>
    <t>잡플래닛 종합평점 (n≥2 기준, 이하 NaN)</t>
  </si>
  <si>
    <t>AA</t>
  </si>
  <si>
    <t>잡플래닛 급여복지 점수</t>
  </si>
  <si>
    <t>AB</t>
  </si>
  <si>
    <t>잡플래닛 워라밸 점수</t>
  </si>
  <si>
    <t>AC</t>
  </si>
  <si>
    <t>잡플래닛 사내문화 점수</t>
  </si>
  <si>
    <t>AD</t>
  </si>
  <si>
    <t>잡플래닛 비전 점수</t>
  </si>
  <si>
    <t>AE</t>
  </si>
  <si>
    <t>잡플래닛 경영진 점수</t>
  </si>
  <si>
    <t>AF</t>
  </si>
  <si>
    <t>잡플래닛 리뷰수</t>
  </si>
  <si>
    <t>AG</t>
  </si>
  <si>
    <t>=IFERROR((AA3+AB3+AC3)/3,"")</t>
  </si>
  <si>
    <t>(급여복지+워라밸+사내문화)/3  S차원 복합지표</t>
  </si>
  <si>
    <t>AH</t>
  </si>
  <si>
    <t>=IFERROR((AD3+AE3)/2,"")</t>
  </si>
  <si>
    <t>(비전+경영진)/2  G차원 복합지표</t>
  </si>
  <si>
    <t>AI</t>
  </si>
  <si>
    <t>=IFERROR((U3-AVERAGEIFS($U$3:$U$722,$A$3:$A$722,$A3))/STDEV.S(FILTER($U$3:$U$722,$A$3:$A$722=$A3)),"")</t>
  </si>
  <si>
    <t>within-firm Z-score: (BK_감성−기업내평균)÷기업내표준편차
※ FILTER 함수 필요 (Excel 365)</t>
  </si>
  <si>
    <t>AJ</t>
  </si>
  <si>
    <t>=IFERROR((Z3-AVERAGEIFS($Z$3:$Z$722,$A$3:$A$722,$A3))/STDEV.S(FILTER($Z$3:$Z$722,$A$3:$A$722=$A3)),"")</t>
  </si>
  <si>
    <t>within-firm Z-score: (JP_종합−기업내평균)÷기업내표준편차</t>
  </si>
  <si>
    <t>AK</t>
  </si>
  <si>
    <t>=IFERROR((AG3-AVERAGEIFS($AG$3:$AG$722,$A$3:$A$722,$A3))/STDEV.S(FILTER($AG$3:$AG$722,$A$3:$A$722=$A3)),"")</t>
  </si>
  <si>
    <t>within-firm Z-score (JP_S 기준)</t>
  </si>
  <si>
    <t>AL</t>
  </si>
  <si>
    <t>=IFERROR((AH3-AVERAGEIFS($AH$3:$AH$722,$A$3:$A$722,$A3))/STDEV.S(FILTER($AH$3:$AH$722,$A$3:$A$722=$A3)),"")</t>
  </si>
  <si>
    <t>within-firm Z-score (JP_G 기준)</t>
  </si>
  <si>
    <t>AM</t>
  </si>
  <si>
    <t>=IFERROR(AI3-Q3,"")</t>
  </si>
  <si>
    <t>Z_BK − Z_KCGS_종합  ▶ Layer1 시장괴리</t>
  </si>
  <si>
    <t>AN</t>
  </si>
  <si>
    <t>=IFERROR(AJ3-Q3,"")</t>
  </si>
  <si>
    <t>Z_JP − Z_KCGS_종합  ▶ Layer2 조직괴리</t>
  </si>
  <si>
    <t>AO</t>
  </si>
  <si>
    <t>=IFERROR(AI3-AJ3,"")</t>
  </si>
  <si>
    <t>Z_BK − Z_JP  ▶ Layer3 인식균열</t>
  </si>
  <si>
    <t>AP</t>
  </si>
  <si>
    <t>=IFERROR(AK3-S3,"")</t>
  </si>
  <si>
    <t>Z_JP_S − Z_KCGS_S  ▶ S차원 조직괴리</t>
  </si>
  <si>
    <t>AQ</t>
  </si>
  <si>
    <t>=IFERROR(AL3-T3,"")</t>
  </si>
  <si>
    <t>Z_JP_G − Z_KCGS_G  ▶ G차원 조직괴리</t>
  </si>
  <si>
    <t>AR</t>
  </si>
  <si>
    <t>분류</t>
  </si>
  <si>
    <t>=IF(OR(AM3="",AN3=""),"N/A",IF(E3&lt;=0,"F. ESG미성숙",IF(AND(AM3&lt;-0.3,AN3&lt;-0.3),"A. 총체적과장형",IF(AND(AM3&lt;-0.3,AN3&gt;0.3),"B. 외부미화형",IF(AND(AM3&gt;0.3,AN3&lt;-0.3),"C. 내부은폐형",IF(AND(AM3&gt;0.3,AN3&gt;0.3),"E. 총체적과소형","D. 균형일치형"))))))</t>
  </si>
  <si>
    <t>ERDP 6-type 분류 (θ=0.3)
F. ESG미성숙  : KCGS_종합 ≤ 0 (D등급)
A. 총체적과장형: DI_ext&lt;−θ AND DI_int&lt;−θ
B. 외부미화형  : DI_ext&lt;−θ AND DI_int&gt;+θ
C. 내부은폐형  : DI_ext&gt;+θ AND DI_int&lt;−θ
E. 총체적과소형: DI_ext&gt;+θ AND DI_int&gt;+θ
D. 균형일치형  : 그 외</t>
  </si>
  <si>
    <t>ERDP 유형</t>
  </si>
  <si>
    <t>건수</t>
  </si>
  <si>
    <t>A. 총체적과장형</t>
  </si>
  <si>
    <t>B. 외부미화형</t>
  </si>
  <si>
    <t>C. 내부은폐형</t>
  </si>
  <si>
    <t>D. 균형일치형</t>
  </si>
  <si>
    <t>E. 총체적과소형</t>
  </si>
  <si>
    <t>F. ESG미성숙</t>
  </si>
  <si>
    <t>DI_ext 히트맵 (60개 기업 × 12분기)   빨강=과장공시 | 파랑=과소공시 | BK결측분기: Z_BK=0 처리</t>
  </si>
  <si>
    <t>산업군 (정렬)</t>
  </si>
  <si>
    <t>β</t>
  </si>
  <si>
    <t>H4: 산업군별 DI_int 총 효과 비교 (단순회귀: DI_int → JP_종합)</t>
  </si>
  <si>
    <t>【회귀분석 산출식】</t>
  </si>
  <si>
    <t>종속변수 (Y)</t>
  </si>
  <si>
    <t>JP_종합 (잡플래닛 종합평점 within-firm Z-score)</t>
  </si>
  <si>
    <t>독립변수 (X)</t>
  </si>
  <si>
    <t>DI_int = Z_JP − Z_KCGS_종합  (조직 내부 괴리도)</t>
  </si>
  <si>
    <t>추정 방법</t>
  </si>
  <si>
    <t>OLS 단순회귀  β = SLOPE(Y, X)  →  산업군별 서브셋으로 각각 추정</t>
  </si>
  <si>
    <t>수식 (엑셀)</t>
  </si>
  <si>
    <t>=SLOPE( IF(산업군=해당, JP_종합), IF(산업군=해당, DI_int) )  ← 배열수식</t>
  </si>
  <si>
    <t>해석</t>
  </si>
  <si>
    <t>β &gt; 0 : DI_int 1단위 증가 시 JP_종합 β만큼 상승 (내부 괴리가 클수록 직원 평가↑)</t>
  </si>
  <si>
    <t>【산업군별 회귀계수 (β)】</t>
  </si>
  <si>
    <t>R²</t>
  </si>
  <si>
    <t>n (관측수)</t>
  </si>
  <si>
    <t>H2: DI_int 구간별 JP_종합 평균 (단조증가 패턴)</t>
  </si>
  <si>
    <t>【구간 정의】</t>
  </si>
  <si>
    <t>구간</t>
  </si>
  <si>
    <t>조건 (DI_int)</t>
  </si>
  <si>
    <t>JP_종합 평균</t>
  </si>
  <si>
    <t>표준오차 (SE)</t>
  </si>
  <si>
    <t>하한 (평균-SE)</t>
  </si>
  <si>
    <t>상한 (평균+SE)</t>
  </si>
  <si>
    <t>&lt; -2</t>
  </si>
  <si>
    <t>-2 ~ -1</t>
  </si>
  <si>
    <t>-1 ~ -0.3</t>
  </si>
  <si>
    <t>-0.3 ~ 0.3</t>
  </si>
  <si>
    <t>0.3 ~ 1</t>
  </si>
  <si>
    <t>1 ~ 2</t>
  </si>
  <si>
    <t>&gt; 2</t>
  </si>
  <si>
    <t>전체 평균</t>
  </si>
  <si>
    <t>DI_int &lt; -2</t>
  </si>
  <si>
    <t>-2 ≤ DI_int &lt; -1</t>
  </si>
  <si>
    <t>-1 ≤ DI_int &lt; -0.3</t>
  </si>
  <si>
    <t>-0.3 ≤ DI_int &lt; 0.3</t>
  </si>
  <si>
    <t>0.3 ≤ DI_int &lt; 1</t>
  </si>
  <si>
    <t>1 ≤ DI_int &lt; 2</t>
  </si>
  <si>
    <t>DI_int ≥ 2</t>
  </si>
  <si>
    <t>전체평균(참조)</t>
  </si>
  <si>
    <t>n= (참고)</t>
  </si>
  <si>
    <t>n=42</t>
  </si>
  <si>
    <t>n=123</t>
  </si>
  <si>
    <t>n=133</t>
  </si>
  <si>
    <t>n=129</t>
  </si>
  <si>
    <t>n=130</t>
  </si>
  <si>
    <t>n=93</t>
  </si>
  <si>
    <t>n=51</t>
  </si>
  <si>
    <t>【ERDP 유형별 기술통계】</t>
  </si>
  <si>
    <t>n</t>
  </si>
  <si>
    <t>중앙값 (Q2)</t>
  </si>
  <si>
    <t>Q1 (25%)</t>
  </si>
  <si>
    <t>Q3 (75%)</t>
  </si>
  <si>
    <t>IQR</t>
  </si>
  <si>
    <t>평균</t>
  </si>
  <si>
    <t>Whisker 하한</t>
  </si>
  <si>
    <t>Whisker 상한</t>
  </si>
  <si>
    <t>총체적과장형</t>
  </si>
  <si>
    <t>외부미화형</t>
  </si>
  <si>
    <t>내부은폐형</t>
  </si>
  <si>
    <t>균형일치형</t>
  </si>
  <si>
    <t>총체적과소형</t>
  </si>
  <si>
    <t>ESG미성숙</t>
  </si>
  <si>
    <t>intercept</t>
  </si>
  <si>
    <t>Technology_x</t>
  </si>
  <si>
    <t>Technology_y</t>
  </si>
  <si>
    <t>Finance_x</t>
  </si>
  <si>
    <t>Finance_y</t>
  </si>
  <si>
    <t>Industrials_x</t>
  </si>
  <si>
    <t>Industrials_y</t>
  </si>
  <si>
    <t>【데이터 참조 방식】원본 DI_전체데이터 직접 참조 - 원본 수정 시 자동 갱신</t>
  </si>
  <si>
    <t>Consumer_x</t>
  </si>
  <si>
    <t>Consumer_y</t>
  </si>
  <si>
    <t>Energy_x</t>
  </si>
  <si>
    <t>Energy_y</t>
  </si>
  <si>
    <t>Healthcare_x</t>
  </si>
  <si>
    <t>Healthcare_y</t>
  </si>
  <si>
    <t>A_DI_int</t>
  </si>
  <si>
    <t>A_JP</t>
  </si>
  <si>
    <t>B_DI_int</t>
  </si>
  <si>
    <t>B_JP</t>
  </si>
  <si>
    <t>C_DI_int</t>
  </si>
  <si>
    <t>C_JP</t>
  </si>
  <si>
    <t>D_DI_int</t>
  </si>
  <si>
    <t>D_JP</t>
  </si>
  <si>
    <t>E_DI_int</t>
  </si>
  <si>
    <t>E_JP</t>
  </si>
  <si>
    <t>F_DI_int</t>
  </si>
  <si>
    <t>F_JP</t>
  </si>
  <si>
    <t>slope</t>
  </si>
  <si>
    <t>【회귀선】</t>
  </si>
  <si>
    <t>Tech_s</t>
  </si>
  <si>
    <t>Tech_i</t>
  </si>
  <si>
    <t>Cons_s</t>
  </si>
  <si>
    <t>Cons_i</t>
  </si>
  <si>
    <t>Fin_s</t>
  </si>
  <si>
    <t>Fin_i</t>
  </si>
  <si>
    <t>Ind_s</t>
  </si>
  <si>
    <t>Ind_i</t>
  </si>
  <si>
    <t>En_s</t>
  </si>
  <si>
    <t>En_i</t>
  </si>
  <si>
    <t>HC_s</t>
  </si>
  <si>
    <t>HC_i</t>
  </si>
  <si>
    <t>통계</t>
  </si>
  <si>
    <t>S차원</t>
  </si>
  <si>
    <t>G차원</t>
  </si>
  <si>
    <t>SLOPE (β)</t>
  </si>
  <si>
    <t>INTERCEPT</t>
  </si>
  <si>
    <t>회귀선 X</t>
  </si>
  <si>
    <t>S Y</t>
  </si>
  <si>
    <t>G Y</t>
  </si>
  <si>
    <t>JP 세부항목 평균</t>
  </si>
  <si>
    <t>평균점</t>
  </si>
  <si>
    <t>차원</t>
  </si>
  <si>
    <t>β_S (S차원)</t>
  </si>
  <si>
    <t>β_G (G차원)</t>
  </si>
  <si>
    <t>기준</t>
  </si>
  <si>
    <t>값</t>
  </si>
  <si>
    <t>3.0 기준</t>
  </si>
  <si>
    <t>부록 A: 임계값 θ 민감도 분석 (θ=0.3 강건성)</t>
  </si>
  <si>
    <t>【(a) ANOVA F값 θ-안정성】</t>
  </si>
  <si>
    <t>임계값 θ</t>
  </si>
  <si>
    <t>ANOVA F값</t>
  </si>
  <si>
    <t>평균 F</t>
  </si>
  <si>
    <t>【(b) ERDP 유형 분포 θ-변화】</t>
  </si>
  <si>
    <t>유형</t>
  </si>
  <si>
    <t>θ=0.2</t>
  </si>
  <si>
    <t>θ=0.3</t>
  </si>
  <si>
    <t>θ=0.4</t>
  </si>
  <si>
    <t>θ=0.5</t>
  </si>
  <si>
    <t>A형 (옵체적과장)</t>
  </si>
  <si>
    <t>B형 (외부미화)</t>
  </si>
  <si>
    <t>C형 (내부은폐)</t>
  </si>
  <si>
    <t>D형 (균형일치)</t>
  </si>
  <si>
    <t>E형 (옵체적과소)</t>
  </si>
  <si>
    <t>F형 (ESG미성숙)</t>
  </si>
  <si>
    <t>밴드하단</t>
  </si>
  <si>
    <t>밴드높이</t>
  </si>
  <si>
    <t>0.2</t>
    <phoneticPr fontId="3" type="noConversion"/>
  </si>
  <si>
    <t>0.3</t>
    <phoneticPr fontId="3" type="noConversion"/>
  </si>
  <si>
    <t>0.4</t>
    <phoneticPr fontId="3" type="noConversion"/>
  </si>
  <si>
    <t>0.5</t>
    <phoneticPr fontId="3" type="noConversion"/>
  </si>
  <si>
    <t>이해관계자</t>
  </si>
  <si>
    <t>시차</t>
  </si>
  <si>
    <t>동시(t)</t>
  </si>
  <si>
    <t>t+1</t>
  </si>
  <si>
    <t>t+2</t>
  </si>
  <si>
    <t>t</t>
  </si>
  <si>
    <t>t+3</t>
  </si>
  <si>
    <t>t+4</t>
  </si>
  <si>
    <t>Technology (기준)</t>
  </si>
  <si>
    <t>산업군</t>
    <phoneticPr fontId="3" type="noConversion"/>
  </si>
  <si>
    <t>H1: ERDP 유형별 DI_ext 분포 (Box &amp; Whisker)</t>
    <phoneticPr fontId="3" type="noConversion"/>
  </si>
  <si>
    <t>누적수익률</t>
  </si>
  <si>
    <t>변동성_연율화</t>
  </si>
  <si>
    <t>변동성_t+1</t>
  </si>
  <si>
    <t>변동성_t+2</t>
  </si>
  <si>
    <t>변동성_t+3</t>
  </si>
  <si>
    <t>변동성_t+4</t>
  </si>
  <si>
    <t>JP_t+1</t>
  </si>
  <si>
    <t>JP_t+2</t>
  </si>
  <si>
    <t>JP_t+3</t>
  </si>
  <si>
    <t>JP_t+4</t>
  </si>
  <si>
    <t>JP_종합 1분기 후</t>
  </si>
  <si>
    <t>JP_종합 2분기 후</t>
  </si>
  <si>
    <t>JP_종합 3분기 후</t>
  </si>
  <si>
    <t>JP_종합 4분기 후</t>
  </si>
  <si>
    <t>Section A: 이해관계자별 β 비교 (lag=0)</t>
  </si>
  <si>
    <t>종속변수</t>
  </si>
  <si>
    <t>SE(clustered)</t>
  </si>
  <si>
    <t>t-stat</t>
  </si>
  <si>
    <t>p-value</t>
  </si>
  <si>
    <t>기업수</t>
  </si>
  <si>
    <t>직원 (내부)</t>
  </si>
  <si>
    <t>투자자 (외부)</t>
  </si>
  <si>
    <t>Section B: 시차별 임펄스 응답 (lag 0–4)</t>
  </si>
  <si>
    <t>Lag</t>
  </si>
  <si>
    <t>직원 β</t>
  </si>
  <si>
    <t>직원 SE</t>
  </si>
  <si>
    <t>직원 p</t>
  </si>
  <si>
    <t>투자자 β</t>
  </si>
  <si>
    <t>투자자 SE</t>
  </si>
  <si>
    <t>투자자 p</t>
  </si>
  <si>
    <t>t (동시)</t>
  </si>
  <si>
    <t>Section C: 해석 요약</t>
  </si>
  <si>
    <t>방법론</t>
  </si>
  <si>
    <t>직원 β (lag=0)</t>
  </si>
  <si>
    <t>→ 유의 (p&lt;0.001)</t>
  </si>
  <si>
    <t>투자자 β (lag=0)</t>
  </si>
  <si>
    <t>H5 가설</t>
  </si>
  <si>
    <t>H5. 이해관계자 반응 비교: 패널 고정효과 회귀</t>
  </si>
  <si>
    <t>DI_int → JP_종합</t>
  </si>
  <si>
    <t>DI_ext → 주가 변동성</t>
  </si>
  <si>
    <t>직원 β (DI_int→JP)</t>
  </si>
  <si>
    <t>투자자 β (DI_ext→변동성)</t>
  </si>
  <si>
    <t>→ 비유의 (p=0.714)</t>
  </si>
  <si>
    <t>직원은 DI_int에 즉각·강하게 반응(β=+0.218). 투자자는 DI_ext에 전 시차 비유의.</t>
  </si>
  <si>
    <t>부분 지지: 내부 이해관계자의 즐각·강한 반응 확인. 외부 이해관계자 반응은 확인 불가 (표본/변동성 측정 한계 가능성)</t>
  </si>
  <si>
    <t>패널 FE(firm) 회귀, firm-clustered SE. 직원: DI_int→JP_종합, 투자자: DI_ext→변동성(연율화). 60개 기업 × 12분기(2021Q1-2023Q4). within-firm demeaning 후 OLS.</t>
  </si>
  <si>
    <t>p=0.05</t>
  </si>
  <si>
    <t>직원 (DI_int→JP)</t>
  </si>
  <si>
    <t>투자자 (DI_ext→변동성)</t>
  </si>
  <si>
    <t>β (lag=0)</t>
  </si>
  <si>
    <t>직원 p-value</t>
    <phoneticPr fontId="3" type="noConversion"/>
  </si>
  <si>
    <t>투자자 p-value</t>
    <phoneticPr fontId="3" type="noConversion"/>
  </si>
  <si>
    <t>독립변수</t>
  </si>
  <si>
    <t>계수(β)</t>
  </si>
  <si>
    <t>t 값</t>
  </si>
  <si>
    <t>p 값</t>
  </si>
  <si>
    <t>유의성</t>
  </si>
  <si>
    <t>n.s.</t>
  </si>
  <si>
    <t>&lt;표 10&gt; 시차별 이해관계자 반응 비교 (패널 FE 회귀)</t>
  </si>
  <si>
    <t>***</t>
  </si>
  <si>
    <t>변동성</t>
  </si>
  <si>
    <t>주: 패널 고정효과(firm FE) 회귀, firm-clustered 표준오차. 60개 기업 × 12분기(2021Q1–2023Q4).</t>
  </si>
  <si>
    <t xml:space="preserve">    직원: DI_int → JP_종합, 투자자: DI_ext → 변동성(연율화). *** p&lt;0.001</t>
  </si>
  <si>
    <t>DI_int</t>
    <phoneticPr fontId="3" type="noConversion"/>
  </si>
  <si>
    <t>DI_ext</t>
    <phoneticPr fontId="3" type="noConversion"/>
  </si>
  <si>
    <t>JP_종합</t>
    <phoneticPr fontId="3" type="noConversion"/>
  </si>
  <si>
    <t>변동성</t>
    <phoneticPr fontId="3" type="noConversion"/>
  </si>
  <si>
    <t>SE(clustered)</t>
    <phoneticPr fontId="3" type="noConversion"/>
  </si>
  <si>
    <t>【산업군별 회귀계수 — Model 2: DI_ext → JP_종합】</t>
  </si>
  <si>
    <t>β (DI_ext)</t>
  </si>
  <si>
    <t>*</t>
  </si>
  <si>
    <t>&lt;표 9&gt; H4 산업군 조절효과 (종속변수: JP_종합, 기준: Technology, N=701)</t>
  </si>
  <si>
    <t>δ</t>
  </si>
  <si>
    <t>총효과(β+δ)</t>
  </si>
  <si>
    <t>결합 F-검정</t>
  </si>
  <si>
    <t>패널 FE(firm), firm-clustered SE. * p&lt;.05, † p&lt;.10</t>
  </si>
  <si>
    <t>Model 1: JP = αᵢ + β·DI_int + Σδ·(Ind×DI_int) + ε  |  Model 2: JP = αᵢ + β·DI_ext + Σδ·(Ind×DI_ext) + ε</t>
  </si>
  <si>
    <t>Model 1: 내부 괴리 조절효과 유의(결합 F*), 개별 δ는 모두 비유의.  Model 2: 외부 괴리 조절효과 없음(F n.s.), Finance만 개별 유의.</t>
  </si>
  <si>
    <t>Model 1: 산업군 × DI_int</t>
    <phoneticPr fontId="3" type="noConversion"/>
  </si>
  <si>
    <t>Model 2: 산업군 × DI_ext</t>
    <phoneticPr fontId="3" type="noConversion"/>
  </si>
  <si>
    <t>DI_int 총효과</t>
    <phoneticPr fontId="3" type="noConversion"/>
  </si>
  <si>
    <t>DI_ext 총효과</t>
    <phoneticPr fontId="3" type="noConversion"/>
  </si>
  <si>
    <t>Energy &amp; Materials</t>
    <phoneticPr fontId="3" type="noConversion"/>
  </si>
  <si>
    <t>Industrials</t>
    <phoneticPr fontId="3" type="noConversion"/>
  </si>
  <si>
    <t>Finance</t>
    <phoneticPr fontId="3" type="noConversion"/>
  </si>
  <si>
    <t>Technology</t>
    <phoneticPr fontId="3" type="noConversion"/>
  </si>
  <si>
    <t>Healthcare &amp; Bio</t>
    <phoneticPr fontId="3" type="noConversion"/>
  </si>
  <si>
    <t>Consumer &amp; Retail</t>
    <phoneticPr fontId="3" type="noConversion"/>
  </si>
  <si>
    <t>Consumer &amp; Retail DI_int</t>
  </si>
  <si>
    <t>Consumer &amp; Retail JP</t>
  </si>
  <si>
    <t>Energy &amp; Materials DI_int</t>
  </si>
  <si>
    <t>Energy &amp; Materials JP</t>
  </si>
  <si>
    <t>Finance DI_int</t>
  </si>
  <si>
    <t>Finance JP</t>
  </si>
  <si>
    <t>Healthcare &amp; Bio DI_int</t>
  </si>
  <si>
    <t>Healthcare &amp; Bio JP</t>
  </si>
  <si>
    <t>Industrials DI_int</t>
  </si>
  <si>
    <t>Industrials JP</t>
  </si>
  <si>
    <t>Technology DI_int</t>
  </si>
  <si>
    <t>Technology JP</t>
  </si>
  <si>
    <t>패널 FE 상호작용 검정 (S vs G 차이)</t>
  </si>
  <si>
    <t>모형</t>
  </si>
  <si>
    <t>JP = α_id + β·DI_int + δ·(D_G × DI_int) + ε</t>
  </si>
  <si>
    <t>β_S (S차원 효과)</t>
  </si>
  <si>
    <t>β_G (G차원 효과)</t>
  </si>
  <si>
    <t>δ (G − S 차이)</t>
  </si>
  <si>
    <t>SE (firm-clustered)</t>
  </si>
  <si>
    <t>n.s. (p&gt;0.05)</t>
  </si>
  <si>
    <t>N (stacked obs)</t>
  </si>
  <si>
    <t>기업 수</t>
  </si>
  <si>
    <t>결론</t>
  </si>
  <si>
    <t>H3 미지지 — S·G 차원 간 유의한 차이 없음</t>
  </si>
  <si>
    <t>&lt;.001</t>
  </si>
  <si>
    <t>δ (G − S)</t>
  </si>
  <si>
    <t>&lt;표 8&gt; H3 S·G 차원별 괴리 반응 비교 (패널 FE)</t>
  </si>
  <si>
    <t>SE (clustered)</t>
  </si>
  <si>
    <t>N (stacked)</t>
  </si>
  <si>
    <t>firm-dimension FE, firm-clustered SE. S·G 차원 결합(stacked) 후 D_G × DI_int 상호작용항 검정.</t>
  </si>
  <si>
    <t>DI_int_S</t>
    <phoneticPr fontId="3" type="noConversion"/>
  </si>
  <si>
    <t>DI_int_G</t>
    <phoneticPr fontId="3" type="noConversion"/>
  </si>
  <si>
    <t>JP_S</t>
    <phoneticPr fontId="3" type="noConversion"/>
  </si>
  <si>
    <t>JP_G</t>
    <phoneticPr fontId="3" type="noConversion"/>
  </si>
  <si>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scheme val="minor"/>
      </rPr>
      <t xml:space="preserve"> SE (clustered)</t>
    </r>
    <phoneticPr fontId="3" type="noConversion"/>
  </si>
  <si>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scheme val="minor"/>
      </rPr>
      <t xml:space="preserve"> t-stat</t>
    </r>
    <phoneticPr fontId="3" type="noConversion"/>
  </si>
  <si>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scheme val="minor"/>
      </rPr>
      <t xml:space="preserve"> p-value</t>
    </r>
    <phoneticPr fontId="3" type="noConversion"/>
  </si>
  <si>
    <t>ANOVA 검정</t>
  </si>
  <si>
    <t>Naive F</t>
  </si>
  <si>
    <t>df</t>
  </si>
  <si>
    <t>Cluster-robust F</t>
  </si>
  <si>
    <t>(5, 714)</t>
  </si>
  <si>
    <t>(5, 59)</t>
  </si>
  <si>
    <t>p&lt;0.001***</t>
  </si>
  <si>
    <t>χ² 검정</t>
  </si>
  <si>
    <t>χ²</t>
  </si>
  <si>
    <t>Cramér's V</t>
  </si>
  <si>
    <t>산업군 × ERDP 유형</t>
  </si>
  <si>
    <t>&lt; 0.001</t>
  </si>
  <si>
    <t>산업군별 ERDP 분포 상이</t>
  </si>
  <si>
    <t>연도 × ERDP 유형</t>
  </si>
  <si>
    <t>연도 간 분포 안정</t>
  </si>
  <si>
    <t>ERDP 유형별 기술통계</t>
  </si>
  <si>
    <t>DI_ext 평균</t>
  </si>
  <si>
    <t>DI_ext SD</t>
  </si>
  <si>
    <t>DI_int 평균</t>
  </si>
  <si>
    <t>DI_int SD</t>
  </si>
  <si>
    <t>전체</t>
  </si>
  <si>
    <r>
      <t>1. 패널 데이터</t>
    </r>
    <r>
      <rPr>
        <sz val="11"/>
        <color rgb="FF121212"/>
        <rFont val="Segoe UI"/>
        <family val="2"/>
      </rPr>
      <t>: 60개 기업 × 12분기 = 720 관측치. 동일 기업의 반복 관측은 독립이 아님</t>
    </r>
  </si>
  <si>
    <r>
      <t>2. Naive ANOVA의 문제</t>
    </r>
    <r>
      <rPr>
        <sz val="11"/>
        <color rgb="FF121212"/>
        <rFont val="Segoe UI"/>
        <family val="2"/>
      </rPr>
      <t>: 720개를 독립 표본으로 취급하면 df가 부풀려져서 유의성이 과대 추정될 위험</t>
    </r>
  </si>
  <si>
    <r>
      <t>3. Cluster-robust가 해결하는 것</t>
    </r>
    <r>
      <rPr>
        <sz val="11"/>
        <color rgb="FF121212"/>
        <rFont val="Segoe UI"/>
        <family val="2"/>
      </rPr>
      <t>: 기업 내 상관을 허용하면서도 개별 관측치 정보를 버리지 않음 (기업 평균으로 축소하면 분기별 변동 정보를 잃음)</t>
    </r>
  </si>
  <si>
    <t>Naive F를 먼저 보여주고 (전통적 ANOVA)</t>
  </si>
  <si>
    <t>Cluster-robust F로 강건성 확인 (독립성 가정 완화)</t>
  </si>
  <si>
    <t>둘 다 p&lt;0.001이므로 "보정 후에도 결론 불변" → 신뢰성 강화</t>
  </si>
  <si>
    <t>F = 3.29</t>
  </si>
  <si>
    <t>p = .010</t>
  </si>
  <si>
    <t>F = 1.06</t>
  </si>
  <si>
    <t>p = .386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</si>
</sst>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\+0.000;\-0.000"/>
    <numFmt numFmtId="178" formatCode="0.0000"/>
    <numFmt numFmtId="180" formatCode=".000"/>
  </numFmts>
  <fonts count="4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7"/>
      <color theme="1"/>
      <name val="맑은 고딕"/>
      <family val="2"/>
      <scheme val="minor"/>
    </font>
    <font>
      <b/>
      <sz val="8"/>
      <color theme="1"/>
      <name val="맑은 고딕"/>
      <family val="2"/>
      <scheme val="minor"/>
    </font>
    <font>
      <sz val="9"/>
      <color rgb="FF000000"/>
      <name val="맑은 고딕"/>
      <family val="2"/>
      <scheme val="minor"/>
    </font>
    <font>
      <b/>
      <sz val="9"/>
      <color rgb="FF000000"/>
      <name val="맑은 고딕"/>
      <family val="2"/>
      <scheme val="minor"/>
    </font>
    <font>
      <b/>
      <sz val="13"/>
      <color rgb="FFFFFFFF"/>
      <name val="맑은 고딕"/>
      <family val="2"/>
      <scheme val="minor"/>
    </font>
    <font>
      <sz val="11"/>
      <color rgb="FF0000FF"/>
      <name val="맑은 고딕"/>
      <family val="2"/>
      <scheme val="minor"/>
    </font>
    <font>
      <sz val="11"/>
      <color rgb="FF595959"/>
      <name val="맑은 고딕"/>
      <family val="2"/>
      <scheme val="minor"/>
    </font>
    <font>
      <b/>
      <sz val="8"/>
      <color rgb="FF999999"/>
      <name val="맑은 고딕"/>
      <family val="2"/>
      <scheme val="minor"/>
    </font>
    <font>
      <b/>
      <sz val="8"/>
      <color rgb="FF888888"/>
      <name val="맑은 고딕"/>
      <family val="2"/>
      <scheme val="minor"/>
    </font>
    <font>
      <sz val="8"/>
      <color theme="1"/>
      <name val="맑은 고딕"/>
      <family val="2"/>
      <scheme val="minor"/>
    </font>
    <font>
      <sz val="8"/>
      <color rgb="FF555555"/>
      <name val="맑은 고딕"/>
      <family val="2"/>
      <scheme val="minor"/>
    </font>
    <font>
      <sz val="8"/>
      <color rgb="FF595959"/>
      <name val="맑은 고딕"/>
      <family val="2"/>
      <scheme val="minor"/>
    </font>
    <font>
      <sz val="9"/>
      <color rgb="FF595959"/>
      <name val="맑은 고딕"/>
      <family val="2"/>
      <scheme val="minor"/>
    </font>
    <font>
      <b/>
      <sz val="9"/>
      <color rgb="FF595959"/>
      <name val="맑은 고딕"/>
      <family val="2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rgb="FF9C0006"/>
      <name val="맑은 고딕"/>
      <family val="3"/>
      <charset val="129"/>
      <scheme val="minor"/>
    </font>
    <font>
      <sz val="9"/>
      <color rgb="FF666666"/>
      <name val="맑은 고딕"/>
      <family val="2"/>
      <scheme val="minor"/>
    </font>
    <font>
      <sz val="11"/>
      <color rgb="FF4472C4"/>
      <name val="맑은 고딕"/>
      <family val="2"/>
      <scheme val="minor"/>
    </font>
    <font>
      <sz val="11"/>
      <color rgb="FFED7D31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b/>
      <sz val="9"/>
      <color rgb="FF666666"/>
      <name val="맑은 고딕"/>
      <family val="2"/>
      <scheme val="minor"/>
    </font>
    <font>
      <sz val="11"/>
      <color theme="1"/>
      <name val="Calibri"/>
      <family val="2"/>
      <charset val="161"/>
    </font>
    <font>
      <sz val="11"/>
      <color theme="1"/>
      <name val="맑은 고딕"/>
      <family val="2"/>
      <charset val="161"/>
      <scheme val="minor"/>
    </font>
    <font>
      <sz val="11"/>
      <color rgb="FF121212"/>
      <name val="Segoe UI"/>
      <family val="2"/>
    </font>
    <font>
      <sz val="11"/>
      <color rgb="FF121212"/>
      <name val="Segoe U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F4F8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DDC1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4472C4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1F1F1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1F1F1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1F1F"/>
      </bottom>
      <diagonal/>
    </border>
    <border>
      <left style="thin">
        <color rgb="FFFFFFFF"/>
      </left>
      <right/>
      <top style="thin">
        <color rgb="FFFFFFFF"/>
      </top>
      <bottom style="thin">
        <color rgb="FF1F1F1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79">
    <xf numFmtId="0" fontId="0" fillId="0" borderId="0" xfId="0"/>
    <xf numFmtId="0" fontId="2" fillId="0" borderId="1" xfId="0" applyFont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6" fillId="0" borderId="0" xfId="0" applyFont="1"/>
    <xf numFmtId="0" fontId="7" fillId="3" borderId="0" xfId="0" applyFont="1" applyFill="1" applyAlignment="1">
      <alignment horizontal="center"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49" fontId="0" fillId="4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49" fontId="0" fillId="6" borderId="0" xfId="0" applyNumberFormat="1" applyFill="1" applyAlignment="1">
      <alignment vertical="top" wrapText="1"/>
    </xf>
    <xf numFmtId="49" fontId="0" fillId="7" borderId="0" xfId="0" applyNumberFormat="1" applyFill="1" applyAlignment="1">
      <alignment vertical="top" wrapText="1"/>
    </xf>
    <xf numFmtId="0" fontId="2" fillId="8" borderId="1" xfId="0" applyFont="1" applyFill="1" applyBorder="1" applyAlignment="1">
      <alignment horizontal="center" vertical="top"/>
    </xf>
    <xf numFmtId="0" fontId="0" fillId="8" borderId="0" xfId="0" applyFill="1" applyAlignment="1">
      <alignment vertical="top"/>
    </xf>
    <xf numFmtId="0" fontId="0" fillId="8" borderId="0" xfId="0" applyFill="1"/>
    <xf numFmtId="0" fontId="0" fillId="8" borderId="0" xfId="0" applyFill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/>
    </xf>
    <xf numFmtId="0" fontId="0" fillId="9" borderId="0" xfId="0" applyFill="1" applyAlignment="1">
      <alignment vertical="top"/>
    </xf>
    <xf numFmtId="0" fontId="0" fillId="9" borderId="0" xfId="0" applyFill="1"/>
    <xf numFmtId="0" fontId="2" fillId="10" borderId="1" xfId="0" applyFont="1" applyFill="1" applyBorder="1" applyAlignment="1">
      <alignment horizontal="center" vertical="top"/>
    </xf>
    <xf numFmtId="0" fontId="0" fillId="10" borderId="0" xfId="0" applyFill="1" applyAlignment="1">
      <alignment vertical="top"/>
    </xf>
    <xf numFmtId="0" fontId="0" fillId="10" borderId="0" xfId="0" applyFill="1"/>
    <xf numFmtId="0" fontId="2" fillId="11" borderId="1" xfId="0" applyFont="1" applyFill="1" applyBorder="1" applyAlignment="1">
      <alignment horizontal="center" vertical="top"/>
    </xf>
    <xf numFmtId="0" fontId="0" fillId="11" borderId="0" xfId="0" applyFill="1" applyAlignment="1">
      <alignment vertical="top"/>
    </xf>
    <xf numFmtId="0" fontId="0" fillId="11" borderId="0" xfId="0" applyFill="1"/>
    <xf numFmtId="0" fontId="2" fillId="12" borderId="1" xfId="0" applyFont="1" applyFill="1" applyBorder="1" applyAlignment="1">
      <alignment horizontal="center" vertical="top"/>
    </xf>
    <xf numFmtId="0" fontId="0" fillId="12" borderId="0" xfId="0" applyFill="1" applyAlignment="1">
      <alignment vertical="top"/>
    </xf>
    <xf numFmtId="0" fontId="0" fillId="12" borderId="0" xfId="0" applyFill="1"/>
    <xf numFmtId="0" fontId="0" fillId="13" borderId="0" xfId="0" applyFill="1"/>
    <xf numFmtId="0" fontId="2" fillId="14" borderId="1" xfId="0" applyFont="1" applyFill="1" applyBorder="1" applyAlignment="1">
      <alignment horizontal="center" vertical="top"/>
    </xf>
    <xf numFmtId="0" fontId="0" fillId="14" borderId="0" xfId="0" applyFill="1" applyAlignment="1">
      <alignment vertical="top" wrapText="1"/>
    </xf>
    <xf numFmtId="0" fontId="0" fillId="14" borderId="0" xfId="0" applyFill="1"/>
    <xf numFmtId="0" fontId="6" fillId="0" borderId="0" xfId="0" applyFont="1" applyAlignment="1">
      <alignment horizontal="center"/>
    </xf>
    <xf numFmtId="0" fontId="6" fillId="15" borderId="0" xfId="0" applyFont="1" applyFill="1" applyAlignment="1">
      <alignment horizontal="center"/>
    </xf>
    <xf numFmtId="2" fontId="0" fillId="0" borderId="0" xfId="0" applyNumberFormat="1"/>
    <xf numFmtId="0" fontId="0" fillId="16" borderId="0" xfId="0" applyFill="1"/>
    <xf numFmtId="2" fontId="9" fillId="0" borderId="3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2" fontId="9" fillId="0" borderId="9" xfId="0" applyNumberFormat="1" applyFont="1" applyBorder="1" applyAlignment="1">
      <alignment horizontal="center" vertical="center"/>
    </xf>
    <xf numFmtId="2" fontId="9" fillId="0" borderId="10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2" fontId="9" fillId="0" borderId="12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2" borderId="2" xfId="0" applyFont="1" applyFill="1" applyBorder="1" applyAlignment="1">
      <alignment horizontal="right" vertical="center"/>
    </xf>
    <xf numFmtId="0" fontId="12" fillId="15" borderId="0" xfId="0" applyFont="1" applyFill="1" applyAlignment="1">
      <alignment horizontal="center"/>
    </xf>
    <xf numFmtId="0" fontId="6" fillId="15" borderId="0" xfId="0" applyFont="1" applyFill="1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6" fillId="18" borderId="0" xfId="0" applyFont="1" applyFill="1"/>
    <xf numFmtId="0" fontId="6" fillId="19" borderId="0" xfId="0" applyFont="1" applyFill="1"/>
    <xf numFmtId="0" fontId="0" fillId="19" borderId="0" xfId="0" applyFill="1"/>
    <xf numFmtId="0" fontId="14" fillId="19" borderId="0" xfId="0" quotePrefix="1" applyFont="1" applyFill="1"/>
    <xf numFmtId="0" fontId="6" fillId="20" borderId="0" xfId="0" applyFont="1" applyFill="1" applyAlignment="1">
      <alignment horizontal="center"/>
    </xf>
    <xf numFmtId="0" fontId="13" fillId="17" borderId="0" xfId="0" applyFont="1" applyFill="1"/>
    <xf numFmtId="0" fontId="15" fillId="0" borderId="0" xfId="0" applyFont="1"/>
    <xf numFmtId="176" fontId="6" fillId="0" borderId="0" xfId="0" applyNumberFormat="1" applyFont="1" applyAlignment="1">
      <alignment horizontal="center"/>
    </xf>
    <xf numFmtId="176" fontId="0" fillId="0" borderId="0" xfId="0" applyNumberFormat="1"/>
    <xf numFmtId="0" fontId="16" fillId="20" borderId="0" xfId="0" applyFont="1" applyFill="1" applyAlignment="1">
      <alignment horizontal="center"/>
    </xf>
    <xf numFmtId="0" fontId="17" fillId="20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20" fillId="0" borderId="0" xfId="0" applyFont="1"/>
    <xf numFmtId="0" fontId="8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8" fillId="23" borderId="0" xfId="0" applyFont="1" applyFill="1"/>
    <xf numFmtId="0" fontId="8" fillId="24" borderId="0" xfId="0" applyFont="1" applyFill="1"/>
    <xf numFmtId="0" fontId="8" fillId="25" borderId="0" xfId="0" applyFont="1" applyFill="1"/>
    <xf numFmtId="176" fontId="18" fillId="0" borderId="0" xfId="0" applyNumberFormat="1" applyFont="1"/>
    <xf numFmtId="2" fontId="18" fillId="0" borderId="0" xfId="0" applyNumberFormat="1" applyFont="1"/>
    <xf numFmtId="0" fontId="8" fillId="4" borderId="0" xfId="0" applyFont="1" applyFill="1"/>
    <xf numFmtId="176" fontId="14" fillId="0" borderId="0" xfId="0" applyNumberFormat="1" applyFont="1"/>
    <xf numFmtId="0" fontId="21" fillId="0" borderId="0" xfId="0" applyFont="1"/>
    <xf numFmtId="0" fontId="22" fillId="4" borderId="0" xfId="0" applyFont="1" applyFill="1"/>
    <xf numFmtId="0" fontId="10" fillId="20" borderId="0" xfId="0" applyFont="1" applyFill="1"/>
    <xf numFmtId="0" fontId="10" fillId="21" borderId="0" xfId="0" applyFont="1" applyFill="1"/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6" fillId="26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4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6" fillId="4" borderId="0" xfId="0" applyFont="1" applyFill="1" applyAlignment="1">
      <alignment horizontal="center"/>
    </xf>
    <xf numFmtId="0" fontId="13" fillId="17" borderId="0" xfId="0" applyFont="1" applyFill="1" applyAlignment="1">
      <alignment horizontal="center"/>
    </xf>
    <xf numFmtId="0" fontId="1" fillId="0" borderId="0" xfId="1">
      <alignment vertical="center"/>
    </xf>
    <xf numFmtId="0" fontId="23" fillId="0" borderId="0" xfId="0" applyFont="1"/>
    <xf numFmtId="2" fontId="24" fillId="0" borderId="0" xfId="0" applyNumberFormat="1" applyFont="1" applyAlignment="1">
      <alignment horizontal="center"/>
    </xf>
    <xf numFmtId="0" fontId="25" fillId="0" borderId="0" xfId="0" applyFont="1"/>
    <xf numFmtId="0" fontId="2" fillId="0" borderId="17" xfId="0" applyFont="1" applyFill="1" applyBorder="1" applyAlignment="1">
      <alignment horizontal="center" vertical="top"/>
    </xf>
    <xf numFmtId="0" fontId="26" fillId="0" borderId="0" xfId="0" applyFont="1"/>
    <xf numFmtId="0" fontId="6" fillId="27" borderId="0" xfId="0" applyFont="1" applyFill="1"/>
    <xf numFmtId="176" fontId="6" fillId="0" borderId="0" xfId="0" applyNumberFormat="1" applyFont="1"/>
    <xf numFmtId="178" fontId="0" fillId="0" borderId="0" xfId="0" applyNumberFormat="1"/>
    <xf numFmtId="0" fontId="29" fillId="0" borderId="0" xfId="0" applyFont="1"/>
    <xf numFmtId="176" fontId="30" fillId="0" borderId="0" xfId="0" applyNumberFormat="1" applyFont="1"/>
    <xf numFmtId="0" fontId="30" fillId="0" borderId="0" xfId="0" applyFont="1"/>
    <xf numFmtId="0" fontId="31" fillId="0" borderId="0" xfId="0" applyFont="1"/>
    <xf numFmtId="176" fontId="31" fillId="0" borderId="0" xfId="0" applyNumberFormat="1" applyFont="1"/>
    <xf numFmtId="0" fontId="32" fillId="0" borderId="0" xfId="0" applyFont="1"/>
    <xf numFmtId="0" fontId="6" fillId="27" borderId="0" xfId="0" applyFont="1" applyFill="1" applyAlignment="1">
      <alignment horizontal="center"/>
    </xf>
    <xf numFmtId="177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33" fillId="0" borderId="0" xfId="0" applyFont="1" applyAlignment="1">
      <alignment horizontal="center"/>
    </xf>
    <xf numFmtId="0" fontId="6" fillId="27" borderId="20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8" fontId="0" fillId="0" borderId="18" xfId="0" applyNumberFormat="1" applyBorder="1" applyAlignment="1">
      <alignment horizontal="center"/>
    </xf>
    <xf numFmtId="176" fontId="0" fillId="0" borderId="18" xfId="0" applyNumberFormat="1" applyBorder="1" applyAlignment="1">
      <alignment horizontal="center"/>
    </xf>
    <xf numFmtId="180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177" fontId="0" fillId="0" borderId="19" xfId="0" applyNumberFormat="1" applyBorder="1" applyAlignment="1">
      <alignment horizontal="center"/>
    </xf>
    <xf numFmtId="178" fontId="0" fillId="0" borderId="19" xfId="0" applyNumberFormat="1" applyBorder="1" applyAlignment="1">
      <alignment horizontal="center"/>
    </xf>
    <xf numFmtId="0" fontId="34" fillId="0" borderId="0" xfId="0" applyFont="1"/>
    <xf numFmtId="177" fontId="6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center"/>
    </xf>
    <xf numFmtId="0" fontId="35" fillId="0" borderId="0" xfId="0" applyFont="1" applyFill="1" applyBorder="1"/>
    <xf numFmtId="177" fontId="0" fillId="0" borderId="0" xfId="0" applyNumberFormat="1" applyFill="1" applyBorder="1" applyAlignment="1">
      <alignment horizontal="center"/>
    </xf>
    <xf numFmtId="178" fontId="0" fillId="0" borderId="0" xfId="0" applyNumberFormat="1" applyFill="1" applyBorder="1" applyAlignment="1">
      <alignment horizontal="center"/>
    </xf>
    <xf numFmtId="176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0" fontId="34" fillId="0" borderId="18" xfId="0" applyFont="1" applyBorder="1"/>
    <xf numFmtId="0" fontId="0" fillId="0" borderId="19" xfId="0" applyFill="1" applyBorder="1" applyAlignment="1">
      <alignment horizontal="center"/>
    </xf>
    <xf numFmtId="0" fontId="35" fillId="0" borderId="19" xfId="0" applyFont="1" applyFill="1" applyBorder="1"/>
    <xf numFmtId="176" fontId="0" fillId="0" borderId="19" xfId="0" applyNumberFormat="1" applyFill="1" applyBorder="1" applyAlignment="1">
      <alignment horizontal="center"/>
    </xf>
    <xf numFmtId="180" fontId="0" fillId="0" borderId="19" xfId="0" applyNumberFormat="1" applyFill="1" applyBorder="1" applyAlignment="1">
      <alignment horizontal="center"/>
    </xf>
    <xf numFmtId="0" fontId="33" fillId="0" borderId="0" xfId="0" applyFont="1" applyFill="1" applyBorder="1" applyAlignment="1">
      <alignment horizontal="center"/>
    </xf>
    <xf numFmtId="0" fontId="36" fillId="0" borderId="0" xfId="0" applyFont="1"/>
    <xf numFmtId="0" fontId="33" fillId="0" borderId="0" xfId="0" applyFont="1"/>
    <xf numFmtId="0" fontId="0" fillId="27" borderId="0" xfId="0" applyFill="1"/>
    <xf numFmtId="0" fontId="6" fillId="27" borderId="0" xfId="0" applyFont="1" applyFill="1" applyAlignment="1">
      <alignment horizontal="center"/>
    </xf>
    <xf numFmtId="0" fontId="37" fillId="20" borderId="0" xfId="0" applyFont="1" applyFill="1" applyAlignment="1">
      <alignment horizontal="center"/>
    </xf>
    <xf numFmtId="0" fontId="0" fillId="0" borderId="21" xfId="0" applyBorder="1"/>
    <xf numFmtId="0" fontId="6" fillId="4" borderId="21" xfId="0" applyFont="1" applyFill="1" applyBorder="1"/>
    <xf numFmtId="0" fontId="6" fillId="4" borderId="21" xfId="0" applyFont="1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1" xfId="0" applyFill="1" applyBorder="1"/>
    <xf numFmtId="177" fontId="0" fillId="0" borderId="0" xfId="0" applyNumberFormat="1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0" fillId="0" borderId="21" xfId="0" applyBorder="1" applyAlignment="1">
      <alignment horizontal="center"/>
    </xf>
    <xf numFmtId="0" fontId="39" fillId="0" borderId="0" xfId="0" applyFont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7" fillId="28" borderId="22" xfId="0" applyFont="1" applyFill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7" fillId="28" borderId="22" xfId="0" applyFont="1" applyFill="1" applyBorder="1"/>
    <xf numFmtId="0" fontId="6" fillId="0" borderId="1" xfId="0" applyFont="1" applyBorder="1"/>
    <xf numFmtId="0" fontId="6" fillId="0" borderId="23" xfId="0" applyFont="1" applyBorder="1"/>
    <xf numFmtId="0" fontId="23" fillId="0" borderId="1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6" fontId="0" fillId="0" borderId="16" xfId="0" applyNumberFormat="1" applyBorder="1" applyAlignment="1">
      <alignment horizontal="center"/>
    </xf>
    <xf numFmtId="176" fontId="0" fillId="0" borderId="23" xfId="0" applyNumberFormat="1" applyBorder="1" applyAlignment="1">
      <alignment horizontal="center"/>
    </xf>
    <xf numFmtId="0" fontId="0" fillId="0" borderId="1" xfId="0" applyBorder="1"/>
    <xf numFmtId="0" fontId="0" fillId="0" borderId="23" xfId="0" applyBorder="1"/>
    <xf numFmtId="0" fontId="6" fillId="0" borderId="0" xfId="0" applyFont="1" applyFill="1" applyBorder="1"/>
    <xf numFmtId="0" fontId="6" fillId="0" borderId="1" xfId="0" applyFont="1" applyFill="1" applyBorder="1" applyAlignment="1">
      <alignment horizontal="center"/>
    </xf>
    <xf numFmtId="0" fontId="6" fillId="0" borderId="15" xfId="0" applyFont="1" applyBorder="1" applyAlignment="1">
      <alignment horizontal="center"/>
    </xf>
    <xf numFmtId="176" fontId="6" fillId="0" borderId="15" xfId="0" applyNumberFormat="1" applyFont="1" applyBorder="1" applyAlignment="1">
      <alignment horizontal="center"/>
    </xf>
    <xf numFmtId="0" fontId="41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</cellXfs>
  <cellStyles count="2">
    <cellStyle name="표준" xfId="0" builtinId="0"/>
    <cellStyle name="표준 2" xfId="1" xr:uid="{5C24F1A9-8583-4A48-A259-453182A5E1B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ERDP </a:t>
            </a:r>
            <a:r>
              <a:rPr lang="ko-KR" altLang="en-US"/>
              <a:t>유형별 분포 </a:t>
            </a:r>
            <a:r>
              <a:rPr lang="en-US" altLang="ko-KR"/>
              <a:t>(n=720)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ERDP_Chart!$B$1</c:f>
              <c:strCache>
                <c:ptCount val="1"/>
                <c:pt idx="0">
                  <c:v>건수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E74C3C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A2-4F4E-84D1-47CB8864FCE0}"/>
              </c:ext>
            </c:extLst>
          </c:dPt>
          <c:dPt>
            <c:idx val="1"/>
            <c:bubble3D val="0"/>
            <c:spPr>
              <a:solidFill>
                <a:srgbClr val="E67E2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A2-4F4E-84D1-47CB8864FCE0}"/>
              </c:ext>
            </c:extLst>
          </c:dPt>
          <c:dPt>
            <c:idx val="2"/>
            <c:bubble3D val="0"/>
            <c:spPr>
              <a:solidFill>
                <a:srgbClr val="3498DB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A2-4F4E-84D1-47CB8864FCE0}"/>
              </c:ext>
            </c:extLst>
          </c:dPt>
          <c:dPt>
            <c:idx val="3"/>
            <c:bubble3D val="0"/>
            <c:spPr>
              <a:solidFill>
                <a:srgbClr val="2ECC7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A2-4F4E-84D1-47CB8864FCE0}"/>
              </c:ext>
            </c:extLst>
          </c:dPt>
          <c:dPt>
            <c:idx val="4"/>
            <c:bubble3D val="0"/>
            <c:spPr>
              <a:solidFill>
                <a:srgbClr val="9B59B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1A2-4F4E-84D1-47CB8864FCE0}"/>
              </c:ext>
            </c:extLst>
          </c:dPt>
          <c:dPt>
            <c:idx val="5"/>
            <c:bubble3D val="0"/>
            <c:spPr>
              <a:solidFill>
                <a:srgbClr val="95A5A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1A2-4F4E-84D1-47CB8864FCE0}"/>
              </c:ext>
            </c:extLst>
          </c:dPt>
          <c:dPt>
            <c:idx val="6"/>
            <c:bubble3D val="0"/>
            <c:spPr>
              <a:solidFill>
                <a:srgbClr val="BDC3C7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1A2-4F4E-84D1-47CB8864FC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ERDP_Chart!$A$2:$A$8</c:f>
              <c:strCache>
                <c:ptCount val="6"/>
                <c:pt idx="0">
                  <c:v>A. 총체적과장형</c:v>
                </c:pt>
                <c:pt idx="1">
                  <c:v>B. 외부미화형</c:v>
                </c:pt>
                <c:pt idx="2">
                  <c:v>C. 내부은폐형</c:v>
                </c:pt>
                <c:pt idx="3">
                  <c:v>D. 균형일치형</c:v>
                </c:pt>
                <c:pt idx="4">
                  <c:v>E. 총체적과소형</c:v>
                </c:pt>
                <c:pt idx="5">
                  <c:v>F. ESG미성숙</c:v>
                </c:pt>
              </c:strCache>
            </c:strRef>
          </c:cat>
          <c:val>
            <c:numRef>
              <c:f>ERDP_Chart!$B$2:$B$8</c:f>
              <c:numCache>
                <c:formatCode>General</c:formatCode>
                <c:ptCount val="7"/>
                <c:pt idx="0">
                  <c:v>198</c:v>
                </c:pt>
                <c:pt idx="1">
                  <c:v>74</c:v>
                </c:pt>
                <c:pt idx="2">
                  <c:v>60</c:v>
                </c:pt>
                <c:pt idx="3">
                  <c:v>237</c:v>
                </c:pt>
                <c:pt idx="4">
                  <c:v>139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1A2-4F4E-84D1-47CB8864F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H2: DI_int → JP_</a:t>
            </a:r>
            <a:r>
              <a:rPr lang="ko-KR"/>
              <a:t>종합  </a:t>
            </a:r>
            <a:r>
              <a:rPr lang="en-US"/>
              <a:t>(</a:t>
            </a:r>
            <a:r>
              <a:rPr lang="el-GR"/>
              <a:t>β=+0.208, </a:t>
            </a:r>
            <a:r>
              <a:rPr lang="en-US"/>
              <a:t>p&lt;0.001, N=701)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A. 총체적과장형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E74C3C"/>
              </a:solidFill>
              <a:ln w="9525">
                <a:solidFill>
                  <a:srgbClr val="E74C3C"/>
                </a:solidFill>
                <a:prstDash val="solid"/>
              </a:ln>
              <a:effectLst/>
            </c:spPr>
          </c:marker>
          <c:xVal>
            <c:numRef>
              <c:f>H2_DI_int_산점도!$A$2:$A$189</c:f>
              <c:numCache>
                <c:formatCode>0.00</c:formatCode>
                <c:ptCount val="1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-1.3949926281752374</c:v>
                </c:pt>
                <c:pt idx="5">
                  <c:v>-1.3767347517185777</c:v>
                </c:pt>
                <c:pt idx="6">
                  <c:v>#N/A</c:v>
                </c:pt>
                <c:pt idx="7">
                  <c:v>#N/A</c:v>
                </c:pt>
                <c:pt idx="8">
                  <c:v>-0.41986999249332901</c:v>
                </c:pt>
                <c:pt idx="9">
                  <c:v>#N/A</c:v>
                </c:pt>
                <c:pt idx="10">
                  <c:v>-1.1361022966869885</c:v>
                </c:pt>
                <c:pt idx="11">
                  <c:v>-1.2166100881316599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-1.461115982780743</c:v>
                </c:pt>
                <c:pt idx="27">
                  <c:v>#N/A</c:v>
                </c:pt>
                <c:pt idx="28">
                  <c:v>#N/A</c:v>
                </c:pt>
                <c:pt idx="29">
                  <c:v>-1.3226934056694115</c:v>
                </c:pt>
                <c:pt idx="30">
                  <c:v>-2.3401535644814144</c:v>
                </c:pt>
                <c:pt idx="31">
                  <c:v>#N/A</c:v>
                </c:pt>
                <c:pt idx="32">
                  <c:v>-0.89059570180112091</c:v>
                </c:pt>
                <c:pt idx="33">
                  <c:v>#N/A</c:v>
                </c:pt>
                <c:pt idx="34">
                  <c:v>-0.68111861028100562</c:v>
                </c:pt>
                <c:pt idx="35">
                  <c:v>#N/A</c:v>
                </c:pt>
                <c:pt idx="36">
                  <c:v>-2.9661193059328577</c:v>
                </c:pt>
                <c:pt idx="37">
                  <c:v>-2.2156600849246328</c:v>
                </c:pt>
                <c:pt idx="38">
                  <c:v>-1.0611074372196758</c:v>
                </c:pt>
                <c:pt idx="39">
                  <c:v>#N/A</c:v>
                </c:pt>
                <c:pt idx="40">
                  <c:v>-2.3566986595667023</c:v>
                </c:pt>
                <c:pt idx="41">
                  <c:v>-1.2516268396205281</c:v>
                </c:pt>
                <c:pt idx="42">
                  <c:v>-0.72383134352683198</c:v>
                </c:pt>
                <c:pt idx="43">
                  <c:v>-0.60507735690575104</c:v>
                </c:pt>
                <c:pt idx="44">
                  <c:v>-1.937787589092824</c:v>
                </c:pt>
                <c:pt idx="45">
                  <c:v>#N/A</c:v>
                </c:pt>
                <c:pt idx="46">
                  <c:v>-1.0185860580354136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-1.3858927076414158</c:v>
                </c:pt>
                <c:pt idx="61">
                  <c:v>-2.0738859255699769</c:v>
                </c:pt>
                <c:pt idx="62">
                  <c:v>#N/A</c:v>
                </c:pt>
                <c:pt idx="63">
                  <c:v>-2.2704554164067092</c:v>
                </c:pt>
                <c:pt idx="64">
                  <c:v>-1.1193132530420977</c:v>
                </c:pt>
                <c:pt idx="65">
                  <c:v>#N/A</c:v>
                </c:pt>
                <c:pt idx="66">
                  <c:v>-6.6794217081382268</c:v>
                </c:pt>
                <c:pt idx="67">
                  <c:v>-0.92976410116382047</c:v>
                </c:pt>
                <c:pt idx="68">
                  <c:v>-1.146208139495517</c:v>
                </c:pt>
                <c:pt idx="69">
                  <c:v>#N/A</c:v>
                </c:pt>
                <c:pt idx="70">
                  <c:v>#N/A</c:v>
                </c:pt>
                <c:pt idx="71">
                  <c:v>-2.1781979663883586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-0.74416936782808896</c:v>
                </c:pt>
                <c:pt idx="79">
                  <c:v>#N/A</c:v>
                </c:pt>
                <c:pt idx="80">
                  <c:v>-2.5337487547835575</c:v>
                </c:pt>
                <c:pt idx="81">
                  <c:v>#N/A</c:v>
                </c:pt>
                <c:pt idx="82">
                  <c:v>-1.2822948537021364</c:v>
                </c:pt>
                <c:pt idx="83">
                  <c:v>-7.5395643591092369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-0.58512913698312341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-2.5399715269394045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-0.7131729083013072</c:v>
                </c:pt>
                <c:pt idx="105">
                  <c:v>#N/A</c:v>
                </c:pt>
                <c:pt idx="106">
                  <c:v>-0.91875739366042264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-1.1089189865544746</c:v>
                </c:pt>
                <c:pt idx="121">
                  <c:v>-1.9766574170213711</c:v>
                </c:pt>
                <c:pt idx="122">
                  <c:v>#N/A</c:v>
                </c:pt>
                <c:pt idx="123">
                  <c:v>-1.0272494872164137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-1.2485461733213816</c:v>
                </c:pt>
                <c:pt idx="133">
                  <c:v>-1.5279925984911711</c:v>
                </c:pt>
                <c:pt idx="134">
                  <c:v>-0.67309130424868391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-0.52822390965384913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-1.4904785359204848</c:v>
                </c:pt>
                <c:pt idx="146">
                  <c:v>#N/A</c:v>
                </c:pt>
                <c:pt idx="147">
                  <c:v>-0.9307741781209552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-2.6163842682718554</c:v>
                </c:pt>
                <c:pt idx="169">
                  <c:v>#N/A</c:v>
                </c:pt>
                <c:pt idx="170">
                  <c:v>-0.93785458988878578</c:v>
                </c:pt>
                <c:pt idx="171">
                  <c:v>-0.39576888060705556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-1.7712876726869862</c:v>
                </c:pt>
                <c:pt idx="179">
                  <c:v>-0.6390328648232797</c:v>
                </c:pt>
                <c:pt idx="180">
                  <c:v>-2.1261123493543908</c:v>
                </c:pt>
                <c:pt idx="181">
                  <c:v>-1.2841100867388411</c:v>
                </c:pt>
                <c:pt idx="182">
                  <c:v>-1.1126616622243639</c:v>
                </c:pt>
                <c:pt idx="183">
                  <c:v>-1.0267980610041054</c:v>
                </c:pt>
                <c:pt idx="184">
                  <c:v>-1.6777896638972458</c:v>
                </c:pt>
                <c:pt idx="185">
                  <c:v>-0.83087352102427525</c:v>
                </c:pt>
                <c:pt idx="186">
                  <c:v>-1.7954576744669826</c:v>
                </c:pt>
                <c:pt idx="187">
                  <c:v>-1.3645176877050902</c:v>
                </c:pt>
              </c:numCache>
            </c:numRef>
          </c:xVal>
          <c:yVal>
            <c:numRef>
              <c:f>H2_DI_int_산점도!$B$2:$B$189</c:f>
              <c:numCache>
                <c:formatCode>0.00</c:formatCode>
                <c:ptCount val="1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3.393939393939394</c:v>
                </c:pt>
                <c:pt idx="5">
                  <c:v>3.4</c:v>
                </c:pt>
                <c:pt idx="6">
                  <c:v>#N/A</c:v>
                </c:pt>
                <c:pt idx="7">
                  <c:v>#N/A</c:v>
                </c:pt>
                <c:pt idx="8">
                  <c:v>3.7894736842105261</c:v>
                </c:pt>
                <c:pt idx="9">
                  <c:v>#N/A</c:v>
                </c:pt>
                <c:pt idx="10">
                  <c:v>3.5517241379310351</c:v>
                </c:pt>
                <c:pt idx="11">
                  <c:v>3.5249999999999999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3.117647058823529</c:v>
                </c:pt>
                <c:pt idx="27">
                  <c:v>#N/A</c:v>
                </c:pt>
                <c:pt idx="28">
                  <c:v>#N/A</c:v>
                </c:pt>
                <c:pt idx="29">
                  <c:v>3.333333333333333</c:v>
                </c:pt>
                <c:pt idx="30">
                  <c:v>3.1428571428571428</c:v>
                </c:pt>
                <c:pt idx="31">
                  <c:v>#N/A</c:v>
                </c:pt>
                <c:pt idx="32">
                  <c:v>3.2941176470588238</c:v>
                </c:pt>
                <c:pt idx="33">
                  <c:v>#N/A</c:v>
                </c:pt>
                <c:pt idx="34">
                  <c:v>3.333333333333333</c:v>
                </c:pt>
                <c:pt idx="35">
                  <c:v>#N/A</c:v>
                </c:pt>
                <c:pt idx="36">
                  <c:v>3.083333333333333</c:v>
                </c:pt>
                <c:pt idx="37">
                  <c:v>3.4444444444444451</c:v>
                </c:pt>
                <c:pt idx="38">
                  <c:v>4</c:v>
                </c:pt>
                <c:pt idx="39">
                  <c:v>#N/A</c:v>
                </c:pt>
                <c:pt idx="40">
                  <c:v>3.3571428571428572</c:v>
                </c:pt>
                <c:pt idx="41">
                  <c:v>3.8888888888888888</c:v>
                </c:pt>
                <c:pt idx="42">
                  <c:v>4.1428571428571432</c:v>
                </c:pt>
                <c:pt idx="43">
                  <c:v>4.2</c:v>
                </c:pt>
                <c:pt idx="44">
                  <c:v>3.25</c:v>
                </c:pt>
                <c:pt idx="45">
                  <c:v>#N/A</c:v>
                </c:pt>
                <c:pt idx="46">
                  <c:v>3.692307692307693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3.5</c:v>
                </c:pt>
                <c:pt idx="61">
                  <c:v>3.1111111111111112</c:v>
                </c:pt>
                <c:pt idx="62">
                  <c:v>#N/A</c:v>
                </c:pt>
                <c:pt idx="63">
                  <c:v>3</c:v>
                </c:pt>
                <c:pt idx="64">
                  <c:v>3.1428571428571428</c:v>
                </c:pt>
                <c:pt idx="65">
                  <c:v>#N/A</c:v>
                </c:pt>
                <c:pt idx="66">
                  <c:v>0</c:v>
                </c:pt>
                <c:pt idx="67">
                  <c:v>3.25</c:v>
                </c:pt>
                <c:pt idx="68">
                  <c:v>3.25</c:v>
                </c:pt>
                <c:pt idx="69">
                  <c:v>#N/A</c:v>
                </c:pt>
                <c:pt idx="70">
                  <c:v>#N/A</c:v>
                </c:pt>
                <c:pt idx="71">
                  <c:v>2.666666666666667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2.666666666666667</c:v>
                </c:pt>
                <c:pt idx="79">
                  <c:v>#N/A</c:v>
                </c:pt>
                <c:pt idx="80">
                  <c:v>2.333333333333333</c:v>
                </c:pt>
                <c:pt idx="81">
                  <c:v>#N/A</c:v>
                </c:pt>
                <c:pt idx="82">
                  <c:v>2.916666666666667</c:v>
                </c:pt>
                <c:pt idx="83">
                  <c:v>0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3.083333333333333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1.5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3.2222222222222219</c:v>
                </c:pt>
                <c:pt idx="105">
                  <c:v>#N/A</c:v>
                </c:pt>
                <c:pt idx="106">
                  <c:v>3.1538461538461542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2.774193548387097</c:v>
                </c:pt>
                <c:pt idx="121">
                  <c:v>2.5625</c:v>
                </c:pt>
                <c:pt idx="122">
                  <c:v>#N/A</c:v>
                </c:pt>
                <c:pt idx="123">
                  <c:v>2.7941176470588238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3.6470588235294121</c:v>
                </c:pt>
                <c:pt idx="133">
                  <c:v>3.6122448979591839</c:v>
                </c:pt>
                <c:pt idx="134">
                  <c:v>3.71875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3.714285714285714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2.8</c:v>
                </c:pt>
                <c:pt idx="146">
                  <c:v>#N/A</c:v>
                </c:pt>
                <c:pt idx="147">
                  <c:v>2.907692307692308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2.8</c:v>
                </c:pt>
                <c:pt idx="169">
                  <c:v>#N/A</c:v>
                </c:pt>
                <c:pt idx="170">
                  <c:v>3.129032258064516</c:v>
                </c:pt>
                <c:pt idx="171">
                  <c:v>3.2352941176470589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3.0810810810810811</c:v>
                </c:pt>
                <c:pt idx="179">
                  <c:v>3.3030303030303032</c:v>
                </c:pt>
                <c:pt idx="180">
                  <c:v>2.833333333333333</c:v>
                </c:pt>
                <c:pt idx="181">
                  <c:v>3.035714285714286</c:v>
                </c:pt>
                <c:pt idx="182">
                  <c:v>3.0769230769230771</c:v>
                </c:pt>
                <c:pt idx="183">
                  <c:v>3.0975609756097562</c:v>
                </c:pt>
                <c:pt idx="184">
                  <c:v>3.2234042553191489</c:v>
                </c:pt>
                <c:pt idx="185">
                  <c:v>3.4269662921348321</c:v>
                </c:pt>
                <c:pt idx="186">
                  <c:v>3.1951219512195119</c:v>
                </c:pt>
                <c:pt idx="187">
                  <c:v>3.2987012987012991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9-4962-BA84-F18BDC5362C4}"/>
            </c:ext>
          </c:extLst>
        </c:ser>
        <c:ser>
          <c:idx val="1"/>
          <c:order val="1"/>
          <c:tx>
            <c:v>B. 외부미화형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39C12"/>
              </a:solidFill>
              <a:ln w="9525">
                <a:solidFill>
                  <a:srgbClr val="F39C12"/>
                </a:solidFill>
                <a:prstDash val="solid"/>
              </a:ln>
              <a:effectLst/>
            </c:spPr>
          </c:marker>
          <c:xVal>
            <c:numRef>
              <c:f>H2_DI_int_산점도!$C$2:$C$75</c:f>
              <c:numCache>
                <c:formatCode>0.00</c:formatCode>
                <c:ptCount val="74"/>
                <c:pt idx="0">
                  <c:v>#N/A</c:v>
                </c:pt>
                <c:pt idx="1">
                  <c:v>1.4725216145343754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1.280410898407045</c:v>
                </c:pt>
                <c:pt idx="15">
                  <c:v>1.2989158969141297</c:v>
                </c:pt>
                <c:pt idx="16">
                  <c:v>#N/A</c:v>
                </c:pt>
                <c:pt idx="17">
                  <c:v>0.67296961814734979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0.3135900739318439</c:v>
                </c:pt>
                <c:pt idx="46">
                  <c:v>#N/A</c:v>
                </c:pt>
                <c:pt idx="47">
                  <c:v>0.86777534483022378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0.87148145967902557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0.75090504549023684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0.77034439616261785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</c:numCache>
            </c:numRef>
          </c:xVal>
          <c:yVal>
            <c:numRef>
              <c:f>H2_DI_int_산점도!$D$2:$D$75</c:f>
              <c:numCache>
                <c:formatCode>0.00</c:formatCode>
                <c:ptCount val="74"/>
                <c:pt idx="0">
                  <c:v>#N/A</c:v>
                </c:pt>
                <c:pt idx="1">
                  <c:v>4.2941176470588234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3.8571428571428572</c:v>
                </c:pt>
                <c:pt idx="15">
                  <c:v>3.8611111111111112</c:v>
                </c:pt>
                <c:pt idx="16">
                  <c:v>#N/A</c:v>
                </c:pt>
                <c:pt idx="17">
                  <c:v>3.5762711864406782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4.333333333333333</c:v>
                </c:pt>
                <c:pt idx="46">
                  <c:v>#N/A</c:v>
                </c:pt>
                <c:pt idx="47">
                  <c:v>4.5999999999999996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3.7384615384615389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4.2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4.333333333333333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9-4962-BA84-F18BDC5362C4}"/>
            </c:ext>
          </c:extLst>
        </c:ser>
        <c:ser>
          <c:idx val="2"/>
          <c:order val="2"/>
          <c:tx>
            <c:v>C. 내부은폐형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69B4"/>
              </a:solidFill>
              <a:ln w="9525">
                <a:solidFill>
                  <a:srgbClr val="FF69B4"/>
                </a:solidFill>
                <a:prstDash val="solid"/>
              </a:ln>
              <a:effectLst/>
            </c:spPr>
          </c:marker>
          <c:xVal>
            <c:numRef>
              <c:f>H2_DI_int_산점도!$E$2:$E$53</c:f>
              <c:numCache>
                <c:formatCode>0.00</c:formatCode>
                <c:ptCount val="5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-1.2906619055657533</c:v>
                </c:pt>
                <c:pt idx="8">
                  <c:v>#N/A</c:v>
                </c:pt>
                <c:pt idx="9">
                  <c:v>-1.3405133384403665</c:v>
                </c:pt>
                <c:pt idx="10">
                  <c:v>#N/A</c:v>
                </c:pt>
                <c:pt idx="11">
                  <c:v>#N/A</c:v>
                </c:pt>
                <c:pt idx="12">
                  <c:v>-2.1084175238468359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-0.72407595089690657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-0.59928637813769225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</c:numCache>
            </c:numRef>
          </c:xVal>
          <c:yVal>
            <c:numRef>
              <c:f>H2_DI_int_산점도!$F$2:$F$53</c:f>
              <c:numCache>
                <c:formatCode>0.00</c:formatCode>
                <c:ptCount val="5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3.4285714285714279</c:v>
                </c:pt>
                <c:pt idx="8">
                  <c:v>#N/A</c:v>
                </c:pt>
                <c:pt idx="9">
                  <c:v>3.4838709677419351</c:v>
                </c:pt>
                <c:pt idx="10">
                  <c:v>#N/A</c:v>
                </c:pt>
                <c:pt idx="11">
                  <c:v>#N/A</c:v>
                </c:pt>
                <c:pt idx="12">
                  <c:v>3.1304347826086958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3.28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4.2222222222222223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59-4962-BA84-F18BDC5362C4}"/>
            </c:ext>
          </c:extLst>
        </c:ser>
        <c:ser>
          <c:idx val="3"/>
          <c:order val="3"/>
          <c:tx>
            <c:v>D. 균형일치형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27AE60"/>
              </a:solidFill>
              <a:ln w="9525">
                <a:solidFill>
                  <a:srgbClr val="27AE60"/>
                </a:solidFill>
                <a:prstDash val="solid"/>
              </a:ln>
              <a:effectLst/>
            </c:spPr>
          </c:marker>
          <c:xVal>
            <c:numRef>
              <c:f>H2_DI_int_산점도!$G$2:$G$237</c:f>
              <c:numCache>
                <c:formatCode>0.00</c:formatCode>
                <c:ptCount val="236"/>
                <c:pt idx="0">
                  <c:v>2.8598051622042486E-2</c:v>
                </c:pt>
                <c:pt idx="1">
                  <c:v>#N/A</c:v>
                </c:pt>
                <c:pt idx="2">
                  <c:v>1.2953128136314986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-1.2719504172716596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-0.38503896723054654</c:v>
                </c:pt>
                <c:pt idx="14">
                  <c:v>#N/A</c:v>
                </c:pt>
                <c:pt idx="15">
                  <c:v>#N/A</c:v>
                </c:pt>
                <c:pt idx="16">
                  <c:v>-0.18957877210327734</c:v>
                </c:pt>
                <c:pt idx="17">
                  <c:v>#N/A</c:v>
                </c:pt>
                <c:pt idx="18">
                  <c:v>1.2358181089483418</c:v>
                </c:pt>
                <c:pt idx="19">
                  <c:v>#N/A</c:v>
                </c:pt>
                <c:pt idx="20">
                  <c:v>0.19585799306800297</c:v>
                </c:pt>
                <c:pt idx="21">
                  <c:v>-5.1436077890306853E-2</c:v>
                </c:pt>
                <c:pt idx="22">
                  <c:v>#N/A</c:v>
                </c:pt>
                <c:pt idx="23">
                  <c:v>8.9874819800159433E-2</c:v>
                </c:pt>
                <c:pt idx="24">
                  <c:v>0.83975336117410648</c:v>
                </c:pt>
                <c:pt idx="25">
                  <c:v>-0.18180945956858832</c:v>
                </c:pt>
                <c:pt idx="26">
                  <c:v>#N/A</c:v>
                </c:pt>
                <c:pt idx="27">
                  <c:v>-2.0895472573410965</c:v>
                </c:pt>
                <c:pt idx="28">
                  <c:v>0.20349683254859641</c:v>
                </c:pt>
                <c:pt idx="29">
                  <c:v>#N/A</c:v>
                </c:pt>
                <c:pt idx="30">
                  <c:v>#N/A</c:v>
                </c:pt>
                <c:pt idx="31">
                  <c:v>-0.25436023891680626</c:v>
                </c:pt>
                <c:pt idx="32">
                  <c:v>#N/A</c:v>
                </c:pt>
                <c:pt idx="33">
                  <c:v>-1.1262574297612558</c:v>
                </c:pt>
                <c:pt idx="34">
                  <c:v>#N/A</c:v>
                </c:pt>
                <c:pt idx="35">
                  <c:v>-3.3643963764271478E-2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0.11512878488278233</c:v>
                </c:pt>
                <c:pt idx="51">
                  <c:v>#N/A</c:v>
                </c:pt>
                <c:pt idx="52">
                  <c:v>1.3501839371233337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0.26897464803565407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-0.2485977963717525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0.18063592365242276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2.2535180495140601</c:v>
                </c:pt>
                <c:pt idx="74">
                  <c:v>#N/A</c:v>
                </c:pt>
                <c:pt idx="75">
                  <c:v>#N/A</c:v>
                </c:pt>
                <c:pt idx="76">
                  <c:v>7.310664920467308E-2</c:v>
                </c:pt>
                <c:pt idx="77">
                  <c:v>#N/A</c:v>
                </c:pt>
                <c:pt idx="78">
                  <c:v>#N/A</c:v>
                </c:pt>
                <c:pt idx="79">
                  <c:v>1.0436219194310818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0.18295046429578177</c:v>
                </c:pt>
                <c:pt idx="87">
                  <c:v>#N/A</c:v>
                </c:pt>
                <c:pt idx="88">
                  <c:v>#N/A</c:v>
                </c:pt>
                <c:pt idx="89">
                  <c:v>5.9644818985280457E-2</c:v>
                </c:pt>
                <c:pt idx="90">
                  <c:v>#N/A</c:v>
                </c:pt>
                <c:pt idx="91">
                  <c:v>-0.14343359234335024</c:v>
                </c:pt>
                <c:pt idx="92">
                  <c:v>0.27081830258642492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1.0989892519213971</c:v>
                </c:pt>
                <c:pt idx="97">
                  <c:v>-0.17306475123814247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0.25868102248724822</c:v>
                </c:pt>
                <c:pt idx="108">
                  <c:v>#N/A</c:v>
                </c:pt>
                <c:pt idx="109">
                  <c:v>#N/A</c:v>
                </c:pt>
                <c:pt idx="110">
                  <c:v>0.28556139901891431</c:v>
                </c:pt>
                <c:pt idx="111">
                  <c:v>0.13134968028240301</c:v>
                </c:pt>
                <c:pt idx="112">
                  <c:v>-0.28785385115589934</c:v>
                </c:pt>
                <c:pt idx="113">
                  <c:v>0.76514737981261383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2.6695953437954723E-2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-0.14902371330927636</c:v>
                </c:pt>
                <c:pt idx="125">
                  <c:v>-0.41253285301024289</c:v>
                </c:pt>
                <c:pt idx="126">
                  <c:v>#N/A</c:v>
                </c:pt>
                <c:pt idx="127">
                  <c:v>1.0221280186950248</c:v>
                </c:pt>
                <c:pt idx="128">
                  <c:v>-0.22199122867930127</c:v>
                </c:pt>
                <c:pt idx="129">
                  <c:v>1.2582144326039111</c:v>
                </c:pt>
                <c:pt idx="130">
                  <c:v>-1.1755852604675243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-0.65803831926427492</c:v>
                </c:pt>
                <c:pt idx="137">
                  <c:v>0.83898810951240377</c:v>
                </c:pt>
                <c:pt idx="138">
                  <c:v>#N/A</c:v>
                </c:pt>
                <c:pt idx="139">
                  <c:v>-1.026786497288104</c:v>
                </c:pt>
                <c:pt idx="140">
                  <c:v>1.141229943703524</c:v>
                </c:pt>
                <c:pt idx="141">
                  <c:v>0.11257801656990572</c:v>
                </c:pt>
                <c:pt idx="142">
                  <c:v>1.7093646742485622</c:v>
                </c:pt>
                <c:pt idx="143">
                  <c:v>-0.67436881293122042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0.22204549758558598</c:v>
                </c:pt>
                <c:pt idx="149">
                  <c:v>#N/A</c:v>
                </c:pt>
                <c:pt idx="150">
                  <c:v>#N/A</c:v>
                </c:pt>
                <c:pt idx="151">
                  <c:v>-0.70343056772327861</c:v>
                </c:pt>
                <c:pt idx="152">
                  <c:v>2.3096203945116915</c:v>
                </c:pt>
                <c:pt idx="153">
                  <c:v>0.60401976415400105</c:v>
                </c:pt>
                <c:pt idx="154">
                  <c:v>-0.44027511865295826</c:v>
                </c:pt>
                <c:pt idx="155">
                  <c:v>-0.11806628076361586</c:v>
                </c:pt>
                <c:pt idx="156">
                  <c:v>#N/A</c:v>
                </c:pt>
                <c:pt idx="157">
                  <c:v>-0.16213603435035193</c:v>
                </c:pt>
                <c:pt idx="158">
                  <c:v>0.22190390383941616</c:v>
                </c:pt>
                <c:pt idx="159">
                  <c:v>#N/A</c:v>
                </c:pt>
                <c:pt idx="160">
                  <c:v>-0.72692374554944306</c:v>
                </c:pt>
                <c:pt idx="161">
                  <c:v>3.164430573560989E-2</c:v>
                </c:pt>
                <c:pt idx="162">
                  <c:v>1.136799483900905</c:v>
                </c:pt>
                <c:pt idx="163">
                  <c:v>1.0291176973104408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-4.4352015744673956E-2</c:v>
                </c:pt>
                <c:pt idx="168">
                  <c:v>#N/A</c:v>
                </c:pt>
                <c:pt idx="169">
                  <c:v>0.21773446973877708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0.46406827372638715</c:v>
                </c:pt>
                <c:pt idx="176">
                  <c:v>-8.9692317228361573E-2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3.3045886326323548E-2</c:v>
                </c:pt>
                <c:pt idx="189">
                  <c:v>#N/A</c:v>
                </c:pt>
                <c:pt idx="190">
                  <c:v>0.46462853286384287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7.5211395291669314E-2</c:v>
                </c:pt>
                <c:pt idx="202">
                  <c:v>0.20965114457946465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0.52151267976011384</c:v>
                </c:pt>
                <c:pt idx="209">
                  <c:v>-1.3501592991224203</c:v>
                </c:pt>
                <c:pt idx="210">
                  <c:v>3.7056477614963279E-2</c:v>
                </c:pt>
                <c:pt idx="211">
                  <c:v>0.49787708929182295</c:v>
                </c:pt>
                <c:pt idx="212">
                  <c:v>#N/A</c:v>
                </c:pt>
                <c:pt idx="213">
                  <c:v>#N/A</c:v>
                </c:pt>
                <c:pt idx="214">
                  <c:v>0.15320328026548635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1.7522859740251024</c:v>
                </c:pt>
                <c:pt idx="227">
                  <c:v>#N/A</c:v>
                </c:pt>
                <c:pt idx="228">
                  <c:v>-1.2349463020448579</c:v>
                </c:pt>
                <c:pt idx="229">
                  <c:v>-2.2109491968285655E-2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-0.85210525311771146</c:v>
                </c:pt>
                <c:pt idx="235">
                  <c:v>0.50511689149178318</c:v>
                </c:pt>
              </c:numCache>
            </c:numRef>
          </c:xVal>
          <c:yVal>
            <c:numRef>
              <c:f>H2_DI_int_산점도!$H$2:$H$237</c:f>
              <c:numCache>
                <c:formatCode>0.00</c:formatCode>
                <c:ptCount val="236"/>
                <c:pt idx="0">
                  <c:v>3.8148148148148149</c:v>
                </c:pt>
                <c:pt idx="1">
                  <c:v>#N/A</c:v>
                </c:pt>
                <c:pt idx="2">
                  <c:v>4.2352941176470589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3.4347826086956519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3.5</c:v>
                </c:pt>
                <c:pt idx="14">
                  <c:v>#N/A</c:v>
                </c:pt>
                <c:pt idx="15">
                  <c:v>#N/A</c:v>
                </c:pt>
                <c:pt idx="16">
                  <c:v>3.3913043478260869</c:v>
                </c:pt>
                <c:pt idx="17">
                  <c:v>#N/A</c:v>
                </c:pt>
                <c:pt idx="18">
                  <c:v>3.6969696969696968</c:v>
                </c:pt>
                <c:pt idx="19">
                  <c:v>#N/A</c:v>
                </c:pt>
                <c:pt idx="20">
                  <c:v>3.4772727272727271</c:v>
                </c:pt>
                <c:pt idx="21">
                  <c:v>3.4242424242424239</c:v>
                </c:pt>
                <c:pt idx="22">
                  <c:v>#N/A</c:v>
                </c:pt>
                <c:pt idx="23">
                  <c:v>3.454545454545455</c:v>
                </c:pt>
                <c:pt idx="24">
                  <c:v>3.5483870967741931</c:v>
                </c:pt>
                <c:pt idx="25">
                  <c:v>3.3571428571428572</c:v>
                </c:pt>
                <c:pt idx="26">
                  <c:v>#N/A</c:v>
                </c:pt>
                <c:pt idx="27">
                  <c:v>3</c:v>
                </c:pt>
                <c:pt idx="28">
                  <c:v>3.6190476190476191</c:v>
                </c:pt>
                <c:pt idx="29">
                  <c:v>#N/A</c:v>
                </c:pt>
                <c:pt idx="30">
                  <c:v>#N/A</c:v>
                </c:pt>
                <c:pt idx="31">
                  <c:v>3.5333333333333332</c:v>
                </c:pt>
                <c:pt idx="32">
                  <c:v>#N/A</c:v>
                </c:pt>
                <c:pt idx="33">
                  <c:v>3.25</c:v>
                </c:pt>
                <c:pt idx="34">
                  <c:v>#N/A</c:v>
                </c:pt>
                <c:pt idx="35">
                  <c:v>3.454545454545455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3.4736842105263159</c:v>
                </c:pt>
                <c:pt idx="51">
                  <c:v>#N/A</c:v>
                </c:pt>
                <c:pt idx="52">
                  <c:v>3.7288135593220342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3.1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4.1428571428571432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4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3.9</c:v>
                </c:pt>
                <c:pt idx="74">
                  <c:v>#N/A</c:v>
                </c:pt>
                <c:pt idx="75">
                  <c:v>#N/A</c:v>
                </c:pt>
                <c:pt idx="76">
                  <c:v>3.047619047619047</c:v>
                </c:pt>
                <c:pt idx="77">
                  <c:v>#N/A</c:v>
                </c:pt>
                <c:pt idx="78">
                  <c:v>#N/A</c:v>
                </c:pt>
                <c:pt idx="79">
                  <c:v>3.5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2.833333333333333</c:v>
                </c:pt>
                <c:pt idx="87">
                  <c:v>#N/A</c:v>
                </c:pt>
                <c:pt idx="88">
                  <c:v>#N/A</c:v>
                </c:pt>
                <c:pt idx="89">
                  <c:v>3.4482758620689649</c:v>
                </c:pt>
                <c:pt idx="90">
                  <c:v>#N/A</c:v>
                </c:pt>
                <c:pt idx="91">
                  <c:v>3.333333333333333</c:v>
                </c:pt>
                <c:pt idx="92">
                  <c:v>3.0909090909090908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3</c:v>
                </c:pt>
                <c:pt idx="97">
                  <c:v>2.5769230769230771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3.545454545454545</c:v>
                </c:pt>
                <c:pt idx="108">
                  <c:v>#N/A</c:v>
                </c:pt>
                <c:pt idx="109">
                  <c:v>#N/A</c:v>
                </c:pt>
                <c:pt idx="110">
                  <c:v>3.75</c:v>
                </c:pt>
                <c:pt idx="111">
                  <c:v>3.692307692307693</c:v>
                </c:pt>
                <c:pt idx="112">
                  <c:v>3.2727272727272729</c:v>
                </c:pt>
                <c:pt idx="113">
                  <c:v>3.666666666666667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2.964285714285714</c:v>
                </c:pt>
                <c:pt idx="125">
                  <c:v>2.9</c:v>
                </c:pt>
                <c:pt idx="126">
                  <c:v>#N/A</c:v>
                </c:pt>
                <c:pt idx="127">
                  <c:v>3.25</c:v>
                </c:pt>
                <c:pt idx="128">
                  <c:v>2.8888888888888888</c:v>
                </c:pt>
                <c:pt idx="129">
                  <c:v>3.25</c:v>
                </c:pt>
                <c:pt idx="130">
                  <c:v>2.65625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3.6981132075471699</c:v>
                </c:pt>
                <c:pt idx="137">
                  <c:v>3.884615384615385</c:v>
                </c:pt>
                <c:pt idx="138">
                  <c:v>#N/A</c:v>
                </c:pt>
                <c:pt idx="139">
                  <c:v>3.652173913043478</c:v>
                </c:pt>
                <c:pt idx="140">
                  <c:v>3.8928571428571428</c:v>
                </c:pt>
                <c:pt idx="141">
                  <c:v>3.7647058823529411</c:v>
                </c:pt>
                <c:pt idx="142">
                  <c:v>3.9636363636363638</c:v>
                </c:pt>
                <c:pt idx="143">
                  <c:v>3.666666666666667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3.094736842105263</c:v>
                </c:pt>
                <c:pt idx="149">
                  <c:v>#N/A</c:v>
                </c:pt>
                <c:pt idx="150">
                  <c:v>#N/A</c:v>
                </c:pt>
                <c:pt idx="151">
                  <c:v>2.916666666666667</c:v>
                </c:pt>
                <c:pt idx="152">
                  <c:v>3.4509803921568629</c:v>
                </c:pt>
                <c:pt idx="153">
                  <c:v>3.12280701754386</c:v>
                </c:pt>
                <c:pt idx="154">
                  <c:v>2.921875</c:v>
                </c:pt>
                <c:pt idx="155">
                  <c:v>2.9838709677419351</c:v>
                </c:pt>
                <c:pt idx="156">
                  <c:v>#N/A</c:v>
                </c:pt>
                <c:pt idx="157">
                  <c:v>3.1538461538461542</c:v>
                </c:pt>
                <c:pt idx="158">
                  <c:v>3.2727272727272729</c:v>
                </c:pt>
                <c:pt idx="159">
                  <c:v>#N/A</c:v>
                </c:pt>
                <c:pt idx="160">
                  <c:v>2.9230769230769229</c:v>
                </c:pt>
                <c:pt idx="161">
                  <c:v>3.1578947368421049</c:v>
                </c:pt>
                <c:pt idx="162">
                  <c:v>3.5</c:v>
                </c:pt>
                <c:pt idx="163">
                  <c:v>3.4666666666666668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2.75</c:v>
                </c:pt>
                <c:pt idx="168">
                  <c:v>#N/A</c:v>
                </c:pt>
                <c:pt idx="169">
                  <c:v>3.3555555555555561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3.3684210526315792</c:v>
                </c:pt>
                <c:pt idx="176">
                  <c:v>3.410714285714286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3.4938271604938271</c:v>
                </c:pt>
                <c:pt idx="189">
                  <c:v>#N/A</c:v>
                </c:pt>
                <c:pt idx="190">
                  <c:v>3.5975609756097562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3.875</c:v>
                </c:pt>
                <c:pt idx="202">
                  <c:v>3.898305084745763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3.023255813953488</c:v>
                </c:pt>
                <c:pt idx="209">
                  <c:v>2.7654320987654319</c:v>
                </c:pt>
                <c:pt idx="210">
                  <c:v>2.956521739130435</c:v>
                </c:pt>
                <c:pt idx="211">
                  <c:v>3.02</c:v>
                </c:pt>
                <c:pt idx="212">
                  <c:v>#N/A</c:v>
                </c:pt>
                <c:pt idx="213">
                  <c:v>#N/A</c:v>
                </c:pt>
                <c:pt idx="214">
                  <c:v>2.94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2.9285714285714279</c:v>
                </c:pt>
                <c:pt idx="227">
                  <c:v>#N/A</c:v>
                </c:pt>
                <c:pt idx="228">
                  <c:v>3.75</c:v>
                </c:pt>
                <c:pt idx="229">
                  <c:v>4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3.791666666666667</c:v>
                </c:pt>
                <c:pt idx="235">
                  <c:v>4.0714285714285712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59-4962-BA84-F18BDC5362C4}"/>
            </c:ext>
          </c:extLst>
        </c:ser>
        <c:ser>
          <c:idx val="4"/>
          <c:order val="4"/>
          <c:tx>
            <c:v>E. 총체적과소형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3498DB"/>
              </a:solidFill>
              <a:ln w="9525">
                <a:solidFill>
                  <a:srgbClr val="3498DB"/>
                </a:solidFill>
                <a:prstDash val="solid"/>
              </a:ln>
              <a:effectLst/>
            </c:spPr>
          </c:marker>
          <c:xVal>
            <c:numRef>
              <c:f>H2_DI_int_산점도!$I$2:$I$140</c:f>
              <c:numCache>
                <c:formatCode>0.00</c:formatCode>
                <c:ptCount val="13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0.7450328529330893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0.44683226350992966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1.2738247126590525</c:v>
                </c:pt>
                <c:pt idx="49">
                  <c:v>0.98379070836606486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1.0916203263586364</c:v>
                </c:pt>
                <c:pt idx="54">
                  <c:v>0.60134526201623295</c:v>
                </c:pt>
                <c:pt idx="55">
                  <c:v>3.2674691656303065</c:v>
                </c:pt>
                <c:pt idx="56">
                  <c:v>#N/A</c:v>
                </c:pt>
                <c:pt idx="57">
                  <c:v>2.482809675143768</c:v>
                </c:pt>
                <c:pt idx="58">
                  <c:v>2.839879840806367</c:v>
                </c:pt>
                <c:pt idx="59">
                  <c:v>0.61810992112797192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0.98281101149292449</c:v>
                </c:pt>
                <c:pt idx="73">
                  <c:v>#N/A</c:v>
                </c:pt>
                <c:pt idx="74">
                  <c:v>1.9913086607160491</c:v>
                </c:pt>
                <c:pt idx="75">
                  <c:v>0.78908379508089543</c:v>
                </c:pt>
                <c:pt idx="76">
                  <c:v>#N/A</c:v>
                </c:pt>
                <c:pt idx="77">
                  <c:v>0.96110847540373656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0.87003242262431779</c:v>
                </c:pt>
                <c:pt idx="85">
                  <c:v>1.0395721266274633</c:v>
                </c:pt>
                <c:pt idx="86">
                  <c:v>#N/A</c:v>
                </c:pt>
                <c:pt idx="87">
                  <c:v>0.95926384578386892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1.1197915572187176</c:v>
                </c:pt>
                <c:pt idx="96">
                  <c:v>#N/A</c:v>
                </c:pt>
                <c:pt idx="97">
                  <c:v>#N/A</c:v>
                </c:pt>
                <c:pt idx="98">
                  <c:v>0.62425139428290954</c:v>
                </c:pt>
                <c:pt idx="99">
                  <c:v>1.2297141692421394</c:v>
                </c:pt>
                <c:pt idx="100">
                  <c:v>1.8001703910163589</c:v>
                </c:pt>
                <c:pt idx="101">
                  <c:v>1.9823930030392116</c:v>
                </c:pt>
                <c:pt idx="102">
                  <c:v>3.0848398057774808</c:v>
                </c:pt>
                <c:pt idx="103">
                  <c:v>2.2687428219322672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1.6561484214013547</c:v>
                </c:pt>
                <c:pt idx="115">
                  <c:v>#N/A</c:v>
                </c:pt>
                <c:pt idx="116">
                  <c:v>0.91769699502669555</c:v>
                </c:pt>
                <c:pt idx="117">
                  <c:v>0.69494673462951095</c:v>
                </c:pt>
                <c:pt idx="118">
                  <c:v>0.91769699502669555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0.92896822183104544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0.73030891704136658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</c:numCache>
            </c:numRef>
          </c:xVal>
          <c:yVal>
            <c:numRef>
              <c:f>H2_DI_int_산점도!$J$2:$J$140</c:f>
              <c:numCache>
                <c:formatCode>0.00</c:formatCode>
                <c:ptCount val="13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4.0526315789473681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3.5277777777777781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3.879310344827585</c:v>
                </c:pt>
                <c:pt idx="49">
                  <c:v>3.7777777777777781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3.6382978723404249</c:v>
                </c:pt>
                <c:pt idx="54">
                  <c:v>3.4666666666666668</c:v>
                </c:pt>
                <c:pt idx="55">
                  <c:v>4.4000000000000004</c:v>
                </c:pt>
                <c:pt idx="56">
                  <c:v>#N/A</c:v>
                </c:pt>
                <c:pt idx="57">
                  <c:v>3.875</c:v>
                </c:pt>
                <c:pt idx="58">
                  <c:v>4</c:v>
                </c:pt>
                <c:pt idx="59">
                  <c:v>3.2222222222222219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3.307692307692307</c:v>
                </c:pt>
                <c:pt idx="73">
                  <c:v>#N/A</c:v>
                </c:pt>
                <c:pt idx="74">
                  <c:v>3.7777777777777781</c:v>
                </c:pt>
                <c:pt idx="75">
                  <c:v>3.2173913043478262</c:v>
                </c:pt>
                <c:pt idx="76">
                  <c:v>#N/A</c:v>
                </c:pt>
                <c:pt idx="77">
                  <c:v>3.4615384615384621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3.2222222222222219</c:v>
                </c:pt>
                <c:pt idx="85">
                  <c:v>3.3181818181818179</c:v>
                </c:pt>
                <c:pt idx="86">
                  <c:v>#N/A</c:v>
                </c:pt>
                <c:pt idx="87">
                  <c:v>3.2727272727272729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3.5714285714285721</c:v>
                </c:pt>
                <c:pt idx="96">
                  <c:v>#N/A</c:v>
                </c:pt>
                <c:pt idx="97">
                  <c:v>#N/A</c:v>
                </c:pt>
                <c:pt idx="98">
                  <c:v>2.8421052631578951</c:v>
                </c:pt>
                <c:pt idx="99">
                  <c:v>3.043478260869565</c:v>
                </c:pt>
                <c:pt idx="100">
                  <c:v>3.2727272727272729</c:v>
                </c:pt>
                <c:pt idx="101">
                  <c:v>3.333333333333333</c:v>
                </c:pt>
                <c:pt idx="102">
                  <c:v>3.7</c:v>
                </c:pt>
                <c:pt idx="103">
                  <c:v>3.4285714285714279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4</c:v>
                </c:pt>
                <c:pt idx="115">
                  <c:v>#N/A</c:v>
                </c:pt>
                <c:pt idx="116">
                  <c:v>3.333333333333333</c:v>
                </c:pt>
                <c:pt idx="117">
                  <c:v>3.25</c:v>
                </c:pt>
                <c:pt idx="118">
                  <c:v>3.333333333333333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3.2272727272727271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3.1212121212121211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59-4962-BA84-F18BDC5362C4}"/>
            </c:ext>
          </c:extLst>
        </c:ser>
        <c:ser>
          <c:idx val="5"/>
          <c:order val="5"/>
          <c:tx>
            <c:v>F. ESG미성숙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95A5A6"/>
              </a:solidFill>
              <a:ln w="9525">
                <a:solidFill>
                  <a:srgbClr val="95A5A6"/>
                </a:solidFill>
                <a:prstDash val="solid"/>
              </a:ln>
              <a:effectLst/>
            </c:spPr>
          </c:marker>
          <c:xVal>
            <c:numRef>
              <c:f>H2_DI_int_산점도!$K$2:$K$13</c:f>
              <c:numCache>
                <c:formatCode>0.00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xVal>
          <c:yVal>
            <c:numRef>
              <c:f>H2_DI_int_산점도!$L$2:$L$13</c:f>
              <c:numCache>
                <c:formatCode>0.00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59-4962-BA84-F18BDC5362C4}"/>
            </c:ext>
          </c:extLst>
        </c:ser>
        <c:ser>
          <c:idx val="6"/>
          <c:order val="6"/>
          <c:tx>
            <c:v>회귀선 (β=+0.208)</c:v>
          </c:tx>
          <c:spPr>
            <a:ln w="1905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H2_DI_int_산점도!$N$4:$N$5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H2_DI_int_산점도!$O$4:$O$5</c:f>
              <c:numCache>
                <c:formatCode>0.00</c:formatCode>
                <c:ptCount val="2"/>
                <c:pt idx="0">
                  <c:v>2.4641429405205333</c:v>
                </c:pt>
                <c:pt idx="1">
                  <c:v>4.4733510066640436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D59-4962-BA84-F18BDC536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372031"/>
        <c:axId val="1448410911"/>
      </c:scatterChart>
      <c:valAx>
        <c:axId val="1448372031"/>
        <c:scaling>
          <c:orientation val="minMax"/>
          <c:max val="4"/>
          <c:min val="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altLang="ko-KR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DI_int (</a:t>
                </a:r>
                <a:r>
                  <a:rPr lang="ko-KR" altLang="en-US"/>
                  <a:t>조직 괴리</a:t>
                </a:r>
                <a:r>
                  <a:rPr lang="en-US" altLang="ko-KR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altLang="ko-KR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8410911"/>
        <c:crosses val="autoZero"/>
        <c:crossBetween val="midCat"/>
      </c:valAx>
      <c:valAx>
        <c:axId val="1448410911"/>
        <c:scaling>
          <c:orientation val="minMax"/>
          <c:max val="5"/>
          <c:min val="1.5"/>
        </c:scaling>
        <c:delete val="0"/>
        <c:axPos val="l"/>
        <c:majorGridlines>
          <c:spPr>
            <a:ln w="9525" cap="flat" cmpd="sng" algn="ctr">
              <a:solidFill>
                <a:srgbClr val="DDDDDD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ko-KR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JP_</a:t>
                </a:r>
                <a:r>
                  <a:rPr lang="ko-KR" altLang="en-US"/>
                  <a:t>종합 </a:t>
                </a:r>
                <a:r>
                  <a:rPr lang="en-US" altLang="ko-KR"/>
                  <a:t>(</a:t>
                </a:r>
                <a:r>
                  <a:rPr lang="ko-KR" altLang="en-US"/>
                  <a:t>직원 만족도</a:t>
                </a:r>
                <a:r>
                  <a:rPr lang="en-US" altLang="ko-KR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ko-KR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8372031"/>
        <c:crosses val="autoZero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H2: DI_int </a:t>
            </a:r>
            <a:r>
              <a:rPr lang="ko-KR"/>
              <a:t>구간별 </a:t>
            </a:r>
            <a:r>
              <a:rPr lang="en-US"/>
              <a:t>JP_</a:t>
            </a:r>
            <a:r>
              <a:rPr lang="ko-KR"/>
              <a:t>종합 평균 </a:t>
            </a:r>
            <a:r>
              <a:rPr lang="en-US"/>
              <a:t>(</a:t>
            </a:r>
            <a:r>
              <a:rPr lang="ko-KR"/>
              <a:t>단조증가 패턴</a:t>
            </a:r>
            <a:r>
              <a:rPr lang="en-US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JP_종합 평균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7001F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A8-48FA-BB17-C23E4FDB036B}"/>
              </c:ext>
            </c:extLst>
          </c:dPt>
          <c:dPt>
            <c:idx val="1"/>
            <c:invertIfNegative val="0"/>
            <c:bubble3D val="0"/>
            <c:spPr>
              <a:solidFill>
                <a:srgbClr val="C0392B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9AA8-48FA-BB17-C23E4FDB036B}"/>
              </c:ext>
            </c:extLst>
          </c:dPt>
          <c:dPt>
            <c:idx val="2"/>
            <c:invertIfNegative val="0"/>
            <c:bubble3D val="0"/>
            <c:spPr>
              <a:solidFill>
                <a:srgbClr val="E67E22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A8-48FA-BB17-C23E4FDB036B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9AA8-48FA-BB17-C23E4FDB036B}"/>
              </c:ext>
            </c:extLst>
          </c:dPt>
          <c:dPt>
            <c:idx val="4"/>
            <c:invertIfNegative val="0"/>
            <c:bubble3D val="0"/>
            <c:spPr>
              <a:solidFill>
                <a:srgbClr val="A9D18E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A8-48FA-BB17-C23E4FDB036B}"/>
              </c:ext>
            </c:extLst>
          </c:dPt>
          <c:dPt>
            <c:idx val="5"/>
            <c:invertIfNegative val="0"/>
            <c:bubble3D val="0"/>
            <c:spPr>
              <a:solidFill>
                <a:srgbClr val="2E8B57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9AA8-48FA-BB17-C23E4FDB036B}"/>
              </c:ext>
            </c:extLst>
          </c:dPt>
          <c:dPt>
            <c:idx val="6"/>
            <c:invertIfNegative val="0"/>
            <c:bubble3D val="0"/>
            <c:spPr>
              <a:solidFill>
                <a:srgbClr val="1A4731"/>
              </a:solidFill>
              <a:ln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A8-48FA-BB17-C23E4FDB036B}"/>
              </c:ext>
            </c:extLst>
          </c:dPt>
          <c:cat>
            <c:strRef>
              <c:f>H2_DI_int구간분석!$A$5:$A$11</c:f>
              <c:strCache>
                <c:ptCount val="7"/>
                <c:pt idx="0">
                  <c:v>&lt; -2</c:v>
                </c:pt>
                <c:pt idx="1">
                  <c:v>-2 ~ -1</c:v>
                </c:pt>
                <c:pt idx="2">
                  <c:v>-1 ~ -0.3</c:v>
                </c:pt>
                <c:pt idx="3">
                  <c:v>-0.3 ~ 0.3</c:v>
                </c:pt>
                <c:pt idx="4">
                  <c:v>0.3 ~ 1</c:v>
                </c:pt>
                <c:pt idx="5">
                  <c:v>1 ~ 2</c:v>
                </c:pt>
                <c:pt idx="6">
                  <c:v>&gt; 2</c:v>
                </c:pt>
              </c:strCache>
            </c:strRef>
          </c:cat>
          <c:val>
            <c:numRef>
              <c:f>H2_DI_int구간분석!$D$5:$D$11</c:f>
              <c:numCache>
                <c:formatCode>0.000</c:formatCode>
                <c:ptCount val="7"/>
                <c:pt idx="0">
                  <c:v>3.1443090072815285</c:v>
                </c:pt>
                <c:pt idx="1">
                  <c:v>3.3556159580765534</c:v>
                </c:pt>
                <c:pt idx="2">
                  <c:v>3.4115937526593574</c:v>
                </c:pt>
                <c:pt idx="3">
                  <c:v>3.5287733893289324</c:v>
                </c:pt>
                <c:pt idx="4">
                  <c:v>3.6062367534288611</c:v>
                </c:pt>
                <c:pt idx="5">
                  <c:v>3.7540377536876557</c:v>
                </c:pt>
                <c:pt idx="6">
                  <c:v>3.5854817129859184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A8-48FA-BB17-C23E4FDB0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3416319"/>
        <c:axId val="1543417279"/>
      </c:barChart>
      <c:lineChart>
        <c:grouping val="standard"/>
        <c:varyColors val="0"/>
        <c:ser>
          <c:idx val="1"/>
          <c:order val="1"/>
          <c:tx>
            <c:v>전체평균 = 3.50</c:v>
          </c:tx>
          <c:spPr>
            <a:ln w="28575" cap="rnd">
              <a:solidFill>
                <a:srgbClr val="333333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H2_DI_int구간분석!$I$5:$I$11</c:f>
              <c:numCache>
                <c:formatCode>0.000</c:formatCode>
                <c:ptCount val="7"/>
                <c:pt idx="0">
                  <c:v>3.5014997630204752</c:v>
                </c:pt>
                <c:pt idx="1">
                  <c:v>3.5014997630204752</c:v>
                </c:pt>
                <c:pt idx="2">
                  <c:v>3.5014997630204752</c:v>
                </c:pt>
                <c:pt idx="3">
                  <c:v>3.5014997630204752</c:v>
                </c:pt>
                <c:pt idx="4">
                  <c:v>3.5014997630204752</c:v>
                </c:pt>
                <c:pt idx="5">
                  <c:v>3.5014997630204752</c:v>
                </c:pt>
                <c:pt idx="6">
                  <c:v>3.5014997630204752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A8-48FA-BB17-C23E4FDB0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3416319"/>
        <c:axId val="1543417279"/>
      </c:lineChart>
      <c:catAx>
        <c:axId val="15434163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altLang="ko-KR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DI_int </a:t>
                </a:r>
                <a:r>
                  <a:rPr lang="ko-KR"/>
                  <a:t>구간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altLang="ko-KR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417279"/>
        <c:crosses val="autoZero"/>
        <c:auto val="1"/>
        <c:lblAlgn val="ctr"/>
        <c:lblOffset val="100"/>
        <c:noMultiLvlLbl val="0"/>
      </c:catAx>
      <c:valAx>
        <c:axId val="1543417279"/>
        <c:scaling>
          <c:orientation val="minMax"/>
          <c:max val="4.5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ko-KR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JP_</a:t>
                </a:r>
                <a:r>
                  <a:rPr lang="ko-KR"/>
                  <a:t>종합 평균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ko-KR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416319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(a) S·G </a:t>
            </a:r>
            <a:r>
              <a:rPr lang="ko-KR" altLang="en-US"/>
              <a:t>회귀선 비교 </a:t>
            </a:r>
            <a:r>
              <a:rPr lang="en-US" altLang="ko-KR"/>
              <a:t>(</a:t>
            </a:r>
            <a:r>
              <a:rPr lang="ko-KR" altLang="en-US"/>
              <a:t>패널 </a:t>
            </a:r>
            <a:r>
              <a:rPr lang="en-US"/>
              <a:t>FE)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JP_S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AEC6E8"/>
              </a:solidFill>
              <a:ln w="9525">
                <a:solidFill>
                  <a:srgbClr val="AEC6E8"/>
                </a:solidFill>
                <a:prstDash val="solid"/>
              </a:ln>
              <a:effectLst/>
            </c:spPr>
          </c:marker>
          <c:xVal>
            <c:numRef>
              <c:f>H3_SG분석!$A$2:$A$721</c:f>
              <c:numCache>
                <c:formatCode>General</c:formatCode>
                <c:ptCount val="720"/>
                <c:pt idx="0">
                  <c:v>-0.25546120127750799</c:v>
                </c:pt>
                <c:pt idx="1">
                  <c:v>1.67749561354319</c:v>
                </c:pt>
                <c:pt idx="2">
                  <c:v>1.41424298302536</c:v>
                </c:pt>
                <c:pt idx="3">
                  <c:v>-0.23801365851414599</c:v>
                </c:pt>
                <c:pt idx="4">
                  <c:v>-1.48923111303169</c:v>
                </c:pt>
                <c:pt idx="5">
                  <c:v>-1.6811263259743101</c:v>
                </c:pt>
                <c:pt idx="6">
                  <c:v>-1.5128163289410601</c:v>
                </c:pt>
                <c:pt idx="7">
                  <c:v>-1.05938002396917</c:v>
                </c:pt>
                <c:pt idx="8">
                  <c:v>-2.4718312087210199E-3</c:v>
                </c:pt>
                <c:pt idx="9">
                  <c:v>2.7920662637140201E-2</c:v>
                </c:pt>
                <c:pt idx="10">
                  <c:v>-0.87560101863399498</c:v>
                </c:pt>
                <c:pt idx="11">
                  <c:v>-0.77239917921332102</c:v>
                </c:pt>
                <c:pt idx="12">
                  <c:v>-1.7641135235599199</c:v>
                </c:pt>
                <c:pt idx="13">
                  <c:v>-0.229348400224826</c:v>
                </c:pt>
                <c:pt idx="14">
                  <c:v>1.53953056353653</c:v>
                </c:pt>
                <c:pt idx="15">
                  <c:v>0.50100553554324401</c:v>
                </c:pt>
                <c:pt idx="16">
                  <c:v>-0.94515903467904605</c:v>
                </c:pt>
                <c:pt idx="17">
                  <c:v>7.1358036787260798E-2</c:v>
                </c:pt>
                <c:pt idx="18">
                  <c:v>1.00889759142285</c:v>
                </c:pt>
                <c:pt idx="19">
                  <c:v>0.48071775552137702</c:v>
                </c:pt>
                <c:pt idx="20">
                  <c:v>-0.60773560758877698</c:v>
                </c:pt>
                <c:pt idx="21">
                  <c:v>-0.28035141178207701</c:v>
                </c:pt>
                <c:pt idx="22">
                  <c:v>-1.75960416211507</c:v>
                </c:pt>
                <c:pt idx="23">
                  <c:v>0.413703083328127</c:v>
                </c:pt>
                <c:pt idx="24">
                  <c:v>0.72860786272820899</c:v>
                </c:pt>
                <c:pt idx="25">
                  <c:v>-0.58252610668197502</c:v>
                </c:pt>
                <c:pt idx="26">
                  <c:v>-1.53888264907529</c:v>
                </c:pt>
                <c:pt idx="27">
                  <c:v>-2.1474731760528498</c:v>
                </c:pt>
                <c:pt idx="28">
                  <c:v>1.0630095030284099</c:v>
                </c:pt>
                <c:pt idx="29">
                  <c:v>0.48822956088293501</c:v>
                </c:pt>
                <c:pt idx="30">
                  <c:v>-0.45605177264177699</c:v>
                </c:pt>
                <c:pt idx="31">
                  <c:v>7.7672459350449793E-2</c:v>
                </c:pt>
                <c:pt idx="32">
                  <c:v>-0.72742861310520301</c:v>
                </c:pt>
                <c:pt idx="33">
                  <c:v>-1.0444028459060199</c:v>
                </c:pt>
                <c:pt idx="34">
                  <c:v>-0.58252610668197502</c:v>
                </c:pt>
                <c:pt idx="35">
                  <c:v>-4.5069537403091199E-2</c:v>
                </c:pt>
                <c:pt idx="36">
                  <c:v>-2.1167520140204901</c:v>
                </c:pt>
                <c:pt idx="37">
                  <c:v>-0.68227101932959799</c:v>
                </c:pt>
                <c:pt idx="38">
                  <c:v>0.10117629315542501</c:v>
                </c:pt>
                <c:pt idx="39">
                  <c:v>0.377038022903671</c:v>
                </c:pt>
                <c:pt idx="40">
                  <c:v>-1.57475540613308</c:v>
                </c:pt>
                <c:pt idx="41">
                  <c:v>-1.3666768442658299</c:v>
                </c:pt>
                <c:pt idx="42">
                  <c:v>0.63844384281857602</c:v>
                </c:pt>
                <c:pt idx="43">
                  <c:v>-4.2540541474240801E-2</c:v>
                </c:pt>
                <c:pt idx="44">
                  <c:v>-0.59399526581015905</c:v>
                </c:pt>
                <c:pt idx="45">
                  <c:v>0.86255466726058905</c:v>
                </c:pt>
                <c:pt idx="46">
                  <c:v>-1.2051350978678099</c:v>
                </c:pt>
                <c:pt idx="47">
                  <c:v>0.83607194120475703</c:v>
                </c:pt>
                <c:pt idx="48">
                  <c:v>3.3344480990294101</c:v>
                </c:pt>
                <c:pt idx="49">
                  <c:v>3.63318345513161</c:v>
                </c:pt>
                <c:pt idx="50">
                  <c:v>2.6139008084015698</c:v>
                </c:pt>
                <c:pt idx="51">
                  <c:v>3.0879085290021702</c:v>
                </c:pt>
                <c:pt idx="52">
                  <c:v>2.7671334569696402</c:v>
                </c:pt>
                <c:pt idx="53">
                  <c:v>2.32233064345799</c:v>
                </c:pt>
                <c:pt idx="54">
                  <c:v>1.4847903096667501</c:v>
                </c:pt>
                <c:pt idx="55">
                  <c:v>3.66487774637609</c:v>
                </c:pt>
                <c:pt idx="56">
                  <c:v>0.83460038748460097</c:v>
                </c:pt>
                <c:pt idx="57">
                  <c:v>3.6441496897226999</c:v>
                </c:pt>
                <c:pt idx="58">
                  <c:v>4.15078972783121</c:v>
                </c:pt>
                <c:pt idx="59">
                  <c:v>1.7762343977064801</c:v>
                </c:pt>
                <c:pt idx="60">
                  <c:v>-0.51002407475901901</c:v>
                </c:pt>
                <c:pt idx="61">
                  <c:v>0.12247286295222699</c:v>
                </c:pt>
                <c:pt idx="62">
                  <c:v>0.72485089886770104</c:v>
                </c:pt>
                <c:pt idx="63">
                  <c:v>-0.404607918473811</c:v>
                </c:pt>
                <c:pt idx="64">
                  <c:v>0.106122133430454</c:v>
                </c:pt>
                <c:pt idx="65">
                  <c:v>1.03679619891986</c:v>
                </c:pt>
                <c:pt idx="66">
                  <c:v>-2.6949357335765001</c:v>
                </c:pt>
                <c:pt idx="67">
                  <c:v>0.62567318940755001</c:v>
                </c:pt>
                <c:pt idx="68">
                  <c:v>-0.206952625439046</c:v>
                </c:pt>
                <c:pt idx="69">
                  <c:v>-8.8359449618187397E-2</c:v>
                </c:pt>
                <c:pt idx="70">
                  <c:v>0.12247286295222801</c:v>
                </c:pt>
                <c:pt idx="71">
                  <c:v>-0.404607918473811</c:v>
                </c:pt>
                <c:pt idx="72">
                  <c:v>-7.1396390873755003E-2</c:v>
                </c:pt>
                <c:pt idx="73">
                  <c:v>0.55416490832052201</c:v>
                </c:pt>
                <c:pt idx="74">
                  <c:v>0.19495143004912699</c:v>
                </c:pt>
                <c:pt idx="75">
                  <c:v>-0.17617679380366</c:v>
                </c:pt>
                <c:pt idx="76">
                  <c:v>-0.495108600985532</c:v>
                </c:pt>
                <c:pt idx="77">
                  <c:v>-0.26314793188538999</c:v>
                </c:pt>
                <c:pt idx="78">
                  <c:v>-0.28878569004908999</c:v>
                </c:pt>
                <c:pt idx="79">
                  <c:v>-3.8817547953016403E-2</c:v>
                </c:pt>
                <c:pt idx="80">
                  <c:v>-0.49014644088085202</c:v>
                </c:pt>
                <c:pt idx="81">
                  <c:v>-0.21240406077410401</c:v>
                </c:pt>
                <c:pt idx="82">
                  <c:v>-0.101307108731405</c:v>
                </c:pt>
                <c:pt idx="83">
                  <c:v>-3.3786671939910402</c:v>
                </c:pt>
                <c:pt idx="84">
                  <c:v>-0.61461286011607896</c:v>
                </c:pt>
                <c:pt idx="85">
                  <c:v>-0.12711695488140101</c:v>
                </c:pt>
                <c:pt idx="86">
                  <c:v>-0.53844162492316106</c:v>
                </c:pt>
                <c:pt idx="87">
                  <c:v>-0.27668956216931301</c:v>
                </c:pt>
                <c:pt idx="88">
                  <c:v>-0.91857690560944605</c:v>
                </c:pt>
                <c:pt idx="89">
                  <c:v>-1.0509572591861001</c:v>
                </c:pt>
                <c:pt idx="90">
                  <c:v>-0.18733304775743101</c:v>
                </c:pt>
                <c:pt idx="91">
                  <c:v>0.72672177455758702</c:v>
                </c:pt>
                <c:pt idx="92">
                  <c:v>-0.57583477674514005</c:v>
                </c:pt>
                <c:pt idx="93">
                  <c:v>-2.5950649751319599</c:v>
                </c:pt>
                <c:pt idx="94">
                  <c:v>-0.12711695488140101</c:v>
                </c:pt>
                <c:pt idx="95">
                  <c:v>1.51818172528563</c:v>
                </c:pt>
                <c:pt idx="96">
                  <c:v>-0.61580455605680695</c:v>
                </c:pt>
                <c:pt idx="97">
                  <c:v>-1.0508608921812299</c:v>
                </c:pt>
                <c:pt idx="98">
                  <c:v>-1.8830288012793801</c:v>
                </c:pt>
                <c:pt idx="99">
                  <c:v>-0.679036346524582</c:v>
                </c:pt>
                <c:pt idx="100">
                  <c:v>-0.25086893277064298</c:v>
                </c:pt>
                <c:pt idx="101">
                  <c:v>-0.43694497610005101</c:v>
                </c:pt>
                <c:pt idx="102">
                  <c:v>1.6529827947681399</c:v>
                </c:pt>
                <c:pt idx="103">
                  <c:v>2.1331429306377099</c:v>
                </c:pt>
                <c:pt idx="104">
                  <c:v>-0.59784985012151304</c:v>
                </c:pt>
                <c:pt idx="105">
                  <c:v>0.30622240167915799</c:v>
                </c:pt>
                <c:pt idx="106">
                  <c:v>-0.75253654741019704</c:v>
                </c:pt>
                <c:pt idx="107">
                  <c:v>0.60348320154905</c:v>
                </c:pt>
                <c:pt idx="108">
                  <c:v>0.79587777021181805</c:v>
                </c:pt>
                <c:pt idx="109">
                  <c:v>1.22863996765348</c:v>
                </c:pt>
                <c:pt idx="110">
                  <c:v>0.47130612213057199</c:v>
                </c:pt>
                <c:pt idx="111">
                  <c:v>-0.40254062270355201</c:v>
                </c:pt>
                <c:pt idx="112">
                  <c:v>-0.45037074483288603</c:v>
                </c:pt>
                <c:pt idx="113">
                  <c:v>-0.74543587945220202</c:v>
                </c:pt>
                <c:pt idx="114">
                  <c:v>0.87742236095403003</c:v>
                </c:pt>
                <c:pt idx="115">
                  <c:v>-1.7191508236959401</c:v>
                </c:pt>
                <c:pt idx="116">
                  <c:v>-1.36793321699649</c:v>
                </c:pt>
                <c:pt idx="117">
                  <c:v>-1.1515521182756601</c:v>
                </c:pt>
                <c:pt idx="118">
                  <c:v>-0.93517101955482695</c:v>
                </c:pt>
                <c:pt idx="119">
                  <c:v>-1.36793321699649</c:v>
                </c:pt>
                <c:pt idx="120">
                  <c:v>-1.32083555980069</c:v>
                </c:pt>
                <c:pt idx="121">
                  <c:v>-2.0893466528645499</c:v>
                </c:pt>
                <c:pt idx="122">
                  <c:v>0.42262863688969898</c:v>
                </c:pt>
                <c:pt idx="123">
                  <c:v>-1.8259740099433901</c:v>
                </c:pt>
                <c:pt idx="124">
                  <c:v>-0.37477796813520098</c:v>
                </c:pt>
                <c:pt idx="125">
                  <c:v>-2.1857164934767201</c:v>
                </c:pt>
                <c:pt idx="126">
                  <c:v>-0.76529748099954598</c:v>
                </c:pt>
                <c:pt idx="127">
                  <c:v>0.95183978880102904</c:v>
                </c:pt>
                <c:pt idx="128">
                  <c:v>-0.68113368236055005</c:v>
                </c:pt>
                <c:pt idx="129">
                  <c:v>4.7687184104418197E-2</c:v>
                </c:pt>
                <c:pt idx="130">
                  <c:v>-0.50507021461901003</c:v>
                </c:pt>
                <c:pt idx="131">
                  <c:v>0.83159767683946595</c:v>
                </c:pt>
                <c:pt idx="132">
                  <c:v>1.7661762430238801</c:v>
                </c:pt>
                <c:pt idx="133">
                  <c:v>2.6832945424157901</c:v>
                </c:pt>
                <c:pt idx="134">
                  <c:v>0.648396839595345</c:v>
                </c:pt>
                <c:pt idx="135">
                  <c:v>1.7318184267126699</c:v>
                </c:pt>
                <c:pt idx="136">
                  <c:v>-1.0549946645719299</c:v>
                </c:pt>
                <c:pt idx="137">
                  <c:v>-1.0477738597702499</c:v>
                </c:pt>
                <c:pt idx="138">
                  <c:v>-0.95665418013013104</c:v>
                </c:pt>
                <c:pt idx="139">
                  <c:v>-2.5841308930068601</c:v>
                </c:pt>
                <c:pt idx="140">
                  <c:v>0.67800846212733601</c:v>
                </c:pt>
                <c:pt idx="141">
                  <c:v>-1.0395974990890899</c:v>
                </c:pt>
                <c:pt idx="142">
                  <c:v>1.5535029113241801</c:v>
                </c:pt>
                <c:pt idx="143">
                  <c:v>-0.15512914204891001</c:v>
                </c:pt>
                <c:pt idx="144">
                  <c:v>-1.2425630413595401</c:v>
                </c:pt>
                <c:pt idx="145">
                  <c:v>-2.32200827012801</c:v>
                </c:pt>
                <c:pt idx="146">
                  <c:v>-1.8257379001221601</c:v>
                </c:pt>
                <c:pt idx="147">
                  <c:v>-0.814725558249212</c:v>
                </c:pt>
                <c:pt idx="148">
                  <c:v>0.54976395861077598</c:v>
                </c:pt>
                <c:pt idx="149">
                  <c:v>1.4386864854747901</c:v>
                </c:pt>
                <c:pt idx="150">
                  <c:v>0.236827291771953</c:v>
                </c:pt>
                <c:pt idx="151">
                  <c:v>0.64413115969847701</c:v>
                </c:pt>
                <c:pt idx="152">
                  <c:v>2.1972591026961998</c:v>
                </c:pt>
                <c:pt idx="153">
                  <c:v>0.38921524992349699</c:v>
                </c:pt>
                <c:pt idx="154">
                  <c:v>-0.65135165492746605</c:v>
                </c:pt>
                <c:pt idx="155">
                  <c:v>-0.437041349461884</c:v>
                </c:pt>
                <c:pt idx="156">
                  <c:v>0.68868821424078897</c:v>
                </c:pt>
                <c:pt idx="157">
                  <c:v>1.01666359592516</c:v>
                </c:pt>
                <c:pt idx="158">
                  <c:v>1.91695021034802</c:v>
                </c:pt>
                <c:pt idx="159">
                  <c:v>-0.15112753582979799</c:v>
                </c:pt>
                <c:pt idx="160">
                  <c:v>-0.55736821507876999</c:v>
                </c:pt>
                <c:pt idx="161">
                  <c:v>1.9814706075975901</c:v>
                </c:pt>
                <c:pt idx="162">
                  <c:v>1.5989634339824399</c:v>
                </c:pt>
                <c:pt idx="163">
                  <c:v>1.2528855149973099</c:v>
                </c:pt>
                <c:pt idx="164">
                  <c:v>2.2151637034128502</c:v>
                </c:pt>
                <c:pt idx="165">
                  <c:v>1.4884000735440699</c:v>
                </c:pt>
                <c:pt idx="166">
                  <c:v>2.3850565000055499</c:v>
                </c:pt>
                <c:pt idx="167">
                  <c:v>1.8344779925292101</c:v>
                </c:pt>
                <c:pt idx="168">
                  <c:v>-2.6387343513358799</c:v>
                </c:pt>
                <c:pt idx="169">
                  <c:v>-1.10757924390735</c:v>
                </c:pt>
                <c:pt idx="170">
                  <c:v>-0.53935154203549696</c:v>
                </c:pt>
                <c:pt idx="171">
                  <c:v>-0.90831387334142899</c:v>
                </c:pt>
                <c:pt idx="172">
                  <c:v>-0.446330914934642</c:v>
                </c:pt>
                <c:pt idx="173">
                  <c:v>-1.64192313833016</c:v>
                </c:pt>
                <c:pt idx="174">
                  <c:v>-1.9408211941790501</c:v>
                </c:pt>
                <c:pt idx="175">
                  <c:v>-0.19777358428135999</c:v>
                </c:pt>
                <c:pt idx="176">
                  <c:v>1.43476840725306</c:v>
                </c:pt>
                <c:pt idx="177">
                  <c:v>0.719871542073377</c:v>
                </c:pt>
                <c:pt idx="178">
                  <c:v>-0.701717966465214</c:v>
                </c:pt>
                <c:pt idx="179">
                  <c:v>0.47350708391914598</c:v>
                </c:pt>
                <c:pt idx="180">
                  <c:v>-1.43321152853393</c:v>
                </c:pt>
                <c:pt idx="181">
                  <c:v>-0.51697564692958797</c:v>
                </c:pt>
                <c:pt idx="182">
                  <c:v>-0.907443380864286</c:v>
                </c:pt>
                <c:pt idx="183">
                  <c:v>0.51977208607750602</c:v>
                </c:pt>
                <c:pt idx="184">
                  <c:v>-0.85125268792632802</c:v>
                </c:pt>
                <c:pt idx="185">
                  <c:v>-0.17848695710774701</c:v>
                </c:pt>
                <c:pt idx="186">
                  <c:v>-0.82303251587832005</c:v>
                </c:pt>
                <c:pt idx="187">
                  <c:v>-0.68562160139309802</c:v>
                </c:pt>
                <c:pt idx="188">
                  <c:v>0.94890086183258704</c:v>
                </c:pt>
                <c:pt idx="189">
                  <c:v>-0.65321151508465403</c:v>
                </c:pt>
                <c:pt idx="190">
                  <c:v>0.95448313492288905</c:v>
                </c:pt>
                <c:pt idx="191">
                  <c:v>0.99033895639345404</c:v>
                </c:pt>
                <c:pt idx="192">
                  <c:v>2.1055051473978699</c:v>
                </c:pt>
                <c:pt idx="193">
                  <c:v>4.00231033841012E-2</c:v>
                </c:pt>
                <c:pt idx="194">
                  <c:v>1.6310077429424901</c:v>
                </c:pt>
                <c:pt idx="195">
                  <c:v>1.39244438940091</c:v>
                </c:pt>
                <c:pt idx="196">
                  <c:v>-0.84731243402575995</c:v>
                </c:pt>
                <c:pt idx="197">
                  <c:v>-0.77741444105712798</c:v>
                </c:pt>
                <c:pt idx="198">
                  <c:v>1.6688054218255099</c:v>
                </c:pt>
                <c:pt idx="199">
                  <c:v>1.06269412961656</c:v>
                </c:pt>
                <c:pt idx="200">
                  <c:v>1.8165927336022999E-2</c:v>
                </c:pt>
                <c:pt idx="201">
                  <c:v>0.50670701511726202</c:v>
                </c:pt>
                <c:pt idx="202">
                  <c:v>0.98202578810548702</c:v>
                </c:pt>
                <c:pt idx="203">
                  <c:v>9.7119646031045795E-2</c:v>
                </c:pt>
                <c:pt idx="204">
                  <c:v>2.92868858501933E-2</c:v>
                </c:pt>
                <c:pt idx="205">
                  <c:v>0.74968794061353505</c:v>
                </c:pt>
                <c:pt idx="206">
                  <c:v>-0.10322835833704599</c:v>
                </c:pt>
                <c:pt idx="207">
                  <c:v>-1.4144318271370699</c:v>
                </c:pt>
                <c:pt idx="208">
                  <c:v>-2.1382507972901199</c:v>
                </c:pt>
                <c:pt idx="209">
                  <c:v>-2.0024407439881502</c:v>
                </c:pt>
                <c:pt idx="210">
                  <c:v>-1.7092712161072601</c:v>
                </c:pt>
                <c:pt idx="211">
                  <c:v>-0.24206243246616799</c:v>
                </c:pt>
                <c:pt idx="212">
                  <c:v>-0.71677299232748704</c:v>
                </c:pt>
                <c:pt idx="213">
                  <c:v>-0.52200790416351595</c:v>
                </c:pt>
                <c:pt idx="214">
                  <c:v>-0.387605125766395</c:v>
                </c:pt>
                <c:pt idx="215">
                  <c:v>0.96269779555447299</c:v>
                </c:pt>
                <c:pt idx="216">
                  <c:v>1.7131747933353101</c:v>
                </c:pt>
                <c:pt idx="217">
                  <c:v>-1.0855568946060401</c:v>
                </c:pt>
                <c:pt idx="218">
                  <c:v>0.44758193216509201</c:v>
                </c:pt>
                <c:pt idx="219">
                  <c:v>1.1896491268579701</c:v>
                </c:pt>
                <c:pt idx="220">
                  <c:v>1.1037561949499599</c:v>
                </c:pt>
                <c:pt idx="221">
                  <c:v>2.58253715840286</c:v>
                </c:pt>
                <c:pt idx="222">
                  <c:v>2.9433880155133698</c:v>
                </c:pt>
                <c:pt idx="223">
                  <c:v>0.34133421594094698</c:v>
                </c:pt>
                <c:pt idx="224">
                  <c:v>0.570277558992345</c:v>
                </c:pt>
                <c:pt idx="225">
                  <c:v>0.198993939006186</c:v>
                </c:pt>
                <c:pt idx="226">
                  <c:v>-0.61107941369089303</c:v>
                </c:pt>
                <c:pt idx="227">
                  <c:v>-0.71608892237384503</c:v>
                </c:pt>
                <c:pt idx="228">
                  <c:v>-1.8205648264463901</c:v>
                </c:pt>
                <c:pt idx="229">
                  <c:v>-0.28295115642172802</c:v>
                </c:pt>
                <c:pt idx="230">
                  <c:v>-1.3612776263091499</c:v>
                </c:pt>
                <c:pt idx="231">
                  <c:v>0.55574720904626496</c:v>
                </c:pt>
                <c:pt idx="232">
                  <c:v>-2.7607251830078998</c:v>
                </c:pt>
                <c:pt idx="233">
                  <c:v>-0.66786213214100199</c:v>
                </c:pt>
                <c:pt idx="234">
                  <c:v>-1.5376234000337401</c:v>
                </c:pt>
                <c:pt idx="235">
                  <c:v>-0.259606843130126</c:v>
                </c:pt>
                <c:pt idx="236">
                  <c:v>-0.268108001992794</c:v>
                </c:pt>
                <c:pt idx="237">
                  <c:v>0.90340717516884805</c:v>
                </c:pt>
                <c:pt idx="238">
                  <c:v>-0.58761214121869998</c:v>
                </c:pt>
                <c:pt idx="239">
                  <c:v>0.59277815092144104</c:v>
                </c:pt>
                <c:pt idx="240">
                  <c:v>-0.95049038334080704</c:v>
                </c:pt>
                <c:pt idx="241">
                  <c:v>0.54893770223287397</c:v>
                </c:pt>
                <c:pt idx="242">
                  <c:v>-1.60649017077929</c:v>
                </c:pt>
                <c:pt idx="243">
                  <c:v>-0.25009963284256997</c:v>
                </c:pt>
                <c:pt idx="244">
                  <c:v>-1.04054046903355</c:v>
                </c:pt>
                <c:pt idx="245">
                  <c:v>0.39786438049934297</c:v>
                </c:pt>
                <c:pt idx="246">
                  <c:v>4.37116713340528E-2</c:v>
                </c:pt>
                <c:pt idx="247">
                  <c:v>-1.98676386121364</c:v>
                </c:pt>
                <c:pt idx="248">
                  <c:v>-1.3687419031496699</c:v>
                </c:pt>
                <c:pt idx="249">
                  <c:v>-1.27157274437833</c:v>
                </c:pt>
                <c:pt idx="250">
                  <c:v>0.99845584558475597</c:v>
                </c:pt>
                <c:pt idx="251">
                  <c:v>-1.6723013681484999</c:v>
                </c:pt>
                <c:pt idx="252">
                  <c:v>-0.98774517648128901</c:v>
                </c:pt>
                <c:pt idx="253">
                  <c:v>0.87899672541731599</c:v>
                </c:pt>
                <c:pt idx="254">
                  <c:v>-0.30566640463372202</c:v>
                </c:pt>
                <c:pt idx="255">
                  <c:v>-1.3393274466473399</c:v>
                </c:pt>
                <c:pt idx="256">
                  <c:v>1.5890142186767</c:v>
                </c:pt>
                <c:pt idx="257">
                  <c:v>-1.2601926080249</c:v>
                </c:pt>
                <c:pt idx="258">
                  <c:v>-2.1355270318959501</c:v>
                </c:pt>
                <c:pt idx="259">
                  <c:v>-0.38370567010004603</c:v>
                </c:pt>
                <c:pt idx="260">
                  <c:v>0.90008227133788998</c:v>
                </c:pt>
                <c:pt idx="261">
                  <c:v>0.51552674871559001</c:v>
                </c:pt>
                <c:pt idx="262">
                  <c:v>0.81518040270699199</c:v>
                </c:pt>
                <c:pt idx="263">
                  <c:v>1.1447994220975399</c:v>
                </c:pt>
                <c:pt idx="264">
                  <c:v>-0.22711605535780699</c:v>
                </c:pt>
                <c:pt idx="265">
                  <c:v>-0.11983590659702099</c:v>
                </c:pt>
                <c:pt idx="266">
                  <c:v>0.200825636951698</c:v>
                </c:pt>
                <c:pt idx="267">
                  <c:v>-0.76224721160243203</c:v>
                </c:pt>
                <c:pt idx="268">
                  <c:v>-1.84361296127062</c:v>
                </c:pt>
                <c:pt idx="269">
                  <c:v>1.33518036970279</c:v>
                </c:pt>
                <c:pt idx="270">
                  <c:v>1.6471180330226201</c:v>
                </c:pt>
                <c:pt idx="271">
                  <c:v>1.1272219274895801</c:v>
                </c:pt>
                <c:pt idx="272">
                  <c:v>-0.32977269889591398</c:v>
                </c:pt>
                <c:pt idx="273">
                  <c:v>-0.32552864905482698</c:v>
                </c:pt>
                <c:pt idx="274">
                  <c:v>-0.79112588162102704</c:v>
                </c:pt>
                <c:pt idx="275">
                  <c:v>-0.32317084358755799</c:v>
                </c:pt>
                <c:pt idx="276">
                  <c:v>-0.81578658374783197</c:v>
                </c:pt>
                <c:pt idx="277">
                  <c:v>-1.3672924919290499</c:v>
                </c:pt>
                <c:pt idx="278">
                  <c:v>0.45267700506897901</c:v>
                </c:pt>
                <c:pt idx="279">
                  <c:v>-0.52165009938451201</c:v>
                </c:pt>
                <c:pt idx="280">
                  <c:v>-0.43035144745520498</c:v>
                </c:pt>
                <c:pt idx="281">
                  <c:v>0.26842696435515101</c:v>
                </c:pt>
                <c:pt idx="282">
                  <c:v>-1.4859337557140599</c:v>
                </c:pt>
                <c:pt idx="283">
                  <c:v>-0.612348397155008</c:v>
                </c:pt>
                <c:pt idx="284">
                  <c:v>-2.0365150845081499</c:v>
                </c:pt>
                <c:pt idx="285">
                  <c:v>-1.7129649517084999</c:v>
                </c:pt>
                <c:pt idx="286">
                  <c:v>1.3754681341063499</c:v>
                </c:pt>
                <c:pt idx="287">
                  <c:v>-1.2717602251635201</c:v>
                </c:pt>
                <c:pt idx="288">
                  <c:v>1.65800863721139</c:v>
                </c:pt>
                <c:pt idx="289">
                  <c:v>3.2227382413291599</c:v>
                </c:pt>
                <c:pt idx="290">
                  <c:v>3.4580589044484298</c:v>
                </c:pt>
                <c:pt idx="291">
                  <c:v>1.1160580191185201</c:v>
                </c:pt>
                <c:pt idx="292">
                  <c:v>2.2706920807442401</c:v>
                </c:pt>
                <c:pt idx="293">
                  <c:v>0.99323705238247595</c:v>
                </c:pt>
                <c:pt idx="294">
                  <c:v>1.4900251189676099</c:v>
                </c:pt>
                <c:pt idx="295">
                  <c:v>2.2160999855151098</c:v>
                </c:pt>
                <c:pt idx="296">
                  <c:v>1.97398658222915</c:v>
                </c:pt>
                <c:pt idx="297">
                  <c:v>-0.56839940558887703</c:v>
                </c:pt>
                <c:pt idx="298">
                  <c:v>1.3477831369537701</c:v>
                </c:pt>
                <c:pt idx="299">
                  <c:v>0.64822443094613802</c:v>
                </c:pt>
                <c:pt idx="300">
                  <c:v>0.41262882157896602</c:v>
                </c:pt>
                <c:pt idx="301">
                  <c:v>0.61795167455394795</c:v>
                </c:pt>
                <c:pt idx="302">
                  <c:v>0.28581176532971198</c:v>
                </c:pt>
                <c:pt idx="303">
                  <c:v>-1.4352768551958801</c:v>
                </c:pt>
                <c:pt idx="304">
                  <c:v>1.7412886323071199</c:v>
                </c:pt>
                <c:pt idx="305">
                  <c:v>1.8027560830401801</c:v>
                </c:pt>
                <c:pt idx="306">
                  <c:v>2.2168525932418199</c:v>
                </c:pt>
                <c:pt idx="307">
                  <c:v>4.2845914683185701E-2</c:v>
                </c:pt>
                <c:pt idx="308">
                  <c:v>-0.17036579112852401</c:v>
                </c:pt>
                <c:pt idx="309">
                  <c:v>-0.17036579112852401</c:v>
                </c:pt>
                <c:pt idx="310">
                  <c:v>2.0036408874301102</c:v>
                </c:pt>
                <c:pt idx="311">
                  <c:v>-0.17036579112852401</c:v>
                </c:pt>
                <c:pt idx="312">
                  <c:v>0.80242611324326096</c:v>
                </c:pt>
                <c:pt idx="313">
                  <c:v>-1.06346210032999</c:v>
                </c:pt>
                <c:pt idx="314">
                  <c:v>-0.312363031306859</c:v>
                </c:pt>
                <c:pt idx="315">
                  <c:v>-0.60345884274644601</c:v>
                </c:pt>
                <c:pt idx="316">
                  <c:v>-1.1265157040687801</c:v>
                </c:pt>
                <c:pt idx="317">
                  <c:v>0.53380855377183001</c:v>
                </c:pt>
                <c:pt idx="318">
                  <c:v>-1.6272484167508601</c:v>
                </c:pt>
                <c:pt idx="319">
                  <c:v>-0.61825317615838804</c:v>
                </c:pt>
                <c:pt idx="320">
                  <c:v>-2.7237374110268999</c:v>
                </c:pt>
                <c:pt idx="321">
                  <c:v>-0.87366180943308103</c:v>
                </c:pt>
                <c:pt idx="322">
                  <c:v>0.83410028434582795</c:v>
                </c:pt>
                <c:pt idx="323">
                  <c:v>-1.37966539277498</c:v>
                </c:pt>
                <c:pt idx="324">
                  <c:v>0.74175439881465899</c:v>
                </c:pt>
                <c:pt idx="325">
                  <c:v>-7.4944084808028194E-2</c:v>
                </c:pt>
                <c:pt idx="326">
                  <c:v>0.41507500536558301</c:v>
                </c:pt>
                <c:pt idx="327">
                  <c:v>-1.0549822651552501</c:v>
                </c:pt>
                <c:pt idx="328">
                  <c:v>1.7424226705758401</c:v>
                </c:pt>
                <c:pt idx="329">
                  <c:v>-0.32730831169592101</c:v>
                </c:pt>
                <c:pt idx="330">
                  <c:v>1.2147098042350299</c:v>
                </c:pt>
                <c:pt idx="331">
                  <c:v>8.3896519218998003E-2</c:v>
                </c:pt>
                <c:pt idx="332">
                  <c:v>-1.83821290185773</c:v>
                </c:pt>
                <c:pt idx="333">
                  <c:v>-1.46127514018573</c:v>
                </c:pt>
                <c:pt idx="334">
                  <c:v>1.04266856234977</c:v>
                </c:pt>
                <c:pt idx="335">
                  <c:v>-0.89586849767771104</c:v>
                </c:pt>
                <c:pt idx="336">
                  <c:v>-0.209727791557309</c:v>
                </c:pt>
                <c:pt idx="337">
                  <c:v>1.1220070075398101</c:v>
                </c:pt>
                <c:pt idx="338">
                  <c:v>-0.719992493527153</c:v>
                </c:pt>
                <c:pt idx="339">
                  <c:v>0.29142504073450198</c:v>
                </c:pt>
                <c:pt idx="340">
                  <c:v>-1.8344160135701599</c:v>
                </c:pt>
                <c:pt idx="341">
                  <c:v>-2.9278403749341102</c:v>
                </c:pt>
                <c:pt idx="342">
                  <c:v>-3.0265817319649502E-2</c:v>
                </c:pt>
                <c:pt idx="343">
                  <c:v>-0.85033408834261204</c:v>
                </c:pt>
                <c:pt idx="344">
                  <c:v>1.5905056160944699</c:v>
                </c:pt>
                <c:pt idx="345">
                  <c:v>1.9166691329786101</c:v>
                </c:pt>
                <c:pt idx="346">
                  <c:v>0.98228831508577896</c:v>
                </c:pt>
                <c:pt idx="347">
                  <c:v>0.1011169179866</c:v>
                </c:pt>
                <c:pt idx="348">
                  <c:v>-1.42530851675208</c:v>
                </c:pt>
                <c:pt idx="349">
                  <c:v>-1.18180766143604</c:v>
                </c:pt>
                <c:pt idx="350">
                  <c:v>-1.27456989203263</c:v>
                </c:pt>
                <c:pt idx="351">
                  <c:v>0.209625797512767</c:v>
                </c:pt>
                <c:pt idx="352">
                  <c:v>-0.15018323570300299</c:v>
                </c:pt>
                <c:pt idx="353">
                  <c:v>0.59848526707028504</c:v>
                </c:pt>
                <c:pt idx="354">
                  <c:v>-1.4649590179782399</c:v>
                </c:pt>
                <c:pt idx="355">
                  <c:v>-1.6123478954817101</c:v>
                </c:pt>
                <c:pt idx="356">
                  <c:v>-9.6588279652769504E-3</c:v>
                </c:pt>
                <c:pt idx="357">
                  <c:v>2.5744318815110798</c:v>
                </c:pt>
                <c:pt idx="358">
                  <c:v>1.5407955977205401</c:v>
                </c:pt>
                <c:pt idx="359">
                  <c:v>1.6269319547030801</c:v>
                </c:pt>
                <c:pt idx="360">
                  <c:v>-1.1126072840869801</c:v>
                </c:pt>
                <c:pt idx="361">
                  <c:v>1.4197759968696899</c:v>
                </c:pt>
                <c:pt idx="362">
                  <c:v>1.28963963382065E-2</c:v>
                </c:pt>
                <c:pt idx="363">
                  <c:v>1.2509504448059099</c:v>
                </c:pt>
                <c:pt idx="364">
                  <c:v>-2.1497007733248301</c:v>
                </c:pt>
                <c:pt idx="365">
                  <c:v>-0.10972535255418001</c:v>
                </c:pt>
                <c:pt idx="366">
                  <c:v>0.101306587525543</c:v>
                </c:pt>
                <c:pt idx="367">
                  <c:v>0.101306587525543</c:v>
                </c:pt>
                <c:pt idx="368">
                  <c:v>-2.0095132115704</c:v>
                </c:pt>
                <c:pt idx="369">
                  <c:v>1.6393413194926501E-2</c:v>
                </c:pt>
                <c:pt idx="370">
                  <c:v>-0.82773434712396099</c:v>
                </c:pt>
                <c:pt idx="371">
                  <c:v>-0.82773434712395999</c:v>
                </c:pt>
                <c:pt idx="372">
                  <c:v>-1.9307598742858501</c:v>
                </c:pt>
                <c:pt idx="373">
                  <c:v>-2.1750152040980399</c:v>
                </c:pt>
                <c:pt idx="374">
                  <c:v>-1.4333347865661299</c:v>
                </c:pt>
                <c:pt idx="375">
                  <c:v>-1.4835797449216599</c:v>
                </c:pt>
                <c:pt idx="376">
                  <c:v>-1.1823369152024299</c:v>
                </c:pt>
                <c:pt idx="377">
                  <c:v>-1.18061423091595</c:v>
                </c:pt>
                <c:pt idx="378">
                  <c:v>-0.51910346490947101</c:v>
                </c:pt>
                <c:pt idx="379">
                  <c:v>0.85701727687484497</c:v>
                </c:pt>
                <c:pt idx="380">
                  <c:v>0.98217804607593395</c:v>
                </c:pt>
                <c:pt idx="381">
                  <c:v>0.69732778216806302</c:v>
                </c:pt>
                <c:pt idx="382">
                  <c:v>0.28833382115407302</c:v>
                </c:pt>
                <c:pt idx="383">
                  <c:v>-0.51860021003569001</c:v>
                </c:pt>
                <c:pt idx="384">
                  <c:v>6.3993604717431402E-2</c:v>
                </c:pt>
                <c:pt idx="385">
                  <c:v>-1.98644200457803</c:v>
                </c:pt>
                <c:pt idx="386">
                  <c:v>-1.98644200457803</c:v>
                </c:pt>
                <c:pt idx="387">
                  <c:v>-0.228925768039063</c:v>
                </c:pt>
                <c:pt idx="388">
                  <c:v>-1.5947582498188499</c:v>
                </c:pt>
                <c:pt idx="389">
                  <c:v>0.16275798672011901</c:v>
                </c:pt>
                <c:pt idx="390">
                  <c:v>0.16275798672011901</c:v>
                </c:pt>
                <c:pt idx="391">
                  <c:v>0.69001285768180898</c:v>
                </c:pt>
                <c:pt idx="392">
                  <c:v>-0.88073596221250305</c:v>
                </c:pt>
                <c:pt idx="393">
                  <c:v>-0.88073596221250305</c:v>
                </c:pt>
                <c:pt idx="394">
                  <c:v>1.1111157725316601</c:v>
                </c:pt>
                <c:pt idx="395">
                  <c:v>0.96465608615341203</c:v>
                </c:pt>
                <c:pt idx="396">
                  <c:v>0.36398032462389701</c:v>
                </c:pt>
                <c:pt idx="397">
                  <c:v>-2.0362203809912698</c:v>
                </c:pt>
                <c:pt idx="398">
                  <c:v>-0.47608992234141401</c:v>
                </c:pt>
                <c:pt idx="399">
                  <c:v>-2.9029595246856399</c:v>
                </c:pt>
                <c:pt idx="400">
                  <c:v>-0.83113527599584003</c:v>
                </c:pt>
                <c:pt idx="401">
                  <c:v>0.50109733787843902</c:v>
                </c:pt>
                <c:pt idx="402">
                  <c:v>0.88294745013539999</c:v>
                </c:pt>
                <c:pt idx="403">
                  <c:v>-0.21364774403843101</c:v>
                </c:pt>
                <c:pt idx="404">
                  <c:v>-8.3158290942045299E-2</c:v>
                </c:pt>
                <c:pt idx="405">
                  <c:v>-1.11121628548002</c:v>
                </c:pt>
                <c:pt idx="406">
                  <c:v>-0.58935446539550196</c:v>
                </c:pt>
                <c:pt idx="407">
                  <c:v>-1.1027307274298599</c:v>
                </c:pt>
                <c:pt idx="408">
                  <c:v>-1.23733500474639</c:v>
                </c:pt>
                <c:pt idx="409">
                  <c:v>-0.62009865095971295</c:v>
                </c:pt>
                <c:pt idx="410">
                  <c:v>0.13073864520502701</c:v>
                </c:pt>
                <c:pt idx="411">
                  <c:v>4.6236049150899003E-2</c:v>
                </c:pt>
                <c:pt idx="412">
                  <c:v>0.22148588536080399</c:v>
                </c:pt>
                <c:pt idx="413">
                  <c:v>-1.90311894532045</c:v>
                </c:pt>
                <c:pt idx="414">
                  <c:v>1.1978549802396099</c:v>
                </c:pt>
                <c:pt idx="415">
                  <c:v>-0.50526014409769404</c:v>
                </c:pt>
                <c:pt idx="416">
                  <c:v>0.48999030069836802</c:v>
                </c:pt>
                <c:pt idx="417">
                  <c:v>0.17466303300300401</c:v>
                </c:pt>
                <c:pt idx="418">
                  <c:v>-0.17263107910203301</c:v>
                </c:pt>
                <c:pt idx="419">
                  <c:v>-1.9569109589559399</c:v>
                </c:pt>
                <c:pt idx="420">
                  <c:v>1.5294936561352599</c:v>
                </c:pt>
                <c:pt idx="421">
                  <c:v>1.6362307166154</c:v>
                </c:pt>
                <c:pt idx="422">
                  <c:v>3.5422496537608401</c:v>
                </c:pt>
                <c:pt idx="423">
                  <c:v>3.3135273813033801</c:v>
                </c:pt>
                <c:pt idx="424">
                  <c:v>2.2732300701269499</c:v>
                </c:pt>
                <c:pt idx="425">
                  <c:v>3.3053633500399999</c:v>
                </c:pt>
                <c:pt idx="426">
                  <c:v>2.9459426361782901</c:v>
                </c:pt>
                <c:pt idx="427">
                  <c:v>2.0310535463484798</c:v>
                </c:pt>
                <c:pt idx="428">
                  <c:v>1.6365211509111499</c:v>
                </c:pt>
                <c:pt idx="429">
                  <c:v>4.7242718290867503</c:v>
                </c:pt>
                <c:pt idx="430">
                  <c:v>1.67464152965406</c:v>
                </c:pt>
                <c:pt idx="431">
                  <c:v>3.0774714673930998</c:v>
                </c:pt>
                <c:pt idx="432">
                  <c:v>-2.0270429373318501</c:v>
                </c:pt>
                <c:pt idx="433">
                  <c:v>-0.72595546762156105</c:v>
                </c:pt>
                <c:pt idx="434">
                  <c:v>1.3750422116308101</c:v>
                </c:pt>
                <c:pt idx="435">
                  <c:v>-0.96806489548000096</c:v>
                </c:pt>
                <c:pt idx="436">
                  <c:v>-0.30357202938986599</c:v>
                </c:pt>
                <c:pt idx="437">
                  <c:v>1.7520883315207401</c:v>
                </c:pt>
                <c:pt idx="438">
                  <c:v>0.55275039314331198</c:v>
                </c:pt>
                <c:pt idx="439">
                  <c:v>1.0830864389167001</c:v>
                </c:pt>
                <c:pt idx="440">
                  <c:v>-0.23839741219204</c:v>
                </c:pt>
                <c:pt idx="441">
                  <c:v>-0.50870120718357403</c:v>
                </c:pt>
                <c:pt idx="442">
                  <c:v>-7.6215135197119796E-2</c:v>
                </c:pt>
                <c:pt idx="443">
                  <c:v>-0.887126520171722</c:v>
                </c:pt>
                <c:pt idx="444">
                  <c:v>-0.33724038761022901</c:v>
                </c:pt>
                <c:pt idx="445">
                  <c:v>-1.13573160645392</c:v>
                </c:pt>
                <c:pt idx="446">
                  <c:v>1.0498735176568701</c:v>
                </c:pt>
                <c:pt idx="447">
                  <c:v>-0.13511807569988199</c:v>
                </c:pt>
                <c:pt idx="448">
                  <c:v>0.881849911388495</c:v>
                </c:pt>
                <c:pt idx="449">
                  <c:v>0.72802888725084103</c:v>
                </c:pt>
                <c:pt idx="450">
                  <c:v>2.72886661793014E-2</c:v>
                </c:pt>
                <c:pt idx="451">
                  <c:v>-0.91272870355081004</c:v>
                </c:pt>
                <c:pt idx="452">
                  <c:v>0.50949312214956199</c:v>
                </c:pt>
                <c:pt idx="453">
                  <c:v>-0.37399173443594103</c:v>
                </c:pt>
                <c:pt idx="454">
                  <c:v>2.5266332921598398</c:v>
                </c:pt>
                <c:pt idx="455">
                  <c:v>-0.60472327064242404</c:v>
                </c:pt>
                <c:pt idx="456">
                  <c:v>-0.43936277553951503</c:v>
                </c:pt>
                <c:pt idx="457">
                  <c:v>0.31422983565992602</c:v>
                </c:pt>
                <c:pt idx="458">
                  <c:v>-0.26986962769188699</c:v>
                </c:pt>
                <c:pt idx="459">
                  <c:v>1.07077771200132</c:v>
                </c:pt>
                <c:pt idx="460">
                  <c:v>-3.11547889889578E-2</c:v>
                </c:pt>
                <c:pt idx="461">
                  <c:v>-1.5786390815054501</c:v>
                </c:pt>
                <c:pt idx="462">
                  <c:v>-1.4899811272467001</c:v>
                </c:pt>
                <c:pt idx="463">
                  <c:v>1.7312578774881699</c:v>
                </c:pt>
                <c:pt idx="464">
                  <c:v>0.261591893782669</c:v>
                </c:pt>
                <c:pt idx="465">
                  <c:v>-1.09614134858002</c:v>
                </c:pt>
                <c:pt idx="466">
                  <c:v>-1.53459523145969</c:v>
                </c:pt>
                <c:pt idx="467">
                  <c:v>-1.0724992274443499</c:v>
                </c:pt>
                <c:pt idx="468">
                  <c:v>1.0794843813892001</c:v>
                </c:pt>
                <c:pt idx="469">
                  <c:v>-1.6895404994887699</c:v>
                </c:pt>
                <c:pt idx="470">
                  <c:v>0.18699884879581699</c:v>
                </c:pt>
                <c:pt idx="471">
                  <c:v>-0.20555039961482199</c:v>
                </c:pt>
                <c:pt idx="472">
                  <c:v>-0.14844075848414101</c:v>
                </c:pt>
                <c:pt idx="473">
                  <c:v>-1.3908423540949</c:v>
                </c:pt>
                <c:pt idx="474">
                  <c:v>0.55532958635872898</c:v>
                </c:pt>
                <c:pt idx="475">
                  <c:v>-0.99868962007659901</c:v>
                </c:pt>
                <c:pt idx="476">
                  <c:v>0.73801164990948098</c:v>
                </c:pt>
                <c:pt idx="477">
                  <c:v>-0.77713820774905695</c:v>
                </c:pt>
                <c:pt idx="478">
                  <c:v>-0.27990915976224401</c:v>
                </c:pt>
                <c:pt idx="479">
                  <c:v>1.9916424910406501</c:v>
                </c:pt>
                <c:pt idx="480">
                  <c:v>0.31865729341501198</c:v>
                </c:pt>
                <c:pt idx="481">
                  <c:v>2.6394504513555201</c:v>
                </c:pt>
                <c:pt idx="482">
                  <c:v>1.1289450601591899</c:v>
                </c:pt>
                <c:pt idx="483">
                  <c:v>0.53107920163359801</c:v>
                </c:pt>
                <c:pt idx="484">
                  <c:v>0.99696043007554502</c:v>
                </c:pt>
                <c:pt idx="485">
                  <c:v>1.82946241281037E-2</c:v>
                </c:pt>
                <c:pt idx="486">
                  <c:v>2.1126208523013799</c:v>
                </c:pt>
                <c:pt idx="487">
                  <c:v>2.8345575550901598</c:v>
                </c:pt>
                <c:pt idx="488">
                  <c:v>1.60709569692313</c:v>
                </c:pt>
                <c:pt idx="489">
                  <c:v>1.8174529872917999</c:v>
                </c:pt>
                <c:pt idx="490">
                  <c:v>1.1496694422980401E-2</c:v>
                </c:pt>
                <c:pt idx="491">
                  <c:v>1.2771463914744901</c:v>
                </c:pt>
                <c:pt idx="492">
                  <c:v>-0.88476096960173201</c:v>
                </c:pt>
                <c:pt idx="493">
                  <c:v>-1.77771688249282</c:v>
                </c:pt>
                <c:pt idx="494">
                  <c:v>-0.16992626249260201</c:v>
                </c:pt>
                <c:pt idx="495">
                  <c:v>-0.90919976300717498</c:v>
                </c:pt>
                <c:pt idx="496">
                  <c:v>-0.74696978205049502</c:v>
                </c:pt>
                <c:pt idx="497">
                  <c:v>-0.14943786686715399</c:v>
                </c:pt>
                <c:pt idx="498">
                  <c:v>-0.89682251864128704</c:v>
                </c:pt>
                <c:pt idx="499">
                  <c:v>-0.30112692938367602</c:v>
                </c:pt>
                <c:pt idx="500">
                  <c:v>1.6602336517434599</c:v>
                </c:pt>
                <c:pt idx="501">
                  <c:v>1.24019189008746</c:v>
                </c:pt>
                <c:pt idx="502">
                  <c:v>-1.7978556151263501</c:v>
                </c:pt>
                <c:pt idx="503">
                  <c:v>0.584926741904087</c:v>
                </c:pt>
                <c:pt idx="504">
                  <c:v>-2.1573746810526502</c:v>
                </c:pt>
                <c:pt idx="505">
                  <c:v>-0.96870178042633803</c:v>
                </c:pt>
                <c:pt idx="506">
                  <c:v>-3.15961237149082</c:v>
                </c:pt>
                <c:pt idx="507">
                  <c:v>-0.22694250841888999</c:v>
                </c:pt>
                <c:pt idx="508">
                  <c:v>-1.24457913164897</c:v>
                </c:pt>
                <c:pt idx="509">
                  <c:v>-1.43967450332947</c:v>
                </c:pt>
                <c:pt idx="510">
                  <c:v>-0.48912070191525803</c:v>
                </c:pt>
                <c:pt idx="511">
                  <c:v>-3.4709616361147597E-2</c:v>
                </c:pt>
                <c:pt idx="512">
                  <c:v>-1.54320722430547</c:v>
                </c:pt>
                <c:pt idx="513">
                  <c:v>0.35193043696529902</c:v>
                </c:pt>
                <c:pt idx="514">
                  <c:v>-0.425250684865002</c:v>
                </c:pt>
                <c:pt idx="515">
                  <c:v>-0.40068792348369597</c:v>
                </c:pt>
                <c:pt idx="516">
                  <c:v>1.54057610897144</c:v>
                </c:pt>
                <c:pt idx="517">
                  <c:v>1.6451559430482701</c:v>
                </c:pt>
                <c:pt idx="518">
                  <c:v>1.1193517772731101</c:v>
                </c:pt>
                <c:pt idx="519">
                  <c:v>1.3837063578562001</c:v>
                </c:pt>
                <c:pt idx="520">
                  <c:v>1.0015111847209699</c:v>
                </c:pt>
                <c:pt idx="521">
                  <c:v>1.04218112019529</c:v>
                </c:pt>
                <c:pt idx="522">
                  <c:v>-1.1946653308924</c:v>
                </c:pt>
                <c:pt idx="523">
                  <c:v>1.2455307975669001</c:v>
                </c:pt>
                <c:pt idx="524">
                  <c:v>-0.69046035133419803</c:v>
                </c:pt>
                <c:pt idx="525">
                  <c:v>-0.69046035133419803</c:v>
                </c:pt>
                <c:pt idx="526">
                  <c:v>1.42437629333053</c:v>
                </c:pt>
                <c:pt idx="527">
                  <c:v>1.54057610897144</c:v>
                </c:pt>
                <c:pt idx="528">
                  <c:v>0.74358716011111303</c:v>
                </c:pt>
                <c:pt idx="529">
                  <c:v>-0.15876350017412999</c:v>
                </c:pt>
                <c:pt idx="530">
                  <c:v>0.422476172174299</c:v>
                </c:pt>
                <c:pt idx="531">
                  <c:v>0.42992563343290302</c:v>
                </c:pt>
                <c:pt idx="532">
                  <c:v>-0.36395993972247498</c:v>
                </c:pt>
                <c:pt idx="533">
                  <c:v>-3.00194563247643</c:v>
                </c:pt>
                <c:pt idx="534">
                  <c:v>-5.4945250476532301E-2</c:v>
                </c:pt>
                <c:pt idx="535">
                  <c:v>0.67896463648257699</c:v>
                </c:pt>
                <c:pt idx="536">
                  <c:v>0.90258110639282996</c:v>
                </c:pt>
                <c:pt idx="537">
                  <c:v>1.4779877691266501</c:v>
                </c:pt>
                <c:pt idx="538">
                  <c:v>1.7166507599196601</c:v>
                </c:pt>
                <c:pt idx="539">
                  <c:v>0.64844316368539501</c:v>
                </c:pt>
                <c:pt idx="540">
                  <c:v>0.62288105048049702</c:v>
                </c:pt>
                <c:pt idx="541">
                  <c:v>-0.68066479164318205</c:v>
                </c:pt>
                <c:pt idx="542">
                  <c:v>-2.7638433144628398</c:v>
                </c:pt>
                <c:pt idx="543">
                  <c:v>-1.02370317114941</c:v>
                </c:pt>
                <c:pt idx="544">
                  <c:v>1.19763446448176E-2</c:v>
                </c:pt>
                <c:pt idx="545">
                  <c:v>0.80168680357126898</c:v>
                </c:pt>
                <c:pt idx="546">
                  <c:v>1.1027029815879901</c:v>
                </c:pt>
                <c:pt idx="547">
                  <c:v>0.52382571617122298</c:v>
                </c:pt>
                <c:pt idx="548">
                  <c:v>-0.84209461729317303</c:v>
                </c:pt>
                <c:pt idx="549">
                  <c:v>0.46548697047175802</c:v>
                </c:pt>
                <c:pt idx="550">
                  <c:v>-1.7711657454419401</c:v>
                </c:pt>
                <c:pt idx="551">
                  <c:v>-2.2586413373718401</c:v>
                </c:pt>
                <c:pt idx="552">
                  <c:v>-1.5823073856883401</c:v>
                </c:pt>
                <c:pt idx="553">
                  <c:v>-3.0130782060084198</c:v>
                </c:pt>
                <c:pt idx="554">
                  <c:v>-0.28247764490647598</c:v>
                </c:pt>
                <c:pt idx="555">
                  <c:v>-0.196248153503256</c:v>
                </c:pt>
                <c:pt idx="556">
                  <c:v>-0.261802099864888</c:v>
                </c:pt>
                <c:pt idx="557">
                  <c:v>0.20919383423905999</c:v>
                </c:pt>
                <c:pt idx="558">
                  <c:v>-0.182758399411937</c:v>
                </c:pt>
                <c:pt idx="559">
                  <c:v>2.3112638134811698</c:v>
                </c:pt>
                <c:pt idx="560">
                  <c:v>1.0510807381734999</c:v>
                </c:pt>
                <c:pt idx="561">
                  <c:v>0.80883066199054499</c:v>
                </c:pt>
                <c:pt idx="562">
                  <c:v>1.04263869006409</c:v>
                </c:pt>
                <c:pt idx="563">
                  <c:v>1.8735774254042099</c:v>
                </c:pt>
                <c:pt idx="564">
                  <c:v>-1.1343025725839699</c:v>
                </c:pt>
                <c:pt idx="565">
                  <c:v>-1.2250332397680701</c:v>
                </c:pt>
                <c:pt idx="566">
                  <c:v>-0.91239585478891205</c:v>
                </c:pt>
                <c:pt idx="567">
                  <c:v>-1.0989851492093301</c:v>
                </c:pt>
                <c:pt idx="568">
                  <c:v>-0.90895666098238104</c:v>
                </c:pt>
                <c:pt idx="569">
                  <c:v>-1.01467235506457</c:v>
                </c:pt>
                <c:pt idx="570">
                  <c:v>-0.23942393179521501</c:v>
                </c:pt>
                <c:pt idx="571">
                  <c:v>-0.67550116988422504</c:v>
                </c:pt>
                <c:pt idx="572">
                  <c:v>-0.87778655017867502</c:v>
                </c:pt>
                <c:pt idx="573">
                  <c:v>-0.73242747081567094</c:v>
                </c:pt>
                <c:pt idx="574">
                  <c:v>-3.6396090580757301</c:v>
                </c:pt>
                <c:pt idx="575">
                  <c:v>0.72116332281436002</c:v>
                </c:pt>
                <c:pt idx="576">
                  <c:v>2.0405253043419598</c:v>
                </c:pt>
                <c:pt idx="577">
                  <c:v>1.10289844905172</c:v>
                </c:pt>
                <c:pt idx="578">
                  <c:v>1.27811154827263</c:v>
                </c:pt>
                <c:pt idx="579">
                  <c:v>1.12894363947645</c:v>
                </c:pt>
                <c:pt idx="580">
                  <c:v>1.4451621582972101</c:v>
                </c:pt>
                <c:pt idx="581">
                  <c:v>1.4196378716809801</c:v>
                </c:pt>
                <c:pt idx="582">
                  <c:v>-0.408387226929323</c:v>
                </c:pt>
                <c:pt idx="583">
                  <c:v>0.80705499289135496</c:v>
                </c:pt>
                <c:pt idx="584">
                  <c:v>-2.7739026193287</c:v>
                </c:pt>
                <c:pt idx="585">
                  <c:v>-1.75293115467933</c:v>
                </c:pt>
                <c:pt idx="586">
                  <c:v>-9.9929735723202004E-2</c:v>
                </c:pt>
                <c:pt idx="587">
                  <c:v>-2.4092699533824899</c:v>
                </c:pt>
                <c:pt idx="588">
                  <c:v>1.00828676896464</c:v>
                </c:pt>
                <c:pt idx="589">
                  <c:v>1.8058250233587001</c:v>
                </c:pt>
                <c:pt idx="590">
                  <c:v>1.6702872419766699</c:v>
                </c:pt>
                <c:pt idx="591">
                  <c:v>1.14408173778762</c:v>
                </c:pt>
                <c:pt idx="592">
                  <c:v>-0.43862708506713599</c:v>
                </c:pt>
                <c:pt idx="593">
                  <c:v>-1.56061898656114</c:v>
                </c:pt>
                <c:pt idx="594">
                  <c:v>-0.38383213173835801</c:v>
                </c:pt>
                <c:pt idx="595">
                  <c:v>0.48679879337442999</c:v>
                </c:pt>
                <c:pt idx="596">
                  <c:v>0.263877934473085</c:v>
                </c:pt>
                <c:pt idx="597">
                  <c:v>-1.9640523820587401</c:v>
                </c:pt>
                <c:pt idx="598">
                  <c:v>0.29912615006469201</c:v>
                </c:pt>
                <c:pt idx="599">
                  <c:v>-0.55323979060516904</c:v>
                </c:pt>
                <c:pt idx="600">
                  <c:v>-0.667472694163744</c:v>
                </c:pt>
                <c:pt idx="601">
                  <c:v>-1.0125257739242399</c:v>
                </c:pt>
                <c:pt idx="602">
                  <c:v>-0.73780016816252303</c:v>
                </c:pt>
                <c:pt idx="603">
                  <c:v>-0.50512941662669297</c:v>
                </c:pt>
                <c:pt idx="604">
                  <c:v>0.65141423908698304</c:v>
                </c:pt>
                <c:pt idx="605">
                  <c:v>2.3432046583739501</c:v>
                </c:pt>
                <c:pt idx="606">
                  <c:v>2.4746387578637901</c:v>
                </c:pt>
                <c:pt idx="607">
                  <c:v>-0.868181295660714</c:v>
                </c:pt>
                <c:pt idx="608">
                  <c:v>-1.8797403205818799</c:v>
                </c:pt>
                <c:pt idx="609">
                  <c:v>-1.2896905732028101</c:v>
                </c:pt>
                <c:pt idx="610">
                  <c:v>-1.5260037458203399</c:v>
                </c:pt>
                <c:pt idx="611">
                  <c:v>-0.77744685938383395</c:v>
                </c:pt>
                <c:pt idx="612">
                  <c:v>-1.72056324622526</c:v>
                </c:pt>
                <c:pt idx="613">
                  <c:v>-1.1824647200957701</c:v>
                </c:pt>
                <c:pt idx="614">
                  <c:v>-2.5229016828794499</c:v>
                </c:pt>
                <c:pt idx="615">
                  <c:v>-1.68693725203906</c:v>
                </c:pt>
                <c:pt idx="616">
                  <c:v>-0.86463072747293102</c:v>
                </c:pt>
                <c:pt idx="617">
                  <c:v>-1.4338383143873501</c:v>
                </c:pt>
                <c:pt idx="618">
                  <c:v>-1.1606891627720699</c:v>
                </c:pt>
                <c:pt idx="619">
                  <c:v>0.106648700613711</c:v>
                </c:pt>
                <c:pt idx="620">
                  <c:v>-0.43446035139726502</c:v>
                </c:pt>
                <c:pt idx="621">
                  <c:v>-0.30540923857456298</c:v>
                </c:pt>
                <c:pt idx="622">
                  <c:v>0.305832853942269</c:v>
                </c:pt>
                <c:pt idx="623">
                  <c:v>1.4478256995933201</c:v>
                </c:pt>
                <c:pt idx="624">
                  <c:v>-2.0492303189434198</c:v>
                </c:pt>
                <c:pt idx="625">
                  <c:v>-2.48963483241497</c:v>
                </c:pt>
                <c:pt idx="626">
                  <c:v>0.96496680572551297</c:v>
                </c:pt>
                <c:pt idx="627">
                  <c:v>-4.9893919717454299E-2</c:v>
                </c:pt>
                <c:pt idx="628">
                  <c:v>-0.58252851914950299</c:v>
                </c:pt>
                <c:pt idx="629">
                  <c:v>-0.87627200803913796</c:v>
                </c:pt>
                <c:pt idx="630">
                  <c:v>-1.7651147297555001</c:v>
                </c:pt>
                <c:pt idx="631">
                  <c:v>-0.64658735747263696</c:v>
                </c:pt>
                <c:pt idx="632">
                  <c:v>-0.90015359250171001</c:v>
                </c:pt>
                <c:pt idx="633">
                  <c:v>0.38547170440009498</c:v>
                </c:pt>
                <c:pt idx="634">
                  <c:v>-0.19890343055527299</c:v>
                </c:pt>
                <c:pt idx="635">
                  <c:v>-1.2437072432704299</c:v>
                </c:pt>
                <c:pt idx="636">
                  <c:v>-0.74728648204380099</c:v>
                </c:pt>
                <c:pt idx="637">
                  <c:v>-0.46882572026775698</c:v>
                </c:pt>
                <c:pt idx="638">
                  <c:v>-0.61123182412921495</c:v>
                </c:pt>
                <c:pt idx="639">
                  <c:v>-0.60952580960990899</c:v>
                </c:pt>
                <c:pt idx="640">
                  <c:v>1.0408934831774901</c:v>
                </c:pt>
                <c:pt idx="641">
                  <c:v>0.85593702481717104</c:v>
                </c:pt>
                <c:pt idx="642">
                  <c:v>1.32903617620198</c:v>
                </c:pt>
                <c:pt idx="643">
                  <c:v>1.2239030314498001</c:v>
                </c:pt>
                <c:pt idx="644">
                  <c:v>-2.8186391497277898</c:v>
                </c:pt>
                <c:pt idx="645">
                  <c:v>1.99557585810647E-2</c:v>
                </c:pt>
                <c:pt idx="646">
                  <c:v>-2.8186391497277898</c:v>
                </c:pt>
                <c:pt idx="647">
                  <c:v>-0.190310530923295</c:v>
                </c:pt>
                <c:pt idx="648">
                  <c:v>-9.7482877150091504E-2</c:v>
                </c:pt>
                <c:pt idx="649">
                  <c:v>0.64990381052278601</c:v>
                </c:pt>
                <c:pt idx="650">
                  <c:v>0.90302924242858396</c:v>
                </c:pt>
                <c:pt idx="651">
                  <c:v>1.78800762627383</c:v>
                </c:pt>
                <c:pt idx="652">
                  <c:v>-1.6697909375094</c:v>
                </c:pt>
                <c:pt idx="653">
                  <c:v>0.213470650573893</c:v>
                </c:pt>
                <c:pt idx="654">
                  <c:v>1.25429903943388</c:v>
                </c:pt>
                <c:pt idx="655">
                  <c:v>-1.3155489040714801</c:v>
                </c:pt>
                <c:pt idx="656">
                  <c:v>-2.0601219385155098</c:v>
                </c:pt>
                <c:pt idx="657">
                  <c:v>7.6741290139014207E-2</c:v>
                </c:pt>
                <c:pt idx="658">
                  <c:v>-0.23004544199506199</c:v>
                </c:pt>
                <c:pt idx="659">
                  <c:v>-1.3745826174207501</c:v>
                </c:pt>
                <c:pt idx="660">
                  <c:v>1.67130837931346</c:v>
                </c:pt>
                <c:pt idx="661">
                  <c:v>-0.84434384499092596</c:v>
                </c:pt>
                <c:pt idx="662">
                  <c:v>-0.76424347565984097</c:v>
                </c:pt>
                <c:pt idx="663">
                  <c:v>0.68064395573549497</c:v>
                </c:pt>
                <c:pt idx="664">
                  <c:v>1.58409194918126</c:v>
                </c:pt>
                <c:pt idx="665">
                  <c:v>0.243017583865378</c:v>
                </c:pt>
                <c:pt idx="666">
                  <c:v>0.99168296767011999</c:v>
                </c:pt>
                <c:pt idx="667">
                  <c:v>1.37716599507596</c:v>
                </c:pt>
                <c:pt idx="668">
                  <c:v>1.54597164475236E-2</c:v>
                </c:pt>
                <c:pt idx="669">
                  <c:v>1.1350444241433699</c:v>
                </c:pt>
                <c:pt idx="670">
                  <c:v>1.9845937958366899</c:v>
                </c:pt>
                <c:pt idx="671">
                  <c:v>1.37716599507597</c:v>
                </c:pt>
                <c:pt idx="672">
                  <c:v>0.61069600177865302</c:v>
                </c:pt>
                <c:pt idx="673">
                  <c:v>2.3329613528950501</c:v>
                </c:pt>
                <c:pt idx="674">
                  <c:v>2.4703916950045102</c:v>
                </c:pt>
                <c:pt idx="675">
                  <c:v>0.69403142199396195</c:v>
                </c:pt>
                <c:pt idx="676">
                  <c:v>2.7166897536992498</c:v>
                </c:pt>
                <c:pt idx="677">
                  <c:v>2.0055608345286098</c:v>
                </c:pt>
                <c:pt idx="678">
                  <c:v>3.1679831062498498</c:v>
                </c:pt>
                <c:pt idx="679">
                  <c:v>2.1537126926891599</c:v>
                </c:pt>
                <c:pt idx="680">
                  <c:v>0.183292979153834</c:v>
                </c:pt>
                <c:pt idx="681">
                  <c:v>1.71666471111553</c:v>
                </c:pt>
                <c:pt idx="682">
                  <c:v>1.4899923681298901</c:v>
                </c:pt>
                <c:pt idx="683">
                  <c:v>1.2233190234408999</c:v>
                </c:pt>
                <c:pt idx="684">
                  <c:v>0.129486946274734</c:v>
                </c:pt>
                <c:pt idx="685">
                  <c:v>1.6188870847202499</c:v>
                </c:pt>
                <c:pt idx="686">
                  <c:v>0.42918331559608602</c:v>
                </c:pt>
                <c:pt idx="687">
                  <c:v>3.3548777502515099</c:v>
                </c:pt>
                <c:pt idx="688">
                  <c:v>-0.70373224695265602</c:v>
                </c:pt>
                <c:pt idx="689">
                  <c:v>-3.6902994516812303E-2</c:v>
                </c:pt>
                <c:pt idx="690">
                  <c:v>-0.52785816342977099</c:v>
                </c:pt>
                <c:pt idx="691">
                  <c:v>-2.1611862311299399</c:v>
                </c:pt>
                <c:pt idx="692">
                  <c:v>-0.16042769467332299</c:v>
                </c:pt>
                <c:pt idx="693">
                  <c:v>8.0215599725303094E-2</c:v>
                </c:pt>
                <c:pt idx="694">
                  <c:v>0.80022143602136198</c:v>
                </c:pt>
                <c:pt idx="695">
                  <c:v>0.97196839031535598</c:v>
                </c:pt>
                <c:pt idx="696">
                  <c:v>-2.50175964929594</c:v>
                </c:pt>
                <c:pt idx="697">
                  <c:v>-1.33120352827175</c:v>
                </c:pt>
                <c:pt idx="698">
                  <c:v>-2.4428637438355998</c:v>
                </c:pt>
                <c:pt idx="699">
                  <c:v>-1.0079453198928601</c:v>
                </c:pt>
                <c:pt idx="700">
                  <c:v>0.15454899144182299</c:v>
                </c:pt>
                <c:pt idx="701">
                  <c:v>-0.27081032577171599</c:v>
                </c:pt>
                <c:pt idx="702">
                  <c:v>0.86129985696586298</c:v>
                </c:pt>
                <c:pt idx="703">
                  <c:v>-0.31661825224086798</c:v>
                </c:pt>
                <c:pt idx="704">
                  <c:v>0.178107353625962</c:v>
                </c:pt>
                <c:pt idx="705">
                  <c:v>-1.3660362040795999</c:v>
                </c:pt>
                <c:pt idx="706">
                  <c:v>0.14512564656816801</c:v>
                </c:pt>
                <c:pt idx="707">
                  <c:v>-1.5534322669079399</c:v>
                </c:pt>
                <c:pt idx="708">
                  <c:v>-0.48973461343430702</c:v>
                </c:pt>
                <c:pt idx="709">
                  <c:v>0.76754409946648405</c:v>
                </c:pt>
                <c:pt idx="710">
                  <c:v>-0.41058389543086599</c:v>
                </c:pt>
                <c:pt idx="711">
                  <c:v>2.5953445087452098</c:v>
                </c:pt>
                <c:pt idx="712">
                  <c:v>-0.46357193509827699</c:v>
                </c:pt>
                <c:pt idx="713">
                  <c:v>-0.16515233613936101</c:v>
                </c:pt>
                <c:pt idx="714">
                  <c:v>-0.216987005933716</c:v>
                </c:pt>
                <c:pt idx="715">
                  <c:v>-0.80194125456298404</c:v>
                </c:pt>
                <c:pt idx="716">
                  <c:v>0.23828516524386001</c:v>
                </c:pt>
                <c:pt idx="717">
                  <c:v>1.3463952172920099</c:v>
                </c:pt>
                <c:pt idx="718">
                  <c:v>1.94419142958115</c:v>
                </c:pt>
                <c:pt idx="719">
                  <c:v>-0.54905618752719298</c:v>
                </c:pt>
              </c:numCache>
            </c:numRef>
          </c:xVal>
          <c:yVal>
            <c:numRef>
              <c:f>H3_SG분석!$B$2:$B$721</c:f>
              <c:numCache>
                <c:formatCode>General</c:formatCode>
                <c:ptCount val="720"/>
                <c:pt idx="0">
                  <c:v>3.67901234567901</c:v>
                </c:pt>
                <c:pt idx="1">
                  <c:v>4.2549019607843102</c:v>
                </c:pt>
                <c:pt idx="2">
                  <c:v>4.1764705882352899</c:v>
                </c:pt>
                <c:pt idx="3">
                  <c:v>3.6842105263157898</c:v>
                </c:pt>
                <c:pt idx="4">
                  <c:v>3.3838383838383801</c:v>
                </c:pt>
                <c:pt idx="5">
                  <c:v>3.3266666666666702</c:v>
                </c:pt>
                <c:pt idx="6">
                  <c:v>3.3768115942028998</c:v>
                </c:pt>
                <c:pt idx="7">
                  <c:v>3.5119047619047601</c:v>
                </c:pt>
                <c:pt idx="8">
                  <c:v>3.7543859649122799</c:v>
                </c:pt>
                <c:pt idx="9">
                  <c:v>3.76344086021505</c:v>
                </c:pt>
                <c:pt idx="10">
                  <c:v>3.4942528735632199</c:v>
                </c:pt>
                <c:pt idx="11">
                  <c:v>3.5249999999999999</c:v>
                </c:pt>
                <c:pt idx="12">
                  <c:v>3.2391304347826102</c:v>
                </c:pt>
                <c:pt idx="13">
                  <c:v>3.5350877192982502</c:v>
                </c:pt>
                <c:pt idx="14">
                  <c:v>3.8761904761904802</c:v>
                </c:pt>
                <c:pt idx="15">
                  <c:v>3.67592592592593</c:v>
                </c:pt>
                <c:pt idx="16">
                  <c:v>3.2898550724637698</c:v>
                </c:pt>
                <c:pt idx="17">
                  <c:v>3.4858757062146899</c:v>
                </c:pt>
                <c:pt idx="18">
                  <c:v>3.6666666666666701</c:v>
                </c:pt>
                <c:pt idx="19">
                  <c:v>3.56481481481481</c:v>
                </c:pt>
                <c:pt idx="20">
                  <c:v>3.4621212121212102</c:v>
                </c:pt>
                <c:pt idx="21">
                  <c:v>3.52525252525253</c:v>
                </c:pt>
                <c:pt idx="22">
                  <c:v>3.24</c:v>
                </c:pt>
                <c:pt idx="23">
                  <c:v>3.6590909090909101</c:v>
                </c:pt>
                <c:pt idx="24">
                  <c:v>3.3010752688172</c:v>
                </c:pt>
                <c:pt idx="25">
                  <c:v>3.0476190476190501</c:v>
                </c:pt>
                <c:pt idx="26">
                  <c:v>2.8627450980392202</c:v>
                </c:pt>
                <c:pt idx="27">
                  <c:v>2.7450980392156898</c:v>
                </c:pt>
                <c:pt idx="28">
                  <c:v>3.4126984126984099</c:v>
                </c:pt>
                <c:pt idx="29">
                  <c:v>3.3015873015873001</c:v>
                </c:pt>
                <c:pt idx="30">
                  <c:v>3.11904761904762</c:v>
                </c:pt>
                <c:pt idx="31">
                  <c:v>3.2222222222222201</c:v>
                </c:pt>
                <c:pt idx="32">
                  <c:v>3.0196078431372499</c:v>
                </c:pt>
                <c:pt idx="33">
                  <c:v>2.9583333333333299</c:v>
                </c:pt>
                <c:pt idx="34">
                  <c:v>3.0476190476190501</c:v>
                </c:pt>
                <c:pt idx="35">
                  <c:v>3.15151515151515</c:v>
                </c:pt>
                <c:pt idx="36">
                  <c:v>3.0277777777777799</c:v>
                </c:pt>
                <c:pt idx="37">
                  <c:v>3.6296296296296302</c:v>
                </c:pt>
                <c:pt idx="38">
                  <c:v>3.9583333333333299</c:v>
                </c:pt>
                <c:pt idx="39">
                  <c:v>4.07407407407407</c:v>
                </c:pt>
                <c:pt idx="40">
                  <c:v>3.3571428571428599</c:v>
                </c:pt>
                <c:pt idx="41">
                  <c:v>3.4444444444444402</c:v>
                </c:pt>
                <c:pt idx="42">
                  <c:v>4.28571428571429</c:v>
                </c:pt>
                <c:pt idx="43">
                  <c:v>4</c:v>
                </c:pt>
                <c:pt idx="44">
                  <c:v>3.6666666666666701</c:v>
                </c:pt>
                <c:pt idx="45">
                  <c:v>4.2777777777777803</c:v>
                </c:pt>
                <c:pt idx="46">
                  <c:v>3.4102564102564101</c:v>
                </c:pt>
                <c:pt idx="47">
                  <c:v>4.2666666666666702</c:v>
                </c:pt>
                <c:pt idx="48">
                  <c:v>3.6379310344827598</c:v>
                </c:pt>
                <c:pt idx="49">
                  <c:v>3.74603174603175</c:v>
                </c:pt>
                <c:pt idx="50">
                  <c:v>3.37719298245614</c:v>
                </c:pt>
                <c:pt idx="51">
                  <c:v>3.5487179487179499</c:v>
                </c:pt>
                <c:pt idx="52">
                  <c:v>3.50847457627119</c:v>
                </c:pt>
                <c:pt idx="53">
                  <c:v>3.3475177304964499</c:v>
                </c:pt>
                <c:pt idx="54">
                  <c:v>3.0444444444444398</c:v>
                </c:pt>
                <c:pt idx="55">
                  <c:v>3.8333333333333299</c:v>
                </c:pt>
                <c:pt idx="56">
                  <c:v>2.7333333333333298</c:v>
                </c:pt>
                <c:pt idx="57">
                  <c:v>3.75</c:v>
                </c:pt>
                <c:pt idx="58">
                  <c:v>3.93333333333333</c:v>
                </c:pt>
                <c:pt idx="59">
                  <c:v>3.07407407407407</c:v>
                </c:pt>
                <c:pt idx="60">
                  <c:v>2.8888888888888902</c:v>
                </c:pt>
                <c:pt idx="61">
                  <c:v>3.5555555555555598</c:v>
                </c:pt>
                <c:pt idx="62">
                  <c:v>4.1904761904761898</c:v>
                </c:pt>
                <c:pt idx="63">
                  <c:v>3</c:v>
                </c:pt>
                <c:pt idx="64">
                  <c:v>2.9523809523809499</c:v>
                </c:pt>
                <c:pt idx="65">
                  <c:v>3.93333333333333</c:v>
                </c:pt>
                <c:pt idx="66">
                  <c:v>0</c:v>
                </c:pt>
                <c:pt idx="67">
                  <c:v>3.5</c:v>
                </c:pt>
                <c:pt idx="68">
                  <c:v>3.2083333333333299</c:v>
                </c:pt>
                <c:pt idx="69">
                  <c:v>3.3333333333333299</c:v>
                </c:pt>
                <c:pt idx="70">
                  <c:v>3.5555555555555598</c:v>
                </c:pt>
                <c:pt idx="71">
                  <c:v>3</c:v>
                </c:pt>
                <c:pt idx="72">
                  <c:v>3.3076923076923102</c:v>
                </c:pt>
                <c:pt idx="73">
                  <c:v>3.93333333333333</c:v>
                </c:pt>
                <c:pt idx="74">
                  <c:v>3.57407407407407</c:v>
                </c:pt>
                <c:pt idx="75">
                  <c:v>3.2028985507246399</c:v>
                </c:pt>
                <c:pt idx="76">
                  <c:v>3.1269841269841301</c:v>
                </c:pt>
                <c:pt idx="77">
                  <c:v>3.3589743589743599</c:v>
                </c:pt>
                <c:pt idx="78">
                  <c:v>3.3333333333333299</c:v>
                </c:pt>
                <c:pt idx="79">
                  <c:v>3.5833333333333299</c:v>
                </c:pt>
                <c:pt idx="80">
                  <c:v>2.8888888888888902</c:v>
                </c:pt>
                <c:pt idx="81">
                  <c:v>3.1666666666666701</c:v>
                </c:pt>
                <c:pt idx="82">
                  <c:v>3.2777777777777799</c:v>
                </c:pt>
                <c:pt idx="83">
                  <c:v>0</c:v>
                </c:pt>
                <c:pt idx="84">
                  <c:v>3.2345679012345698</c:v>
                </c:pt>
                <c:pt idx="85">
                  <c:v>3.3333333333333299</c:v>
                </c:pt>
                <c:pt idx="86">
                  <c:v>3.25</c:v>
                </c:pt>
                <c:pt idx="87">
                  <c:v>3.3030303030303001</c:v>
                </c:pt>
                <c:pt idx="88">
                  <c:v>3.2222222222222201</c:v>
                </c:pt>
                <c:pt idx="89">
                  <c:v>3.1954022988505799</c:v>
                </c:pt>
                <c:pt idx="90">
                  <c:v>3.3703703703703698</c:v>
                </c:pt>
                <c:pt idx="91">
                  <c:v>3.5555555555555598</c:v>
                </c:pt>
                <c:pt idx="92">
                  <c:v>3.24242424242424</c:v>
                </c:pt>
                <c:pt idx="93">
                  <c:v>2.8333333333333299</c:v>
                </c:pt>
                <c:pt idx="94">
                  <c:v>3.3333333333333299</c:v>
                </c:pt>
                <c:pt idx="95">
                  <c:v>3.6666666666666701</c:v>
                </c:pt>
                <c:pt idx="96">
                  <c:v>2.9583333333333299</c:v>
                </c:pt>
                <c:pt idx="97">
                  <c:v>2.8461538461538498</c:v>
                </c:pt>
                <c:pt idx="98">
                  <c:v>2.6315789473684199</c:v>
                </c:pt>
                <c:pt idx="99">
                  <c:v>2.9420289855072501</c:v>
                </c:pt>
                <c:pt idx="100">
                  <c:v>2.9090909090909101</c:v>
                </c:pt>
                <c:pt idx="101">
                  <c:v>2.8611111111111098</c:v>
                </c:pt>
                <c:pt idx="102">
                  <c:v>3.4</c:v>
                </c:pt>
                <c:pt idx="103">
                  <c:v>3.5238095238095202</c:v>
                </c:pt>
                <c:pt idx="104">
                  <c:v>2.9629629629629601</c:v>
                </c:pt>
                <c:pt idx="105">
                  <c:v>3.1960784313725501</c:v>
                </c:pt>
                <c:pt idx="106">
                  <c:v>2.9230769230769198</c:v>
                </c:pt>
                <c:pt idx="107">
                  <c:v>3.2727272727272698</c:v>
                </c:pt>
                <c:pt idx="108">
                  <c:v>3.6666666666666701</c:v>
                </c:pt>
                <c:pt idx="109">
                  <c:v>3.7777777777777799</c:v>
                </c:pt>
                <c:pt idx="110">
                  <c:v>3.5833333333333299</c:v>
                </c:pt>
                <c:pt idx="111">
                  <c:v>3.3589743589743599</c:v>
                </c:pt>
                <c:pt idx="112">
                  <c:v>3.4090909090909101</c:v>
                </c:pt>
                <c:pt idx="113">
                  <c:v>3.3333333333333299</c:v>
                </c:pt>
                <c:pt idx="114">
                  <c:v>3.75</c:v>
                </c:pt>
                <c:pt idx="115">
                  <c:v>3.0833333333333299</c:v>
                </c:pt>
                <c:pt idx="116">
                  <c:v>3.1111111111111098</c:v>
                </c:pt>
                <c:pt idx="117">
                  <c:v>3.1666666666666701</c:v>
                </c:pt>
                <c:pt idx="118">
                  <c:v>3.2222222222222201</c:v>
                </c:pt>
                <c:pt idx="119">
                  <c:v>3.1111111111111098</c:v>
                </c:pt>
                <c:pt idx="120">
                  <c:v>2.9677419354838701</c:v>
                </c:pt>
                <c:pt idx="121">
                  <c:v>2.8229166666666701</c:v>
                </c:pt>
                <c:pt idx="122">
                  <c:v>3.2962962962962998</c:v>
                </c:pt>
                <c:pt idx="123">
                  <c:v>2.87254901960784</c:v>
                </c:pt>
                <c:pt idx="124">
                  <c:v>3.11904761904762</c:v>
                </c:pt>
                <c:pt idx="125">
                  <c:v>2.7777777777777799</c:v>
                </c:pt>
                <c:pt idx="126">
                  <c:v>3.0454545454545499</c:v>
                </c:pt>
                <c:pt idx="127">
                  <c:v>3.36904761904762</c:v>
                </c:pt>
                <c:pt idx="128">
                  <c:v>2.9876543209876498</c:v>
                </c:pt>
                <c:pt idx="129">
                  <c:v>3.125</c:v>
                </c:pt>
                <c:pt idx="130">
                  <c:v>3.0208333333333299</c:v>
                </c:pt>
                <c:pt idx="131">
                  <c:v>3.2727272727272698</c:v>
                </c:pt>
                <c:pt idx="132">
                  <c:v>3.7581699346405202</c:v>
                </c:pt>
                <c:pt idx="133">
                  <c:v>3.8503401360544198</c:v>
                </c:pt>
                <c:pt idx="134">
                  <c:v>3.6458333333333299</c:v>
                </c:pt>
                <c:pt idx="135">
                  <c:v>3.7547169811320802</c:v>
                </c:pt>
                <c:pt idx="136">
                  <c:v>3.7044025157232698</c:v>
                </c:pt>
                <c:pt idx="137">
                  <c:v>3.7051282051282102</c:v>
                </c:pt>
                <c:pt idx="138">
                  <c:v>3.71428571428571</c:v>
                </c:pt>
                <c:pt idx="139">
                  <c:v>3.5507246376811601</c:v>
                </c:pt>
                <c:pt idx="140">
                  <c:v>3.83928571428571</c:v>
                </c:pt>
                <c:pt idx="141">
                  <c:v>3.6666666666666701</c:v>
                </c:pt>
                <c:pt idx="142">
                  <c:v>3.9272727272727299</c:v>
                </c:pt>
                <c:pt idx="143">
                  <c:v>3.75555555555556</c:v>
                </c:pt>
                <c:pt idx="144">
                  <c:v>2.8571428571428599</c:v>
                </c:pt>
                <c:pt idx="145">
                  <c:v>2.7166666666666699</c:v>
                </c:pt>
                <c:pt idx="146">
                  <c:v>2.78125</c:v>
                </c:pt>
                <c:pt idx="147">
                  <c:v>2.91282051282051</c:v>
                </c:pt>
                <c:pt idx="148">
                  <c:v>2.8877192982456101</c:v>
                </c:pt>
                <c:pt idx="149">
                  <c:v>3.00340136054422</c:v>
                </c:pt>
                <c:pt idx="150">
                  <c:v>2.84699453551913</c:v>
                </c:pt>
                <c:pt idx="151">
                  <c:v>2.9</c:v>
                </c:pt>
                <c:pt idx="152">
                  <c:v>3.2352941176470602</c:v>
                </c:pt>
                <c:pt idx="153">
                  <c:v>3</c:v>
                </c:pt>
                <c:pt idx="154">
                  <c:v>2.8645833333333299</c:v>
                </c:pt>
                <c:pt idx="155">
                  <c:v>2.89247311827957</c:v>
                </c:pt>
                <c:pt idx="156">
                  <c:v>2.9466666666666699</c:v>
                </c:pt>
                <c:pt idx="157">
                  <c:v>3.02564102564103</c:v>
                </c:pt>
                <c:pt idx="158">
                  <c:v>3.24242424242424</c:v>
                </c:pt>
                <c:pt idx="159">
                  <c:v>2.74444444444444</c:v>
                </c:pt>
                <c:pt idx="160">
                  <c:v>2.5641025641025599</c:v>
                </c:pt>
                <c:pt idx="161">
                  <c:v>3.1754385964912299</c:v>
                </c:pt>
                <c:pt idx="162">
                  <c:v>3.0833333333333299</c:v>
                </c:pt>
                <c:pt idx="163">
                  <c:v>3</c:v>
                </c:pt>
                <c:pt idx="164">
                  <c:v>2.7166666666666699</c:v>
                </c:pt>
                <c:pt idx="165">
                  <c:v>2.5416666666666701</c:v>
                </c:pt>
                <c:pt idx="166">
                  <c:v>2.75757575757576</c:v>
                </c:pt>
                <c:pt idx="167">
                  <c:v>2.625</c:v>
                </c:pt>
                <c:pt idx="168">
                  <c:v>2.86</c:v>
                </c:pt>
                <c:pt idx="169">
                  <c:v>3.1111111111111098</c:v>
                </c:pt>
                <c:pt idx="170">
                  <c:v>3.2043010752688201</c:v>
                </c:pt>
                <c:pt idx="171">
                  <c:v>3.1437908496731999</c:v>
                </c:pt>
                <c:pt idx="172">
                  <c:v>3.1960784313725501</c:v>
                </c:pt>
                <c:pt idx="173">
                  <c:v>3</c:v>
                </c:pt>
                <c:pt idx="174">
                  <c:v>2.9509803921568598</c:v>
                </c:pt>
                <c:pt idx="175">
                  <c:v>3.2368421052631602</c:v>
                </c:pt>
                <c:pt idx="176">
                  <c:v>3.4404761904761898</c:v>
                </c:pt>
                <c:pt idx="177">
                  <c:v>3.32323232323232</c:v>
                </c:pt>
                <c:pt idx="178">
                  <c:v>3.0900900900900901</c:v>
                </c:pt>
                <c:pt idx="179">
                  <c:v>3.2828282828282802</c:v>
                </c:pt>
                <c:pt idx="180">
                  <c:v>2.8585858585858599</c:v>
                </c:pt>
                <c:pt idx="181">
                  <c:v>2.9821428571428599</c:v>
                </c:pt>
                <c:pt idx="182">
                  <c:v>2.9294871794871802</c:v>
                </c:pt>
                <c:pt idx="183">
                  <c:v>3.1219512195121899</c:v>
                </c:pt>
                <c:pt idx="184">
                  <c:v>3.0815602836879399</c:v>
                </c:pt>
                <c:pt idx="185">
                  <c:v>3.1722846441947601</c:v>
                </c:pt>
                <c:pt idx="186">
                  <c:v>3.0853658536585402</c:v>
                </c:pt>
                <c:pt idx="187">
                  <c:v>3.1038961038960999</c:v>
                </c:pt>
                <c:pt idx="188">
                  <c:v>3.2716049382715999</c:v>
                </c:pt>
                <c:pt idx="189">
                  <c:v>3.0555555555555598</c:v>
                </c:pt>
                <c:pt idx="190">
                  <c:v>3.2723577235772399</c:v>
                </c:pt>
                <c:pt idx="191">
                  <c:v>3.2771929824561399</c:v>
                </c:pt>
                <c:pt idx="192">
                  <c:v>3.6296296296296302</c:v>
                </c:pt>
                <c:pt idx="193">
                  <c:v>3.3188405797101499</c:v>
                </c:pt>
                <c:pt idx="194">
                  <c:v>3.5582329317269101</c:v>
                </c:pt>
                <c:pt idx="195">
                  <c:v>3.5223367697594501</c:v>
                </c:pt>
                <c:pt idx="196">
                  <c:v>3.3165266106442601</c:v>
                </c:pt>
                <c:pt idx="197">
                  <c:v>3.32704402515723</c:v>
                </c:pt>
                <c:pt idx="198">
                  <c:v>3.6951219512195101</c:v>
                </c:pt>
                <c:pt idx="199">
                  <c:v>3.6039215686274502</c:v>
                </c:pt>
                <c:pt idx="200">
                  <c:v>3.6007326007325999</c:v>
                </c:pt>
                <c:pt idx="201">
                  <c:v>3.6742424242424199</c:v>
                </c:pt>
                <c:pt idx="202">
                  <c:v>3.7457627118644101</c:v>
                </c:pt>
                <c:pt idx="203">
                  <c:v>3.6126126126126099</c:v>
                </c:pt>
                <c:pt idx="204">
                  <c:v>3.0833333333333299</c:v>
                </c:pt>
                <c:pt idx="205">
                  <c:v>3.1818181818181799</c:v>
                </c:pt>
                <c:pt idx="206">
                  <c:v>3.0652173913043499</c:v>
                </c:pt>
                <c:pt idx="207">
                  <c:v>2.8859649122806998</c:v>
                </c:pt>
                <c:pt idx="208">
                  <c:v>2.7674418604651199</c:v>
                </c:pt>
                <c:pt idx="209">
                  <c:v>2.7860082304526701</c:v>
                </c:pt>
                <c:pt idx="210">
                  <c:v>2.8260869565217401</c:v>
                </c:pt>
                <c:pt idx="211">
                  <c:v>3.0266666666666699</c:v>
                </c:pt>
                <c:pt idx="212">
                  <c:v>2.9083333333333301</c:v>
                </c:pt>
                <c:pt idx="213">
                  <c:v>2.9349593495935</c:v>
                </c:pt>
                <c:pt idx="214">
                  <c:v>2.95333333333333</c:v>
                </c:pt>
                <c:pt idx="215">
                  <c:v>3.1379310344827598</c:v>
                </c:pt>
                <c:pt idx="216">
                  <c:v>2.9565217391304301</c:v>
                </c:pt>
                <c:pt idx="217">
                  <c:v>2.4629629629629601</c:v>
                </c:pt>
                <c:pt idx="218">
                  <c:v>2.7333333333333298</c:v>
                </c:pt>
                <c:pt idx="219">
                  <c:v>2.8641975308642</c:v>
                </c:pt>
                <c:pt idx="220">
                  <c:v>2.5392156862745101</c:v>
                </c:pt>
                <c:pt idx="221">
                  <c:v>2.8</c:v>
                </c:pt>
                <c:pt idx="222">
                  <c:v>2.8636363636363602</c:v>
                </c:pt>
                <c:pt idx="223">
                  <c:v>2.4047619047619002</c:v>
                </c:pt>
                <c:pt idx="224">
                  <c:v>2.875</c:v>
                </c:pt>
                <c:pt idx="225">
                  <c:v>2.8095238095238102</c:v>
                </c:pt>
                <c:pt idx="226">
                  <c:v>2.6666666666666701</c:v>
                </c:pt>
                <c:pt idx="227">
                  <c:v>2.6481481481481501</c:v>
                </c:pt>
                <c:pt idx="228">
                  <c:v>3.5277777777777799</c:v>
                </c:pt>
                <c:pt idx="229">
                  <c:v>3.8333333333333299</c:v>
                </c:pt>
                <c:pt idx="230">
                  <c:v>3.61904761904762</c:v>
                </c:pt>
                <c:pt idx="231">
                  <c:v>4</c:v>
                </c:pt>
                <c:pt idx="232">
                  <c:v>3.3125</c:v>
                </c:pt>
                <c:pt idx="233">
                  <c:v>3.7283950617284001</c:v>
                </c:pt>
                <c:pt idx="234">
                  <c:v>3.5555555555555598</c:v>
                </c:pt>
                <c:pt idx="235">
                  <c:v>3.8095238095238102</c:v>
                </c:pt>
                <c:pt idx="236">
                  <c:v>3.7301587301587298</c:v>
                </c:pt>
                <c:pt idx="237">
                  <c:v>3.9629629629629601</c:v>
                </c:pt>
                <c:pt idx="238">
                  <c:v>3.6666666666666701</c:v>
                </c:pt>
                <c:pt idx="239">
                  <c:v>3.9012345679012301</c:v>
                </c:pt>
                <c:pt idx="240">
                  <c:v>3.8555555555555601</c:v>
                </c:pt>
                <c:pt idx="241">
                  <c:v>4.0333333333333297</c:v>
                </c:pt>
                <c:pt idx="242">
                  <c:v>3.7777777777777799</c:v>
                </c:pt>
                <c:pt idx="243">
                  <c:v>3.9385964912280702</c:v>
                </c:pt>
                <c:pt idx="244">
                  <c:v>3.8992248062015502</c:v>
                </c:pt>
                <c:pt idx="245">
                  <c:v>4.0697674418604599</c:v>
                </c:pt>
                <c:pt idx="246">
                  <c:v>4.0277777777777803</c:v>
                </c:pt>
                <c:pt idx="247">
                  <c:v>3.7870370370370399</c:v>
                </c:pt>
                <c:pt idx="248">
                  <c:v>3.88095238095238</c:v>
                </c:pt>
                <c:pt idx="249">
                  <c:v>3.89247311827957</c:v>
                </c:pt>
                <c:pt idx="250">
                  <c:v>4.16161616161616</c:v>
                </c:pt>
                <c:pt idx="251">
                  <c:v>3.8449612403100799</c:v>
                </c:pt>
                <c:pt idx="252">
                  <c:v>2.75757575757576</c:v>
                </c:pt>
                <c:pt idx="253">
                  <c:v>3.3508771929824599</c:v>
                </c:pt>
                <c:pt idx="254">
                  <c:v>2.97435897435897</c:v>
                </c:pt>
                <c:pt idx="255">
                  <c:v>2.6458333333333299</c:v>
                </c:pt>
                <c:pt idx="256">
                  <c:v>3.7222222222222201</c:v>
                </c:pt>
                <c:pt idx="257">
                  <c:v>2.81666666666667</c:v>
                </c:pt>
                <c:pt idx="258">
                  <c:v>2.5384615384615401</c:v>
                </c:pt>
                <c:pt idx="259">
                  <c:v>3.0952380952380998</c:v>
                </c:pt>
                <c:pt idx="260">
                  <c:v>2.9555555555555602</c:v>
                </c:pt>
                <c:pt idx="261">
                  <c:v>2.8333333333333299</c:v>
                </c:pt>
                <c:pt idx="262">
                  <c:v>2.9285714285714302</c:v>
                </c:pt>
                <c:pt idx="263">
                  <c:v>3.0333333333333301</c:v>
                </c:pt>
                <c:pt idx="264">
                  <c:v>3.4722222222222201</c:v>
                </c:pt>
                <c:pt idx="265">
                  <c:v>3.5925925925925899</c:v>
                </c:pt>
                <c:pt idx="266">
                  <c:v>3.9523809523809499</c:v>
                </c:pt>
                <c:pt idx="267">
                  <c:v>2.87179487179487</c:v>
                </c:pt>
                <c:pt idx="268">
                  <c:v>0</c:v>
                </c:pt>
                <c:pt idx="269">
                  <c:v>3.56666666666667</c:v>
                </c:pt>
                <c:pt idx="270">
                  <c:v>3.9166666666666701</c:v>
                </c:pt>
                <c:pt idx="271">
                  <c:v>3.3333333333333299</c:v>
                </c:pt>
                <c:pt idx="272">
                  <c:v>4.06666666666667</c:v>
                </c:pt>
                <c:pt idx="273">
                  <c:v>4.0714285714285703</c:v>
                </c:pt>
                <c:pt idx="274">
                  <c:v>3.5490196078431402</c:v>
                </c:pt>
                <c:pt idx="275">
                  <c:v>4.07407407407407</c:v>
                </c:pt>
                <c:pt idx="276">
                  <c:v>3.6363636363636398</c:v>
                </c:pt>
                <c:pt idx="277">
                  <c:v>3.5416666666666701</c:v>
                </c:pt>
                <c:pt idx="278">
                  <c:v>3.8541666666666701</c:v>
                </c:pt>
                <c:pt idx="279">
                  <c:v>3.68686868686869</c:v>
                </c:pt>
                <c:pt idx="280">
                  <c:v>3.78125</c:v>
                </c:pt>
                <c:pt idx="281">
                  <c:v>3.9012345679012301</c:v>
                </c:pt>
                <c:pt idx="282">
                  <c:v>3.6</c:v>
                </c:pt>
                <c:pt idx="283">
                  <c:v>3.75</c:v>
                </c:pt>
                <c:pt idx="284">
                  <c:v>3.5353535353535399</c:v>
                </c:pt>
                <c:pt idx="285">
                  <c:v>3.5909090909090899</c:v>
                </c:pt>
                <c:pt idx="286">
                  <c:v>4.1212121212121202</c:v>
                </c:pt>
                <c:pt idx="287">
                  <c:v>3.6666666666666701</c:v>
                </c:pt>
                <c:pt idx="288">
                  <c:v>2.6969696969696999</c:v>
                </c:pt>
                <c:pt idx="289">
                  <c:v>3.1052631578947398</c:v>
                </c:pt>
                <c:pt idx="290">
                  <c:v>3.1666666666666701</c:v>
                </c:pt>
                <c:pt idx="291">
                  <c:v>2.5555555555555598</c:v>
                </c:pt>
                <c:pt idx="292">
                  <c:v>3.2962962962962998</c:v>
                </c:pt>
                <c:pt idx="293">
                  <c:v>2.9629629629629601</c:v>
                </c:pt>
                <c:pt idx="294">
                  <c:v>3.0925925925925899</c:v>
                </c:pt>
                <c:pt idx="295">
                  <c:v>3.2820512820512802</c:v>
                </c:pt>
                <c:pt idx="296">
                  <c:v>3.2745098039215699</c:v>
                </c:pt>
                <c:pt idx="297">
                  <c:v>2.6111111111111098</c:v>
                </c:pt>
                <c:pt idx="298">
                  <c:v>3.1111111111111098</c:v>
                </c:pt>
                <c:pt idx="299">
                  <c:v>2.9285714285714302</c:v>
                </c:pt>
                <c:pt idx="300">
                  <c:v>3.4</c:v>
                </c:pt>
                <c:pt idx="301">
                  <c:v>3.7777777777777799</c:v>
                </c:pt>
                <c:pt idx="302">
                  <c:v>3.1666666666666701</c:v>
                </c:pt>
                <c:pt idx="303">
                  <c:v>0</c:v>
                </c:pt>
                <c:pt idx="304">
                  <c:v>3.125</c:v>
                </c:pt>
                <c:pt idx="305">
                  <c:v>3.2380952380952399</c:v>
                </c:pt>
                <c:pt idx="306">
                  <c:v>4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4</c:v>
                </c:pt>
                <c:pt idx="311">
                  <c:v>0</c:v>
                </c:pt>
                <c:pt idx="312">
                  <c:v>4.0999999999999996</c:v>
                </c:pt>
                <c:pt idx="313">
                  <c:v>3.4444444444444402</c:v>
                </c:pt>
                <c:pt idx="314">
                  <c:v>3.7083333333333299</c:v>
                </c:pt>
                <c:pt idx="315">
                  <c:v>3.60606060606061</c:v>
                </c:pt>
                <c:pt idx="316">
                  <c:v>3.5833333333333299</c:v>
                </c:pt>
                <c:pt idx="317">
                  <c:v>4.1666666666666696</c:v>
                </c:pt>
                <c:pt idx="318">
                  <c:v>3.4074074074074101</c:v>
                </c:pt>
                <c:pt idx="319">
                  <c:v>3.7619047619047601</c:v>
                </c:pt>
                <c:pt idx="320">
                  <c:v>3.0833333333333299</c:v>
                </c:pt>
                <c:pt idx="321">
                  <c:v>3.7333333333333298</c:v>
                </c:pt>
                <c:pt idx="322">
                  <c:v>4.3333333333333304</c:v>
                </c:pt>
                <c:pt idx="323">
                  <c:v>3.5555555555555598</c:v>
                </c:pt>
                <c:pt idx="324">
                  <c:v>3.9629629629629601</c:v>
                </c:pt>
                <c:pt idx="325">
                  <c:v>3.7222222222222201</c:v>
                </c:pt>
                <c:pt idx="326">
                  <c:v>3.8666666666666698</c:v>
                </c:pt>
                <c:pt idx="327">
                  <c:v>3.43333333333333</c:v>
                </c:pt>
                <c:pt idx="328">
                  <c:v>3.8222222222222202</c:v>
                </c:pt>
                <c:pt idx="329">
                  <c:v>3.2121212121212102</c:v>
                </c:pt>
                <c:pt idx="330">
                  <c:v>3.6666666666666701</c:v>
                </c:pt>
                <c:pt idx="331">
                  <c:v>3.3333333333333299</c:v>
                </c:pt>
                <c:pt idx="332">
                  <c:v>3.3888888888888902</c:v>
                </c:pt>
                <c:pt idx="333">
                  <c:v>3.5</c:v>
                </c:pt>
                <c:pt idx="334">
                  <c:v>4.2380952380952399</c:v>
                </c:pt>
                <c:pt idx="335">
                  <c:v>3.6666666666666701</c:v>
                </c:pt>
                <c:pt idx="336">
                  <c:v>4.0370370370370399</c:v>
                </c:pt>
                <c:pt idx="337">
                  <c:v>4.3076923076923102</c:v>
                </c:pt>
                <c:pt idx="338">
                  <c:v>3.93333333333333</c:v>
                </c:pt>
                <c:pt idx="339">
                  <c:v>4.1388888888888902</c:v>
                </c:pt>
                <c:pt idx="340">
                  <c:v>3.8</c:v>
                </c:pt>
                <c:pt idx="341">
                  <c:v>3.5777777777777802</c:v>
                </c:pt>
                <c:pt idx="342">
                  <c:v>4.1666666666666696</c:v>
                </c:pt>
                <c:pt idx="343">
                  <c:v>4</c:v>
                </c:pt>
                <c:pt idx="344">
                  <c:v>4.1458333333333304</c:v>
                </c:pt>
                <c:pt idx="345">
                  <c:v>4.2121212121212102</c:v>
                </c:pt>
                <c:pt idx="346">
                  <c:v>4.0222222222222204</c:v>
                </c:pt>
                <c:pt idx="347">
                  <c:v>3.84313725490196</c:v>
                </c:pt>
                <c:pt idx="348">
                  <c:v>2.9583333333333299</c:v>
                </c:pt>
                <c:pt idx="349">
                  <c:v>3.02564102564103</c:v>
                </c:pt>
                <c:pt idx="350">
                  <c:v>3</c:v>
                </c:pt>
                <c:pt idx="351">
                  <c:v>3.4102564102564101</c:v>
                </c:pt>
                <c:pt idx="352">
                  <c:v>3.4375</c:v>
                </c:pt>
                <c:pt idx="353">
                  <c:v>3.6444444444444399</c:v>
                </c:pt>
                <c:pt idx="354">
                  <c:v>3.07407407407407</c:v>
                </c:pt>
                <c:pt idx="355">
                  <c:v>3.0333333333333301</c:v>
                </c:pt>
                <c:pt idx="356">
                  <c:v>3</c:v>
                </c:pt>
                <c:pt idx="357">
                  <c:v>3.71428571428571</c:v>
                </c:pt>
                <c:pt idx="358">
                  <c:v>3.4285714285714302</c:v>
                </c:pt>
                <c:pt idx="359">
                  <c:v>3.4523809523809499</c:v>
                </c:pt>
                <c:pt idx="360">
                  <c:v>2.6666666666666701</c:v>
                </c:pt>
                <c:pt idx="361">
                  <c:v>3.6666666666666701</c:v>
                </c:pt>
                <c:pt idx="362">
                  <c:v>3.1111111111111098</c:v>
                </c:pt>
                <c:pt idx="363">
                  <c:v>3.6</c:v>
                </c:pt>
                <c:pt idx="364">
                  <c:v>2.4444444444444402</c:v>
                </c:pt>
                <c:pt idx="365">
                  <c:v>3.25</c:v>
                </c:pt>
                <c:pt idx="366">
                  <c:v>3.3333333333333299</c:v>
                </c:pt>
                <c:pt idx="367">
                  <c:v>3.3333333333333299</c:v>
                </c:pt>
                <c:pt idx="368">
                  <c:v>2.5333333333333301</c:v>
                </c:pt>
                <c:pt idx="369">
                  <c:v>3.3333333333333299</c:v>
                </c:pt>
                <c:pt idx="370">
                  <c:v>3</c:v>
                </c:pt>
                <c:pt idx="371">
                  <c:v>3</c:v>
                </c:pt>
                <c:pt idx="372">
                  <c:v>2.9861111111111098</c:v>
                </c:pt>
                <c:pt idx="373">
                  <c:v>2.9247311827956999</c:v>
                </c:pt>
                <c:pt idx="374">
                  <c:v>3.1111111111111098</c:v>
                </c:pt>
                <c:pt idx="375">
                  <c:v>3.09848484848485</c:v>
                </c:pt>
                <c:pt idx="376">
                  <c:v>3.0757575757575801</c:v>
                </c:pt>
                <c:pt idx="377">
                  <c:v>3.0761904761904799</c:v>
                </c:pt>
                <c:pt idx="378">
                  <c:v>3.24242424242424</c:v>
                </c:pt>
                <c:pt idx="379">
                  <c:v>3.5882352941176499</c:v>
                </c:pt>
                <c:pt idx="380">
                  <c:v>3.6410256410256401</c:v>
                </c:pt>
                <c:pt idx="381">
                  <c:v>3.5694444444444402</c:v>
                </c:pt>
                <c:pt idx="382">
                  <c:v>3.4666666666666699</c:v>
                </c:pt>
                <c:pt idx="383">
                  <c:v>3.2638888888888902</c:v>
                </c:pt>
                <c:pt idx="384">
                  <c:v>3.8888888888888902</c:v>
                </c:pt>
                <c:pt idx="385">
                  <c:v>0</c:v>
                </c:pt>
                <c:pt idx="386">
                  <c:v>0</c:v>
                </c:pt>
                <c:pt idx="387">
                  <c:v>3.3333333333333299</c:v>
                </c:pt>
                <c:pt idx="388">
                  <c:v>0</c:v>
                </c:pt>
                <c:pt idx="389">
                  <c:v>3.3333333333333299</c:v>
                </c:pt>
                <c:pt idx="390">
                  <c:v>3.3333333333333299</c:v>
                </c:pt>
                <c:pt idx="391">
                  <c:v>4.3333333333333304</c:v>
                </c:pt>
                <c:pt idx="392">
                  <c:v>0</c:v>
                </c:pt>
                <c:pt idx="393">
                  <c:v>0</c:v>
                </c:pt>
                <c:pt idx="394">
                  <c:v>3.7777777777777799</c:v>
                </c:pt>
                <c:pt idx="395">
                  <c:v>3.5</c:v>
                </c:pt>
                <c:pt idx="396">
                  <c:v>3.3333333333333299</c:v>
                </c:pt>
                <c:pt idx="397">
                  <c:v>2.7619047619047601</c:v>
                </c:pt>
                <c:pt idx="398">
                  <c:v>3.1333333333333302</c:v>
                </c:pt>
                <c:pt idx="399">
                  <c:v>2.5555555555555598</c:v>
                </c:pt>
                <c:pt idx="400">
                  <c:v>2.9555555555555602</c:v>
                </c:pt>
                <c:pt idx="401">
                  <c:v>3.2727272727272698</c:v>
                </c:pt>
                <c:pt idx="402">
                  <c:v>3.3636363636363602</c:v>
                </c:pt>
                <c:pt idx="403">
                  <c:v>3.1025641025641</c:v>
                </c:pt>
                <c:pt idx="404">
                  <c:v>3.1538461538461502</c:v>
                </c:pt>
                <c:pt idx="405">
                  <c:v>2.9090909090909101</c:v>
                </c:pt>
                <c:pt idx="406">
                  <c:v>3.0333333333333301</c:v>
                </c:pt>
                <c:pt idx="407">
                  <c:v>2.9111111111111101</c:v>
                </c:pt>
                <c:pt idx="408">
                  <c:v>2.8787878787878798</c:v>
                </c:pt>
                <c:pt idx="409">
                  <c:v>2.9621212121212102</c:v>
                </c:pt>
                <c:pt idx="410">
                  <c:v>3.0634920634920602</c:v>
                </c:pt>
                <c:pt idx="411">
                  <c:v>3.0520833333333299</c:v>
                </c:pt>
                <c:pt idx="412">
                  <c:v>3.1397849462365599</c:v>
                </c:pt>
                <c:pt idx="413">
                  <c:v>2.8529411764705901</c:v>
                </c:pt>
                <c:pt idx="414">
                  <c:v>3.2716049382715999</c:v>
                </c:pt>
                <c:pt idx="415">
                  <c:v>3.0416666666666701</c:v>
                </c:pt>
                <c:pt idx="416">
                  <c:v>3.1875</c:v>
                </c:pt>
                <c:pt idx="417">
                  <c:v>3.1449275362318798</c:v>
                </c:pt>
                <c:pt idx="418">
                  <c:v>3.0980392156862702</c:v>
                </c:pt>
                <c:pt idx="419">
                  <c:v>2.8571428571428599</c:v>
                </c:pt>
                <c:pt idx="420">
                  <c:v>2.56666666666667</c:v>
                </c:pt>
                <c:pt idx="421">
                  <c:v>2.5925925925925899</c:v>
                </c:pt>
                <c:pt idx="422">
                  <c:v>3.0555555555555598</c:v>
                </c:pt>
                <c:pt idx="423">
                  <c:v>3</c:v>
                </c:pt>
                <c:pt idx="424">
                  <c:v>2.7254901960784301</c:v>
                </c:pt>
                <c:pt idx="425">
                  <c:v>2.9761904761904798</c:v>
                </c:pt>
                <c:pt idx="426">
                  <c:v>2.8888888888888902</c:v>
                </c:pt>
                <c:pt idx="427">
                  <c:v>2.6666666666666701</c:v>
                </c:pt>
                <c:pt idx="428">
                  <c:v>2.5833333333333299</c:v>
                </c:pt>
                <c:pt idx="429">
                  <c:v>3.3333333333333299</c:v>
                </c:pt>
                <c:pt idx="430">
                  <c:v>2.5925925925925899</c:v>
                </c:pt>
                <c:pt idx="431">
                  <c:v>2.93333333333333</c:v>
                </c:pt>
                <c:pt idx="432">
                  <c:v>2.5282051282051299</c:v>
                </c:pt>
                <c:pt idx="433">
                  <c:v>2.67676767676768</c:v>
                </c:pt>
                <c:pt idx="434">
                  <c:v>2.9166666666666701</c:v>
                </c:pt>
                <c:pt idx="435">
                  <c:v>2.6491228070175401</c:v>
                </c:pt>
                <c:pt idx="436">
                  <c:v>2.68888888888889</c:v>
                </c:pt>
                <c:pt idx="437">
                  <c:v>2.9236111111111098</c:v>
                </c:pt>
                <c:pt idx="438">
                  <c:v>2.7866666666666702</c:v>
                </c:pt>
                <c:pt idx="439">
                  <c:v>2.8472222222222201</c:v>
                </c:pt>
                <c:pt idx="440">
                  <c:v>2.7962962962962998</c:v>
                </c:pt>
                <c:pt idx="441">
                  <c:v>2.7654320987654302</c:v>
                </c:pt>
                <c:pt idx="442">
                  <c:v>2.81481481481481</c:v>
                </c:pt>
                <c:pt idx="443">
                  <c:v>2.7222222222222201</c:v>
                </c:pt>
                <c:pt idx="444">
                  <c:v>2.6231884057971002</c:v>
                </c:pt>
                <c:pt idx="445">
                  <c:v>2.3636363636363602</c:v>
                </c:pt>
                <c:pt idx="446">
                  <c:v>3.07407407407407</c:v>
                </c:pt>
                <c:pt idx="447">
                  <c:v>2.68888888888889</c:v>
                </c:pt>
                <c:pt idx="448">
                  <c:v>2.9166666666666701</c:v>
                </c:pt>
                <c:pt idx="449">
                  <c:v>2.8666666666666698</c:v>
                </c:pt>
                <c:pt idx="450">
                  <c:v>2.6388888888888902</c:v>
                </c:pt>
                <c:pt idx="451">
                  <c:v>2.3333333333333299</c:v>
                </c:pt>
                <c:pt idx="452">
                  <c:v>2.8205128205128198</c:v>
                </c:pt>
                <c:pt idx="453">
                  <c:v>2.5333333333333301</c:v>
                </c:pt>
                <c:pt idx="454">
                  <c:v>3.4761904761904798</c:v>
                </c:pt>
                <c:pt idx="455">
                  <c:v>2.4583333333333299</c:v>
                </c:pt>
                <c:pt idx="456">
                  <c:v>3.15625</c:v>
                </c:pt>
                <c:pt idx="457">
                  <c:v>3.3333333333333299</c:v>
                </c:pt>
                <c:pt idx="458">
                  <c:v>3.1960784313725501</c:v>
                </c:pt>
                <c:pt idx="459">
                  <c:v>3.5111111111111102</c:v>
                </c:pt>
                <c:pt idx="460">
                  <c:v>3.3636363636363602</c:v>
                </c:pt>
                <c:pt idx="461">
                  <c:v>3</c:v>
                </c:pt>
                <c:pt idx="462">
                  <c:v>3.0208333333333299</c:v>
                </c:pt>
                <c:pt idx="463">
                  <c:v>3.7777777777777799</c:v>
                </c:pt>
                <c:pt idx="464">
                  <c:v>3.4523809523809499</c:v>
                </c:pt>
                <c:pt idx="465">
                  <c:v>3.1333333333333302</c:v>
                </c:pt>
                <c:pt idx="466">
                  <c:v>3.0303030303030298</c:v>
                </c:pt>
                <c:pt idx="467">
                  <c:v>3.1388888888888902</c:v>
                </c:pt>
                <c:pt idx="468">
                  <c:v>3.2068965517241401</c:v>
                </c:pt>
                <c:pt idx="469">
                  <c:v>2.8235294117647101</c:v>
                </c:pt>
                <c:pt idx="470">
                  <c:v>3.0833333333333299</c:v>
                </c:pt>
                <c:pt idx="471">
                  <c:v>3.02898550724638</c:v>
                </c:pt>
                <c:pt idx="472">
                  <c:v>3.1025641025641</c:v>
                </c:pt>
                <c:pt idx="473">
                  <c:v>2.9305555555555598</c:v>
                </c:pt>
                <c:pt idx="474">
                  <c:v>3.2</c:v>
                </c:pt>
                <c:pt idx="475">
                  <c:v>2.98484848484848</c:v>
                </c:pt>
                <c:pt idx="476">
                  <c:v>3.1264367816092</c:v>
                </c:pt>
                <c:pt idx="477">
                  <c:v>2.9166666666666701</c:v>
                </c:pt>
                <c:pt idx="478">
                  <c:v>2.9855072463768102</c:v>
                </c:pt>
                <c:pt idx="479">
                  <c:v>3.3</c:v>
                </c:pt>
                <c:pt idx="480">
                  <c:v>4.0138888888888902</c:v>
                </c:pt>
                <c:pt idx="481">
                  <c:v>4.2627450980392201</c:v>
                </c:pt>
                <c:pt idx="482">
                  <c:v>4.1007751937984498</c:v>
                </c:pt>
                <c:pt idx="483">
                  <c:v>4.0366666666666697</c:v>
                </c:pt>
                <c:pt idx="484">
                  <c:v>3.9818181818181801</c:v>
                </c:pt>
                <c:pt idx="485">
                  <c:v>3.8768768768768802</c:v>
                </c:pt>
                <c:pt idx="486">
                  <c:v>4.1014492753623202</c:v>
                </c:pt>
                <c:pt idx="487">
                  <c:v>4.1788617886178896</c:v>
                </c:pt>
                <c:pt idx="488">
                  <c:v>4.15204678362573</c:v>
                </c:pt>
                <c:pt idx="489">
                  <c:v>4.1746031746031704</c:v>
                </c:pt>
                <c:pt idx="490">
                  <c:v>3.9809523809523801</c:v>
                </c:pt>
                <c:pt idx="491">
                  <c:v>4.1166666666666698</c:v>
                </c:pt>
                <c:pt idx="492">
                  <c:v>4.1414141414141401</c:v>
                </c:pt>
                <c:pt idx="493">
                  <c:v>3.8461538461538498</c:v>
                </c:pt>
                <c:pt idx="494">
                  <c:v>4.37777777777778</c:v>
                </c:pt>
                <c:pt idx="495">
                  <c:v>4.1333333333333302</c:v>
                </c:pt>
                <c:pt idx="496">
                  <c:v>4.2162162162162202</c:v>
                </c:pt>
                <c:pt idx="497">
                  <c:v>4.4137931034482696</c:v>
                </c:pt>
                <c:pt idx="498">
                  <c:v>4.1666666666666696</c:v>
                </c:pt>
                <c:pt idx="499">
                  <c:v>4.3636363636363598</c:v>
                </c:pt>
                <c:pt idx="500">
                  <c:v>4.3555555555555596</c:v>
                </c:pt>
                <c:pt idx="501">
                  <c:v>4.2166666666666703</c:v>
                </c:pt>
                <c:pt idx="502">
                  <c:v>3.2121212121212102</c:v>
                </c:pt>
                <c:pt idx="503">
                  <c:v>4</c:v>
                </c:pt>
                <c:pt idx="504">
                  <c:v>3.8617886178861802</c:v>
                </c:pt>
                <c:pt idx="505">
                  <c:v>4.0555555555555598</c:v>
                </c:pt>
                <c:pt idx="506">
                  <c:v>3.6984126984126999</c:v>
                </c:pt>
                <c:pt idx="507">
                  <c:v>4.1764705882352899</c:v>
                </c:pt>
                <c:pt idx="508">
                  <c:v>4.0250000000000004</c:v>
                </c:pt>
                <c:pt idx="509">
                  <c:v>3.99319727891156</c:v>
                </c:pt>
                <c:pt idx="510">
                  <c:v>4.1481481481481497</c:v>
                </c:pt>
                <c:pt idx="511">
                  <c:v>4.2222222222222197</c:v>
                </c:pt>
                <c:pt idx="512">
                  <c:v>3.9619047619047598</c:v>
                </c:pt>
                <c:pt idx="513">
                  <c:v>4.2708333333333304</c:v>
                </c:pt>
                <c:pt idx="514">
                  <c:v>4.14414414414414</c:v>
                </c:pt>
                <c:pt idx="515">
                  <c:v>4.1481481481481497</c:v>
                </c:pt>
                <c:pt idx="516">
                  <c:v>3.0476190476190501</c:v>
                </c:pt>
                <c:pt idx="517">
                  <c:v>3.1904761904761898</c:v>
                </c:pt>
                <c:pt idx="518">
                  <c:v>2.4722222222222201</c:v>
                </c:pt>
                <c:pt idx="519">
                  <c:v>2.8333333333333299</c:v>
                </c:pt>
                <c:pt idx="520">
                  <c:v>3</c:v>
                </c:pt>
                <c:pt idx="521">
                  <c:v>3.0555555555555598</c:v>
                </c:pt>
                <c:pt idx="522">
                  <c:v>0</c:v>
                </c:pt>
                <c:pt idx="523">
                  <c:v>3.3333333333333299</c:v>
                </c:pt>
                <c:pt idx="524">
                  <c:v>0</c:v>
                </c:pt>
                <c:pt idx="525">
                  <c:v>0</c:v>
                </c:pt>
                <c:pt idx="526">
                  <c:v>2.8888888888888902</c:v>
                </c:pt>
                <c:pt idx="527">
                  <c:v>3.0476190476190501</c:v>
                </c:pt>
                <c:pt idx="528">
                  <c:v>3.1929824561403501</c:v>
                </c:pt>
                <c:pt idx="529">
                  <c:v>3.0487804878048799</c:v>
                </c:pt>
                <c:pt idx="530">
                  <c:v>3.1416666666666702</c:v>
                </c:pt>
                <c:pt idx="531">
                  <c:v>3.1428571428571401</c:v>
                </c:pt>
                <c:pt idx="532">
                  <c:v>3.3333333333333299</c:v>
                </c:pt>
                <c:pt idx="533">
                  <c:v>2.9117647058823501</c:v>
                </c:pt>
                <c:pt idx="534">
                  <c:v>3.38271604938272</c:v>
                </c:pt>
                <c:pt idx="535">
                  <c:v>3.5</c:v>
                </c:pt>
                <c:pt idx="536">
                  <c:v>3.2183908045976999</c:v>
                </c:pt>
                <c:pt idx="537">
                  <c:v>3.31034482758621</c:v>
                </c:pt>
                <c:pt idx="538">
                  <c:v>3.34848484848485</c:v>
                </c:pt>
                <c:pt idx="539">
                  <c:v>3.1777777777777798</c:v>
                </c:pt>
                <c:pt idx="540">
                  <c:v>3.8518518518518499</c:v>
                </c:pt>
                <c:pt idx="541">
                  <c:v>3.61728395061728</c:v>
                </c:pt>
                <c:pt idx="542">
                  <c:v>3.24242424242424</c:v>
                </c:pt>
                <c:pt idx="543">
                  <c:v>3.5555555555555598</c:v>
                </c:pt>
                <c:pt idx="544">
                  <c:v>3.4912280701754401</c:v>
                </c:pt>
                <c:pt idx="545">
                  <c:v>3.6333333333333302</c:v>
                </c:pt>
                <c:pt idx="546">
                  <c:v>3.6875</c:v>
                </c:pt>
                <c:pt idx="547">
                  <c:v>3.5833333333333299</c:v>
                </c:pt>
                <c:pt idx="548">
                  <c:v>3.5882352941176499</c:v>
                </c:pt>
                <c:pt idx="549">
                  <c:v>3.8235294117647101</c:v>
                </c:pt>
                <c:pt idx="550">
                  <c:v>3.42105263157895</c:v>
                </c:pt>
                <c:pt idx="551">
                  <c:v>3.3333333333333299</c:v>
                </c:pt>
                <c:pt idx="552">
                  <c:v>2.9506172839506202</c:v>
                </c:pt>
                <c:pt idx="553">
                  <c:v>2.5555555555555598</c:v>
                </c:pt>
                <c:pt idx="554">
                  <c:v>3.3095238095238102</c:v>
                </c:pt>
                <c:pt idx="555">
                  <c:v>3.3333333333333299</c:v>
                </c:pt>
                <c:pt idx="556">
                  <c:v>2.9305555555555598</c:v>
                </c:pt>
                <c:pt idx="557">
                  <c:v>3.0606060606060601</c:v>
                </c:pt>
                <c:pt idx="558">
                  <c:v>2.9523809523809499</c:v>
                </c:pt>
                <c:pt idx="559">
                  <c:v>3.6410256410256401</c:v>
                </c:pt>
                <c:pt idx="560">
                  <c:v>3.1538461538461502</c:v>
                </c:pt>
                <c:pt idx="561">
                  <c:v>3.0869565217391299</c:v>
                </c:pt>
                <c:pt idx="562">
                  <c:v>3.15151515151515</c:v>
                </c:pt>
                <c:pt idx="563">
                  <c:v>3.38095238095238</c:v>
                </c:pt>
                <c:pt idx="564">
                  <c:v>2.87254901960784</c:v>
                </c:pt>
                <c:pt idx="565">
                  <c:v>2.7685185185185199</c:v>
                </c:pt>
                <c:pt idx="566">
                  <c:v>3.1269841269841301</c:v>
                </c:pt>
                <c:pt idx="567">
                  <c:v>2.9130434782608701</c:v>
                </c:pt>
                <c:pt idx="568">
                  <c:v>3.23232323232323</c:v>
                </c:pt>
                <c:pt idx="569">
                  <c:v>3.1111111111111098</c:v>
                </c:pt>
                <c:pt idx="570">
                  <c:v>4</c:v>
                </c:pt>
                <c:pt idx="571">
                  <c:v>3.5</c:v>
                </c:pt>
                <c:pt idx="572">
                  <c:v>3.1666666666666701</c:v>
                </c:pt>
                <c:pt idx="573">
                  <c:v>3.3333333333333299</c:v>
                </c:pt>
                <c:pt idx="574">
                  <c:v>0</c:v>
                </c:pt>
                <c:pt idx="575">
                  <c:v>5</c:v>
                </c:pt>
                <c:pt idx="576">
                  <c:v>3.6666666666666701</c:v>
                </c:pt>
                <c:pt idx="577">
                  <c:v>3.2380952380952399</c:v>
                </c:pt>
                <c:pt idx="578">
                  <c:v>3.3181818181818201</c:v>
                </c:pt>
                <c:pt idx="579">
                  <c:v>3.25</c:v>
                </c:pt>
                <c:pt idx="580">
                  <c:v>3.625</c:v>
                </c:pt>
                <c:pt idx="581">
                  <c:v>3.6133333333333302</c:v>
                </c:pt>
                <c:pt idx="582">
                  <c:v>2.7777777777777799</c:v>
                </c:pt>
                <c:pt idx="583">
                  <c:v>3.3333333333333299</c:v>
                </c:pt>
                <c:pt idx="584">
                  <c:v>2.3333333333333299</c:v>
                </c:pt>
                <c:pt idx="585">
                  <c:v>2.8</c:v>
                </c:pt>
                <c:pt idx="586">
                  <c:v>3.5555555555555598</c:v>
                </c:pt>
                <c:pt idx="587">
                  <c:v>2.5</c:v>
                </c:pt>
                <c:pt idx="588">
                  <c:v>2.91397849462366</c:v>
                </c:pt>
                <c:pt idx="589">
                  <c:v>3.0462962962962998</c:v>
                </c:pt>
                <c:pt idx="590">
                  <c:v>3.0238095238095202</c:v>
                </c:pt>
                <c:pt idx="591">
                  <c:v>2.9365079365079398</c:v>
                </c:pt>
                <c:pt idx="592">
                  <c:v>2.75757575757576</c:v>
                </c:pt>
                <c:pt idx="593">
                  <c:v>2.5714285714285698</c:v>
                </c:pt>
                <c:pt idx="594">
                  <c:v>2.7666666666666702</c:v>
                </c:pt>
                <c:pt idx="595">
                  <c:v>2.9111111111111101</c:v>
                </c:pt>
                <c:pt idx="596">
                  <c:v>3.1052631578947398</c:v>
                </c:pt>
                <c:pt idx="597">
                  <c:v>2.73563218390805</c:v>
                </c:pt>
                <c:pt idx="598">
                  <c:v>3.1111111111111098</c:v>
                </c:pt>
                <c:pt idx="599">
                  <c:v>2.9696969696969702</c:v>
                </c:pt>
                <c:pt idx="600">
                  <c:v>3.78871391076115</c:v>
                </c:pt>
                <c:pt idx="601">
                  <c:v>3.6965408805031399</c:v>
                </c:pt>
                <c:pt idx="602">
                  <c:v>3.7699275362318798</c:v>
                </c:pt>
                <c:pt idx="603">
                  <c:v>3.8320802005012502</c:v>
                </c:pt>
                <c:pt idx="604">
                  <c:v>3.6987179487179498</c:v>
                </c:pt>
                <c:pt idx="605">
                  <c:v>4.15064102564103</c:v>
                </c:pt>
                <c:pt idx="606">
                  <c:v>4.1857506361323198</c:v>
                </c:pt>
                <c:pt idx="607">
                  <c:v>3.29279279279279</c:v>
                </c:pt>
                <c:pt idx="608">
                  <c:v>3.4003527336860699</c:v>
                </c:pt>
                <c:pt idx="609">
                  <c:v>3.5579710144927499</c:v>
                </c:pt>
                <c:pt idx="610">
                  <c:v>3.4948453608247401</c:v>
                </c:pt>
                <c:pt idx="611">
                  <c:v>3.6948051948052001</c:v>
                </c:pt>
                <c:pt idx="612">
                  <c:v>3.8779342723004699</c:v>
                </c:pt>
                <c:pt idx="613">
                  <c:v>3.98484848484848</c:v>
                </c:pt>
                <c:pt idx="614">
                  <c:v>3.7185185185185201</c:v>
                </c:pt>
                <c:pt idx="615">
                  <c:v>3.8846153846153801</c:v>
                </c:pt>
                <c:pt idx="616">
                  <c:v>4</c:v>
                </c:pt>
                <c:pt idx="617">
                  <c:v>3.8869047619047601</c:v>
                </c:pt>
                <c:pt idx="618">
                  <c:v>3.9411764705882399</c:v>
                </c:pt>
                <c:pt idx="619">
                  <c:v>4.1929824561403501</c:v>
                </c:pt>
                <c:pt idx="620">
                  <c:v>4.0854700854700896</c:v>
                </c:pt>
                <c:pt idx="621">
                  <c:v>4.1111111111111098</c:v>
                </c:pt>
                <c:pt idx="622">
                  <c:v>4.2325581395348797</c:v>
                </c:pt>
                <c:pt idx="623">
                  <c:v>4.4594594594594597</c:v>
                </c:pt>
                <c:pt idx="624">
                  <c:v>3.8888888888888902</c:v>
                </c:pt>
                <c:pt idx="625">
                  <c:v>3.81699346405229</c:v>
                </c:pt>
                <c:pt idx="626">
                  <c:v>4.3809523809523796</c:v>
                </c:pt>
                <c:pt idx="627">
                  <c:v>4.2152777777777803</c:v>
                </c:pt>
                <c:pt idx="628">
                  <c:v>4.0888888888888903</c:v>
                </c:pt>
                <c:pt idx="629">
                  <c:v>4.0409356725146202</c:v>
                </c:pt>
                <c:pt idx="630">
                  <c:v>3.8958333333333299</c:v>
                </c:pt>
                <c:pt idx="631">
                  <c:v>4.0784313725490202</c:v>
                </c:pt>
                <c:pt idx="632">
                  <c:v>4.0370370370370399</c:v>
                </c:pt>
                <c:pt idx="633">
                  <c:v>4.2469135802469102</c:v>
                </c:pt>
                <c:pt idx="634">
                  <c:v>4.1515151515151496</c:v>
                </c:pt>
                <c:pt idx="635">
                  <c:v>3.9809523809523801</c:v>
                </c:pt>
                <c:pt idx="636">
                  <c:v>3.6666666666666701</c:v>
                </c:pt>
                <c:pt idx="637">
                  <c:v>4.1081081081081097</c:v>
                </c:pt>
                <c:pt idx="638">
                  <c:v>3.8823529411764701</c:v>
                </c:pt>
                <c:pt idx="639">
                  <c:v>3.88505747126437</c:v>
                </c:pt>
                <c:pt idx="640">
                  <c:v>3.87654320987654</c:v>
                </c:pt>
                <c:pt idx="641">
                  <c:v>3.5833333333333299</c:v>
                </c:pt>
                <c:pt idx="642">
                  <c:v>4.3333333333333304</c:v>
                </c:pt>
                <c:pt idx="643">
                  <c:v>4.1666666666666696</c:v>
                </c:pt>
                <c:pt idx="644">
                  <c:v>0</c:v>
                </c:pt>
                <c:pt idx="645">
                  <c:v>4.5</c:v>
                </c:pt>
                <c:pt idx="646">
                  <c:v>0</c:v>
                </c:pt>
                <c:pt idx="647">
                  <c:v>4.1666666666666696</c:v>
                </c:pt>
                <c:pt idx="648">
                  <c:v>3.0843881856540101</c:v>
                </c:pt>
                <c:pt idx="649">
                  <c:v>3.16363636363636</c:v>
                </c:pt>
                <c:pt idx="650">
                  <c:v>3.1904761904761898</c:v>
                </c:pt>
                <c:pt idx="651">
                  <c:v>3.2843137254902</c:v>
                </c:pt>
                <c:pt idx="652">
                  <c:v>3.0932400932400901</c:v>
                </c:pt>
                <c:pt idx="653">
                  <c:v>3.2929292929292902</c:v>
                </c:pt>
                <c:pt idx="654">
                  <c:v>3.4032921810699599</c:v>
                </c:pt>
                <c:pt idx="655">
                  <c:v>3.1308016877637099</c:v>
                </c:pt>
                <c:pt idx="656">
                  <c:v>3.05185185185185</c:v>
                </c:pt>
                <c:pt idx="657">
                  <c:v>3.27843137254902</c:v>
                </c:pt>
                <c:pt idx="658">
                  <c:v>3.2459016393442601</c:v>
                </c:pt>
                <c:pt idx="659">
                  <c:v>3.1245421245421201</c:v>
                </c:pt>
                <c:pt idx="660">
                  <c:v>3.9791666666666701</c:v>
                </c:pt>
                <c:pt idx="661">
                  <c:v>3.38095238095238</c:v>
                </c:pt>
                <c:pt idx="662">
                  <c:v>3.4</c:v>
                </c:pt>
                <c:pt idx="663">
                  <c:v>3.7435897435897401</c:v>
                </c:pt>
                <c:pt idx="664">
                  <c:v>4.0158730158730096</c:v>
                </c:pt>
                <c:pt idx="665">
                  <c:v>3.6969696969696999</c:v>
                </c:pt>
                <c:pt idx="666">
                  <c:v>3.875</c:v>
                </c:pt>
                <c:pt idx="667">
                  <c:v>3.9666666666666699</c:v>
                </c:pt>
                <c:pt idx="668">
                  <c:v>3.6428571428571401</c:v>
                </c:pt>
                <c:pt idx="669">
                  <c:v>3.9090909090909101</c:v>
                </c:pt>
                <c:pt idx="670">
                  <c:v>4.1111111111111098</c:v>
                </c:pt>
                <c:pt idx="671">
                  <c:v>3.9666666666666699</c:v>
                </c:pt>
                <c:pt idx="672">
                  <c:v>4.1666666666666696</c:v>
                </c:pt>
                <c:pt idx="673">
                  <c:v>4.5972222222222197</c:v>
                </c:pt>
                <c:pt idx="674">
                  <c:v>4.6315789473684204</c:v>
                </c:pt>
                <c:pt idx="675">
                  <c:v>4.1875</c:v>
                </c:pt>
                <c:pt idx="676">
                  <c:v>4.4000000000000004</c:v>
                </c:pt>
                <c:pt idx="677">
                  <c:v>4.2222222222222197</c:v>
                </c:pt>
                <c:pt idx="678">
                  <c:v>4.5128205128205101</c:v>
                </c:pt>
                <c:pt idx="679">
                  <c:v>4.2592592592592604</c:v>
                </c:pt>
                <c:pt idx="680">
                  <c:v>3.7666666666666702</c:v>
                </c:pt>
                <c:pt idx="681">
                  <c:v>4.1500000000000004</c:v>
                </c:pt>
                <c:pt idx="682">
                  <c:v>4.0933333333333302</c:v>
                </c:pt>
                <c:pt idx="683">
                  <c:v>4.0266666666666699</c:v>
                </c:pt>
                <c:pt idx="684">
                  <c:v>3.4482758620689702</c:v>
                </c:pt>
                <c:pt idx="685">
                  <c:v>3.67676767676768</c:v>
                </c:pt>
                <c:pt idx="686">
                  <c:v>3.4942528735632199</c:v>
                </c:pt>
                <c:pt idx="687">
                  <c:v>3.9430894308943101</c:v>
                </c:pt>
                <c:pt idx="688">
                  <c:v>3.5744680851063801</c:v>
                </c:pt>
                <c:pt idx="689">
                  <c:v>3.67676767676768</c:v>
                </c:pt>
                <c:pt idx="690">
                  <c:v>3.6014492753623202</c:v>
                </c:pt>
                <c:pt idx="691">
                  <c:v>3.3508771929824599</c:v>
                </c:pt>
                <c:pt idx="692">
                  <c:v>3.4408602150537599</c:v>
                </c:pt>
                <c:pt idx="693">
                  <c:v>3.4777777777777801</c:v>
                </c:pt>
                <c:pt idx="694">
                  <c:v>3.5882352941176499</c:v>
                </c:pt>
                <c:pt idx="695">
                  <c:v>3.6145833333333299</c:v>
                </c:pt>
                <c:pt idx="696">
                  <c:v>3.6071428571428599</c:v>
                </c:pt>
                <c:pt idx="697">
                  <c:v>3.84375</c:v>
                </c:pt>
                <c:pt idx="698">
                  <c:v>3.61904761904762</c:v>
                </c:pt>
                <c:pt idx="699">
                  <c:v>3.9090909090909101</c:v>
                </c:pt>
                <c:pt idx="700">
                  <c:v>4.0952380952380896</c:v>
                </c:pt>
                <c:pt idx="701">
                  <c:v>4.0092592592592604</c:v>
                </c:pt>
                <c:pt idx="702">
                  <c:v>4.2380952380952399</c:v>
                </c:pt>
                <c:pt idx="703">
                  <c:v>4</c:v>
                </c:pt>
                <c:pt idx="704">
                  <c:v>4.0999999999999996</c:v>
                </c:pt>
                <c:pt idx="705">
                  <c:v>3.7878787878787898</c:v>
                </c:pt>
                <c:pt idx="706">
                  <c:v>4.0933333333333302</c:v>
                </c:pt>
                <c:pt idx="707">
                  <c:v>3.75</c:v>
                </c:pt>
                <c:pt idx="708">
                  <c:v>3.2037037037037002</c:v>
                </c:pt>
                <c:pt idx="709">
                  <c:v>3.37179487179487</c:v>
                </c:pt>
                <c:pt idx="710">
                  <c:v>3.21428571428571</c:v>
                </c:pt>
                <c:pt idx="711">
                  <c:v>3.6161616161616199</c:v>
                </c:pt>
                <c:pt idx="712">
                  <c:v>3.4285714285714302</c:v>
                </c:pt>
                <c:pt idx="713">
                  <c:v>3.4684684684684699</c:v>
                </c:pt>
                <c:pt idx="714">
                  <c:v>3.4615384615384599</c:v>
                </c:pt>
                <c:pt idx="715">
                  <c:v>3.3833333333333302</c:v>
                </c:pt>
                <c:pt idx="716">
                  <c:v>3.3333333333333299</c:v>
                </c:pt>
                <c:pt idx="717">
                  <c:v>3.4814814814814801</c:v>
                </c:pt>
                <c:pt idx="718">
                  <c:v>3.5614035087719298</c:v>
                </c:pt>
                <c:pt idx="719">
                  <c:v>3.2280701754385999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F2-4EBF-A280-A38F3F4646E2}"/>
            </c:ext>
          </c:extLst>
        </c:ser>
        <c:ser>
          <c:idx val="1"/>
          <c:order val="1"/>
          <c:tx>
            <c:v>JP_G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FFAAAA"/>
              </a:solidFill>
              <a:ln w="9525">
                <a:solidFill>
                  <a:srgbClr val="FFAAAA"/>
                </a:solidFill>
                <a:prstDash val="solid"/>
              </a:ln>
              <a:effectLst/>
            </c:spPr>
          </c:marker>
          <c:xVal>
            <c:numRef>
              <c:f>H3_SG분석!$C$2:$C$721</c:f>
              <c:numCache>
                <c:formatCode>General</c:formatCode>
                <c:ptCount val="720"/>
                <c:pt idx="0">
                  <c:v>1.7443382342976399</c:v>
                </c:pt>
                <c:pt idx="1">
                  <c:v>1.7883761567844101</c:v>
                </c:pt>
                <c:pt idx="2">
                  <c:v>1.92048992424472</c:v>
                </c:pt>
                <c:pt idx="3">
                  <c:v>0.87748649692650105</c:v>
                </c:pt>
                <c:pt idx="4">
                  <c:v>-0.680358480824231</c:v>
                </c:pt>
                <c:pt idx="5">
                  <c:v>-0.58711818857724396</c:v>
                </c:pt>
                <c:pt idx="6">
                  <c:v>-0.53536405619387994</c:v>
                </c:pt>
                <c:pt idx="7">
                  <c:v>-0.94165492025465403</c:v>
                </c:pt>
                <c:pt idx="8">
                  <c:v>-0.91241890781563695</c:v>
                </c:pt>
                <c:pt idx="9">
                  <c:v>-1.4024062168428699</c:v>
                </c:pt>
                <c:pt idx="10">
                  <c:v>-1.41989402365909</c:v>
                </c:pt>
                <c:pt idx="11">
                  <c:v>-1.2330555447637099</c:v>
                </c:pt>
                <c:pt idx="12">
                  <c:v>-1.5945972433303399</c:v>
                </c:pt>
                <c:pt idx="13">
                  <c:v>0.151277544357065</c:v>
                </c:pt>
                <c:pt idx="14">
                  <c:v>0.93746205222026302</c:v>
                </c:pt>
                <c:pt idx="15">
                  <c:v>0.53828820223627705</c:v>
                </c:pt>
                <c:pt idx="16">
                  <c:v>-0.90217258310355497</c:v>
                </c:pt>
                <c:pt idx="17">
                  <c:v>-2.15532375235526E-2</c:v>
                </c:pt>
                <c:pt idx="18">
                  <c:v>1.76341522311363</c:v>
                </c:pt>
                <c:pt idx="19">
                  <c:v>-0.141732697264494</c:v>
                </c:pt>
                <c:pt idx="20">
                  <c:v>-0.37027206727254902</c:v>
                </c:pt>
                <c:pt idx="21">
                  <c:v>-0.312974385456667</c:v>
                </c:pt>
                <c:pt idx="22">
                  <c:v>-1.0990985799705799</c:v>
                </c:pt>
                <c:pt idx="23">
                  <c:v>0.57513968268952698</c:v>
                </c:pt>
                <c:pt idx="24">
                  <c:v>1.48952904543905</c:v>
                </c:pt>
                <c:pt idx="25">
                  <c:v>-0.54180551069317195</c:v>
                </c:pt>
                <c:pt idx="26">
                  <c:v>-1.17207208851331</c:v>
                </c:pt>
                <c:pt idx="27">
                  <c:v>-1.6364790405912999</c:v>
                </c:pt>
                <c:pt idx="28">
                  <c:v>0.216118019383674</c:v>
                </c:pt>
                <c:pt idx="29">
                  <c:v>-0.28514662730368301</c:v>
                </c:pt>
                <c:pt idx="30">
                  <c:v>-0.66109511231920004</c:v>
                </c:pt>
                <c:pt idx="31">
                  <c:v>0.31637094872114202</c:v>
                </c:pt>
                <c:pt idx="32">
                  <c:v>-2.0720437070811499</c:v>
                </c:pt>
                <c:pt idx="33">
                  <c:v>-1.7624390723624901</c:v>
                </c:pt>
                <c:pt idx="34">
                  <c:v>-1.01054210233146</c:v>
                </c:pt>
                <c:pt idx="35">
                  <c:v>-0.56623934731311998</c:v>
                </c:pt>
                <c:pt idx="36">
                  <c:v>-2.5707212957382399</c:v>
                </c:pt>
                <c:pt idx="37">
                  <c:v>-1.2951723048853101</c:v>
                </c:pt>
                <c:pt idx="38">
                  <c:v>-0.76673058010337702</c:v>
                </c:pt>
                <c:pt idx="39">
                  <c:v>-1.7325033874634499</c:v>
                </c:pt>
                <c:pt idx="40">
                  <c:v>-2.9256001102645901</c:v>
                </c:pt>
                <c:pt idx="41">
                  <c:v>-1.1137999110122601</c:v>
                </c:pt>
                <c:pt idx="42">
                  <c:v>-0.67646882843411005</c:v>
                </c:pt>
                <c:pt idx="43">
                  <c:v>0.37312576975344602</c:v>
                </c:pt>
                <c:pt idx="44">
                  <c:v>-2.7496756922784198</c:v>
                </c:pt>
                <c:pt idx="45">
                  <c:v>-1.00035136196583</c:v>
                </c:pt>
                <c:pt idx="46">
                  <c:v>-2.0936790684112001</c:v>
                </c:pt>
                <c:pt idx="47">
                  <c:v>-1.30648311977053</c:v>
                </c:pt>
                <c:pt idx="48">
                  <c:v>-0.20446299259325501</c:v>
                </c:pt>
                <c:pt idx="49">
                  <c:v>-3.0888175340902602E-2</c:v>
                </c:pt>
                <c:pt idx="50">
                  <c:v>-1.0456332608162</c:v>
                </c:pt>
                <c:pt idx="51">
                  <c:v>-0.29505055994034102</c:v>
                </c:pt>
                <c:pt idx="52">
                  <c:v>-0.72558368458033196</c:v>
                </c:pt>
                <c:pt idx="53">
                  <c:v>-1.42448606394768</c:v>
                </c:pt>
                <c:pt idx="54">
                  <c:v>-1.46505314071304</c:v>
                </c:pt>
                <c:pt idx="55">
                  <c:v>0.66591153878507603</c:v>
                </c:pt>
                <c:pt idx="56">
                  <c:v>-1.7052804822729699</c:v>
                </c:pt>
                <c:pt idx="57">
                  <c:v>1.9538101844968201</c:v>
                </c:pt>
                <c:pt idx="58">
                  <c:v>0.81823032239585003</c:v>
                </c:pt>
                <c:pt idx="59">
                  <c:v>-0.359408053116265</c:v>
                </c:pt>
                <c:pt idx="60">
                  <c:v>-1.36922286713853</c:v>
                </c:pt>
                <c:pt idx="61">
                  <c:v>-1.28399629517296</c:v>
                </c:pt>
                <c:pt idx="62">
                  <c:v>-0.33432877898517599</c:v>
                </c:pt>
                <c:pt idx="63">
                  <c:v>-1.79535572696638</c:v>
                </c:pt>
                <c:pt idx="64">
                  <c:v>-0.77741159442049301</c:v>
                </c:pt>
                <c:pt idx="65">
                  <c:v>0.376799694484661</c:v>
                </c:pt>
                <c:pt idx="66">
                  <c:v>-3.4072601007866701</c:v>
                </c:pt>
                <c:pt idx="67">
                  <c:v>-0.85046294181955295</c:v>
                </c:pt>
                <c:pt idx="68">
                  <c:v>-0.568281730919584</c:v>
                </c:pt>
                <c:pt idx="69">
                  <c:v>-0.18476215707451701</c:v>
                </c:pt>
                <c:pt idx="70">
                  <c:v>0.369210560701691</c:v>
                </c:pt>
                <c:pt idx="71">
                  <c:v>-0.82396144681629502</c:v>
                </c:pt>
                <c:pt idx="72">
                  <c:v>1.50870179694374</c:v>
                </c:pt>
                <c:pt idx="73">
                  <c:v>1.78664024479344</c:v>
                </c:pt>
                <c:pt idx="74">
                  <c:v>1.69399409551021</c:v>
                </c:pt>
                <c:pt idx="75">
                  <c:v>1.46036467557857</c:v>
                </c:pt>
                <c:pt idx="76">
                  <c:v>1.0462674282383799</c:v>
                </c:pt>
                <c:pt idx="77">
                  <c:v>1.21934265217409</c:v>
                </c:pt>
                <c:pt idx="78">
                  <c:v>0.83450480130526705</c:v>
                </c:pt>
                <c:pt idx="79">
                  <c:v>1.6683201448543901</c:v>
                </c:pt>
                <c:pt idx="80">
                  <c:v>-0.583713480296015</c:v>
                </c:pt>
                <c:pt idx="81">
                  <c:v>0.43539416181957502</c:v>
                </c:pt>
                <c:pt idx="82">
                  <c:v>0.34274801253634002</c:v>
                </c:pt>
                <c:pt idx="83">
                  <c:v>-2.62192876452719</c:v>
                </c:pt>
                <c:pt idx="84">
                  <c:v>1.16735714525364</c:v>
                </c:pt>
                <c:pt idx="85">
                  <c:v>1.1565465987364401</c:v>
                </c:pt>
                <c:pt idx="86">
                  <c:v>3.7655034206543501E-2</c:v>
                </c:pt>
                <c:pt idx="87">
                  <c:v>1.1565465987364401</c:v>
                </c:pt>
                <c:pt idx="88">
                  <c:v>-0.313921826140659</c:v>
                </c:pt>
                <c:pt idx="89">
                  <c:v>-0.27009717528107302</c:v>
                </c:pt>
                <c:pt idx="90">
                  <c:v>1.4029280926217</c:v>
                </c:pt>
                <c:pt idx="91">
                  <c:v>0.68943202248669599</c:v>
                </c:pt>
                <c:pt idx="92">
                  <c:v>0.45251070039947899</c:v>
                </c:pt>
                <c:pt idx="93">
                  <c:v>-0.86097070143996601</c:v>
                </c:pt>
                <c:pt idx="94">
                  <c:v>2.1204235916241698</c:v>
                </c:pt>
                <c:pt idx="95">
                  <c:v>2.5790996367109602</c:v>
                </c:pt>
                <c:pt idx="96">
                  <c:v>1.14965870941466</c:v>
                </c:pt>
                <c:pt idx="97">
                  <c:v>0.77818882909226506</c:v>
                </c:pt>
                <c:pt idx="98">
                  <c:v>-1.33323194096766E-2</c:v>
                </c:pt>
                <c:pt idx="99">
                  <c:v>1.1814710180061601</c:v>
                </c:pt>
                <c:pt idx="100">
                  <c:v>1.5648203401357901</c:v>
                </c:pt>
                <c:pt idx="101">
                  <c:v>2.3452823109141501</c:v>
                </c:pt>
                <c:pt idx="102">
                  <c:v>1.33068174890229</c:v>
                </c:pt>
                <c:pt idx="103">
                  <c:v>2.90275514718441</c:v>
                </c:pt>
                <c:pt idx="104">
                  <c:v>-0.207651807043614</c:v>
                </c:pt>
                <c:pt idx="105">
                  <c:v>1.56751659707971</c:v>
                </c:pt>
                <c:pt idx="106">
                  <c:v>0.95303522642163696</c:v>
                </c:pt>
                <c:pt idx="107">
                  <c:v>1.54247503651998</c:v>
                </c:pt>
                <c:pt idx="108">
                  <c:v>1.4183973884035399</c:v>
                </c:pt>
                <c:pt idx="109">
                  <c:v>0.72611624538450104</c:v>
                </c:pt>
                <c:pt idx="110">
                  <c:v>-0.83151632640833495</c:v>
                </c:pt>
                <c:pt idx="111">
                  <c:v>-0.63181984284515003</c:v>
                </c:pt>
                <c:pt idx="112">
                  <c:v>0.390155007554916</c:v>
                </c:pt>
                <c:pt idx="113">
                  <c:v>0.70482825438175201</c:v>
                </c:pt>
                <c:pt idx="114">
                  <c:v>2.0893905404198301</c:v>
                </c:pt>
                <c:pt idx="115">
                  <c:v>0.53175796862699298</c:v>
                </c:pt>
                <c:pt idx="116">
                  <c:v>1.8244010738015599</c:v>
                </c:pt>
                <c:pt idx="117">
                  <c:v>1.56479564516942</c:v>
                </c:pt>
                <c:pt idx="118">
                  <c:v>-0.25244235525555703</c:v>
                </c:pt>
                <c:pt idx="119">
                  <c:v>1.13211993078252</c:v>
                </c:pt>
                <c:pt idx="120">
                  <c:v>-0.91230374107226697</c:v>
                </c:pt>
                <c:pt idx="121">
                  <c:v>-2.29767849111238</c:v>
                </c:pt>
                <c:pt idx="122">
                  <c:v>0.94661646521422704</c:v>
                </c:pt>
                <c:pt idx="123">
                  <c:v>-0.28333857857672901</c:v>
                </c:pt>
                <c:pt idx="124">
                  <c:v>-1.5564324890410399</c:v>
                </c:pt>
                <c:pt idx="125">
                  <c:v>-0.74200534418842901</c:v>
                </c:pt>
                <c:pt idx="126">
                  <c:v>0.477997345848232</c:v>
                </c:pt>
                <c:pt idx="127">
                  <c:v>6.5214480798235802E-2</c:v>
                </c:pt>
                <c:pt idx="128">
                  <c:v>-0.36831092687664402</c:v>
                </c:pt>
                <c:pt idx="129">
                  <c:v>0.75983483547450703</c:v>
                </c:pt>
                <c:pt idx="130">
                  <c:v>-1.6050669955411001</c:v>
                </c:pt>
                <c:pt idx="131">
                  <c:v>-8.2930180669237699E-2</c:v>
                </c:pt>
                <c:pt idx="132">
                  <c:v>0.70212867113065403</c:v>
                </c:pt>
                <c:pt idx="133">
                  <c:v>-0.72559548003608498</c:v>
                </c:pt>
                <c:pt idx="134">
                  <c:v>-0.80728384645055895</c:v>
                </c:pt>
                <c:pt idx="135">
                  <c:v>0.410938313556583</c:v>
                </c:pt>
                <c:pt idx="136">
                  <c:v>-1.64708091414645</c:v>
                </c:pt>
                <c:pt idx="137">
                  <c:v>0.59992392421629703</c:v>
                </c:pt>
                <c:pt idx="138">
                  <c:v>1.37509825523079</c:v>
                </c:pt>
                <c:pt idx="139">
                  <c:v>-1.2998740357757299</c:v>
                </c:pt>
                <c:pt idx="140">
                  <c:v>-1.4812590377174399</c:v>
                </c:pt>
                <c:pt idx="141">
                  <c:v>-0.94177690203334197</c:v>
                </c:pt>
                <c:pt idx="142">
                  <c:v>-1.11119674644007</c:v>
                </c:pt>
                <c:pt idx="143">
                  <c:v>-0.67242582127732897</c:v>
                </c:pt>
                <c:pt idx="144">
                  <c:v>9.8692329140786503E-2</c:v>
                </c:pt>
                <c:pt idx="145">
                  <c:v>-1.1922730973600399</c:v>
                </c:pt>
                <c:pt idx="146">
                  <c:v>-1.11116998806658</c:v>
                </c:pt>
                <c:pt idx="147">
                  <c:v>7.7302498118335797E-2</c:v>
                </c:pt>
                <c:pt idx="148">
                  <c:v>0.71815741026374802</c:v>
                </c:pt>
                <c:pt idx="149">
                  <c:v>0.346354971526389</c:v>
                </c:pt>
                <c:pt idx="150">
                  <c:v>1.0881947199650499</c:v>
                </c:pt>
                <c:pt idx="151">
                  <c:v>-0.55957227649986796</c:v>
                </c:pt>
                <c:pt idx="152">
                  <c:v>2.0003920194492699</c:v>
                </c:pt>
                <c:pt idx="153">
                  <c:v>0.13225848030582599</c:v>
                </c:pt>
                <c:pt idx="154">
                  <c:v>-1.5876254382638</c:v>
                </c:pt>
                <c:pt idx="155">
                  <c:v>-0.79948635198462104</c:v>
                </c:pt>
                <c:pt idx="156">
                  <c:v>2.1436550301519901</c:v>
                </c:pt>
                <c:pt idx="157">
                  <c:v>1.69798406836593</c:v>
                </c:pt>
                <c:pt idx="158">
                  <c:v>2.3616007042542599</c:v>
                </c:pt>
                <c:pt idx="159">
                  <c:v>1.1003410161624001</c:v>
                </c:pt>
                <c:pt idx="160">
                  <c:v>-0.47073719148035598</c:v>
                </c:pt>
                <c:pt idx="161">
                  <c:v>1.4839600093356899</c:v>
                </c:pt>
                <c:pt idx="162">
                  <c:v>1.4182417413772199</c:v>
                </c:pt>
                <c:pt idx="163">
                  <c:v>1.0575214705829501</c:v>
                </c:pt>
                <c:pt idx="164">
                  <c:v>-0.78634485322665704</c:v>
                </c:pt>
                <c:pt idx="165">
                  <c:v>0.12932968032803299</c:v>
                </c:pt>
                <c:pt idx="166">
                  <c:v>5.3654099042522101E-2</c:v>
                </c:pt>
                <c:pt idx="167">
                  <c:v>-0.91120956234774997</c:v>
                </c:pt>
                <c:pt idx="168">
                  <c:v>-2.1982561629211301</c:v>
                </c:pt>
                <c:pt idx="169">
                  <c:v>0.83890531566260296</c:v>
                </c:pt>
                <c:pt idx="170">
                  <c:v>0.571706358602451</c:v>
                </c:pt>
                <c:pt idx="171">
                  <c:v>-0.51455345375973804</c:v>
                </c:pt>
                <c:pt idx="172">
                  <c:v>-0.557020035328467</c:v>
                </c:pt>
                <c:pt idx="173">
                  <c:v>-1.7426499173424399</c:v>
                </c:pt>
                <c:pt idx="174">
                  <c:v>-1.3690952969818699</c:v>
                </c:pt>
                <c:pt idx="175">
                  <c:v>-0.27493073391202</c:v>
                </c:pt>
                <c:pt idx="176">
                  <c:v>3.1166617771529199E-2</c:v>
                </c:pt>
                <c:pt idx="177">
                  <c:v>0.86934429854950601</c:v>
                </c:pt>
                <c:pt idx="178">
                  <c:v>-1.36934966600853</c:v>
                </c:pt>
                <c:pt idx="179">
                  <c:v>0.116329055925443</c:v>
                </c:pt>
                <c:pt idx="180">
                  <c:v>-1.9605800570888301</c:v>
                </c:pt>
                <c:pt idx="181">
                  <c:v>-1.6813079927677801</c:v>
                </c:pt>
                <c:pt idx="182">
                  <c:v>-1.00281240962528</c:v>
                </c:pt>
                <c:pt idx="183">
                  <c:v>-1.3041021468623499</c:v>
                </c:pt>
                <c:pt idx="184">
                  <c:v>-1.0196628759436499</c:v>
                </c:pt>
                <c:pt idx="185">
                  <c:v>0.28376053347353603</c:v>
                </c:pt>
                <c:pt idx="186">
                  <c:v>-0.26619537899112899</c:v>
                </c:pt>
                <c:pt idx="187">
                  <c:v>-0.60928518814761201</c:v>
                </c:pt>
                <c:pt idx="188">
                  <c:v>0.82928533148822603</c:v>
                </c:pt>
                <c:pt idx="189">
                  <c:v>-0.66203015552521105</c:v>
                </c:pt>
                <c:pt idx="190">
                  <c:v>1.10340896981222</c:v>
                </c:pt>
                <c:pt idx="191">
                  <c:v>0.69111775043517898</c:v>
                </c:pt>
                <c:pt idx="192">
                  <c:v>0.39657673127142101</c:v>
                </c:pt>
                <c:pt idx="193">
                  <c:v>-2.61190108510162</c:v>
                </c:pt>
                <c:pt idx="194">
                  <c:v>-0.23052361322258699</c:v>
                </c:pt>
                <c:pt idx="195">
                  <c:v>-0.58191276926410396</c:v>
                </c:pt>
                <c:pt idx="196">
                  <c:v>-0.90928101564222896</c:v>
                </c:pt>
                <c:pt idx="197">
                  <c:v>-1.7565832487000499</c:v>
                </c:pt>
                <c:pt idx="198">
                  <c:v>0.28503655399237399</c:v>
                </c:pt>
                <c:pt idx="199">
                  <c:v>9.1054078621706794E-2</c:v>
                </c:pt>
                <c:pt idx="200">
                  <c:v>-0.77748717118717803</c:v>
                </c:pt>
                <c:pt idx="201">
                  <c:v>1.16461315143884</c:v>
                </c:pt>
                <c:pt idx="202">
                  <c:v>-1.9269655632126199E-2</c:v>
                </c:pt>
                <c:pt idx="203">
                  <c:v>-0.64872557631708705</c:v>
                </c:pt>
                <c:pt idx="204">
                  <c:v>-2.35273156903822</c:v>
                </c:pt>
                <c:pt idx="205">
                  <c:v>0.107167970278278</c:v>
                </c:pt>
                <c:pt idx="206">
                  <c:v>-0.19699653671938999</c:v>
                </c:pt>
                <c:pt idx="207">
                  <c:v>-0.46758190687263601</c:v>
                </c:pt>
                <c:pt idx="208">
                  <c:v>0.60974813878512502</c:v>
                </c:pt>
                <c:pt idx="209">
                  <c:v>-1.3776397421226401</c:v>
                </c:pt>
                <c:pt idx="210">
                  <c:v>3.2818977469072898E-2</c:v>
                </c:pt>
                <c:pt idx="211">
                  <c:v>-0.15324067705535399</c:v>
                </c:pt>
                <c:pt idx="212">
                  <c:v>-1.41511576182536</c:v>
                </c:pt>
                <c:pt idx="213">
                  <c:v>-0.1745190281382</c:v>
                </c:pt>
                <c:pt idx="214">
                  <c:v>-1.37757741047393</c:v>
                </c:pt>
                <c:pt idx="215">
                  <c:v>1.1672639259705799</c:v>
                </c:pt>
                <c:pt idx="216">
                  <c:v>3.5720737991637401</c:v>
                </c:pt>
                <c:pt idx="217">
                  <c:v>0.56634246211363704</c:v>
                </c:pt>
                <c:pt idx="218">
                  <c:v>2.9993078276400298</c:v>
                </c:pt>
                <c:pt idx="219">
                  <c:v>2.3465610222549</c:v>
                </c:pt>
                <c:pt idx="220">
                  <c:v>2.03971507466099</c:v>
                </c:pt>
                <c:pt idx="221">
                  <c:v>2.6963015671366199</c:v>
                </c:pt>
                <c:pt idx="222">
                  <c:v>2.5894884535281499</c:v>
                </c:pt>
                <c:pt idx="223">
                  <c:v>1.0635868305499201</c:v>
                </c:pt>
                <c:pt idx="224">
                  <c:v>3.1496003056169899</c:v>
                </c:pt>
                <c:pt idx="225">
                  <c:v>3.3244431999165802</c:v>
                </c:pt>
                <c:pt idx="226">
                  <c:v>2.05285851410139</c:v>
                </c:pt>
                <c:pt idx="227">
                  <c:v>4.2993247923748896</c:v>
                </c:pt>
                <c:pt idx="228">
                  <c:v>-1.22186278403619</c:v>
                </c:pt>
                <c:pt idx="229">
                  <c:v>-0.396603287214085</c:v>
                </c:pt>
                <c:pt idx="230">
                  <c:v>-1.8618599448370099</c:v>
                </c:pt>
                <c:pt idx="231">
                  <c:v>0.563392453987141</c:v>
                </c:pt>
                <c:pt idx="232">
                  <c:v>-2.6153040685308402</c:v>
                </c:pt>
                <c:pt idx="233">
                  <c:v>0.43684613400171102</c:v>
                </c:pt>
                <c:pt idx="234">
                  <c:v>-2.1631364232790801E-2</c:v>
                </c:pt>
                <c:pt idx="235">
                  <c:v>0.66889188821019996</c:v>
                </c:pt>
                <c:pt idx="236">
                  <c:v>-0.75353100691715102</c:v>
                </c:pt>
                <c:pt idx="237">
                  <c:v>-1.24816628319913E-2</c:v>
                </c:pt>
                <c:pt idx="238">
                  <c:v>-0.214586029400675</c:v>
                </c:pt>
                <c:pt idx="239">
                  <c:v>-0.16967394794096599</c:v>
                </c:pt>
                <c:pt idx="240">
                  <c:v>-3.0903275912117598</c:v>
                </c:pt>
                <c:pt idx="241">
                  <c:v>-1.0881995519246499</c:v>
                </c:pt>
                <c:pt idx="242">
                  <c:v>-1.6186779213084099</c:v>
                </c:pt>
                <c:pt idx="243">
                  <c:v>-1.2584209641717301</c:v>
                </c:pt>
                <c:pt idx="244">
                  <c:v>-1.4633674752592201</c:v>
                </c:pt>
                <c:pt idx="245">
                  <c:v>-1.3201024992816199</c:v>
                </c:pt>
                <c:pt idx="246">
                  <c:v>0.637852172412393</c:v>
                </c:pt>
                <c:pt idx="247">
                  <c:v>-2.3567837837862702</c:v>
                </c:pt>
                <c:pt idx="248">
                  <c:v>-2.0367014926026301</c:v>
                </c:pt>
                <c:pt idx="249">
                  <c:v>-2.8765401478630799</c:v>
                </c:pt>
                <c:pt idx="250">
                  <c:v>-0.22991927932654799</c:v>
                </c:pt>
                <c:pt idx="251">
                  <c:v>-1.7211774383662199</c:v>
                </c:pt>
                <c:pt idx="252">
                  <c:v>-0.54541841935570701</c:v>
                </c:pt>
                <c:pt idx="253">
                  <c:v>1.66557114994155</c:v>
                </c:pt>
                <c:pt idx="254">
                  <c:v>0.65819720416705696</c:v>
                </c:pt>
                <c:pt idx="255">
                  <c:v>-0.43912084390872402</c:v>
                </c:pt>
                <c:pt idx="256">
                  <c:v>2.3040707045518101</c:v>
                </c:pt>
                <c:pt idx="257">
                  <c:v>-0.65808839790412499</c:v>
                </c:pt>
                <c:pt idx="258">
                  <c:v>-0.65808839790412499</c:v>
                </c:pt>
                <c:pt idx="259">
                  <c:v>0.41096150373411</c:v>
                </c:pt>
                <c:pt idx="260">
                  <c:v>-0.11463456168576899</c:v>
                </c:pt>
                <c:pt idx="261">
                  <c:v>1.2573128120832999</c:v>
                </c:pt>
                <c:pt idx="262">
                  <c:v>-0.212630802669277</c:v>
                </c:pt>
                <c:pt idx="263">
                  <c:v>-5.2273317423541001E-2</c:v>
                </c:pt>
                <c:pt idx="264">
                  <c:v>-0.396925635729176</c:v>
                </c:pt>
                <c:pt idx="265">
                  <c:v>-0.41183951719797601</c:v>
                </c:pt>
                <c:pt idx="266">
                  <c:v>-0.42888395316231998</c:v>
                </c:pt>
                <c:pt idx="267">
                  <c:v>-0.97168368310373898</c:v>
                </c:pt>
                <c:pt idx="268">
                  <c:v>-2.8497077977334602</c:v>
                </c:pt>
                <c:pt idx="269">
                  <c:v>0.47907054610293498</c:v>
                </c:pt>
                <c:pt idx="270">
                  <c:v>-3.09842001300604E-2</c:v>
                </c:pt>
                <c:pt idx="271">
                  <c:v>0.69383043925367005</c:v>
                </c:pt>
                <c:pt idx="272">
                  <c:v>-0.32312593627036601</c:v>
                </c:pt>
                <c:pt idx="273">
                  <c:v>-0.48419585613341698</c:v>
                </c:pt>
                <c:pt idx="274">
                  <c:v>-0.19995482108097401</c:v>
                </c:pt>
                <c:pt idx="275">
                  <c:v>0.231670454369033</c:v>
                </c:pt>
                <c:pt idx="276">
                  <c:v>-1.06033840297037</c:v>
                </c:pt>
                <c:pt idx="277">
                  <c:v>-1.91145199186486</c:v>
                </c:pt>
                <c:pt idx="278">
                  <c:v>0.123819633752401</c:v>
                </c:pt>
                <c:pt idx="279">
                  <c:v>-1.06033840297037</c:v>
                </c:pt>
                <c:pt idx="280">
                  <c:v>1.6941381725563001</c:v>
                </c:pt>
                <c:pt idx="281">
                  <c:v>3.1678255903643602</c:v>
                </c:pt>
                <c:pt idx="282">
                  <c:v>1.5516691587631</c:v>
                </c:pt>
                <c:pt idx="283">
                  <c:v>2.2029560789606202</c:v>
                </c:pt>
                <c:pt idx="284">
                  <c:v>0.76273606749203404</c:v>
                </c:pt>
                <c:pt idx="285">
                  <c:v>1.2067953312630699</c:v>
                </c:pt>
                <c:pt idx="286">
                  <c:v>2.9830323863472299</c:v>
                </c:pt>
                <c:pt idx="287">
                  <c:v>7.1977212737086099E-2</c:v>
                </c:pt>
                <c:pt idx="288">
                  <c:v>-0.72315679817285194</c:v>
                </c:pt>
                <c:pt idx="289">
                  <c:v>1.4033514739983399</c:v>
                </c:pt>
                <c:pt idx="290">
                  <c:v>0.70756760590833201</c:v>
                </c:pt>
                <c:pt idx="291">
                  <c:v>-1.46077471316582</c:v>
                </c:pt>
                <c:pt idx="292">
                  <c:v>1.5837293879427601</c:v>
                </c:pt>
                <c:pt idx="293">
                  <c:v>-0.51466640470964697</c:v>
                </c:pt>
                <c:pt idx="294">
                  <c:v>0.39463843877306098</c:v>
                </c:pt>
                <c:pt idx="295">
                  <c:v>0.49686797738945998</c:v>
                </c:pt>
                <c:pt idx="296">
                  <c:v>1.22507211774967</c:v>
                </c:pt>
                <c:pt idx="297">
                  <c:v>-0.225289680113022</c:v>
                </c:pt>
                <c:pt idx="298">
                  <c:v>0.78893495300230798</c:v>
                </c:pt>
                <c:pt idx="299">
                  <c:v>-6.0415724976045602E-2</c:v>
                </c:pt>
                <c:pt idx="300">
                  <c:v>1.49546236879276</c:v>
                </c:pt>
                <c:pt idx="301">
                  <c:v>1.3494139780140599</c:v>
                </c:pt>
                <c:pt idx="302">
                  <c:v>1.33353915292942</c:v>
                </c:pt>
                <c:pt idx="303">
                  <c:v>-0.523815381973609</c:v>
                </c:pt>
                <c:pt idx="304">
                  <c:v>1.8787952229041101</c:v>
                </c:pt>
                <c:pt idx="305">
                  <c:v>2.0931053615467601</c:v>
                </c:pt>
                <c:pt idx="306">
                  <c:v>2.6645990645938502</c:v>
                </c:pt>
                <c:pt idx="307">
                  <c:v>0.37862425240550401</c:v>
                </c:pt>
                <c:pt idx="308">
                  <c:v>0.41860178684038302</c:v>
                </c:pt>
                <c:pt idx="309">
                  <c:v>0.41860178684038302</c:v>
                </c:pt>
                <c:pt idx="310">
                  <c:v>2.5140786980130301</c:v>
                </c:pt>
                <c:pt idx="311">
                  <c:v>0.41860178684038302</c:v>
                </c:pt>
                <c:pt idx="312">
                  <c:v>0.45228870195279303</c:v>
                </c:pt>
                <c:pt idx="313">
                  <c:v>-2.7297797410438598</c:v>
                </c:pt>
                <c:pt idx="314">
                  <c:v>-7.8056038546649303E-2</c:v>
                </c:pt>
                <c:pt idx="315">
                  <c:v>-0.93900529260418697</c:v>
                </c:pt>
                <c:pt idx="316">
                  <c:v>-1.0882609738394999</c:v>
                </c:pt>
                <c:pt idx="317">
                  <c:v>0.17446459877821799</c:v>
                </c:pt>
                <c:pt idx="318">
                  <c:v>-2.0142597270925</c:v>
                </c:pt>
                <c:pt idx="319">
                  <c:v>-0.98002735332941104</c:v>
                </c:pt>
                <c:pt idx="320">
                  <c:v>-1.3465209187132401</c:v>
                </c:pt>
                <c:pt idx="321">
                  <c:v>-0.13430436900022999</c:v>
                </c:pt>
                <c:pt idx="322">
                  <c:v>0.168749768428022</c:v>
                </c:pt>
                <c:pt idx="323">
                  <c:v>-1.5990660332367901</c:v>
                </c:pt>
                <c:pt idx="324">
                  <c:v>2.3193987234184199</c:v>
                </c:pt>
                <c:pt idx="325">
                  <c:v>0.42573266875874199</c:v>
                </c:pt>
                <c:pt idx="326">
                  <c:v>2.3193987234184199</c:v>
                </c:pt>
                <c:pt idx="327">
                  <c:v>2.06690991613047</c:v>
                </c:pt>
                <c:pt idx="328">
                  <c:v>-0.32007553654127702</c:v>
                </c:pt>
                <c:pt idx="329">
                  <c:v>-0.22826142480020201</c:v>
                </c:pt>
                <c:pt idx="330">
                  <c:v>-0.67776801353254801</c:v>
                </c:pt>
                <c:pt idx="331">
                  <c:v>-0.32007553654127702</c:v>
                </c:pt>
                <c:pt idx="332">
                  <c:v>-1.1592224799286099</c:v>
                </c:pt>
                <c:pt idx="333">
                  <c:v>0.94485091413769695</c:v>
                </c:pt>
                <c:pt idx="334">
                  <c:v>2.3575859072965102</c:v>
                </c:pt>
                <c:pt idx="335">
                  <c:v>0.59417201512664497</c:v>
                </c:pt>
                <c:pt idx="336">
                  <c:v>-0.49369047416359602</c:v>
                </c:pt>
                <c:pt idx="337">
                  <c:v>7.5345332512056995E-2</c:v>
                </c:pt>
                <c:pt idx="338">
                  <c:v>-0.100700120178222</c:v>
                </c:pt>
                <c:pt idx="339">
                  <c:v>-3.1348881239627403E-2</c:v>
                </c:pt>
                <c:pt idx="340">
                  <c:v>-2.4658683571506401</c:v>
                </c:pt>
                <c:pt idx="341">
                  <c:v>-2.4658683571506401</c:v>
                </c:pt>
                <c:pt idx="342">
                  <c:v>-0.73208738368575998</c:v>
                </c:pt>
                <c:pt idx="343">
                  <c:v>-2.8693664746115499</c:v>
                </c:pt>
                <c:pt idx="344">
                  <c:v>0.83356331369203396</c:v>
                </c:pt>
                <c:pt idx="345">
                  <c:v>-1.2351526205558301</c:v>
                </c:pt>
                <c:pt idx="346">
                  <c:v>-0.99557561331341304</c:v>
                </c:pt>
                <c:pt idx="347">
                  <c:v>0.36697225759780799</c:v>
                </c:pt>
                <c:pt idx="348">
                  <c:v>-1.4163366735343901</c:v>
                </c:pt>
                <c:pt idx="349">
                  <c:v>0.43948222257584801</c:v>
                </c:pt>
                <c:pt idx="350">
                  <c:v>0.86187199554040395</c:v>
                </c:pt>
                <c:pt idx="351">
                  <c:v>1.19439160404442</c:v>
                </c:pt>
                <c:pt idx="352">
                  <c:v>0.68652390833357102</c:v>
                </c:pt>
                <c:pt idx="353">
                  <c:v>1.6474606418279401</c:v>
                </c:pt>
                <c:pt idx="354">
                  <c:v>-0.64243114862672601</c:v>
                </c:pt>
                <c:pt idx="355">
                  <c:v>-0.96955854726310597</c:v>
                </c:pt>
                <c:pt idx="356">
                  <c:v>-0.59786726650621402</c:v>
                </c:pt>
                <c:pt idx="357">
                  <c:v>1.27143215427311</c:v>
                </c:pt>
                <c:pt idx="358">
                  <c:v>0.57044487148086198</c:v>
                </c:pt>
                <c:pt idx="359">
                  <c:v>0.57044487148085998</c:v>
                </c:pt>
                <c:pt idx="360">
                  <c:v>-1.5270760750544801</c:v>
                </c:pt>
                <c:pt idx="361">
                  <c:v>-2.74602663192583</c:v>
                </c:pt>
                <c:pt idx="362">
                  <c:v>-2.3397097796353798</c:v>
                </c:pt>
                <c:pt idx="363">
                  <c:v>-0.38938888864122401</c:v>
                </c:pt>
                <c:pt idx="364">
                  <c:v>-1.0563386243845301</c:v>
                </c:pt>
                <c:pt idx="365">
                  <c:v>-2.4107281320193601</c:v>
                </c:pt>
                <c:pt idx="366">
                  <c:v>2.7172981723329201E-2</c:v>
                </c:pt>
                <c:pt idx="367">
                  <c:v>1.11068458783119</c:v>
                </c:pt>
                <c:pt idx="368">
                  <c:v>-1.5228988935257</c:v>
                </c:pt>
                <c:pt idx="369">
                  <c:v>-0.71026518894480595</c:v>
                </c:pt>
                <c:pt idx="370">
                  <c:v>-0.71026518894480595</c:v>
                </c:pt>
                <c:pt idx="371">
                  <c:v>-0.82635571817065001</c:v>
                </c:pt>
                <c:pt idx="372">
                  <c:v>0.16421373174922399</c:v>
                </c:pt>
                <c:pt idx="373">
                  <c:v>0.229529196031558</c:v>
                </c:pt>
                <c:pt idx="374">
                  <c:v>-9.3485463691981505E-2</c:v>
                </c:pt>
                <c:pt idx="375">
                  <c:v>0.24118881610179499</c:v>
                </c:pt>
                <c:pt idx="376">
                  <c:v>-2.0819174999133798</c:v>
                </c:pt>
                <c:pt idx="377">
                  <c:v>-0.94823228241766999</c:v>
                </c:pt>
                <c:pt idx="378">
                  <c:v>-0.55580278405376904</c:v>
                </c:pt>
                <c:pt idx="379">
                  <c:v>0.45058246200845398</c:v>
                </c:pt>
                <c:pt idx="380">
                  <c:v>2.0638148623881598</c:v>
                </c:pt>
                <c:pt idx="381">
                  <c:v>1.6786819988716299</c:v>
                </c:pt>
                <c:pt idx="382">
                  <c:v>0.92472778135221201</c:v>
                </c:pt>
                <c:pt idx="383">
                  <c:v>0.206115167779018</c:v>
                </c:pt>
                <c:pt idx="384">
                  <c:v>0.20103842279510001</c:v>
                </c:pt>
                <c:pt idx="385">
                  <c:v>-1.9721224420161401</c:v>
                </c:pt>
                <c:pt idx="386">
                  <c:v>-1.9721224420161401</c:v>
                </c:pt>
                <c:pt idx="387">
                  <c:v>-0.31638083073138701</c:v>
                </c:pt>
                <c:pt idx="388">
                  <c:v>-1.9799218380718899</c:v>
                </c:pt>
                <c:pt idx="389">
                  <c:v>-0.272438301434485</c:v>
                </c:pt>
                <c:pt idx="390">
                  <c:v>-0.11721252537653901</c:v>
                </c:pt>
                <c:pt idx="391">
                  <c:v>0.34846480279729902</c:v>
                </c:pt>
                <c:pt idx="392">
                  <c:v>-1.90472630415913</c:v>
                </c:pt>
                <c:pt idx="393">
                  <c:v>-1.90472630415913</c:v>
                </c:pt>
                <c:pt idx="394">
                  <c:v>6.1466859241519997E-2</c:v>
                </c:pt>
                <c:pt idx="395">
                  <c:v>-0.27485565555069602</c:v>
                </c:pt>
                <c:pt idx="396">
                  <c:v>1.3941361854929699E-2</c:v>
                </c:pt>
                <c:pt idx="397">
                  <c:v>-0.57470603572172496</c:v>
                </c:pt>
                <c:pt idx="398">
                  <c:v>0.42599454015858501</c:v>
                </c:pt>
                <c:pt idx="399">
                  <c:v>-2.1035541377610798</c:v>
                </c:pt>
                <c:pt idx="400">
                  <c:v>-1.47896636433691</c:v>
                </c:pt>
                <c:pt idx="401">
                  <c:v>-0.89522436174006703</c:v>
                </c:pt>
                <c:pt idx="402">
                  <c:v>-0.29821549544783599</c:v>
                </c:pt>
                <c:pt idx="403">
                  <c:v>0.78864679959699202</c:v>
                </c:pt>
                <c:pt idx="404">
                  <c:v>-0.48325459555989497</c:v>
                </c:pt>
                <c:pt idx="405">
                  <c:v>-1.8150436049810199</c:v>
                </c:pt>
                <c:pt idx="406">
                  <c:v>-2.1334483336702101</c:v>
                </c:pt>
                <c:pt idx="407">
                  <c:v>-1.5497063310733601</c:v>
                </c:pt>
                <c:pt idx="408">
                  <c:v>0.53323015192827905</c:v>
                </c:pt>
                <c:pt idx="409">
                  <c:v>0.97679775323400697</c:v>
                </c:pt>
                <c:pt idx="410">
                  <c:v>1.3957227100227501</c:v>
                </c:pt>
                <c:pt idx="411">
                  <c:v>0.92135180307078901</c:v>
                </c:pt>
                <c:pt idx="412">
                  <c:v>2.1453306089372002</c:v>
                </c:pt>
                <c:pt idx="413">
                  <c:v>-7.9801994450352701E-2</c:v>
                </c:pt>
                <c:pt idx="414">
                  <c:v>-0.66446081534352297</c:v>
                </c:pt>
                <c:pt idx="415">
                  <c:v>1.32337917569325</c:v>
                </c:pt>
                <c:pt idx="416">
                  <c:v>4.1718361465186504</c:v>
                </c:pt>
                <c:pt idx="417">
                  <c:v>1.79408880546132</c:v>
                </c:pt>
                <c:pt idx="418">
                  <c:v>2.0311876000211599</c:v>
                </c:pt>
                <c:pt idx="419">
                  <c:v>1.4708262885677099</c:v>
                </c:pt>
                <c:pt idx="420">
                  <c:v>-5.1376837070983103E-2</c:v>
                </c:pt>
                <c:pt idx="421">
                  <c:v>-3.55476668943462E-2</c:v>
                </c:pt>
                <c:pt idx="422">
                  <c:v>0.75591084193750702</c:v>
                </c:pt>
                <c:pt idx="423">
                  <c:v>2.0448575563208098</c:v>
                </c:pt>
                <c:pt idx="424">
                  <c:v>1.1788475732083099</c:v>
                </c:pt>
                <c:pt idx="425">
                  <c:v>2.16052216063337</c:v>
                </c:pt>
                <c:pt idx="426">
                  <c:v>1.5047422533155499</c:v>
                </c:pt>
                <c:pt idx="427">
                  <c:v>0.99029422257484501</c:v>
                </c:pt>
                <c:pt idx="428">
                  <c:v>-1.3062184886386801</c:v>
                </c:pt>
                <c:pt idx="429">
                  <c:v>0.88159896077508504</c:v>
                </c:pt>
                <c:pt idx="430">
                  <c:v>0.63285485799935903</c:v>
                </c:pt>
                <c:pt idx="431">
                  <c:v>-0.38021203330541098</c:v>
                </c:pt>
                <c:pt idx="432">
                  <c:v>-1.08899011554687</c:v>
                </c:pt>
                <c:pt idx="433">
                  <c:v>-0.71025757075644902</c:v>
                </c:pt>
                <c:pt idx="434">
                  <c:v>2.7515945964684998</c:v>
                </c:pt>
                <c:pt idx="435">
                  <c:v>0.70687489535902903</c:v>
                </c:pt>
                <c:pt idx="436">
                  <c:v>1.5032848325936199</c:v>
                </c:pt>
                <c:pt idx="437">
                  <c:v>1.87511339870297</c:v>
                </c:pt>
                <c:pt idx="438">
                  <c:v>1.11350592191348</c:v>
                </c:pt>
                <c:pt idx="439">
                  <c:v>0.91348779669603897</c:v>
                </c:pt>
                <c:pt idx="440">
                  <c:v>0.36267780552788598</c:v>
                </c:pt>
                <c:pt idx="441">
                  <c:v>-0.23566701349864899</c:v>
                </c:pt>
                <c:pt idx="442">
                  <c:v>1.1319782871334301</c:v>
                </c:pt>
                <c:pt idx="443">
                  <c:v>0.36267780552788598</c:v>
                </c:pt>
                <c:pt idx="444">
                  <c:v>-0.47696278584520801</c:v>
                </c:pt>
                <c:pt idx="445">
                  <c:v>-0.82626858100849998</c:v>
                </c:pt>
                <c:pt idx="446">
                  <c:v>1.9298511722174001</c:v>
                </c:pt>
                <c:pt idx="447">
                  <c:v>0.432396634229888</c:v>
                </c:pt>
                <c:pt idx="448">
                  <c:v>0.33687262095645498</c:v>
                </c:pt>
                <c:pt idx="449">
                  <c:v>0.43629378290480603</c:v>
                </c:pt>
                <c:pt idx="450">
                  <c:v>-1.59631663915038</c:v>
                </c:pt>
                <c:pt idx="451">
                  <c:v>-0.59206247805591905</c:v>
                </c:pt>
                <c:pt idx="452">
                  <c:v>-6.9785029578347396E-2</c:v>
                </c:pt>
                <c:pt idx="453">
                  <c:v>-0.86855333924886302</c:v>
                </c:pt>
                <c:pt idx="454">
                  <c:v>1.11986989971816</c:v>
                </c:pt>
                <c:pt idx="455">
                  <c:v>1.11986989971816</c:v>
                </c:pt>
                <c:pt idx="456">
                  <c:v>-0.74053721861363697</c:v>
                </c:pt>
                <c:pt idx="457">
                  <c:v>-0.95403007026425901</c:v>
                </c:pt>
                <c:pt idx="458">
                  <c:v>-0.55216117303955803</c:v>
                </c:pt>
                <c:pt idx="459">
                  <c:v>0.28811015752118502</c:v>
                </c:pt>
                <c:pt idx="460">
                  <c:v>0.19561938229824799</c:v>
                </c:pt>
                <c:pt idx="461">
                  <c:v>-1.3344715346556399</c:v>
                </c:pt>
                <c:pt idx="462">
                  <c:v>-1.42763205173955</c:v>
                </c:pt>
                <c:pt idx="463">
                  <c:v>0.38382244711422098</c:v>
                </c:pt>
                <c:pt idx="464">
                  <c:v>-1.2415311403459399</c:v>
                </c:pt>
                <c:pt idx="465">
                  <c:v>-0.88663393240724397</c:v>
                </c:pt>
                <c:pt idx="466">
                  <c:v>-3.2579925490885402</c:v>
                </c:pt>
                <c:pt idx="467">
                  <c:v>-0.57609887546088401</c:v>
                </c:pt>
                <c:pt idx="468">
                  <c:v>2.68188451480346</c:v>
                </c:pt>
                <c:pt idx="469">
                  <c:v>0.464340596790635</c:v>
                </c:pt>
                <c:pt idx="470">
                  <c:v>-4.51185189190682E-2</c:v>
                </c:pt>
                <c:pt idx="471">
                  <c:v>-0.98959689380212901</c:v>
                </c:pt>
                <c:pt idx="472">
                  <c:v>0.82666602465164096</c:v>
                </c:pt>
                <c:pt idx="473">
                  <c:v>-0.23090599843887799</c:v>
                </c:pt>
                <c:pt idx="474">
                  <c:v>0.663570580126841</c:v>
                </c:pt>
                <c:pt idx="475">
                  <c:v>0.14555720802817601</c:v>
                </c:pt>
                <c:pt idx="476">
                  <c:v>0.69055349126945997</c:v>
                </c:pt>
                <c:pt idx="477">
                  <c:v>0.81050245774379004</c:v>
                </c:pt>
                <c:pt idx="478">
                  <c:v>0.18393673845862599</c:v>
                </c:pt>
                <c:pt idx="479">
                  <c:v>1.90375160932412</c:v>
                </c:pt>
                <c:pt idx="480">
                  <c:v>-0.37009839326176602</c:v>
                </c:pt>
                <c:pt idx="481">
                  <c:v>0.78651936352627005</c:v>
                </c:pt>
                <c:pt idx="482">
                  <c:v>-0.51753828077657404</c:v>
                </c:pt>
                <c:pt idx="483">
                  <c:v>-1.34591943680448</c:v>
                </c:pt>
                <c:pt idx="484">
                  <c:v>-2.47882854822124</c:v>
                </c:pt>
                <c:pt idx="485">
                  <c:v>-2.6212485448659399</c:v>
                </c:pt>
                <c:pt idx="486">
                  <c:v>-0.45286414644218498</c:v>
                </c:pt>
                <c:pt idx="487">
                  <c:v>-1.09977213499864</c:v>
                </c:pt>
                <c:pt idx="488">
                  <c:v>1.40316136472986</c:v>
                </c:pt>
                <c:pt idx="489">
                  <c:v>-1.3383285779591401</c:v>
                </c:pt>
                <c:pt idx="490">
                  <c:v>0.46472826896324199</c:v>
                </c:pt>
                <c:pt idx="491">
                  <c:v>0.57741932189589196</c:v>
                </c:pt>
                <c:pt idx="492">
                  <c:v>0.84840297634956496</c:v>
                </c:pt>
                <c:pt idx="493">
                  <c:v>0.95029814432705395</c:v>
                </c:pt>
                <c:pt idx="494">
                  <c:v>2.21577039178944</c:v>
                </c:pt>
                <c:pt idx="495">
                  <c:v>1.2404528524952201</c:v>
                </c:pt>
                <c:pt idx="496">
                  <c:v>-0.25621371807388599</c:v>
                </c:pt>
                <c:pt idx="497">
                  <c:v>1.0487508333167599</c:v>
                </c:pt>
                <c:pt idx="498">
                  <c:v>0.477418165927956</c:v>
                </c:pt>
                <c:pt idx="499">
                  <c:v>1.5349914013072301</c:v>
                </c:pt>
                <c:pt idx="500">
                  <c:v>1.3515711402283499</c:v>
                </c:pt>
                <c:pt idx="501">
                  <c:v>0.176489767584709</c:v>
                </c:pt>
                <c:pt idx="502">
                  <c:v>-1.8361041470158601</c:v>
                </c:pt>
                <c:pt idx="503">
                  <c:v>0.86391237058124004</c:v>
                </c:pt>
                <c:pt idx="504">
                  <c:v>-0.86382861076723505</c:v>
                </c:pt>
                <c:pt idx="505">
                  <c:v>-0.515728032903087</c:v>
                </c:pt>
                <c:pt idx="506">
                  <c:v>-1.8236854602416901</c:v>
                </c:pt>
                <c:pt idx="507">
                  <c:v>-1.4027856652849799</c:v>
                </c:pt>
                <c:pt idx="508">
                  <c:v>1.4713820297738101</c:v>
                </c:pt>
                <c:pt idx="509">
                  <c:v>0.149548163342649</c:v>
                </c:pt>
                <c:pt idx="510">
                  <c:v>0.64781765947163905</c:v>
                </c:pt>
                <c:pt idx="511">
                  <c:v>0.60293676735707802</c:v>
                </c:pt>
                <c:pt idx="512">
                  <c:v>1.5738165106253399</c:v>
                </c:pt>
                <c:pt idx="513">
                  <c:v>1.6582086166907599</c:v>
                </c:pt>
                <c:pt idx="514">
                  <c:v>1.4596561564744901</c:v>
                </c:pt>
                <c:pt idx="515">
                  <c:v>0.35049162270276801</c:v>
                </c:pt>
                <c:pt idx="516">
                  <c:v>2.0309932633340302</c:v>
                </c:pt>
                <c:pt idx="517">
                  <c:v>2.1153189835456998</c:v>
                </c:pt>
                <c:pt idx="518">
                  <c:v>1.9279284941864501</c:v>
                </c:pt>
                <c:pt idx="519">
                  <c:v>2.0591018367379199</c:v>
                </c:pt>
                <c:pt idx="520">
                  <c:v>0.45855312273605903</c:v>
                </c:pt>
                <c:pt idx="521">
                  <c:v>0.71153028337104596</c:v>
                </c:pt>
                <c:pt idx="522">
                  <c:v>-1.4528298687282899</c:v>
                </c:pt>
                <c:pt idx="523">
                  <c:v>0.318010255716622</c:v>
                </c:pt>
                <c:pt idx="524">
                  <c:v>-0.97820456112673204</c:v>
                </c:pt>
                <c:pt idx="525">
                  <c:v>-0.97820456112673204</c:v>
                </c:pt>
                <c:pt idx="526">
                  <c:v>1.0768444721797099</c:v>
                </c:pt>
                <c:pt idx="527">
                  <c:v>1.32669845799204</c:v>
                </c:pt>
                <c:pt idx="528">
                  <c:v>1.0784135907455601</c:v>
                </c:pt>
                <c:pt idx="529">
                  <c:v>8.7288669052597204E-2</c:v>
                </c:pt>
                <c:pt idx="530">
                  <c:v>0.55889749781613396</c:v>
                </c:pt>
                <c:pt idx="531">
                  <c:v>-0.68380668533599798</c:v>
                </c:pt>
                <c:pt idx="532">
                  <c:v>0.24217754885857501</c:v>
                </c:pt>
                <c:pt idx="533">
                  <c:v>-2.3749163350987801</c:v>
                </c:pt>
                <c:pt idx="534">
                  <c:v>1.0305366941494301</c:v>
                </c:pt>
                <c:pt idx="535">
                  <c:v>1.18988275835222</c:v>
                </c:pt>
                <c:pt idx="536">
                  <c:v>-1.5689612790035401</c:v>
                </c:pt>
                <c:pt idx="537">
                  <c:v>-0.449928032070049</c:v>
                </c:pt>
                <c:pt idx="538">
                  <c:v>-0.94586322105193399</c:v>
                </c:pt>
                <c:pt idx="539">
                  <c:v>-1.3638051837323999</c:v>
                </c:pt>
                <c:pt idx="540">
                  <c:v>0.35540058557323101</c:v>
                </c:pt>
                <c:pt idx="541">
                  <c:v>1.6167197309221399</c:v>
                </c:pt>
                <c:pt idx="542">
                  <c:v>-0.454654818624455</c:v>
                </c:pt>
                <c:pt idx="543">
                  <c:v>1.3319057303594799</c:v>
                </c:pt>
                <c:pt idx="544">
                  <c:v>1.49209246042541</c:v>
                </c:pt>
                <c:pt idx="545">
                  <c:v>1.5306387161406501</c:v>
                </c:pt>
                <c:pt idx="546">
                  <c:v>1.3475440014932301</c:v>
                </c:pt>
                <c:pt idx="547">
                  <c:v>2.1714702174066298</c:v>
                </c:pt>
                <c:pt idx="548">
                  <c:v>3.0388236111431</c:v>
                </c:pt>
                <c:pt idx="549">
                  <c:v>2.6510936271838501</c:v>
                </c:pt>
                <c:pt idx="550">
                  <c:v>2.29057276490596</c:v>
                </c:pt>
                <c:pt idx="551">
                  <c:v>-0.224570420513897</c:v>
                </c:pt>
                <c:pt idx="552">
                  <c:v>-0.582507106496709</c:v>
                </c:pt>
                <c:pt idx="553">
                  <c:v>-2.7158633569644</c:v>
                </c:pt>
                <c:pt idx="554">
                  <c:v>-1.19505494078941</c:v>
                </c:pt>
                <c:pt idx="555">
                  <c:v>-0.84409915244133504</c:v>
                </c:pt>
                <c:pt idx="556">
                  <c:v>-0.37186345303295798</c:v>
                </c:pt>
                <c:pt idx="557">
                  <c:v>-0.25089005629176597</c:v>
                </c:pt>
                <c:pt idx="558">
                  <c:v>-0.41938871603842298</c:v>
                </c:pt>
                <c:pt idx="559">
                  <c:v>2.3663228539744101</c:v>
                </c:pt>
                <c:pt idx="560">
                  <c:v>0.645570528135467</c:v>
                </c:pt>
                <c:pt idx="561">
                  <c:v>-0.60947788889188403</c:v>
                </c:pt>
                <c:pt idx="562">
                  <c:v>-0.31756382284248702</c:v>
                </c:pt>
                <c:pt idx="563">
                  <c:v>0.81008105392362595</c:v>
                </c:pt>
                <c:pt idx="564">
                  <c:v>-2.05275820434378</c:v>
                </c:pt>
                <c:pt idx="565">
                  <c:v>-2.0849463622553901</c:v>
                </c:pt>
                <c:pt idx="566">
                  <c:v>-1.80624889561697</c:v>
                </c:pt>
                <c:pt idx="567">
                  <c:v>-1.7849697677294101</c:v>
                </c:pt>
                <c:pt idx="568">
                  <c:v>-1.5594086583567299</c:v>
                </c:pt>
                <c:pt idx="569">
                  <c:v>-1.88527664965162</c:v>
                </c:pt>
                <c:pt idx="570">
                  <c:v>-0.52124514626679996</c:v>
                </c:pt>
                <c:pt idx="571">
                  <c:v>-1.05654820718817</c:v>
                </c:pt>
                <c:pt idx="572">
                  <c:v>-1.7960329524237499</c:v>
                </c:pt>
                <c:pt idx="573">
                  <c:v>-2.0101541767922999</c:v>
                </c:pt>
                <c:pt idx="574">
                  <c:v>-4.1513664204777703</c:v>
                </c:pt>
                <c:pt idx="575">
                  <c:v>0.13105806689317501</c:v>
                </c:pt>
                <c:pt idx="576">
                  <c:v>0.49362446924588299</c:v>
                </c:pt>
                <c:pt idx="577">
                  <c:v>1.8296020125739901E-2</c:v>
                </c:pt>
                <c:pt idx="578">
                  <c:v>0.122222838690558</c:v>
                </c:pt>
                <c:pt idx="579">
                  <c:v>-0.117082335636327</c:v>
                </c:pt>
                <c:pt idx="580">
                  <c:v>0.86195259008478398</c:v>
                </c:pt>
                <c:pt idx="581">
                  <c:v>1.31840327959589</c:v>
                </c:pt>
                <c:pt idx="582">
                  <c:v>-4.6210546485746601E-2</c:v>
                </c:pt>
                <c:pt idx="583">
                  <c:v>0.58555511373723101</c:v>
                </c:pt>
                <c:pt idx="584">
                  <c:v>-0.83511655933014495</c:v>
                </c:pt>
                <c:pt idx="585">
                  <c:v>-0.582410295240954</c:v>
                </c:pt>
                <c:pt idx="586">
                  <c:v>2.3237117417847402</c:v>
                </c:pt>
                <c:pt idx="587">
                  <c:v>-0.83511655933014495</c:v>
                </c:pt>
                <c:pt idx="588">
                  <c:v>-1.63557670538873</c:v>
                </c:pt>
                <c:pt idx="589">
                  <c:v>-0.43765331666464302</c:v>
                </c:pt>
                <c:pt idx="590">
                  <c:v>-0.57281482731231304</c:v>
                </c:pt>
                <c:pt idx="591">
                  <c:v>-6.5959162383556799E-2</c:v>
                </c:pt>
                <c:pt idx="592">
                  <c:v>-0.38747499122364099</c:v>
                </c:pt>
                <c:pt idx="593">
                  <c:v>-1.33667741827204</c:v>
                </c:pt>
                <c:pt idx="594">
                  <c:v>-0.18104650223447399</c:v>
                </c:pt>
                <c:pt idx="595">
                  <c:v>8.1796126722632496E-3</c:v>
                </c:pt>
                <c:pt idx="596">
                  <c:v>0.80286361633215098</c:v>
                </c:pt>
                <c:pt idx="597">
                  <c:v>-2.3806682987049399</c:v>
                </c:pt>
                <c:pt idx="598">
                  <c:v>-0.81828409324894302</c:v>
                </c:pt>
                <c:pt idx="599">
                  <c:v>0.26642116139319699</c:v>
                </c:pt>
                <c:pt idx="600">
                  <c:v>1.57129041402793</c:v>
                </c:pt>
                <c:pt idx="601">
                  <c:v>1.3355662679583999</c:v>
                </c:pt>
                <c:pt idx="602">
                  <c:v>1.3402916823298201</c:v>
                </c:pt>
                <c:pt idx="603">
                  <c:v>1.5942450313446701</c:v>
                </c:pt>
                <c:pt idx="604">
                  <c:v>1.8327122456173599</c:v>
                </c:pt>
                <c:pt idx="605">
                  <c:v>2.9939358239343101</c:v>
                </c:pt>
                <c:pt idx="606">
                  <c:v>2.8675028831051002</c:v>
                </c:pt>
                <c:pt idx="607">
                  <c:v>-0.34107186400580902</c:v>
                </c:pt>
                <c:pt idx="608">
                  <c:v>-0.339516393797616</c:v>
                </c:pt>
                <c:pt idx="609">
                  <c:v>0.31495392771581499</c:v>
                </c:pt>
                <c:pt idx="610">
                  <c:v>-0.13296596714289</c:v>
                </c:pt>
                <c:pt idx="611">
                  <c:v>0.71793464125563999</c:v>
                </c:pt>
                <c:pt idx="612">
                  <c:v>-1.12287166774884</c:v>
                </c:pt>
                <c:pt idx="613">
                  <c:v>-1.0073920936968599</c:v>
                </c:pt>
                <c:pt idx="614">
                  <c:v>-2.0236693723045001</c:v>
                </c:pt>
                <c:pt idx="615">
                  <c:v>-1.3752981725676201</c:v>
                </c:pt>
                <c:pt idx="616">
                  <c:v>1.1411575164640799</c:v>
                </c:pt>
                <c:pt idx="617">
                  <c:v>1.3449757025309801</c:v>
                </c:pt>
                <c:pt idx="618">
                  <c:v>0.696554120386776</c:v>
                </c:pt>
                <c:pt idx="619">
                  <c:v>2.6107939107359299</c:v>
                </c:pt>
                <c:pt idx="620">
                  <c:v>1.68740587579567</c:v>
                </c:pt>
                <c:pt idx="621">
                  <c:v>1.3944825596661901</c:v>
                </c:pt>
                <c:pt idx="622">
                  <c:v>2.1977210777021901</c:v>
                </c:pt>
                <c:pt idx="623">
                  <c:v>2.2846416554811899</c:v>
                </c:pt>
                <c:pt idx="624">
                  <c:v>-2.3347653849052801</c:v>
                </c:pt>
                <c:pt idx="625">
                  <c:v>-3.34274805884816</c:v>
                </c:pt>
                <c:pt idx="626">
                  <c:v>-1.2749667341492701</c:v>
                </c:pt>
                <c:pt idx="627">
                  <c:v>-1.30249397183125</c:v>
                </c:pt>
                <c:pt idx="628">
                  <c:v>0.49446431375556399</c:v>
                </c:pt>
                <c:pt idx="629">
                  <c:v>-0.95578647148949403</c:v>
                </c:pt>
                <c:pt idx="630">
                  <c:v>-1.39631282452504</c:v>
                </c:pt>
                <c:pt idx="631">
                  <c:v>-0.85437033266116802</c:v>
                </c:pt>
                <c:pt idx="632">
                  <c:v>-1.0190024995442299</c:v>
                </c:pt>
                <c:pt idx="633">
                  <c:v>1.76430708829983</c:v>
                </c:pt>
                <c:pt idx="634">
                  <c:v>-0.999538796132737</c:v>
                </c:pt>
                <c:pt idx="635">
                  <c:v>-0.82937041773507603</c:v>
                </c:pt>
                <c:pt idx="636">
                  <c:v>1.05457016062634</c:v>
                </c:pt>
                <c:pt idx="637">
                  <c:v>1.4170618697459401</c:v>
                </c:pt>
                <c:pt idx="638">
                  <c:v>1.1836369760626699</c:v>
                </c:pt>
                <c:pt idx="639">
                  <c:v>0.99411645109725399</c:v>
                </c:pt>
                <c:pt idx="640">
                  <c:v>0.65504133947866605</c:v>
                </c:pt>
                <c:pt idx="641">
                  <c:v>0.49251275707736197</c:v>
                </c:pt>
                <c:pt idx="642">
                  <c:v>1.7114771250871399</c:v>
                </c:pt>
                <c:pt idx="643">
                  <c:v>1.46768425148518</c:v>
                </c:pt>
                <c:pt idx="644">
                  <c:v>-2.54440354071316</c:v>
                </c:pt>
                <c:pt idx="645">
                  <c:v>1.54216321073679E-2</c:v>
                </c:pt>
                <c:pt idx="646">
                  <c:v>-2.54440354071316</c:v>
                </c:pt>
                <c:pt idx="647">
                  <c:v>1.54216321073679E-2</c:v>
                </c:pt>
                <c:pt idx="648">
                  <c:v>-1.16212114917488</c:v>
                </c:pt>
                <c:pt idx="649">
                  <c:v>-0.29827815148909398</c:v>
                </c:pt>
                <c:pt idx="650">
                  <c:v>0.74689405201722203</c:v>
                </c:pt>
                <c:pt idx="651">
                  <c:v>0.388859283342045</c:v>
                </c:pt>
                <c:pt idx="652">
                  <c:v>0.48334769785388398</c:v>
                </c:pt>
                <c:pt idx="653">
                  <c:v>1.49068561345047</c:v>
                </c:pt>
                <c:pt idx="654">
                  <c:v>1.35520032781077</c:v>
                </c:pt>
                <c:pt idx="655">
                  <c:v>0.18208020749673301</c:v>
                </c:pt>
                <c:pt idx="656">
                  <c:v>0.43638705095997898</c:v>
                </c:pt>
                <c:pt idx="657">
                  <c:v>3.0420845340959701</c:v>
                </c:pt>
                <c:pt idx="658">
                  <c:v>2.0716733577960502</c:v>
                </c:pt>
                <c:pt idx="659">
                  <c:v>0.69649778033938303</c:v>
                </c:pt>
                <c:pt idx="660">
                  <c:v>1.8132547799466201</c:v>
                </c:pt>
                <c:pt idx="661">
                  <c:v>-0.91291178349062196</c:v>
                </c:pt>
                <c:pt idx="662">
                  <c:v>-0.32977455066982297</c:v>
                </c:pt>
                <c:pt idx="663">
                  <c:v>1.36580909553219</c:v>
                </c:pt>
                <c:pt idx="664">
                  <c:v>0.56778999526794105</c:v>
                </c:pt>
                <c:pt idx="665">
                  <c:v>-0.91655932463955203</c:v>
                </c:pt>
                <c:pt idx="666">
                  <c:v>0.15959393229338001</c:v>
                </c:pt>
                <c:pt idx="667">
                  <c:v>-1.2282726818201199</c:v>
                </c:pt>
                <c:pt idx="668">
                  <c:v>-0.30618392880100798</c:v>
                </c:pt>
                <c:pt idx="669">
                  <c:v>-1.12257605475013</c:v>
                </c:pt>
                <c:pt idx="670">
                  <c:v>0.69162866958124802</c:v>
                </c:pt>
                <c:pt idx="671">
                  <c:v>2.0372921578638299E-2</c:v>
                </c:pt>
                <c:pt idx="672">
                  <c:v>-1.4995549689129499</c:v>
                </c:pt>
                <c:pt idx="673">
                  <c:v>0.41956395159225401</c:v>
                </c:pt>
                <c:pt idx="674">
                  <c:v>0.91209962679516199</c:v>
                </c:pt>
                <c:pt idx="675">
                  <c:v>0.52837997285801297</c:v>
                </c:pt>
                <c:pt idx="676">
                  <c:v>-0.129243978912298</c:v>
                </c:pt>
                <c:pt idx="677">
                  <c:v>-0.52098165546902997</c:v>
                </c:pt>
                <c:pt idx="678">
                  <c:v>-0.63816813990907795</c:v>
                </c:pt>
                <c:pt idx="679">
                  <c:v>0.37372785271610098</c:v>
                </c:pt>
                <c:pt idx="680">
                  <c:v>-1.7537764832590601</c:v>
                </c:pt>
                <c:pt idx="681">
                  <c:v>-0.44798422806994798</c:v>
                </c:pt>
                <c:pt idx="682">
                  <c:v>-0.813606059522898</c:v>
                </c:pt>
                <c:pt idx="683">
                  <c:v>-2.5546623997750402</c:v>
                </c:pt>
                <c:pt idx="684">
                  <c:v>5.2632484992874699E-2</c:v>
                </c:pt>
                <c:pt idx="685">
                  <c:v>1.5510067992183001</c:v>
                </c:pt>
                <c:pt idx="686">
                  <c:v>0.15292934578280901</c:v>
                </c:pt>
                <c:pt idx="687">
                  <c:v>0.62016594117008195</c:v>
                </c:pt>
                <c:pt idx="688">
                  <c:v>-0.883779111106477</c:v>
                </c:pt>
                <c:pt idx="689">
                  <c:v>-1.73610843002444</c:v>
                </c:pt>
                <c:pt idx="690">
                  <c:v>-0.396768729712968</c:v>
                </c:pt>
                <c:pt idx="691">
                  <c:v>-2.05851404872001</c:v>
                </c:pt>
                <c:pt idx="692">
                  <c:v>-1.5761842793051</c:v>
                </c:pt>
                <c:pt idx="693">
                  <c:v>-0.94754943893462196</c:v>
                </c:pt>
                <c:pt idx="694">
                  <c:v>-0.64528223298533904</c:v>
                </c:pt>
                <c:pt idx="695">
                  <c:v>-0.25675481024392599</c:v>
                </c:pt>
                <c:pt idx="696">
                  <c:v>0.14341291761920999</c:v>
                </c:pt>
                <c:pt idx="697">
                  <c:v>0.55704022919692797</c:v>
                </c:pt>
                <c:pt idx="698">
                  <c:v>-6.7801028718347894E-2</c:v>
                </c:pt>
                <c:pt idx="699">
                  <c:v>1.66031307767986</c:v>
                </c:pt>
                <c:pt idx="700">
                  <c:v>-1.3377942655112001</c:v>
                </c:pt>
                <c:pt idx="701">
                  <c:v>0.203285268877653</c:v>
                </c:pt>
                <c:pt idx="702">
                  <c:v>1.47839168565625</c:v>
                </c:pt>
                <c:pt idx="703">
                  <c:v>-0.68655126430372904</c:v>
                </c:pt>
                <c:pt idx="704">
                  <c:v>-0.62092492705998203</c:v>
                </c:pt>
                <c:pt idx="705">
                  <c:v>-0.576121968745957</c:v>
                </c:pt>
                <c:pt idx="706">
                  <c:v>0.77871949067024004</c:v>
                </c:pt>
                <c:pt idx="707">
                  <c:v>-1.72979814533216</c:v>
                </c:pt>
                <c:pt idx="708">
                  <c:v>-1.0070175441270099</c:v>
                </c:pt>
                <c:pt idx="709">
                  <c:v>-0.377199412803012</c:v>
                </c:pt>
                <c:pt idx="710">
                  <c:v>-0.52203563812490605</c:v>
                </c:pt>
                <c:pt idx="711">
                  <c:v>0.53610670224331103</c:v>
                </c:pt>
                <c:pt idx="712">
                  <c:v>-0.82225085838230105</c:v>
                </c:pt>
                <c:pt idx="713">
                  <c:v>-0.94561668502830099</c:v>
                </c:pt>
                <c:pt idx="714">
                  <c:v>-3.5960840221228199</c:v>
                </c:pt>
                <c:pt idx="715">
                  <c:v>-1.2273533916311199</c:v>
                </c:pt>
                <c:pt idx="716">
                  <c:v>-1.5340136429484801</c:v>
                </c:pt>
                <c:pt idx="717">
                  <c:v>0.66266910776691501</c:v>
                </c:pt>
                <c:pt idx="718">
                  <c:v>0.30531401913378697</c:v>
                </c:pt>
                <c:pt idx="719">
                  <c:v>-1.7126911872650501</c:v>
                </c:pt>
              </c:numCache>
            </c:numRef>
          </c:xVal>
          <c:yVal>
            <c:numRef>
              <c:f>H3_SG분석!$D$2:$D$721</c:f>
              <c:numCache>
                <c:formatCode>General</c:formatCode>
                <c:ptCount val="720"/>
                <c:pt idx="0">
                  <c:v>3.8333333333333299</c:v>
                </c:pt>
                <c:pt idx="1">
                  <c:v>3.8529411764705901</c:v>
                </c:pt>
                <c:pt idx="2">
                  <c:v>3.9117647058823501</c:v>
                </c:pt>
                <c:pt idx="3">
                  <c:v>3.4473684210526301</c:v>
                </c:pt>
                <c:pt idx="4">
                  <c:v>2.84848484848485</c:v>
                </c:pt>
                <c:pt idx="5">
                  <c:v>2.89</c:v>
                </c:pt>
                <c:pt idx="6">
                  <c:v>2.9130434782608701</c:v>
                </c:pt>
                <c:pt idx="7">
                  <c:v>2.7321428571428599</c:v>
                </c:pt>
                <c:pt idx="8">
                  <c:v>3.1052631578947398</c:v>
                </c:pt>
                <c:pt idx="9">
                  <c:v>2.8870967741935498</c:v>
                </c:pt>
                <c:pt idx="10">
                  <c:v>2.8793103448275899</c:v>
                </c:pt>
                <c:pt idx="11">
                  <c:v>2.9624999999999999</c:v>
                </c:pt>
                <c:pt idx="12">
                  <c:v>2.6304347826086998</c:v>
                </c:pt>
                <c:pt idx="13">
                  <c:v>3.0921052631579</c:v>
                </c:pt>
                <c:pt idx="14">
                  <c:v>3.3</c:v>
                </c:pt>
                <c:pt idx="15">
                  <c:v>3.1944444444444402</c:v>
                </c:pt>
                <c:pt idx="16">
                  <c:v>2.6739130434782599</c:v>
                </c:pt>
                <c:pt idx="17">
                  <c:v>2.9067796610169498</c:v>
                </c:pt>
                <c:pt idx="18">
                  <c:v>3.3787878787878798</c:v>
                </c:pt>
                <c:pt idx="19">
                  <c:v>2.875</c:v>
                </c:pt>
                <c:pt idx="20">
                  <c:v>2.7727272727272698</c:v>
                </c:pt>
                <c:pt idx="21">
                  <c:v>2.7878787878787898</c:v>
                </c:pt>
                <c:pt idx="22">
                  <c:v>2.58</c:v>
                </c:pt>
                <c:pt idx="23">
                  <c:v>3.0227272727272698</c:v>
                </c:pt>
                <c:pt idx="24">
                  <c:v>3.0645161290322598</c:v>
                </c:pt>
                <c:pt idx="25">
                  <c:v>2.6785714285714302</c:v>
                </c:pt>
                <c:pt idx="26">
                  <c:v>2.5588235294117601</c:v>
                </c:pt>
                <c:pt idx="27">
                  <c:v>2.47058823529412</c:v>
                </c:pt>
                <c:pt idx="28">
                  <c:v>2.88095238095238</c:v>
                </c:pt>
                <c:pt idx="29">
                  <c:v>2.78571428571429</c:v>
                </c:pt>
                <c:pt idx="30">
                  <c:v>2.71428571428571</c:v>
                </c:pt>
                <c:pt idx="31">
                  <c:v>2.9</c:v>
                </c:pt>
                <c:pt idx="32">
                  <c:v>2.4411764705882399</c:v>
                </c:pt>
                <c:pt idx="33">
                  <c:v>2.5</c:v>
                </c:pt>
                <c:pt idx="34">
                  <c:v>2.6428571428571401</c:v>
                </c:pt>
                <c:pt idx="35">
                  <c:v>2.7272727272727302</c:v>
                </c:pt>
                <c:pt idx="36">
                  <c:v>2.625</c:v>
                </c:pt>
                <c:pt idx="37">
                  <c:v>3.1111111111111098</c:v>
                </c:pt>
                <c:pt idx="38">
                  <c:v>3.3125</c:v>
                </c:pt>
                <c:pt idx="39">
                  <c:v>2.9444444444444402</c:v>
                </c:pt>
                <c:pt idx="40">
                  <c:v>2.6428571428571401</c:v>
                </c:pt>
                <c:pt idx="41">
                  <c:v>3.3333333333333299</c:v>
                </c:pt>
                <c:pt idx="42">
                  <c:v>3.5</c:v>
                </c:pt>
                <c:pt idx="43">
                  <c:v>3.9</c:v>
                </c:pt>
                <c:pt idx="44">
                  <c:v>2.75</c:v>
                </c:pt>
                <c:pt idx="45">
                  <c:v>3.4166666666666701</c:v>
                </c:pt>
                <c:pt idx="46">
                  <c:v>3</c:v>
                </c:pt>
                <c:pt idx="47">
                  <c:v>3.3</c:v>
                </c:pt>
                <c:pt idx="48">
                  <c:v>3.25</c:v>
                </c:pt>
                <c:pt idx="49">
                  <c:v>3.3015873015873001</c:v>
                </c:pt>
                <c:pt idx="50">
                  <c:v>3</c:v>
                </c:pt>
                <c:pt idx="51">
                  <c:v>3.2230769230769201</c:v>
                </c:pt>
                <c:pt idx="52">
                  <c:v>3.1864406779660999</c:v>
                </c:pt>
                <c:pt idx="53">
                  <c:v>2.9787234042553199</c:v>
                </c:pt>
                <c:pt idx="54">
                  <c:v>2.9666666666666699</c:v>
                </c:pt>
                <c:pt idx="55">
                  <c:v>3.6</c:v>
                </c:pt>
                <c:pt idx="56">
                  <c:v>2.6</c:v>
                </c:pt>
                <c:pt idx="57">
                  <c:v>3.6875</c:v>
                </c:pt>
                <c:pt idx="58">
                  <c:v>3.35</c:v>
                </c:pt>
                <c:pt idx="59">
                  <c:v>3</c:v>
                </c:pt>
                <c:pt idx="60">
                  <c:v>2.4166666666666701</c:v>
                </c:pt>
                <c:pt idx="61">
                  <c:v>2.5</c:v>
                </c:pt>
                <c:pt idx="62">
                  <c:v>3.4285714285714302</c:v>
                </c:pt>
                <c:pt idx="63">
                  <c:v>2</c:v>
                </c:pt>
                <c:pt idx="64">
                  <c:v>2.5714285714285698</c:v>
                </c:pt>
                <c:pt idx="65">
                  <c:v>3.7</c:v>
                </c:pt>
                <c:pt idx="66">
                  <c:v>0</c:v>
                </c:pt>
                <c:pt idx="67">
                  <c:v>2.5</c:v>
                </c:pt>
                <c:pt idx="68">
                  <c:v>2.75</c:v>
                </c:pt>
                <c:pt idx="69">
                  <c:v>3.125</c:v>
                </c:pt>
                <c:pt idx="70">
                  <c:v>3.6666666666666701</c:v>
                </c:pt>
                <c:pt idx="71">
                  <c:v>2.5</c:v>
                </c:pt>
                <c:pt idx="72">
                  <c:v>3</c:v>
                </c:pt>
                <c:pt idx="73">
                  <c:v>3.25</c:v>
                </c:pt>
                <c:pt idx="74">
                  <c:v>3.1666666666666701</c:v>
                </c:pt>
                <c:pt idx="75">
                  <c:v>2.9565217391304301</c:v>
                </c:pt>
                <c:pt idx="76">
                  <c:v>2.6904761904761898</c:v>
                </c:pt>
                <c:pt idx="77">
                  <c:v>2.8461538461538498</c:v>
                </c:pt>
                <c:pt idx="78">
                  <c:v>2.5</c:v>
                </c:pt>
                <c:pt idx="79">
                  <c:v>3.25</c:v>
                </c:pt>
                <c:pt idx="80">
                  <c:v>1.8333333333333299</c:v>
                </c:pt>
                <c:pt idx="81">
                  <c:v>2.75</c:v>
                </c:pt>
                <c:pt idx="82">
                  <c:v>2.6666666666666701</c:v>
                </c:pt>
                <c:pt idx="83">
                  <c:v>0</c:v>
                </c:pt>
                <c:pt idx="84">
                  <c:v>2.68518518518519</c:v>
                </c:pt>
                <c:pt idx="85">
                  <c:v>2.6818181818181799</c:v>
                </c:pt>
                <c:pt idx="86">
                  <c:v>2.3333333333333299</c:v>
                </c:pt>
                <c:pt idx="87">
                  <c:v>2.6818181818181799</c:v>
                </c:pt>
                <c:pt idx="88">
                  <c:v>2.5208333333333299</c:v>
                </c:pt>
                <c:pt idx="89">
                  <c:v>2.5344827586206899</c:v>
                </c:pt>
                <c:pt idx="90">
                  <c:v>3.0555555555555598</c:v>
                </c:pt>
                <c:pt idx="91">
                  <c:v>2.8333333333333299</c:v>
                </c:pt>
                <c:pt idx="92">
                  <c:v>2.4090909090909101</c:v>
                </c:pt>
                <c:pt idx="93">
                  <c:v>2</c:v>
                </c:pt>
                <c:pt idx="94">
                  <c:v>2.9285714285714302</c:v>
                </c:pt>
                <c:pt idx="95">
                  <c:v>3.0714285714285698</c:v>
                </c:pt>
                <c:pt idx="96">
                  <c:v>2.40625</c:v>
                </c:pt>
                <c:pt idx="97">
                  <c:v>2.3269230769230802</c:v>
                </c:pt>
                <c:pt idx="98">
                  <c:v>2.1578947368421</c:v>
                </c:pt>
                <c:pt idx="99">
                  <c:v>2.4130434782608701</c:v>
                </c:pt>
                <c:pt idx="100">
                  <c:v>2.5</c:v>
                </c:pt>
                <c:pt idx="101">
                  <c:v>2.6666666666666701</c:v>
                </c:pt>
                <c:pt idx="102">
                  <c:v>2.4500000000000002</c:v>
                </c:pt>
                <c:pt idx="103">
                  <c:v>2.78571428571429</c:v>
                </c:pt>
                <c:pt idx="104">
                  <c:v>2.44444444444445</c:v>
                </c:pt>
                <c:pt idx="105">
                  <c:v>2.8235294117647101</c:v>
                </c:pt>
                <c:pt idx="106">
                  <c:v>2.6923076923076898</c:v>
                </c:pt>
                <c:pt idx="107">
                  <c:v>2.8181818181818201</c:v>
                </c:pt>
                <c:pt idx="108">
                  <c:v>3.8333333333333299</c:v>
                </c:pt>
                <c:pt idx="109">
                  <c:v>3.5</c:v>
                </c:pt>
                <c:pt idx="110">
                  <c:v>2.75</c:v>
                </c:pt>
                <c:pt idx="111">
                  <c:v>2.8461538461538498</c:v>
                </c:pt>
                <c:pt idx="112">
                  <c:v>2.6818181818181799</c:v>
                </c:pt>
                <c:pt idx="113">
                  <c:v>2.8333333333333299</c:v>
                </c:pt>
                <c:pt idx="114">
                  <c:v>3.5</c:v>
                </c:pt>
                <c:pt idx="115">
                  <c:v>2.75</c:v>
                </c:pt>
                <c:pt idx="116">
                  <c:v>3</c:v>
                </c:pt>
                <c:pt idx="117">
                  <c:v>2.875</c:v>
                </c:pt>
                <c:pt idx="118">
                  <c:v>2</c:v>
                </c:pt>
                <c:pt idx="119">
                  <c:v>2.6666666666666701</c:v>
                </c:pt>
                <c:pt idx="120">
                  <c:v>2.32258064516129</c:v>
                </c:pt>
                <c:pt idx="121">
                  <c:v>2.09375</c:v>
                </c:pt>
                <c:pt idx="122">
                  <c:v>2.6296296296296302</c:v>
                </c:pt>
                <c:pt idx="123">
                  <c:v>2.4264705882352899</c:v>
                </c:pt>
                <c:pt idx="124">
                  <c:v>2.2321428571428599</c:v>
                </c:pt>
                <c:pt idx="125">
                  <c:v>2.3666666666666698</c:v>
                </c:pt>
                <c:pt idx="126">
                  <c:v>2.5681818181818201</c:v>
                </c:pt>
                <c:pt idx="127">
                  <c:v>2.5</c:v>
                </c:pt>
                <c:pt idx="128">
                  <c:v>2.4074074074074101</c:v>
                </c:pt>
                <c:pt idx="129">
                  <c:v>2.59375</c:v>
                </c:pt>
                <c:pt idx="130">
                  <c:v>2.203125</c:v>
                </c:pt>
                <c:pt idx="131">
                  <c:v>2.4545454545454501</c:v>
                </c:pt>
                <c:pt idx="132">
                  <c:v>3.0392156862745101</c:v>
                </c:pt>
                <c:pt idx="133">
                  <c:v>2.8469387755101998</c:v>
                </c:pt>
                <c:pt idx="134">
                  <c:v>2.8359375</c:v>
                </c:pt>
                <c:pt idx="135">
                  <c:v>3</c:v>
                </c:pt>
                <c:pt idx="136">
                  <c:v>2.7358490566037701</c:v>
                </c:pt>
                <c:pt idx="137">
                  <c:v>3.0384615384615401</c:v>
                </c:pt>
                <c:pt idx="138">
                  <c:v>3.1428571428571401</c:v>
                </c:pt>
                <c:pt idx="139">
                  <c:v>2.7826086956521698</c:v>
                </c:pt>
                <c:pt idx="140">
                  <c:v>2.7410714285714302</c:v>
                </c:pt>
                <c:pt idx="141">
                  <c:v>2.81372549019608</c:v>
                </c:pt>
                <c:pt idx="142">
                  <c:v>2.7909090909090901</c:v>
                </c:pt>
                <c:pt idx="143">
                  <c:v>2.85</c:v>
                </c:pt>
                <c:pt idx="144">
                  <c:v>2.7802197802197801</c:v>
                </c:pt>
                <c:pt idx="145">
                  <c:v>2.5812499999999998</c:v>
                </c:pt>
                <c:pt idx="146">
                  <c:v>2.59375</c:v>
                </c:pt>
                <c:pt idx="147">
                  <c:v>2.7769230769230799</c:v>
                </c:pt>
                <c:pt idx="148">
                  <c:v>2.7052631578947399</c:v>
                </c:pt>
                <c:pt idx="149">
                  <c:v>2.6479591836734699</c:v>
                </c:pt>
                <c:pt idx="150">
                  <c:v>2.7622950819672099</c:v>
                </c:pt>
                <c:pt idx="151">
                  <c:v>2.5083333333333302</c:v>
                </c:pt>
                <c:pt idx="152">
                  <c:v>3.0686274509803901</c:v>
                </c:pt>
                <c:pt idx="153">
                  <c:v>2.78070175438596</c:v>
                </c:pt>
                <c:pt idx="154">
                  <c:v>2.515625</c:v>
                </c:pt>
                <c:pt idx="155">
                  <c:v>2.6370967741935498</c:v>
                </c:pt>
                <c:pt idx="156">
                  <c:v>2.98</c:v>
                </c:pt>
                <c:pt idx="157">
                  <c:v>2.8461538461538498</c:v>
                </c:pt>
                <c:pt idx="158">
                  <c:v>3.0454545454545499</c:v>
                </c:pt>
                <c:pt idx="159">
                  <c:v>2.6666666666666701</c:v>
                </c:pt>
                <c:pt idx="160">
                  <c:v>2.3076923076923102</c:v>
                </c:pt>
                <c:pt idx="161">
                  <c:v>2.8947368421052602</c:v>
                </c:pt>
                <c:pt idx="162">
                  <c:v>2.875</c:v>
                </c:pt>
                <c:pt idx="163">
                  <c:v>2.7666666666666702</c:v>
                </c:pt>
                <c:pt idx="164">
                  <c:v>2.2250000000000001</c:v>
                </c:pt>
                <c:pt idx="165">
                  <c:v>2.5</c:v>
                </c:pt>
                <c:pt idx="166">
                  <c:v>2.4772727272727302</c:v>
                </c:pt>
                <c:pt idx="167">
                  <c:v>2.1875</c:v>
                </c:pt>
                <c:pt idx="168">
                  <c:v>2.4500000000000002</c:v>
                </c:pt>
                <c:pt idx="169">
                  <c:v>3</c:v>
                </c:pt>
                <c:pt idx="170">
                  <c:v>2.95161290322581</c:v>
                </c:pt>
                <c:pt idx="171">
                  <c:v>2.7549019607843102</c:v>
                </c:pt>
                <c:pt idx="172">
                  <c:v>2.7647058823529398</c:v>
                </c:pt>
                <c:pt idx="173">
                  <c:v>2.5499999999999998</c:v>
                </c:pt>
                <c:pt idx="174">
                  <c:v>2.6176470588235299</c:v>
                </c:pt>
                <c:pt idx="175">
                  <c:v>2.8157894736842102</c:v>
                </c:pt>
                <c:pt idx="176">
                  <c:v>2.84821428571429</c:v>
                </c:pt>
                <c:pt idx="177">
                  <c:v>3</c:v>
                </c:pt>
                <c:pt idx="178">
                  <c:v>2.5945945945945899</c:v>
                </c:pt>
                <c:pt idx="179">
                  <c:v>2.8636363636363602</c:v>
                </c:pt>
                <c:pt idx="180">
                  <c:v>2.3030303030303001</c:v>
                </c:pt>
                <c:pt idx="181">
                  <c:v>2.3660714285714302</c:v>
                </c:pt>
                <c:pt idx="182">
                  <c:v>2.5192307692307701</c:v>
                </c:pt>
                <c:pt idx="183">
                  <c:v>2.4512195121951201</c:v>
                </c:pt>
                <c:pt idx="184">
                  <c:v>2.5372340425531901</c:v>
                </c:pt>
                <c:pt idx="185">
                  <c:v>2.8314606741573001</c:v>
                </c:pt>
                <c:pt idx="186">
                  <c:v>2.7073170731707301</c:v>
                </c:pt>
                <c:pt idx="187">
                  <c:v>2.6298701298701301</c:v>
                </c:pt>
                <c:pt idx="188">
                  <c:v>2.92592592592593</c:v>
                </c:pt>
                <c:pt idx="189">
                  <c:v>2.58928571428571</c:v>
                </c:pt>
                <c:pt idx="190">
                  <c:v>2.98780487804878</c:v>
                </c:pt>
                <c:pt idx="191">
                  <c:v>2.8947368421052602</c:v>
                </c:pt>
                <c:pt idx="192">
                  <c:v>2.9166666666666701</c:v>
                </c:pt>
                <c:pt idx="193">
                  <c:v>2.5072463768115898</c:v>
                </c:pt>
                <c:pt idx="194">
                  <c:v>2.8313253012048198</c:v>
                </c:pt>
                <c:pt idx="195">
                  <c:v>2.78350515463918</c:v>
                </c:pt>
                <c:pt idx="196">
                  <c:v>2.75210084033613</c:v>
                </c:pt>
                <c:pt idx="197">
                  <c:v>2.63679245283019</c:v>
                </c:pt>
                <c:pt idx="198">
                  <c:v>2.9146341463414598</c:v>
                </c:pt>
                <c:pt idx="199">
                  <c:v>2.8882352941176501</c:v>
                </c:pt>
                <c:pt idx="200">
                  <c:v>2.7527472527472501</c:v>
                </c:pt>
                <c:pt idx="201">
                  <c:v>3.0170454545454501</c:v>
                </c:pt>
                <c:pt idx="202">
                  <c:v>2.85593220338983</c:v>
                </c:pt>
                <c:pt idx="203">
                  <c:v>2.7702702702702702</c:v>
                </c:pt>
                <c:pt idx="204">
                  <c:v>2.1041666666666701</c:v>
                </c:pt>
                <c:pt idx="205">
                  <c:v>2.4318181818181799</c:v>
                </c:pt>
                <c:pt idx="206">
                  <c:v>2.39130434782609</c:v>
                </c:pt>
                <c:pt idx="207">
                  <c:v>2.3552631578947398</c:v>
                </c:pt>
                <c:pt idx="208">
                  <c:v>2.5116279069767402</c:v>
                </c:pt>
                <c:pt idx="209">
                  <c:v>2.2469135802469098</c:v>
                </c:pt>
                <c:pt idx="210">
                  <c:v>2.4347826086956501</c:v>
                </c:pt>
                <c:pt idx="211">
                  <c:v>2.41</c:v>
                </c:pt>
                <c:pt idx="212">
                  <c:v>2.2250000000000001</c:v>
                </c:pt>
                <c:pt idx="213">
                  <c:v>2.3902439024390199</c:v>
                </c:pt>
                <c:pt idx="214">
                  <c:v>2.23</c:v>
                </c:pt>
                <c:pt idx="215">
                  <c:v>2.5689655172413799</c:v>
                </c:pt>
                <c:pt idx="216">
                  <c:v>2.6739130434782599</c:v>
                </c:pt>
                <c:pt idx="217">
                  <c:v>2.1111111111111098</c:v>
                </c:pt>
                <c:pt idx="218">
                  <c:v>2.56666666666667</c:v>
                </c:pt>
                <c:pt idx="219">
                  <c:v>2.4444444444444402</c:v>
                </c:pt>
                <c:pt idx="220">
                  <c:v>2.3970588235294099</c:v>
                </c:pt>
                <c:pt idx="221">
                  <c:v>2.52</c:v>
                </c:pt>
                <c:pt idx="222">
                  <c:v>2.5</c:v>
                </c:pt>
                <c:pt idx="223">
                  <c:v>2.21428571428571</c:v>
                </c:pt>
                <c:pt idx="224">
                  <c:v>2.5625</c:v>
                </c:pt>
                <c:pt idx="225">
                  <c:v>2.59523809523809</c:v>
                </c:pt>
                <c:pt idx="226">
                  <c:v>2.3571428571428599</c:v>
                </c:pt>
                <c:pt idx="227">
                  <c:v>2.7777777777777799</c:v>
                </c:pt>
                <c:pt idx="228">
                  <c:v>3.0416666666666701</c:v>
                </c:pt>
                <c:pt idx="229">
                  <c:v>3.1875</c:v>
                </c:pt>
                <c:pt idx="230">
                  <c:v>2.9285714285714302</c:v>
                </c:pt>
                <c:pt idx="231">
                  <c:v>3.3571428571428599</c:v>
                </c:pt>
                <c:pt idx="232">
                  <c:v>2.8125</c:v>
                </c:pt>
                <c:pt idx="233">
                  <c:v>3.3518518518518499</c:v>
                </c:pt>
                <c:pt idx="234">
                  <c:v>3.2708333333333299</c:v>
                </c:pt>
                <c:pt idx="235">
                  <c:v>3.3928571428571401</c:v>
                </c:pt>
                <c:pt idx="236">
                  <c:v>3.11904761904762</c:v>
                </c:pt>
                <c:pt idx="237">
                  <c:v>3.25</c:v>
                </c:pt>
                <c:pt idx="238">
                  <c:v>3.21428571428571</c:v>
                </c:pt>
                <c:pt idx="239">
                  <c:v>3.2222222222222201</c:v>
                </c:pt>
                <c:pt idx="240">
                  <c:v>3.15</c:v>
                </c:pt>
                <c:pt idx="241">
                  <c:v>3.4750000000000001</c:v>
                </c:pt>
                <c:pt idx="242">
                  <c:v>3.3888888888888902</c:v>
                </c:pt>
                <c:pt idx="243">
                  <c:v>3.4473684210526301</c:v>
                </c:pt>
                <c:pt idx="244">
                  <c:v>3.32558139534884</c:v>
                </c:pt>
                <c:pt idx="245">
                  <c:v>3.3488372093023302</c:v>
                </c:pt>
                <c:pt idx="246">
                  <c:v>3.6666666666666701</c:v>
                </c:pt>
                <c:pt idx="247">
                  <c:v>3.1805555555555598</c:v>
                </c:pt>
                <c:pt idx="248">
                  <c:v>3.2976190476190501</c:v>
                </c:pt>
                <c:pt idx="249">
                  <c:v>3.1612903225806499</c:v>
                </c:pt>
                <c:pt idx="250">
                  <c:v>3.5909090909090899</c:v>
                </c:pt>
                <c:pt idx="251">
                  <c:v>3.3488372093023302</c:v>
                </c:pt>
                <c:pt idx="252">
                  <c:v>2.4090909090909101</c:v>
                </c:pt>
                <c:pt idx="253">
                  <c:v>3</c:v>
                </c:pt>
                <c:pt idx="254">
                  <c:v>2.7307692307692299</c:v>
                </c:pt>
                <c:pt idx="255">
                  <c:v>2.4375</c:v>
                </c:pt>
                <c:pt idx="256">
                  <c:v>3.2916666666666701</c:v>
                </c:pt>
                <c:pt idx="257">
                  <c:v>2.5</c:v>
                </c:pt>
                <c:pt idx="258">
                  <c:v>2.5</c:v>
                </c:pt>
                <c:pt idx="259">
                  <c:v>2.78571428571429</c:v>
                </c:pt>
                <c:pt idx="260">
                  <c:v>2.6333333333333302</c:v>
                </c:pt>
                <c:pt idx="261">
                  <c:v>3</c:v>
                </c:pt>
                <c:pt idx="262">
                  <c:v>2.6071428571428599</c:v>
                </c:pt>
                <c:pt idx="263">
                  <c:v>2.65</c:v>
                </c:pt>
                <c:pt idx="264">
                  <c:v>2.9583333333333299</c:v>
                </c:pt>
                <c:pt idx="265">
                  <c:v>2.9444444444444402</c:v>
                </c:pt>
                <c:pt idx="266">
                  <c:v>2.9285714285714302</c:v>
                </c:pt>
                <c:pt idx="267">
                  <c:v>2.4230769230769198</c:v>
                </c:pt>
                <c:pt idx="268">
                  <c:v>0</c:v>
                </c:pt>
                <c:pt idx="269">
                  <c:v>3.1</c:v>
                </c:pt>
                <c:pt idx="270">
                  <c:v>2.625</c:v>
                </c:pt>
                <c:pt idx="271">
                  <c:v>3.3</c:v>
                </c:pt>
                <c:pt idx="272">
                  <c:v>3.15</c:v>
                </c:pt>
                <c:pt idx="273">
                  <c:v>3</c:v>
                </c:pt>
                <c:pt idx="274">
                  <c:v>3.2647058823529398</c:v>
                </c:pt>
                <c:pt idx="275">
                  <c:v>3.6666666666666701</c:v>
                </c:pt>
                <c:pt idx="276">
                  <c:v>3.3181818181818201</c:v>
                </c:pt>
                <c:pt idx="277">
                  <c:v>3.1875</c:v>
                </c:pt>
                <c:pt idx="278">
                  <c:v>3.5</c:v>
                </c:pt>
                <c:pt idx="279">
                  <c:v>3.3181818181818201</c:v>
                </c:pt>
                <c:pt idx="280">
                  <c:v>3.421875</c:v>
                </c:pt>
                <c:pt idx="281">
                  <c:v>3.6481481481481501</c:v>
                </c:pt>
                <c:pt idx="282">
                  <c:v>3.4</c:v>
                </c:pt>
                <c:pt idx="283">
                  <c:v>3.5</c:v>
                </c:pt>
                <c:pt idx="284">
                  <c:v>3.2727272727272698</c:v>
                </c:pt>
                <c:pt idx="285">
                  <c:v>3.3409090909090899</c:v>
                </c:pt>
                <c:pt idx="286">
                  <c:v>3.6136363636363602</c:v>
                </c:pt>
                <c:pt idx="287">
                  <c:v>3.1666666666666701</c:v>
                </c:pt>
                <c:pt idx="288">
                  <c:v>2.1818181818181799</c:v>
                </c:pt>
                <c:pt idx="289">
                  <c:v>3.0263157894736801</c:v>
                </c:pt>
                <c:pt idx="290">
                  <c:v>2.75</c:v>
                </c:pt>
                <c:pt idx="291">
                  <c:v>1.8888888888888899</c:v>
                </c:pt>
                <c:pt idx="292">
                  <c:v>3.2777777777777799</c:v>
                </c:pt>
                <c:pt idx="293">
                  <c:v>2.4444444444444402</c:v>
                </c:pt>
                <c:pt idx="294">
                  <c:v>2.8055555555555598</c:v>
                </c:pt>
                <c:pt idx="295">
                  <c:v>2.8461538461538498</c:v>
                </c:pt>
                <c:pt idx="296">
                  <c:v>3.1176470588235299</c:v>
                </c:pt>
                <c:pt idx="297">
                  <c:v>2.5416666666666701</c:v>
                </c:pt>
                <c:pt idx="298">
                  <c:v>2.9444444444444402</c:v>
                </c:pt>
                <c:pt idx="299">
                  <c:v>2.6071428571428599</c:v>
                </c:pt>
                <c:pt idx="300">
                  <c:v>3.5333333333333301</c:v>
                </c:pt>
                <c:pt idx="301">
                  <c:v>3.2777777777777799</c:v>
                </c:pt>
                <c:pt idx="302">
                  <c:v>3.25</c:v>
                </c:pt>
                <c:pt idx="303">
                  <c:v>0</c:v>
                </c:pt>
                <c:pt idx="304">
                  <c:v>2.625</c:v>
                </c:pt>
                <c:pt idx="305">
                  <c:v>3</c:v>
                </c:pt>
                <c:pt idx="306">
                  <c:v>4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3.6666666666666701</c:v>
                </c:pt>
                <c:pt idx="311">
                  <c:v>0</c:v>
                </c:pt>
                <c:pt idx="312">
                  <c:v>3.55</c:v>
                </c:pt>
                <c:pt idx="313">
                  <c:v>2.5</c:v>
                </c:pt>
                <c:pt idx="314">
                  <c:v>3.375</c:v>
                </c:pt>
                <c:pt idx="315">
                  <c:v>3.0909090909090899</c:v>
                </c:pt>
                <c:pt idx="316">
                  <c:v>3.25</c:v>
                </c:pt>
                <c:pt idx="317">
                  <c:v>3.6666666666666701</c:v>
                </c:pt>
                <c:pt idx="318">
                  <c:v>2.9444444444444402</c:v>
                </c:pt>
                <c:pt idx="319">
                  <c:v>3.28571428571429</c:v>
                </c:pt>
                <c:pt idx="320">
                  <c:v>3</c:v>
                </c:pt>
                <c:pt idx="321">
                  <c:v>3.4</c:v>
                </c:pt>
                <c:pt idx="322">
                  <c:v>3.5</c:v>
                </c:pt>
                <c:pt idx="323">
                  <c:v>2.9166666666666701</c:v>
                </c:pt>
                <c:pt idx="324">
                  <c:v>3.5</c:v>
                </c:pt>
                <c:pt idx="325">
                  <c:v>2.75</c:v>
                </c:pt>
                <c:pt idx="326">
                  <c:v>3.5</c:v>
                </c:pt>
                <c:pt idx="327">
                  <c:v>3.4</c:v>
                </c:pt>
                <c:pt idx="328">
                  <c:v>3.1</c:v>
                </c:pt>
                <c:pt idx="329">
                  <c:v>3.1363636363636398</c:v>
                </c:pt>
                <c:pt idx="330">
                  <c:v>2.9583333333333299</c:v>
                </c:pt>
                <c:pt idx="331">
                  <c:v>3.1</c:v>
                </c:pt>
                <c:pt idx="332">
                  <c:v>2.75</c:v>
                </c:pt>
                <c:pt idx="333">
                  <c:v>3.5833333333333299</c:v>
                </c:pt>
                <c:pt idx="334">
                  <c:v>4.1428571428571397</c:v>
                </c:pt>
                <c:pt idx="335">
                  <c:v>3.4444444444444402</c:v>
                </c:pt>
                <c:pt idx="336">
                  <c:v>3.0555555555555598</c:v>
                </c:pt>
                <c:pt idx="337">
                  <c:v>3.1923076923076898</c:v>
                </c:pt>
                <c:pt idx="338">
                  <c:v>3.15</c:v>
                </c:pt>
                <c:pt idx="339">
                  <c:v>3.1666666666666701</c:v>
                </c:pt>
                <c:pt idx="340">
                  <c:v>2.7333333333333298</c:v>
                </c:pt>
                <c:pt idx="341">
                  <c:v>2.7333333333333298</c:v>
                </c:pt>
                <c:pt idx="342">
                  <c:v>3.15</c:v>
                </c:pt>
                <c:pt idx="343">
                  <c:v>2.6363636363636398</c:v>
                </c:pt>
                <c:pt idx="344">
                  <c:v>3.40625</c:v>
                </c:pt>
                <c:pt idx="345">
                  <c:v>2.9090909090909101</c:v>
                </c:pt>
                <c:pt idx="346">
                  <c:v>2.9666666666666699</c:v>
                </c:pt>
                <c:pt idx="347">
                  <c:v>3.2941176470588198</c:v>
                </c:pt>
                <c:pt idx="348">
                  <c:v>2.125</c:v>
                </c:pt>
                <c:pt idx="349">
                  <c:v>2.6923076923076898</c:v>
                </c:pt>
                <c:pt idx="350">
                  <c:v>2.8214285714285698</c:v>
                </c:pt>
                <c:pt idx="351">
                  <c:v>2.9230769230769198</c:v>
                </c:pt>
                <c:pt idx="352">
                  <c:v>2.90625</c:v>
                </c:pt>
                <c:pt idx="353">
                  <c:v>3.2</c:v>
                </c:pt>
                <c:pt idx="354">
                  <c:v>2.5</c:v>
                </c:pt>
                <c:pt idx="355">
                  <c:v>2.4</c:v>
                </c:pt>
                <c:pt idx="356">
                  <c:v>2.5</c:v>
                </c:pt>
                <c:pt idx="357">
                  <c:v>3.0714285714285698</c:v>
                </c:pt>
                <c:pt idx="358">
                  <c:v>2.8571428571428599</c:v>
                </c:pt>
                <c:pt idx="359">
                  <c:v>2.8571428571428599</c:v>
                </c:pt>
                <c:pt idx="360">
                  <c:v>2.75</c:v>
                </c:pt>
                <c:pt idx="361">
                  <c:v>2.375</c:v>
                </c:pt>
                <c:pt idx="362">
                  <c:v>2.5</c:v>
                </c:pt>
                <c:pt idx="363">
                  <c:v>3.1</c:v>
                </c:pt>
                <c:pt idx="364">
                  <c:v>2.6666666666666701</c:v>
                </c:pt>
                <c:pt idx="365">
                  <c:v>2.25</c:v>
                </c:pt>
                <c:pt idx="366">
                  <c:v>3</c:v>
                </c:pt>
                <c:pt idx="367">
                  <c:v>3.3333333333333299</c:v>
                </c:pt>
                <c:pt idx="368">
                  <c:v>2.5</c:v>
                </c:pt>
                <c:pt idx="369">
                  <c:v>2.75</c:v>
                </c:pt>
                <c:pt idx="370">
                  <c:v>2.75</c:v>
                </c:pt>
                <c:pt idx="371">
                  <c:v>2.71428571428571</c:v>
                </c:pt>
                <c:pt idx="372">
                  <c:v>2.7395833333333299</c:v>
                </c:pt>
                <c:pt idx="373">
                  <c:v>2.7580645161290298</c:v>
                </c:pt>
                <c:pt idx="374">
                  <c:v>2.6666666666666701</c:v>
                </c:pt>
                <c:pt idx="375">
                  <c:v>2.7613636363636398</c:v>
                </c:pt>
                <c:pt idx="376">
                  <c:v>2.6363636363636398</c:v>
                </c:pt>
                <c:pt idx="377">
                  <c:v>2.95714285714286</c:v>
                </c:pt>
                <c:pt idx="378">
                  <c:v>3.0681818181818201</c:v>
                </c:pt>
                <c:pt idx="379">
                  <c:v>3.3529411764705901</c:v>
                </c:pt>
                <c:pt idx="380">
                  <c:v>3.4423076923076898</c:v>
                </c:pt>
                <c:pt idx="381">
                  <c:v>3.3333333333333299</c:v>
                </c:pt>
                <c:pt idx="382">
                  <c:v>3.12</c:v>
                </c:pt>
                <c:pt idx="383">
                  <c:v>2.9166666666666701</c:v>
                </c:pt>
                <c:pt idx="384">
                  <c:v>3.5</c:v>
                </c:pt>
                <c:pt idx="385">
                  <c:v>0</c:v>
                </c:pt>
                <c:pt idx="386">
                  <c:v>0</c:v>
                </c:pt>
                <c:pt idx="387">
                  <c:v>2.6666666666666701</c:v>
                </c:pt>
                <c:pt idx="388">
                  <c:v>0</c:v>
                </c:pt>
                <c:pt idx="389">
                  <c:v>2.75</c:v>
                </c:pt>
                <c:pt idx="390">
                  <c:v>3</c:v>
                </c:pt>
                <c:pt idx="391">
                  <c:v>3.75</c:v>
                </c:pt>
                <c:pt idx="392">
                  <c:v>0</c:v>
                </c:pt>
                <c:pt idx="393">
                  <c:v>0</c:v>
                </c:pt>
                <c:pt idx="394">
                  <c:v>3.1666666666666701</c:v>
                </c:pt>
                <c:pt idx="395">
                  <c:v>2.625</c:v>
                </c:pt>
                <c:pt idx="396">
                  <c:v>2.7058823529411802</c:v>
                </c:pt>
                <c:pt idx="397">
                  <c:v>2.5714285714285698</c:v>
                </c:pt>
                <c:pt idx="398">
                  <c:v>2.8</c:v>
                </c:pt>
                <c:pt idx="399">
                  <c:v>2.2222222222222201</c:v>
                </c:pt>
                <c:pt idx="400">
                  <c:v>2.3666666666666698</c:v>
                </c:pt>
                <c:pt idx="401">
                  <c:v>2.5</c:v>
                </c:pt>
                <c:pt idx="402">
                  <c:v>2.6363636363636398</c:v>
                </c:pt>
                <c:pt idx="403">
                  <c:v>2.8846153846153801</c:v>
                </c:pt>
                <c:pt idx="404">
                  <c:v>2.5769230769230802</c:v>
                </c:pt>
                <c:pt idx="405">
                  <c:v>2.2727272727272698</c:v>
                </c:pt>
                <c:pt idx="406">
                  <c:v>2.2000000000000002</c:v>
                </c:pt>
                <c:pt idx="407">
                  <c:v>2.3333333333333299</c:v>
                </c:pt>
                <c:pt idx="408">
                  <c:v>2.5340909090909101</c:v>
                </c:pt>
                <c:pt idx="409">
                  <c:v>2.6022727272727302</c:v>
                </c:pt>
                <c:pt idx="410">
                  <c:v>2.6666666666666701</c:v>
                </c:pt>
                <c:pt idx="411">
                  <c:v>2.59375</c:v>
                </c:pt>
                <c:pt idx="412">
                  <c:v>2.7096774193548399</c:v>
                </c:pt>
                <c:pt idx="413">
                  <c:v>2.3676470588235299</c:v>
                </c:pt>
                <c:pt idx="414">
                  <c:v>2.2777777777777799</c:v>
                </c:pt>
                <c:pt idx="415">
                  <c:v>2.5833333333333299</c:v>
                </c:pt>
                <c:pt idx="416">
                  <c:v>2.84375</c:v>
                </c:pt>
                <c:pt idx="417">
                  <c:v>2.47826086956522</c:v>
                </c:pt>
                <c:pt idx="418">
                  <c:v>2.5147058823529398</c:v>
                </c:pt>
                <c:pt idx="419">
                  <c:v>2.4285714285714302</c:v>
                </c:pt>
                <c:pt idx="420">
                  <c:v>2.0499999999999998</c:v>
                </c:pt>
                <c:pt idx="421">
                  <c:v>2.0555555555555598</c:v>
                </c:pt>
                <c:pt idx="422">
                  <c:v>2.3333333333333299</c:v>
                </c:pt>
                <c:pt idx="423">
                  <c:v>2.78571428571429</c:v>
                </c:pt>
                <c:pt idx="424">
                  <c:v>2.4411764705882302</c:v>
                </c:pt>
                <c:pt idx="425">
                  <c:v>2.78571428571429</c:v>
                </c:pt>
                <c:pt idx="426">
                  <c:v>2.5555555555555598</c:v>
                </c:pt>
                <c:pt idx="427">
                  <c:v>2.375</c:v>
                </c:pt>
                <c:pt idx="428">
                  <c:v>2.375</c:v>
                </c:pt>
                <c:pt idx="429">
                  <c:v>3.1428571428571401</c:v>
                </c:pt>
                <c:pt idx="430">
                  <c:v>3.0555555555555598</c:v>
                </c:pt>
                <c:pt idx="431">
                  <c:v>2.7</c:v>
                </c:pt>
                <c:pt idx="432">
                  <c:v>2.2923076923076899</c:v>
                </c:pt>
                <c:pt idx="433">
                  <c:v>2.3333333333333299</c:v>
                </c:pt>
                <c:pt idx="434">
                  <c:v>2.7083333333333299</c:v>
                </c:pt>
                <c:pt idx="435">
                  <c:v>2.4868421052631602</c:v>
                </c:pt>
                <c:pt idx="436">
                  <c:v>2.5222222222222199</c:v>
                </c:pt>
                <c:pt idx="437">
                  <c:v>2.5625</c:v>
                </c:pt>
                <c:pt idx="438">
                  <c:v>2.48</c:v>
                </c:pt>
                <c:pt idx="439">
                  <c:v>2.4583333333333299</c:v>
                </c:pt>
                <c:pt idx="440">
                  <c:v>2.4722222222222201</c:v>
                </c:pt>
                <c:pt idx="441">
                  <c:v>2.4074074074074101</c:v>
                </c:pt>
                <c:pt idx="442">
                  <c:v>2.5555555555555598</c:v>
                </c:pt>
                <c:pt idx="443">
                  <c:v>2.4722222222222201</c:v>
                </c:pt>
                <c:pt idx="444">
                  <c:v>2.2608695652173898</c:v>
                </c:pt>
                <c:pt idx="445">
                  <c:v>2.1818181818181799</c:v>
                </c:pt>
                <c:pt idx="446">
                  <c:v>2.8055555555555598</c:v>
                </c:pt>
                <c:pt idx="447">
                  <c:v>2.4666666666666699</c:v>
                </c:pt>
                <c:pt idx="448">
                  <c:v>2.4375</c:v>
                </c:pt>
                <c:pt idx="449">
                  <c:v>2.46</c:v>
                </c:pt>
                <c:pt idx="450">
                  <c:v>2</c:v>
                </c:pt>
                <c:pt idx="451">
                  <c:v>2.2272727272727302</c:v>
                </c:pt>
                <c:pt idx="452">
                  <c:v>2.2307692307692299</c:v>
                </c:pt>
                <c:pt idx="453">
                  <c:v>2.0499999999999998</c:v>
                </c:pt>
                <c:pt idx="454">
                  <c:v>2.5</c:v>
                </c:pt>
                <c:pt idx="455">
                  <c:v>2.5</c:v>
                </c:pt>
                <c:pt idx="456">
                  <c:v>2.734375</c:v>
                </c:pt>
                <c:pt idx="457">
                  <c:v>2.7</c:v>
                </c:pt>
                <c:pt idx="458">
                  <c:v>2.7647058823529398</c:v>
                </c:pt>
                <c:pt idx="459">
                  <c:v>2.9</c:v>
                </c:pt>
                <c:pt idx="460">
                  <c:v>2.8863636363636398</c:v>
                </c:pt>
                <c:pt idx="461">
                  <c:v>2.64</c:v>
                </c:pt>
                <c:pt idx="462">
                  <c:v>2.625</c:v>
                </c:pt>
                <c:pt idx="463">
                  <c:v>2.9166666666666701</c:v>
                </c:pt>
                <c:pt idx="464">
                  <c:v>2.6428571428571401</c:v>
                </c:pt>
                <c:pt idx="465">
                  <c:v>2.7</c:v>
                </c:pt>
                <c:pt idx="466">
                  <c:v>2.3181818181818201</c:v>
                </c:pt>
                <c:pt idx="467">
                  <c:v>2.75</c:v>
                </c:pt>
                <c:pt idx="468">
                  <c:v>2.8965517241379302</c:v>
                </c:pt>
                <c:pt idx="469">
                  <c:v>2.6176470588235299</c:v>
                </c:pt>
                <c:pt idx="470">
                  <c:v>2.5535714285714302</c:v>
                </c:pt>
                <c:pt idx="471">
                  <c:v>2.4347826086956501</c:v>
                </c:pt>
                <c:pt idx="472">
                  <c:v>2.6538461538461502</c:v>
                </c:pt>
                <c:pt idx="473">
                  <c:v>2.5208333333333299</c:v>
                </c:pt>
                <c:pt idx="474">
                  <c:v>2.6333333333333302</c:v>
                </c:pt>
                <c:pt idx="475">
                  <c:v>2.5681818181818201</c:v>
                </c:pt>
                <c:pt idx="476">
                  <c:v>2.6724137931034502</c:v>
                </c:pt>
                <c:pt idx="477">
                  <c:v>2.6875</c:v>
                </c:pt>
                <c:pt idx="478">
                  <c:v>2.60869565217391</c:v>
                </c:pt>
                <c:pt idx="479">
                  <c:v>2.8250000000000002</c:v>
                </c:pt>
                <c:pt idx="480">
                  <c:v>3.3291666666666702</c:v>
                </c:pt>
                <c:pt idx="481">
                  <c:v>3.49411764705882</c:v>
                </c:pt>
                <c:pt idx="482">
                  <c:v>3.3081395348837201</c:v>
                </c:pt>
                <c:pt idx="483">
                  <c:v>3.19</c:v>
                </c:pt>
                <c:pt idx="484">
                  <c:v>3.25454545454545</c:v>
                </c:pt>
                <c:pt idx="485">
                  <c:v>3.2342342342342301</c:v>
                </c:pt>
                <c:pt idx="486">
                  <c:v>3.5434782608695601</c:v>
                </c:pt>
                <c:pt idx="487">
                  <c:v>3.4512195121951201</c:v>
                </c:pt>
                <c:pt idx="488">
                  <c:v>3.6052631578947398</c:v>
                </c:pt>
                <c:pt idx="489">
                  <c:v>3.21428571428571</c:v>
                </c:pt>
                <c:pt idx="490">
                  <c:v>3.4714285714285702</c:v>
                </c:pt>
                <c:pt idx="491">
                  <c:v>3.4874999999999998</c:v>
                </c:pt>
                <c:pt idx="492">
                  <c:v>3.34848484848485</c:v>
                </c:pt>
                <c:pt idx="493">
                  <c:v>3.3846153846153801</c:v>
                </c:pt>
                <c:pt idx="494">
                  <c:v>3.8333333333333299</c:v>
                </c:pt>
                <c:pt idx="495">
                  <c:v>3.4874999999999998</c:v>
                </c:pt>
                <c:pt idx="496">
                  <c:v>3.36486486486486</c:v>
                </c:pt>
                <c:pt idx="497">
                  <c:v>3.8275862068965498</c:v>
                </c:pt>
                <c:pt idx="498">
                  <c:v>3.625</c:v>
                </c:pt>
                <c:pt idx="499">
                  <c:v>4</c:v>
                </c:pt>
                <c:pt idx="500">
                  <c:v>3.7666666666666702</c:v>
                </c:pt>
                <c:pt idx="501">
                  <c:v>3.35</c:v>
                </c:pt>
                <c:pt idx="502">
                  <c:v>2.6363636363636398</c:v>
                </c:pt>
                <c:pt idx="503">
                  <c:v>3.59375</c:v>
                </c:pt>
                <c:pt idx="504">
                  <c:v>2.8170731707317098</c:v>
                </c:pt>
                <c:pt idx="505">
                  <c:v>2.8888888888888902</c:v>
                </c:pt>
                <c:pt idx="506">
                  <c:v>2.61904761904762</c:v>
                </c:pt>
                <c:pt idx="507">
                  <c:v>2.7058823529411802</c:v>
                </c:pt>
                <c:pt idx="508">
                  <c:v>3.2625000000000002</c:v>
                </c:pt>
                <c:pt idx="509">
                  <c:v>2.9897959183673501</c:v>
                </c:pt>
                <c:pt idx="510">
                  <c:v>3.0925925925925899</c:v>
                </c:pt>
                <c:pt idx="511">
                  <c:v>3.0833333333333299</c:v>
                </c:pt>
                <c:pt idx="512">
                  <c:v>3.1857142857142899</c:v>
                </c:pt>
                <c:pt idx="513">
                  <c:v>3.203125</c:v>
                </c:pt>
                <c:pt idx="514">
                  <c:v>3.1621621621621601</c:v>
                </c:pt>
                <c:pt idx="515">
                  <c:v>2.93333333333333</c:v>
                </c:pt>
                <c:pt idx="516">
                  <c:v>2.96428571428571</c:v>
                </c:pt>
                <c:pt idx="517">
                  <c:v>3.0714285714285698</c:v>
                </c:pt>
                <c:pt idx="518">
                  <c:v>2.8333333333333299</c:v>
                </c:pt>
                <c:pt idx="519">
                  <c:v>3</c:v>
                </c:pt>
                <c:pt idx="520">
                  <c:v>2.4285714285714302</c:v>
                </c:pt>
                <c:pt idx="521">
                  <c:v>2.75</c:v>
                </c:pt>
                <c:pt idx="522">
                  <c:v>0</c:v>
                </c:pt>
                <c:pt idx="523">
                  <c:v>2.25</c:v>
                </c:pt>
                <c:pt idx="524">
                  <c:v>0</c:v>
                </c:pt>
                <c:pt idx="525">
                  <c:v>0</c:v>
                </c:pt>
                <c:pt idx="526">
                  <c:v>2.6111111111111098</c:v>
                </c:pt>
                <c:pt idx="527">
                  <c:v>2.9285714285714302</c:v>
                </c:pt>
                <c:pt idx="528">
                  <c:v>3.17105263157895</c:v>
                </c:pt>
                <c:pt idx="529">
                  <c:v>2.98780487804878</c:v>
                </c:pt>
                <c:pt idx="530">
                  <c:v>3.0750000000000002</c:v>
                </c:pt>
                <c:pt idx="531">
                  <c:v>2.8452380952380998</c:v>
                </c:pt>
                <c:pt idx="532">
                  <c:v>2.9838709677419399</c:v>
                </c:pt>
                <c:pt idx="533">
                  <c:v>2.5</c:v>
                </c:pt>
                <c:pt idx="534">
                  <c:v>3.1296296296296302</c:v>
                </c:pt>
                <c:pt idx="535">
                  <c:v>3.1590909090909101</c:v>
                </c:pt>
                <c:pt idx="536">
                  <c:v>2.8620689655172402</c:v>
                </c:pt>
                <c:pt idx="537">
                  <c:v>3.0689655172413799</c:v>
                </c:pt>
                <c:pt idx="538">
                  <c:v>2.9772727272727302</c:v>
                </c:pt>
                <c:pt idx="539">
                  <c:v>2.9</c:v>
                </c:pt>
                <c:pt idx="540">
                  <c:v>2.6388888888888902</c:v>
                </c:pt>
                <c:pt idx="541">
                  <c:v>2.92592592592593</c:v>
                </c:pt>
                <c:pt idx="542">
                  <c:v>2.4545454545454501</c:v>
                </c:pt>
                <c:pt idx="543">
                  <c:v>2.8611111111111098</c:v>
                </c:pt>
                <c:pt idx="544">
                  <c:v>2.6578947368421102</c:v>
                </c:pt>
                <c:pt idx="545">
                  <c:v>2.6666666666666701</c:v>
                </c:pt>
                <c:pt idx="546">
                  <c:v>2.625</c:v>
                </c:pt>
                <c:pt idx="547">
                  <c:v>2.8125</c:v>
                </c:pt>
                <c:pt idx="548">
                  <c:v>3.1176470588235299</c:v>
                </c:pt>
                <c:pt idx="549">
                  <c:v>3.02941176470588</c:v>
                </c:pt>
                <c:pt idx="550">
                  <c:v>2.9473684210526301</c:v>
                </c:pt>
                <c:pt idx="551">
                  <c:v>2.375</c:v>
                </c:pt>
                <c:pt idx="552">
                  <c:v>2.7962962962962998</c:v>
                </c:pt>
                <c:pt idx="553">
                  <c:v>2.2619047619047601</c:v>
                </c:pt>
                <c:pt idx="554">
                  <c:v>2.6428571428571401</c:v>
                </c:pt>
                <c:pt idx="555">
                  <c:v>2.7307692307692299</c:v>
                </c:pt>
                <c:pt idx="556">
                  <c:v>2.5833333333333299</c:v>
                </c:pt>
                <c:pt idx="557">
                  <c:v>2.6136363636363602</c:v>
                </c:pt>
                <c:pt idx="558">
                  <c:v>2.5714285714285698</c:v>
                </c:pt>
                <c:pt idx="559">
                  <c:v>3.2692307692307701</c:v>
                </c:pt>
                <c:pt idx="560">
                  <c:v>2.9230769230769198</c:v>
                </c:pt>
                <c:pt idx="561">
                  <c:v>2.60869565217391</c:v>
                </c:pt>
                <c:pt idx="562">
                  <c:v>2.6818181818181799</c:v>
                </c:pt>
                <c:pt idx="563">
                  <c:v>2.96428571428571</c:v>
                </c:pt>
                <c:pt idx="564">
                  <c:v>2.4264705882352899</c:v>
                </c:pt>
                <c:pt idx="565">
                  <c:v>2.3888888888888902</c:v>
                </c:pt>
                <c:pt idx="566">
                  <c:v>2.71428571428571</c:v>
                </c:pt>
                <c:pt idx="567">
                  <c:v>2.7391304347826102</c:v>
                </c:pt>
                <c:pt idx="568">
                  <c:v>2.7878787878787898</c:v>
                </c:pt>
                <c:pt idx="569">
                  <c:v>2.4074074074074101</c:v>
                </c:pt>
                <c:pt idx="570">
                  <c:v>4</c:v>
                </c:pt>
                <c:pt idx="571">
                  <c:v>3.375</c:v>
                </c:pt>
                <c:pt idx="572">
                  <c:v>2.75</c:v>
                </c:pt>
                <c:pt idx="573">
                  <c:v>2.5</c:v>
                </c:pt>
                <c:pt idx="574">
                  <c:v>0</c:v>
                </c:pt>
                <c:pt idx="575">
                  <c:v>5</c:v>
                </c:pt>
                <c:pt idx="576">
                  <c:v>2.7833333333333301</c:v>
                </c:pt>
                <c:pt idx="577">
                  <c:v>2.5952380952380998</c:v>
                </c:pt>
                <c:pt idx="578">
                  <c:v>2.6363636363636398</c:v>
                </c:pt>
                <c:pt idx="579">
                  <c:v>2.5416666666666701</c:v>
                </c:pt>
                <c:pt idx="580">
                  <c:v>2.859375</c:v>
                </c:pt>
                <c:pt idx="581">
                  <c:v>3.04</c:v>
                </c:pt>
                <c:pt idx="582">
                  <c:v>2.5</c:v>
                </c:pt>
                <c:pt idx="583">
                  <c:v>2.75</c:v>
                </c:pt>
                <c:pt idx="584">
                  <c:v>2</c:v>
                </c:pt>
                <c:pt idx="585">
                  <c:v>2.1</c:v>
                </c:pt>
                <c:pt idx="586">
                  <c:v>3.25</c:v>
                </c:pt>
                <c:pt idx="587">
                  <c:v>2</c:v>
                </c:pt>
                <c:pt idx="588">
                  <c:v>2.5806451612903198</c:v>
                </c:pt>
                <c:pt idx="589">
                  <c:v>2.7916666666666701</c:v>
                </c:pt>
                <c:pt idx="590">
                  <c:v>2.7678571428571401</c:v>
                </c:pt>
                <c:pt idx="591">
                  <c:v>2.8571428571428599</c:v>
                </c:pt>
                <c:pt idx="592">
                  <c:v>2.6136363636363602</c:v>
                </c:pt>
                <c:pt idx="593">
                  <c:v>2.4464285714285698</c:v>
                </c:pt>
                <c:pt idx="594">
                  <c:v>2.65</c:v>
                </c:pt>
                <c:pt idx="595">
                  <c:v>2.68333333333333</c:v>
                </c:pt>
                <c:pt idx="596">
                  <c:v>3.0263157894736801</c:v>
                </c:pt>
                <c:pt idx="597">
                  <c:v>2.4655172413793101</c:v>
                </c:pt>
                <c:pt idx="598">
                  <c:v>2.74074074074074</c:v>
                </c:pt>
                <c:pt idx="599">
                  <c:v>2.9318181818181799</c:v>
                </c:pt>
                <c:pt idx="600">
                  <c:v>3.4232283464566899</c:v>
                </c:pt>
                <c:pt idx="601">
                  <c:v>3.3490566037735801</c:v>
                </c:pt>
                <c:pt idx="602">
                  <c:v>3.3505434782608701</c:v>
                </c:pt>
                <c:pt idx="603">
                  <c:v>3.4304511278195502</c:v>
                </c:pt>
                <c:pt idx="604">
                  <c:v>3.3461538461538498</c:v>
                </c:pt>
                <c:pt idx="605">
                  <c:v>3.7115384615384599</c:v>
                </c:pt>
                <c:pt idx="606">
                  <c:v>3.6717557251908399</c:v>
                </c:pt>
                <c:pt idx="607">
                  <c:v>2.6621621621621601</c:v>
                </c:pt>
                <c:pt idx="608">
                  <c:v>2.8783068783068799</c:v>
                </c:pt>
                <c:pt idx="609">
                  <c:v>3.08423913043478</c:v>
                </c:pt>
                <c:pt idx="610">
                  <c:v>2.94329896907217</c:v>
                </c:pt>
                <c:pt idx="611">
                  <c:v>3.2110389610389598</c:v>
                </c:pt>
                <c:pt idx="612">
                  <c:v>3.3802816901408499</c:v>
                </c:pt>
                <c:pt idx="613">
                  <c:v>3.4090909090909101</c:v>
                </c:pt>
                <c:pt idx="614">
                  <c:v>3.1555555555555599</c:v>
                </c:pt>
                <c:pt idx="615">
                  <c:v>3.3173076923076898</c:v>
                </c:pt>
                <c:pt idx="616">
                  <c:v>3.4491525423728802</c:v>
                </c:pt>
                <c:pt idx="617">
                  <c:v>3.5</c:v>
                </c:pt>
                <c:pt idx="618">
                  <c:v>3.3382352941176499</c:v>
                </c:pt>
                <c:pt idx="619">
                  <c:v>3.8157894736842102</c:v>
                </c:pt>
                <c:pt idx="620">
                  <c:v>3.7564102564102599</c:v>
                </c:pt>
                <c:pt idx="621">
                  <c:v>3.68333333333333</c:v>
                </c:pt>
                <c:pt idx="622">
                  <c:v>3.8837209302325602</c:v>
                </c:pt>
                <c:pt idx="623">
                  <c:v>3.9054054054054101</c:v>
                </c:pt>
                <c:pt idx="624">
                  <c:v>3.4880952380952399</c:v>
                </c:pt>
                <c:pt idx="625">
                  <c:v>3.31372549019608</c:v>
                </c:pt>
                <c:pt idx="626">
                  <c:v>3.6714285714285699</c:v>
                </c:pt>
                <c:pt idx="627">
                  <c:v>3.6666666666666701</c:v>
                </c:pt>
                <c:pt idx="628">
                  <c:v>3.7333333333333298</c:v>
                </c:pt>
                <c:pt idx="629">
                  <c:v>3.4824561403508798</c:v>
                </c:pt>
                <c:pt idx="630">
                  <c:v>3.40625</c:v>
                </c:pt>
                <c:pt idx="631">
                  <c:v>3.5</c:v>
                </c:pt>
                <c:pt idx="632">
                  <c:v>3.4814814814814801</c:v>
                </c:pt>
                <c:pt idx="633">
                  <c:v>3.9629629629629601</c:v>
                </c:pt>
                <c:pt idx="634">
                  <c:v>3.48484848484848</c:v>
                </c:pt>
                <c:pt idx="635">
                  <c:v>3.5142857142857098</c:v>
                </c:pt>
                <c:pt idx="636">
                  <c:v>2.72058823529412</c:v>
                </c:pt>
                <c:pt idx="637">
                  <c:v>3.2162162162162198</c:v>
                </c:pt>
                <c:pt idx="638">
                  <c:v>2.8970588235294099</c:v>
                </c:pt>
                <c:pt idx="639">
                  <c:v>2.6379310344827598</c:v>
                </c:pt>
                <c:pt idx="640">
                  <c:v>2.8888888888888902</c:v>
                </c:pt>
                <c:pt idx="641">
                  <c:v>2.6666666666666701</c:v>
                </c:pt>
                <c:pt idx="642">
                  <c:v>4.3333333333333304</c:v>
                </c:pt>
                <c:pt idx="643">
                  <c:v>4</c:v>
                </c:pt>
                <c:pt idx="644">
                  <c:v>0</c:v>
                </c:pt>
                <c:pt idx="645">
                  <c:v>3.5</c:v>
                </c:pt>
                <c:pt idx="646">
                  <c:v>0</c:v>
                </c:pt>
                <c:pt idx="647">
                  <c:v>3.5</c:v>
                </c:pt>
                <c:pt idx="648">
                  <c:v>2.7784810126582302</c:v>
                </c:pt>
                <c:pt idx="649">
                  <c:v>2.8636363636363602</c:v>
                </c:pt>
                <c:pt idx="650">
                  <c:v>2.9666666666666699</c:v>
                </c:pt>
                <c:pt idx="651">
                  <c:v>2.9313725490196099</c:v>
                </c:pt>
                <c:pt idx="652">
                  <c:v>2.8461538461538498</c:v>
                </c:pt>
                <c:pt idx="653">
                  <c:v>2.9454545454545502</c:v>
                </c:pt>
                <c:pt idx="654">
                  <c:v>2.9320987654320998</c:v>
                </c:pt>
                <c:pt idx="655">
                  <c:v>2.8164556962025298</c:v>
                </c:pt>
                <c:pt idx="656">
                  <c:v>2.6666666666666701</c:v>
                </c:pt>
                <c:pt idx="657">
                  <c:v>2.9235294117647102</c:v>
                </c:pt>
                <c:pt idx="658">
                  <c:v>2.8278688524590199</c:v>
                </c:pt>
                <c:pt idx="659">
                  <c:v>2.6923076923076898</c:v>
                </c:pt>
                <c:pt idx="660">
                  <c:v>2.90625</c:v>
                </c:pt>
                <c:pt idx="661">
                  <c:v>2.0714285714285698</c:v>
                </c:pt>
                <c:pt idx="662">
                  <c:v>2.25</c:v>
                </c:pt>
                <c:pt idx="663">
                  <c:v>2.7692307692307701</c:v>
                </c:pt>
                <c:pt idx="664">
                  <c:v>3</c:v>
                </c:pt>
                <c:pt idx="665">
                  <c:v>2.5454545454545401</c:v>
                </c:pt>
                <c:pt idx="666">
                  <c:v>2.875</c:v>
                </c:pt>
                <c:pt idx="667">
                  <c:v>2.4500000000000002</c:v>
                </c:pt>
                <c:pt idx="668">
                  <c:v>2.75</c:v>
                </c:pt>
                <c:pt idx="669">
                  <c:v>2.5</c:v>
                </c:pt>
                <c:pt idx="670">
                  <c:v>3.0555555555555598</c:v>
                </c:pt>
                <c:pt idx="671">
                  <c:v>2.85</c:v>
                </c:pt>
                <c:pt idx="672">
                  <c:v>2.8863636363636398</c:v>
                </c:pt>
                <c:pt idx="673">
                  <c:v>3.4375</c:v>
                </c:pt>
                <c:pt idx="674">
                  <c:v>3.57894736842105</c:v>
                </c:pt>
                <c:pt idx="675">
                  <c:v>3.46875</c:v>
                </c:pt>
                <c:pt idx="676">
                  <c:v>3.3</c:v>
                </c:pt>
                <c:pt idx="677">
                  <c:v>3.1875</c:v>
                </c:pt>
                <c:pt idx="678">
                  <c:v>3.1538461538461502</c:v>
                </c:pt>
                <c:pt idx="679">
                  <c:v>3.4444444444444402</c:v>
                </c:pt>
                <c:pt idx="680">
                  <c:v>2.85</c:v>
                </c:pt>
                <c:pt idx="681">
                  <c:v>3.2250000000000001</c:v>
                </c:pt>
                <c:pt idx="682">
                  <c:v>3.12</c:v>
                </c:pt>
                <c:pt idx="683">
                  <c:v>2.62</c:v>
                </c:pt>
                <c:pt idx="684">
                  <c:v>2.5</c:v>
                </c:pt>
                <c:pt idx="685">
                  <c:v>2.75757575757576</c:v>
                </c:pt>
                <c:pt idx="686">
                  <c:v>2.5172413793103399</c:v>
                </c:pt>
                <c:pt idx="687">
                  <c:v>2.5975609756097602</c:v>
                </c:pt>
                <c:pt idx="688">
                  <c:v>2.3510638297872299</c:v>
                </c:pt>
                <c:pt idx="689">
                  <c:v>2.2045454545454501</c:v>
                </c:pt>
                <c:pt idx="690">
                  <c:v>2.4347826086956501</c:v>
                </c:pt>
                <c:pt idx="691">
                  <c:v>2.1491228070175401</c:v>
                </c:pt>
                <c:pt idx="692">
                  <c:v>2.2419354838709702</c:v>
                </c:pt>
                <c:pt idx="693">
                  <c:v>2.35</c:v>
                </c:pt>
                <c:pt idx="694">
                  <c:v>2.4019607843137298</c:v>
                </c:pt>
                <c:pt idx="695">
                  <c:v>2.46875</c:v>
                </c:pt>
                <c:pt idx="696">
                  <c:v>2.91071428571429</c:v>
                </c:pt>
                <c:pt idx="697">
                  <c:v>3.015625</c:v>
                </c:pt>
                <c:pt idx="698">
                  <c:v>2.8571428571428599</c:v>
                </c:pt>
                <c:pt idx="699">
                  <c:v>3.2954545454545499</c:v>
                </c:pt>
                <c:pt idx="700">
                  <c:v>2.9285714285714302</c:v>
                </c:pt>
                <c:pt idx="701">
                  <c:v>3.3194444444444402</c:v>
                </c:pt>
                <c:pt idx="702">
                  <c:v>3.6428571428571401</c:v>
                </c:pt>
                <c:pt idx="703">
                  <c:v>3.09375</c:v>
                </c:pt>
                <c:pt idx="704">
                  <c:v>3.125</c:v>
                </c:pt>
                <c:pt idx="705">
                  <c:v>3.1363636363636398</c:v>
                </c:pt>
                <c:pt idx="706">
                  <c:v>3.48</c:v>
                </c:pt>
                <c:pt idx="707">
                  <c:v>2.84375</c:v>
                </c:pt>
                <c:pt idx="708">
                  <c:v>2.5416666666666701</c:v>
                </c:pt>
                <c:pt idx="709">
                  <c:v>2.6730769230769198</c:v>
                </c:pt>
                <c:pt idx="710">
                  <c:v>2.6428571428571401</c:v>
                </c:pt>
                <c:pt idx="711">
                  <c:v>2.8636363636363602</c:v>
                </c:pt>
                <c:pt idx="712">
                  <c:v>2.8095238095238102</c:v>
                </c:pt>
                <c:pt idx="713">
                  <c:v>2.7837837837837802</c:v>
                </c:pt>
                <c:pt idx="714">
                  <c:v>2.2307692307692299</c:v>
                </c:pt>
                <c:pt idx="715">
                  <c:v>2.7250000000000001</c:v>
                </c:pt>
                <c:pt idx="716">
                  <c:v>2.4583333333333299</c:v>
                </c:pt>
                <c:pt idx="717">
                  <c:v>2.9166666666666701</c:v>
                </c:pt>
                <c:pt idx="718">
                  <c:v>2.8421052631578898</c:v>
                </c:pt>
                <c:pt idx="719">
                  <c:v>2.42105263157895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F2-4EBF-A280-A38F3F4646E2}"/>
            </c:ext>
          </c:extLst>
        </c:ser>
        <c:ser>
          <c:idx val="4"/>
          <c:order val="2"/>
          <c:tx>
            <c:v>S 차원 β=+0.287</c:v>
          </c:tx>
          <c:spPr>
            <a:ln w="1905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H3_SG분석!$S$1:$S$2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H3_SG분석!$T$1:$T$2</c:f>
              <c:numCache>
                <c:formatCode>General</c:formatCode>
                <c:ptCount val="2"/>
                <c:pt idx="0">
                  <c:v>2.1680000000000001</c:v>
                </c:pt>
                <c:pt idx="1">
                  <c:v>4.4640000000000004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01-4203-B62B-048CEE1DF274}"/>
            </c:ext>
          </c:extLst>
        </c:ser>
        <c:ser>
          <c:idx val="5"/>
          <c:order val="3"/>
          <c:tx>
            <c:v>G 차원 β=+0.314</c:v>
          </c:tx>
          <c:spPr>
            <a:ln w="1905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H3_SG분석!$U$1:$U$2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H3_SG분석!$V$1:$V$2</c:f>
              <c:numCache>
                <c:formatCode>General</c:formatCode>
                <c:ptCount val="2"/>
                <c:pt idx="0">
                  <c:v>1.5469999999999999</c:v>
                </c:pt>
                <c:pt idx="1">
                  <c:v>4.0590000000000002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01-4203-B62B-048CEE1DF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1477055"/>
        <c:axId val="1541464575"/>
      </c:scatterChart>
      <c:valAx>
        <c:axId val="1541477055"/>
        <c:scaling>
          <c:orientation val="minMax"/>
          <c:max val="4"/>
          <c:min val="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altLang="ko-KR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DI_int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altLang="ko-KR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1464575"/>
        <c:crosses val="autoZero"/>
        <c:crossBetween val="midCat"/>
      </c:valAx>
      <c:valAx>
        <c:axId val="1541464575"/>
        <c:scaling>
          <c:orientation val="minMax"/>
          <c:max val="5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en-US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평점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en-US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1477055"/>
        <c:crosses val="autoZero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(b) </a:t>
            </a:r>
            <a:r>
              <a:rPr lang="ko-KR" altLang="en-US"/>
              <a:t>패널</a:t>
            </a:r>
            <a:r>
              <a:rPr lang="en-US"/>
              <a:t>FE </a:t>
            </a:r>
            <a:r>
              <a:rPr lang="ko-KR" altLang="en-US"/>
              <a:t>계수 비교
</a:t>
            </a:r>
            <a:r>
              <a:rPr lang="el-GR"/>
              <a:t>Δ=+0.026, </a:t>
            </a:r>
            <a:r>
              <a:rPr lang="en-US"/>
              <a:t>p=0.088 (n.s.)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S차원 (β_S)</c:v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H3_SG분석!$N$1</c:f>
              <c:strCache>
                <c:ptCount val="1"/>
                <c:pt idx="0">
                  <c:v>β</c:v>
                </c:pt>
              </c:strCache>
            </c:strRef>
          </c:cat>
          <c:val>
            <c:numRef>
              <c:f>H3_SG분석!$N$2</c:f>
              <c:numCache>
                <c:formatCode>0.000</c:formatCode>
                <c:ptCount val="1"/>
                <c:pt idx="0">
                  <c:v>0.28699999999999998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4-48A0-B3B6-3E0A31B64635}"/>
            </c:ext>
          </c:extLst>
        </c:ser>
        <c:ser>
          <c:idx val="1"/>
          <c:order val="1"/>
          <c:tx>
            <c:v>G차원 (β_G)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H3_SG분석!$N$1</c:f>
              <c:strCache>
                <c:ptCount val="1"/>
                <c:pt idx="0">
                  <c:v>β</c:v>
                </c:pt>
              </c:strCache>
            </c:strRef>
          </c:cat>
          <c:val>
            <c:numRef>
              <c:f>H3_SG분석!$N$3</c:f>
              <c:numCache>
                <c:formatCode>0.000</c:formatCode>
                <c:ptCount val="1"/>
                <c:pt idx="0">
                  <c:v>0.314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44-48A0-B3B6-3E0A31B64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593375"/>
        <c:axId val="184590495"/>
      </c:barChart>
      <c:catAx>
        <c:axId val="184593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590495"/>
        <c:crosses val="autoZero"/>
        <c:auto val="1"/>
        <c:lblAlgn val="ctr"/>
        <c:lblOffset val="100"/>
        <c:noMultiLvlLbl val="0"/>
      </c:catAx>
      <c:valAx>
        <c:axId val="184590495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ko-KR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Coefficient (</a:t>
                </a:r>
                <a:r>
                  <a:rPr lang="el-GR"/>
                  <a:t>β)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ko-KR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593375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(c) JP </a:t>
            </a:r>
            <a:r>
              <a:rPr lang="ko-KR"/>
              <a:t>세부항목 평균 </a:t>
            </a:r>
            <a:r>
              <a:rPr lang="en-US"/>
              <a:t>— </a:t>
            </a:r>
            <a:r>
              <a:rPr lang="ko-KR"/>
              <a:t>경영진</a:t>
            </a:r>
            <a:r>
              <a:rPr lang="en-US"/>
              <a:t>(2.70)</a:t>
            </a:r>
            <a:r>
              <a:rPr lang="ko-KR"/>
              <a:t>이 최저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평균점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4472C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87-42D4-822D-C93F26B70075}"/>
              </c:ext>
            </c:extLst>
          </c:dPt>
          <c:dPt>
            <c:idx val="1"/>
            <c:invertIfNegative val="0"/>
            <c:bubble3D val="0"/>
            <c:spPr>
              <a:solidFill>
                <a:srgbClr val="4472C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87-42D4-822D-C93F26B70075}"/>
              </c:ext>
            </c:extLst>
          </c:dPt>
          <c:dPt>
            <c:idx val="2"/>
            <c:invertIfNegative val="0"/>
            <c:bubble3D val="0"/>
            <c:spPr>
              <a:solidFill>
                <a:srgbClr val="4472C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87-42D4-822D-C93F26B70075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F87-42D4-822D-C93F26B70075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F87-42D4-822D-C93F26B70075}"/>
              </c:ext>
            </c:extLst>
          </c:dPt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H3_SG분석!$J$2:$J$6</c:f>
              <c:strCache>
                <c:ptCount val="5"/>
                <c:pt idx="0">
                  <c:v>급여복지</c:v>
                </c:pt>
                <c:pt idx="1">
                  <c:v>워라밸</c:v>
                </c:pt>
                <c:pt idx="2">
                  <c:v>사내문화</c:v>
                </c:pt>
                <c:pt idx="3">
                  <c:v>비전</c:v>
                </c:pt>
                <c:pt idx="4">
                  <c:v>경영진</c:v>
                </c:pt>
              </c:strCache>
            </c:strRef>
          </c:cat>
          <c:val>
            <c:numRef>
              <c:f>H3_SG분석!$K$2:$K$6</c:f>
              <c:numCache>
                <c:formatCode>0.00</c:formatCode>
                <c:ptCount val="5"/>
                <c:pt idx="0">
                  <c:v>3.5660413372583979</c:v>
                </c:pt>
                <c:pt idx="1">
                  <c:v>3.4749636974579459</c:v>
                </c:pt>
                <c:pt idx="2">
                  <c:v>3.1766252616264476</c:v>
                </c:pt>
                <c:pt idx="3">
                  <c:v>3.056931529193669</c:v>
                </c:pt>
                <c:pt idx="4">
                  <c:v>2.7013724761393756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7-42D4-822D-C93F26B70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2128687"/>
        <c:axId val="1452133487"/>
      </c:barChart>
      <c:catAx>
        <c:axId val="1452128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2133487"/>
        <c:crosses val="autoZero"/>
        <c:auto val="1"/>
        <c:lblAlgn val="ctr"/>
        <c:lblOffset val="100"/>
        <c:noMultiLvlLbl val="0"/>
      </c:catAx>
      <c:valAx>
        <c:axId val="1452133487"/>
        <c:scaling>
          <c:orientation val="minMax"/>
          <c:max val="4"/>
          <c:min val="2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en-US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잡플래닛 평균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en-US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212868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en-US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/>
              <a:t>산업군별 총 효과</a:t>
            </a:r>
            <a:r>
              <a:rPr lang="en-US"/>
              <a:t>(</a:t>
            </a:r>
            <a:r>
              <a:rPr lang="el-GR"/>
              <a:t>β+δ) </a:t>
            </a:r>
            <a:r>
              <a:rPr lang="ko-KR"/>
              <a:t>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en-US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xMode val="edge"/>
          <c:yMode val="edge"/>
          <c:x val="0.25714285714285712"/>
          <c:y val="0.11148571428571429"/>
          <c:w val="0.68571428571428572"/>
          <c:h val="0.73869966254218222"/>
        </c:manualLayout>
      </c:layout>
      <c:barChart>
        <c:barDir val="bar"/>
        <c:grouping val="clustered"/>
        <c:varyColors val="0"/>
        <c:ser>
          <c:idx val="0"/>
          <c:order val="0"/>
          <c:tx>
            <c:v>DI_int 총효과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H4_산업군별분석!$G$4:$G$9</c:f>
              <c:strCache>
                <c:ptCount val="6"/>
                <c:pt idx="0">
                  <c:v>Technology (기준)</c:v>
                </c:pt>
                <c:pt idx="1">
                  <c:v>Industrials</c:v>
                </c:pt>
                <c:pt idx="2">
                  <c:v>Finance</c:v>
                </c:pt>
                <c:pt idx="3">
                  <c:v>Consumer &amp; Retail</c:v>
                </c:pt>
                <c:pt idx="4">
                  <c:v>Healthcare &amp; Bio</c:v>
                </c:pt>
                <c:pt idx="5">
                  <c:v>Energy &amp; Materials</c:v>
                </c:pt>
              </c:strCache>
            </c:strRef>
          </c:cat>
          <c:val>
            <c:numRef>
              <c:f>H4_산업군별분석!$K$4:$K$9</c:f>
              <c:numCache>
                <c:formatCode>0.000</c:formatCode>
                <c:ptCount val="6"/>
                <c:pt idx="0">
                  <c:v>0.13600000000000001</c:v>
                </c:pt>
                <c:pt idx="1">
                  <c:v>0.21299999999999999</c:v>
                </c:pt>
                <c:pt idx="2">
                  <c:v>0.22900000000000001</c:v>
                </c:pt>
                <c:pt idx="3">
                  <c:v>0.185</c:v>
                </c:pt>
                <c:pt idx="4">
                  <c:v>0.26100000000000001</c:v>
                </c:pt>
                <c:pt idx="5">
                  <c:v>0.307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C3E-AFBB-4B4C1CADDFC4}"/>
            </c:ext>
          </c:extLst>
        </c:ser>
        <c:ser>
          <c:idx val="1"/>
          <c:order val="1"/>
          <c:tx>
            <c:v>DI_ext 총효과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H4_산업군별분석!$G$4:$G$9</c:f>
              <c:strCache>
                <c:ptCount val="6"/>
                <c:pt idx="0">
                  <c:v>Technology (기준)</c:v>
                </c:pt>
                <c:pt idx="1">
                  <c:v>Industrials</c:v>
                </c:pt>
                <c:pt idx="2">
                  <c:v>Finance</c:v>
                </c:pt>
                <c:pt idx="3">
                  <c:v>Consumer &amp; Retail</c:v>
                </c:pt>
                <c:pt idx="4">
                  <c:v>Healthcare &amp; Bio</c:v>
                </c:pt>
                <c:pt idx="5">
                  <c:v>Energy &amp; Materials</c:v>
                </c:pt>
              </c:strCache>
            </c:strRef>
          </c:cat>
          <c:val>
            <c:numRef>
              <c:f>H4_산업군별분석!$O$4:$O$9</c:f>
              <c:numCache>
                <c:formatCode>0.000</c:formatCode>
                <c:ptCount val="6"/>
                <c:pt idx="0">
                  <c:v>8.0000000000000002E-3</c:v>
                </c:pt>
                <c:pt idx="1">
                  <c:v>-8.9999999999999993E-3</c:v>
                </c:pt>
                <c:pt idx="2">
                  <c:v>-4.3999999999999997E-2</c:v>
                </c:pt>
                <c:pt idx="3">
                  <c:v>-0.04</c:v>
                </c:pt>
                <c:pt idx="4">
                  <c:v>-0.06</c:v>
                </c:pt>
                <c:pt idx="5">
                  <c:v>-3.0000000000000001E-3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C3E-AFBB-4B4C1CADD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1157328"/>
        <c:axId val="591158048"/>
      </c:barChart>
      <c:catAx>
        <c:axId val="591157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8048"/>
        <c:crosses val="autoZero"/>
        <c:auto val="1"/>
        <c:lblAlgn val="ctr"/>
        <c:lblOffset val="100"/>
        <c:noMultiLvlLbl val="0"/>
      </c:catAx>
      <c:valAx>
        <c:axId val="591158048"/>
        <c:scaling>
          <c:orientation val="minMax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altLang="en-US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총 효과 </a:t>
                </a:r>
                <a:r>
                  <a:rPr lang="en-US"/>
                  <a:t>(</a:t>
                </a:r>
                <a:r>
                  <a:rPr lang="el-GR"/>
                  <a:t>β+δ)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altLang="en-US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H4. </a:t>
            </a:r>
            <a:r>
              <a:rPr lang="ko-KR" altLang="en-US"/>
              <a:t>산업군별 </a:t>
            </a:r>
            <a:r>
              <a:rPr lang="en-US"/>
              <a:t>DI_int → JP_</a:t>
            </a:r>
            <a:r>
              <a:rPr lang="ko-KR" altLang="en-US"/>
              <a:t>종합 회귀선 </a:t>
            </a:r>
            <a:r>
              <a:rPr lang="en-US" altLang="ko-KR"/>
              <a:t>(</a:t>
            </a:r>
            <a:r>
              <a:rPr lang="en-US"/>
              <a:t>F=3.29, p=0.010)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Technology (β=0.136)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xVal>
            <c:numRef>
              <c:f>H4_DI_int_산점도!$A$3:$A$722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0.94196456665475237</c:v>
                </c:pt>
                <c:pt idx="601">
                  <c:v>0.21276846586382009</c:v>
                </c:pt>
                <c:pt idx="602">
                  <c:v>0.65623248604629292</c:v>
                </c:pt>
                <c:pt idx="603">
                  <c:v>0.98896652453221356</c:v>
                </c:pt>
                <c:pt idx="604">
                  <c:v>2.0034383173279968</c:v>
                </c:pt>
                <c:pt idx="605">
                  <c:v>2.0904326270483735</c:v>
                </c:pt>
                <c:pt idx="606">
                  <c:v>2.0240247570328154</c:v>
                </c:pt>
                <c:pt idx="607">
                  <c:v>-0.61814696208342013</c:v>
                </c:pt>
                <c:pt idx="608">
                  <c:v>-1.2004162540790033</c:v>
                </c:pt>
                <c:pt idx="609">
                  <c:v>0.25948514848524451</c:v>
                </c:pt>
                <c:pt idx="610">
                  <c:v>-0.50975745349090085</c:v>
                </c:pt>
                <c:pt idx="611">
                  <c:v>0.75789721148796685</c:v>
                </c:pt>
                <c:pt idx="612">
                  <c:v>-1.0025382024914604</c:v>
                </c:pt>
                <c:pt idx="613">
                  <c:v>-0.48432867597392937</c:v>
                </c:pt>
                <c:pt idx="614">
                  <c:v>-1.0200104010866884</c:v>
                </c:pt>
                <c:pt idx="615">
                  <c:v>-1.279021345097253</c:v>
                </c:pt>
                <c:pt idx="616">
                  <c:v>1.2578359255259834</c:v>
                </c:pt>
                <c:pt idx="617">
                  <c:v>1.2047348861253213</c:v>
                </c:pt>
                <c:pt idx="618">
                  <c:v>0.80264359312352052</c:v>
                </c:pt>
                <c:pt idx="619">
                  <c:v>2.074169129326596</c:v>
                </c:pt>
                <c:pt idx="620">
                  <c:v>1.3887531494365482</c:v>
                </c:pt>
                <c:pt idx="621">
                  <c:v>1.2456155224833423</c:v>
                </c:pt>
                <c:pt idx="622">
                  <c:v>1.5052605202124125</c:v>
                </c:pt>
                <c:pt idx="623">
                  <c:v>1.9137753332417475</c:v>
                </c:pt>
                <c:pt idx="624">
                  <c:v>-3.7030595026538342</c:v>
                </c:pt>
                <c:pt idx="625">
                  <c:v>-3.712590555741639</c:v>
                </c:pt>
                <c:pt idx="626">
                  <c:v>-2.1799972192225767</c:v>
                </c:pt>
                <c:pt idx="627">
                  <c:v>-1.3941618921330545</c:v>
                </c:pt>
                <c:pt idx="628">
                  <c:v>-0.75333222949394574</c:v>
                </c:pt>
                <c:pt idx="629">
                  <c:v>5.8512839837832037E-2</c:v>
                </c:pt>
                <c:pt idx="630">
                  <c:v>0.40921797089107842</c:v>
                </c:pt>
                <c:pt idx="631">
                  <c:v>-0.16621935928515533</c:v>
                </c:pt>
                <c:pt idx="632">
                  <c:v>0.19273972935682337</c:v>
                </c:pt>
                <c:pt idx="633">
                  <c:v>2.4611303642544344</c:v>
                </c:pt>
                <c:pt idx="634">
                  <c:v>0.60517439024729702</c:v>
                </c:pt>
                <c:pt idx="635">
                  <c:v>0.25755089035390366</c:v>
                </c:pt>
                <c:pt idx="636">
                  <c:v>-0.67113231472255674</c:v>
                </c:pt>
                <c:pt idx="637">
                  <c:v>1.6180228959557324E-2</c:v>
                </c:pt>
                <c:pt idx="638">
                  <c:v>-0.86091264394821643</c:v>
                </c:pt>
                <c:pt idx="639">
                  <c:v>-0.38973389552589188</c:v>
                </c:pt>
                <c:pt idx="640">
                  <c:v>-0.73483596325806011</c:v>
                </c:pt>
                <c:pt idx="641">
                  <c:v>-1.5115295328667762</c:v>
                </c:pt>
                <c:pt idx="642">
                  <c:v>1.1770251311633915</c:v>
                </c:pt>
                <c:pt idx="643">
                  <c:v>0.10160326555132504</c:v>
                </c:pt>
                <c:pt idx="644">
                  <c:v>-12.311065289922233</c:v>
                </c:pt>
                <c:pt idx="645">
                  <c:v>0.59399709742257434</c:v>
                </c:pt>
                <c:pt idx="646">
                  <c:v>-12.311065289922233</c:v>
                </c:pt>
                <c:pt idx="647">
                  <c:v>2.2071298958406755</c:v>
                </c:pt>
                <c:pt idx="648">
                  <c:v>-1.210080649102055</c:v>
                </c:pt>
                <c:pt idx="649">
                  <c:v>0.15618943773344551</c:v>
                </c:pt>
                <c:pt idx="650">
                  <c:v>-0.60626768798844033</c:v>
                </c:pt>
                <c:pt idx="651">
                  <c:v>-0.1591650719860869</c:v>
                </c:pt>
                <c:pt idx="652">
                  <c:v>0.30993270512407123</c:v>
                </c:pt>
                <c:pt idx="653">
                  <c:v>0.64717335688567368</c:v>
                </c:pt>
                <c:pt idx="654">
                  <c:v>1.3919810121047436</c:v>
                </c:pt>
                <c:pt idx="655">
                  <c:v>-1.2867171059816978</c:v>
                </c:pt>
                <c:pt idx="656">
                  <c:v>-0.29003992197160211</c:v>
                </c:pt>
                <c:pt idx="657">
                  <c:v>1.7758825105909966</c:v>
                </c:pt>
                <c:pt idx="658">
                  <c:v>0.83567802696818017</c:v>
                </c:pt>
                <c:pt idx="659">
                  <c:v>-1.0043198117275443</c:v>
                </c:pt>
                <c:pt idx="660">
                  <c:v>2.8171565524392888</c:v>
                </c:pt>
                <c:pt idx="661">
                  <c:v>-1.2886362007184626E-2</c:v>
                </c:pt>
                <c:pt idx="662">
                  <c:v>1.0289701445501018</c:v>
                </c:pt>
                <c:pt idx="663">
                  <c:v>1.9136234504138339</c:v>
                </c:pt>
                <c:pt idx="664">
                  <c:v>0.29426849497197682</c:v>
                </c:pt>
                <c:pt idx="665">
                  <c:v>-0.32501684109354412</c:v>
                </c:pt>
                <c:pt idx="666">
                  <c:v>-6.2670357657017561E-3</c:v>
                </c:pt>
                <c:pt idx="667">
                  <c:v>0.41448270726704778</c:v>
                </c:pt>
                <c:pt idx="668">
                  <c:v>-1.4765755123914814E-2</c:v>
                </c:pt>
                <c:pt idx="669">
                  <c:v>-0.34262269774683718</c:v>
                </c:pt>
                <c:pt idx="670">
                  <c:v>1.8107093204679083</c:v>
                </c:pt>
                <c:pt idx="671">
                  <c:v>1.467876196515296</c:v>
                </c:pt>
                <c:pt idx="672">
                  <c:v>-0.29298751508072057</c:v>
                </c:pt>
                <c:pt idx="673">
                  <c:v>1.203357364695014</c:v>
                </c:pt>
                <c:pt idx="674">
                  <c:v>1.3648718432435119</c:v>
                </c:pt>
                <c:pt idx="675">
                  <c:v>-0.33103018151569796</c:v>
                </c:pt>
                <c:pt idx="676">
                  <c:v>0.19025263727112318</c:v>
                </c:pt>
                <c:pt idx="677">
                  <c:v>-0.22821669351361673</c:v>
                </c:pt>
                <c:pt idx="678">
                  <c:v>-1.1831851663300741</c:v>
                </c:pt>
                <c:pt idx="679">
                  <c:v>0.93419811422177212</c:v>
                </c:pt>
                <c:pt idx="680">
                  <c:v>-0.76804721091139183</c:v>
                </c:pt>
                <c:pt idx="681">
                  <c:v>1.0732178445414646</c:v>
                </c:pt>
                <c:pt idx="682">
                  <c:v>0.10236899712086789</c:v>
                </c:pt>
                <c:pt idx="683">
                  <c:v>-1.5045532330925333</c:v>
                </c:pt>
                <c:pt idx="684">
                  <c:v>0.96870098958156303</c:v>
                </c:pt>
                <c:pt idx="685">
                  <c:v>0.74010977780777787</c:v>
                </c:pt>
                <c:pt idx="686">
                  <c:v>0.44240959503261551</c:v>
                </c:pt>
                <c:pt idx="687">
                  <c:v>1.6575864735033556</c:v>
                </c:pt>
                <c:pt idx="688">
                  <c:v>-1.1745258204380664</c:v>
                </c:pt>
                <c:pt idx="689">
                  <c:v>-0.12980403540661348</c:v>
                </c:pt>
                <c:pt idx="690">
                  <c:v>0.73151563160553335</c:v>
                </c:pt>
                <c:pt idx="691">
                  <c:v>-1.7404347705055023</c:v>
                </c:pt>
                <c:pt idx="692">
                  <c:v>-0.88814538963596568</c:v>
                </c:pt>
                <c:pt idx="693">
                  <c:v>0.33175656324863773</c:v>
                </c:pt>
                <c:pt idx="694">
                  <c:v>0.2220265273917007</c:v>
                </c:pt>
                <c:pt idx="695">
                  <c:v>-0.60094874153532951</c:v>
                </c:pt>
                <c:pt idx="696">
                  <c:v>-1.1668098656537138</c:v>
                </c:pt>
                <c:pt idx="697">
                  <c:v>-0.16337240518066962</c:v>
                </c:pt>
                <c:pt idx="698">
                  <c:v>-1.8872265039420544</c:v>
                </c:pt>
                <c:pt idx="699">
                  <c:v>-0.60544625140305874</c:v>
                </c:pt>
                <c:pt idx="700">
                  <c:v>-0.10797598015668479</c:v>
                </c:pt>
                <c:pt idx="701">
                  <c:v>0.20077400768117376</c:v>
                </c:pt>
                <c:pt idx="702">
                  <c:v>1.0241073085821337</c:v>
                </c:pt>
                <c:pt idx="703">
                  <c:v>-0.33953847103508061</c:v>
                </c:pt>
                <c:pt idx="704">
                  <c:v>-2.2529848291294554</c:v>
                </c:pt>
                <c:pt idx="705">
                  <c:v>-1.2902462306895879</c:v>
                </c:pt>
                <c:pt idx="706">
                  <c:v>-1.9504098410483515</c:v>
                </c:pt>
                <c:pt idx="707">
                  <c:v>-3.5497347780484652</c:v>
                </c:pt>
                <c:pt idx="708">
                  <c:v>-1.5009168882728574</c:v>
                </c:pt>
                <c:pt idx="709">
                  <c:v>-0.88660554140455095</c:v>
                </c:pt>
                <c:pt idx="710">
                  <c:v>0.45208746629877544</c:v>
                </c:pt>
                <c:pt idx="711">
                  <c:v>0.28333101441860148</c:v>
                </c:pt>
                <c:pt idx="712">
                  <c:v>-1.253699136764499</c:v>
                </c:pt>
                <c:pt idx="713">
                  <c:v>-1.0718298524747087</c:v>
                </c:pt>
                <c:pt idx="714">
                  <c:v>-3.1992663079600039</c:v>
                </c:pt>
                <c:pt idx="715">
                  <c:v>-2.5995318405089121</c:v>
                </c:pt>
                <c:pt idx="716">
                  <c:v>0.71030520198180724</c:v>
                </c:pt>
                <c:pt idx="717">
                  <c:v>1.1163754143184828</c:v>
                </c:pt>
                <c:pt idx="718">
                  <c:v>2.0140043047469245</c:v>
                </c:pt>
                <c:pt idx="719">
                  <c:v>-0.55064966790577252</c:v>
                </c:pt>
              </c:numCache>
            </c:numRef>
          </c:xVal>
          <c:yVal>
            <c:numRef>
              <c:f>H4_DI_int_산점도!$B$3:$B$722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4.0196850393700787</c:v>
                </c:pt>
                <c:pt idx="601">
                  <c:v>3.858490566037736</c:v>
                </c:pt>
                <c:pt idx="602">
                  <c:v>3.956521739130435</c:v>
                </c:pt>
                <c:pt idx="603">
                  <c:v>4.030075187969925</c:v>
                </c:pt>
                <c:pt idx="604">
                  <c:v>3.9038461538461542</c:v>
                </c:pt>
                <c:pt idx="605">
                  <c:v>3.9230769230769229</c:v>
                </c:pt>
                <c:pt idx="606">
                  <c:v>3.9083969465648849</c:v>
                </c:pt>
                <c:pt idx="607">
                  <c:v>3.3243243243243241</c:v>
                </c:pt>
                <c:pt idx="608">
                  <c:v>3.4761904761904758</c:v>
                </c:pt>
                <c:pt idx="609">
                  <c:v>3.7989130434782612</c:v>
                </c:pt>
                <c:pt idx="610">
                  <c:v>3.6288659793814428</c:v>
                </c:pt>
                <c:pt idx="611">
                  <c:v>3.9090909090909092</c:v>
                </c:pt>
                <c:pt idx="612">
                  <c:v>3.915492957746479</c:v>
                </c:pt>
                <c:pt idx="613">
                  <c:v>4.0454545454545459</c:v>
                </c:pt>
                <c:pt idx="614">
                  <c:v>3.911111111111111</c:v>
                </c:pt>
                <c:pt idx="615">
                  <c:v>3.8461538461538458</c:v>
                </c:pt>
                <c:pt idx="616">
                  <c:v>4.0847457627118642</c:v>
                </c:pt>
                <c:pt idx="617">
                  <c:v>4.0714285714285712</c:v>
                </c:pt>
                <c:pt idx="618">
                  <c:v>3.9705882352941182</c:v>
                </c:pt>
                <c:pt idx="619">
                  <c:v>4.2894736842105274</c:v>
                </c:pt>
                <c:pt idx="620">
                  <c:v>4.4358974358974361</c:v>
                </c:pt>
                <c:pt idx="621">
                  <c:v>4.4000000000000004</c:v>
                </c:pt>
                <c:pt idx="622">
                  <c:v>4.4651162790697674</c:v>
                </c:pt>
                <c:pt idx="623">
                  <c:v>4.5675675675675684</c:v>
                </c:pt>
                <c:pt idx="624">
                  <c:v>4.1190476190476186</c:v>
                </c:pt>
                <c:pt idx="625">
                  <c:v>4.117647058823529</c:v>
                </c:pt>
                <c:pt idx="626">
                  <c:v>4.3428571428571434</c:v>
                </c:pt>
                <c:pt idx="627">
                  <c:v>4.458333333333333</c:v>
                </c:pt>
                <c:pt idx="628">
                  <c:v>4.2666666666666666</c:v>
                </c:pt>
                <c:pt idx="629">
                  <c:v>4.3859649122807021</c:v>
                </c:pt>
                <c:pt idx="630">
                  <c:v>4.4375</c:v>
                </c:pt>
                <c:pt idx="631">
                  <c:v>4.3529411764705879</c:v>
                </c:pt>
                <c:pt idx="632">
                  <c:v>4.333333333333333</c:v>
                </c:pt>
                <c:pt idx="633">
                  <c:v>4.666666666666667</c:v>
                </c:pt>
                <c:pt idx="634">
                  <c:v>4.3939393939393936</c:v>
                </c:pt>
                <c:pt idx="635">
                  <c:v>4.3428571428571434</c:v>
                </c:pt>
                <c:pt idx="636">
                  <c:v>3.7058823529411771</c:v>
                </c:pt>
                <c:pt idx="637">
                  <c:v>3.9189189189189189</c:v>
                </c:pt>
                <c:pt idx="638">
                  <c:v>3.6470588235294121</c:v>
                </c:pt>
                <c:pt idx="639">
                  <c:v>3.7931034482758621</c:v>
                </c:pt>
                <c:pt idx="640">
                  <c:v>3.7407407407407409</c:v>
                </c:pt>
                <c:pt idx="641">
                  <c:v>3.5</c:v>
                </c:pt>
                <c:pt idx="642">
                  <c:v>4.333333333333333</c:v>
                </c:pt>
                <c:pt idx="643">
                  <c:v>4</c:v>
                </c:pt>
                <c:pt idx="644">
                  <c:v>0</c:v>
                </c:pt>
                <c:pt idx="645">
                  <c:v>4</c:v>
                </c:pt>
                <c:pt idx="646">
                  <c:v>0</c:v>
                </c:pt>
                <c:pt idx="647">
                  <c:v>4.5</c:v>
                </c:pt>
                <c:pt idx="648">
                  <c:v>3.1898734177215191</c:v>
                </c:pt>
                <c:pt idx="649">
                  <c:v>3.3636363636363642</c:v>
                </c:pt>
                <c:pt idx="650">
                  <c:v>3.2666666666666671</c:v>
                </c:pt>
                <c:pt idx="651">
                  <c:v>3.3235294117647061</c:v>
                </c:pt>
                <c:pt idx="652">
                  <c:v>3.405594405594405</c:v>
                </c:pt>
                <c:pt idx="653">
                  <c:v>3.4484848484848478</c:v>
                </c:pt>
                <c:pt idx="654">
                  <c:v>3.5432098765432101</c:v>
                </c:pt>
                <c:pt idx="655">
                  <c:v>3.20253164556962</c:v>
                </c:pt>
                <c:pt idx="656">
                  <c:v>3.2666666666666671</c:v>
                </c:pt>
                <c:pt idx="657">
                  <c:v>3.5294117647058818</c:v>
                </c:pt>
                <c:pt idx="658">
                  <c:v>3.4098360655737698</c:v>
                </c:pt>
                <c:pt idx="659">
                  <c:v>3.1758241758241761</c:v>
                </c:pt>
                <c:pt idx="660">
                  <c:v>3.9375</c:v>
                </c:pt>
                <c:pt idx="661">
                  <c:v>2.9285714285714279</c:v>
                </c:pt>
                <c:pt idx="662">
                  <c:v>3.3</c:v>
                </c:pt>
                <c:pt idx="663">
                  <c:v>3.6153846153846159</c:v>
                </c:pt>
                <c:pt idx="664">
                  <c:v>3.8571428571428572</c:v>
                </c:pt>
                <c:pt idx="665">
                  <c:v>3.6363636363636358</c:v>
                </c:pt>
                <c:pt idx="666">
                  <c:v>3.75</c:v>
                </c:pt>
                <c:pt idx="667">
                  <c:v>3.9</c:v>
                </c:pt>
                <c:pt idx="668">
                  <c:v>3.5714285714285721</c:v>
                </c:pt>
                <c:pt idx="669">
                  <c:v>3.454545454545455</c:v>
                </c:pt>
                <c:pt idx="670">
                  <c:v>4.2222222222222223</c:v>
                </c:pt>
                <c:pt idx="671">
                  <c:v>4.0999999999999996</c:v>
                </c:pt>
                <c:pt idx="672">
                  <c:v>4.1363636363636367</c:v>
                </c:pt>
                <c:pt idx="673">
                  <c:v>4.583333333333333</c:v>
                </c:pt>
                <c:pt idx="674">
                  <c:v>4.6315789473684212</c:v>
                </c:pt>
                <c:pt idx="675">
                  <c:v>4.125</c:v>
                </c:pt>
                <c:pt idx="676">
                  <c:v>4.333333333333333</c:v>
                </c:pt>
                <c:pt idx="677">
                  <c:v>4.208333333333333</c:v>
                </c:pt>
                <c:pt idx="678">
                  <c:v>3.9230769230769229</c:v>
                </c:pt>
                <c:pt idx="679">
                  <c:v>4.5555555555555554</c:v>
                </c:pt>
                <c:pt idx="680">
                  <c:v>3.9</c:v>
                </c:pt>
                <c:pt idx="681">
                  <c:v>4.45</c:v>
                </c:pt>
                <c:pt idx="682">
                  <c:v>4.16</c:v>
                </c:pt>
                <c:pt idx="683">
                  <c:v>3.68</c:v>
                </c:pt>
                <c:pt idx="684">
                  <c:v>3.6206896551724141</c:v>
                </c:pt>
                <c:pt idx="685">
                  <c:v>3.5757575757575761</c:v>
                </c:pt>
                <c:pt idx="686">
                  <c:v>3.5172413793103452</c:v>
                </c:pt>
                <c:pt idx="687">
                  <c:v>3.75609756097561</c:v>
                </c:pt>
                <c:pt idx="688">
                  <c:v>3.2340425531914891</c:v>
                </c:pt>
                <c:pt idx="689">
                  <c:v>3.439393939393939</c:v>
                </c:pt>
                <c:pt idx="690">
                  <c:v>3.6086956521739131</c:v>
                </c:pt>
                <c:pt idx="691">
                  <c:v>3.12280701754386</c:v>
                </c:pt>
                <c:pt idx="692">
                  <c:v>3.193548387096774</c:v>
                </c:pt>
                <c:pt idx="693">
                  <c:v>3.4333333333333331</c:v>
                </c:pt>
                <c:pt idx="694">
                  <c:v>3.4117647058823528</c:v>
                </c:pt>
                <c:pt idx="695">
                  <c:v>3.25</c:v>
                </c:pt>
                <c:pt idx="696">
                  <c:v>3.6428571428571428</c:v>
                </c:pt>
                <c:pt idx="697">
                  <c:v>3.875</c:v>
                </c:pt>
                <c:pt idx="698">
                  <c:v>3.4761904761904758</c:v>
                </c:pt>
                <c:pt idx="699">
                  <c:v>3.7727272727272729</c:v>
                </c:pt>
                <c:pt idx="700">
                  <c:v>3.9285714285714288</c:v>
                </c:pt>
                <c:pt idx="701">
                  <c:v>4</c:v>
                </c:pt>
                <c:pt idx="702">
                  <c:v>4.1904761904761907</c:v>
                </c:pt>
                <c:pt idx="703">
                  <c:v>3.875</c:v>
                </c:pt>
                <c:pt idx="704">
                  <c:v>4.05</c:v>
                </c:pt>
                <c:pt idx="705">
                  <c:v>4.2727272727272716</c:v>
                </c:pt>
                <c:pt idx="706">
                  <c:v>4.12</c:v>
                </c:pt>
                <c:pt idx="707">
                  <c:v>3.75</c:v>
                </c:pt>
                <c:pt idx="708">
                  <c:v>3.0277777777777781</c:v>
                </c:pt>
                <c:pt idx="709">
                  <c:v>3.1538461538461542</c:v>
                </c:pt>
                <c:pt idx="710">
                  <c:v>3.4285714285714279</c:v>
                </c:pt>
                <c:pt idx="711">
                  <c:v>3.393939393939394</c:v>
                </c:pt>
                <c:pt idx="712">
                  <c:v>3.4761904761904758</c:v>
                </c:pt>
                <c:pt idx="713">
                  <c:v>3.513513513513514</c:v>
                </c:pt>
                <c:pt idx="714">
                  <c:v>3.0769230769230771</c:v>
                </c:pt>
                <c:pt idx="715">
                  <c:v>3.2</c:v>
                </c:pt>
                <c:pt idx="716">
                  <c:v>3.416666666666667</c:v>
                </c:pt>
                <c:pt idx="717">
                  <c:v>3.5</c:v>
                </c:pt>
                <c:pt idx="718">
                  <c:v>3.6842105263157889</c:v>
                </c:pt>
                <c:pt idx="719">
                  <c:v>3.1578947368421049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00-4891-BCE0-AE29CD8737FC}"/>
            </c:ext>
          </c:extLst>
        </c:ser>
        <c:ser>
          <c:idx val="1"/>
          <c:order val="1"/>
          <c:tx>
            <c:v>Consumer &amp; Retail (β=0.185)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solidFill>
                  <a:srgbClr val="FF0000"/>
                </a:solidFill>
                <a:prstDash val="solid"/>
              </a:ln>
              <a:effectLst/>
            </c:spPr>
          </c:marker>
          <c:xVal>
            <c:numRef>
              <c:f>H4_DI_int_산점도!$C$3:$C$722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-1.1089189865544746</c:v>
                </c:pt>
                <c:pt idx="121">
                  <c:v>-1.9766574170213711</c:v>
                </c:pt>
                <c:pt idx="122">
                  <c:v>0.72756446416911136</c:v>
                </c:pt>
                <c:pt idx="123">
                  <c:v>-1.0272494872164137</c:v>
                </c:pt>
                <c:pt idx="124">
                  <c:v>-0.14902371330927636</c:v>
                </c:pt>
                <c:pt idx="125">
                  <c:v>-0.41253285301024289</c:v>
                </c:pt>
                <c:pt idx="126">
                  <c:v>0.92896822183104544</c:v>
                </c:pt>
                <c:pt idx="127">
                  <c:v>1.0221280186950248</c:v>
                </c:pt>
                <c:pt idx="128">
                  <c:v>-0.22199122867930127</c:v>
                </c:pt>
                <c:pt idx="129">
                  <c:v>1.2582144326039111</c:v>
                </c:pt>
                <c:pt idx="130">
                  <c:v>-1.1755852604675243</c:v>
                </c:pt>
                <c:pt idx="131">
                  <c:v>0.73030891704136658</c:v>
                </c:pt>
                <c:pt idx="132">
                  <c:v>-1.2485461733213816</c:v>
                </c:pt>
                <c:pt idx="133">
                  <c:v>-1.5279925984911711</c:v>
                </c:pt>
                <c:pt idx="134">
                  <c:v>-0.67309130424868391</c:v>
                </c:pt>
                <c:pt idx="135">
                  <c:v>1.1301119792461773</c:v>
                </c:pt>
                <c:pt idx="136">
                  <c:v>-0.65803831926427492</c:v>
                </c:pt>
                <c:pt idx="137">
                  <c:v>0.83898810951240377</c:v>
                </c:pt>
                <c:pt idx="138">
                  <c:v>-0.52822390965384913</c:v>
                </c:pt>
                <c:pt idx="139">
                  <c:v>-1.026786497288104</c:v>
                </c:pt>
                <c:pt idx="140">
                  <c:v>1.141229943703524</c:v>
                </c:pt>
                <c:pt idx="141">
                  <c:v>0.11257801656990572</c:v>
                </c:pt>
                <c:pt idx="142">
                  <c:v>1.7093646742485622</c:v>
                </c:pt>
                <c:pt idx="143">
                  <c:v>-0.67436881293122042</c:v>
                </c:pt>
                <c:pt idx="144">
                  <c:v>-0.39391489614998226</c:v>
                </c:pt>
                <c:pt idx="145">
                  <c:v>-1.4904785359204848</c:v>
                </c:pt>
                <c:pt idx="146">
                  <c:v>-1.7503412734702644</c:v>
                </c:pt>
                <c:pt idx="147">
                  <c:v>-0.9307741781209552</c:v>
                </c:pt>
                <c:pt idx="148">
                  <c:v>0.22204549758558598</c:v>
                </c:pt>
                <c:pt idx="149">
                  <c:v>0.79033822975674872</c:v>
                </c:pt>
                <c:pt idx="150">
                  <c:v>0.49648207287542978</c:v>
                </c:pt>
                <c:pt idx="151">
                  <c:v>-0.70343056772327861</c:v>
                </c:pt>
                <c:pt idx="152">
                  <c:v>2.3096203945116915</c:v>
                </c:pt>
                <c:pt idx="153">
                  <c:v>0.60401976415400105</c:v>
                </c:pt>
                <c:pt idx="154">
                  <c:v>-0.44027511865295826</c:v>
                </c:pt>
                <c:pt idx="155">
                  <c:v>-0.11806628076361586</c:v>
                </c:pt>
                <c:pt idx="156">
                  <c:v>0.37461625573134649</c:v>
                </c:pt>
                <c:pt idx="157">
                  <c:v>-0.16213603435035193</c:v>
                </c:pt>
                <c:pt idx="158">
                  <c:v>0.22190390383941616</c:v>
                </c:pt>
                <c:pt idx="159">
                  <c:v>0.63305254354846152</c:v>
                </c:pt>
                <c:pt idx="160">
                  <c:v>-0.72692374554944306</c:v>
                </c:pt>
                <c:pt idx="161">
                  <c:v>3.164430573560989E-2</c:v>
                </c:pt>
                <c:pt idx="162">
                  <c:v>1.136799483900905</c:v>
                </c:pt>
                <c:pt idx="163">
                  <c:v>1.0291176973104408</c:v>
                </c:pt>
                <c:pt idx="164">
                  <c:v>-0.85196541517315794</c:v>
                </c:pt>
                <c:pt idx="165">
                  <c:v>0.35945468396956781</c:v>
                </c:pt>
                <c:pt idx="166">
                  <c:v>0.6164225837877233</c:v>
                </c:pt>
                <c:pt idx="167">
                  <c:v>-4.4352015744673956E-2</c:v>
                </c:pt>
                <c:pt idx="168">
                  <c:v>-2.6163842682718554</c:v>
                </c:pt>
                <c:pt idx="169">
                  <c:v>0.21773446973877708</c:v>
                </c:pt>
                <c:pt idx="170">
                  <c:v>-0.93785458988878578</c:v>
                </c:pt>
                <c:pt idx="171">
                  <c:v>-0.39576888060705556</c:v>
                </c:pt>
                <c:pt idx="172">
                  <c:v>0.91024455183115827</c:v>
                </c:pt>
                <c:pt idx="173">
                  <c:v>-0.49714547089153405</c:v>
                </c:pt>
                <c:pt idx="174">
                  <c:v>-0.51515046052125035</c:v>
                </c:pt>
                <c:pt idx="175">
                  <c:v>0.46406827372638715</c:v>
                </c:pt>
                <c:pt idx="176">
                  <c:v>-8.9692317228361573E-2</c:v>
                </c:pt>
                <c:pt idx="177">
                  <c:v>0.44308519878077757</c:v>
                </c:pt>
                <c:pt idx="178">
                  <c:v>-1.7712876726869862</c:v>
                </c:pt>
                <c:pt idx="179">
                  <c:v>-0.6390328648232797</c:v>
                </c:pt>
                <c:pt idx="180">
                  <c:v>-2.1261123493543908</c:v>
                </c:pt>
                <c:pt idx="181">
                  <c:v>-1.2841100867388411</c:v>
                </c:pt>
                <c:pt idx="182">
                  <c:v>-1.1126616622243639</c:v>
                </c:pt>
                <c:pt idx="183">
                  <c:v>-1.0267980610041054</c:v>
                </c:pt>
                <c:pt idx="184">
                  <c:v>-1.6777896638972458</c:v>
                </c:pt>
                <c:pt idx="185">
                  <c:v>-0.83087352102427525</c:v>
                </c:pt>
                <c:pt idx="186">
                  <c:v>-1.7954576744669826</c:v>
                </c:pt>
                <c:pt idx="187">
                  <c:v>-1.3645176877050902</c:v>
                </c:pt>
                <c:pt idx="188">
                  <c:v>3.3045886326323548E-2</c:v>
                </c:pt>
                <c:pt idx="189">
                  <c:v>-0.73374484520592009</c:v>
                </c:pt>
                <c:pt idx="190">
                  <c:v>0.46462853286384287</c:v>
                </c:pt>
                <c:pt idx="191">
                  <c:v>0.60615968415752164</c:v>
                </c:pt>
                <c:pt idx="192">
                  <c:v>-1.4992320984617815</c:v>
                </c:pt>
                <c:pt idx="193">
                  <c:v>-1.3738258501142711</c:v>
                </c:pt>
                <c:pt idx="194">
                  <c:v>-0.49144935571735571</c:v>
                </c:pt>
                <c:pt idx="195">
                  <c:v>-1.1126705700503892</c:v>
                </c:pt>
                <c:pt idx="196">
                  <c:v>-1.2942923354270122</c:v>
                </c:pt>
                <c:pt idx="197">
                  <c:v>-0.93757946157981698</c:v>
                </c:pt>
                <c:pt idx="198">
                  <c:v>0.79196488113829</c:v>
                </c:pt>
                <c:pt idx="199">
                  <c:v>0.47994262018528577</c:v>
                </c:pt>
                <c:pt idx="200">
                  <c:v>-0.91529125305745773</c:v>
                </c:pt>
                <c:pt idx="201">
                  <c:v>7.5211395291669314E-2</c:v>
                </c:pt>
                <c:pt idx="202">
                  <c:v>0.20965114457946465</c:v>
                </c:pt>
                <c:pt idx="203">
                  <c:v>0.64038685237131276</c:v>
                </c:pt>
                <c:pt idx="204">
                  <c:v>-1.6428902436956028</c:v>
                </c:pt>
                <c:pt idx="205">
                  <c:v>0.50196285237197702</c:v>
                </c:pt>
                <c:pt idx="206">
                  <c:v>-0.77490621485220046</c:v>
                </c:pt>
                <c:pt idx="207">
                  <c:v>-2.12048911124102</c:v>
                </c:pt>
                <c:pt idx="208">
                  <c:v>0.52151267976011384</c:v>
                </c:pt>
                <c:pt idx="209">
                  <c:v>-1.3501592991224203</c:v>
                </c:pt>
                <c:pt idx="210">
                  <c:v>3.7056477614963279E-2</c:v>
                </c:pt>
                <c:pt idx="211">
                  <c:v>0.49787708929182295</c:v>
                </c:pt>
                <c:pt idx="212">
                  <c:v>0.77026101713415995</c:v>
                </c:pt>
                <c:pt idx="213">
                  <c:v>0.41171240388909169</c:v>
                </c:pt>
                <c:pt idx="214">
                  <c:v>0.15320328026548635</c:v>
                </c:pt>
                <c:pt idx="215">
                  <c:v>1.5900841766655587</c:v>
                </c:pt>
                <c:pt idx="216">
                  <c:v>3.5039406536780549</c:v>
                </c:pt>
                <c:pt idx="217">
                  <c:v>1.8748194252993624</c:v>
                </c:pt>
                <c:pt idx="218">
                  <c:v>2.0889325010291389</c:v>
                </c:pt>
                <c:pt idx="219">
                  <c:v>2.9453848039482202</c:v>
                </c:pt>
                <c:pt idx="220">
                  <c:v>1.5407926203896298</c:v>
                </c:pt>
                <c:pt idx="221">
                  <c:v>3.0597359693902408</c:v>
                </c:pt>
                <c:pt idx="222">
                  <c:v>4.1341943130523635</c:v>
                </c:pt>
                <c:pt idx="223">
                  <c:v>0.83907749825004041</c:v>
                </c:pt>
                <c:pt idx="224">
                  <c:v>2.7463823970561849</c:v>
                </c:pt>
                <c:pt idx="225">
                  <c:v>3.4346029976161701</c:v>
                </c:pt>
                <c:pt idx="226">
                  <c:v>1.7522859740251024</c:v>
                </c:pt>
                <c:pt idx="227">
                  <c:v>2.2110997077317589</c:v>
                </c:pt>
                <c:pt idx="228">
                  <c:v>-1.2349463020448579</c:v>
                </c:pt>
                <c:pt idx="229">
                  <c:v>-2.2109491968285655E-2</c:v>
                </c:pt>
                <c:pt idx="230">
                  <c:v>-1.4082087034843696</c:v>
                </c:pt>
                <c:pt idx="231">
                  <c:v>1.0174649166687768</c:v>
                </c:pt>
                <c:pt idx="232">
                  <c:v>-1.6606631265020941</c:v>
                </c:pt>
                <c:pt idx="233">
                  <c:v>-0.38044649364349065</c:v>
                </c:pt>
                <c:pt idx="234">
                  <c:v>-0.85210525311771146</c:v>
                </c:pt>
                <c:pt idx="235">
                  <c:v>0.50511689149178318</c:v>
                </c:pt>
                <c:pt idx="236">
                  <c:v>-1.5349899232200606</c:v>
                </c:pt>
                <c:pt idx="237">
                  <c:v>0.46715338230317327</c:v>
                </c:pt>
                <c:pt idx="238">
                  <c:v>-0.61092378220933585</c:v>
                </c:pt>
                <c:pt idx="239">
                  <c:v>0.28747385488442112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H4_DI_int_산점도!$D$3:$D$722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2.774193548387097</c:v>
                </c:pt>
                <c:pt idx="121">
                  <c:v>2.5625</c:v>
                </c:pt>
                <c:pt idx="122">
                  <c:v>3.2222222222222219</c:v>
                </c:pt>
                <c:pt idx="123">
                  <c:v>2.7941176470588238</c:v>
                </c:pt>
                <c:pt idx="124">
                  <c:v>2.964285714285714</c:v>
                </c:pt>
                <c:pt idx="125">
                  <c:v>2.9</c:v>
                </c:pt>
                <c:pt idx="126">
                  <c:v>3.2272727272727271</c:v>
                </c:pt>
                <c:pt idx="127">
                  <c:v>3.25</c:v>
                </c:pt>
                <c:pt idx="128">
                  <c:v>2.8888888888888888</c:v>
                </c:pt>
                <c:pt idx="129">
                  <c:v>3.25</c:v>
                </c:pt>
                <c:pt idx="130">
                  <c:v>2.65625</c:v>
                </c:pt>
                <c:pt idx="131">
                  <c:v>3.1212121212121211</c:v>
                </c:pt>
                <c:pt idx="132">
                  <c:v>3.6470588235294121</c:v>
                </c:pt>
                <c:pt idx="133">
                  <c:v>3.6122448979591839</c:v>
                </c:pt>
                <c:pt idx="134">
                  <c:v>3.71875</c:v>
                </c:pt>
                <c:pt idx="135">
                  <c:v>3.9433962264150941</c:v>
                </c:pt>
                <c:pt idx="136">
                  <c:v>3.6981132075471699</c:v>
                </c:pt>
                <c:pt idx="137">
                  <c:v>3.884615384615385</c:v>
                </c:pt>
                <c:pt idx="138">
                  <c:v>3.714285714285714</c:v>
                </c:pt>
                <c:pt idx="139">
                  <c:v>3.652173913043478</c:v>
                </c:pt>
                <c:pt idx="140">
                  <c:v>3.8928571428571428</c:v>
                </c:pt>
                <c:pt idx="141">
                  <c:v>3.7647058823529411</c:v>
                </c:pt>
                <c:pt idx="142">
                  <c:v>3.9636363636363638</c:v>
                </c:pt>
                <c:pt idx="143">
                  <c:v>3.666666666666667</c:v>
                </c:pt>
                <c:pt idx="144">
                  <c:v>3.0109890109890109</c:v>
                </c:pt>
                <c:pt idx="145">
                  <c:v>2.8</c:v>
                </c:pt>
                <c:pt idx="146">
                  <c:v>2.75</c:v>
                </c:pt>
                <c:pt idx="147">
                  <c:v>2.907692307692308</c:v>
                </c:pt>
                <c:pt idx="148">
                  <c:v>3.094736842105263</c:v>
                </c:pt>
                <c:pt idx="149">
                  <c:v>3.204081632653061</c:v>
                </c:pt>
                <c:pt idx="150">
                  <c:v>3.1475409836065569</c:v>
                </c:pt>
                <c:pt idx="151">
                  <c:v>2.916666666666667</c:v>
                </c:pt>
                <c:pt idx="152">
                  <c:v>3.4509803921568629</c:v>
                </c:pt>
                <c:pt idx="153">
                  <c:v>3.12280701754386</c:v>
                </c:pt>
                <c:pt idx="154">
                  <c:v>2.921875</c:v>
                </c:pt>
                <c:pt idx="155">
                  <c:v>2.9838709677419351</c:v>
                </c:pt>
                <c:pt idx="156">
                  <c:v>3.32</c:v>
                </c:pt>
                <c:pt idx="157">
                  <c:v>3.1538461538461542</c:v>
                </c:pt>
                <c:pt idx="158">
                  <c:v>3.2727272727272729</c:v>
                </c:pt>
                <c:pt idx="159">
                  <c:v>3.4</c:v>
                </c:pt>
                <c:pt idx="160">
                  <c:v>2.9230769230769229</c:v>
                </c:pt>
                <c:pt idx="161">
                  <c:v>3.1578947368421049</c:v>
                </c:pt>
                <c:pt idx="162">
                  <c:v>3.5</c:v>
                </c:pt>
                <c:pt idx="163">
                  <c:v>3.4666666666666668</c:v>
                </c:pt>
                <c:pt idx="164">
                  <c:v>2.5</c:v>
                </c:pt>
                <c:pt idx="165">
                  <c:v>2.875</c:v>
                </c:pt>
                <c:pt idx="166">
                  <c:v>2.954545454545455</c:v>
                </c:pt>
                <c:pt idx="167">
                  <c:v>2.75</c:v>
                </c:pt>
                <c:pt idx="168">
                  <c:v>2.8</c:v>
                </c:pt>
                <c:pt idx="169">
                  <c:v>3.3555555555555561</c:v>
                </c:pt>
                <c:pt idx="170">
                  <c:v>3.129032258064516</c:v>
                </c:pt>
                <c:pt idx="171">
                  <c:v>3.2352941176470589</c:v>
                </c:pt>
                <c:pt idx="172">
                  <c:v>3.4558823529411771</c:v>
                </c:pt>
                <c:pt idx="173">
                  <c:v>3.18</c:v>
                </c:pt>
                <c:pt idx="174">
                  <c:v>3.1764705882352939</c:v>
                </c:pt>
                <c:pt idx="175">
                  <c:v>3.3684210526315792</c:v>
                </c:pt>
                <c:pt idx="176">
                  <c:v>3.410714285714286</c:v>
                </c:pt>
                <c:pt idx="177">
                  <c:v>3.5151515151515151</c:v>
                </c:pt>
                <c:pt idx="178">
                  <c:v>3.0810810810810811</c:v>
                </c:pt>
                <c:pt idx="179">
                  <c:v>3.3030303030303032</c:v>
                </c:pt>
                <c:pt idx="180">
                  <c:v>2.833333333333333</c:v>
                </c:pt>
                <c:pt idx="181">
                  <c:v>3.035714285714286</c:v>
                </c:pt>
                <c:pt idx="182">
                  <c:v>3.0769230769230771</c:v>
                </c:pt>
                <c:pt idx="183">
                  <c:v>3.0975609756097562</c:v>
                </c:pt>
                <c:pt idx="184">
                  <c:v>3.2234042553191489</c:v>
                </c:pt>
                <c:pt idx="185">
                  <c:v>3.4269662921348321</c:v>
                </c:pt>
                <c:pt idx="186">
                  <c:v>3.1951219512195119</c:v>
                </c:pt>
                <c:pt idx="187">
                  <c:v>3.2987012987012991</c:v>
                </c:pt>
                <c:pt idx="188">
                  <c:v>3.4938271604938271</c:v>
                </c:pt>
                <c:pt idx="189">
                  <c:v>3.3095238095238089</c:v>
                </c:pt>
                <c:pt idx="190">
                  <c:v>3.5975609756097562</c:v>
                </c:pt>
                <c:pt idx="191">
                  <c:v>3.6315789473684208</c:v>
                </c:pt>
                <c:pt idx="192">
                  <c:v>3.5</c:v>
                </c:pt>
                <c:pt idx="193">
                  <c:v>3.5217391304347831</c:v>
                </c:pt>
                <c:pt idx="194">
                  <c:v>3.6746987951807228</c:v>
                </c:pt>
                <c:pt idx="195">
                  <c:v>3.5670103092783512</c:v>
                </c:pt>
                <c:pt idx="196">
                  <c:v>3.5042016806722689</c:v>
                </c:pt>
                <c:pt idx="197">
                  <c:v>3.566037735849056</c:v>
                </c:pt>
                <c:pt idx="198">
                  <c:v>3.8658536585365848</c:v>
                </c:pt>
                <c:pt idx="199">
                  <c:v>3.8117647058823532</c:v>
                </c:pt>
                <c:pt idx="200">
                  <c:v>3.7032967032967039</c:v>
                </c:pt>
                <c:pt idx="201">
                  <c:v>3.875</c:v>
                </c:pt>
                <c:pt idx="202">
                  <c:v>3.898305084745763</c:v>
                </c:pt>
                <c:pt idx="203">
                  <c:v>3.9729729729729728</c:v>
                </c:pt>
                <c:pt idx="204">
                  <c:v>2.75</c:v>
                </c:pt>
                <c:pt idx="205">
                  <c:v>3.045454545454545</c:v>
                </c:pt>
                <c:pt idx="206">
                  <c:v>2.8695652173913042</c:v>
                </c:pt>
                <c:pt idx="207">
                  <c:v>2.6842105263157889</c:v>
                </c:pt>
                <c:pt idx="208">
                  <c:v>3.023255813953488</c:v>
                </c:pt>
                <c:pt idx="209">
                  <c:v>2.7654320987654319</c:v>
                </c:pt>
                <c:pt idx="210">
                  <c:v>2.956521739130435</c:v>
                </c:pt>
                <c:pt idx="211">
                  <c:v>3.02</c:v>
                </c:pt>
                <c:pt idx="212">
                  <c:v>3.0249999999999999</c:v>
                </c:pt>
                <c:pt idx="213">
                  <c:v>2.975609756097561</c:v>
                </c:pt>
                <c:pt idx="214">
                  <c:v>2.94</c:v>
                </c:pt>
                <c:pt idx="215">
                  <c:v>3.137931034482758</c:v>
                </c:pt>
                <c:pt idx="216">
                  <c:v>3.0869565217391299</c:v>
                </c:pt>
                <c:pt idx="217">
                  <c:v>2.833333333333333</c:v>
                </c:pt>
                <c:pt idx="218">
                  <c:v>2.8666666666666671</c:v>
                </c:pt>
                <c:pt idx="219">
                  <c:v>3</c:v>
                </c:pt>
                <c:pt idx="220">
                  <c:v>2.8235294117647061</c:v>
                </c:pt>
                <c:pt idx="221">
                  <c:v>3.06</c:v>
                </c:pt>
                <c:pt idx="222">
                  <c:v>3.2272727272727271</c:v>
                </c:pt>
                <c:pt idx="223">
                  <c:v>2.714285714285714</c:v>
                </c:pt>
                <c:pt idx="224">
                  <c:v>3.083333333333333</c:v>
                </c:pt>
                <c:pt idx="225">
                  <c:v>3.1904761904761911</c:v>
                </c:pt>
                <c:pt idx="226">
                  <c:v>2.9285714285714279</c:v>
                </c:pt>
                <c:pt idx="227">
                  <c:v>3</c:v>
                </c:pt>
                <c:pt idx="228">
                  <c:v>3.75</c:v>
                </c:pt>
                <c:pt idx="229">
                  <c:v>4</c:v>
                </c:pt>
                <c:pt idx="230">
                  <c:v>3.714285714285714</c:v>
                </c:pt>
                <c:pt idx="231">
                  <c:v>4.2142857142857144</c:v>
                </c:pt>
                <c:pt idx="232">
                  <c:v>3.625</c:v>
                </c:pt>
                <c:pt idx="233">
                  <c:v>3.8888888888888888</c:v>
                </c:pt>
                <c:pt idx="234">
                  <c:v>3.791666666666667</c:v>
                </c:pt>
                <c:pt idx="235">
                  <c:v>4.0714285714285712</c:v>
                </c:pt>
                <c:pt idx="236">
                  <c:v>3.8095238095238089</c:v>
                </c:pt>
                <c:pt idx="237">
                  <c:v>4.2222222222222223</c:v>
                </c:pt>
                <c:pt idx="238">
                  <c:v>4</c:v>
                </c:pt>
                <c:pt idx="239">
                  <c:v>4.1851851851851851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00-4891-BCE0-AE29CD8737FC}"/>
            </c:ext>
          </c:extLst>
        </c:ser>
        <c:ser>
          <c:idx val="2"/>
          <c:order val="2"/>
          <c:tx>
            <c:v>Finance (β=0.229)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xVal>
            <c:numRef>
              <c:f>H4_DI_int_산점도!$E$3:$E$722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-2.8495575674888358</c:v>
                </c:pt>
                <c:pt idx="241">
                  <c:v>-0.25348520520609341</c:v>
                </c:pt>
                <c:pt idx="242">
                  <c:v>-1.036427663672312</c:v>
                </c:pt>
                <c:pt idx="243">
                  <c:v>-2.0395049130923431</c:v>
                </c:pt>
                <c:pt idx="244">
                  <c:v>-1.4448324088636331</c:v>
                </c:pt>
                <c:pt idx="245">
                  <c:v>-0.92734290143185949</c:v>
                </c:pt>
                <c:pt idx="246">
                  <c:v>-0.38829133119042597</c:v>
                </c:pt>
                <c:pt idx="247">
                  <c:v>-1.9335724992158678</c:v>
                </c:pt>
                <c:pt idx="248">
                  <c:v>-1.7250956942930731</c:v>
                </c:pt>
                <c:pt idx="249">
                  <c:v>-2.1694530439925583</c:v>
                </c:pt>
                <c:pt idx="250">
                  <c:v>0.37006474651024468</c:v>
                </c:pt>
                <c:pt idx="251">
                  <c:v>-2.2487457910990409</c:v>
                </c:pt>
                <c:pt idx="252">
                  <c:v>-1.1710539103788717</c:v>
                </c:pt>
                <c:pt idx="253">
                  <c:v>1.3428724086406041</c:v>
                </c:pt>
                <c:pt idx="254">
                  <c:v>-0.18974583458388367</c:v>
                </c:pt>
                <c:pt idx="255">
                  <c:v>-0.29957246515977509</c:v>
                </c:pt>
                <c:pt idx="256">
                  <c:v>1.0736464422679868</c:v>
                </c:pt>
                <c:pt idx="257">
                  <c:v>-0.93879581704646409</c:v>
                </c:pt>
                <c:pt idx="258">
                  <c:v>-2.5454025271852361</c:v>
                </c:pt>
                <c:pt idx="259">
                  <c:v>-0.51921326105040277</c:v>
                </c:pt>
                <c:pt idx="260">
                  <c:v>0.29200681791477445</c:v>
                </c:pt>
                <c:pt idx="261">
                  <c:v>-0.90458047140733067</c:v>
                </c:pt>
                <c:pt idx="262">
                  <c:v>-0.8579601874077698</c:v>
                </c:pt>
                <c:pt idx="263">
                  <c:v>-0.74140947740886243</c:v>
                </c:pt>
                <c:pt idx="264">
                  <c:v>-0.90914149027498059</c:v>
                </c:pt>
                <c:pt idx="265">
                  <c:v>-1.1296918675952186</c:v>
                </c:pt>
                <c:pt idx="266">
                  <c:v>0.6347111509666723</c:v>
                </c:pt>
                <c:pt idx="267">
                  <c:v>-2.2154783405563814</c:v>
                </c:pt>
                <c:pt idx="268">
                  <c:v>-8.6136458906880335</c:v>
                </c:pt>
                <c:pt idx="269">
                  <c:v>1.3111210887225984</c:v>
                </c:pt>
                <c:pt idx="270">
                  <c:v>0.98029552274224396</c:v>
                </c:pt>
                <c:pt idx="271">
                  <c:v>1.7081117678990234</c:v>
                </c:pt>
                <c:pt idx="272">
                  <c:v>0.66149833399995372</c:v>
                </c:pt>
                <c:pt idx="273">
                  <c:v>0.3968378812156711</c:v>
                </c:pt>
                <c:pt idx="274">
                  <c:v>-1.0043056923481815</c:v>
                </c:pt>
                <c:pt idx="275">
                  <c:v>0.6909050509759852</c:v>
                </c:pt>
                <c:pt idx="276">
                  <c:v>-0.43211395089041787</c:v>
                </c:pt>
                <c:pt idx="277">
                  <c:v>-0.35325751786364334</c:v>
                </c:pt>
                <c:pt idx="278">
                  <c:v>0.51416324543091996</c:v>
                </c:pt>
                <c:pt idx="279">
                  <c:v>0.51416324543091996</c:v>
                </c:pt>
                <c:pt idx="280">
                  <c:v>1.2016587426766323</c:v>
                </c:pt>
                <c:pt idx="281">
                  <c:v>2.8802785531262947</c:v>
                </c:pt>
                <c:pt idx="282">
                  <c:v>0.46435109387625217</c:v>
                </c:pt>
                <c:pt idx="283">
                  <c:v>0.11738278855842821</c:v>
                </c:pt>
                <c:pt idx="284">
                  <c:v>-0.38720302455467426</c:v>
                </c:pt>
                <c:pt idx="285">
                  <c:v>2.0310609215998703</c:v>
                </c:pt>
                <c:pt idx="286">
                  <c:v>2.6619123858140972</c:v>
                </c:pt>
                <c:pt idx="287">
                  <c:v>1.3551486385131943</c:v>
                </c:pt>
                <c:pt idx="288">
                  <c:v>0.61707419491553395</c:v>
                </c:pt>
                <c:pt idx="289">
                  <c:v>2.913995016228931</c:v>
                </c:pt>
                <c:pt idx="290">
                  <c:v>0.88646614309426564</c:v>
                </c:pt>
                <c:pt idx="291">
                  <c:v>-0.10130433356108415</c:v>
                </c:pt>
                <c:pt idx="292">
                  <c:v>2.4384075075774936</c:v>
                </c:pt>
                <c:pt idx="293">
                  <c:v>1.2860086181462516</c:v>
                </c:pt>
                <c:pt idx="294">
                  <c:v>1.7798938564739277</c:v>
                </c:pt>
                <c:pt idx="295">
                  <c:v>1.3746546865640366</c:v>
                </c:pt>
                <c:pt idx="296">
                  <c:v>0.61928030203999318</c:v>
                </c:pt>
                <c:pt idx="297">
                  <c:v>-0.8187973036788263</c:v>
                </c:pt>
                <c:pt idx="298">
                  <c:v>1.074429443243929</c:v>
                </c:pt>
                <c:pt idx="299">
                  <c:v>1.4036862687957126</c:v>
                </c:pt>
                <c:pt idx="300">
                  <c:v>-0.45042861686177199</c:v>
                </c:pt>
                <c:pt idx="301">
                  <c:v>1.2222198165350577</c:v>
                </c:pt>
                <c:pt idx="302">
                  <c:v>-0.36391231858262596</c:v>
                </c:pt>
                <c:pt idx="303">
                  <c:v>-10.313286620684451</c:v>
                </c:pt>
                <c:pt idx="304">
                  <c:v>0.10898576834254636</c:v>
                </c:pt>
                <c:pt idx="305">
                  <c:v>-7.6406299398483091E-2</c:v>
                </c:pt>
                <c:pt idx="306">
                  <c:v>1.4067302425297412</c:v>
                </c:pt>
                <c:pt idx="307">
                  <c:v>-8.9752255509678172</c:v>
                </c:pt>
                <c:pt idx="308">
                  <c:v>-8.4809632124083905</c:v>
                </c:pt>
                <c:pt idx="309">
                  <c:v>-8.4809632124083905</c:v>
                </c:pt>
                <c:pt idx="310">
                  <c:v>2.7661555638806297</c:v>
                </c:pt>
                <c:pt idx="311">
                  <c:v>-8.4809632124083905</c:v>
                </c:pt>
                <c:pt idx="312">
                  <c:v>-0.58711158874351899</c:v>
                </c:pt>
                <c:pt idx="313">
                  <c:v>-1.5816181709237205</c:v>
                </c:pt>
                <c:pt idx="314">
                  <c:v>-0.33848494319846867</c:v>
                </c:pt>
                <c:pt idx="315">
                  <c:v>4.5756236280243195E-2</c:v>
                </c:pt>
                <c:pt idx="316">
                  <c:v>-0.43966225549543919</c:v>
                </c:pt>
                <c:pt idx="317">
                  <c:v>0.14046658410967883</c:v>
                </c:pt>
                <c:pt idx="318">
                  <c:v>-0.63303853536381105</c:v>
                </c:pt>
                <c:pt idx="319">
                  <c:v>-0.19103560995038882</c:v>
                </c:pt>
                <c:pt idx="320">
                  <c:v>-1.8194914406747218</c:v>
                </c:pt>
                <c:pt idx="321">
                  <c:v>-0.22828090918639976</c:v>
                </c:pt>
                <c:pt idx="322">
                  <c:v>1.6612815969559835</c:v>
                </c:pt>
                <c:pt idx="323">
                  <c:v>-1.4879892466146538</c:v>
                </c:pt>
                <c:pt idx="324">
                  <c:v>1.7730719605127612</c:v>
                </c:pt>
                <c:pt idx="325">
                  <c:v>1.4069513693245321</c:v>
                </c:pt>
                <c:pt idx="326">
                  <c:v>1.8462960787504052</c:v>
                </c:pt>
                <c:pt idx="327">
                  <c:v>1.1872790146115939</c:v>
                </c:pt>
                <c:pt idx="328">
                  <c:v>-0.73346753789371277</c:v>
                </c:pt>
                <c:pt idx="329">
                  <c:v>-1.3525441739029003</c:v>
                </c:pt>
                <c:pt idx="330">
                  <c:v>-1.5023207793889926</c:v>
                </c:pt>
                <c:pt idx="331">
                  <c:v>-1.8318293114583988</c:v>
                </c:pt>
                <c:pt idx="332">
                  <c:v>-1.1417634457529224</c:v>
                </c:pt>
                <c:pt idx="333">
                  <c:v>-0.59258255897057799</c:v>
                </c:pt>
                <c:pt idx="334">
                  <c:v>2.3886851121335706</c:v>
                </c:pt>
                <c:pt idx="335">
                  <c:v>0.13965862340587887</c:v>
                </c:pt>
                <c:pt idx="336">
                  <c:v>-0.93187094658579039</c:v>
                </c:pt>
                <c:pt idx="337">
                  <c:v>0.71211911689221052</c:v>
                </c:pt>
                <c:pt idx="338">
                  <c:v>-0.10316575132239254</c:v>
                </c:pt>
                <c:pt idx="339">
                  <c:v>0.48565109794370814</c:v>
                </c:pt>
                <c:pt idx="340">
                  <c:v>-1.3558372983384626</c:v>
                </c:pt>
                <c:pt idx="341">
                  <c:v>-3.1877119404996588</c:v>
                </c:pt>
                <c:pt idx="342">
                  <c:v>-1.094140920886862</c:v>
                </c:pt>
                <c:pt idx="343">
                  <c:v>-2.3564831312140377E-2</c:v>
                </c:pt>
                <c:pt idx="344">
                  <c:v>0.73845853591445632</c:v>
                </c:pt>
                <c:pt idx="345">
                  <c:v>0.33699250232392963</c:v>
                </c:pt>
                <c:pt idx="346">
                  <c:v>-0.99527996470239244</c:v>
                </c:pt>
                <c:pt idx="347">
                  <c:v>-4.0857882231850606E-2</c:v>
                </c:pt>
                <c:pt idx="348">
                  <c:v>-2.3164144447873949</c:v>
                </c:pt>
                <c:pt idx="349">
                  <c:v>-5.1084166165209777E-2</c:v>
                </c:pt>
                <c:pt idx="350">
                  <c:v>-0.43049908967828421</c:v>
                </c:pt>
                <c:pt idx="351">
                  <c:v>-0.36354351494068105</c:v>
                </c:pt>
                <c:pt idx="352">
                  <c:v>-0.12223961849366582</c:v>
                </c:pt>
                <c:pt idx="353">
                  <c:v>0.26703265352244521</c:v>
                </c:pt>
                <c:pt idx="354">
                  <c:v>-9.4031482840321701E-2</c:v>
                </c:pt>
                <c:pt idx="355">
                  <c:v>-1.8993521646541751</c:v>
                </c:pt>
                <c:pt idx="356">
                  <c:v>-0.18480431965771821</c:v>
                </c:pt>
                <c:pt idx="357">
                  <c:v>1.0724725837483571</c:v>
                </c:pt>
                <c:pt idx="358">
                  <c:v>-1.2486540071551622</c:v>
                </c:pt>
                <c:pt idx="359">
                  <c:v>-8.8090711703403324E-2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H4_DI_int_산점도!$F$3:$F$722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3.9333333333333331</c:v>
                </c:pt>
                <c:pt idx="241">
                  <c:v>4.4000000000000004</c:v>
                </c:pt>
                <c:pt idx="242">
                  <c:v>4.2592592592592604</c:v>
                </c:pt>
                <c:pt idx="243">
                  <c:v>4.0789473684210522</c:v>
                </c:pt>
                <c:pt idx="244">
                  <c:v>3.976744186046512</c:v>
                </c:pt>
                <c:pt idx="245">
                  <c:v>4.0697674418604652</c:v>
                </c:pt>
                <c:pt idx="246">
                  <c:v>4.166666666666667</c:v>
                </c:pt>
                <c:pt idx="247">
                  <c:v>3.8888888888888888</c:v>
                </c:pt>
                <c:pt idx="248">
                  <c:v>4.0476190476190483</c:v>
                </c:pt>
                <c:pt idx="249">
                  <c:v>3.967741935483871</c:v>
                </c:pt>
                <c:pt idx="250">
                  <c:v>4.4242424242424239</c:v>
                </c:pt>
                <c:pt idx="251">
                  <c:v>3.9534883720930232</c:v>
                </c:pt>
                <c:pt idx="252">
                  <c:v>2.545454545454545</c:v>
                </c:pt>
                <c:pt idx="253">
                  <c:v>3.3157894736842111</c:v>
                </c:pt>
                <c:pt idx="254">
                  <c:v>2.8461538461538458</c:v>
                </c:pt>
                <c:pt idx="255">
                  <c:v>2.8125</c:v>
                </c:pt>
                <c:pt idx="256">
                  <c:v>3.416666666666667</c:v>
                </c:pt>
                <c:pt idx="257">
                  <c:v>2.8</c:v>
                </c:pt>
                <c:pt idx="258">
                  <c:v>2.307692307692307</c:v>
                </c:pt>
                <c:pt idx="259">
                  <c:v>2.9285714285714279</c:v>
                </c:pt>
                <c:pt idx="260">
                  <c:v>3.0666666666666669</c:v>
                </c:pt>
                <c:pt idx="261">
                  <c:v>2.7</c:v>
                </c:pt>
                <c:pt idx="262">
                  <c:v>2.714285714285714</c:v>
                </c:pt>
                <c:pt idx="263">
                  <c:v>2.75</c:v>
                </c:pt>
                <c:pt idx="264">
                  <c:v>3.416666666666667</c:v>
                </c:pt>
                <c:pt idx="265">
                  <c:v>3.333333333333333</c:v>
                </c:pt>
                <c:pt idx="266">
                  <c:v>4</c:v>
                </c:pt>
                <c:pt idx="267">
                  <c:v>2.9230769230769229</c:v>
                </c:pt>
                <c:pt idx="268">
                  <c:v>0</c:v>
                </c:pt>
                <c:pt idx="269">
                  <c:v>3.75</c:v>
                </c:pt>
                <c:pt idx="270">
                  <c:v>3.625</c:v>
                </c:pt>
                <c:pt idx="271">
                  <c:v>3.9</c:v>
                </c:pt>
                <c:pt idx="272">
                  <c:v>4.0999999999999996</c:v>
                </c:pt>
                <c:pt idx="273">
                  <c:v>4</c:v>
                </c:pt>
                <c:pt idx="274">
                  <c:v>3.4705882352941182</c:v>
                </c:pt>
                <c:pt idx="275">
                  <c:v>4.1111111111111107</c:v>
                </c:pt>
                <c:pt idx="276">
                  <c:v>3.8636363636363642</c:v>
                </c:pt>
                <c:pt idx="277">
                  <c:v>3.875</c:v>
                </c:pt>
                <c:pt idx="278">
                  <c:v>4</c:v>
                </c:pt>
                <c:pt idx="279">
                  <c:v>4</c:v>
                </c:pt>
                <c:pt idx="280">
                  <c:v>3.90625</c:v>
                </c:pt>
                <c:pt idx="281">
                  <c:v>4.1481481481481479</c:v>
                </c:pt>
                <c:pt idx="282">
                  <c:v>3.8</c:v>
                </c:pt>
                <c:pt idx="283">
                  <c:v>3.75</c:v>
                </c:pt>
                <c:pt idx="284">
                  <c:v>3.606060606060606</c:v>
                </c:pt>
                <c:pt idx="285">
                  <c:v>3.954545454545455</c:v>
                </c:pt>
                <c:pt idx="286">
                  <c:v>4.0454545454545459</c:v>
                </c:pt>
                <c:pt idx="287">
                  <c:v>3.8571428571428572</c:v>
                </c:pt>
                <c:pt idx="288">
                  <c:v>2.9090909090909092</c:v>
                </c:pt>
                <c:pt idx="289">
                  <c:v>3.6842105263157889</c:v>
                </c:pt>
                <c:pt idx="290">
                  <c:v>3</c:v>
                </c:pt>
                <c:pt idx="291">
                  <c:v>2.666666666666667</c:v>
                </c:pt>
                <c:pt idx="292">
                  <c:v>3.666666666666667</c:v>
                </c:pt>
                <c:pt idx="293">
                  <c:v>3.2777777777777781</c:v>
                </c:pt>
                <c:pt idx="294">
                  <c:v>3.4444444444444451</c:v>
                </c:pt>
                <c:pt idx="295">
                  <c:v>3.307692307692307</c:v>
                </c:pt>
                <c:pt idx="296">
                  <c:v>3.2352941176470589</c:v>
                </c:pt>
                <c:pt idx="297">
                  <c:v>2.75</c:v>
                </c:pt>
                <c:pt idx="298">
                  <c:v>3.3888888888888888</c:v>
                </c:pt>
                <c:pt idx="299">
                  <c:v>3.5</c:v>
                </c:pt>
                <c:pt idx="300">
                  <c:v>3.8</c:v>
                </c:pt>
                <c:pt idx="301">
                  <c:v>4.4444444444444446</c:v>
                </c:pt>
                <c:pt idx="302">
                  <c:v>3.833333333333333</c:v>
                </c:pt>
                <c:pt idx="303">
                  <c:v>0</c:v>
                </c:pt>
                <c:pt idx="304">
                  <c:v>3.5</c:v>
                </c:pt>
                <c:pt idx="305">
                  <c:v>3.4285714285714279</c:v>
                </c:pt>
                <c:pt idx="306">
                  <c:v>4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4.333333333333333</c:v>
                </c:pt>
                <c:pt idx="311">
                  <c:v>0</c:v>
                </c:pt>
                <c:pt idx="312">
                  <c:v>3.5</c:v>
                </c:pt>
                <c:pt idx="313">
                  <c:v>3</c:v>
                </c:pt>
                <c:pt idx="314">
                  <c:v>3.625</c:v>
                </c:pt>
                <c:pt idx="315">
                  <c:v>3.818181818181817</c:v>
                </c:pt>
                <c:pt idx="316">
                  <c:v>3.875</c:v>
                </c:pt>
                <c:pt idx="317">
                  <c:v>4.166666666666667</c:v>
                </c:pt>
                <c:pt idx="318">
                  <c:v>3.7777777777777781</c:v>
                </c:pt>
                <c:pt idx="319">
                  <c:v>4</c:v>
                </c:pt>
                <c:pt idx="320">
                  <c:v>3</c:v>
                </c:pt>
                <c:pt idx="321">
                  <c:v>3.8</c:v>
                </c:pt>
                <c:pt idx="322">
                  <c:v>4.75</c:v>
                </c:pt>
                <c:pt idx="323">
                  <c:v>3.166666666666667</c:v>
                </c:pt>
                <c:pt idx="324">
                  <c:v>3.7777777777777781</c:v>
                </c:pt>
                <c:pt idx="325">
                  <c:v>3.666666666666667</c:v>
                </c:pt>
                <c:pt idx="326">
                  <c:v>3.8</c:v>
                </c:pt>
                <c:pt idx="327">
                  <c:v>3.6</c:v>
                </c:pt>
                <c:pt idx="328">
                  <c:v>3.7333333333333329</c:v>
                </c:pt>
                <c:pt idx="329">
                  <c:v>3.545454545454545</c:v>
                </c:pt>
                <c:pt idx="330">
                  <c:v>3.5</c:v>
                </c:pt>
                <c:pt idx="331">
                  <c:v>3.4</c:v>
                </c:pt>
                <c:pt idx="332">
                  <c:v>3.5</c:v>
                </c:pt>
                <c:pt idx="333">
                  <c:v>3.666666666666667</c:v>
                </c:pt>
                <c:pt idx="334">
                  <c:v>4.5714285714285712</c:v>
                </c:pt>
                <c:pt idx="335">
                  <c:v>3.8888888888888888</c:v>
                </c:pt>
                <c:pt idx="336">
                  <c:v>3.8888888888888888</c:v>
                </c:pt>
                <c:pt idx="337">
                  <c:v>4.3076923076923084</c:v>
                </c:pt>
                <c:pt idx="338">
                  <c:v>4.0999999999999996</c:v>
                </c:pt>
                <c:pt idx="339">
                  <c:v>4.25</c:v>
                </c:pt>
                <c:pt idx="340">
                  <c:v>3.9333333333333331</c:v>
                </c:pt>
                <c:pt idx="341">
                  <c:v>3.4666666666666668</c:v>
                </c:pt>
                <c:pt idx="342">
                  <c:v>4</c:v>
                </c:pt>
                <c:pt idx="343">
                  <c:v>4.2727272727272716</c:v>
                </c:pt>
                <c:pt idx="344">
                  <c:v>4.375</c:v>
                </c:pt>
                <c:pt idx="345">
                  <c:v>4.2727272727272716</c:v>
                </c:pt>
                <c:pt idx="346">
                  <c:v>3.9333333333333331</c:v>
                </c:pt>
                <c:pt idx="347">
                  <c:v>4.1764705882352944</c:v>
                </c:pt>
                <c:pt idx="348">
                  <c:v>2.75</c:v>
                </c:pt>
                <c:pt idx="349">
                  <c:v>3.307692307692307</c:v>
                </c:pt>
                <c:pt idx="350">
                  <c:v>3.214285714285714</c:v>
                </c:pt>
                <c:pt idx="351">
                  <c:v>3.2307692307692308</c:v>
                </c:pt>
                <c:pt idx="352">
                  <c:v>3.4375</c:v>
                </c:pt>
                <c:pt idx="353">
                  <c:v>3.5333333333333332</c:v>
                </c:pt>
                <c:pt idx="354">
                  <c:v>3.4444444444444451</c:v>
                </c:pt>
                <c:pt idx="355">
                  <c:v>3</c:v>
                </c:pt>
                <c:pt idx="356">
                  <c:v>3.333333333333333</c:v>
                </c:pt>
                <c:pt idx="357">
                  <c:v>3.6428571428571428</c:v>
                </c:pt>
                <c:pt idx="358">
                  <c:v>3.0714285714285721</c:v>
                </c:pt>
                <c:pt idx="359">
                  <c:v>3.3571428571428572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00-4891-BCE0-AE29CD8737FC}"/>
            </c:ext>
          </c:extLst>
        </c:ser>
        <c:ser>
          <c:idx val="3"/>
          <c:order val="3"/>
          <c:tx>
            <c:v>Industrials (β=0.213)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FF8C00"/>
              </a:solidFill>
              <a:ln w="9525">
                <a:solidFill>
                  <a:srgbClr val="FF8C00"/>
                </a:solidFill>
                <a:prstDash val="solid"/>
              </a:ln>
              <a:effectLst/>
            </c:spPr>
          </c:marker>
          <c:xVal>
            <c:numRef>
              <c:f>H4_DI_int_산점도!$G$3:$G$722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-0.44185219621785154</c:v>
                </c:pt>
                <c:pt idx="481">
                  <c:v>0.52479187204267019</c:v>
                </c:pt>
                <c:pt idx="482">
                  <c:v>-0.51234802689026948</c:v>
                </c:pt>
                <c:pt idx="483">
                  <c:v>-0.79284722682895881</c:v>
                </c:pt>
                <c:pt idx="484">
                  <c:v>-0.72139149844434225</c:v>
                </c:pt>
                <c:pt idx="485">
                  <c:v>-1.6018190601514408</c:v>
                </c:pt>
                <c:pt idx="486">
                  <c:v>1.8552626429084613</c:v>
                </c:pt>
                <c:pt idx="487">
                  <c:v>7.8800760417104487E-2</c:v>
                </c:pt>
                <c:pt idx="488">
                  <c:v>-0.67494033813891052</c:v>
                </c:pt>
                <c:pt idx="489">
                  <c:v>-1.3227097042701188</c:v>
                </c:pt>
                <c:pt idx="490">
                  <c:v>-1.869714946780936</c:v>
                </c:pt>
                <c:pt idx="491">
                  <c:v>-1.0150192553577935</c:v>
                </c:pt>
                <c:pt idx="492">
                  <c:v>1.8271891491539805</c:v>
                </c:pt>
                <c:pt idx="493">
                  <c:v>0.8967739527407339</c:v>
                </c:pt>
                <c:pt idx="494">
                  <c:v>2.3110050512888702</c:v>
                </c:pt>
                <c:pt idx="495">
                  <c:v>1.978381618571134</c:v>
                </c:pt>
                <c:pt idx="496">
                  <c:v>-0.77692983325341547</c:v>
                </c:pt>
                <c:pt idx="497">
                  <c:v>0.34242988440722</c:v>
                </c:pt>
                <c:pt idx="498">
                  <c:v>-1.0547970743443966</c:v>
                </c:pt>
                <c:pt idx="499">
                  <c:v>-1.0194558371344975E-2</c:v>
                </c:pt>
                <c:pt idx="500">
                  <c:v>1.485104065349216</c:v>
                </c:pt>
                <c:pt idx="501">
                  <c:v>0.45699527331257894</c:v>
                </c:pt>
                <c:pt idx="502">
                  <c:v>-2.0995319368320029</c:v>
                </c:pt>
                <c:pt idx="503">
                  <c:v>1.1373613856897655</c:v>
                </c:pt>
                <c:pt idx="504">
                  <c:v>-1.8789125601991157</c:v>
                </c:pt>
                <c:pt idx="505">
                  <c:v>-0.22654353534745336</c:v>
                </c:pt>
                <c:pt idx="506">
                  <c:v>-2.7276414333171455</c:v>
                </c:pt>
                <c:pt idx="507">
                  <c:v>-0.31609691276836271</c:v>
                </c:pt>
                <c:pt idx="508">
                  <c:v>-0.96640579880457489</c:v>
                </c:pt>
                <c:pt idx="509">
                  <c:v>-0.44909797270276763</c:v>
                </c:pt>
                <c:pt idx="510">
                  <c:v>0.32764050492756891</c:v>
                </c:pt>
                <c:pt idx="511">
                  <c:v>-0.12908171991906864</c:v>
                </c:pt>
                <c:pt idx="512">
                  <c:v>0.40611669032046704</c:v>
                </c:pt>
                <c:pt idx="513">
                  <c:v>1.2991717549759505</c:v>
                </c:pt>
                <c:pt idx="514">
                  <c:v>1.7427786456631407</c:v>
                </c:pt>
                <c:pt idx="515">
                  <c:v>1.1310726027754474</c:v>
                </c:pt>
                <c:pt idx="516">
                  <c:v>1.6089208435574385</c:v>
                </c:pt>
                <c:pt idx="517">
                  <c:v>1.6089208435574385</c:v>
                </c:pt>
                <c:pt idx="518">
                  <c:v>0.22725325177927491</c:v>
                </c:pt>
                <c:pt idx="519">
                  <c:v>0.97122810889059452</c:v>
                </c:pt>
                <c:pt idx="520">
                  <c:v>0.7642084410878911</c:v>
                </c:pt>
                <c:pt idx="521">
                  <c:v>2.2521581553105263</c:v>
                </c:pt>
                <c:pt idx="522">
                  <c:v>-12.627338986915838</c:v>
                </c:pt>
                <c:pt idx="523">
                  <c:v>2.9961330124218457</c:v>
                </c:pt>
                <c:pt idx="524">
                  <c:v>-13.488128256120232</c:v>
                </c:pt>
                <c:pt idx="525">
                  <c:v>-13.488128256120232</c:v>
                </c:pt>
                <c:pt idx="526">
                  <c:v>-9.6580828116502926E-2</c:v>
                </c:pt>
                <c:pt idx="527">
                  <c:v>1.816497375884027</c:v>
                </c:pt>
                <c:pt idx="528">
                  <c:v>-1.3114338029774304</c:v>
                </c:pt>
                <c:pt idx="529">
                  <c:v>-1.6392043615227672</c:v>
                </c:pt>
                <c:pt idx="530">
                  <c:v>-0.76167318432639219</c:v>
                </c:pt>
                <c:pt idx="531">
                  <c:v>-1.0932748273222583</c:v>
                </c:pt>
                <c:pt idx="532">
                  <c:v>-0.44454831965176678</c:v>
                </c:pt>
                <c:pt idx="533">
                  <c:v>-1.7879439701188877</c:v>
                </c:pt>
                <c:pt idx="534">
                  <c:v>0.23489829652255534</c:v>
                </c:pt>
                <c:pt idx="535">
                  <c:v>1.5635378762029557</c:v>
                </c:pt>
                <c:pt idx="536">
                  <c:v>-0.69585692644887587</c:v>
                </c:pt>
                <c:pt idx="537">
                  <c:v>0.50476971198442799</c:v>
                </c:pt>
                <c:pt idx="538">
                  <c:v>-0.51394379941352197</c:v>
                </c:pt>
                <c:pt idx="539">
                  <c:v>-0.5491136706403551</c:v>
                </c:pt>
                <c:pt idx="540">
                  <c:v>0.25019473915966156</c:v>
                </c:pt>
                <c:pt idx="541">
                  <c:v>0.95895151543087453</c:v>
                </c:pt>
                <c:pt idx="542">
                  <c:v>-1.4894809844151313</c:v>
                </c:pt>
                <c:pt idx="543">
                  <c:v>-0.45856203711155152</c:v>
                </c:pt>
                <c:pt idx="544">
                  <c:v>0.96636444569608781</c:v>
                </c:pt>
                <c:pt idx="545">
                  <c:v>1.928781541895944</c:v>
                </c:pt>
                <c:pt idx="546">
                  <c:v>1.3440572014721934</c:v>
                </c:pt>
                <c:pt idx="547">
                  <c:v>1.6098409925738979</c:v>
                </c:pt>
                <c:pt idx="548">
                  <c:v>2.5198534790141824</c:v>
                </c:pt>
                <c:pt idx="549">
                  <c:v>3.0201523799115102</c:v>
                </c:pt>
                <c:pt idx="550">
                  <c:v>3.2966333514600317</c:v>
                </c:pt>
                <c:pt idx="551">
                  <c:v>1.3941809519951991</c:v>
                </c:pt>
                <c:pt idx="552">
                  <c:v>-1.0362016797053395</c:v>
                </c:pt>
                <c:pt idx="553">
                  <c:v>-2.306695486936766</c:v>
                </c:pt>
                <c:pt idx="554">
                  <c:v>8.8357028046805008E-2</c:v>
                </c:pt>
                <c:pt idx="555">
                  <c:v>-0.99922264997303234</c:v>
                </c:pt>
                <c:pt idx="556">
                  <c:v>0.94715717714901959</c:v>
                </c:pt>
                <c:pt idx="557">
                  <c:v>1.782967292348566</c:v>
                </c:pt>
                <c:pt idx="558">
                  <c:v>0.32907910876616286</c:v>
                </c:pt>
                <c:pt idx="559">
                  <c:v>3.3600388671820971</c:v>
                </c:pt>
                <c:pt idx="560">
                  <c:v>7.4510533683217028E-2</c:v>
                </c:pt>
                <c:pt idx="561">
                  <c:v>-0.1968029996788252</c:v>
                </c:pt>
                <c:pt idx="562">
                  <c:v>-0.40201469036720644</c:v>
                </c:pt>
                <c:pt idx="563">
                  <c:v>0.14582723388123586</c:v>
                </c:pt>
                <c:pt idx="564">
                  <c:v>-2.1053117889670725</c:v>
                </c:pt>
                <c:pt idx="565">
                  <c:v>-2.4075363327545531</c:v>
                </c:pt>
                <c:pt idx="566">
                  <c:v>-1.563466356890945</c:v>
                </c:pt>
                <c:pt idx="567">
                  <c:v>-1.0113903424319497</c:v>
                </c:pt>
                <c:pt idx="568">
                  <c:v>-0.71537021589679417</c:v>
                </c:pt>
                <c:pt idx="569">
                  <c:v>-1.3796536575953389</c:v>
                </c:pt>
                <c:pt idx="570">
                  <c:v>0.21877837399178368</c:v>
                </c:pt>
                <c:pt idx="571">
                  <c:v>-0.55189421266629313</c:v>
                </c:pt>
                <c:pt idx="572">
                  <c:v>-1.6958804255018303</c:v>
                </c:pt>
                <c:pt idx="573">
                  <c:v>-2.9803347365986244</c:v>
                </c:pt>
                <c:pt idx="574">
                  <c:v>-7.0905885321083684</c:v>
                </c:pt>
                <c:pt idx="575">
                  <c:v>0.61613733447240038</c:v>
                </c:pt>
                <c:pt idx="576">
                  <c:v>4.2882407030999437E-2</c:v>
                </c:pt>
                <c:pt idx="577">
                  <c:v>-1.1817138046553506</c:v>
                </c:pt>
                <c:pt idx="578">
                  <c:v>-0.45351369123040486</c:v>
                </c:pt>
                <c:pt idx="579">
                  <c:v>-0.57360952145493749</c:v>
                </c:pt>
                <c:pt idx="580">
                  <c:v>-1.0014278650223529E-2</c:v>
                </c:pt>
                <c:pt idx="581">
                  <c:v>0.11768762082186301</c:v>
                </c:pt>
                <c:pt idx="582">
                  <c:v>-1.2209805667475992</c:v>
                </c:pt>
                <c:pt idx="583">
                  <c:v>1.4211276981921297</c:v>
                </c:pt>
                <c:pt idx="584">
                  <c:v>-0.89227591290483754</c:v>
                </c:pt>
                <c:pt idx="585">
                  <c:v>0.69298904605899969</c:v>
                </c:pt>
                <c:pt idx="586">
                  <c:v>1.1626971820482854</c:v>
                </c:pt>
                <c:pt idx="587">
                  <c:v>-0.89227591290483754</c:v>
                </c:pt>
                <c:pt idx="588">
                  <c:v>-1.6098373550794021</c:v>
                </c:pt>
                <c:pt idx="589">
                  <c:v>-0.42512323835167476</c:v>
                </c:pt>
                <c:pt idx="590">
                  <c:v>0.10156158132981685</c:v>
                </c:pt>
                <c:pt idx="591">
                  <c:v>-8.0752394713778652E-2</c:v>
                </c:pt>
                <c:pt idx="592">
                  <c:v>7.6855889570705438E-2</c:v>
                </c:pt>
                <c:pt idx="593">
                  <c:v>-2.2932257989960139</c:v>
                </c:pt>
                <c:pt idx="594">
                  <c:v>-1.1993419427344518</c:v>
                </c:pt>
                <c:pt idx="595">
                  <c:v>-0.26346353237733761</c:v>
                </c:pt>
                <c:pt idx="596">
                  <c:v>0.51257632934485098</c:v>
                </c:pt>
                <c:pt idx="597">
                  <c:v>-2.0907746026170346</c:v>
                </c:pt>
                <c:pt idx="598">
                  <c:v>0.20409966032762017</c:v>
                </c:pt>
                <c:pt idx="599">
                  <c:v>0.5736384265843294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H4_DI_int_산점도!$H$3:$H$722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4.2166666666666668</c:v>
                </c:pt>
                <c:pt idx="481">
                  <c:v>4.3176470588235292</c:v>
                </c:pt>
                <c:pt idx="482">
                  <c:v>4.2093023255813957</c:v>
                </c:pt>
                <c:pt idx="483">
                  <c:v>4.18</c:v>
                </c:pt>
                <c:pt idx="484">
                  <c:v>4.209090909090909</c:v>
                </c:pt>
                <c:pt idx="485">
                  <c:v>4.1171171171171173</c:v>
                </c:pt>
                <c:pt idx="486">
                  <c:v>4.4782608695652177</c:v>
                </c:pt>
                <c:pt idx="487">
                  <c:v>4.2926829268292694</c:v>
                </c:pt>
                <c:pt idx="488">
                  <c:v>4.2105263157894726</c:v>
                </c:pt>
                <c:pt idx="489">
                  <c:v>4.1428571428571432</c:v>
                </c:pt>
                <c:pt idx="490">
                  <c:v>4.0857142857142854</c:v>
                </c:pt>
                <c:pt idx="491">
                  <c:v>4.1749999999999998</c:v>
                </c:pt>
                <c:pt idx="492">
                  <c:v>4.333333333333333</c:v>
                </c:pt>
                <c:pt idx="493">
                  <c:v>4.0769230769230766</c:v>
                </c:pt>
                <c:pt idx="494">
                  <c:v>4.4666666666666668</c:v>
                </c:pt>
                <c:pt idx="495">
                  <c:v>4.375</c:v>
                </c:pt>
                <c:pt idx="496">
                  <c:v>4.243243243243243</c:v>
                </c:pt>
                <c:pt idx="497">
                  <c:v>4.5517241379310347</c:v>
                </c:pt>
                <c:pt idx="498">
                  <c:v>4.166666666666667</c:v>
                </c:pt>
                <c:pt idx="499">
                  <c:v>4.4545454545454541</c:v>
                </c:pt>
                <c:pt idx="500">
                  <c:v>4.5333333333333332</c:v>
                </c:pt>
                <c:pt idx="501">
                  <c:v>4.25</c:v>
                </c:pt>
                <c:pt idx="502">
                  <c:v>3.545454545454545</c:v>
                </c:pt>
                <c:pt idx="503">
                  <c:v>4.4375</c:v>
                </c:pt>
                <c:pt idx="504">
                  <c:v>3.8048780487804881</c:v>
                </c:pt>
                <c:pt idx="505">
                  <c:v>4.166666666666667</c:v>
                </c:pt>
                <c:pt idx="506">
                  <c:v>3.6190476190476191</c:v>
                </c:pt>
                <c:pt idx="507">
                  <c:v>4.1470588235294121</c:v>
                </c:pt>
                <c:pt idx="508">
                  <c:v>4.05</c:v>
                </c:pt>
                <c:pt idx="509">
                  <c:v>4.1632653061224492</c:v>
                </c:pt>
                <c:pt idx="510">
                  <c:v>4.333333333333333</c:v>
                </c:pt>
                <c:pt idx="511">
                  <c:v>4.2333333333333334</c:v>
                </c:pt>
                <c:pt idx="512">
                  <c:v>4.0857142857142854</c:v>
                </c:pt>
                <c:pt idx="513">
                  <c:v>4.28125</c:v>
                </c:pt>
                <c:pt idx="514">
                  <c:v>4.3783783783783781</c:v>
                </c:pt>
                <c:pt idx="515">
                  <c:v>4.2444444444444436</c:v>
                </c:pt>
                <c:pt idx="516">
                  <c:v>3.1428571428571428</c:v>
                </c:pt>
                <c:pt idx="517">
                  <c:v>3.1428571428571428</c:v>
                </c:pt>
                <c:pt idx="518">
                  <c:v>2.833333333333333</c:v>
                </c:pt>
                <c:pt idx="519">
                  <c:v>3</c:v>
                </c:pt>
                <c:pt idx="520">
                  <c:v>3</c:v>
                </c:pt>
                <c:pt idx="521">
                  <c:v>3.333333333333333</c:v>
                </c:pt>
                <c:pt idx="522">
                  <c:v>0</c:v>
                </c:pt>
                <c:pt idx="523">
                  <c:v>3.5</c:v>
                </c:pt>
                <c:pt idx="524">
                  <c:v>0</c:v>
                </c:pt>
                <c:pt idx="525">
                  <c:v>0</c:v>
                </c:pt>
                <c:pt idx="526">
                  <c:v>3</c:v>
                </c:pt>
                <c:pt idx="527">
                  <c:v>3.4285714285714279</c:v>
                </c:pt>
                <c:pt idx="528">
                  <c:v>3.1052631578947372</c:v>
                </c:pt>
                <c:pt idx="529">
                  <c:v>3.0487804878048781</c:v>
                </c:pt>
                <c:pt idx="530">
                  <c:v>3.2</c:v>
                </c:pt>
                <c:pt idx="531">
                  <c:v>3.1428571428571428</c:v>
                </c:pt>
                <c:pt idx="532">
                  <c:v>3.290322580645161</c:v>
                </c:pt>
                <c:pt idx="533">
                  <c:v>3.0588235294117641</c:v>
                </c:pt>
                <c:pt idx="534">
                  <c:v>3.407407407407407</c:v>
                </c:pt>
                <c:pt idx="535">
                  <c:v>3.6363636363636358</c:v>
                </c:pt>
                <c:pt idx="536">
                  <c:v>3.241379310344827</c:v>
                </c:pt>
                <c:pt idx="537">
                  <c:v>3.4482758620689649</c:v>
                </c:pt>
                <c:pt idx="538">
                  <c:v>3.2727272727272729</c:v>
                </c:pt>
                <c:pt idx="539">
                  <c:v>3.2666666666666671</c:v>
                </c:pt>
                <c:pt idx="540">
                  <c:v>3.5</c:v>
                </c:pt>
                <c:pt idx="541">
                  <c:v>3.666666666666667</c:v>
                </c:pt>
                <c:pt idx="542">
                  <c:v>3.0909090909090908</c:v>
                </c:pt>
                <c:pt idx="543">
                  <c:v>3.333333333333333</c:v>
                </c:pt>
                <c:pt idx="544">
                  <c:v>3.4736842105263159</c:v>
                </c:pt>
                <c:pt idx="545">
                  <c:v>3.7</c:v>
                </c:pt>
                <c:pt idx="546">
                  <c:v>3.5625</c:v>
                </c:pt>
                <c:pt idx="547">
                  <c:v>3.625</c:v>
                </c:pt>
                <c:pt idx="548">
                  <c:v>3.7647058823529411</c:v>
                </c:pt>
                <c:pt idx="549">
                  <c:v>3.882352941176471</c:v>
                </c:pt>
                <c:pt idx="550">
                  <c:v>3.9473684210526319</c:v>
                </c:pt>
                <c:pt idx="551">
                  <c:v>3.5</c:v>
                </c:pt>
                <c:pt idx="552">
                  <c:v>3.2962962962962958</c:v>
                </c:pt>
                <c:pt idx="553">
                  <c:v>2.9047619047619051</c:v>
                </c:pt>
                <c:pt idx="554">
                  <c:v>3.6428571428571428</c:v>
                </c:pt>
                <c:pt idx="555">
                  <c:v>3.307692307692307</c:v>
                </c:pt>
                <c:pt idx="556">
                  <c:v>3.333333333333333</c:v>
                </c:pt>
                <c:pt idx="557">
                  <c:v>3.5909090909090908</c:v>
                </c:pt>
                <c:pt idx="558">
                  <c:v>3.1428571428571428</c:v>
                </c:pt>
                <c:pt idx="559">
                  <c:v>4.0769230769230766</c:v>
                </c:pt>
                <c:pt idx="560">
                  <c:v>3.692307692307693</c:v>
                </c:pt>
                <c:pt idx="561">
                  <c:v>3.6086956521739131</c:v>
                </c:pt>
                <c:pt idx="562">
                  <c:v>3.545454545454545</c:v>
                </c:pt>
                <c:pt idx="563">
                  <c:v>3.714285714285714</c:v>
                </c:pt>
                <c:pt idx="564">
                  <c:v>3.0294117647058818</c:v>
                </c:pt>
                <c:pt idx="565">
                  <c:v>2.833333333333333</c:v>
                </c:pt>
                <c:pt idx="566">
                  <c:v>3.3809523809523809</c:v>
                </c:pt>
                <c:pt idx="567">
                  <c:v>3.7391304347826089</c:v>
                </c:pt>
                <c:pt idx="568">
                  <c:v>3.393939393939394</c:v>
                </c:pt>
                <c:pt idx="569">
                  <c:v>2.9629629629629628</c:v>
                </c:pt>
                <c:pt idx="570">
                  <c:v>4</c:v>
                </c:pt>
                <c:pt idx="571">
                  <c:v>3.5</c:v>
                </c:pt>
                <c:pt idx="572">
                  <c:v>3.5</c:v>
                </c:pt>
                <c:pt idx="573">
                  <c:v>2.666666666666667</c:v>
                </c:pt>
                <c:pt idx="574">
                  <c:v>0</c:v>
                </c:pt>
                <c:pt idx="575">
                  <c:v>5</c:v>
                </c:pt>
                <c:pt idx="576">
                  <c:v>3.6</c:v>
                </c:pt>
                <c:pt idx="577">
                  <c:v>2.9047619047619051</c:v>
                </c:pt>
                <c:pt idx="578">
                  <c:v>3.3181818181818179</c:v>
                </c:pt>
                <c:pt idx="579">
                  <c:v>3.25</c:v>
                </c:pt>
                <c:pt idx="580">
                  <c:v>3.6875</c:v>
                </c:pt>
                <c:pt idx="581">
                  <c:v>3.76</c:v>
                </c:pt>
                <c:pt idx="582">
                  <c:v>3</c:v>
                </c:pt>
                <c:pt idx="583">
                  <c:v>4.5</c:v>
                </c:pt>
                <c:pt idx="584">
                  <c:v>2.5</c:v>
                </c:pt>
                <c:pt idx="585">
                  <c:v>3.4</c:v>
                </c:pt>
                <c:pt idx="586">
                  <c:v>3.666666666666667</c:v>
                </c:pt>
                <c:pt idx="587">
                  <c:v>2.5</c:v>
                </c:pt>
                <c:pt idx="588">
                  <c:v>3.129032258064516</c:v>
                </c:pt>
                <c:pt idx="589">
                  <c:v>3.3611111111111112</c:v>
                </c:pt>
                <c:pt idx="590">
                  <c:v>3.464285714285714</c:v>
                </c:pt>
                <c:pt idx="591">
                  <c:v>3.4285714285714279</c:v>
                </c:pt>
                <c:pt idx="592">
                  <c:v>3.5</c:v>
                </c:pt>
                <c:pt idx="593">
                  <c:v>3.035714285714286</c:v>
                </c:pt>
                <c:pt idx="594">
                  <c:v>3.25</c:v>
                </c:pt>
                <c:pt idx="595">
                  <c:v>3.4333333333333331</c:v>
                </c:pt>
                <c:pt idx="596">
                  <c:v>3.5789473684210531</c:v>
                </c:pt>
                <c:pt idx="597">
                  <c:v>3.068965517241379</c:v>
                </c:pt>
                <c:pt idx="598">
                  <c:v>3.518518518518519</c:v>
                </c:pt>
                <c:pt idx="599">
                  <c:v>3.5909090909090908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00-4891-BCE0-AE29CD8737FC}"/>
            </c:ext>
          </c:extLst>
        </c:ser>
        <c:ser>
          <c:idx val="4"/>
          <c:order val="4"/>
          <c:tx>
            <c:v>Energy &amp; Materials (β=0.307)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7B2D00"/>
              </a:solidFill>
              <a:ln w="9525">
                <a:solidFill>
                  <a:srgbClr val="7B2D00"/>
                </a:solidFill>
                <a:prstDash val="solid"/>
              </a:ln>
              <a:effectLst/>
            </c:spPr>
          </c:marker>
          <c:xVal>
            <c:numRef>
              <c:f>H4_DI_int_산점도!$I$3:$I$722</c:f>
              <c:numCache>
                <c:formatCode>0.000</c:formatCode>
                <c:ptCount val="720"/>
                <c:pt idx="0">
                  <c:v>2.8598051622042486E-2</c:v>
                </c:pt>
                <c:pt idx="1">
                  <c:v>1.4725216145343754</c:v>
                </c:pt>
                <c:pt idx="2">
                  <c:v>1.2953128136314986</c:v>
                </c:pt>
                <c:pt idx="3">
                  <c:v>0.7450328529330893</c:v>
                </c:pt>
                <c:pt idx="4">
                  <c:v>-1.3949926281752374</c:v>
                </c:pt>
                <c:pt idx="5">
                  <c:v>-1.3767347517185777</c:v>
                </c:pt>
                <c:pt idx="6">
                  <c:v>-1.2719504172716596</c:v>
                </c:pt>
                <c:pt idx="7">
                  <c:v>-1.2906619055657533</c:v>
                </c:pt>
                <c:pt idx="8">
                  <c:v>-0.41986999249332901</c:v>
                </c:pt>
                <c:pt idx="9">
                  <c:v>-1.3405133384403665</c:v>
                </c:pt>
                <c:pt idx="10">
                  <c:v>-1.1361022966869885</c:v>
                </c:pt>
                <c:pt idx="11">
                  <c:v>-1.2166100881316599</c:v>
                </c:pt>
                <c:pt idx="12">
                  <c:v>-2.1084175238468359</c:v>
                </c:pt>
                <c:pt idx="13">
                  <c:v>-0.38503896723054654</c:v>
                </c:pt>
                <c:pt idx="14">
                  <c:v>1.280410898407045</c:v>
                </c:pt>
                <c:pt idx="15">
                  <c:v>1.2989158969141297</c:v>
                </c:pt>
                <c:pt idx="16">
                  <c:v>-0.18957877210327734</c:v>
                </c:pt>
                <c:pt idx="17">
                  <c:v>0.67296961814734979</c:v>
                </c:pt>
                <c:pt idx="18">
                  <c:v>1.2358181089483418</c:v>
                </c:pt>
                <c:pt idx="19">
                  <c:v>0.44683226350992966</c:v>
                </c:pt>
                <c:pt idx="20">
                  <c:v>0.19585799306800297</c:v>
                </c:pt>
                <c:pt idx="21">
                  <c:v>-5.1436077890306853E-2</c:v>
                </c:pt>
                <c:pt idx="22">
                  <c:v>-0.72407595089690657</c:v>
                </c:pt>
                <c:pt idx="23">
                  <c:v>8.9874819800159433E-2</c:v>
                </c:pt>
                <c:pt idx="24">
                  <c:v>0.83975336117410648</c:v>
                </c:pt>
                <c:pt idx="25">
                  <c:v>-0.18180945956858832</c:v>
                </c:pt>
                <c:pt idx="26">
                  <c:v>-1.461115982780743</c:v>
                </c:pt>
                <c:pt idx="27">
                  <c:v>-2.0895472573410965</c:v>
                </c:pt>
                <c:pt idx="28">
                  <c:v>0.20349683254859641</c:v>
                </c:pt>
                <c:pt idx="29">
                  <c:v>-1.3226934056694115</c:v>
                </c:pt>
                <c:pt idx="30">
                  <c:v>-2.3401535644814144</c:v>
                </c:pt>
                <c:pt idx="31">
                  <c:v>-0.25436023891680626</c:v>
                </c:pt>
                <c:pt idx="32">
                  <c:v>-0.89059570180112091</c:v>
                </c:pt>
                <c:pt idx="33">
                  <c:v>-1.1262574297612558</c:v>
                </c:pt>
                <c:pt idx="34">
                  <c:v>-0.68111861028100562</c:v>
                </c:pt>
                <c:pt idx="35">
                  <c:v>-3.3643963764271478E-2</c:v>
                </c:pt>
                <c:pt idx="36">
                  <c:v>-2.9661193059328577</c:v>
                </c:pt>
                <c:pt idx="37">
                  <c:v>-2.2156600849246328</c:v>
                </c:pt>
                <c:pt idx="38">
                  <c:v>-1.0611074372196758</c:v>
                </c:pt>
                <c:pt idx="39">
                  <c:v>-0.59928637813769225</c:v>
                </c:pt>
                <c:pt idx="40">
                  <c:v>-2.3566986595667023</c:v>
                </c:pt>
                <c:pt idx="41">
                  <c:v>-1.2516268396205281</c:v>
                </c:pt>
                <c:pt idx="42">
                  <c:v>-0.72383134352683198</c:v>
                </c:pt>
                <c:pt idx="43">
                  <c:v>-0.60507735690575104</c:v>
                </c:pt>
                <c:pt idx="44">
                  <c:v>-1.937787589092824</c:v>
                </c:pt>
                <c:pt idx="45">
                  <c:v>0.3135900739318439</c:v>
                </c:pt>
                <c:pt idx="46">
                  <c:v>-1.0185860580354136</c:v>
                </c:pt>
                <c:pt idx="47">
                  <c:v>0.86777534483022378</c:v>
                </c:pt>
                <c:pt idx="48">
                  <c:v>1.2738247126590525</c:v>
                </c:pt>
                <c:pt idx="49">
                  <c:v>0.98379070836606486</c:v>
                </c:pt>
                <c:pt idx="50">
                  <c:v>0.11512878488278233</c:v>
                </c:pt>
                <c:pt idx="51">
                  <c:v>0.87148145967902557</c:v>
                </c:pt>
                <c:pt idx="52">
                  <c:v>1.3501839371233337</c:v>
                </c:pt>
                <c:pt idx="53">
                  <c:v>1.0916203263586364</c:v>
                </c:pt>
                <c:pt idx="54">
                  <c:v>0.60134526201623295</c:v>
                </c:pt>
                <c:pt idx="55">
                  <c:v>3.2674691656303065</c:v>
                </c:pt>
                <c:pt idx="56">
                  <c:v>0.26897464803565407</c:v>
                </c:pt>
                <c:pt idx="57">
                  <c:v>2.482809675143768</c:v>
                </c:pt>
                <c:pt idx="58">
                  <c:v>2.839879840806367</c:v>
                </c:pt>
                <c:pt idx="59">
                  <c:v>0.61810992112797192</c:v>
                </c:pt>
                <c:pt idx="60">
                  <c:v>-1.3858927076414158</c:v>
                </c:pt>
                <c:pt idx="61">
                  <c:v>-2.0738859255699769</c:v>
                </c:pt>
                <c:pt idx="62">
                  <c:v>-0.2485977963717525</c:v>
                </c:pt>
                <c:pt idx="63">
                  <c:v>-2.2704554164067092</c:v>
                </c:pt>
                <c:pt idx="64">
                  <c:v>-1.1193132530420977</c:v>
                </c:pt>
                <c:pt idx="65">
                  <c:v>0.75090504549023684</c:v>
                </c:pt>
                <c:pt idx="66">
                  <c:v>-6.6794217081382268</c:v>
                </c:pt>
                <c:pt idx="67">
                  <c:v>-0.92976410116382047</c:v>
                </c:pt>
                <c:pt idx="68">
                  <c:v>-1.146208139495517</c:v>
                </c:pt>
                <c:pt idx="69">
                  <c:v>0.18063592365242276</c:v>
                </c:pt>
                <c:pt idx="70">
                  <c:v>0.77034439616261785</c:v>
                </c:pt>
                <c:pt idx="71">
                  <c:v>-2.1781979663883586</c:v>
                </c:pt>
                <c:pt idx="72">
                  <c:v>0.98281101149292449</c:v>
                </c:pt>
                <c:pt idx="73">
                  <c:v>2.2535180495140601</c:v>
                </c:pt>
                <c:pt idx="74">
                  <c:v>1.9913086607160491</c:v>
                </c:pt>
                <c:pt idx="75">
                  <c:v>0.78908379508089543</c:v>
                </c:pt>
                <c:pt idx="76">
                  <c:v>7.310664920467308E-2</c:v>
                </c:pt>
                <c:pt idx="77">
                  <c:v>0.96110847540373656</c:v>
                </c:pt>
                <c:pt idx="78">
                  <c:v>-0.74416936782808896</c:v>
                </c:pt>
                <c:pt idx="79">
                  <c:v>1.0436219194310818</c:v>
                </c:pt>
                <c:pt idx="80">
                  <c:v>-2.5337487547835575</c:v>
                </c:pt>
                <c:pt idx="81">
                  <c:v>-1.10351572497622</c:v>
                </c:pt>
                <c:pt idx="82">
                  <c:v>-1.2822948537021364</c:v>
                </c:pt>
                <c:pt idx="83">
                  <c:v>-7.5395643591092369</c:v>
                </c:pt>
                <c:pt idx="84">
                  <c:v>0.87003242262431779</c:v>
                </c:pt>
                <c:pt idx="85">
                  <c:v>1.0395721266274633</c:v>
                </c:pt>
                <c:pt idx="86">
                  <c:v>0.18295046429578177</c:v>
                </c:pt>
                <c:pt idx="87">
                  <c:v>0.95926384578386892</c:v>
                </c:pt>
                <c:pt idx="88">
                  <c:v>-0.58512913698312341</c:v>
                </c:pt>
                <c:pt idx="89">
                  <c:v>5.9644818985280457E-2</c:v>
                </c:pt>
                <c:pt idx="90">
                  <c:v>0.44549380050968174</c:v>
                </c:pt>
                <c:pt idx="91">
                  <c:v>-0.14343359234335024</c:v>
                </c:pt>
                <c:pt idx="92">
                  <c:v>0.27081830258642492</c:v>
                </c:pt>
                <c:pt idx="93">
                  <c:v>-2.5399715269394045</c:v>
                </c:pt>
                <c:pt idx="94">
                  <c:v>0.86739410313884491</c:v>
                </c:pt>
                <c:pt idx="95">
                  <c:v>1.1197915572187176</c:v>
                </c:pt>
                <c:pt idx="96">
                  <c:v>1.0989892519213971</c:v>
                </c:pt>
                <c:pt idx="97">
                  <c:v>-0.17306475123814247</c:v>
                </c:pt>
                <c:pt idx="98">
                  <c:v>0.62425139428290954</c:v>
                </c:pt>
                <c:pt idx="99">
                  <c:v>1.2297141692421394</c:v>
                </c:pt>
                <c:pt idx="100">
                  <c:v>1.8001703910163589</c:v>
                </c:pt>
                <c:pt idx="101">
                  <c:v>1.9823930030392116</c:v>
                </c:pt>
                <c:pt idx="102">
                  <c:v>3.0848398057774808</c:v>
                </c:pt>
                <c:pt idx="103">
                  <c:v>2.2687428219322672</c:v>
                </c:pt>
                <c:pt idx="104">
                  <c:v>-0.7131729083013072</c:v>
                </c:pt>
                <c:pt idx="105">
                  <c:v>0.56417187205497699</c:v>
                </c:pt>
                <c:pt idx="106">
                  <c:v>-0.91875739366042264</c:v>
                </c:pt>
                <c:pt idx="107">
                  <c:v>0.25868102248724822</c:v>
                </c:pt>
                <c:pt idx="108">
                  <c:v>0.95381218021047054</c:v>
                </c:pt>
                <c:pt idx="109">
                  <c:v>0.95381218021047054</c:v>
                </c:pt>
                <c:pt idx="110">
                  <c:v>0.28556139901891431</c:v>
                </c:pt>
                <c:pt idx="111">
                  <c:v>0.13134968028240301</c:v>
                </c:pt>
                <c:pt idx="112">
                  <c:v>-0.28785385115589934</c:v>
                </c:pt>
                <c:pt idx="113">
                  <c:v>0.76514737981261383</c:v>
                </c:pt>
                <c:pt idx="114">
                  <c:v>1.6561484214013547</c:v>
                </c:pt>
                <c:pt idx="115">
                  <c:v>-1.0168547033648703</c:v>
                </c:pt>
                <c:pt idx="116">
                  <c:v>0.91769699502669555</c:v>
                </c:pt>
                <c:pt idx="117">
                  <c:v>0.69494673462951095</c:v>
                </c:pt>
                <c:pt idx="118">
                  <c:v>0.91769699502669555</c:v>
                </c:pt>
                <c:pt idx="119">
                  <c:v>2.6695953437954723E-2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H4_DI_int_산점도!$J$3:$J$722</c:f>
              <c:numCache>
                <c:formatCode>0.000</c:formatCode>
                <c:ptCount val="720"/>
                <c:pt idx="0">
                  <c:v>3.8148148148148149</c:v>
                </c:pt>
                <c:pt idx="1">
                  <c:v>4.2941176470588234</c:v>
                </c:pt>
                <c:pt idx="2">
                  <c:v>4.2352941176470589</c:v>
                </c:pt>
                <c:pt idx="3">
                  <c:v>4.0526315789473681</c:v>
                </c:pt>
                <c:pt idx="4">
                  <c:v>3.393939393939394</c:v>
                </c:pt>
                <c:pt idx="5">
                  <c:v>3.4</c:v>
                </c:pt>
                <c:pt idx="6">
                  <c:v>3.4347826086956519</c:v>
                </c:pt>
                <c:pt idx="7">
                  <c:v>3.4285714285714279</c:v>
                </c:pt>
                <c:pt idx="8">
                  <c:v>3.7894736842105261</c:v>
                </c:pt>
                <c:pt idx="9">
                  <c:v>3.4838709677419351</c:v>
                </c:pt>
                <c:pt idx="10">
                  <c:v>3.5517241379310351</c:v>
                </c:pt>
                <c:pt idx="11">
                  <c:v>3.5249999999999999</c:v>
                </c:pt>
                <c:pt idx="12">
                  <c:v>3.1304347826086958</c:v>
                </c:pt>
                <c:pt idx="13">
                  <c:v>3.5</c:v>
                </c:pt>
                <c:pt idx="14">
                  <c:v>3.8571428571428572</c:v>
                </c:pt>
                <c:pt idx="15">
                  <c:v>3.8611111111111112</c:v>
                </c:pt>
                <c:pt idx="16">
                  <c:v>3.3913043478260869</c:v>
                </c:pt>
                <c:pt idx="17">
                  <c:v>3.5762711864406782</c:v>
                </c:pt>
                <c:pt idx="18">
                  <c:v>3.6969696969696968</c:v>
                </c:pt>
                <c:pt idx="19">
                  <c:v>3.5277777777777781</c:v>
                </c:pt>
                <c:pt idx="20">
                  <c:v>3.4772727272727271</c:v>
                </c:pt>
                <c:pt idx="21">
                  <c:v>3.4242424242424239</c:v>
                </c:pt>
                <c:pt idx="22">
                  <c:v>3.28</c:v>
                </c:pt>
                <c:pt idx="23">
                  <c:v>3.454545454545455</c:v>
                </c:pt>
                <c:pt idx="24">
                  <c:v>3.5483870967741931</c:v>
                </c:pt>
                <c:pt idx="25">
                  <c:v>3.3571428571428572</c:v>
                </c:pt>
                <c:pt idx="26">
                  <c:v>3.117647058823529</c:v>
                </c:pt>
                <c:pt idx="27">
                  <c:v>3</c:v>
                </c:pt>
                <c:pt idx="28">
                  <c:v>3.6190476190476191</c:v>
                </c:pt>
                <c:pt idx="29">
                  <c:v>3.333333333333333</c:v>
                </c:pt>
                <c:pt idx="30">
                  <c:v>3.1428571428571428</c:v>
                </c:pt>
                <c:pt idx="31">
                  <c:v>3.5333333333333332</c:v>
                </c:pt>
                <c:pt idx="32">
                  <c:v>3.2941176470588238</c:v>
                </c:pt>
                <c:pt idx="33">
                  <c:v>3.25</c:v>
                </c:pt>
                <c:pt idx="34">
                  <c:v>3.333333333333333</c:v>
                </c:pt>
                <c:pt idx="35">
                  <c:v>3.454545454545455</c:v>
                </c:pt>
                <c:pt idx="36">
                  <c:v>3.083333333333333</c:v>
                </c:pt>
                <c:pt idx="37">
                  <c:v>3.4444444444444451</c:v>
                </c:pt>
                <c:pt idx="38">
                  <c:v>4</c:v>
                </c:pt>
                <c:pt idx="39">
                  <c:v>4.2222222222222223</c:v>
                </c:pt>
                <c:pt idx="40">
                  <c:v>3.3571428571428572</c:v>
                </c:pt>
                <c:pt idx="41">
                  <c:v>3.8888888888888888</c:v>
                </c:pt>
                <c:pt idx="42">
                  <c:v>4.1428571428571432</c:v>
                </c:pt>
                <c:pt idx="43">
                  <c:v>4.2</c:v>
                </c:pt>
                <c:pt idx="44">
                  <c:v>3.25</c:v>
                </c:pt>
                <c:pt idx="45">
                  <c:v>4.333333333333333</c:v>
                </c:pt>
                <c:pt idx="46">
                  <c:v>3.692307692307693</c:v>
                </c:pt>
                <c:pt idx="47">
                  <c:v>4.5999999999999996</c:v>
                </c:pt>
                <c:pt idx="48">
                  <c:v>3.879310344827585</c:v>
                </c:pt>
                <c:pt idx="49">
                  <c:v>3.7777777777777781</c:v>
                </c:pt>
                <c:pt idx="50">
                  <c:v>3.4736842105263159</c:v>
                </c:pt>
                <c:pt idx="51">
                  <c:v>3.7384615384615389</c:v>
                </c:pt>
                <c:pt idx="52">
                  <c:v>3.7288135593220342</c:v>
                </c:pt>
                <c:pt idx="53">
                  <c:v>3.6382978723404249</c:v>
                </c:pt>
                <c:pt idx="54">
                  <c:v>3.4666666666666668</c:v>
                </c:pt>
                <c:pt idx="55">
                  <c:v>4.4000000000000004</c:v>
                </c:pt>
                <c:pt idx="56">
                  <c:v>3.1</c:v>
                </c:pt>
                <c:pt idx="57">
                  <c:v>3.875</c:v>
                </c:pt>
                <c:pt idx="58">
                  <c:v>4</c:v>
                </c:pt>
                <c:pt idx="59">
                  <c:v>3.2222222222222219</c:v>
                </c:pt>
                <c:pt idx="60">
                  <c:v>3.5</c:v>
                </c:pt>
                <c:pt idx="61">
                  <c:v>3.1111111111111112</c:v>
                </c:pt>
                <c:pt idx="62">
                  <c:v>4.1428571428571432</c:v>
                </c:pt>
                <c:pt idx="63">
                  <c:v>3</c:v>
                </c:pt>
                <c:pt idx="64">
                  <c:v>3.1428571428571428</c:v>
                </c:pt>
                <c:pt idx="65">
                  <c:v>4.2</c:v>
                </c:pt>
                <c:pt idx="66">
                  <c:v>0</c:v>
                </c:pt>
                <c:pt idx="67">
                  <c:v>3.25</c:v>
                </c:pt>
                <c:pt idx="68">
                  <c:v>3.25</c:v>
                </c:pt>
                <c:pt idx="69">
                  <c:v>4</c:v>
                </c:pt>
                <c:pt idx="70">
                  <c:v>4.333333333333333</c:v>
                </c:pt>
                <c:pt idx="71">
                  <c:v>2.666666666666667</c:v>
                </c:pt>
                <c:pt idx="72">
                  <c:v>3.307692307692307</c:v>
                </c:pt>
                <c:pt idx="73">
                  <c:v>3.9</c:v>
                </c:pt>
                <c:pt idx="74">
                  <c:v>3.7777777777777781</c:v>
                </c:pt>
                <c:pt idx="75">
                  <c:v>3.2173913043478262</c:v>
                </c:pt>
                <c:pt idx="76">
                  <c:v>3.047619047619047</c:v>
                </c:pt>
                <c:pt idx="77">
                  <c:v>3.4615384615384621</c:v>
                </c:pt>
                <c:pt idx="78">
                  <c:v>2.666666666666667</c:v>
                </c:pt>
                <c:pt idx="79">
                  <c:v>3.5</c:v>
                </c:pt>
                <c:pt idx="80">
                  <c:v>2.333333333333333</c:v>
                </c:pt>
                <c:pt idx="81">
                  <c:v>3</c:v>
                </c:pt>
                <c:pt idx="82">
                  <c:v>2.916666666666667</c:v>
                </c:pt>
                <c:pt idx="83">
                  <c:v>0</c:v>
                </c:pt>
                <c:pt idx="84">
                  <c:v>3.2222222222222219</c:v>
                </c:pt>
                <c:pt idx="85">
                  <c:v>3.3181818181818179</c:v>
                </c:pt>
                <c:pt idx="86">
                  <c:v>2.833333333333333</c:v>
                </c:pt>
                <c:pt idx="87">
                  <c:v>3.2727272727272729</c:v>
                </c:pt>
                <c:pt idx="88">
                  <c:v>3.083333333333333</c:v>
                </c:pt>
                <c:pt idx="89">
                  <c:v>3.4482758620689649</c:v>
                </c:pt>
                <c:pt idx="90">
                  <c:v>3.666666666666667</c:v>
                </c:pt>
                <c:pt idx="91">
                  <c:v>3.333333333333333</c:v>
                </c:pt>
                <c:pt idx="92">
                  <c:v>3.0909090909090908</c:v>
                </c:pt>
                <c:pt idx="93">
                  <c:v>1.5</c:v>
                </c:pt>
                <c:pt idx="94">
                  <c:v>3.4285714285714279</c:v>
                </c:pt>
                <c:pt idx="95">
                  <c:v>3.5714285714285721</c:v>
                </c:pt>
                <c:pt idx="96">
                  <c:v>3</c:v>
                </c:pt>
                <c:pt idx="97">
                  <c:v>2.5769230769230771</c:v>
                </c:pt>
                <c:pt idx="98">
                  <c:v>2.8421052631578951</c:v>
                </c:pt>
                <c:pt idx="99">
                  <c:v>3.043478260869565</c:v>
                </c:pt>
                <c:pt idx="100">
                  <c:v>3.2727272727272729</c:v>
                </c:pt>
                <c:pt idx="101">
                  <c:v>3.333333333333333</c:v>
                </c:pt>
                <c:pt idx="102">
                  <c:v>3.7</c:v>
                </c:pt>
                <c:pt idx="103">
                  <c:v>3.4285714285714279</c:v>
                </c:pt>
                <c:pt idx="104">
                  <c:v>3.2222222222222219</c:v>
                </c:pt>
                <c:pt idx="105">
                  <c:v>3.6470588235294121</c:v>
                </c:pt>
                <c:pt idx="106">
                  <c:v>3.1538461538461542</c:v>
                </c:pt>
                <c:pt idx="107">
                  <c:v>3.545454545454545</c:v>
                </c:pt>
                <c:pt idx="108">
                  <c:v>4</c:v>
                </c:pt>
                <c:pt idx="109">
                  <c:v>4</c:v>
                </c:pt>
                <c:pt idx="110">
                  <c:v>3.75</c:v>
                </c:pt>
                <c:pt idx="111">
                  <c:v>3.692307692307693</c:v>
                </c:pt>
                <c:pt idx="112">
                  <c:v>3.2727272727272729</c:v>
                </c:pt>
                <c:pt idx="113">
                  <c:v>3.666666666666667</c:v>
                </c:pt>
                <c:pt idx="114">
                  <c:v>4</c:v>
                </c:pt>
                <c:pt idx="115">
                  <c:v>3</c:v>
                </c:pt>
                <c:pt idx="116">
                  <c:v>3.333333333333333</c:v>
                </c:pt>
                <c:pt idx="117">
                  <c:v>3.25</c:v>
                </c:pt>
                <c:pt idx="118">
                  <c:v>3.333333333333333</c:v>
                </c:pt>
                <c:pt idx="119">
                  <c:v>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400-4891-BCE0-AE29CD8737FC}"/>
            </c:ext>
          </c:extLst>
        </c:ser>
        <c:ser>
          <c:idx val="5"/>
          <c:order val="5"/>
          <c:tx>
            <c:v>Healthcare &amp; Bio (β=0.261)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9B59B6"/>
              </a:solidFill>
              <a:ln w="9525">
                <a:solidFill>
                  <a:srgbClr val="9B59B6"/>
                </a:solidFill>
                <a:prstDash val="solid"/>
              </a:ln>
              <a:effectLst/>
            </c:spPr>
          </c:marker>
          <c:xVal>
            <c:numRef>
              <c:f>H4_DI_int_산점도!$K$3:$K$722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-1.8380523914673705</c:v>
                </c:pt>
                <c:pt idx="361">
                  <c:v>-0.91028904901878405</c:v>
                </c:pt>
                <c:pt idx="362">
                  <c:v>-2.4565612864330943</c:v>
                </c:pt>
                <c:pt idx="363">
                  <c:v>-1.0958417175085016</c:v>
                </c:pt>
                <c:pt idx="364">
                  <c:v>-2.9258909029756115</c:v>
                </c:pt>
                <c:pt idx="365">
                  <c:v>-0.60648254685414471</c:v>
                </c:pt>
                <c:pt idx="366">
                  <c:v>0.78516246681873525</c:v>
                </c:pt>
                <c:pt idx="367">
                  <c:v>-1.6888731130441619</c:v>
                </c:pt>
                <c:pt idx="368">
                  <c:v>-6.8503430470240601E-2</c:v>
                </c:pt>
                <c:pt idx="369">
                  <c:v>0.58093090924377011</c:v>
                </c:pt>
                <c:pt idx="370">
                  <c:v>-0.81071410442910974</c:v>
                </c:pt>
                <c:pt idx="371">
                  <c:v>-0.81071410442910974</c:v>
                </c:pt>
                <c:pt idx="372">
                  <c:v>0.24888439172099697</c:v>
                </c:pt>
                <c:pt idx="373">
                  <c:v>0.10381737299799032</c:v>
                </c:pt>
                <c:pt idx="374">
                  <c:v>-0.62368290000096938</c:v>
                </c:pt>
                <c:pt idx="375">
                  <c:v>0.5478759811921633</c:v>
                </c:pt>
                <c:pt idx="376">
                  <c:v>-1.3269268332350697</c:v>
                </c:pt>
                <c:pt idx="377">
                  <c:v>-1.2097709451157588</c:v>
                </c:pt>
                <c:pt idx="378">
                  <c:v>-0.594702532489365</c:v>
                </c:pt>
                <c:pt idx="379">
                  <c:v>0.91281808669296904</c:v>
                </c:pt>
                <c:pt idx="380">
                  <c:v>0.61120667750826285</c:v>
                </c:pt>
                <c:pt idx="381">
                  <c:v>0.58022795709209707</c:v>
                </c:pt>
                <c:pt idx="382">
                  <c:v>-0.43463492374145235</c:v>
                </c:pt>
                <c:pt idx="383">
                  <c:v>-9.0977651924799896E-2</c:v>
                </c:pt>
                <c:pt idx="384">
                  <c:v>-0.28771935296771184</c:v>
                </c:pt>
                <c:pt idx="385">
                  <c:v>-5.6385123704085025</c:v>
                </c:pt>
                <c:pt idx="386">
                  <c:v>-5.6385123704085025</c:v>
                </c:pt>
                <c:pt idx="387">
                  <c:v>-1.7470265395424729</c:v>
                </c:pt>
                <c:pt idx="388">
                  <c:v>-5.7516545262916248</c:v>
                </c:pt>
                <c:pt idx="389">
                  <c:v>-2.1033865598547226</c:v>
                </c:pt>
                <c:pt idx="390">
                  <c:v>-0.64407937327996156</c:v>
                </c:pt>
                <c:pt idx="391">
                  <c:v>8.5574220007418877E-2</c:v>
                </c:pt>
                <c:pt idx="392">
                  <c:v>-5.492004412642296</c:v>
                </c:pt>
                <c:pt idx="393">
                  <c:v>-5.492004412642296</c:v>
                </c:pt>
                <c:pt idx="394">
                  <c:v>0.83166006251500046</c:v>
                </c:pt>
                <c:pt idx="395">
                  <c:v>-1.1140828529180138</c:v>
                </c:pt>
                <c:pt idx="396">
                  <c:v>0.66314770232653764</c:v>
                </c:pt>
                <c:pt idx="397">
                  <c:v>-0.71065787612531062</c:v>
                </c:pt>
                <c:pt idx="398">
                  <c:v>0.13860375419037707</c:v>
                </c:pt>
                <c:pt idx="399">
                  <c:v>-1.7329172459497437</c:v>
                </c:pt>
                <c:pt idx="400">
                  <c:v>-0.30480681348217908</c:v>
                </c:pt>
                <c:pt idx="401">
                  <c:v>-0.69512402741514212</c:v>
                </c:pt>
                <c:pt idx="402">
                  <c:v>0.65597402081435197</c:v>
                </c:pt>
                <c:pt idx="403">
                  <c:v>-0.27940155103684039</c:v>
                </c:pt>
                <c:pt idx="404">
                  <c:v>-1.1629882474278566</c:v>
                </c:pt>
                <c:pt idx="405">
                  <c:v>-1.3362059459188136</c:v>
                </c:pt>
                <c:pt idx="406">
                  <c:v>-1.2010961410958658</c:v>
                </c:pt>
                <c:pt idx="407">
                  <c:v>-2.3570355823588782</c:v>
                </c:pt>
                <c:pt idx="408">
                  <c:v>-1.2522605142786998</c:v>
                </c:pt>
                <c:pt idx="409">
                  <c:v>0.33674507544315446</c:v>
                </c:pt>
                <c:pt idx="410">
                  <c:v>-0.25345700073924815</c:v>
                </c:pt>
                <c:pt idx="411">
                  <c:v>-0.37830743993167926</c:v>
                </c:pt>
                <c:pt idx="412">
                  <c:v>1.1498685397681774</c:v>
                </c:pt>
                <c:pt idx="413">
                  <c:v>-0.42888540098772954</c:v>
                </c:pt>
                <c:pt idx="414">
                  <c:v>1.1248089534069714</c:v>
                </c:pt>
                <c:pt idx="415">
                  <c:v>1.3190207477063118</c:v>
                </c:pt>
                <c:pt idx="416">
                  <c:v>3.5882386990284161</c:v>
                </c:pt>
                <c:pt idx="417">
                  <c:v>1.6978402012560545</c:v>
                </c:pt>
                <c:pt idx="418">
                  <c:v>2.1359343254811622</c:v>
                </c:pt>
                <c:pt idx="419">
                  <c:v>0.87274164659302955</c:v>
                </c:pt>
                <c:pt idx="420">
                  <c:v>-6.1270967259943632E-2</c:v>
                </c:pt>
                <c:pt idx="421">
                  <c:v>0.28384292238774833</c:v>
                </c:pt>
                <c:pt idx="422">
                  <c:v>2.4800222201457975</c:v>
                </c:pt>
                <c:pt idx="423">
                  <c:v>2.0766423491290134</c:v>
                </c:pt>
                <c:pt idx="424">
                  <c:v>1.2877273164791179</c:v>
                </c:pt>
                <c:pt idx="425">
                  <c:v>2.248720538607337</c:v>
                </c:pt>
                <c:pt idx="426">
                  <c:v>2.4504104741157313</c:v>
                </c:pt>
                <c:pt idx="427">
                  <c:v>2.0974530869760448</c:v>
                </c:pt>
                <c:pt idx="428">
                  <c:v>2.0689059440736552</c:v>
                </c:pt>
                <c:pt idx="429">
                  <c:v>3.5815804603865971</c:v>
                </c:pt>
                <c:pt idx="430">
                  <c:v>2.4610808186733064</c:v>
                </c:pt>
                <c:pt idx="431">
                  <c:v>3.3395525377765263</c:v>
                </c:pt>
                <c:pt idx="432">
                  <c:v>-1.8207851599674671</c:v>
                </c:pt>
                <c:pt idx="433">
                  <c:v>-1.0200482604568477</c:v>
                </c:pt>
                <c:pt idx="434">
                  <c:v>2.0780409340782766</c:v>
                </c:pt>
                <c:pt idx="435">
                  <c:v>0.105047289137488</c:v>
                </c:pt>
                <c:pt idx="436">
                  <c:v>2.2817982084622233</c:v>
                </c:pt>
                <c:pt idx="437">
                  <c:v>0.96511030078479398</c:v>
                </c:pt>
                <c:pt idx="438">
                  <c:v>0.76993068152908006</c:v>
                </c:pt>
                <c:pt idx="439">
                  <c:v>0.96511030078479398</c:v>
                </c:pt>
                <c:pt idx="440">
                  <c:v>-0.82494387360216193</c:v>
                </c:pt>
                <c:pt idx="441">
                  <c:v>-0.30859567451297176</c:v>
                </c:pt>
                <c:pt idx="442">
                  <c:v>-0.20532603469513122</c:v>
                </c:pt>
                <c:pt idx="443">
                  <c:v>-0.51513495414864785</c:v>
                </c:pt>
                <c:pt idx="444">
                  <c:v>-0.71668411412808386</c:v>
                </c:pt>
                <c:pt idx="445">
                  <c:v>0.49852268254785981</c:v>
                </c:pt>
                <c:pt idx="446">
                  <c:v>0.54165502255333309</c:v>
                </c:pt>
                <c:pt idx="447">
                  <c:v>0.82632846658945736</c:v>
                </c:pt>
                <c:pt idx="448">
                  <c:v>0.39704936911370436</c:v>
                </c:pt>
                <c:pt idx="449">
                  <c:v>0.81694269906698724</c:v>
                </c:pt>
                <c:pt idx="450">
                  <c:v>-0.96701088355939069</c:v>
                </c:pt>
                <c:pt idx="451">
                  <c:v>-0.62195216351560179</c:v>
                </c:pt>
                <c:pt idx="452">
                  <c:v>0.55511018352031449</c:v>
                </c:pt>
                <c:pt idx="453">
                  <c:v>-1.3500120957983612</c:v>
                </c:pt>
                <c:pt idx="454">
                  <c:v>2.4320779463958555</c:v>
                </c:pt>
                <c:pt idx="455">
                  <c:v>0.14452348539128973</c:v>
                </c:pt>
                <c:pt idx="456">
                  <c:v>-0.93154500571666021</c:v>
                </c:pt>
                <c:pt idx="457">
                  <c:v>-2.246798502227537</c:v>
                </c:pt>
                <c:pt idx="458">
                  <c:v>-1.146455707760921</c:v>
                </c:pt>
                <c:pt idx="459">
                  <c:v>0.5590756236623341</c:v>
                </c:pt>
                <c:pt idx="460">
                  <c:v>0.61598644510586731</c:v>
                </c:pt>
                <c:pt idx="461">
                  <c:v>-1.98582410799201</c:v>
                </c:pt>
                <c:pt idx="462">
                  <c:v>-1.7753835485502698</c:v>
                </c:pt>
                <c:pt idx="463">
                  <c:v>0.23809093993551811</c:v>
                </c:pt>
                <c:pt idx="464">
                  <c:v>-9.6094740254283662E-2</c:v>
                </c:pt>
                <c:pt idx="465">
                  <c:v>0.23793789378022767</c:v>
                </c:pt>
                <c:pt idx="466">
                  <c:v>-1.2500256578280358</c:v>
                </c:pt>
                <c:pt idx="467">
                  <c:v>-0.54147158563362663</c:v>
                </c:pt>
                <c:pt idx="468">
                  <c:v>1.3386610967633423</c:v>
                </c:pt>
                <c:pt idx="469">
                  <c:v>-0.74720717245198154</c:v>
                </c:pt>
                <c:pt idx="470">
                  <c:v>-0.43858380608848668</c:v>
                </c:pt>
                <c:pt idx="471">
                  <c:v>-0.74720717245198154</c:v>
                </c:pt>
                <c:pt idx="472">
                  <c:v>0.33076683021676917</c:v>
                </c:pt>
                <c:pt idx="473">
                  <c:v>-0.47244526429334582</c:v>
                </c:pt>
                <c:pt idx="474">
                  <c:v>-0.54445738311149183</c:v>
                </c:pt>
                <c:pt idx="475">
                  <c:v>-4.6919107640649688E-2</c:v>
                </c:pt>
                <c:pt idx="476">
                  <c:v>-0.14061422803369317</c:v>
                </c:pt>
                <c:pt idx="477">
                  <c:v>-0.94143865282171979</c:v>
                </c:pt>
                <c:pt idx="478">
                  <c:v>-0.73009873889889221</c:v>
                </c:pt>
                <c:pt idx="479">
                  <c:v>1.9750521593132793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H4_DI_int_산점도!$L$3:$L$722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3</c:v>
                </c:pt>
                <c:pt idx="361">
                  <c:v>3.5</c:v>
                </c:pt>
                <c:pt idx="362">
                  <c:v>2.666666666666667</c:v>
                </c:pt>
                <c:pt idx="363">
                  <c:v>3.4</c:v>
                </c:pt>
                <c:pt idx="364">
                  <c:v>2</c:v>
                </c:pt>
                <c:pt idx="365">
                  <c:v>3.25</c:v>
                </c:pt>
                <c:pt idx="366">
                  <c:v>4</c:v>
                </c:pt>
                <c:pt idx="367">
                  <c:v>2.666666666666667</c:v>
                </c:pt>
                <c:pt idx="368">
                  <c:v>3.4</c:v>
                </c:pt>
                <c:pt idx="369">
                  <c:v>3.75</c:v>
                </c:pt>
                <c:pt idx="370">
                  <c:v>3</c:v>
                </c:pt>
                <c:pt idx="371">
                  <c:v>3</c:v>
                </c:pt>
                <c:pt idx="372">
                  <c:v>3.270833333333333</c:v>
                </c:pt>
                <c:pt idx="373">
                  <c:v>3.225806451612903</c:v>
                </c:pt>
                <c:pt idx="374">
                  <c:v>3</c:v>
                </c:pt>
                <c:pt idx="375">
                  <c:v>3.3636363636363642</c:v>
                </c:pt>
                <c:pt idx="376">
                  <c:v>3.3636363636363642</c:v>
                </c:pt>
                <c:pt idx="377">
                  <c:v>3.4</c:v>
                </c:pt>
                <c:pt idx="378">
                  <c:v>3.5909090909090908</c:v>
                </c:pt>
                <c:pt idx="379">
                  <c:v>4.0588235294117636</c:v>
                </c:pt>
                <c:pt idx="380">
                  <c:v>3.884615384615385</c:v>
                </c:pt>
                <c:pt idx="381">
                  <c:v>3.875</c:v>
                </c:pt>
                <c:pt idx="382">
                  <c:v>3.56</c:v>
                </c:pt>
                <c:pt idx="383">
                  <c:v>3.666666666666667</c:v>
                </c:pt>
                <c:pt idx="384">
                  <c:v>3.666666666666667</c:v>
                </c:pt>
                <c:pt idx="385">
                  <c:v>0</c:v>
                </c:pt>
                <c:pt idx="386">
                  <c:v>0</c:v>
                </c:pt>
                <c:pt idx="387">
                  <c:v>2.666666666666667</c:v>
                </c:pt>
                <c:pt idx="388">
                  <c:v>0</c:v>
                </c:pt>
                <c:pt idx="389">
                  <c:v>2.5</c:v>
                </c:pt>
                <c:pt idx="390">
                  <c:v>3.5</c:v>
                </c:pt>
                <c:pt idx="391">
                  <c:v>4</c:v>
                </c:pt>
                <c:pt idx="392">
                  <c:v>0</c:v>
                </c:pt>
                <c:pt idx="393">
                  <c:v>0</c:v>
                </c:pt>
                <c:pt idx="394">
                  <c:v>4.333333333333333</c:v>
                </c:pt>
                <c:pt idx="395">
                  <c:v>3</c:v>
                </c:pt>
                <c:pt idx="396">
                  <c:v>3.7058823529411771</c:v>
                </c:pt>
                <c:pt idx="397">
                  <c:v>3.4285714285714279</c:v>
                </c:pt>
                <c:pt idx="398">
                  <c:v>3.6</c:v>
                </c:pt>
                <c:pt idx="399">
                  <c:v>3.2222222222222219</c:v>
                </c:pt>
                <c:pt idx="400">
                  <c:v>3.5333333333333332</c:v>
                </c:pt>
                <c:pt idx="401">
                  <c:v>3.454545454545455</c:v>
                </c:pt>
                <c:pt idx="402">
                  <c:v>3.7272727272727271</c:v>
                </c:pt>
                <c:pt idx="403">
                  <c:v>3.5384615384615379</c:v>
                </c:pt>
                <c:pt idx="404">
                  <c:v>3.307692307692307</c:v>
                </c:pt>
                <c:pt idx="405">
                  <c:v>3.2727272727272729</c:v>
                </c:pt>
                <c:pt idx="406">
                  <c:v>3.3</c:v>
                </c:pt>
                <c:pt idx="407">
                  <c:v>3.0666666666666669</c:v>
                </c:pt>
                <c:pt idx="408">
                  <c:v>3</c:v>
                </c:pt>
                <c:pt idx="409">
                  <c:v>3.2272727272727271</c:v>
                </c:pt>
                <c:pt idx="410">
                  <c:v>3.1428571428571428</c:v>
                </c:pt>
                <c:pt idx="411">
                  <c:v>3.125</c:v>
                </c:pt>
                <c:pt idx="412">
                  <c:v>3.225806451612903</c:v>
                </c:pt>
                <c:pt idx="413">
                  <c:v>3</c:v>
                </c:pt>
                <c:pt idx="414">
                  <c:v>3.2222222222222219</c:v>
                </c:pt>
                <c:pt idx="415">
                  <c:v>3.25</c:v>
                </c:pt>
                <c:pt idx="416">
                  <c:v>3.53125</c:v>
                </c:pt>
                <c:pt idx="417">
                  <c:v>3.2608695652173911</c:v>
                </c:pt>
                <c:pt idx="418">
                  <c:v>3.3235294117647061</c:v>
                </c:pt>
                <c:pt idx="419">
                  <c:v>3.1428571428571428</c:v>
                </c:pt>
                <c:pt idx="420">
                  <c:v>2.1</c:v>
                </c:pt>
                <c:pt idx="421">
                  <c:v>2.2222222222222219</c:v>
                </c:pt>
                <c:pt idx="422">
                  <c:v>3</c:v>
                </c:pt>
                <c:pt idx="423">
                  <c:v>2.8571428571428572</c:v>
                </c:pt>
                <c:pt idx="424">
                  <c:v>2.5882352941176472</c:v>
                </c:pt>
                <c:pt idx="425">
                  <c:v>2.9285714285714279</c:v>
                </c:pt>
                <c:pt idx="426">
                  <c:v>3</c:v>
                </c:pt>
                <c:pt idx="427">
                  <c:v>2.875</c:v>
                </c:pt>
                <c:pt idx="428">
                  <c:v>2.75</c:v>
                </c:pt>
                <c:pt idx="429">
                  <c:v>3.285714285714286</c:v>
                </c:pt>
                <c:pt idx="430">
                  <c:v>2.8888888888888888</c:v>
                </c:pt>
                <c:pt idx="431">
                  <c:v>3.2</c:v>
                </c:pt>
                <c:pt idx="432">
                  <c:v>2.523076923076923</c:v>
                </c:pt>
                <c:pt idx="433">
                  <c:v>2.666666666666667</c:v>
                </c:pt>
                <c:pt idx="434">
                  <c:v>3.2222222222222219</c:v>
                </c:pt>
                <c:pt idx="435">
                  <c:v>2.8684210526315792</c:v>
                </c:pt>
                <c:pt idx="436">
                  <c:v>3.1111111111111112</c:v>
                </c:pt>
                <c:pt idx="437">
                  <c:v>2.875</c:v>
                </c:pt>
                <c:pt idx="438">
                  <c:v>2.84</c:v>
                </c:pt>
                <c:pt idx="439">
                  <c:v>2.875</c:v>
                </c:pt>
                <c:pt idx="440">
                  <c:v>2.833333333333333</c:v>
                </c:pt>
                <c:pt idx="441">
                  <c:v>2.925925925925926</c:v>
                </c:pt>
                <c:pt idx="442">
                  <c:v>2.9444444444444451</c:v>
                </c:pt>
                <c:pt idx="443">
                  <c:v>2.8888888888888888</c:v>
                </c:pt>
                <c:pt idx="444">
                  <c:v>2.3913043478260869</c:v>
                </c:pt>
                <c:pt idx="445">
                  <c:v>2.8181818181818179</c:v>
                </c:pt>
                <c:pt idx="446">
                  <c:v>2.833333333333333</c:v>
                </c:pt>
                <c:pt idx="447">
                  <c:v>2.9333333333333331</c:v>
                </c:pt>
                <c:pt idx="448">
                  <c:v>2.8125</c:v>
                </c:pt>
                <c:pt idx="449">
                  <c:v>2.96</c:v>
                </c:pt>
                <c:pt idx="450">
                  <c:v>2.333333333333333</c:v>
                </c:pt>
                <c:pt idx="451">
                  <c:v>2.454545454545455</c:v>
                </c:pt>
                <c:pt idx="452">
                  <c:v>2.7692307692307692</c:v>
                </c:pt>
                <c:pt idx="453">
                  <c:v>2.1</c:v>
                </c:pt>
                <c:pt idx="454">
                  <c:v>3.4285714285714279</c:v>
                </c:pt>
                <c:pt idx="455">
                  <c:v>2.625</c:v>
                </c:pt>
                <c:pt idx="456">
                  <c:v>3.28125</c:v>
                </c:pt>
                <c:pt idx="457">
                  <c:v>3</c:v>
                </c:pt>
                <c:pt idx="458">
                  <c:v>3.2352941176470589</c:v>
                </c:pt>
                <c:pt idx="459">
                  <c:v>3.6</c:v>
                </c:pt>
                <c:pt idx="460">
                  <c:v>3.6363636363636358</c:v>
                </c:pt>
                <c:pt idx="461">
                  <c:v>3.08</c:v>
                </c:pt>
                <c:pt idx="462">
                  <c:v>3.125</c:v>
                </c:pt>
                <c:pt idx="463">
                  <c:v>3.5555555555555558</c:v>
                </c:pt>
                <c:pt idx="464">
                  <c:v>3.4285714285714279</c:v>
                </c:pt>
                <c:pt idx="465">
                  <c:v>3.5</c:v>
                </c:pt>
                <c:pt idx="466">
                  <c:v>3.1818181818181821</c:v>
                </c:pt>
                <c:pt idx="467">
                  <c:v>3.333333333333333</c:v>
                </c:pt>
                <c:pt idx="468">
                  <c:v>3.4827586206896548</c:v>
                </c:pt>
                <c:pt idx="469">
                  <c:v>3</c:v>
                </c:pt>
                <c:pt idx="470">
                  <c:v>3.0714285714285721</c:v>
                </c:pt>
                <c:pt idx="471">
                  <c:v>3</c:v>
                </c:pt>
                <c:pt idx="472">
                  <c:v>3.2692307692307692</c:v>
                </c:pt>
                <c:pt idx="473">
                  <c:v>3.083333333333333</c:v>
                </c:pt>
                <c:pt idx="474">
                  <c:v>3.0666666666666669</c:v>
                </c:pt>
                <c:pt idx="475">
                  <c:v>3.1818181818181821</c:v>
                </c:pt>
                <c:pt idx="476">
                  <c:v>3.3103448275862069</c:v>
                </c:pt>
                <c:pt idx="477">
                  <c:v>3.125</c:v>
                </c:pt>
                <c:pt idx="478">
                  <c:v>3.1739130434782612</c:v>
                </c:pt>
                <c:pt idx="479">
                  <c:v>3.8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00-4891-BCE0-AE29CD8737FC}"/>
            </c:ext>
          </c:extLst>
        </c:ser>
        <c:ser>
          <c:idx val="6"/>
          <c:order val="6"/>
          <c:tx>
            <c:v>Tech FE (n.s.)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smooth val="0"/>
          <c:extLst>
            <c:ext xmlns:c16="http://schemas.microsoft.com/office/drawing/2014/chart" uri="{C3380CC4-5D6E-409C-BE32-E72D297353CC}">
              <c16:uniqueId val="{00000000-5EB3-4221-A234-FA2938FF9E72}"/>
            </c:ext>
          </c:extLst>
        </c:ser>
        <c:ser>
          <c:idx val="8"/>
          <c:order val="7"/>
          <c:tx>
            <c:v>C&amp;R FE (n.s.)</c:v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H4_DI_int_산점도!$P$5:$P$6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H4_DI_int_산점도!$Q$5:$Q$6</c:f>
              <c:numCache>
                <c:formatCode>0.00</c:formatCode>
                <c:ptCount val="2"/>
                <c:pt idx="0">
                  <c:v>2.5543999999999998</c:v>
                </c:pt>
                <c:pt idx="1">
                  <c:v>4.0343999999999998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B3-4221-A234-FA2938FF9E72}"/>
            </c:ext>
          </c:extLst>
        </c:ser>
        <c:ser>
          <c:idx val="9"/>
          <c:order val="8"/>
          <c:tx>
            <c:v>Finance FE*</c:v>
          </c:tx>
          <c:spPr>
            <a:ln w="19050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H4_DI_int_산점도!$R$5:$R$6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H4_DI_int_산점도!$S$5:$S$6</c:f>
              <c:numCache>
                <c:formatCode>0.00</c:formatCode>
                <c:ptCount val="2"/>
                <c:pt idx="0">
                  <c:v>2.7334000000000001</c:v>
                </c:pt>
                <c:pt idx="1">
                  <c:v>4.5654000000000003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B3-4221-A234-FA2938FF9E72}"/>
            </c:ext>
          </c:extLst>
        </c:ser>
        <c:ser>
          <c:idx val="10"/>
          <c:order val="9"/>
          <c:tx>
            <c:v>Industrials FE (n.s.)</c:v>
          </c:tx>
          <c:spPr>
            <a:ln w="1905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H4_DI_int_산점도!$T$5:$T$6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H4_DI_int_산점도!$U$5:$U$6</c:f>
              <c:numCache>
                <c:formatCode>0.00</c:formatCode>
                <c:ptCount val="2"/>
                <c:pt idx="0">
                  <c:v>2.7911999999999999</c:v>
                </c:pt>
                <c:pt idx="1">
                  <c:v>4.4951999999999996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B3-4221-A234-FA2938FF9E72}"/>
            </c:ext>
          </c:extLst>
        </c:ser>
        <c:ser>
          <c:idx val="11"/>
          <c:order val="10"/>
          <c:tx>
            <c:v>E&amp;M FE***</c:v>
          </c:tx>
          <c:spPr>
            <a:ln w="19050" cap="rnd">
              <a:solidFill>
                <a:srgbClr val="843C0C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H4_DI_int_산점도!$V$5:$V$6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H4_DI_int_산점도!$W$5:$W$6</c:f>
              <c:numCache>
                <c:formatCode>0.00</c:formatCode>
                <c:ptCount val="2"/>
                <c:pt idx="0">
                  <c:v>2.2404999999999999</c:v>
                </c:pt>
                <c:pt idx="1">
                  <c:v>4.6965000000000003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B3-4221-A234-FA2938FF9E72}"/>
            </c:ext>
          </c:extLst>
        </c:ser>
        <c:ser>
          <c:idx val="12"/>
          <c:order val="11"/>
          <c:tx>
            <c:v>H&amp;B FE*</c:v>
          </c:tx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H4_DI_int_산점도!$X$5:$X$6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H4_DI_int_산점도!$Y$5:$Y$6</c:f>
              <c:numCache>
                <c:formatCode>0.00</c:formatCode>
                <c:ptCount val="2"/>
                <c:pt idx="0">
                  <c:v>2.0998999999999999</c:v>
                </c:pt>
                <c:pt idx="1">
                  <c:v>4.1879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EB3-4221-A234-FA2938FF9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741823"/>
        <c:axId val="1564740383"/>
      </c:scatterChart>
      <c:valAx>
        <c:axId val="1564741823"/>
        <c:scaling>
          <c:orientation val="minMax"/>
          <c:max val="4"/>
          <c:min val="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D_int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4740383"/>
        <c:crosses val="autoZero"/>
        <c:crossBetween val="midCat"/>
      </c:valAx>
      <c:valAx>
        <c:axId val="1564740383"/>
        <c:scaling>
          <c:orientation val="minMax"/>
          <c:max val="5"/>
          <c:min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JP_</a:t>
                </a:r>
                <a:r>
                  <a:rPr lang="ko-KR" altLang="en-US"/>
                  <a:t>종합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4741823"/>
        <c:crosses val="autoZero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H4. </a:t>
            </a:r>
            <a:r>
              <a:rPr lang="ko-KR"/>
              <a:t>산업군별 </a:t>
            </a:r>
            <a:r>
              <a:rPr lang="en-US"/>
              <a:t>DI_int → JP_</a:t>
            </a:r>
            <a:r>
              <a:rPr lang="ko-KR"/>
              <a:t>종합 회귀선 </a:t>
            </a:r>
            <a:r>
              <a:rPr lang="en-US"/>
              <a:t>(F=3.29, p=0.010)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Technology (β=0.136)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H4_DI_int_산점도!$A$3:$A$722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0.94196456665475237</c:v>
                </c:pt>
                <c:pt idx="601">
                  <c:v>0.21276846586382009</c:v>
                </c:pt>
                <c:pt idx="602">
                  <c:v>0.65623248604629292</c:v>
                </c:pt>
                <c:pt idx="603">
                  <c:v>0.98896652453221356</c:v>
                </c:pt>
                <c:pt idx="604">
                  <c:v>2.0034383173279968</c:v>
                </c:pt>
                <c:pt idx="605">
                  <c:v>2.0904326270483735</c:v>
                </c:pt>
                <c:pt idx="606">
                  <c:v>2.0240247570328154</c:v>
                </c:pt>
                <c:pt idx="607">
                  <c:v>-0.61814696208342013</c:v>
                </c:pt>
                <c:pt idx="608">
                  <c:v>-1.2004162540790033</c:v>
                </c:pt>
                <c:pt idx="609">
                  <c:v>0.25948514848524451</c:v>
                </c:pt>
                <c:pt idx="610">
                  <c:v>-0.50975745349090085</c:v>
                </c:pt>
                <c:pt idx="611">
                  <c:v>0.75789721148796685</c:v>
                </c:pt>
                <c:pt idx="612">
                  <c:v>-1.0025382024914604</c:v>
                </c:pt>
                <c:pt idx="613">
                  <c:v>-0.48432867597392937</c:v>
                </c:pt>
                <c:pt idx="614">
                  <c:v>-1.0200104010866884</c:v>
                </c:pt>
                <c:pt idx="615">
                  <c:v>-1.279021345097253</c:v>
                </c:pt>
                <c:pt idx="616">
                  <c:v>1.2578359255259834</c:v>
                </c:pt>
                <c:pt idx="617">
                  <c:v>1.2047348861253213</c:v>
                </c:pt>
                <c:pt idx="618">
                  <c:v>0.80264359312352052</c:v>
                </c:pt>
                <c:pt idx="619">
                  <c:v>2.074169129326596</c:v>
                </c:pt>
                <c:pt idx="620">
                  <c:v>1.3887531494365482</c:v>
                </c:pt>
                <c:pt idx="621">
                  <c:v>1.2456155224833423</c:v>
                </c:pt>
                <c:pt idx="622">
                  <c:v>1.5052605202124125</c:v>
                </c:pt>
                <c:pt idx="623">
                  <c:v>1.9137753332417475</c:v>
                </c:pt>
                <c:pt idx="624">
                  <c:v>-3.7030595026538342</c:v>
                </c:pt>
                <c:pt idx="625">
                  <c:v>-3.712590555741639</c:v>
                </c:pt>
                <c:pt idx="626">
                  <c:v>-2.1799972192225767</c:v>
                </c:pt>
                <c:pt idx="627">
                  <c:v>-1.3941618921330545</c:v>
                </c:pt>
                <c:pt idx="628">
                  <c:v>-0.75333222949394574</c:v>
                </c:pt>
                <c:pt idx="629">
                  <c:v>5.8512839837832037E-2</c:v>
                </c:pt>
                <c:pt idx="630">
                  <c:v>0.40921797089107842</c:v>
                </c:pt>
                <c:pt idx="631">
                  <c:v>-0.16621935928515533</c:v>
                </c:pt>
                <c:pt idx="632">
                  <c:v>0.19273972935682337</c:v>
                </c:pt>
                <c:pt idx="633">
                  <c:v>2.4611303642544344</c:v>
                </c:pt>
                <c:pt idx="634">
                  <c:v>0.60517439024729702</c:v>
                </c:pt>
                <c:pt idx="635">
                  <c:v>0.25755089035390366</c:v>
                </c:pt>
                <c:pt idx="636">
                  <c:v>-0.67113231472255674</c:v>
                </c:pt>
                <c:pt idx="637">
                  <c:v>1.6180228959557324E-2</c:v>
                </c:pt>
                <c:pt idx="638">
                  <c:v>-0.86091264394821643</c:v>
                </c:pt>
                <c:pt idx="639">
                  <c:v>-0.38973389552589188</c:v>
                </c:pt>
                <c:pt idx="640">
                  <c:v>-0.73483596325806011</c:v>
                </c:pt>
                <c:pt idx="641">
                  <c:v>-1.5115295328667762</c:v>
                </c:pt>
                <c:pt idx="642">
                  <c:v>1.1770251311633915</c:v>
                </c:pt>
                <c:pt idx="643">
                  <c:v>0.10160326555132504</c:v>
                </c:pt>
                <c:pt idx="644">
                  <c:v>-12.311065289922233</c:v>
                </c:pt>
                <c:pt idx="645">
                  <c:v>0.59399709742257434</c:v>
                </c:pt>
                <c:pt idx="646">
                  <c:v>-12.311065289922233</c:v>
                </c:pt>
                <c:pt idx="647">
                  <c:v>2.2071298958406755</c:v>
                </c:pt>
                <c:pt idx="648">
                  <c:v>-1.210080649102055</c:v>
                </c:pt>
                <c:pt idx="649">
                  <c:v>0.15618943773344551</c:v>
                </c:pt>
                <c:pt idx="650">
                  <c:v>-0.60626768798844033</c:v>
                </c:pt>
                <c:pt idx="651">
                  <c:v>-0.1591650719860869</c:v>
                </c:pt>
                <c:pt idx="652">
                  <c:v>0.30993270512407123</c:v>
                </c:pt>
                <c:pt idx="653">
                  <c:v>0.64717335688567368</c:v>
                </c:pt>
                <c:pt idx="654">
                  <c:v>1.3919810121047436</c:v>
                </c:pt>
                <c:pt idx="655">
                  <c:v>-1.2867171059816978</c:v>
                </c:pt>
                <c:pt idx="656">
                  <c:v>-0.29003992197160211</c:v>
                </c:pt>
                <c:pt idx="657">
                  <c:v>1.7758825105909966</c:v>
                </c:pt>
                <c:pt idx="658">
                  <c:v>0.83567802696818017</c:v>
                </c:pt>
                <c:pt idx="659">
                  <c:v>-1.0043198117275443</c:v>
                </c:pt>
                <c:pt idx="660">
                  <c:v>2.8171565524392888</c:v>
                </c:pt>
                <c:pt idx="661">
                  <c:v>-1.2886362007184626E-2</c:v>
                </c:pt>
                <c:pt idx="662">
                  <c:v>1.0289701445501018</c:v>
                </c:pt>
                <c:pt idx="663">
                  <c:v>1.9136234504138339</c:v>
                </c:pt>
                <c:pt idx="664">
                  <c:v>0.29426849497197682</c:v>
                </c:pt>
                <c:pt idx="665">
                  <c:v>-0.32501684109354412</c:v>
                </c:pt>
                <c:pt idx="666">
                  <c:v>-6.2670357657017561E-3</c:v>
                </c:pt>
                <c:pt idx="667">
                  <c:v>0.41448270726704778</c:v>
                </c:pt>
                <c:pt idx="668">
                  <c:v>-1.4765755123914814E-2</c:v>
                </c:pt>
                <c:pt idx="669">
                  <c:v>-0.34262269774683718</c:v>
                </c:pt>
                <c:pt idx="670">
                  <c:v>1.8107093204679083</c:v>
                </c:pt>
                <c:pt idx="671">
                  <c:v>1.467876196515296</c:v>
                </c:pt>
                <c:pt idx="672">
                  <c:v>-0.29298751508072057</c:v>
                </c:pt>
                <c:pt idx="673">
                  <c:v>1.203357364695014</c:v>
                </c:pt>
                <c:pt idx="674">
                  <c:v>1.3648718432435119</c:v>
                </c:pt>
                <c:pt idx="675">
                  <c:v>-0.33103018151569796</c:v>
                </c:pt>
                <c:pt idx="676">
                  <c:v>0.19025263727112318</c:v>
                </c:pt>
                <c:pt idx="677">
                  <c:v>-0.22821669351361673</c:v>
                </c:pt>
                <c:pt idx="678">
                  <c:v>-1.1831851663300741</c:v>
                </c:pt>
                <c:pt idx="679">
                  <c:v>0.93419811422177212</c:v>
                </c:pt>
                <c:pt idx="680">
                  <c:v>-0.76804721091139183</c:v>
                </c:pt>
                <c:pt idx="681">
                  <c:v>1.0732178445414646</c:v>
                </c:pt>
                <c:pt idx="682">
                  <c:v>0.10236899712086789</c:v>
                </c:pt>
                <c:pt idx="683">
                  <c:v>-1.5045532330925333</c:v>
                </c:pt>
                <c:pt idx="684">
                  <c:v>0.96870098958156303</c:v>
                </c:pt>
                <c:pt idx="685">
                  <c:v>0.74010977780777787</c:v>
                </c:pt>
                <c:pt idx="686">
                  <c:v>0.44240959503261551</c:v>
                </c:pt>
                <c:pt idx="687">
                  <c:v>1.6575864735033556</c:v>
                </c:pt>
                <c:pt idx="688">
                  <c:v>-1.1745258204380664</c:v>
                </c:pt>
                <c:pt idx="689">
                  <c:v>-0.12980403540661348</c:v>
                </c:pt>
                <c:pt idx="690">
                  <c:v>0.73151563160553335</c:v>
                </c:pt>
                <c:pt idx="691">
                  <c:v>-1.7404347705055023</c:v>
                </c:pt>
                <c:pt idx="692">
                  <c:v>-0.88814538963596568</c:v>
                </c:pt>
                <c:pt idx="693">
                  <c:v>0.33175656324863773</c:v>
                </c:pt>
                <c:pt idx="694">
                  <c:v>0.2220265273917007</c:v>
                </c:pt>
                <c:pt idx="695">
                  <c:v>-0.60094874153532951</c:v>
                </c:pt>
                <c:pt idx="696">
                  <c:v>-1.1668098656537138</c:v>
                </c:pt>
                <c:pt idx="697">
                  <c:v>-0.16337240518066962</c:v>
                </c:pt>
                <c:pt idx="698">
                  <c:v>-1.8872265039420544</c:v>
                </c:pt>
                <c:pt idx="699">
                  <c:v>-0.60544625140305874</c:v>
                </c:pt>
                <c:pt idx="700">
                  <c:v>-0.10797598015668479</c:v>
                </c:pt>
                <c:pt idx="701">
                  <c:v>0.20077400768117376</c:v>
                </c:pt>
                <c:pt idx="702">
                  <c:v>1.0241073085821337</c:v>
                </c:pt>
                <c:pt idx="703">
                  <c:v>-0.33953847103508061</c:v>
                </c:pt>
                <c:pt idx="704">
                  <c:v>-2.2529848291294554</c:v>
                </c:pt>
                <c:pt idx="705">
                  <c:v>-1.2902462306895879</c:v>
                </c:pt>
                <c:pt idx="706">
                  <c:v>-1.9504098410483515</c:v>
                </c:pt>
                <c:pt idx="707">
                  <c:v>-3.5497347780484652</c:v>
                </c:pt>
                <c:pt idx="708">
                  <c:v>-1.5009168882728574</c:v>
                </c:pt>
                <c:pt idx="709">
                  <c:v>-0.88660554140455095</c:v>
                </c:pt>
                <c:pt idx="710">
                  <c:v>0.45208746629877544</c:v>
                </c:pt>
                <c:pt idx="711">
                  <c:v>0.28333101441860148</c:v>
                </c:pt>
                <c:pt idx="712">
                  <c:v>-1.253699136764499</c:v>
                </c:pt>
                <c:pt idx="713">
                  <c:v>-1.0718298524747087</c:v>
                </c:pt>
                <c:pt idx="714">
                  <c:v>-3.1992663079600039</c:v>
                </c:pt>
                <c:pt idx="715">
                  <c:v>-2.5995318405089121</c:v>
                </c:pt>
                <c:pt idx="716">
                  <c:v>0.71030520198180724</c:v>
                </c:pt>
                <c:pt idx="717">
                  <c:v>1.1163754143184828</c:v>
                </c:pt>
                <c:pt idx="718">
                  <c:v>2.0140043047469245</c:v>
                </c:pt>
                <c:pt idx="719">
                  <c:v>-0.55064966790577252</c:v>
                </c:pt>
              </c:numCache>
            </c:numRef>
          </c:xVal>
          <c:yVal>
            <c:numRef>
              <c:f>H4_DI_int_산점도!$B$3:$B$722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4.0196850393700787</c:v>
                </c:pt>
                <c:pt idx="601">
                  <c:v>3.858490566037736</c:v>
                </c:pt>
                <c:pt idx="602">
                  <c:v>3.956521739130435</c:v>
                </c:pt>
                <c:pt idx="603">
                  <c:v>4.030075187969925</c:v>
                </c:pt>
                <c:pt idx="604">
                  <c:v>3.9038461538461542</c:v>
                </c:pt>
                <c:pt idx="605">
                  <c:v>3.9230769230769229</c:v>
                </c:pt>
                <c:pt idx="606">
                  <c:v>3.9083969465648849</c:v>
                </c:pt>
                <c:pt idx="607">
                  <c:v>3.3243243243243241</c:v>
                </c:pt>
                <c:pt idx="608">
                  <c:v>3.4761904761904758</c:v>
                </c:pt>
                <c:pt idx="609">
                  <c:v>3.7989130434782612</c:v>
                </c:pt>
                <c:pt idx="610">
                  <c:v>3.6288659793814428</c:v>
                </c:pt>
                <c:pt idx="611">
                  <c:v>3.9090909090909092</c:v>
                </c:pt>
                <c:pt idx="612">
                  <c:v>3.915492957746479</c:v>
                </c:pt>
                <c:pt idx="613">
                  <c:v>4.0454545454545459</c:v>
                </c:pt>
                <c:pt idx="614">
                  <c:v>3.911111111111111</c:v>
                </c:pt>
                <c:pt idx="615">
                  <c:v>3.8461538461538458</c:v>
                </c:pt>
                <c:pt idx="616">
                  <c:v>4.0847457627118642</c:v>
                </c:pt>
                <c:pt idx="617">
                  <c:v>4.0714285714285712</c:v>
                </c:pt>
                <c:pt idx="618">
                  <c:v>3.9705882352941182</c:v>
                </c:pt>
                <c:pt idx="619">
                  <c:v>4.2894736842105274</c:v>
                </c:pt>
                <c:pt idx="620">
                  <c:v>4.4358974358974361</c:v>
                </c:pt>
                <c:pt idx="621">
                  <c:v>4.4000000000000004</c:v>
                </c:pt>
                <c:pt idx="622">
                  <c:v>4.4651162790697674</c:v>
                </c:pt>
                <c:pt idx="623">
                  <c:v>4.5675675675675684</c:v>
                </c:pt>
                <c:pt idx="624">
                  <c:v>4.1190476190476186</c:v>
                </c:pt>
                <c:pt idx="625">
                  <c:v>4.117647058823529</c:v>
                </c:pt>
                <c:pt idx="626">
                  <c:v>4.3428571428571434</c:v>
                </c:pt>
                <c:pt idx="627">
                  <c:v>4.458333333333333</c:v>
                </c:pt>
                <c:pt idx="628">
                  <c:v>4.2666666666666666</c:v>
                </c:pt>
                <c:pt idx="629">
                  <c:v>4.3859649122807021</c:v>
                </c:pt>
                <c:pt idx="630">
                  <c:v>4.4375</c:v>
                </c:pt>
                <c:pt idx="631">
                  <c:v>4.3529411764705879</c:v>
                </c:pt>
                <c:pt idx="632">
                  <c:v>4.333333333333333</c:v>
                </c:pt>
                <c:pt idx="633">
                  <c:v>4.666666666666667</c:v>
                </c:pt>
                <c:pt idx="634">
                  <c:v>4.3939393939393936</c:v>
                </c:pt>
                <c:pt idx="635">
                  <c:v>4.3428571428571434</c:v>
                </c:pt>
                <c:pt idx="636">
                  <c:v>3.7058823529411771</c:v>
                </c:pt>
                <c:pt idx="637">
                  <c:v>3.9189189189189189</c:v>
                </c:pt>
                <c:pt idx="638">
                  <c:v>3.6470588235294121</c:v>
                </c:pt>
                <c:pt idx="639">
                  <c:v>3.7931034482758621</c:v>
                </c:pt>
                <c:pt idx="640">
                  <c:v>3.7407407407407409</c:v>
                </c:pt>
                <c:pt idx="641">
                  <c:v>3.5</c:v>
                </c:pt>
                <c:pt idx="642">
                  <c:v>4.333333333333333</c:v>
                </c:pt>
                <c:pt idx="643">
                  <c:v>4</c:v>
                </c:pt>
                <c:pt idx="644">
                  <c:v>0</c:v>
                </c:pt>
                <c:pt idx="645">
                  <c:v>4</c:v>
                </c:pt>
                <c:pt idx="646">
                  <c:v>0</c:v>
                </c:pt>
                <c:pt idx="647">
                  <c:v>4.5</c:v>
                </c:pt>
                <c:pt idx="648">
                  <c:v>3.1898734177215191</c:v>
                </c:pt>
                <c:pt idx="649">
                  <c:v>3.3636363636363642</c:v>
                </c:pt>
                <c:pt idx="650">
                  <c:v>3.2666666666666671</c:v>
                </c:pt>
                <c:pt idx="651">
                  <c:v>3.3235294117647061</c:v>
                </c:pt>
                <c:pt idx="652">
                  <c:v>3.405594405594405</c:v>
                </c:pt>
                <c:pt idx="653">
                  <c:v>3.4484848484848478</c:v>
                </c:pt>
                <c:pt idx="654">
                  <c:v>3.5432098765432101</c:v>
                </c:pt>
                <c:pt idx="655">
                  <c:v>3.20253164556962</c:v>
                </c:pt>
                <c:pt idx="656">
                  <c:v>3.2666666666666671</c:v>
                </c:pt>
                <c:pt idx="657">
                  <c:v>3.5294117647058818</c:v>
                </c:pt>
                <c:pt idx="658">
                  <c:v>3.4098360655737698</c:v>
                </c:pt>
                <c:pt idx="659">
                  <c:v>3.1758241758241761</c:v>
                </c:pt>
                <c:pt idx="660">
                  <c:v>3.9375</c:v>
                </c:pt>
                <c:pt idx="661">
                  <c:v>2.9285714285714279</c:v>
                </c:pt>
                <c:pt idx="662">
                  <c:v>3.3</c:v>
                </c:pt>
                <c:pt idx="663">
                  <c:v>3.6153846153846159</c:v>
                </c:pt>
                <c:pt idx="664">
                  <c:v>3.8571428571428572</c:v>
                </c:pt>
                <c:pt idx="665">
                  <c:v>3.6363636363636358</c:v>
                </c:pt>
                <c:pt idx="666">
                  <c:v>3.75</c:v>
                </c:pt>
                <c:pt idx="667">
                  <c:v>3.9</c:v>
                </c:pt>
                <c:pt idx="668">
                  <c:v>3.5714285714285721</c:v>
                </c:pt>
                <c:pt idx="669">
                  <c:v>3.454545454545455</c:v>
                </c:pt>
                <c:pt idx="670">
                  <c:v>4.2222222222222223</c:v>
                </c:pt>
                <c:pt idx="671">
                  <c:v>4.0999999999999996</c:v>
                </c:pt>
                <c:pt idx="672">
                  <c:v>4.1363636363636367</c:v>
                </c:pt>
                <c:pt idx="673">
                  <c:v>4.583333333333333</c:v>
                </c:pt>
                <c:pt idx="674">
                  <c:v>4.6315789473684212</c:v>
                </c:pt>
                <c:pt idx="675">
                  <c:v>4.125</c:v>
                </c:pt>
                <c:pt idx="676">
                  <c:v>4.333333333333333</c:v>
                </c:pt>
                <c:pt idx="677">
                  <c:v>4.208333333333333</c:v>
                </c:pt>
                <c:pt idx="678">
                  <c:v>3.9230769230769229</c:v>
                </c:pt>
                <c:pt idx="679">
                  <c:v>4.5555555555555554</c:v>
                </c:pt>
                <c:pt idx="680">
                  <c:v>3.9</c:v>
                </c:pt>
                <c:pt idx="681">
                  <c:v>4.45</c:v>
                </c:pt>
                <c:pt idx="682">
                  <c:v>4.16</c:v>
                </c:pt>
                <c:pt idx="683">
                  <c:v>3.68</c:v>
                </c:pt>
                <c:pt idx="684">
                  <c:v>3.6206896551724141</c:v>
                </c:pt>
                <c:pt idx="685">
                  <c:v>3.5757575757575761</c:v>
                </c:pt>
                <c:pt idx="686">
                  <c:v>3.5172413793103452</c:v>
                </c:pt>
                <c:pt idx="687">
                  <c:v>3.75609756097561</c:v>
                </c:pt>
                <c:pt idx="688">
                  <c:v>3.2340425531914891</c:v>
                </c:pt>
                <c:pt idx="689">
                  <c:v>3.439393939393939</c:v>
                </c:pt>
                <c:pt idx="690">
                  <c:v>3.6086956521739131</c:v>
                </c:pt>
                <c:pt idx="691">
                  <c:v>3.12280701754386</c:v>
                </c:pt>
                <c:pt idx="692">
                  <c:v>3.193548387096774</c:v>
                </c:pt>
                <c:pt idx="693">
                  <c:v>3.4333333333333331</c:v>
                </c:pt>
                <c:pt idx="694">
                  <c:v>3.4117647058823528</c:v>
                </c:pt>
                <c:pt idx="695">
                  <c:v>3.25</c:v>
                </c:pt>
                <c:pt idx="696">
                  <c:v>3.6428571428571428</c:v>
                </c:pt>
                <c:pt idx="697">
                  <c:v>3.875</c:v>
                </c:pt>
                <c:pt idx="698">
                  <c:v>3.4761904761904758</c:v>
                </c:pt>
                <c:pt idx="699">
                  <c:v>3.7727272727272729</c:v>
                </c:pt>
                <c:pt idx="700">
                  <c:v>3.9285714285714288</c:v>
                </c:pt>
                <c:pt idx="701">
                  <c:v>4</c:v>
                </c:pt>
                <c:pt idx="702">
                  <c:v>4.1904761904761907</c:v>
                </c:pt>
                <c:pt idx="703">
                  <c:v>3.875</c:v>
                </c:pt>
                <c:pt idx="704">
                  <c:v>4.05</c:v>
                </c:pt>
                <c:pt idx="705">
                  <c:v>4.2727272727272716</c:v>
                </c:pt>
                <c:pt idx="706">
                  <c:v>4.12</c:v>
                </c:pt>
                <c:pt idx="707">
                  <c:v>3.75</c:v>
                </c:pt>
                <c:pt idx="708">
                  <c:v>3.0277777777777781</c:v>
                </c:pt>
                <c:pt idx="709">
                  <c:v>3.1538461538461542</c:v>
                </c:pt>
                <c:pt idx="710">
                  <c:v>3.4285714285714279</c:v>
                </c:pt>
                <c:pt idx="711">
                  <c:v>3.393939393939394</c:v>
                </c:pt>
                <c:pt idx="712">
                  <c:v>3.4761904761904758</c:v>
                </c:pt>
                <c:pt idx="713">
                  <c:v>3.513513513513514</c:v>
                </c:pt>
                <c:pt idx="714">
                  <c:v>3.0769230769230771</c:v>
                </c:pt>
                <c:pt idx="715">
                  <c:v>3.2</c:v>
                </c:pt>
                <c:pt idx="716">
                  <c:v>3.416666666666667</c:v>
                </c:pt>
                <c:pt idx="717">
                  <c:v>3.5</c:v>
                </c:pt>
                <c:pt idx="718">
                  <c:v>3.6842105263157889</c:v>
                </c:pt>
                <c:pt idx="719">
                  <c:v>3.1578947368421049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152-4CA2-8382-C2935A3B71CC}"/>
            </c:ext>
          </c:extLst>
        </c:ser>
        <c:ser>
          <c:idx val="1"/>
          <c:order val="1"/>
          <c:tx>
            <c:v>Consumer &amp; Retail (β=0.185)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H4_DI_int_산점도!$C$3:$C$722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-1.1089189865544746</c:v>
                </c:pt>
                <c:pt idx="121">
                  <c:v>-1.9766574170213711</c:v>
                </c:pt>
                <c:pt idx="122">
                  <c:v>0.72756446416911136</c:v>
                </c:pt>
                <c:pt idx="123">
                  <c:v>-1.0272494872164137</c:v>
                </c:pt>
                <c:pt idx="124">
                  <c:v>-0.14902371330927636</c:v>
                </c:pt>
                <c:pt idx="125">
                  <c:v>-0.41253285301024289</c:v>
                </c:pt>
                <c:pt idx="126">
                  <c:v>0.92896822183104544</c:v>
                </c:pt>
                <c:pt idx="127">
                  <c:v>1.0221280186950248</c:v>
                </c:pt>
                <c:pt idx="128">
                  <c:v>-0.22199122867930127</c:v>
                </c:pt>
                <c:pt idx="129">
                  <c:v>1.2582144326039111</c:v>
                </c:pt>
                <c:pt idx="130">
                  <c:v>-1.1755852604675243</c:v>
                </c:pt>
                <c:pt idx="131">
                  <c:v>0.73030891704136658</c:v>
                </c:pt>
                <c:pt idx="132">
                  <c:v>-1.2485461733213816</c:v>
                </c:pt>
                <c:pt idx="133">
                  <c:v>-1.5279925984911711</c:v>
                </c:pt>
                <c:pt idx="134">
                  <c:v>-0.67309130424868391</c:v>
                </c:pt>
                <c:pt idx="135">
                  <c:v>1.1301119792461773</c:v>
                </c:pt>
                <c:pt idx="136">
                  <c:v>-0.65803831926427492</c:v>
                </c:pt>
                <c:pt idx="137">
                  <c:v>0.83898810951240377</c:v>
                </c:pt>
                <c:pt idx="138">
                  <c:v>-0.52822390965384913</c:v>
                </c:pt>
                <c:pt idx="139">
                  <c:v>-1.026786497288104</c:v>
                </c:pt>
                <c:pt idx="140">
                  <c:v>1.141229943703524</c:v>
                </c:pt>
                <c:pt idx="141">
                  <c:v>0.11257801656990572</c:v>
                </c:pt>
                <c:pt idx="142">
                  <c:v>1.7093646742485622</c:v>
                </c:pt>
                <c:pt idx="143">
                  <c:v>-0.67436881293122042</c:v>
                </c:pt>
                <c:pt idx="144">
                  <c:v>-0.39391489614998226</c:v>
                </c:pt>
                <c:pt idx="145">
                  <c:v>-1.4904785359204848</c:v>
                </c:pt>
                <c:pt idx="146">
                  <c:v>-1.7503412734702644</c:v>
                </c:pt>
                <c:pt idx="147">
                  <c:v>-0.9307741781209552</c:v>
                </c:pt>
                <c:pt idx="148">
                  <c:v>0.22204549758558598</c:v>
                </c:pt>
                <c:pt idx="149">
                  <c:v>0.79033822975674872</c:v>
                </c:pt>
                <c:pt idx="150">
                  <c:v>0.49648207287542978</c:v>
                </c:pt>
                <c:pt idx="151">
                  <c:v>-0.70343056772327861</c:v>
                </c:pt>
                <c:pt idx="152">
                  <c:v>2.3096203945116915</c:v>
                </c:pt>
                <c:pt idx="153">
                  <c:v>0.60401976415400105</c:v>
                </c:pt>
                <c:pt idx="154">
                  <c:v>-0.44027511865295826</c:v>
                </c:pt>
                <c:pt idx="155">
                  <c:v>-0.11806628076361586</c:v>
                </c:pt>
                <c:pt idx="156">
                  <c:v>0.37461625573134649</c:v>
                </c:pt>
                <c:pt idx="157">
                  <c:v>-0.16213603435035193</c:v>
                </c:pt>
                <c:pt idx="158">
                  <c:v>0.22190390383941616</c:v>
                </c:pt>
                <c:pt idx="159">
                  <c:v>0.63305254354846152</c:v>
                </c:pt>
                <c:pt idx="160">
                  <c:v>-0.72692374554944306</c:v>
                </c:pt>
                <c:pt idx="161">
                  <c:v>3.164430573560989E-2</c:v>
                </c:pt>
                <c:pt idx="162">
                  <c:v>1.136799483900905</c:v>
                </c:pt>
                <c:pt idx="163">
                  <c:v>1.0291176973104408</c:v>
                </c:pt>
                <c:pt idx="164">
                  <c:v>-0.85196541517315794</c:v>
                </c:pt>
                <c:pt idx="165">
                  <c:v>0.35945468396956781</c:v>
                </c:pt>
                <c:pt idx="166">
                  <c:v>0.6164225837877233</c:v>
                </c:pt>
                <c:pt idx="167">
                  <c:v>-4.4352015744673956E-2</c:v>
                </c:pt>
                <c:pt idx="168">
                  <c:v>-2.6163842682718554</c:v>
                </c:pt>
                <c:pt idx="169">
                  <c:v>0.21773446973877708</c:v>
                </c:pt>
                <c:pt idx="170">
                  <c:v>-0.93785458988878578</c:v>
                </c:pt>
                <c:pt idx="171">
                  <c:v>-0.39576888060705556</c:v>
                </c:pt>
                <c:pt idx="172">
                  <c:v>0.91024455183115827</c:v>
                </c:pt>
                <c:pt idx="173">
                  <c:v>-0.49714547089153405</c:v>
                </c:pt>
                <c:pt idx="174">
                  <c:v>-0.51515046052125035</c:v>
                </c:pt>
                <c:pt idx="175">
                  <c:v>0.46406827372638715</c:v>
                </c:pt>
                <c:pt idx="176">
                  <c:v>-8.9692317228361573E-2</c:v>
                </c:pt>
                <c:pt idx="177">
                  <c:v>0.44308519878077757</c:v>
                </c:pt>
                <c:pt idx="178">
                  <c:v>-1.7712876726869862</c:v>
                </c:pt>
                <c:pt idx="179">
                  <c:v>-0.6390328648232797</c:v>
                </c:pt>
                <c:pt idx="180">
                  <c:v>-2.1261123493543908</c:v>
                </c:pt>
                <c:pt idx="181">
                  <c:v>-1.2841100867388411</c:v>
                </c:pt>
                <c:pt idx="182">
                  <c:v>-1.1126616622243639</c:v>
                </c:pt>
                <c:pt idx="183">
                  <c:v>-1.0267980610041054</c:v>
                </c:pt>
                <c:pt idx="184">
                  <c:v>-1.6777896638972458</c:v>
                </c:pt>
                <c:pt idx="185">
                  <c:v>-0.83087352102427525</c:v>
                </c:pt>
                <c:pt idx="186">
                  <c:v>-1.7954576744669826</c:v>
                </c:pt>
                <c:pt idx="187">
                  <c:v>-1.3645176877050902</c:v>
                </c:pt>
                <c:pt idx="188">
                  <c:v>3.3045886326323548E-2</c:v>
                </c:pt>
                <c:pt idx="189">
                  <c:v>-0.73374484520592009</c:v>
                </c:pt>
                <c:pt idx="190">
                  <c:v>0.46462853286384287</c:v>
                </c:pt>
                <c:pt idx="191">
                  <c:v>0.60615968415752164</c:v>
                </c:pt>
                <c:pt idx="192">
                  <c:v>-1.4992320984617815</c:v>
                </c:pt>
                <c:pt idx="193">
                  <c:v>-1.3738258501142711</c:v>
                </c:pt>
                <c:pt idx="194">
                  <c:v>-0.49144935571735571</c:v>
                </c:pt>
                <c:pt idx="195">
                  <c:v>-1.1126705700503892</c:v>
                </c:pt>
                <c:pt idx="196">
                  <c:v>-1.2942923354270122</c:v>
                </c:pt>
                <c:pt idx="197">
                  <c:v>-0.93757946157981698</c:v>
                </c:pt>
                <c:pt idx="198">
                  <c:v>0.79196488113829</c:v>
                </c:pt>
                <c:pt idx="199">
                  <c:v>0.47994262018528577</c:v>
                </c:pt>
                <c:pt idx="200">
                  <c:v>-0.91529125305745773</c:v>
                </c:pt>
                <c:pt idx="201">
                  <c:v>7.5211395291669314E-2</c:v>
                </c:pt>
                <c:pt idx="202">
                  <c:v>0.20965114457946465</c:v>
                </c:pt>
                <c:pt idx="203">
                  <c:v>0.64038685237131276</c:v>
                </c:pt>
                <c:pt idx="204">
                  <c:v>-1.6428902436956028</c:v>
                </c:pt>
                <c:pt idx="205">
                  <c:v>0.50196285237197702</c:v>
                </c:pt>
                <c:pt idx="206">
                  <c:v>-0.77490621485220046</c:v>
                </c:pt>
                <c:pt idx="207">
                  <c:v>-2.12048911124102</c:v>
                </c:pt>
                <c:pt idx="208">
                  <c:v>0.52151267976011384</c:v>
                </c:pt>
                <c:pt idx="209">
                  <c:v>-1.3501592991224203</c:v>
                </c:pt>
                <c:pt idx="210">
                  <c:v>3.7056477614963279E-2</c:v>
                </c:pt>
                <c:pt idx="211">
                  <c:v>0.49787708929182295</c:v>
                </c:pt>
                <c:pt idx="212">
                  <c:v>0.77026101713415995</c:v>
                </c:pt>
                <c:pt idx="213">
                  <c:v>0.41171240388909169</c:v>
                </c:pt>
                <c:pt idx="214">
                  <c:v>0.15320328026548635</c:v>
                </c:pt>
                <c:pt idx="215">
                  <c:v>1.5900841766655587</c:v>
                </c:pt>
                <c:pt idx="216">
                  <c:v>3.5039406536780549</c:v>
                </c:pt>
                <c:pt idx="217">
                  <c:v>1.8748194252993624</c:v>
                </c:pt>
                <c:pt idx="218">
                  <c:v>2.0889325010291389</c:v>
                </c:pt>
                <c:pt idx="219">
                  <c:v>2.9453848039482202</c:v>
                </c:pt>
                <c:pt idx="220">
                  <c:v>1.5407926203896298</c:v>
                </c:pt>
                <c:pt idx="221">
                  <c:v>3.0597359693902408</c:v>
                </c:pt>
                <c:pt idx="222">
                  <c:v>4.1341943130523635</c:v>
                </c:pt>
                <c:pt idx="223">
                  <c:v>0.83907749825004041</c:v>
                </c:pt>
                <c:pt idx="224">
                  <c:v>2.7463823970561849</c:v>
                </c:pt>
                <c:pt idx="225">
                  <c:v>3.4346029976161701</c:v>
                </c:pt>
                <c:pt idx="226">
                  <c:v>1.7522859740251024</c:v>
                </c:pt>
                <c:pt idx="227">
                  <c:v>2.2110997077317589</c:v>
                </c:pt>
                <c:pt idx="228">
                  <c:v>-1.2349463020448579</c:v>
                </c:pt>
                <c:pt idx="229">
                  <c:v>-2.2109491968285655E-2</c:v>
                </c:pt>
                <c:pt idx="230">
                  <c:v>-1.4082087034843696</c:v>
                </c:pt>
                <c:pt idx="231">
                  <c:v>1.0174649166687768</c:v>
                </c:pt>
                <c:pt idx="232">
                  <c:v>-1.6606631265020941</c:v>
                </c:pt>
                <c:pt idx="233">
                  <c:v>-0.38044649364349065</c:v>
                </c:pt>
                <c:pt idx="234">
                  <c:v>-0.85210525311771146</c:v>
                </c:pt>
                <c:pt idx="235">
                  <c:v>0.50511689149178318</c:v>
                </c:pt>
                <c:pt idx="236">
                  <c:v>-1.5349899232200606</c:v>
                </c:pt>
                <c:pt idx="237">
                  <c:v>0.46715338230317327</c:v>
                </c:pt>
                <c:pt idx="238">
                  <c:v>-0.61092378220933585</c:v>
                </c:pt>
                <c:pt idx="239">
                  <c:v>0.28747385488442112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H4_DI_int_산점도!$D$3:$D$722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2.774193548387097</c:v>
                </c:pt>
                <c:pt idx="121">
                  <c:v>2.5625</c:v>
                </c:pt>
                <c:pt idx="122">
                  <c:v>3.2222222222222219</c:v>
                </c:pt>
                <c:pt idx="123">
                  <c:v>2.7941176470588238</c:v>
                </c:pt>
                <c:pt idx="124">
                  <c:v>2.964285714285714</c:v>
                </c:pt>
                <c:pt idx="125">
                  <c:v>2.9</c:v>
                </c:pt>
                <c:pt idx="126">
                  <c:v>3.2272727272727271</c:v>
                </c:pt>
                <c:pt idx="127">
                  <c:v>3.25</c:v>
                </c:pt>
                <c:pt idx="128">
                  <c:v>2.8888888888888888</c:v>
                </c:pt>
                <c:pt idx="129">
                  <c:v>3.25</c:v>
                </c:pt>
                <c:pt idx="130">
                  <c:v>2.65625</c:v>
                </c:pt>
                <c:pt idx="131">
                  <c:v>3.1212121212121211</c:v>
                </c:pt>
                <c:pt idx="132">
                  <c:v>3.6470588235294121</c:v>
                </c:pt>
                <c:pt idx="133">
                  <c:v>3.6122448979591839</c:v>
                </c:pt>
                <c:pt idx="134">
                  <c:v>3.71875</c:v>
                </c:pt>
                <c:pt idx="135">
                  <c:v>3.9433962264150941</c:v>
                </c:pt>
                <c:pt idx="136">
                  <c:v>3.6981132075471699</c:v>
                </c:pt>
                <c:pt idx="137">
                  <c:v>3.884615384615385</c:v>
                </c:pt>
                <c:pt idx="138">
                  <c:v>3.714285714285714</c:v>
                </c:pt>
                <c:pt idx="139">
                  <c:v>3.652173913043478</c:v>
                </c:pt>
                <c:pt idx="140">
                  <c:v>3.8928571428571428</c:v>
                </c:pt>
                <c:pt idx="141">
                  <c:v>3.7647058823529411</c:v>
                </c:pt>
                <c:pt idx="142">
                  <c:v>3.9636363636363638</c:v>
                </c:pt>
                <c:pt idx="143">
                  <c:v>3.666666666666667</c:v>
                </c:pt>
                <c:pt idx="144">
                  <c:v>3.0109890109890109</c:v>
                </c:pt>
                <c:pt idx="145">
                  <c:v>2.8</c:v>
                </c:pt>
                <c:pt idx="146">
                  <c:v>2.75</c:v>
                </c:pt>
                <c:pt idx="147">
                  <c:v>2.907692307692308</c:v>
                </c:pt>
                <c:pt idx="148">
                  <c:v>3.094736842105263</c:v>
                </c:pt>
                <c:pt idx="149">
                  <c:v>3.204081632653061</c:v>
                </c:pt>
                <c:pt idx="150">
                  <c:v>3.1475409836065569</c:v>
                </c:pt>
                <c:pt idx="151">
                  <c:v>2.916666666666667</c:v>
                </c:pt>
                <c:pt idx="152">
                  <c:v>3.4509803921568629</c:v>
                </c:pt>
                <c:pt idx="153">
                  <c:v>3.12280701754386</c:v>
                </c:pt>
                <c:pt idx="154">
                  <c:v>2.921875</c:v>
                </c:pt>
                <c:pt idx="155">
                  <c:v>2.9838709677419351</c:v>
                </c:pt>
                <c:pt idx="156">
                  <c:v>3.32</c:v>
                </c:pt>
                <c:pt idx="157">
                  <c:v>3.1538461538461542</c:v>
                </c:pt>
                <c:pt idx="158">
                  <c:v>3.2727272727272729</c:v>
                </c:pt>
                <c:pt idx="159">
                  <c:v>3.4</c:v>
                </c:pt>
                <c:pt idx="160">
                  <c:v>2.9230769230769229</c:v>
                </c:pt>
                <c:pt idx="161">
                  <c:v>3.1578947368421049</c:v>
                </c:pt>
                <c:pt idx="162">
                  <c:v>3.5</c:v>
                </c:pt>
                <c:pt idx="163">
                  <c:v>3.4666666666666668</c:v>
                </c:pt>
                <c:pt idx="164">
                  <c:v>2.5</c:v>
                </c:pt>
                <c:pt idx="165">
                  <c:v>2.875</c:v>
                </c:pt>
                <c:pt idx="166">
                  <c:v>2.954545454545455</c:v>
                </c:pt>
                <c:pt idx="167">
                  <c:v>2.75</c:v>
                </c:pt>
                <c:pt idx="168">
                  <c:v>2.8</c:v>
                </c:pt>
                <c:pt idx="169">
                  <c:v>3.3555555555555561</c:v>
                </c:pt>
                <c:pt idx="170">
                  <c:v>3.129032258064516</c:v>
                </c:pt>
                <c:pt idx="171">
                  <c:v>3.2352941176470589</c:v>
                </c:pt>
                <c:pt idx="172">
                  <c:v>3.4558823529411771</c:v>
                </c:pt>
                <c:pt idx="173">
                  <c:v>3.18</c:v>
                </c:pt>
                <c:pt idx="174">
                  <c:v>3.1764705882352939</c:v>
                </c:pt>
                <c:pt idx="175">
                  <c:v>3.3684210526315792</c:v>
                </c:pt>
                <c:pt idx="176">
                  <c:v>3.410714285714286</c:v>
                </c:pt>
                <c:pt idx="177">
                  <c:v>3.5151515151515151</c:v>
                </c:pt>
                <c:pt idx="178">
                  <c:v>3.0810810810810811</c:v>
                </c:pt>
                <c:pt idx="179">
                  <c:v>3.3030303030303032</c:v>
                </c:pt>
                <c:pt idx="180">
                  <c:v>2.833333333333333</c:v>
                </c:pt>
                <c:pt idx="181">
                  <c:v>3.035714285714286</c:v>
                </c:pt>
                <c:pt idx="182">
                  <c:v>3.0769230769230771</c:v>
                </c:pt>
                <c:pt idx="183">
                  <c:v>3.0975609756097562</c:v>
                </c:pt>
                <c:pt idx="184">
                  <c:v>3.2234042553191489</c:v>
                </c:pt>
                <c:pt idx="185">
                  <c:v>3.4269662921348321</c:v>
                </c:pt>
                <c:pt idx="186">
                  <c:v>3.1951219512195119</c:v>
                </c:pt>
                <c:pt idx="187">
                  <c:v>3.2987012987012991</c:v>
                </c:pt>
                <c:pt idx="188">
                  <c:v>3.4938271604938271</c:v>
                </c:pt>
                <c:pt idx="189">
                  <c:v>3.3095238095238089</c:v>
                </c:pt>
                <c:pt idx="190">
                  <c:v>3.5975609756097562</c:v>
                </c:pt>
                <c:pt idx="191">
                  <c:v>3.6315789473684208</c:v>
                </c:pt>
                <c:pt idx="192">
                  <c:v>3.5</c:v>
                </c:pt>
                <c:pt idx="193">
                  <c:v>3.5217391304347831</c:v>
                </c:pt>
                <c:pt idx="194">
                  <c:v>3.6746987951807228</c:v>
                </c:pt>
                <c:pt idx="195">
                  <c:v>3.5670103092783512</c:v>
                </c:pt>
                <c:pt idx="196">
                  <c:v>3.5042016806722689</c:v>
                </c:pt>
                <c:pt idx="197">
                  <c:v>3.566037735849056</c:v>
                </c:pt>
                <c:pt idx="198">
                  <c:v>3.8658536585365848</c:v>
                </c:pt>
                <c:pt idx="199">
                  <c:v>3.8117647058823532</c:v>
                </c:pt>
                <c:pt idx="200">
                  <c:v>3.7032967032967039</c:v>
                </c:pt>
                <c:pt idx="201">
                  <c:v>3.875</c:v>
                </c:pt>
                <c:pt idx="202">
                  <c:v>3.898305084745763</c:v>
                </c:pt>
                <c:pt idx="203">
                  <c:v>3.9729729729729728</c:v>
                </c:pt>
                <c:pt idx="204">
                  <c:v>2.75</c:v>
                </c:pt>
                <c:pt idx="205">
                  <c:v>3.045454545454545</c:v>
                </c:pt>
                <c:pt idx="206">
                  <c:v>2.8695652173913042</c:v>
                </c:pt>
                <c:pt idx="207">
                  <c:v>2.6842105263157889</c:v>
                </c:pt>
                <c:pt idx="208">
                  <c:v>3.023255813953488</c:v>
                </c:pt>
                <c:pt idx="209">
                  <c:v>2.7654320987654319</c:v>
                </c:pt>
                <c:pt idx="210">
                  <c:v>2.956521739130435</c:v>
                </c:pt>
                <c:pt idx="211">
                  <c:v>3.02</c:v>
                </c:pt>
                <c:pt idx="212">
                  <c:v>3.0249999999999999</c:v>
                </c:pt>
                <c:pt idx="213">
                  <c:v>2.975609756097561</c:v>
                </c:pt>
                <c:pt idx="214">
                  <c:v>2.94</c:v>
                </c:pt>
                <c:pt idx="215">
                  <c:v>3.137931034482758</c:v>
                </c:pt>
                <c:pt idx="216">
                  <c:v>3.0869565217391299</c:v>
                </c:pt>
                <c:pt idx="217">
                  <c:v>2.833333333333333</c:v>
                </c:pt>
                <c:pt idx="218">
                  <c:v>2.8666666666666671</c:v>
                </c:pt>
                <c:pt idx="219">
                  <c:v>3</c:v>
                </c:pt>
                <c:pt idx="220">
                  <c:v>2.8235294117647061</c:v>
                </c:pt>
                <c:pt idx="221">
                  <c:v>3.06</c:v>
                </c:pt>
                <c:pt idx="222">
                  <c:v>3.2272727272727271</c:v>
                </c:pt>
                <c:pt idx="223">
                  <c:v>2.714285714285714</c:v>
                </c:pt>
                <c:pt idx="224">
                  <c:v>3.083333333333333</c:v>
                </c:pt>
                <c:pt idx="225">
                  <c:v>3.1904761904761911</c:v>
                </c:pt>
                <c:pt idx="226">
                  <c:v>2.9285714285714279</c:v>
                </c:pt>
                <c:pt idx="227">
                  <c:v>3</c:v>
                </c:pt>
                <c:pt idx="228">
                  <c:v>3.75</c:v>
                </c:pt>
                <c:pt idx="229">
                  <c:v>4</c:v>
                </c:pt>
                <c:pt idx="230">
                  <c:v>3.714285714285714</c:v>
                </c:pt>
                <c:pt idx="231">
                  <c:v>4.2142857142857144</c:v>
                </c:pt>
                <c:pt idx="232">
                  <c:v>3.625</c:v>
                </c:pt>
                <c:pt idx="233">
                  <c:v>3.8888888888888888</c:v>
                </c:pt>
                <c:pt idx="234">
                  <c:v>3.791666666666667</c:v>
                </c:pt>
                <c:pt idx="235">
                  <c:v>4.0714285714285712</c:v>
                </c:pt>
                <c:pt idx="236">
                  <c:v>3.8095238095238089</c:v>
                </c:pt>
                <c:pt idx="237">
                  <c:v>4.2222222222222223</c:v>
                </c:pt>
                <c:pt idx="238">
                  <c:v>4</c:v>
                </c:pt>
                <c:pt idx="239">
                  <c:v>4.1851851851851851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152-4CA2-8382-C2935A3B71CC}"/>
            </c:ext>
          </c:extLst>
        </c:ser>
        <c:ser>
          <c:idx val="2"/>
          <c:order val="2"/>
          <c:tx>
            <c:v>Finance (β=0.229)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H4_DI_int_산점도!$E$3:$E$722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-2.8495575674888358</c:v>
                </c:pt>
                <c:pt idx="241">
                  <c:v>-0.25348520520609341</c:v>
                </c:pt>
                <c:pt idx="242">
                  <c:v>-1.036427663672312</c:v>
                </c:pt>
                <c:pt idx="243">
                  <c:v>-2.0395049130923431</c:v>
                </c:pt>
                <c:pt idx="244">
                  <c:v>-1.4448324088636331</c:v>
                </c:pt>
                <c:pt idx="245">
                  <c:v>-0.92734290143185949</c:v>
                </c:pt>
                <c:pt idx="246">
                  <c:v>-0.38829133119042597</c:v>
                </c:pt>
                <c:pt idx="247">
                  <c:v>-1.9335724992158678</c:v>
                </c:pt>
                <c:pt idx="248">
                  <c:v>-1.7250956942930731</c:v>
                </c:pt>
                <c:pt idx="249">
                  <c:v>-2.1694530439925583</c:v>
                </c:pt>
                <c:pt idx="250">
                  <c:v>0.37006474651024468</c:v>
                </c:pt>
                <c:pt idx="251">
                  <c:v>-2.2487457910990409</c:v>
                </c:pt>
                <c:pt idx="252">
                  <c:v>-1.1710539103788717</c:v>
                </c:pt>
                <c:pt idx="253">
                  <c:v>1.3428724086406041</c:v>
                </c:pt>
                <c:pt idx="254">
                  <c:v>-0.18974583458388367</c:v>
                </c:pt>
                <c:pt idx="255">
                  <c:v>-0.29957246515977509</c:v>
                </c:pt>
                <c:pt idx="256">
                  <c:v>1.0736464422679868</c:v>
                </c:pt>
                <c:pt idx="257">
                  <c:v>-0.93879581704646409</c:v>
                </c:pt>
                <c:pt idx="258">
                  <c:v>-2.5454025271852361</c:v>
                </c:pt>
                <c:pt idx="259">
                  <c:v>-0.51921326105040277</c:v>
                </c:pt>
                <c:pt idx="260">
                  <c:v>0.29200681791477445</c:v>
                </c:pt>
                <c:pt idx="261">
                  <c:v>-0.90458047140733067</c:v>
                </c:pt>
                <c:pt idx="262">
                  <c:v>-0.8579601874077698</c:v>
                </c:pt>
                <c:pt idx="263">
                  <c:v>-0.74140947740886243</c:v>
                </c:pt>
                <c:pt idx="264">
                  <c:v>-0.90914149027498059</c:v>
                </c:pt>
                <c:pt idx="265">
                  <c:v>-1.1296918675952186</c:v>
                </c:pt>
                <c:pt idx="266">
                  <c:v>0.6347111509666723</c:v>
                </c:pt>
                <c:pt idx="267">
                  <c:v>-2.2154783405563814</c:v>
                </c:pt>
                <c:pt idx="268">
                  <c:v>-8.6136458906880335</c:v>
                </c:pt>
                <c:pt idx="269">
                  <c:v>1.3111210887225984</c:v>
                </c:pt>
                <c:pt idx="270">
                  <c:v>0.98029552274224396</c:v>
                </c:pt>
                <c:pt idx="271">
                  <c:v>1.7081117678990234</c:v>
                </c:pt>
                <c:pt idx="272">
                  <c:v>0.66149833399995372</c:v>
                </c:pt>
                <c:pt idx="273">
                  <c:v>0.3968378812156711</c:v>
                </c:pt>
                <c:pt idx="274">
                  <c:v>-1.0043056923481815</c:v>
                </c:pt>
                <c:pt idx="275">
                  <c:v>0.6909050509759852</c:v>
                </c:pt>
                <c:pt idx="276">
                  <c:v>-0.43211395089041787</c:v>
                </c:pt>
                <c:pt idx="277">
                  <c:v>-0.35325751786364334</c:v>
                </c:pt>
                <c:pt idx="278">
                  <c:v>0.51416324543091996</c:v>
                </c:pt>
                <c:pt idx="279">
                  <c:v>0.51416324543091996</c:v>
                </c:pt>
                <c:pt idx="280">
                  <c:v>1.2016587426766323</c:v>
                </c:pt>
                <c:pt idx="281">
                  <c:v>2.8802785531262947</c:v>
                </c:pt>
                <c:pt idx="282">
                  <c:v>0.46435109387625217</c:v>
                </c:pt>
                <c:pt idx="283">
                  <c:v>0.11738278855842821</c:v>
                </c:pt>
                <c:pt idx="284">
                  <c:v>-0.38720302455467426</c:v>
                </c:pt>
                <c:pt idx="285">
                  <c:v>2.0310609215998703</c:v>
                </c:pt>
                <c:pt idx="286">
                  <c:v>2.6619123858140972</c:v>
                </c:pt>
                <c:pt idx="287">
                  <c:v>1.3551486385131943</c:v>
                </c:pt>
                <c:pt idx="288">
                  <c:v>0.61707419491553395</c:v>
                </c:pt>
                <c:pt idx="289">
                  <c:v>2.913995016228931</c:v>
                </c:pt>
                <c:pt idx="290">
                  <c:v>0.88646614309426564</c:v>
                </c:pt>
                <c:pt idx="291">
                  <c:v>-0.10130433356108415</c:v>
                </c:pt>
                <c:pt idx="292">
                  <c:v>2.4384075075774936</c:v>
                </c:pt>
                <c:pt idx="293">
                  <c:v>1.2860086181462516</c:v>
                </c:pt>
                <c:pt idx="294">
                  <c:v>1.7798938564739277</c:v>
                </c:pt>
                <c:pt idx="295">
                  <c:v>1.3746546865640366</c:v>
                </c:pt>
                <c:pt idx="296">
                  <c:v>0.61928030203999318</c:v>
                </c:pt>
                <c:pt idx="297">
                  <c:v>-0.8187973036788263</c:v>
                </c:pt>
                <c:pt idx="298">
                  <c:v>1.074429443243929</c:v>
                </c:pt>
                <c:pt idx="299">
                  <c:v>1.4036862687957126</c:v>
                </c:pt>
                <c:pt idx="300">
                  <c:v>-0.45042861686177199</c:v>
                </c:pt>
                <c:pt idx="301">
                  <c:v>1.2222198165350577</c:v>
                </c:pt>
                <c:pt idx="302">
                  <c:v>-0.36391231858262596</c:v>
                </c:pt>
                <c:pt idx="303">
                  <c:v>-10.313286620684451</c:v>
                </c:pt>
                <c:pt idx="304">
                  <c:v>0.10898576834254636</c:v>
                </c:pt>
                <c:pt idx="305">
                  <c:v>-7.6406299398483091E-2</c:v>
                </c:pt>
                <c:pt idx="306">
                  <c:v>1.4067302425297412</c:v>
                </c:pt>
                <c:pt idx="307">
                  <c:v>-8.9752255509678172</c:v>
                </c:pt>
                <c:pt idx="308">
                  <c:v>-8.4809632124083905</c:v>
                </c:pt>
                <c:pt idx="309">
                  <c:v>-8.4809632124083905</c:v>
                </c:pt>
                <c:pt idx="310">
                  <c:v>2.7661555638806297</c:v>
                </c:pt>
                <c:pt idx="311">
                  <c:v>-8.4809632124083905</c:v>
                </c:pt>
                <c:pt idx="312">
                  <c:v>-0.58711158874351899</c:v>
                </c:pt>
                <c:pt idx="313">
                  <c:v>-1.5816181709237205</c:v>
                </c:pt>
                <c:pt idx="314">
                  <c:v>-0.33848494319846867</c:v>
                </c:pt>
                <c:pt idx="315">
                  <c:v>4.5756236280243195E-2</c:v>
                </c:pt>
                <c:pt idx="316">
                  <c:v>-0.43966225549543919</c:v>
                </c:pt>
                <c:pt idx="317">
                  <c:v>0.14046658410967883</c:v>
                </c:pt>
                <c:pt idx="318">
                  <c:v>-0.63303853536381105</c:v>
                </c:pt>
                <c:pt idx="319">
                  <c:v>-0.19103560995038882</c:v>
                </c:pt>
                <c:pt idx="320">
                  <c:v>-1.8194914406747218</c:v>
                </c:pt>
                <c:pt idx="321">
                  <c:v>-0.22828090918639976</c:v>
                </c:pt>
                <c:pt idx="322">
                  <c:v>1.6612815969559835</c:v>
                </c:pt>
                <c:pt idx="323">
                  <c:v>-1.4879892466146538</c:v>
                </c:pt>
                <c:pt idx="324">
                  <c:v>1.7730719605127612</c:v>
                </c:pt>
                <c:pt idx="325">
                  <c:v>1.4069513693245321</c:v>
                </c:pt>
                <c:pt idx="326">
                  <c:v>1.8462960787504052</c:v>
                </c:pt>
                <c:pt idx="327">
                  <c:v>1.1872790146115939</c:v>
                </c:pt>
                <c:pt idx="328">
                  <c:v>-0.73346753789371277</c:v>
                </c:pt>
                <c:pt idx="329">
                  <c:v>-1.3525441739029003</c:v>
                </c:pt>
                <c:pt idx="330">
                  <c:v>-1.5023207793889926</c:v>
                </c:pt>
                <c:pt idx="331">
                  <c:v>-1.8318293114583988</c:v>
                </c:pt>
                <c:pt idx="332">
                  <c:v>-1.1417634457529224</c:v>
                </c:pt>
                <c:pt idx="333">
                  <c:v>-0.59258255897057799</c:v>
                </c:pt>
                <c:pt idx="334">
                  <c:v>2.3886851121335706</c:v>
                </c:pt>
                <c:pt idx="335">
                  <c:v>0.13965862340587887</c:v>
                </c:pt>
                <c:pt idx="336">
                  <c:v>-0.93187094658579039</c:v>
                </c:pt>
                <c:pt idx="337">
                  <c:v>0.71211911689221052</c:v>
                </c:pt>
                <c:pt idx="338">
                  <c:v>-0.10316575132239254</c:v>
                </c:pt>
                <c:pt idx="339">
                  <c:v>0.48565109794370814</c:v>
                </c:pt>
                <c:pt idx="340">
                  <c:v>-1.3558372983384626</c:v>
                </c:pt>
                <c:pt idx="341">
                  <c:v>-3.1877119404996588</c:v>
                </c:pt>
                <c:pt idx="342">
                  <c:v>-1.094140920886862</c:v>
                </c:pt>
                <c:pt idx="343">
                  <c:v>-2.3564831312140377E-2</c:v>
                </c:pt>
                <c:pt idx="344">
                  <c:v>0.73845853591445632</c:v>
                </c:pt>
                <c:pt idx="345">
                  <c:v>0.33699250232392963</c:v>
                </c:pt>
                <c:pt idx="346">
                  <c:v>-0.99527996470239244</c:v>
                </c:pt>
                <c:pt idx="347">
                  <c:v>-4.0857882231850606E-2</c:v>
                </c:pt>
                <c:pt idx="348">
                  <c:v>-2.3164144447873949</c:v>
                </c:pt>
                <c:pt idx="349">
                  <c:v>-5.1084166165209777E-2</c:v>
                </c:pt>
                <c:pt idx="350">
                  <c:v>-0.43049908967828421</c:v>
                </c:pt>
                <c:pt idx="351">
                  <c:v>-0.36354351494068105</c:v>
                </c:pt>
                <c:pt idx="352">
                  <c:v>-0.12223961849366582</c:v>
                </c:pt>
                <c:pt idx="353">
                  <c:v>0.26703265352244521</c:v>
                </c:pt>
                <c:pt idx="354">
                  <c:v>-9.4031482840321701E-2</c:v>
                </c:pt>
                <c:pt idx="355">
                  <c:v>-1.8993521646541751</c:v>
                </c:pt>
                <c:pt idx="356">
                  <c:v>-0.18480431965771821</c:v>
                </c:pt>
                <c:pt idx="357">
                  <c:v>1.0724725837483571</c:v>
                </c:pt>
                <c:pt idx="358">
                  <c:v>-1.2486540071551622</c:v>
                </c:pt>
                <c:pt idx="359">
                  <c:v>-8.8090711703403324E-2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H4_DI_int_산점도!$F$3:$F$722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3.9333333333333331</c:v>
                </c:pt>
                <c:pt idx="241">
                  <c:v>4.4000000000000004</c:v>
                </c:pt>
                <c:pt idx="242">
                  <c:v>4.2592592592592604</c:v>
                </c:pt>
                <c:pt idx="243">
                  <c:v>4.0789473684210522</c:v>
                </c:pt>
                <c:pt idx="244">
                  <c:v>3.976744186046512</c:v>
                </c:pt>
                <c:pt idx="245">
                  <c:v>4.0697674418604652</c:v>
                </c:pt>
                <c:pt idx="246">
                  <c:v>4.166666666666667</c:v>
                </c:pt>
                <c:pt idx="247">
                  <c:v>3.8888888888888888</c:v>
                </c:pt>
                <c:pt idx="248">
                  <c:v>4.0476190476190483</c:v>
                </c:pt>
                <c:pt idx="249">
                  <c:v>3.967741935483871</c:v>
                </c:pt>
                <c:pt idx="250">
                  <c:v>4.4242424242424239</c:v>
                </c:pt>
                <c:pt idx="251">
                  <c:v>3.9534883720930232</c:v>
                </c:pt>
                <c:pt idx="252">
                  <c:v>2.545454545454545</c:v>
                </c:pt>
                <c:pt idx="253">
                  <c:v>3.3157894736842111</c:v>
                </c:pt>
                <c:pt idx="254">
                  <c:v>2.8461538461538458</c:v>
                </c:pt>
                <c:pt idx="255">
                  <c:v>2.8125</c:v>
                </c:pt>
                <c:pt idx="256">
                  <c:v>3.416666666666667</c:v>
                </c:pt>
                <c:pt idx="257">
                  <c:v>2.8</c:v>
                </c:pt>
                <c:pt idx="258">
                  <c:v>2.307692307692307</c:v>
                </c:pt>
                <c:pt idx="259">
                  <c:v>2.9285714285714279</c:v>
                </c:pt>
                <c:pt idx="260">
                  <c:v>3.0666666666666669</c:v>
                </c:pt>
                <c:pt idx="261">
                  <c:v>2.7</c:v>
                </c:pt>
                <c:pt idx="262">
                  <c:v>2.714285714285714</c:v>
                </c:pt>
                <c:pt idx="263">
                  <c:v>2.75</c:v>
                </c:pt>
                <c:pt idx="264">
                  <c:v>3.416666666666667</c:v>
                </c:pt>
                <c:pt idx="265">
                  <c:v>3.333333333333333</c:v>
                </c:pt>
                <c:pt idx="266">
                  <c:v>4</c:v>
                </c:pt>
                <c:pt idx="267">
                  <c:v>2.9230769230769229</c:v>
                </c:pt>
                <c:pt idx="268">
                  <c:v>0</c:v>
                </c:pt>
                <c:pt idx="269">
                  <c:v>3.75</c:v>
                </c:pt>
                <c:pt idx="270">
                  <c:v>3.625</c:v>
                </c:pt>
                <c:pt idx="271">
                  <c:v>3.9</c:v>
                </c:pt>
                <c:pt idx="272">
                  <c:v>4.0999999999999996</c:v>
                </c:pt>
                <c:pt idx="273">
                  <c:v>4</c:v>
                </c:pt>
                <c:pt idx="274">
                  <c:v>3.4705882352941182</c:v>
                </c:pt>
                <c:pt idx="275">
                  <c:v>4.1111111111111107</c:v>
                </c:pt>
                <c:pt idx="276">
                  <c:v>3.8636363636363642</c:v>
                </c:pt>
                <c:pt idx="277">
                  <c:v>3.875</c:v>
                </c:pt>
                <c:pt idx="278">
                  <c:v>4</c:v>
                </c:pt>
                <c:pt idx="279">
                  <c:v>4</c:v>
                </c:pt>
                <c:pt idx="280">
                  <c:v>3.90625</c:v>
                </c:pt>
                <c:pt idx="281">
                  <c:v>4.1481481481481479</c:v>
                </c:pt>
                <c:pt idx="282">
                  <c:v>3.8</c:v>
                </c:pt>
                <c:pt idx="283">
                  <c:v>3.75</c:v>
                </c:pt>
                <c:pt idx="284">
                  <c:v>3.606060606060606</c:v>
                </c:pt>
                <c:pt idx="285">
                  <c:v>3.954545454545455</c:v>
                </c:pt>
                <c:pt idx="286">
                  <c:v>4.0454545454545459</c:v>
                </c:pt>
                <c:pt idx="287">
                  <c:v>3.8571428571428572</c:v>
                </c:pt>
                <c:pt idx="288">
                  <c:v>2.9090909090909092</c:v>
                </c:pt>
                <c:pt idx="289">
                  <c:v>3.6842105263157889</c:v>
                </c:pt>
                <c:pt idx="290">
                  <c:v>3</c:v>
                </c:pt>
                <c:pt idx="291">
                  <c:v>2.666666666666667</c:v>
                </c:pt>
                <c:pt idx="292">
                  <c:v>3.666666666666667</c:v>
                </c:pt>
                <c:pt idx="293">
                  <c:v>3.2777777777777781</c:v>
                </c:pt>
                <c:pt idx="294">
                  <c:v>3.4444444444444451</c:v>
                </c:pt>
                <c:pt idx="295">
                  <c:v>3.307692307692307</c:v>
                </c:pt>
                <c:pt idx="296">
                  <c:v>3.2352941176470589</c:v>
                </c:pt>
                <c:pt idx="297">
                  <c:v>2.75</c:v>
                </c:pt>
                <c:pt idx="298">
                  <c:v>3.3888888888888888</c:v>
                </c:pt>
                <c:pt idx="299">
                  <c:v>3.5</c:v>
                </c:pt>
                <c:pt idx="300">
                  <c:v>3.8</c:v>
                </c:pt>
                <c:pt idx="301">
                  <c:v>4.4444444444444446</c:v>
                </c:pt>
                <c:pt idx="302">
                  <c:v>3.833333333333333</c:v>
                </c:pt>
                <c:pt idx="303">
                  <c:v>0</c:v>
                </c:pt>
                <c:pt idx="304">
                  <c:v>3.5</c:v>
                </c:pt>
                <c:pt idx="305">
                  <c:v>3.4285714285714279</c:v>
                </c:pt>
                <c:pt idx="306">
                  <c:v>4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4.333333333333333</c:v>
                </c:pt>
                <c:pt idx="311">
                  <c:v>0</c:v>
                </c:pt>
                <c:pt idx="312">
                  <c:v>3.5</c:v>
                </c:pt>
                <c:pt idx="313">
                  <c:v>3</c:v>
                </c:pt>
                <c:pt idx="314">
                  <c:v>3.625</c:v>
                </c:pt>
                <c:pt idx="315">
                  <c:v>3.818181818181817</c:v>
                </c:pt>
                <c:pt idx="316">
                  <c:v>3.875</c:v>
                </c:pt>
                <c:pt idx="317">
                  <c:v>4.166666666666667</c:v>
                </c:pt>
                <c:pt idx="318">
                  <c:v>3.7777777777777781</c:v>
                </c:pt>
                <c:pt idx="319">
                  <c:v>4</c:v>
                </c:pt>
                <c:pt idx="320">
                  <c:v>3</c:v>
                </c:pt>
                <c:pt idx="321">
                  <c:v>3.8</c:v>
                </c:pt>
                <c:pt idx="322">
                  <c:v>4.75</c:v>
                </c:pt>
                <c:pt idx="323">
                  <c:v>3.166666666666667</c:v>
                </c:pt>
                <c:pt idx="324">
                  <c:v>3.7777777777777781</c:v>
                </c:pt>
                <c:pt idx="325">
                  <c:v>3.666666666666667</c:v>
                </c:pt>
                <c:pt idx="326">
                  <c:v>3.8</c:v>
                </c:pt>
                <c:pt idx="327">
                  <c:v>3.6</c:v>
                </c:pt>
                <c:pt idx="328">
                  <c:v>3.7333333333333329</c:v>
                </c:pt>
                <c:pt idx="329">
                  <c:v>3.545454545454545</c:v>
                </c:pt>
                <c:pt idx="330">
                  <c:v>3.5</c:v>
                </c:pt>
                <c:pt idx="331">
                  <c:v>3.4</c:v>
                </c:pt>
                <c:pt idx="332">
                  <c:v>3.5</c:v>
                </c:pt>
                <c:pt idx="333">
                  <c:v>3.666666666666667</c:v>
                </c:pt>
                <c:pt idx="334">
                  <c:v>4.5714285714285712</c:v>
                </c:pt>
                <c:pt idx="335">
                  <c:v>3.8888888888888888</c:v>
                </c:pt>
                <c:pt idx="336">
                  <c:v>3.8888888888888888</c:v>
                </c:pt>
                <c:pt idx="337">
                  <c:v>4.3076923076923084</c:v>
                </c:pt>
                <c:pt idx="338">
                  <c:v>4.0999999999999996</c:v>
                </c:pt>
                <c:pt idx="339">
                  <c:v>4.25</c:v>
                </c:pt>
                <c:pt idx="340">
                  <c:v>3.9333333333333331</c:v>
                </c:pt>
                <c:pt idx="341">
                  <c:v>3.4666666666666668</c:v>
                </c:pt>
                <c:pt idx="342">
                  <c:v>4</c:v>
                </c:pt>
                <c:pt idx="343">
                  <c:v>4.2727272727272716</c:v>
                </c:pt>
                <c:pt idx="344">
                  <c:v>4.375</c:v>
                </c:pt>
                <c:pt idx="345">
                  <c:v>4.2727272727272716</c:v>
                </c:pt>
                <c:pt idx="346">
                  <c:v>3.9333333333333331</c:v>
                </c:pt>
                <c:pt idx="347">
                  <c:v>4.1764705882352944</c:v>
                </c:pt>
                <c:pt idx="348">
                  <c:v>2.75</c:v>
                </c:pt>
                <c:pt idx="349">
                  <c:v>3.307692307692307</c:v>
                </c:pt>
                <c:pt idx="350">
                  <c:v>3.214285714285714</c:v>
                </c:pt>
                <c:pt idx="351">
                  <c:v>3.2307692307692308</c:v>
                </c:pt>
                <c:pt idx="352">
                  <c:v>3.4375</c:v>
                </c:pt>
                <c:pt idx="353">
                  <c:v>3.5333333333333332</c:v>
                </c:pt>
                <c:pt idx="354">
                  <c:v>3.4444444444444451</c:v>
                </c:pt>
                <c:pt idx="355">
                  <c:v>3</c:v>
                </c:pt>
                <c:pt idx="356">
                  <c:v>3.333333333333333</c:v>
                </c:pt>
                <c:pt idx="357">
                  <c:v>3.6428571428571428</c:v>
                </c:pt>
                <c:pt idx="358">
                  <c:v>3.0714285714285721</c:v>
                </c:pt>
                <c:pt idx="359">
                  <c:v>3.3571428571428572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152-4CA2-8382-C2935A3B71CC}"/>
            </c:ext>
          </c:extLst>
        </c:ser>
        <c:ser>
          <c:idx val="3"/>
          <c:order val="3"/>
          <c:tx>
            <c:v>Industrials (β=0.213)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H4_DI_int_산점도!$G$3:$G$722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-0.44185219621785154</c:v>
                </c:pt>
                <c:pt idx="481">
                  <c:v>0.52479187204267019</c:v>
                </c:pt>
                <c:pt idx="482">
                  <c:v>-0.51234802689026948</c:v>
                </c:pt>
                <c:pt idx="483">
                  <c:v>-0.79284722682895881</c:v>
                </c:pt>
                <c:pt idx="484">
                  <c:v>-0.72139149844434225</c:v>
                </c:pt>
                <c:pt idx="485">
                  <c:v>-1.6018190601514408</c:v>
                </c:pt>
                <c:pt idx="486">
                  <c:v>1.8552626429084613</c:v>
                </c:pt>
                <c:pt idx="487">
                  <c:v>7.8800760417104487E-2</c:v>
                </c:pt>
                <c:pt idx="488">
                  <c:v>-0.67494033813891052</c:v>
                </c:pt>
                <c:pt idx="489">
                  <c:v>-1.3227097042701188</c:v>
                </c:pt>
                <c:pt idx="490">
                  <c:v>-1.869714946780936</c:v>
                </c:pt>
                <c:pt idx="491">
                  <c:v>-1.0150192553577935</c:v>
                </c:pt>
                <c:pt idx="492">
                  <c:v>1.8271891491539805</c:v>
                </c:pt>
                <c:pt idx="493">
                  <c:v>0.8967739527407339</c:v>
                </c:pt>
                <c:pt idx="494">
                  <c:v>2.3110050512888702</c:v>
                </c:pt>
                <c:pt idx="495">
                  <c:v>1.978381618571134</c:v>
                </c:pt>
                <c:pt idx="496">
                  <c:v>-0.77692983325341547</c:v>
                </c:pt>
                <c:pt idx="497">
                  <c:v>0.34242988440722</c:v>
                </c:pt>
                <c:pt idx="498">
                  <c:v>-1.0547970743443966</c:v>
                </c:pt>
                <c:pt idx="499">
                  <c:v>-1.0194558371344975E-2</c:v>
                </c:pt>
                <c:pt idx="500">
                  <c:v>1.485104065349216</c:v>
                </c:pt>
                <c:pt idx="501">
                  <c:v>0.45699527331257894</c:v>
                </c:pt>
                <c:pt idx="502">
                  <c:v>-2.0995319368320029</c:v>
                </c:pt>
                <c:pt idx="503">
                  <c:v>1.1373613856897655</c:v>
                </c:pt>
                <c:pt idx="504">
                  <c:v>-1.8789125601991157</c:v>
                </c:pt>
                <c:pt idx="505">
                  <c:v>-0.22654353534745336</c:v>
                </c:pt>
                <c:pt idx="506">
                  <c:v>-2.7276414333171455</c:v>
                </c:pt>
                <c:pt idx="507">
                  <c:v>-0.31609691276836271</c:v>
                </c:pt>
                <c:pt idx="508">
                  <c:v>-0.96640579880457489</c:v>
                </c:pt>
                <c:pt idx="509">
                  <c:v>-0.44909797270276763</c:v>
                </c:pt>
                <c:pt idx="510">
                  <c:v>0.32764050492756891</c:v>
                </c:pt>
                <c:pt idx="511">
                  <c:v>-0.12908171991906864</c:v>
                </c:pt>
                <c:pt idx="512">
                  <c:v>0.40611669032046704</c:v>
                </c:pt>
                <c:pt idx="513">
                  <c:v>1.2991717549759505</c:v>
                </c:pt>
                <c:pt idx="514">
                  <c:v>1.7427786456631407</c:v>
                </c:pt>
                <c:pt idx="515">
                  <c:v>1.1310726027754474</c:v>
                </c:pt>
                <c:pt idx="516">
                  <c:v>1.6089208435574385</c:v>
                </c:pt>
                <c:pt idx="517">
                  <c:v>1.6089208435574385</c:v>
                </c:pt>
                <c:pt idx="518">
                  <c:v>0.22725325177927491</c:v>
                </c:pt>
                <c:pt idx="519">
                  <c:v>0.97122810889059452</c:v>
                </c:pt>
                <c:pt idx="520">
                  <c:v>0.7642084410878911</c:v>
                </c:pt>
                <c:pt idx="521">
                  <c:v>2.2521581553105263</c:v>
                </c:pt>
                <c:pt idx="522">
                  <c:v>-12.627338986915838</c:v>
                </c:pt>
                <c:pt idx="523">
                  <c:v>2.9961330124218457</c:v>
                </c:pt>
                <c:pt idx="524">
                  <c:v>-13.488128256120232</c:v>
                </c:pt>
                <c:pt idx="525">
                  <c:v>-13.488128256120232</c:v>
                </c:pt>
                <c:pt idx="526">
                  <c:v>-9.6580828116502926E-2</c:v>
                </c:pt>
                <c:pt idx="527">
                  <c:v>1.816497375884027</c:v>
                </c:pt>
                <c:pt idx="528">
                  <c:v>-1.3114338029774304</c:v>
                </c:pt>
                <c:pt idx="529">
                  <c:v>-1.6392043615227672</c:v>
                </c:pt>
                <c:pt idx="530">
                  <c:v>-0.76167318432639219</c:v>
                </c:pt>
                <c:pt idx="531">
                  <c:v>-1.0932748273222583</c:v>
                </c:pt>
                <c:pt idx="532">
                  <c:v>-0.44454831965176678</c:v>
                </c:pt>
                <c:pt idx="533">
                  <c:v>-1.7879439701188877</c:v>
                </c:pt>
                <c:pt idx="534">
                  <c:v>0.23489829652255534</c:v>
                </c:pt>
                <c:pt idx="535">
                  <c:v>1.5635378762029557</c:v>
                </c:pt>
                <c:pt idx="536">
                  <c:v>-0.69585692644887587</c:v>
                </c:pt>
                <c:pt idx="537">
                  <c:v>0.50476971198442799</c:v>
                </c:pt>
                <c:pt idx="538">
                  <c:v>-0.51394379941352197</c:v>
                </c:pt>
                <c:pt idx="539">
                  <c:v>-0.5491136706403551</c:v>
                </c:pt>
                <c:pt idx="540">
                  <c:v>0.25019473915966156</c:v>
                </c:pt>
                <c:pt idx="541">
                  <c:v>0.95895151543087453</c:v>
                </c:pt>
                <c:pt idx="542">
                  <c:v>-1.4894809844151313</c:v>
                </c:pt>
                <c:pt idx="543">
                  <c:v>-0.45856203711155152</c:v>
                </c:pt>
                <c:pt idx="544">
                  <c:v>0.96636444569608781</c:v>
                </c:pt>
                <c:pt idx="545">
                  <c:v>1.928781541895944</c:v>
                </c:pt>
                <c:pt idx="546">
                  <c:v>1.3440572014721934</c:v>
                </c:pt>
                <c:pt idx="547">
                  <c:v>1.6098409925738979</c:v>
                </c:pt>
                <c:pt idx="548">
                  <c:v>2.5198534790141824</c:v>
                </c:pt>
                <c:pt idx="549">
                  <c:v>3.0201523799115102</c:v>
                </c:pt>
                <c:pt idx="550">
                  <c:v>3.2966333514600317</c:v>
                </c:pt>
                <c:pt idx="551">
                  <c:v>1.3941809519951991</c:v>
                </c:pt>
                <c:pt idx="552">
                  <c:v>-1.0362016797053395</c:v>
                </c:pt>
                <c:pt idx="553">
                  <c:v>-2.306695486936766</c:v>
                </c:pt>
                <c:pt idx="554">
                  <c:v>8.8357028046805008E-2</c:v>
                </c:pt>
                <c:pt idx="555">
                  <c:v>-0.99922264997303234</c:v>
                </c:pt>
                <c:pt idx="556">
                  <c:v>0.94715717714901959</c:v>
                </c:pt>
                <c:pt idx="557">
                  <c:v>1.782967292348566</c:v>
                </c:pt>
                <c:pt idx="558">
                  <c:v>0.32907910876616286</c:v>
                </c:pt>
                <c:pt idx="559">
                  <c:v>3.3600388671820971</c:v>
                </c:pt>
                <c:pt idx="560">
                  <c:v>7.4510533683217028E-2</c:v>
                </c:pt>
                <c:pt idx="561">
                  <c:v>-0.1968029996788252</c:v>
                </c:pt>
                <c:pt idx="562">
                  <c:v>-0.40201469036720644</c:v>
                </c:pt>
                <c:pt idx="563">
                  <c:v>0.14582723388123586</c:v>
                </c:pt>
                <c:pt idx="564">
                  <c:v>-2.1053117889670725</c:v>
                </c:pt>
                <c:pt idx="565">
                  <c:v>-2.4075363327545531</c:v>
                </c:pt>
                <c:pt idx="566">
                  <c:v>-1.563466356890945</c:v>
                </c:pt>
                <c:pt idx="567">
                  <c:v>-1.0113903424319497</c:v>
                </c:pt>
                <c:pt idx="568">
                  <c:v>-0.71537021589679417</c:v>
                </c:pt>
                <c:pt idx="569">
                  <c:v>-1.3796536575953389</c:v>
                </c:pt>
                <c:pt idx="570">
                  <c:v>0.21877837399178368</c:v>
                </c:pt>
                <c:pt idx="571">
                  <c:v>-0.55189421266629313</c:v>
                </c:pt>
                <c:pt idx="572">
                  <c:v>-1.6958804255018303</c:v>
                </c:pt>
                <c:pt idx="573">
                  <c:v>-2.9803347365986244</c:v>
                </c:pt>
                <c:pt idx="574">
                  <c:v>-7.0905885321083684</c:v>
                </c:pt>
                <c:pt idx="575">
                  <c:v>0.61613733447240038</c:v>
                </c:pt>
                <c:pt idx="576">
                  <c:v>4.2882407030999437E-2</c:v>
                </c:pt>
                <c:pt idx="577">
                  <c:v>-1.1817138046553506</c:v>
                </c:pt>
                <c:pt idx="578">
                  <c:v>-0.45351369123040486</c:v>
                </c:pt>
                <c:pt idx="579">
                  <c:v>-0.57360952145493749</c:v>
                </c:pt>
                <c:pt idx="580">
                  <c:v>-1.0014278650223529E-2</c:v>
                </c:pt>
                <c:pt idx="581">
                  <c:v>0.11768762082186301</c:v>
                </c:pt>
                <c:pt idx="582">
                  <c:v>-1.2209805667475992</c:v>
                </c:pt>
                <c:pt idx="583">
                  <c:v>1.4211276981921297</c:v>
                </c:pt>
                <c:pt idx="584">
                  <c:v>-0.89227591290483754</c:v>
                </c:pt>
                <c:pt idx="585">
                  <c:v>0.69298904605899969</c:v>
                </c:pt>
                <c:pt idx="586">
                  <c:v>1.1626971820482854</c:v>
                </c:pt>
                <c:pt idx="587">
                  <c:v>-0.89227591290483754</c:v>
                </c:pt>
                <c:pt idx="588">
                  <c:v>-1.6098373550794021</c:v>
                </c:pt>
                <c:pt idx="589">
                  <c:v>-0.42512323835167476</c:v>
                </c:pt>
                <c:pt idx="590">
                  <c:v>0.10156158132981685</c:v>
                </c:pt>
                <c:pt idx="591">
                  <c:v>-8.0752394713778652E-2</c:v>
                </c:pt>
                <c:pt idx="592">
                  <c:v>7.6855889570705438E-2</c:v>
                </c:pt>
                <c:pt idx="593">
                  <c:v>-2.2932257989960139</c:v>
                </c:pt>
                <c:pt idx="594">
                  <c:v>-1.1993419427344518</c:v>
                </c:pt>
                <c:pt idx="595">
                  <c:v>-0.26346353237733761</c:v>
                </c:pt>
                <c:pt idx="596">
                  <c:v>0.51257632934485098</c:v>
                </c:pt>
                <c:pt idx="597">
                  <c:v>-2.0907746026170346</c:v>
                </c:pt>
                <c:pt idx="598">
                  <c:v>0.20409966032762017</c:v>
                </c:pt>
                <c:pt idx="599">
                  <c:v>0.5736384265843294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H4_DI_int_산점도!$H$3:$H$722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4.2166666666666668</c:v>
                </c:pt>
                <c:pt idx="481">
                  <c:v>4.3176470588235292</c:v>
                </c:pt>
                <c:pt idx="482">
                  <c:v>4.2093023255813957</c:v>
                </c:pt>
                <c:pt idx="483">
                  <c:v>4.18</c:v>
                </c:pt>
                <c:pt idx="484">
                  <c:v>4.209090909090909</c:v>
                </c:pt>
                <c:pt idx="485">
                  <c:v>4.1171171171171173</c:v>
                </c:pt>
                <c:pt idx="486">
                  <c:v>4.4782608695652177</c:v>
                </c:pt>
                <c:pt idx="487">
                  <c:v>4.2926829268292694</c:v>
                </c:pt>
                <c:pt idx="488">
                  <c:v>4.2105263157894726</c:v>
                </c:pt>
                <c:pt idx="489">
                  <c:v>4.1428571428571432</c:v>
                </c:pt>
                <c:pt idx="490">
                  <c:v>4.0857142857142854</c:v>
                </c:pt>
                <c:pt idx="491">
                  <c:v>4.1749999999999998</c:v>
                </c:pt>
                <c:pt idx="492">
                  <c:v>4.333333333333333</c:v>
                </c:pt>
                <c:pt idx="493">
                  <c:v>4.0769230769230766</c:v>
                </c:pt>
                <c:pt idx="494">
                  <c:v>4.4666666666666668</c:v>
                </c:pt>
                <c:pt idx="495">
                  <c:v>4.375</c:v>
                </c:pt>
                <c:pt idx="496">
                  <c:v>4.243243243243243</c:v>
                </c:pt>
                <c:pt idx="497">
                  <c:v>4.5517241379310347</c:v>
                </c:pt>
                <c:pt idx="498">
                  <c:v>4.166666666666667</c:v>
                </c:pt>
                <c:pt idx="499">
                  <c:v>4.4545454545454541</c:v>
                </c:pt>
                <c:pt idx="500">
                  <c:v>4.5333333333333332</c:v>
                </c:pt>
                <c:pt idx="501">
                  <c:v>4.25</c:v>
                </c:pt>
                <c:pt idx="502">
                  <c:v>3.545454545454545</c:v>
                </c:pt>
                <c:pt idx="503">
                  <c:v>4.4375</c:v>
                </c:pt>
                <c:pt idx="504">
                  <c:v>3.8048780487804881</c:v>
                </c:pt>
                <c:pt idx="505">
                  <c:v>4.166666666666667</c:v>
                </c:pt>
                <c:pt idx="506">
                  <c:v>3.6190476190476191</c:v>
                </c:pt>
                <c:pt idx="507">
                  <c:v>4.1470588235294121</c:v>
                </c:pt>
                <c:pt idx="508">
                  <c:v>4.05</c:v>
                </c:pt>
                <c:pt idx="509">
                  <c:v>4.1632653061224492</c:v>
                </c:pt>
                <c:pt idx="510">
                  <c:v>4.333333333333333</c:v>
                </c:pt>
                <c:pt idx="511">
                  <c:v>4.2333333333333334</c:v>
                </c:pt>
                <c:pt idx="512">
                  <c:v>4.0857142857142854</c:v>
                </c:pt>
                <c:pt idx="513">
                  <c:v>4.28125</c:v>
                </c:pt>
                <c:pt idx="514">
                  <c:v>4.3783783783783781</c:v>
                </c:pt>
                <c:pt idx="515">
                  <c:v>4.2444444444444436</c:v>
                </c:pt>
                <c:pt idx="516">
                  <c:v>3.1428571428571428</c:v>
                </c:pt>
                <c:pt idx="517">
                  <c:v>3.1428571428571428</c:v>
                </c:pt>
                <c:pt idx="518">
                  <c:v>2.833333333333333</c:v>
                </c:pt>
                <c:pt idx="519">
                  <c:v>3</c:v>
                </c:pt>
                <c:pt idx="520">
                  <c:v>3</c:v>
                </c:pt>
                <c:pt idx="521">
                  <c:v>3.333333333333333</c:v>
                </c:pt>
                <c:pt idx="522">
                  <c:v>0</c:v>
                </c:pt>
                <c:pt idx="523">
                  <c:v>3.5</c:v>
                </c:pt>
                <c:pt idx="524">
                  <c:v>0</c:v>
                </c:pt>
                <c:pt idx="525">
                  <c:v>0</c:v>
                </c:pt>
                <c:pt idx="526">
                  <c:v>3</c:v>
                </c:pt>
                <c:pt idx="527">
                  <c:v>3.4285714285714279</c:v>
                </c:pt>
                <c:pt idx="528">
                  <c:v>3.1052631578947372</c:v>
                </c:pt>
                <c:pt idx="529">
                  <c:v>3.0487804878048781</c:v>
                </c:pt>
                <c:pt idx="530">
                  <c:v>3.2</c:v>
                </c:pt>
                <c:pt idx="531">
                  <c:v>3.1428571428571428</c:v>
                </c:pt>
                <c:pt idx="532">
                  <c:v>3.290322580645161</c:v>
                </c:pt>
                <c:pt idx="533">
                  <c:v>3.0588235294117641</c:v>
                </c:pt>
                <c:pt idx="534">
                  <c:v>3.407407407407407</c:v>
                </c:pt>
                <c:pt idx="535">
                  <c:v>3.6363636363636358</c:v>
                </c:pt>
                <c:pt idx="536">
                  <c:v>3.241379310344827</c:v>
                </c:pt>
                <c:pt idx="537">
                  <c:v>3.4482758620689649</c:v>
                </c:pt>
                <c:pt idx="538">
                  <c:v>3.2727272727272729</c:v>
                </c:pt>
                <c:pt idx="539">
                  <c:v>3.2666666666666671</c:v>
                </c:pt>
                <c:pt idx="540">
                  <c:v>3.5</c:v>
                </c:pt>
                <c:pt idx="541">
                  <c:v>3.666666666666667</c:v>
                </c:pt>
                <c:pt idx="542">
                  <c:v>3.0909090909090908</c:v>
                </c:pt>
                <c:pt idx="543">
                  <c:v>3.333333333333333</c:v>
                </c:pt>
                <c:pt idx="544">
                  <c:v>3.4736842105263159</c:v>
                </c:pt>
                <c:pt idx="545">
                  <c:v>3.7</c:v>
                </c:pt>
                <c:pt idx="546">
                  <c:v>3.5625</c:v>
                </c:pt>
                <c:pt idx="547">
                  <c:v>3.625</c:v>
                </c:pt>
                <c:pt idx="548">
                  <c:v>3.7647058823529411</c:v>
                </c:pt>
                <c:pt idx="549">
                  <c:v>3.882352941176471</c:v>
                </c:pt>
                <c:pt idx="550">
                  <c:v>3.9473684210526319</c:v>
                </c:pt>
                <c:pt idx="551">
                  <c:v>3.5</c:v>
                </c:pt>
                <c:pt idx="552">
                  <c:v>3.2962962962962958</c:v>
                </c:pt>
                <c:pt idx="553">
                  <c:v>2.9047619047619051</c:v>
                </c:pt>
                <c:pt idx="554">
                  <c:v>3.6428571428571428</c:v>
                </c:pt>
                <c:pt idx="555">
                  <c:v>3.307692307692307</c:v>
                </c:pt>
                <c:pt idx="556">
                  <c:v>3.333333333333333</c:v>
                </c:pt>
                <c:pt idx="557">
                  <c:v>3.5909090909090908</c:v>
                </c:pt>
                <c:pt idx="558">
                  <c:v>3.1428571428571428</c:v>
                </c:pt>
                <c:pt idx="559">
                  <c:v>4.0769230769230766</c:v>
                </c:pt>
                <c:pt idx="560">
                  <c:v>3.692307692307693</c:v>
                </c:pt>
                <c:pt idx="561">
                  <c:v>3.6086956521739131</c:v>
                </c:pt>
                <c:pt idx="562">
                  <c:v>3.545454545454545</c:v>
                </c:pt>
                <c:pt idx="563">
                  <c:v>3.714285714285714</c:v>
                </c:pt>
                <c:pt idx="564">
                  <c:v>3.0294117647058818</c:v>
                </c:pt>
                <c:pt idx="565">
                  <c:v>2.833333333333333</c:v>
                </c:pt>
                <c:pt idx="566">
                  <c:v>3.3809523809523809</c:v>
                </c:pt>
                <c:pt idx="567">
                  <c:v>3.7391304347826089</c:v>
                </c:pt>
                <c:pt idx="568">
                  <c:v>3.393939393939394</c:v>
                </c:pt>
                <c:pt idx="569">
                  <c:v>2.9629629629629628</c:v>
                </c:pt>
                <c:pt idx="570">
                  <c:v>4</c:v>
                </c:pt>
                <c:pt idx="571">
                  <c:v>3.5</c:v>
                </c:pt>
                <c:pt idx="572">
                  <c:v>3.5</c:v>
                </c:pt>
                <c:pt idx="573">
                  <c:v>2.666666666666667</c:v>
                </c:pt>
                <c:pt idx="574">
                  <c:v>0</c:v>
                </c:pt>
                <c:pt idx="575">
                  <c:v>5</c:v>
                </c:pt>
                <c:pt idx="576">
                  <c:v>3.6</c:v>
                </c:pt>
                <c:pt idx="577">
                  <c:v>2.9047619047619051</c:v>
                </c:pt>
                <c:pt idx="578">
                  <c:v>3.3181818181818179</c:v>
                </c:pt>
                <c:pt idx="579">
                  <c:v>3.25</c:v>
                </c:pt>
                <c:pt idx="580">
                  <c:v>3.6875</c:v>
                </c:pt>
                <c:pt idx="581">
                  <c:v>3.76</c:v>
                </c:pt>
                <c:pt idx="582">
                  <c:v>3</c:v>
                </c:pt>
                <c:pt idx="583">
                  <c:v>4.5</c:v>
                </c:pt>
                <c:pt idx="584">
                  <c:v>2.5</c:v>
                </c:pt>
                <c:pt idx="585">
                  <c:v>3.4</c:v>
                </c:pt>
                <c:pt idx="586">
                  <c:v>3.666666666666667</c:v>
                </c:pt>
                <c:pt idx="587">
                  <c:v>2.5</c:v>
                </c:pt>
                <c:pt idx="588">
                  <c:v>3.129032258064516</c:v>
                </c:pt>
                <c:pt idx="589">
                  <c:v>3.3611111111111112</c:v>
                </c:pt>
                <c:pt idx="590">
                  <c:v>3.464285714285714</c:v>
                </c:pt>
                <c:pt idx="591">
                  <c:v>3.4285714285714279</c:v>
                </c:pt>
                <c:pt idx="592">
                  <c:v>3.5</c:v>
                </c:pt>
                <c:pt idx="593">
                  <c:v>3.035714285714286</c:v>
                </c:pt>
                <c:pt idx="594">
                  <c:v>3.25</c:v>
                </c:pt>
                <c:pt idx="595">
                  <c:v>3.4333333333333331</c:v>
                </c:pt>
                <c:pt idx="596">
                  <c:v>3.5789473684210531</c:v>
                </c:pt>
                <c:pt idx="597">
                  <c:v>3.068965517241379</c:v>
                </c:pt>
                <c:pt idx="598">
                  <c:v>3.518518518518519</c:v>
                </c:pt>
                <c:pt idx="599">
                  <c:v>3.5909090909090908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152-4CA2-8382-C2935A3B71CC}"/>
            </c:ext>
          </c:extLst>
        </c:ser>
        <c:ser>
          <c:idx val="4"/>
          <c:order val="4"/>
          <c:tx>
            <c:v>Energy &amp; Materials (β=0.307)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H4_DI_int_산점도!$I$3:$I$722</c:f>
              <c:numCache>
                <c:formatCode>0.000</c:formatCode>
                <c:ptCount val="720"/>
                <c:pt idx="0">
                  <c:v>2.8598051622042486E-2</c:v>
                </c:pt>
                <c:pt idx="1">
                  <c:v>1.4725216145343754</c:v>
                </c:pt>
                <c:pt idx="2">
                  <c:v>1.2953128136314986</c:v>
                </c:pt>
                <c:pt idx="3">
                  <c:v>0.7450328529330893</c:v>
                </c:pt>
                <c:pt idx="4">
                  <c:v>-1.3949926281752374</c:v>
                </c:pt>
                <c:pt idx="5">
                  <c:v>-1.3767347517185777</c:v>
                </c:pt>
                <c:pt idx="6">
                  <c:v>-1.2719504172716596</c:v>
                </c:pt>
                <c:pt idx="7">
                  <c:v>-1.2906619055657533</c:v>
                </c:pt>
                <c:pt idx="8">
                  <c:v>-0.41986999249332901</c:v>
                </c:pt>
                <c:pt idx="9">
                  <c:v>-1.3405133384403665</c:v>
                </c:pt>
                <c:pt idx="10">
                  <c:v>-1.1361022966869885</c:v>
                </c:pt>
                <c:pt idx="11">
                  <c:v>-1.2166100881316599</c:v>
                </c:pt>
                <c:pt idx="12">
                  <c:v>-2.1084175238468359</c:v>
                </c:pt>
                <c:pt idx="13">
                  <c:v>-0.38503896723054654</c:v>
                </c:pt>
                <c:pt idx="14">
                  <c:v>1.280410898407045</c:v>
                </c:pt>
                <c:pt idx="15">
                  <c:v>1.2989158969141297</c:v>
                </c:pt>
                <c:pt idx="16">
                  <c:v>-0.18957877210327734</c:v>
                </c:pt>
                <c:pt idx="17">
                  <c:v>0.67296961814734979</c:v>
                </c:pt>
                <c:pt idx="18">
                  <c:v>1.2358181089483418</c:v>
                </c:pt>
                <c:pt idx="19">
                  <c:v>0.44683226350992966</c:v>
                </c:pt>
                <c:pt idx="20">
                  <c:v>0.19585799306800297</c:v>
                </c:pt>
                <c:pt idx="21">
                  <c:v>-5.1436077890306853E-2</c:v>
                </c:pt>
                <c:pt idx="22">
                  <c:v>-0.72407595089690657</c:v>
                </c:pt>
                <c:pt idx="23">
                  <c:v>8.9874819800159433E-2</c:v>
                </c:pt>
                <c:pt idx="24">
                  <c:v>0.83975336117410648</c:v>
                </c:pt>
                <c:pt idx="25">
                  <c:v>-0.18180945956858832</c:v>
                </c:pt>
                <c:pt idx="26">
                  <c:v>-1.461115982780743</c:v>
                </c:pt>
                <c:pt idx="27">
                  <c:v>-2.0895472573410965</c:v>
                </c:pt>
                <c:pt idx="28">
                  <c:v>0.20349683254859641</c:v>
                </c:pt>
                <c:pt idx="29">
                  <c:v>-1.3226934056694115</c:v>
                </c:pt>
                <c:pt idx="30">
                  <c:v>-2.3401535644814144</c:v>
                </c:pt>
                <c:pt idx="31">
                  <c:v>-0.25436023891680626</c:v>
                </c:pt>
                <c:pt idx="32">
                  <c:v>-0.89059570180112091</c:v>
                </c:pt>
                <c:pt idx="33">
                  <c:v>-1.1262574297612558</c:v>
                </c:pt>
                <c:pt idx="34">
                  <c:v>-0.68111861028100562</c:v>
                </c:pt>
                <c:pt idx="35">
                  <c:v>-3.3643963764271478E-2</c:v>
                </c:pt>
                <c:pt idx="36">
                  <c:v>-2.9661193059328577</c:v>
                </c:pt>
                <c:pt idx="37">
                  <c:v>-2.2156600849246328</c:v>
                </c:pt>
                <c:pt idx="38">
                  <c:v>-1.0611074372196758</c:v>
                </c:pt>
                <c:pt idx="39">
                  <c:v>-0.59928637813769225</c:v>
                </c:pt>
                <c:pt idx="40">
                  <c:v>-2.3566986595667023</c:v>
                </c:pt>
                <c:pt idx="41">
                  <c:v>-1.2516268396205281</c:v>
                </c:pt>
                <c:pt idx="42">
                  <c:v>-0.72383134352683198</c:v>
                </c:pt>
                <c:pt idx="43">
                  <c:v>-0.60507735690575104</c:v>
                </c:pt>
                <c:pt idx="44">
                  <c:v>-1.937787589092824</c:v>
                </c:pt>
                <c:pt idx="45">
                  <c:v>0.3135900739318439</c:v>
                </c:pt>
                <c:pt idx="46">
                  <c:v>-1.0185860580354136</c:v>
                </c:pt>
                <c:pt idx="47">
                  <c:v>0.86777534483022378</c:v>
                </c:pt>
                <c:pt idx="48">
                  <c:v>1.2738247126590525</c:v>
                </c:pt>
                <c:pt idx="49">
                  <c:v>0.98379070836606486</c:v>
                </c:pt>
                <c:pt idx="50">
                  <c:v>0.11512878488278233</c:v>
                </c:pt>
                <c:pt idx="51">
                  <c:v>0.87148145967902557</c:v>
                </c:pt>
                <c:pt idx="52">
                  <c:v>1.3501839371233337</c:v>
                </c:pt>
                <c:pt idx="53">
                  <c:v>1.0916203263586364</c:v>
                </c:pt>
                <c:pt idx="54">
                  <c:v>0.60134526201623295</c:v>
                </c:pt>
                <c:pt idx="55">
                  <c:v>3.2674691656303065</c:v>
                </c:pt>
                <c:pt idx="56">
                  <c:v>0.26897464803565407</c:v>
                </c:pt>
                <c:pt idx="57">
                  <c:v>2.482809675143768</c:v>
                </c:pt>
                <c:pt idx="58">
                  <c:v>2.839879840806367</c:v>
                </c:pt>
                <c:pt idx="59">
                  <c:v>0.61810992112797192</c:v>
                </c:pt>
                <c:pt idx="60">
                  <c:v>-1.3858927076414158</c:v>
                </c:pt>
                <c:pt idx="61">
                  <c:v>-2.0738859255699769</c:v>
                </c:pt>
                <c:pt idx="62">
                  <c:v>-0.2485977963717525</c:v>
                </c:pt>
                <c:pt idx="63">
                  <c:v>-2.2704554164067092</c:v>
                </c:pt>
                <c:pt idx="64">
                  <c:v>-1.1193132530420977</c:v>
                </c:pt>
                <c:pt idx="65">
                  <c:v>0.75090504549023684</c:v>
                </c:pt>
                <c:pt idx="66">
                  <c:v>-6.6794217081382268</c:v>
                </c:pt>
                <c:pt idx="67">
                  <c:v>-0.92976410116382047</c:v>
                </c:pt>
                <c:pt idx="68">
                  <c:v>-1.146208139495517</c:v>
                </c:pt>
                <c:pt idx="69">
                  <c:v>0.18063592365242276</c:v>
                </c:pt>
                <c:pt idx="70">
                  <c:v>0.77034439616261785</c:v>
                </c:pt>
                <c:pt idx="71">
                  <c:v>-2.1781979663883586</c:v>
                </c:pt>
                <c:pt idx="72">
                  <c:v>0.98281101149292449</c:v>
                </c:pt>
                <c:pt idx="73">
                  <c:v>2.2535180495140601</c:v>
                </c:pt>
                <c:pt idx="74">
                  <c:v>1.9913086607160491</c:v>
                </c:pt>
                <c:pt idx="75">
                  <c:v>0.78908379508089543</c:v>
                </c:pt>
                <c:pt idx="76">
                  <c:v>7.310664920467308E-2</c:v>
                </c:pt>
                <c:pt idx="77">
                  <c:v>0.96110847540373656</c:v>
                </c:pt>
                <c:pt idx="78">
                  <c:v>-0.74416936782808896</c:v>
                </c:pt>
                <c:pt idx="79">
                  <c:v>1.0436219194310818</c:v>
                </c:pt>
                <c:pt idx="80">
                  <c:v>-2.5337487547835575</c:v>
                </c:pt>
                <c:pt idx="81">
                  <c:v>-1.10351572497622</c:v>
                </c:pt>
                <c:pt idx="82">
                  <c:v>-1.2822948537021364</c:v>
                </c:pt>
                <c:pt idx="83">
                  <c:v>-7.5395643591092369</c:v>
                </c:pt>
                <c:pt idx="84">
                  <c:v>0.87003242262431779</c:v>
                </c:pt>
                <c:pt idx="85">
                  <c:v>1.0395721266274633</c:v>
                </c:pt>
                <c:pt idx="86">
                  <c:v>0.18295046429578177</c:v>
                </c:pt>
                <c:pt idx="87">
                  <c:v>0.95926384578386892</c:v>
                </c:pt>
                <c:pt idx="88">
                  <c:v>-0.58512913698312341</c:v>
                </c:pt>
                <c:pt idx="89">
                  <c:v>5.9644818985280457E-2</c:v>
                </c:pt>
                <c:pt idx="90">
                  <c:v>0.44549380050968174</c:v>
                </c:pt>
                <c:pt idx="91">
                  <c:v>-0.14343359234335024</c:v>
                </c:pt>
                <c:pt idx="92">
                  <c:v>0.27081830258642492</c:v>
                </c:pt>
                <c:pt idx="93">
                  <c:v>-2.5399715269394045</c:v>
                </c:pt>
                <c:pt idx="94">
                  <c:v>0.86739410313884491</c:v>
                </c:pt>
                <c:pt idx="95">
                  <c:v>1.1197915572187176</c:v>
                </c:pt>
                <c:pt idx="96">
                  <c:v>1.0989892519213971</c:v>
                </c:pt>
                <c:pt idx="97">
                  <c:v>-0.17306475123814247</c:v>
                </c:pt>
                <c:pt idx="98">
                  <c:v>0.62425139428290954</c:v>
                </c:pt>
                <c:pt idx="99">
                  <c:v>1.2297141692421394</c:v>
                </c:pt>
                <c:pt idx="100">
                  <c:v>1.8001703910163589</c:v>
                </c:pt>
                <c:pt idx="101">
                  <c:v>1.9823930030392116</c:v>
                </c:pt>
                <c:pt idx="102">
                  <c:v>3.0848398057774808</c:v>
                </c:pt>
                <c:pt idx="103">
                  <c:v>2.2687428219322672</c:v>
                </c:pt>
                <c:pt idx="104">
                  <c:v>-0.7131729083013072</c:v>
                </c:pt>
                <c:pt idx="105">
                  <c:v>0.56417187205497699</c:v>
                </c:pt>
                <c:pt idx="106">
                  <c:v>-0.91875739366042264</c:v>
                </c:pt>
                <c:pt idx="107">
                  <c:v>0.25868102248724822</c:v>
                </c:pt>
                <c:pt idx="108">
                  <c:v>0.95381218021047054</c:v>
                </c:pt>
                <c:pt idx="109">
                  <c:v>0.95381218021047054</c:v>
                </c:pt>
                <c:pt idx="110">
                  <c:v>0.28556139901891431</c:v>
                </c:pt>
                <c:pt idx="111">
                  <c:v>0.13134968028240301</c:v>
                </c:pt>
                <c:pt idx="112">
                  <c:v>-0.28785385115589934</c:v>
                </c:pt>
                <c:pt idx="113">
                  <c:v>0.76514737981261383</c:v>
                </c:pt>
                <c:pt idx="114">
                  <c:v>1.6561484214013547</c:v>
                </c:pt>
                <c:pt idx="115">
                  <c:v>-1.0168547033648703</c:v>
                </c:pt>
                <c:pt idx="116">
                  <c:v>0.91769699502669555</c:v>
                </c:pt>
                <c:pt idx="117">
                  <c:v>0.69494673462951095</c:v>
                </c:pt>
                <c:pt idx="118">
                  <c:v>0.91769699502669555</c:v>
                </c:pt>
                <c:pt idx="119">
                  <c:v>2.6695953437954723E-2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H4_DI_int_산점도!$J$3:$J$722</c:f>
              <c:numCache>
                <c:formatCode>0.000</c:formatCode>
                <c:ptCount val="720"/>
                <c:pt idx="0">
                  <c:v>3.8148148148148149</c:v>
                </c:pt>
                <c:pt idx="1">
                  <c:v>4.2941176470588234</c:v>
                </c:pt>
                <c:pt idx="2">
                  <c:v>4.2352941176470589</c:v>
                </c:pt>
                <c:pt idx="3">
                  <c:v>4.0526315789473681</c:v>
                </c:pt>
                <c:pt idx="4">
                  <c:v>3.393939393939394</c:v>
                </c:pt>
                <c:pt idx="5">
                  <c:v>3.4</c:v>
                </c:pt>
                <c:pt idx="6">
                  <c:v>3.4347826086956519</c:v>
                </c:pt>
                <c:pt idx="7">
                  <c:v>3.4285714285714279</c:v>
                </c:pt>
                <c:pt idx="8">
                  <c:v>3.7894736842105261</c:v>
                </c:pt>
                <c:pt idx="9">
                  <c:v>3.4838709677419351</c:v>
                </c:pt>
                <c:pt idx="10">
                  <c:v>3.5517241379310351</c:v>
                </c:pt>
                <c:pt idx="11">
                  <c:v>3.5249999999999999</c:v>
                </c:pt>
                <c:pt idx="12">
                  <c:v>3.1304347826086958</c:v>
                </c:pt>
                <c:pt idx="13">
                  <c:v>3.5</c:v>
                </c:pt>
                <c:pt idx="14">
                  <c:v>3.8571428571428572</c:v>
                </c:pt>
                <c:pt idx="15">
                  <c:v>3.8611111111111112</c:v>
                </c:pt>
                <c:pt idx="16">
                  <c:v>3.3913043478260869</c:v>
                </c:pt>
                <c:pt idx="17">
                  <c:v>3.5762711864406782</c:v>
                </c:pt>
                <c:pt idx="18">
                  <c:v>3.6969696969696968</c:v>
                </c:pt>
                <c:pt idx="19">
                  <c:v>3.5277777777777781</c:v>
                </c:pt>
                <c:pt idx="20">
                  <c:v>3.4772727272727271</c:v>
                </c:pt>
                <c:pt idx="21">
                  <c:v>3.4242424242424239</c:v>
                </c:pt>
                <c:pt idx="22">
                  <c:v>3.28</c:v>
                </c:pt>
                <c:pt idx="23">
                  <c:v>3.454545454545455</c:v>
                </c:pt>
                <c:pt idx="24">
                  <c:v>3.5483870967741931</c:v>
                </c:pt>
                <c:pt idx="25">
                  <c:v>3.3571428571428572</c:v>
                </c:pt>
                <c:pt idx="26">
                  <c:v>3.117647058823529</c:v>
                </c:pt>
                <c:pt idx="27">
                  <c:v>3</c:v>
                </c:pt>
                <c:pt idx="28">
                  <c:v>3.6190476190476191</c:v>
                </c:pt>
                <c:pt idx="29">
                  <c:v>3.333333333333333</c:v>
                </c:pt>
                <c:pt idx="30">
                  <c:v>3.1428571428571428</c:v>
                </c:pt>
                <c:pt idx="31">
                  <c:v>3.5333333333333332</c:v>
                </c:pt>
                <c:pt idx="32">
                  <c:v>3.2941176470588238</c:v>
                </c:pt>
                <c:pt idx="33">
                  <c:v>3.25</c:v>
                </c:pt>
                <c:pt idx="34">
                  <c:v>3.333333333333333</c:v>
                </c:pt>
                <c:pt idx="35">
                  <c:v>3.454545454545455</c:v>
                </c:pt>
                <c:pt idx="36">
                  <c:v>3.083333333333333</c:v>
                </c:pt>
                <c:pt idx="37">
                  <c:v>3.4444444444444451</c:v>
                </c:pt>
                <c:pt idx="38">
                  <c:v>4</c:v>
                </c:pt>
                <c:pt idx="39">
                  <c:v>4.2222222222222223</c:v>
                </c:pt>
                <c:pt idx="40">
                  <c:v>3.3571428571428572</c:v>
                </c:pt>
                <c:pt idx="41">
                  <c:v>3.8888888888888888</c:v>
                </c:pt>
                <c:pt idx="42">
                  <c:v>4.1428571428571432</c:v>
                </c:pt>
                <c:pt idx="43">
                  <c:v>4.2</c:v>
                </c:pt>
                <c:pt idx="44">
                  <c:v>3.25</c:v>
                </c:pt>
                <c:pt idx="45">
                  <c:v>4.333333333333333</c:v>
                </c:pt>
                <c:pt idx="46">
                  <c:v>3.692307692307693</c:v>
                </c:pt>
                <c:pt idx="47">
                  <c:v>4.5999999999999996</c:v>
                </c:pt>
                <c:pt idx="48">
                  <c:v>3.879310344827585</c:v>
                </c:pt>
                <c:pt idx="49">
                  <c:v>3.7777777777777781</c:v>
                </c:pt>
                <c:pt idx="50">
                  <c:v>3.4736842105263159</c:v>
                </c:pt>
                <c:pt idx="51">
                  <c:v>3.7384615384615389</c:v>
                </c:pt>
                <c:pt idx="52">
                  <c:v>3.7288135593220342</c:v>
                </c:pt>
                <c:pt idx="53">
                  <c:v>3.6382978723404249</c:v>
                </c:pt>
                <c:pt idx="54">
                  <c:v>3.4666666666666668</c:v>
                </c:pt>
                <c:pt idx="55">
                  <c:v>4.4000000000000004</c:v>
                </c:pt>
                <c:pt idx="56">
                  <c:v>3.1</c:v>
                </c:pt>
                <c:pt idx="57">
                  <c:v>3.875</c:v>
                </c:pt>
                <c:pt idx="58">
                  <c:v>4</c:v>
                </c:pt>
                <c:pt idx="59">
                  <c:v>3.2222222222222219</c:v>
                </c:pt>
                <c:pt idx="60">
                  <c:v>3.5</c:v>
                </c:pt>
                <c:pt idx="61">
                  <c:v>3.1111111111111112</c:v>
                </c:pt>
                <c:pt idx="62">
                  <c:v>4.1428571428571432</c:v>
                </c:pt>
                <c:pt idx="63">
                  <c:v>3</c:v>
                </c:pt>
                <c:pt idx="64">
                  <c:v>3.1428571428571428</c:v>
                </c:pt>
                <c:pt idx="65">
                  <c:v>4.2</c:v>
                </c:pt>
                <c:pt idx="66">
                  <c:v>0</c:v>
                </c:pt>
                <c:pt idx="67">
                  <c:v>3.25</c:v>
                </c:pt>
                <c:pt idx="68">
                  <c:v>3.25</c:v>
                </c:pt>
                <c:pt idx="69">
                  <c:v>4</c:v>
                </c:pt>
                <c:pt idx="70">
                  <c:v>4.333333333333333</c:v>
                </c:pt>
                <c:pt idx="71">
                  <c:v>2.666666666666667</c:v>
                </c:pt>
                <c:pt idx="72">
                  <c:v>3.307692307692307</c:v>
                </c:pt>
                <c:pt idx="73">
                  <c:v>3.9</c:v>
                </c:pt>
                <c:pt idx="74">
                  <c:v>3.7777777777777781</c:v>
                </c:pt>
                <c:pt idx="75">
                  <c:v>3.2173913043478262</c:v>
                </c:pt>
                <c:pt idx="76">
                  <c:v>3.047619047619047</c:v>
                </c:pt>
                <c:pt idx="77">
                  <c:v>3.4615384615384621</c:v>
                </c:pt>
                <c:pt idx="78">
                  <c:v>2.666666666666667</c:v>
                </c:pt>
                <c:pt idx="79">
                  <c:v>3.5</c:v>
                </c:pt>
                <c:pt idx="80">
                  <c:v>2.333333333333333</c:v>
                </c:pt>
                <c:pt idx="81">
                  <c:v>3</c:v>
                </c:pt>
                <c:pt idx="82">
                  <c:v>2.916666666666667</c:v>
                </c:pt>
                <c:pt idx="83">
                  <c:v>0</c:v>
                </c:pt>
                <c:pt idx="84">
                  <c:v>3.2222222222222219</c:v>
                </c:pt>
                <c:pt idx="85">
                  <c:v>3.3181818181818179</c:v>
                </c:pt>
                <c:pt idx="86">
                  <c:v>2.833333333333333</c:v>
                </c:pt>
                <c:pt idx="87">
                  <c:v>3.2727272727272729</c:v>
                </c:pt>
                <c:pt idx="88">
                  <c:v>3.083333333333333</c:v>
                </c:pt>
                <c:pt idx="89">
                  <c:v>3.4482758620689649</c:v>
                </c:pt>
                <c:pt idx="90">
                  <c:v>3.666666666666667</c:v>
                </c:pt>
                <c:pt idx="91">
                  <c:v>3.333333333333333</c:v>
                </c:pt>
                <c:pt idx="92">
                  <c:v>3.0909090909090908</c:v>
                </c:pt>
                <c:pt idx="93">
                  <c:v>1.5</c:v>
                </c:pt>
                <c:pt idx="94">
                  <c:v>3.4285714285714279</c:v>
                </c:pt>
                <c:pt idx="95">
                  <c:v>3.5714285714285721</c:v>
                </c:pt>
                <c:pt idx="96">
                  <c:v>3</c:v>
                </c:pt>
                <c:pt idx="97">
                  <c:v>2.5769230769230771</c:v>
                </c:pt>
                <c:pt idx="98">
                  <c:v>2.8421052631578951</c:v>
                </c:pt>
                <c:pt idx="99">
                  <c:v>3.043478260869565</c:v>
                </c:pt>
                <c:pt idx="100">
                  <c:v>3.2727272727272729</c:v>
                </c:pt>
                <c:pt idx="101">
                  <c:v>3.333333333333333</c:v>
                </c:pt>
                <c:pt idx="102">
                  <c:v>3.7</c:v>
                </c:pt>
                <c:pt idx="103">
                  <c:v>3.4285714285714279</c:v>
                </c:pt>
                <c:pt idx="104">
                  <c:v>3.2222222222222219</c:v>
                </c:pt>
                <c:pt idx="105">
                  <c:v>3.6470588235294121</c:v>
                </c:pt>
                <c:pt idx="106">
                  <c:v>3.1538461538461542</c:v>
                </c:pt>
                <c:pt idx="107">
                  <c:v>3.545454545454545</c:v>
                </c:pt>
                <c:pt idx="108">
                  <c:v>4</c:v>
                </c:pt>
                <c:pt idx="109">
                  <c:v>4</c:v>
                </c:pt>
                <c:pt idx="110">
                  <c:v>3.75</c:v>
                </c:pt>
                <c:pt idx="111">
                  <c:v>3.692307692307693</c:v>
                </c:pt>
                <c:pt idx="112">
                  <c:v>3.2727272727272729</c:v>
                </c:pt>
                <c:pt idx="113">
                  <c:v>3.666666666666667</c:v>
                </c:pt>
                <c:pt idx="114">
                  <c:v>4</c:v>
                </c:pt>
                <c:pt idx="115">
                  <c:v>3</c:v>
                </c:pt>
                <c:pt idx="116">
                  <c:v>3.333333333333333</c:v>
                </c:pt>
                <c:pt idx="117">
                  <c:v>3.25</c:v>
                </c:pt>
                <c:pt idx="118">
                  <c:v>3.333333333333333</c:v>
                </c:pt>
                <c:pt idx="119">
                  <c:v>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152-4CA2-8382-C2935A3B71CC}"/>
            </c:ext>
          </c:extLst>
        </c:ser>
        <c:ser>
          <c:idx val="5"/>
          <c:order val="5"/>
          <c:tx>
            <c:v>Healthcare &amp; Bio (β=0.261)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H4_DI_int_산점도!$K$3:$K$722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-1.8380523914673705</c:v>
                </c:pt>
                <c:pt idx="361">
                  <c:v>-0.91028904901878405</c:v>
                </c:pt>
                <c:pt idx="362">
                  <c:v>-2.4565612864330943</c:v>
                </c:pt>
                <c:pt idx="363">
                  <c:v>-1.0958417175085016</c:v>
                </c:pt>
                <c:pt idx="364">
                  <c:v>-2.9258909029756115</c:v>
                </c:pt>
                <c:pt idx="365">
                  <c:v>-0.60648254685414471</c:v>
                </c:pt>
                <c:pt idx="366">
                  <c:v>0.78516246681873525</c:v>
                </c:pt>
                <c:pt idx="367">
                  <c:v>-1.6888731130441619</c:v>
                </c:pt>
                <c:pt idx="368">
                  <c:v>-6.8503430470240601E-2</c:v>
                </c:pt>
                <c:pt idx="369">
                  <c:v>0.58093090924377011</c:v>
                </c:pt>
                <c:pt idx="370">
                  <c:v>-0.81071410442910974</c:v>
                </c:pt>
                <c:pt idx="371">
                  <c:v>-0.81071410442910974</c:v>
                </c:pt>
                <c:pt idx="372">
                  <c:v>0.24888439172099697</c:v>
                </c:pt>
                <c:pt idx="373">
                  <c:v>0.10381737299799032</c:v>
                </c:pt>
                <c:pt idx="374">
                  <c:v>-0.62368290000096938</c:v>
                </c:pt>
                <c:pt idx="375">
                  <c:v>0.5478759811921633</c:v>
                </c:pt>
                <c:pt idx="376">
                  <c:v>-1.3269268332350697</c:v>
                </c:pt>
                <c:pt idx="377">
                  <c:v>-1.2097709451157588</c:v>
                </c:pt>
                <c:pt idx="378">
                  <c:v>-0.594702532489365</c:v>
                </c:pt>
                <c:pt idx="379">
                  <c:v>0.91281808669296904</c:v>
                </c:pt>
                <c:pt idx="380">
                  <c:v>0.61120667750826285</c:v>
                </c:pt>
                <c:pt idx="381">
                  <c:v>0.58022795709209707</c:v>
                </c:pt>
                <c:pt idx="382">
                  <c:v>-0.43463492374145235</c:v>
                </c:pt>
                <c:pt idx="383">
                  <c:v>-9.0977651924799896E-2</c:v>
                </c:pt>
                <c:pt idx="384">
                  <c:v>-0.28771935296771184</c:v>
                </c:pt>
                <c:pt idx="385">
                  <c:v>-5.6385123704085025</c:v>
                </c:pt>
                <c:pt idx="386">
                  <c:v>-5.6385123704085025</c:v>
                </c:pt>
                <c:pt idx="387">
                  <c:v>-1.7470265395424729</c:v>
                </c:pt>
                <c:pt idx="388">
                  <c:v>-5.7516545262916248</c:v>
                </c:pt>
                <c:pt idx="389">
                  <c:v>-2.1033865598547226</c:v>
                </c:pt>
                <c:pt idx="390">
                  <c:v>-0.64407937327996156</c:v>
                </c:pt>
                <c:pt idx="391">
                  <c:v>8.5574220007418877E-2</c:v>
                </c:pt>
                <c:pt idx="392">
                  <c:v>-5.492004412642296</c:v>
                </c:pt>
                <c:pt idx="393">
                  <c:v>-5.492004412642296</c:v>
                </c:pt>
                <c:pt idx="394">
                  <c:v>0.83166006251500046</c:v>
                </c:pt>
                <c:pt idx="395">
                  <c:v>-1.1140828529180138</c:v>
                </c:pt>
                <c:pt idx="396">
                  <c:v>0.66314770232653764</c:v>
                </c:pt>
                <c:pt idx="397">
                  <c:v>-0.71065787612531062</c:v>
                </c:pt>
                <c:pt idx="398">
                  <c:v>0.13860375419037707</c:v>
                </c:pt>
                <c:pt idx="399">
                  <c:v>-1.7329172459497437</c:v>
                </c:pt>
                <c:pt idx="400">
                  <c:v>-0.30480681348217908</c:v>
                </c:pt>
                <c:pt idx="401">
                  <c:v>-0.69512402741514212</c:v>
                </c:pt>
                <c:pt idx="402">
                  <c:v>0.65597402081435197</c:v>
                </c:pt>
                <c:pt idx="403">
                  <c:v>-0.27940155103684039</c:v>
                </c:pt>
                <c:pt idx="404">
                  <c:v>-1.1629882474278566</c:v>
                </c:pt>
                <c:pt idx="405">
                  <c:v>-1.3362059459188136</c:v>
                </c:pt>
                <c:pt idx="406">
                  <c:v>-1.2010961410958658</c:v>
                </c:pt>
                <c:pt idx="407">
                  <c:v>-2.3570355823588782</c:v>
                </c:pt>
                <c:pt idx="408">
                  <c:v>-1.2522605142786998</c:v>
                </c:pt>
                <c:pt idx="409">
                  <c:v>0.33674507544315446</c:v>
                </c:pt>
                <c:pt idx="410">
                  <c:v>-0.25345700073924815</c:v>
                </c:pt>
                <c:pt idx="411">
                  <c:v>-0.37830743993167926</c:v>
                </c:pt>
                <c:pt idx="412">
                  <c:v>1.1498685397681774</c:v>
                </c:pt>
                <c:pt idx="413">
                  <c:v>-0.42888540098772954</c:v>
                </c:pt>
                <c:pt idx="414">
                  <c:v>1.1248089534069714</c:v>
                </c:pt>
                <c:pt idx="415">
                  <c:v>1.3190207477063118</c:v>
                </c:pt>
                <c:pt idx="416">
                  <c:v>3.5882386990284161</c:v>
                </c:pt>
                <c:pt idx="417">
                  <c:v>1.6978402012560545</c:v>
                </c:pt>
                <c:pt idx="418">
                  <c:v>2.1359343254811622</c:v>
                </c:pt>
                <c:pt idx="419">
                  <c:v>0.87274164659302955</c:v>
                </c:pt>
                <c:pt idx="420">
                  <c:v>-6.1270967259943632E-2</c:v>
                </c:pt>
                <c:pt idx="421">
                  <c:v>0.28384292238774833</c:v>
                </c:pt>
                <c:pt idx="422">
                  <c:v>2.4800222201457975</c:v>
                </c:pt>
                <c:pt idx="423">
                  <c:v>2.0766423491290134</c:v>
                </c:pt>
                <c:pt idx="424">
                  <c:v>1.2877273164791179</c:v>
                </c:pt>
                <c:pt idx="425">
                  <c:v>2.248720538607337</c:v>
                </c:pt>
                <c:pt idx="426">
                  <c:v>2.4504104741157313</c:v>
                </c:pt>
                <c:pt idx="427">
                  <c:v>2.0974530869760448</c:v>
                </c:pt>
                <c:pt idx="428">
                  <c:v>2.0689059440736552</c:v>
                </c:pt>
                <c:pt idx="429">
                  <c:v>3.5815804603865971</c:v>
                </c:pt>
                <c:pt idx="430">
                  <c:v>2.4610808186733064</c:v>
                </c:pt>
                <c:pt idx="431">
                  <c:v>3.3395525377765263</c:v>
                </c:pt>
                <c:pt idx="432">
                  <c:v>-1.8207851599674671</c:v>
                </c:pt>
                <c:pt idx="433">
                  <c:v>-1.0200482604568477</c:v>
                </c:pt>
                <c:pt idx="434">
                  <c:v>2.0780409340782766</c:v>
                </c:pt>
                <c:pt idx="435">
                  <c:v>0.105047289137488</c:v>
                </c:pt>
                <c:pt idx="436">
                  <c:v>2.2817982084622233</c:v>
                </c:pt>
                <c:pt idx="437">
                  <c:v>0.96511030078479398</c:v>
                </c:pt>
                <c:pt idx="438">
                  <c:v>0.76993068152908006</c:v>
                </c:pt>
                <c:pt idx="439">
                  <c:v>0.96511030078479398</c:v>
                </c:pt>
                <c:pt idx="440">
                  <c:v>-0.82494387360216193</c:v>
                </c:pt>
                <c:pt idx="441">
                  <c:v>-0.30859567451297176</c:v>
                </c:pt>
                <c:pt idx="442">
                  <c:v>-0.20532603469513122</c:v>
                </c:pt>
                <c:pt idx="443">
                  <c:v>-0.51513495414864785</c:v>
                </c:pt>
                <c:pt idx="444">
                  <c:v>-0.71668411412808386</c:v>
                </c:pt>
                <c:pt idx="445">
                  <c:v>0.49852268254785981</c:v>
                </c:pt>
                <c:pt idx="446">
                  <c:v>0.54165502255333309</c:v>
                </c:pt>
                <c:pt idx="447">
                  <c:v>0.82632846658945736</c:v>
                </c:pt>
                <c:pt idx="448">
                  <c:v>0.39704936911370436</c:v>
                </c:pt>
                <c:pt idx="449">
                  <c:v>0.81694269906698724</c:v>
                </c:pt>
                <c:pt idx="450">
                  <c:v>-0.96701088355939069</c:v>
                </c:pt>
                <c:pt idx="451">
                  <c:v>-0.62195216351560179</c:v>
                </c:pt>
                <c:pt idx="452">
                  <c:v>0.55511018352031449</c:v>
                </c:pt>
                <c:pt idx="453">
                  <c:v>-1.3500120957983612</c:v>
                </c:pt>
                <c:pt idx="454">
                  <c:v>2.4320779463958555</c:v>
                </c:pt>
                <c:pt idx="455">
                  <c:v>0.14452348539128973</c:v>
                </c:pt>
                <c:pt idx="456">
                  <c:v>-0.93154500571666021</c:v>
                </c:pt>
                <c:pt idx="457">
                  <c:v>-2.246798502227537</c:v>
                </c:pt>
                <c:pt idx="458">
                  <c:v>-1.146455707760921</c:v>
                </c:pt>
                <c:pt idx="459">
                  <c:v>0.5590756236623341</c:v>
                </c:pt>
                <c:pt idx="460">
                  <c:v>0.61598644510586731</c:v>
                </c:pt>
                <c:pt idx="461">
                  <c:v>-1.98582410799201</c:v>
                </c:pt>
                <c:pt idx="462">
                  <c:v>-1.7753835485502698</c:v>
                </c:pt>
                <c:pt idx="463">
                  <c:v>0.23809093993551811</c:v>
                </c:pt>
                <c:pt idx="464">
                  <c:v>-9.6094740254283662E-2</c:v>
                </c:pt>
                <c:pt idx="465">
                  <c:v>0.23793789378022767</c:v>
                </c:pt>
                <c:pt idx="466">
                  <c:v>-1.2500256578280358</c:v>
                </c:pt>
                <c:pt idx="467">
                  <c:v>-0.54147158563362663</c:v>
                </c:pt>
                <c:pt idx="468">
                  <c:v>1.3386610967633423</c:v>
                </c:pt>
                <c:pt idx="469">
                  <c:v>-0.74720717245198154</c:v>
                </c:pt>
                <c:pt idx="470">
                  <c:v>-0.43858380608848668</c:v>
                </c:pt>
                <c:pt idx="471">
                  <c:v>-0.74720717245198154</c:v>
                </c:pt>
                <c:pt idx="472">
                  <c:v>0.33076683021676917</c:v>
                </c:pt>
                <c:pt idx="473">
                  <c:v>-0.47244526429334582</c:v>
                </c:pt>
                <c:pt idx="474">
                  <c:v>-0.54445738311149183</c:v>
                </c:pt>
                <c:pt idx="475">
                  <c:v>-4.6919107640649688E-2</c:v>
                </c:pt>
                <c:pt idx="476">
                  <c:v>-0.14061422803369317</c:v>
                </c:pt>
                <c:pt idx="477">
                  <c:v>-0.94143865282171979</c:v>
                </c:pt>
                <c:pt idx="478">
                  <c:v>-0.73009873889889221</c:v>
                </c:pt>
                <c:pt idx="479">
                  <c:v>1.9750521593132793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xVal>
          <c:yVal>
            <c:numRef>
              <c:f>H4_DI_int_산점도!$L$3:$L$722</c:f>
              <c:numCache>
                <c:formatCode>0.000</c:formatCode>
                <c:ptCount val="7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3</c:v>
                </c:pt>
                <c:pt idx="361">
                  <c:v>3.5</c:v>
                </c:pt>
                <c:pt idx="362">
                  <c:v>2.666666666666667</c:v>
                </c:pt>
                <c:pt idx="363">
                  <c:v>3.4</c:v>
                </c:pt>
                <c:pt idx="364">
                  <c:v>2</c:v>
                </c:pt>
                <c:pt idx="365">
                  <c:v>3.25</c:v>
                </c:pt>
                <c:pt idx="366">
                  <c:v>4</c:v>
                </c:pt>
                <c:pt idx="367">
                  <c:v>2.666666666666667</c:v>
                </c:pt>
                <c:pt idx="368">
                  <c:v>3.4</c:v>
                </c:pt>
                <c:pt idx="369">
                  <c:v>3.75</c:v>
                </c:pt>
                <c:pt idx="370">
                  <c:v>3</c:v>
                </c:pt>
                <c:pt idx="371">
                  <c:v>3</c:v>
                </c:pt>
                <c:pt idx="372">
                  <c:v>3.270833333333333</c:v>
                </c:pt>
                <c:pt idx="373">
                  <c:v>3.225806451612903</c:v>
                </c:pt>
                <c:pt idx="374">
                  <c:v>3</c:v>
                </c:pt>
                <c:pt idx="375">
                  <c:v>3.3636363636363642</c:v>
                </c:pt>
                <c:pt idx="376">
                  <c:v>3.3636363636363642</c:v>
                </c:pt>
                <c:pt idx="377">
                  <c:v>3.4</c:v>
                </c:pt>
                <c:pt idx="378">
                  <c:v>3.5909090909090908</c:v>
                </c:pt>
                <c:pt idx="379">
                  <c:v>4.0588235294117636</c:v>
                </c:pt>
                <c:pt idx="380">
                  <c:v>3.884615384615385</c:v>
                </c:pt>
                <c:pt idx="381">
                  <c:v>3.875</c:v>
                </c:pt>
                <c:pt idx="382">
                  <c:v>3.56</c:v>
                </c:pt>
                <c:pt idx="383">
                  <c:v>3.666666666666667</c:v>
                </c:pt>
                <c:pt idx="384">
                  <c:v>3.666666666666667</c:v>
                </c:pt>
                <c:pt idx="385">
                  <c:v>0</c:v>
                </c:pt>
                <c:pt idx="386">
                  <c:v>0</c:v>
                </c:pt>
                <c:pt idx="387">
                  <c:v>2.666666666666667</c:v>
                </c:pt>
                <c:pt idx="388">
                  <c:v>0</c:v>
                </c:pt>
                <c:pt idx="389">
                  <c:v>2.5</c:v>
                </c:pt>
                <c:pt idx="390">
                  <c:v>3.5</c:v>
                </c:pt>
                <c:pt idx="391">
                  <c:v>4</c:v>
                </c:pt>
                <c:pt idx="392">
                  <c:v>0</c:v>
                </c:pt>
                <c:pt idx="393">
                  <c:v>0</c:v>
                </c:pt>
                <c:pt idx="394">
                  <c:v>4.333333333333333</c:v>
                </c:pt>
                <c:pt idx="395">
                  <c:v>3</c:v>
                </c:pt>
                <c:pt idx="396">
                  <c:v>3.7058823529411771</c:v>
                </c:pt>
                <c:pt idx="397">
                  <c:v>3.4285714285714279</c:v>
                </c:pt>
                <c:pt idx="398">
                  <c:v>3.6</c:v>
                </c:pt>
                <c:pt idx="399">
                  <c:v>3.2222222222222219</c:v>
                </c:pt>
                <c:pt idx="400">
                  <c:v>3.5333333333333332</c:v>
                </c:pt>
                <c:pt idx="401">
                  <c:v>3.454545454545455</c:v>
                </c:pt>
                <c:pt idx="402">
                  <c:v>3.7272727272727271</c:v>
                </c:pt>
                <c:pt idx="403">
                  <c:v>3.5384615384615379</c:v>
                </c:pt>
                <c:pt idx="404">
                  <c:v>3.307692307692307</c:v>
                </c:pt>
                <c:pt idx="405">
                  <c:v>3.2727272727272729</c:v>
                </c:pt>
                <c:pt idx="406">
                  <c:v>3.3</c:v>
                </c:pt>
                <c:pt idx="407">
                  <c:v>3.0666666666666669</c:v>
                </c:pt>
                <c:pt idx="408">
                  <c:v>3</c:v>
                </c:pt>
                <c:pt idx="409">
                  <c:v>3.2272727272727271</c:v>
                </c:pt>
                <c:pt idx="410">
                  <c:v>3.1428571428571428</c:v>
                </c:pt>
                <c:pt idx="411">
                  <c:v>3.125</c:v>
                </c:pt>
                <c:pt idx="412">
                  <c:v>3.225806451612903</c:v>
                </c:pt>
                <c:pt idx="413">
                  <c:v>3</c:v>
                </c:pt>
                <c:pt idx="414">
                  <c:v>3.2222222222222219</c:v>
                </c:pt>
                <c:pt idx="415">
                  <c:v>3.25</c:v>
                </c:pt>
                <c:pt idx="416">
                  <c:v>3.53125</c:v>
                </c:pt>
                <c:pt idx="417">
                  <c:v>3.2608695652173911</c:v>
                </c:pt>
                <c:pt idx="418">
                  <c:v>3.3235294117647061</c:v>
                </c:pt>
                <c:pt idx="419">
                  <c:v>3.1428571428571428</c:v>
                </c:pt>
                <c:pt idx="420">
                  <c:v>2.1</c:v>
                </c:pt>
                <c:pt idx="421">
                  <c:v>2.2222222222222219</c:v>
                </c:pt>
                <c:pt idx="422">
                  <c:v>3</c:v>
                </c:pt>
                <c:pt idx="423">
                  <c:v>2.8571428571428572</c:v>
                </c:pt>
                <c:pt idx="424">
                  <c:v>2.5882352941176472</c:v>
                </c:pt>
                <c:pt idx="425">
                  <c:v>2.9285714285714279</c:v>
                </c:pt>
                <c:pt idx="426">
                  <c:v>3</c:v>
                </c:pt>
                <c:pt idx="427">
                  <c:v>2.875</c:v>
                </c:pt>
                <c:pt idx="428">
                  <c:v>2.75</c:v>
                </c:pt>
                <c:pt idx="429">
                  <c:v>3.285714285714286</c:v>
                </c:pt>
                <c:pt idx="430">
                  <c:v>2.8888888888888888</c:v>
                </c:pt>
                <c:pt idx="431">
                  <c:v>3.2</c:v>
                </c:pt>
                <c:pt idx="432">
                  <c:v>2.523076923076923</c:v>
                </c:pt>
                <c:pt idx="433">
                  <c:v>2.666666666666667</c:v>
                </c:pt>
                <c:pt idx="434">
                  <c:v>3.2222222222222219</c:v>
                </c:pt>
                <c:pt idx="435">
                  <c:v>2.8684210526315792</c:v>
                </c:pt>
                <c:pt idx="436">
                  <c:v>3.1111111111111112</c:v>
                </c:pt>
                <c:pt idx="437">
                  <c:v>2.875</c:v>
                </c:pt>
                <c:pt idx="438">
                  <c:v>2.84</c:v>
                </c:pt>
                <c:pt idx="439">
                  <c:v>2.875</c:v>
                </c:pt>
                <c:pt idx="440">
                  <c:v>2.833333333333333</c:v>
                </c:pt>
                <c:pt idx="441">
                  <c:v>2.925925925925926</c:v>
                </c:pt>
                <c:pt idx="442">
                  <c:v>2.9444444444444451</c:v>
                </c:pt>
                <c:pt idx="443">
                  <c:v>2.8888888888888888</c:v>
                </c:pt>
                <c:pt idx="444">
                  <c:v>2.3913043478260869</c:v>
                </c:pt>
                <c:pt idx="445">
                  <c:v>2.8181818181818179</c:v>
                </c:pt>
                <c:pt idx="446">
                  <c:v>2.833333333333333</c:v>
                </c:pt>
                <c:pt idx="447">
                  <c:v>2.9333333333333331</c:v>
                </c:pt>
                <c:pt idx="448">
                  <c:v>2.8125</c:v>
                </c:pt>
                <c:pt idx="449">
                  <c:v>2.96</c:v>
                </c:pt>
                <c:pt idx="450">
                  <c:v>2.333333333333333</c:v>
                </c:pt>
                <c:pt idx="451">
                  <c:v>2.454545454545455</c:v>
                </c:pt>
                <c:pt idx="452">
                  <c:v>2.7692307692307692</c:v>
                </c:pt>
                <c:pt idx="453">
                  <c:v>2.1</c:v>
                </c:pt>
                <c:pt idx="454">
                  <c:v>3.4285714285714279</c:v>
                </c:pt>
                <c:pt idx="455">
                  <c:v>2.625</c:v>
                </c:pt>
                <c:pt idx="456">
                  <c:v>3.28125</c:v>
                </c:pt>
                <c:pt idx="457">
                  <c:v>3</c:v>
                </c:pt>
                <c:pt idx="458">
                  <c:v>3.2352941176470589</c:v>
                </c:pt>
                <c:pt idx="459">
                  <c:v>3.6</c:v>
                </c:pt>
                <c:pt idx="460">
                  <c:v>3.6363636363636358</c:v>
                </c:pt>
                <c:pt idx="461">
                  <c:v>3.08</c:v>
                </c:pt>
                <c:pt idx="462">
                  <c:v>3.125</c:v>
                </c:pt>
                <c:pt idx="463">
                  <c:v>3.5555555555555558</c:v>
                </c:pt>
                <c:pt idx="464">
                  <c:v>3.4285714285714279</c:v>
                </c:pt>
                <c:pt idx="465">
                  <c:v>3.5</c:v>
                </c:pt>
                <c:pt idx="466">
                  <c:v>3.1818181818181821</c:v>
                </c:pt>
                <c:pt idx="467">
                  <c:v>3.333333333333333</c:v>
                </c:pt>
                <c:pt idx="468">
                  <c:v>3.4827586206896548</c:v>
                </c:pt>
                <c:pt idx="469">
                  <c:v>3</c:v>
                </c:pt>
                <c:pt idx="470">
                  <c:v>3.0714285714285721</c:v>
                </c:pt>
                <c:pt idx="471">
                  <c:v>3</c:v>
                </c:pt>
                <c:pt idx="472">
                  <c:v>3.2692307692307692</c:v>
                </c:pt>
                <c:pt idx="473">
                  <c:v>3.083333333333333</c:v>
                </c:pt>
                <c:pt idx="474">
                  <c:v>3.0666666666666669</c:v>
                </c:pt>
                <c:pt idx="475">
                  <c:v>3.1818181818181821</c:v>
                </c:pt>
                <c:pt idx="476">
                  <c:v>3.3103448275862069</c:v>
                </c:pt>
                <c:pt idx="477">
                  <c:v>3.125</c:v>
                </c:pt>
                <c:pt idx="478">
                  <c:v>3.1739130434782612</c:v>
                </c:pt>
                <c:pt idx="479">
                  <c:v>3.8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152-4CA2-8382-C2935A3B71CC}"/>
            </c:ext>
          </c:extLst>
        </c:ser>
        <c:ser>
          <c:idx val="6"/>
          <c:order val="6"/>
          <c:tx>
            <c:v>Tech FE (n.s.)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H4_DI_int_산점도!$N$5:$N$6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H4_DI_int_산점도!$O$5:$O$6</c:f>
              <c:numCache>
                <c:formatCode>0.00</c:formatCode>
                <c:ptCount val="2"/>
                <c:pt idx="0">
                  <c:v>3.2730999999999999</c:v>
                </c:pt>
                <c:pt idx="1">
                  <c:v>4.3611000000000004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152-4CA2-8382-C2935A3B71CC}"/>
            </c:ext>
          </c:extLst>
        </c:ser>
        <c:ser>
          <c:idx val="7"/>
          <c:order val="7"/>
          <c:tx>
            <c:v>C&amp;R FE (n.s.)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H4_DI_int_산점도!$P$5:$P$6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H4_DI_int_산점도!$Q$5:$Q$6</c:f>
              <c:numCache>
                <c:formatCode>0.00</c:formatCode>
                <c:ptCount val="2"/>
                <c:pt idx="0">
                  <c:v>2.5543999999999998</c:v>
                </c:pt>
                <c:pt idx="1">
                  <c:v>4.0343999999999998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152-4CA2-8382-C2935A3B71CC}"/>
            </c:ext>
          </c:extLst>
        </c:ser>
        <c:ser>
          <c:idx val="8"/>
          <c:order val="8"/>
          <c:tx>
            <c:v>Finance FE*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H4_DI_int_산점도!$R$5:$R$6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H4_DI_int_산점도!$S$5:$S$6</c:f>
              <c:numCache>
                <c:formatCode>0.00</c:formatCode>
                <c:ptCount val="2"/>
                <c:pt idx="0">
                  <c:v>2.7334000000000001</c:v>
                </c:pt>
                <c:pt idx="1">
                  <c:v>4.5654000000000003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152-4CA2-8382-C2935A3B71CC}"/>
            </c:ext>
          </c:extLst>
        </c:ser>
        <c:ser>
          <c:idx val="9"/>
          <c:order val="9"/>
          <c:tx>
            <c:v>Industrials FE (n.s.)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H4_DI_int_산점도!$T$5:$T$6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H4_DI_int_산점도!$U$5:$U$6</c:f>
              <c:numCache>
                <c:formatCode>0.00</c:formatCode>
                <c:ptCount val="2"/>
                <c:pt idx="0">
                  <c:v>2.7911999999999999</c:v>
                </c:pt>
                <c:pt idx="1">
                  <c:v>4.4951999999999996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152-4CA2-8382-C2935A3B71CC}"/>
            </c:ext>
          </c:extLst>
        </c:ser>
        <c:ser>
          <c:idx val="10"/>
          <c:order val="10"/>
          <c:tx>
            <c:v>E&amp;M FE***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H4_DI_int_산점도!$V$5:$V$6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H4_DI_int_산점도!$W$5:$W$6</c:f>
              <c:numCache>
                <c:formatCode>0.00</c:formatCode>
                <c:ptCount val="2"/>
                <c:pt idx="0">
                  <c:v>2.2404999999999999</c:v>
                </c:pt>
                <c:pt idx="1">
                  <c:v>4.6965000000000003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3152-4CA2-8382-C2935A3B71CC}"/>
            </c:ext>
          </c:extLst>
        </c:ser>
        <c:ser>
          <c:idx val="11"/>
          <c:order val="11"/>
          <c:tx>
            <c:v>H&amp;B FE*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H4_DI_int_산점도!$X$5:$X$6</c:f>
              <c:numCache>
                <c:formatCode>General</c:formatCode>
                <c:ptCount val="2"/>
                <c:pt idx="0">
                  <c:v>-4</c:v>
                </c:pt>
                <c:pt idx="1">
                  <c:v>4</c:v>
                </c:pt>
              </c:numCache>
            </c:numRef>
          </c:xVal>
          <c:yVal>
            <c:numRef>
              <c:f>H4_DI_int_산점도!$Y$5:$Y$6</c:f>
              <c:numCache>
                <c:formatCode>0.00</c:formatCode>
                <c:ptCount val="2"/>
                <c:pt idx="0">
                  <c:v>2.0998999999999999</c:v>
                </c:pt>
                <c:pt idx="1">
                  <c:v>4.1879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152-4CA2-8382-C2935A3B7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1158408"/>
        <c:axId val="591159128"/>
      </c:scatterChart>
      <c:valAx>
        <c:axId val="591158408"/>
        <c:scaling>
          <c:orientation val="minMax"/>
          <c:max val="4"/>
          <c:min val="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DI_int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9128"/>
        <c:crosses val="autoZero"/>
        <c:crossBetween val="midCat"/>
      </c:valAx>
      <c:valAx>
        <c:axId val="591159128"/>
        <c:scaling>
          <c:orientation val="minMax"/>
          <c:max val="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JP_</a:t>
                </a:r>
                <a:r>
                  <a:rPr lang="ko-KR" altLang="en-US"/>
                  <a:t>종합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8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(a) </a:t>
            </a:r>
            <a:r>
              <a:rPr lang="ko-KR"/>
              <a:t>효과 크기 비교 </a:t>
            </a:r>
            <a:r>
              <a:rPr lang="en-US"/>
              <a:t>(</a:t>
            </a:r>
            <a:r>
              <a:rPr lang="el-GR"/>
              <a:t>β, </a:t>
            </a:r>
            <a:r>
              <a:rPr lang="en-US"/>
              <a:t>lag=0)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H5_이해관계자분석!$K$1</c:f>
              <c:strCache>
                <c:ptCount val="1"/>
                <c:pt idx="0">
                  <c:v>β (lag=0)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H5_이해관계자분석!$J$2:$J$3</c:f>
              <c:strCache>
                <c:ptCount val="2"/>
                <c:pt idx="0">
                  <c:v>직원 (DI_int→JP)</c:v>
                </c:pt>
                <c:pt idx="1">
                  <c:v>투자자 (DI_ext→변동성)</c:v>
                </c:pt>
              </c:strCache>
            </c:strRef>
          </c:cat>
          <c:val>
            <c:numRef>
              <c:f>H5_이해관계자분석!$K$2:$K$3</c:f>
              <c:numCache>
                <c:formatCode>General</c:formatCode>
                <c:ptCount val="2"/>
                <c:pt idx="0">
                  <c:v>0.21840000000000001</c:v>
                </c:pt>
                <c:pt idx="1">
                  <c:v>2.0999999999999999E-3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1-45D9-A9E1-62C1A3699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1158768"/>
        <c:axId val="591151928"/>
      </c:barChart>
      <c:catAx>
        <c:axId val="59115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1928"/>
        <c:crosses val="autoZero"/>
        <c:auto val="1"/>
        <c:lblAlgn val="ctr"/>
        <c:lblOffset val="100"/>
        <c:noMultiLvlLbl val="0"/>
      </c:catAx>
      <c:valAx>
        <c:axId val="591151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5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(b) </a:t>
            </a:r>
            <a:r>
              <a:rPr lang="ko-KR"/>
              <a:t>시차별 임펄스 응답 </a:t>
            </a:r>
            <a:r>
              <a:rPr lang="en-US"/>
              <a:t>(</a:t>
            </a:r>
            <a:r>
              <a:rPr lang="el-GR"/>
              <a:t>β)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H5_이해관계자분석!$K$5</c:f>
              <c:strCache>
                <c:ptCount val="1"/>
                <c:pt idx="0">
                  <c:v>직원 β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H5_이해관계자분석!$J$6:$J$10</c:f>
              <c:strCache>
                <c:ptCount val="5"/>
                <c:pt idx="0">
                  <c:v>t</c:v>
                </c:pt>
                <c:pt idx="1">
                  <c:v>t+1</c:v>
                </c:pt>
                <c:pt idx="2">
                  <c:v>t+2</c:v>
                </c:pt>
                <c:pt idx="3">
                  <c:v>t+3</c:v>
                </c:pt>
                <c:pt idx="4">
                  <c:v>t+4</c:v>
                </c:pt>
              </c:strCache>
            </c:strRef>
          </c:cat>
          <c:val>
            <c:numRef>
              <c:f>H5_이해관계자분석!$K$6:$K$10</c:f>
              <c:numCache>
                <c:formatCode>General</c:formatCode>
                <c:ptCount val="5"/>
                <c:pt idx="0">
                  <c:v>0.21840000000000001</c:v>
                </c:pt>
                <c:pt idx="1">
                  <c:v>-1.3599999999999999E-2</c:v>
                </c:pt>
                <c:pt idx="2">
                  <c:v>-5.5999999999999999E-3</c:v>
                </c:pt>
                <c:pt idx="3">
                  <c:v>-1.17E-2</c:v>
                </c:pt>
                <c:pt idx="4">
                  <c:v>2.7000000000000001E-3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7D-4F17-925C-0540F308A181}"/>
            </c:ext>
          </c:extLst>
        </c:ser>
        <c:ser>
          <c:idx val="1"/>
          <c:order val="1"/>
          <c:tx>
            <c:strRef>
              <c:f>H5_이해관계자분석!$L$5</c:f>
              <c:strCache>
                <c:ptCount val="1"/>
                <c:pt idx="0">
                  <c:v>투자자 β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H5_이해관계자분석!$J$6:$J$10</c:f>
              <c:strCache>
                <c:ptCount val="5"/>
                <c:pt idx="0">
                  <c:v>t</c:v>
                </c:pt>
                <c:pt idx="1">
                  <c:v>t+1</c:v>
                </c:pt>
                <c:pt idx="2">
                  <c:v>t+2</c:v>
                </c:pt>
                <c:pt idx="3">
                  <c:v>t+3</c:v>
                </c:pt>
                <c:pt idx="4">
                  <c:v>t+4</c:v>
                </c:pt>
              </c:strCache>
            </c:strRef>
          </c:cat>
          <c:val>
            <c:numRef>
              <c:f>H5_이해관계자분석!$L$6:$L$10</c:f>
              <c:numCache>
                <c:formatCode>General</c:formatCode>
                <c:ptCount val="5"/>
                <c:pt idx="0">
                  <c:v>2.0999999999999999E-3</c:v>
                </c:pt>
                <c:pt idx="1">
                  <c:v>-3.8999999999999998E-3</c:v>
                </c:pt>
                <c:pt idx="2">
                  <c:v>2.7000000000000001E-3</c:v>
                </c:pt>
                <c:pt idx="3">
                  <c:v>-3.3999999999999998E-3</c:v>
                </c:pt>
                <c:pt idx="4">
                  <c:v>-1.8E-3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7D-4F17-925C-0540F308A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171368"/>
        <c:axId val="591167048"/>
      </c:lineChart>
      <c:catAx>
        <c:axId val="591171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67048"/>
        <c:crosses val="autoZero"/>
        <c:auto val="1"/>
        <c:lblAlgn val="ctr"/>
        <c:lblOffset val="100"/>
        <c:noMultiLvlLbl val="0"/>
      </c:catAx>
      <c:valAx>
        <c:axId val="591167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ko-KR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ko-KR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71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(c) </a:t>
            </a:r>
            <a:r>
              <a:rPr lang="ko-KR"/>
              <a:t>시차별 </a:t>
            </a:r>
            <a:r>
              <a:rPr lang="en-US"/>
              <a:t>p-value (</a:t>
            </a:r>
            <a:r>
              <a:rPr lang="ko-KR"/>
              <a:t>점선</a:t>
            </a:r>
            <a:r>
              <a:rPr lang="en-US"/>
              <a:t>=</a:t>
            </a:r>
            <a:r>
              <a:rPr lang="ko-KR"/>
              <a:t>유의수준 </a:t>
            </a:r>
            <a:r>
              <a:rPr lang="en-US"/>
              <a:t>0.05)</a:t>
            </a:r>
          </a:p>
        </c:rich>
      </c:tx>
      <c:layout>
        <c:manualLayout>
          <c:xMode val="edge"/>
          <c:yMode val="edge"/>
          <c:x val="0.4705841018884497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H5_이해관계자분석!$K$12</c:f>
              <c:strCache>
                <c:ptCount val="1"/>
                <c:pt idx="0">
                  <c:v>직원 p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H5_이해관계자분석!$J$13:$J$17</c:f>
              <c:strCache>
                <c:ptCount val="5"/>
                <c:pt idx="0">
                  <c:v>t</c:v>
                </c:pt>
                <c:pt idx="1">
                  <c:v>t+1</c:v>
                </c:pt>
                <c:pt idx="2">
                  <c:v>t+2</c:v>
                </c:pt>
                <c:pt idx="3">
                  <c:v>t+3</c:v>
                </c:pt>
                <c:pt idx="4">
                  <c:v>t+4</c:v>
                </c:pt>
              </c:strCache>
            </c:strRef>
          </c:cat>
          <c:val>
            <c:numRef>
              <c:f>H5_이해관계자분석!$K$13:$K$17</c:f>
              <c:numCache>
                <c:formatCode>General</c:formatCode>
                <c:ptCount val="5"/>
                <c:pt idx="0">
                  <c:v>1E-4</c:v>
                </c:pt>
                <c:pt idx="1">
                  <c:v>0.10299999999999999</c:v>
                </c:pt>
                <c:pt idx="2">
                  <c:v>0.41899999999999998</c:v>
                </c:pt>
                <c:pt idx="3">
                  <c:v>0.23799999999999999</c:v>
                </c:pt>
                <c:pt idx="4">
                  <c:v>0.83599999999999997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B9-44FD-A32E-5067ABDF430B}"/>
            </c:ext>
          </c:extLst>
        </c:ser>
        <c:ser>
          <c:idx val="1"/>
          <c:order val="1"/>
          <c:tx>
            <c:strRef>
              <c:f>H5_이해관계자분석!$L$12</c:f>
              <c:strCache>
                <c:ptCount val="1"/>
                <c:pt idx="0">
                  <c:v>투자자 p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H5_이해관계자분석!$J$13:$J$17</c:f>
              <c:strCache>
                <c:ptCount val="5"/>
                <c:pt idx="0">
                  <c:v>t</c:v>
                </c:pt>
                <c:pt idx="1">
                  <c:v>t+1</c:v>
                </c:pt>
                <c:pt idx="2">
                  <c:v>t+2</c:v>
                </c:pt>
                <c:pt idx="3">
                  <c:v>t+3</c:v>
                </c:pt>
                <c:pt idx="4">
                  <c:v>t+4</c:v>
                </c:pt>
              </c:strCache>
            </c:strRef>
          </c:cat>
          <c:val>
            <c:numRef>
              <c:f>H5_이해관계자분석!$L$13:$L$17</c:f>
              <c:numCache>
                <c:formatCode>General</c:formatCode>
                <c:ptCount val="5"/>
                <c:pt idx="0">
                  <c:v>0.71399999999999997</c:v>
                </c:pt>
                <c:pt idx="1">
                  <c:v>0.53400000000000003</c:v>
                </c:pt>
                <c:pt idx="2">
                  <c:v>0.67100000000000004</c:v>
                </c:pt>
                <c:pt idx="3">
                  <c:v>0.53200000000000003</c:v>
                </c:pt>
                <c:pt idx="4">
                  <c:v>0.76700000000000002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B9-44FD-A32E-5067ABDF430B}"/>
            </c:ext>
          </c:extLst>
        </c:ser>
        <c:ser>
          <c:idx val="2"/>
          <c:order val="2"/>
          <c:tx>
            <c:strRef>
              <c:f>H5_이해관계자분석!$M$12</c:f>
              <c:strCache>
                <c:ptCount val="1"/>
                <c:pt idx="0">
                  <c:v>p=0.05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H5_이해관계자분석!$J$13:$J$17</c:f>
              <c:strCache>
                <c:ptCount val="5"/>
                <c:pt idx="0">
                  <c:v>t</c:v>
                </c:pt>
                <c:pt idx="1">
                  <c:v>t+1</c:v>
                </c:pt>
                <c:pt idx="2">
                  <c:v>t+2</c:v>
                </c:pt>
                <c:pt idx="3">
                  <c:v>t+3</c:v>
                </c:pt>
                <c:pt idx="4">
                  <c:v>t+4</c:v>
                </c:pt>
              </c:strCache>
            </c:strRef>
          </c:cat>
          <c:val>
            <c:numRef>
              <c:f>H5_이해관계자분석!$M$13:$M$17</c:f>
              <c:numCache>
                <c:formatCode>General</c:formatCode>
                <c:ptCount val="5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B9-44FD-A32E-5067ABDF4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168128"/>
        <c:axId val="591169208"/>
      </c:lineChart>
      <c:catAx>
        <c:axId val="5911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69208"/>
        <c:crosses val="autoZero"/>
        <c:auto val="1"/>
        <c:lblAlgn val="ctr"/>
        <c:lblOffset val="100"/>
        <c:noMultiLvlLbl val="0"/>
      </c:catAx>
      <c:valAx>
        <c:axId val="5911692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altLang="ko-KR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altLang="ko-KR"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11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(b) ERDP </a:t>
            </a:r>
            <a:r>
              <a:rPr lang="ko-KR"/>
              <a:t>유형 분포의 </a:t>
            </a:r>
            <a:r>
              <a:rPr lang="el-GR"/>
              <a:t>θ-</a:t>
            </a:r>
            <a:r>
              <a:rPr lang="ko-KR"/>
              <a:t>변화 </a:t>
            </a:r>
            <a:r>
              <a:rPr lang="en-US"/>
              <a:t>(</a:t>
            </a:r>
            <a:r>
              <a:rPr lang="el-GR"/>
              <a:t>θ </a:t>
            </a:r>
            <a:r>
              <a:rPr lang="ko-KR"/>
              <a:t>증가 시 </a:t>
            </a:r>
            <a:r>
              <a:rPr lang="en-US"/>
              <a:t>D</a:t>
            </a:r>
            <a:r>
              <a:rPr lang="ko-KR"/>
              <a:t>형 확대</a:t>
            </a:r>
            <a:r>
              <a:rPr lang="en-US"/>
              <a:t>, </a:t>
            </a:r>
            <a:r>
              <a:rPr lang="ko-KR"/>
              <a:t>극단 유형 축소</a:t>
            </a:r>
            <a:r>
              <a:rPr lang="en-US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부록A_민감도분석!$A$13</c:f>
              <c:strCache>
                <c:ptCount val="1"/>
                <c:pt idx="0">
                  <c:v>A형 (옵체적과장)</c:v>
                </c:pt>
              </c:strCache>
            </c:strRef>
          </c:tx>
          <c:spPr>
            <a:solidFill>
              <a:srgbClr val="C0392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부록A_민감도분석!$B$13:$E$13</c:f>
              <c:numCache>
                <c:formatCode>General</c:formatCode>
                <c:ptCount val="4"/>
                <c:pt idx="0">
                  <c:v>151</c:v>
                </c:pt>
                <c:pt idx="1">
                  <c:v>138</c:v>
                </c:pt>
                <c:pt idx="2">
                  <c:v>124</c:v>
                </c:pt>
                <c:pt idx="3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E-4F6F-A60A-334D3E7921BA}"/>
            </c:ext>
          </c:extLst>
        </c:ser>
        <c:ser>
          <c:idx val="1"/>
          <c:order val="1"/>
          <c:tx>
            <c:strRef>
              <c:f>부록A_민감도분석!$A$14</c:f>
              <c:strCache>
                <c:ptCount val="1"/>
                <c:pt idx="0">
                  <c:v>B형 (외부미화)</c:v>
                </c:pt>
              </c:strCache>
            </c:strRef>
          </c:tx>
          <c:spPr>
            <a:solidFill>
              <a:srgbClr val="E67E2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부록A_민감도분석!$B$14:$E$14</c:f>
              <c:numCache>
                <c:formatCode>General</c:formatCode>
                <c:ptCount val="4"/>
                <c:pt idx="0">
                  <c:v>78</c:v>
                </c:pt>
                <c:pt idx="1">
                  <c:v>63</c:v>
                </c:pt>
                <c:pt idx="2">
                  <c:v>52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DE-4F6F-A60A-334D3E7921BA}"/>
            </c:ext>
          </c:extLst>
        </c:ser>
        <c:ser>
          <c:idx val="2"/>
          <c:order val="2"/>
          <c:tx>
            <c:strRef>
              <c:f>부록A_민감도분석!$A$15</c:f>
              <c:strCache>
                <c:ptCount val="1"/>
                <c:pt idx="0">
                  <c:v>C형 (내부은폐)</c:v>
                </c:pt>
              </c:strCache>
            </c:strRef>
          </c:tx>
          <c:spPr>
            <a:solidFill>
              <a:srgbClr val="F194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부록A_민감도분석!$B$15:$E$15</c:f>
              <c:numCache>
                <c:formatCode>General</c:formatCode>
                <c:ptCount val="4"/>
                <c:pt idx="0">
                  <c:v>59</c:v>
                </c:pt>
                <c:pt idx="1">
                  <c:v>54</c:v>
                </c:pt>
                <c:pt idx="2">
                  <c:v>46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DE-4F6F-A60A-334D3E7921BA}"/>
            </c:ext>
          </c:extLst>
        </c:ser>
        <c:ser>
          <c:idx val="3"/>
          <c:order val="3"/>
          <c:tx>
            <c:strRef>
              <c:f>부록A_민감도분석!$A$16</c:f>
              <c:strCache>
                <c:ptCount val="1"/>
                <c:pt idx="0">
                  <c:v>D형 (균형일치)</c:v>
                </c:pt>
              </c:strCache>
            </c:strRef>
          </c:tx>
          <c:spPr>
            <a:solidFill>
              <a:srgbClr val="27AE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부록A_민감도분석!$B$16:$E$16</c:f>
              <c:numCache>
                <c:formatCode>General</c:formatCode>
                <c:ptCount val="4"/>
                <c:pt idx="0">
                  <c:v>109</c:v>
                </c:pt>
                <c:pt idx="1">
                  <c:v>159</c:v>
                </c:pt>
                <c:pt idx="2">
                  <c:v>199</c:v>
                </c:pt>
                <c:pt idx="3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DE-4F6F-A60A-334D3E7921BA}"/>
            </c:ext>
          </c:extLst>
        </c:ser>
        <c:ser>
          <c:idx val="4"/>
          <c:order val="4"/>
          <c:tx>
            <c:strRef>
              <c:f>부록A_민감도분석!$A$17</c:f>
              <c:strCache>
                <c:ptCount val="1"/>
                <c:pt idx="0">
                  <c:v>E형 (옵체적과소)</c:v>
                </c:pt>
              </c:strCache>
            </c:strRef>
          </c:tx>
          <c:spPr>
            <a:solidFill>
              <a:srgbClr val="2980B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부록A_민감도분석!$B$17:$E$17</c:f>
              <c:numCache>
                <c:formatCode>General</c:formatCode>
                <c:ptCount val="4"/>
                <c:pt idx="0">
                  <c:v>136</c:v>
                </c:pt>
                <c:pt idx="1">
                  <c:v>119</c:v>
                </c:pt>
                <c:pt idx="2">
                  <c:v>112</c:v>
                </c:pt>
                <c:pt idx="3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DE-4F6F-A60A-334D3E7921BA}"/>
            </c:ext>
          </c:extLst>
        </c:ser>
        <c:ser>
          <c:idx val="5"/>
          <c:order val="5"/>
          <c:tx>
            <c:strRef>
              <c:f>부록A_민감도분석!$A$18</c:f>
              <c:strCache>
                <c:ptCount val="1"/>
                <c:pt idx="0">
                  <c:v>F형 (ESG미성숙)</c:v>
                </c:pt>
              </c:strCache>
            </c:strRef>
          </c:tx>
          <c:spPr>
            <a:solidFill>
              <a:srgbClr val="7F8C8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부록A_민감도분석!$B$12:$E$12</c:f>
              <c:strCache>
                <c:ptCount val="4"/>
                <c:pt idx="0">
                  <c:v>θ=0.2</c:v>
                </c:pt>
                <c:pt idx="1">
                  <c:v>θ=0.3</c:v>
                </c:pt>
                <c:pt idx="2">
                  <c:v>θ=0.4</c:v>
                </c:pt>
                <c:pt idx="3">
                  <c:v>θ=0.5</c:v>
                </c:pt>
              </c:strCache>
            </c:strRef>
          </c:cat>
          <c:val>
            <c:numRef>
              <c:f>부록A_민감도분석!$B$18:$E$18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BDE-4F6F-A60A-334D3E792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57717487"/>
        <c:axId val="1557719887"/>
      </c:barChart>
      <c:catAx>
        <c:axId val="15577174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임계값 </a:t>
                </a:r>
                <a:r>
                  <a:rPr lang="el-GR" altLang="ko-KR"/>
                  <a:t>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7719887"/>
        <c:crosses val="autoZero"/>
        <c:auto val="1"/>
        <c:lblAlgn val="ctr"/>
        <c:lblOffset val="100"/>
        <c:noMultiLvlLbl val="0"/>
      </c:catAx>
      <c:valAx>
        <c:axId val="1557719887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관찰 수 </a:t>
                </a:r>
                <a:r>
                  <a:rPr lang="en-US" altLang="ko-KR"/>
                  <a:t>(N=545)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771748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ko-KR"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(a) ANOVA F-</a:t>
            </a:r>
            <a:r>
              <a:rPr lang="ko-KR"/>
              <a:t>값의 </a:t>
            </a:r>
            <a:r>
              <a:rPr lang="el-GR"/>
              <a:t>θ-</a:t>
            </a:r>
            <a:r>
              <a:rPr lang="ko-KR"/>
              <a:t>안정성 </a:t>
            </a:r>
            <a:r>
              <a:rPr lang="en-US"/>
              <a:t>(</a:t>
            </a:r>
            <a:r>
              <a:rPr lang="ko-KR"/>
              <a:t>모든 </a:t>
            </a:r>
            <a:r>
              <a:rPr lang="el-GR"/>
              <a:t>θ</a:t>
            </a:r>
            <a:r>
              <a:rPr lang="ko-KR"/>
              <a:t>에서 </a:t>
            </a:r>
            <a:r>
              <a:rPr lang="en-US"/>
              <a:t>p&lt;0.001, </a:t>
            </a:r>
            <a:r>
              <a:rPr lang="ko-KR"/>
              <a:t>편차 </a:t>
            </a:r>
            <a:r>
              <a:rPr lang="en-US"/>
              <a:t>&lt;5%)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ko-KR"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ANOVA F-값</c:v>
          </c:tx>
          <c:spPr>
            <a:ln w="28575" cap="rnd">
              <a:solidFill>
                <a:srgbClr val="C0392B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C0392B"/>
              </a:solidFill>
              <a:ln w="9525">
                <a:solidFill>
                  <a:srgbClr val="C0392B"/>
                </a:solidFill>
                <a:prstDash val="solid"/>
              </a:ln>
              <a:effectLst/>
            </c:spPr>
          </c:marker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부록A_민감도분석!$A$5:$A$8</c:f>
              <c:strCache>
                <c:ptCount val="4"/>
                <c:pt idx="0">
                  <c:v>0.2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</c:strCache>
            </c:strRef>
          </c:cat>
          <c:val>
            <c:numRef>
              <c:f>부록A_민감도분석!$B$5:$B$8</c:f>
              <c:numCache>
                <c:formatCode>0.00</c:formatCode>
                <c:ptCount val="4"/>
                <c:pt idx="0">
                  <c:v>203.49</c:v>
                </c:pt>
                <c:pt idx="1">
                  <c:v>193.9</c:v>
                </c:pt>
                <c:pt idx="2">
                  <c:v>195.26</c:v>
                </c:pt>
                <c:pt idx="3">
                  <c:v>192.59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8-4EBB-A4C9-A079AEDF7C0E}"/>
            </c:ext>
          </c:extLst>
        </c:ser>
        <c:ser>
          <c:idx val="1"/>
          <c:order val="1"/>
          <c:tx>
            <c:v>평균 196.31 (편차 ±5% 이내)</c:v>
          </c:tx>
          <c:spPr>
            <a:ln w="28575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부록A_민감도분석!$A$5:$A$8</c:f>
              <c:strCache>
                <c:ptCount val="4"/>
                <c:pt idx="0">
                  <c:v>0.2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</c:strCache>
            </c:strRef>
          </c:cat>
          <c:val>
            <c:numRef>
              <c:f>부록A_민감도분석!$C$5:$C$8</c:f>
              <c:numCache>
                <c:formatCode>0.00</c:formatCode>
                <c:ptCount val="4"/>
                <c:pt idx="0">
                  <c:v>196.31</c:v>
                </c:pt>
                <c:pt idx="1">
                  <c:v>196.31</c:v>
                </c:pt>
                <c:pt idx="2">
                  <c:v>196.31</c:v>
                </c:pt>
                <c:pt idx="3">
                  <c:v>196.31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88-4EBB-A4C9-A079AEDF7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8424831"/>
        <c:axId val="1448419071"/>
      </c:lineChart>
      <c:catAx>
        <c:axId val="144842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임계값 </a:t>
                </a:r>
                <a:r>
                  <a:rPr lang="el-GR" altLang="ko-KR"/>
                  <a:t>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8419071"/>
        <c:crosses val="autoZero"/>
        <c:auto val="1"/>
        <c:lblAlgn val="ctr"/>
        <c:lblOffset val="100"/>
        <c:noMultiLvlLbl val="0"/>
      </c:catAx>
      <c:valAx>
        <c:axId val="1448419071"/>
        <c:scaling>
          <c:orientation val="minMax"/>
          <c:max val="215"/>
          <c:min val="1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ANOVA F-</a:t>
                </a:r>
                <a:r>
                  <a:rPr lang="ko-KR" altLang="en-US"/>
                  <a:t>값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842483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</cx:chartData>
  <cx:chart>
    <cx:title pos="t" align="ctr" overlay="0">
      <cx:tx>
        <cx:txData>
          <cx:v>ERDP 유형별 DI_ext 분포 (F=193.90, p&lt;0.001)</cx:v>
        </cx:txData>
      </cx:tx>
      <cx:txPr>
        <a:bodyPr vertOverflow="overflow" horzOverflow="overflow" wrap="square" lIns="0" tIns="0" rIns="0" bIns="0"/>
        <a:lstStyle/>
        <a:p>
          <a:pPr algn="ctr" rtl="0">
            <a:defRPr sz="1200" b="1" i="0">
              <a:solidFill>
                <a:srgbClr val="595959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ko-KR" altLang="en-US" sz="1200" b="1"/>
            <a:t>ERDP 유형별 DI_ext 분포 (F=193.90, p&lt;0.001)</a:t>
          </a:r>
        </a:p>
      </cx:txPr>
    </cx:title>
    <cx:plotArea>
      <cx:plotAreaRegion>
        <cx:plotSurface>
          <cx:spPr>
            <a:solidFill>
              <a:srgbClr val="FFFFFF"/>
            </a:solidFill>
          </cx:spPr>
        </cx:plotSurface>
        <cx:series layoutId="boxWhisker" uniqueId="{12F0821A-4855-43C8-93FF-345428E0A6D3}">
          <cx:tx>
            <cx:txData>
              <cx:f>_xlchart.v1.0</cx:f>
              <cx:v>총체적과장형</cx:v>
            </cx:txData>
          </cx:tx>
          <cx:spPr>
            <a:solidFill>
              <a:srgbClr val="E05C5C"/>
            </a:solidFill>
            <a:ln w="12700">
              <a:solidFill>
                <a:srgbClr val="444444"/>
              </a:solidFill>
              <a:prstDash val="solid"/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EF4E9A83-8C95-4280-AC5C-3F1ADFAF00E8}">
          <cx:tx>
            <cx:txData>
              <cx:f>_xlchart.v1.2</cx:f>
              <cx:v>외부미화형</cx:v>
            </cx:txData>
          </cx:tx>
          <cx:spPr>
            <a:solidFill>
              <a:srgbClr val="F0954F"/>
            </a:solidFill>
            <a:ln w="12700">
              <a:solidFill>
                <a:srgbClr val="444444"/>
              </a:solidFill>
              <a:prstDash val="solid"/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92E803A9-2E1E-4CC1-B26E-A576FEBD9E32}">
          <cx:tx>
            <cx:txData>
              <cx:f>_xlchart.v1.4</cx:f>
              <cx:v>내부은폐형</cx:v>
            </cx:txData>
          </cx:tx>
          <cx:spPr>
            <a:solidFill>
              <a:srgbClr val="E8779A"/>
            </a:solidFill>
            <a:ln w="12700">
              <a:solidFill>
                <a:srgbClr val="444444"/>
              </a:solidFill>
              <a:prstDash val="solid"/>
            </a:ln>
          </cx:spPr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23DDADE8-A5D7-4D35-92CF-00F419963ABE}">
          <cx:tx>
            <cx:txData>
              <cx:f>_xlchart.v1.6</cx:f>
              <cx:v>균형일치형</cx:v>
            </cx:txData>
          </cx:tx>
          <cx:spPr>
            <a:solidFill>
              <a:srgbClr val="5BAE6F"/>
            </a:solidFill>
            <a:ln w="12700">
              <a:solidFill>
                <a:srgbClr val="444444"/>
              </a:solidFill>
              <a:prstDash val="solid"/>
            </a:ln>
          </cx:spPr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6899981B-73C3-4F12-B920-1ED43BF9DC06}">
          <cx:tx>
            <cx:txData>
              <cx:f>_xlchart.v1.8</cx:f>
              <cx:v>총체적과소형</cx:v>
            </cx:txData>
          </cx:tx>
          <cx:spPr>
            <a:solidFill>
              <a:srgbClr val="5B8DB8"/>
            </a:solidFill>
            <a:ln w="12700">
              <a:solidFill>
                <a:srgbClr val="444444"/>
              </a:solidFill>
              <a:prstDash val="solid"/>
            </a:ln>
          </cx:spPr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6AF3ECF4-DFA8-4F51-9BFC-B05898B279C1}">
          <cx:tx>
            <cx:txData>
              <cx:f>_xlchart.v1.10</cx:f>
              <cx:v>ESG미성숙</cx:v>
            </cx:txData>
          </cx:tx>
          <cx:spPr>
            <a:solidFill>
              <a:srgbClr val="999999"/>
            </a:solidFill>
            <a:ln w="12700">
              <a:solidFill>
                <a:srgbClr val="444444"/>
              </a:solidFill>
              <a:prstDash val="solid"/>
            </a:ln>
          </cx:spPr>
          <cx:dataId val="5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 altLang="en-US" sz="900"/>
          </a:p>
        </cx:txPr>
      </cx:axis>
      <cx:axis id="1">
        <cx:valScaling/>
        <cx:title>
          <cx:tx>
            <cx:txData>
              <cx:v>DI_ext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0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lang="ko-KR" altLang="en-US" sz="1000"/>
                <a:t>DI_ext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 altLang="en-US" sz="900"/>
          </a:p>
        </cx:txPr>
      </cx:axis>
    </cx:plotArea>
  </cx:chart>
  <cx:spPr>
    <a:solidFill>
      <a:srgbClr val="FFFFFF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1250950</xdr:colOff>
      <xdr:row>11</xdr:row>
      <xdr:rowOff>9525</xdr:rowOff>
    </xdr:from>
    <xdr:to>
      <xdr:col>8</xdr:col>
      <xdr:colOff>104775</xdr:colOff>
      <xdr:row>27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104774</xdr:colOff>
      <xdr:row>10</xdr:row>
      <xdr:rowOff>152400</xdr:rowOff>
    </xdr:from>
    <xdr:to>
      <xdr:col>14</xdr:col>
      <xdr:colOff>347071</xdr:colOff>
      <xdr:row>27</xdr:row>
      <xdr:rowOff>19050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D542266-12E2-BD3B-67F9-BAF8C89A7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05574" y="2247900"/>
          <a:ext cx="4357097" cy="3429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69851</xdr:colOff>
      <xdr:row>32</xdr:row>
      <xdr:rowOff>133350</xdr:rowOff>
    </xdr:from>
    <xdr:to>
      <xdr:col>13</xdr:col>
      <xdr:colOff>142876</xdr:colOff>
      <xdr:row>52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H3_ERDP_BoxWhisker">
              <a:extLst>
                <a:ext uri="{FF2B5EF4-FFF2-40B4-BE49-F238E27FC236}">
                  <a16:creationId xmlns:a16="http://schemas.microsoft.com/office/drawing/2014/main" id="{98FED332-C51D-DED6-74F6-1CD30255D8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51676" y="6943725"/>
              <a:ext cx="5626100" cy="5457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84139</xdr:colOff>
      <xdr:row>12</xdr:row>
      <xdr:rowOff>161924</xdr:rowOff>
    </xdr:from>
    <xdr:to>
      <xdr:col>22</xdr:col>
      <xdr:colOff>247650</xdr:colOff>
      <xdr:row>26</xdr:row>
      <xdr:rowOff>190500</xdr:rowOff>
    </xdr:to>
    <xdr:graphicFrame macro="">
      <xdr:nvGraphicFramePr>
        <xdr:cNvPr id="2" name="H2_DI_int_Scatter">
          <a:extLst>
            <a:ext uri="{FF2B5EF4-FFF2-40B4-BE49-F238E27FC236}">
              <a16:creationId xmlns:a16="http://schemas.microsoft.com/office/drawing/2014/main" id="{E65C143F-3067-8F13-F996-6583BE523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209551</xdr:colOff>
      <xdr:row>12</xdr:row>
      <xdr:rowOff>171450</xdr:rowOff>
    </xdr:from>
    <xdr:to>
      <xdr:col>29</xdr:col>
      <xdr:colOff>647700</xdr:colOff>
      <xdr:row>26</xdr:row>
      <xdr:rowOff>208798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82BF91A-539D-2D38-0CFD-07F319443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97151" y="2686050"/>
          <a:ext cx="5238749" cy="29710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17</xdr:row>
      <xdr:rowOff>6350</xdr:rowOff>
    </xdr:from>
    <xdr:to>
      <xdr:col>10</xdr:col>
      <xdr:colOff>635000</xdr:colOff>
      <xdr:row>40</xdr:row>
      <xdr:rowOff>157162</xdr:rowOff>
    </xdr:to>
    <xdr:graphicFrame macro="">
      <xdr:nvGraphicFramePr>
        <xdr:cNvPr id="2" name="H2_DI_int_구간별">
          <a:extLst>
            <a:ext uri="{FF2B5EF4-FFF2-40B4-BE49-F238E27FC236}">
              <a16:creationId xmlns:a16="http://schemas.microsoft.com/office/drawing/2014/main" id="{4BC5B326-985A-6E34-4471-FA8DD07CE6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383269</xdr:colOff>
      <xdr:row>25</xdr:row>
      <xdr:rowOff>162604</xdr:rowOff>
    </xdr:from>
    <xdr:to>
      <xdr:col>10</xdr:col>
      <xdr:colOff>3041652</xdr:colOff>
      <xdr:row>45</xdr:row>
      <xdr:rowOff>184150</xdr:rowOff>
    </xdr:to>
    <xdr:graphicFrame macro="">
      <xdr:nvGraphicFramePr>
        <xdr:cNvPr id="2" name="H5_SG_Scatter">
          <a:extLst>
            <a:ext uri="{FF2B5EF4-FFF2-40B4-BE49-F238E27FC236}">
              <a16:creationId xmlns:a16="http://schemas.microsoft.com/office/drawing/2014/main" id="{4FAF0590-E209-7892-3C8C-CAE711E9F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1330551</xdr:colOff>
      <xdr:row>25</xdr:row>
      <xdr:rowOff>152173</xdr:rowOff>
    </xdr:from>
    <xdr:to>
      <xdr:col>14</xdr:col>
      <xdr:colOff>511402</xdr:colOff>
      <xdr:row>45</xdr:row>
      <xdr:rowOff>180748</xdr:rowOff>
    </xdr:to>
    <xdr:graphicFrame macro="">
      <xdr:nvGraphicFramePr>
        <xdr:cNvPr id="3" name="H5_Beta_Bar">
          <a:extLst>
            <a:ext uri="{FF2B5EF4-FFF2-40B4-BE49-F238E27FC236}">
              <a16:creationId xmlns:a16="http://schemas.microsoft.com/office/drawing/2014/main" id="{34CBC01D-89FB-30C8-4BC4-2F58156E46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476930</xdr:colOff>
      <xdr:row>25</xdr:row>
      <xdr:rowOff>140836</xdr:rowOff>
    </xdr:from>
    <xdr:to>
      <xdr:col>19</xdr:col>
      <xdr:colOff>572406</xdr:colOff>
      <xdr:row>45</xdr:row>
      <xdr:rowOff>175761</xdr:rowOff>
    </xdr:to>
    <xdr:graphicFrame macro="">
      <xdr:nvGraphicFramePr>
        <xdr:cNvPr id="4" name="H5_JP_Bar">
          <a:extLst>
            <a:ext uri="{FF2B5EF4-FFF2-40B4-BE49-F238E27FC236}">
              <a16:creationId xmlns:a16="http://schemas.microsoft.com/office/drawing/2014/main" id="{3CBD84EC-35C9-2C96-40A7-2BFDFB01E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23</xdr:row>
      <xdr:rowOff>247650</xdr:rowOff>
    </xdr:from>
    <xdr:to>
      <xdr:col>9</xdr:col>
      <xdr:colOff>132358</xdr:colOff>
      <xdr:row>35</xdr:row>
      <xdr:rowOff>135135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5B2F3706-7880-179F-F663-122DA02C6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0" y="4467225"/>
          <a:ext cx="6133108" cy="3011685"/>
        </a:xfrm>
        <a:prstGeom prst="rect">
          <a:avLst/>
        </a:prstGeom>
      </xdr:spPr>
    </xdr:pic>
    <xdr:clientData/>
  </xdr:twoCellAnchor>
  <xdr:twoCellAnchor>
    <xdr:from>
      <xdr:col>9</xdr:col>
      <xdr:colOff>136525</xdr:colOff>
      <xdr:row>23</xdr:row>
      <xdr:rowOff>254000</xdr:rowOff>
    </xdr:from>
    <xdr:to>
      <xdr:col>21</xdr:col>
      <xdr:colOff>206375</xdr:colOff>
      <xdr:row>42</xdr:row>
      <xdr:rowOff>107950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82F0695A-7181-5069-31BA-A9665DE6D2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79372</xdr:colOff>
      <xdr:row>7</xdr:row>
      <xdr:rowOff>136521</xdr:rowOff>
    </xdr:from>
    <xdr:to>
      <xdr:col>21</xdr:col>
      <xdr:colOff>28575</xdr:colOff>
      <xdr:row>23</xdr:row>
      <xdr:rowOff>142875</xdr:rowOff>
    </xdr:to>
    <xdr:graphicFrame macro="">
      <xdr:nvGraphicFramePr>
        <xdr:cNvPr id="4" name="H4_Industry_Scatter">
          <a:extLst>
            <a:ext uri="{FF2B5EF4-FFF2-40B4-BE49-F238E27FC236}">
              <a16:creationId xmlns:a16="http://schemas.microsoft.com/office/drawing/2014/main" id="{896F5728-A602-DB44-D557-D5BEB1CA61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365125</xdr:colOff>
      <xdr:row>28</xdr:row>
      <xdr:rowOff>31750</xdr:rowOff>
    </xdr:from>
    <xdr:to>
      <xdr:col>24</xdr:col>
      <xdr:colOff>390525</xdr:colOff>
      <xdr:row>52</xdr:row>
      <xdr:rowOff>82550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FDA1643-ED5D-EA05-56AF-23EC17114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21</xdr:col>
      <xdr:colOff>42812</xdr:colOff>
      <xdr:row>7</xdr:row>
      <xdr:rowOff>133350</xdr:rowOff>
    </xdr:from>
    <xdr:to>
      <xdr:col>28</xdr:col>
      <xdr:colOff>290331</xdr:colOff>
      <xdr:row>23</xdr:row>
      <xdr:rowOff>152400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86ABD7C7-6417-99FA-5EB3-BE81EF71A6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5041"/>
        <a:stretch>
          <a:fillRect/>
        </a:stretch>
      </xdr:blipFill>
      <xdr:spPr>
        <a:xfrm>
          <a:off x="14444612" y="1600200"/>
          <a:ext cx="5048119" cy="33718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781050</xdr:colOff>
      <xdr:row>44</xdr:row>
      <xdr:rowOff>73025</xdr:rowOff>
    </xdr:from>
    <xdr:to>
      <xdr:col>7</xdr:col>
      <xdr:colOff>784225</xdr:colOff>
      <xdr:row>45</xdr:row>
      <xdr:rowOff>157162</xdr:rowOff>
    </xdr:to>
    <xdr:sp macro="" textlink="">
      <xdr:nvSpPr>
        <xdr:cNvPr id="5" name="H5_제목">
          <a:extLst>
            <a:ext uri="{FF2B5EF4-FFF2-40B4-BE49-F238E27FC236}">
              <a16:creationId xmlns:a16="http://schemas.microsoft.com/office/drawing/2014/main" id="{0E6603EE-A312-6695-B40E-6016E420D4FF}"/>
            </a:ext>
          </a:extLst>
        </xdr:cNvPr>
        <xdr:cNvSpPr txBox="1"/>
      </xdr:nvSpPr>
      <xdr:spPr>
        <a:xfrm>
          <a:off x="781050" y="9331325"/>
          <a:ext cx="8118475" cy="293687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ctr"/>
          <a:r>
            <a:rPr kumimoji="0" lang="en-US" altLang="ko-KR" sz="13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</a:rPr>
            <a:t>H5: </a:t>
          </a:r>
          <a:r>
            <a:rPr kumimoji="0" lang="ko-KR" altLang="en-US" sz="13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</a:rPr>
            <a:t>이해관계자별 </a:t>
          </a:r>
          <a:r>
            <a:rPr kumimoji="0" lang="en-US" altLang="ko-KR" sz="13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</a:rPr>
            <a:t>ESG </a:t>
          </a:r>
          <a:r>
            <a:rPr kumimoji="0" lang="ko-KR" altLang="en-US" sz="13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</a:rPr>
            <a:t>괴리 반응 비교</a:t>
          </a:r>
        </a:p>
      </xdr:txBody>
    </xdr:sp>
    <xdr:clientData/>
  </xdr:twoCellAnchor>
  <xdr:twoCellAnchor>
    <xdr:from>
      <xdr:col>0</xdr:col>
      <xdr:colOff>371475</xdr:colOff>
      <xdr:row>48</xdr:row>
      <xdr:rowOff>161925</xdr:rowOff>
    </xdr:from>
    <xdr:to>
      <xdr:col>2</xdr:col>
      <xdr:colOff>882650</xdr:colOff>
      <xdr:row>63</xdr:row>
      <xdr:rowOff>38100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71E19BFB-1D92-B101-D2D0-F40AD5E3F1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917575</xdr:colOff>
      <xdr:row>48</xdr:row>
      <xdr:rowOff>158751</xdr:rowOff>
    </xdr:from>
    <xdr:to>
      <xdr:col>6</xdr:col>
      <xdr:colOff>152400</xdr:colOff>
      <xdr:row>63</xdr:row>
      <xdr:rowOff>38101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26D55986-8153-E429-954A-46F280673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180975</xdr:colOff>
      <xdr:row>48</xdr:row>
      <xdr:rowOff>161925</xdr:rowOff>
    </xdr:from>
    <xdr:to>
      <xdr:col>10</xdr:col>
      <xdr:colOff>123825</xdr:colOff>
      <xdr:row>63</xdr:row>
      <xdr:rowOff>28575</xdr:rowOff>
    </xdr:to>
    <xdr:graphicFrame macro="">
      <xdr:nvGraphicFramePr>
        <xdr:cNvPr id="25" name="차트 24">
          <a:extLst>
            <a:ext uri="{FF2B5EF4-FFF2-40B4-BE49-F238E27FC236}">
              <a16:creationId xmlns:a16="http://schemas.microsoft.com/office/drawing/2014/main" id="{20D2A89F-D039-3362-C136-3F31FB0B4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165100</xdr:colOff>
      <xdr:row>1</xdr:row>
      <xdr:rowOff>42862</xdr:rowOff>
    </xdr:from>
    <xdr:to>
      <xdr:col>16</xdr:col>
      <xdr:colOff>88900</xdr:colOff>
      <xdr:row>20</xdr:row>
      <xdr:rowOff>161924</xdr:rowOff>
    </xdr:to>
    <xdr:graphicFrame macro="">
      <xdr:nvGraphicFramePr>
        <xdr:cNvPr id="6" name="부록A_ERDP_누적막대">
          <a:extLst>
            <a:ext uri="{FF2B5EF4-FFF2-40B4-BE49-F238E27FC236}">
              <a16:creationId xmlns:a16="http://schemas.microsoft.com/office/drawing/2014/main" id="{B2D3209F-24E5-11E9-8C6D-3DFCDF0DD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319088</xdr:colOff>
      <xdr:row>3</xdr:row>
      <xdr:rowOff>158751</xdr:rowOff>
    </xdr:from>
    <xdr:to>
      <xdr:col>7</xdr:col>
      <xdr:colOff>50800</xdr:colOff>
      <xdr:row>23</xdr:row>
      <xdr:rowOff>63501</xdr:rowOff>
    </xdr:to>
    <xdr:graphicFrame macro="">
      <xdr:nvGraphicFramePr>
        <xdr:cNvPr id="11" name="부록A_F값_라인차트">
          <a:extLst>
            <a:ext uri="{FF2B5EF4-FFF2-40B4-BE49-F238E27FC236}">
              <a16:creationId xmlns:a16="http://schemas.microsoft.com/office/drawing/2014/main" id="{9AA8CA6D-63BE-C9BF-5B49-92A274703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395287</xdr:colOff>
      <xdr:row>5</xdr:row>
      <xdr:rowOff>98425</xdr:rowOff>
    </xdr:from>
    <xdr:to>
      <xdr:col>3</xdr:col>
      <xdr:colOff>176212</xdr:colOff>
      <xdr:row>19</xdr:row>
      <xdr:rowOff>19050</xdr:rowOff>
    </xdr:to>
    <xdr:sp macro="" textlink="">
      <xdr:nvSpPr>
        <xdr:cNvPr id="7" name="θ=0.3 강조 음영">
          <a:extLst>
            <a:ext uri="{FF2B5EF4-FFF2-40B4-BE49-F238E27FC236}">
              <a16:creationId xmlns:a16="http://schemas.microsoft.com/office/drawing/2014/main" id="{A71E0F66-627B-4175-B628-E5340D6B76D4}"/>
            </a:ext>
          </a:extLst>
        </xdr:cNvPr>
        <xdr:cNvSpPr/>
      </xdr:nvSpPr>
      <xdr:spPr>
        <a:xfrm>
          <a:off x="2390775" y="1203325"/>
          <a:ext cx="1152525" cy="2921000"/>
        </a:xfrm>
        <a:prstGeom prst="rect">
          <a:avLst/>
        </a:prstGeom>
        <a:solidFill>
          <a:srgbClr val="90EE90">
            <a:alpha val="40000"/>
          </a:srgbClr>
        </a:solidFill>
        <a:ln w="25400" cap="flat" cmpd="sng" algn="ctr">
          <a:noFill/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83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0D6279A-33A0-4583-BE3A-4AB273B3BAD9}">
  <we:reference id="wa200009404" version="1.0.0.8" store="ko-KR" storeType="OMEX"/>
  <we:alternateReferences>
    <we:reference id="WA200009404" version="1.0.0.8" store="" storeType="OMEX"/>
  </we:alternateReferences>
  <we:properties>
    <we:property name="claude.fileId" value="&quot;e05a4dea-5ff7-41d5-8a4b-e531768e6748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722"/>
  <sheetViews>
    <sheetView workbookViewId="0">
      <pane xSplit="1" ySplit="2" topLeftCell="W606" activePane="bottomRight" state="frozen"/>
      <selection pane="topRight" activeCell="B1" sqref="B1"/>
      <selection pane="bottomLeft" activeCell="A3" sqref="A3"/>
      <selection pane="bottomRight" activeCell="AA614" sqref="AA614"/>
    </sheetView>
  </sheetViews>
  <sheetFormatPr defaultRowHeight="16.5" x14ac:dyDescent="0.3"/>
  <cols>
    <col min="9" max="9" width="7.625" customWidth="1"/>
    <col min="10" max="10" width="16.625" customWidth="1"/>
    <col min="11" max="11" width="12.125" customWidth="1"/>
    <col min="15" max="15" width="10.375" customWidth="1"/>
    <col min="17" max="17" width="14.75" style="35" customWidth="1"/>
    <col min="21" max="21" width="21.25" style="22" customWidth="1"/>
    <col min="26" max="26" width="9" style="25" customWidth="1"/>
    <col min="27" max="29" width="9" style="28" customWidth="1"/>
    <col min="30" max="31" width="9" style="31" customWidth="1"/>
    <col min="33" max="33" width="9" style="28" customWidth="1"/>
    <col min="34" max="34" width="9" style="31" customWidth="1"/>
    <col min="35" max="35" width="9" style="22" customWidth="1"/>
    <col min="36" max="36" width="9" style="25" customWidth="1"/>
    <col min="37" max="37" width="9" style="28" customWidth="1"/>
    <col min="38" max="38" width="9" style="31" customWidth="1"/>
    <col min="39" max="40" width="9" style="18" customWidth="1"/>
    <col min="44" max="44" width="23" style="18" customWidth="1"/>
  </cols>
  <sheetData>
    <row r="1" spans="1:4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3" t="s">
        <v>16</v>
      </c>
      <c r="R1" s="1" t="s">
        <v>17</v>
      </c>
      <c r="S1" s="1" t="s">
        <v>18</v>
      </c>
      <c r="T1" s="1" t="s">
        <v>19</v>
      </c>
      <c r="U1" s="20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3" t="s">
        <v>25</v>
      </c>
      <c r="AA1" s="26" t="s">
        <v>26</v>
      </c>
      <c r="AB1" s="26" t="s">
        <v>27</v>
      </c>
      <c r="AC1" s="26" t="s">
        <v>28</v>
      </c>
      <c r="AD1" s="29" t="s">
        <v>29</v>
      </c>
      <c r="AE1" s="29" t="s">
        <v>30</v>
      </c>
      <c r="AF1" s="1" t="s">
        <v>31</v>
      </c>
      <c r="AG1" s="26" t="s">
        <v>32</v>
      </c>
      <c r="AH1" s="29" t="s">
        <v>33</v>
      </c>
      <c r="AI1" s="20" t="s">
        <v>34</v>
      </c>
      <c r="AJ1" s="23" t="s">
        <v>35</v>
      </c>
      <c r="AK1" s="26" t="s">
        <v>36</v>
      </c>
      <c r="AL1" s="29" t="s">
        <v>37</v>
      </c>
      <c r="AM1" s="16" t="s">
        <v>38</v>
      </c>
      <c r="AN1" s="16" t="s">
        <v>39</v>
      </c>
      <c r="AO1" s="1" t="s">
        <v>40</v>
      </c>
      <c r="AP1" s="1" t="s">
        <v>41</v>
      </c>
      <c r="AQ1" s="1" t="s">
        <v>42</v>
      </c>
      <c r="AR1" s="16" t="s">
        <v>43</v>
      </c>
      <c r="AS1" s="102" t="s">
        <v>454</v>
      </c>
      <c r="AT1" s="102" t="s">
        <v>455</v>
      </c>
      <c r="AU1" s="102" t="s">
        <v>456</v>
      </c>
      <c r="AV1" s="102" t="s">
        <v>457</v>
      </c>
    </row>
    <row r="2" spans="1:48" ht="19.5" customHeight="1" x14ac:dyDescent="0.3">
      <c r="A2" s="4" t="s">
        <v>44</v>
      </c>
      <c r="B2" s="4" t="s">
        <v>1</v>
      </c>
      <c r="C2" s="4" t="s">
        <v>2</v>
      </c>
      <c r="D2" s="4" t="s">
        <v>3</v>
      </c>
      <c r="E2" s="4" t="s">
        <v>45</v>
      </c>
      <c r="F2" s="4" t="s">
        <v>46</v>
      </c>
      <c r="G2" s="4" t="s">
        <v>47</v>
      </c>
      <c r="H2" s="4" t="s">
        <v>48</v>
      </c>
      <c r="I2" s="3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55</v>
      </c>
      <c r="P2" s="5" t="s">
        <v>56</v>
      </c>
      <c r="Q2" s="34" t="s">
        <v>57</v>
      </c>
      <c r="R2" s="5" t="s">
        <v>58</v>
      </c>
      <c r="S2" s="5" t="s">
        <v>59</v>
      </c>
      <c r="T2" s="5" t="s">
        <v>60</v>
      </c>
      <c r="U2" s="21" t="s">
        <v>61</v>
      </c>
      <c r="V2" s="4" t="s">
        <v>62</v>
      </c>
      <c r="W2" s="4" t="s">
        <v>63</v>
      </c>
      <c r="X2" s="4" t="s">
        <v>64</v>
      </c>
      <c r="Y2" s="4" t="s">
        <v>65</v>
      </c>
      <c r="Z2" s="24" t="s">
        <v>66</v>
      </c>
      <c r="AA2" s="27" t="s">
        <v>67</v>
      </c>
      <c r="AB2" s="27" t="s">
        <v>68</v>
      </c>
      <c r="AC2" s="27" t="s">
        <v>69</v>
      </c>
      <c r="AD2" s="30" t="s">
        <v>70</v>
      </c>
      <c r="AE2" s="30" t="s">
        <v>71</v>
      </c>
      <c r="AF2" s="4" t="s">
        <v>72</v>
      </c>
      <c r="AG2" s="27" t="s">
        <v>73</v>
      </c>
      <c r="AH2" s="30" t="s">
        <v>74</v>
      </c>
      <c r="AI2" s="21" t="s">
        <v>75</v>
      </c>
      <c r="AJ2" s="24" t="s">
        <v>76</v>
      </c>
      <c r="AK2" s="27" t="s">
        <v>77</v>
      </c>
      <c r="AL2" s="30" t="s">
        <v>78</v>
      </c>
      <c r="AM2" s="17" t="s">
        <v>79</v>
      </c>
      <c r="AN2" s="17" t="s">
        <v>80</v>
      </c>
      <c r="AO2" s="4" t="s">
        <v>81</v>
      </c>
      <c r="AP2" s="4" t="s">
        <v>82</v>
      </c>
      <c r="AQ2" s="4" t="s">
        <v>83</v>
      </c>
      <c r="AR2" s="19" t="s">
        <v>84</v>
      </c>
      <c r="AS2" s="4" t="s">
        <v>458</v>
      </c>
      <c r="AT2" s="4" t="s">
        <v>459</v>
      </c>
      <c r="AU2" s="4" t="s">
        <v>460</v>
      </c>
      <c r="AV2" s="4" t="s">
        <v>461</v>
      </c>
    </row>
    <row r="3" spans="1:48" x14ac:dyDescent="0.3">
      <c r="A3" t="s">
        <v>85</v>
      </c>
      <c r="B3" t="s">
        <v>86</v>
      </c>
      <c r="C3">
        <v>2023</v>
      </c>
      <c r="D3" t="s">
        <v>87</v>
      </c>
      <c r="E3">
        <v>6</v>
      </c>
      <c r="F3">
        <v>8</v>
      </c>
      <c r="G3">
        <v>8</v>
      </c>
      <c r="H3">
        <v>4</v>
      </c>
      <c r="I3">
        <f t="shared" ref="I3:I66" si="0">AVERAGEIFS($E$3:$E$722,$B$3:$B$722,$B3,$C$3:$C$722,$C3)</f>
        <v>5.4</v>
      </c>
      <c r="J3">
        <f t="array" ref="J3">STDEV(IF(($B$3:$B$722=$B3)*($C$3:$C$722=$C3)*($D$3:$D$722=$D3),$E$3:$E$722))</f>
        <v>1.8973665961010269</v>
      </c>
      <c r="K3">
        <f t="shared" ref="K3:K66" si="1">AVERAGEIFS($F$3:$F$722,$B$3:$B$722,$B3,$C$3:$C$722,$C3)</f>
        <v>5.4</v>
      </c>
      <c r="L3">
        <f t="array" ref="L3">STDEV(IF(($B$3:$B$722=$B3)*($C$3:$C$722=$C3)*($D$3:$D$722=$D3),$F$3:$F$722))</f>
        <v>1.6465452046971285</v>
      </c>
      <c r="M3">
        <f t="shared" ref="M3:M66" si="2">AVERAGEIFS($G$3:$G$722,$B$3:$B$722,$B3,$C$3:$C$722,$C3)</f>
        <v>7.8</v>
      </c>
      <c r="N3">
        <f t="array" ref="N3">STDEV(IF(($B$3:$B$722=$B3)*($C$3:$C$722=$C3)*($D$3:$D$722=$D3),$G$3:$G$722))</f>
        <v>0.63245553203367588</v>
      </c>
      <c r="O3">
        <f t="shared" ref="O3:O66" si="3">AVERAGEIFS($H$3:$H$722,$B$3:$B$722,$B3,$C$3:$C$722,$C3)</f>
        <v>4.8</v>
      </c>
      <c r="P3">
        <f t="array" ref="P3">STDEV(IF(($B$3:$B$722=$B3)*($C$3:$C$722=$C3)*($D$3:$D$722=$D3),$H$3:$H$722))</f>
        <v>2.6997942308422114</v>
      </c>
      <c r="Q3" s="35">
        <f t="shared" ref="Q3:Q66" si="4">(E3-I3)/J3</f>
        <v>0.31622776601683789</v>
      </c>
      <c r="R3">
        <f t="shared" ref="R3:R66" si="5">(F3-K3)/L3</f>
        <v>1.5790638438488867</v>
      </c>
      <c r="S3">
        <f t="shared" ref="S3:S66" si="6">(G3-M3)/N3</f>
        <v>0.31622776601683822</v>
      </c>
      <c r="T3">
        <f t="shared" ref="T3:T66" si="7">(H3-O3)/P3</f>
        <v>-0.29631887899487686</v>
      </c>
      <c r="U3" s="22">
        <v>0.54383684210526306</v>
      </c>
      <c r="V3">
        <v>12</v>
      </c>
      <c r="W3">
        <v>1</v>
      </c>
      <c r="X3">
        <v>6</v>
      </c>
      <c r="Y3">
        <v>19</v>
      </c>
      <c r="Z3" s="25">
        <v>3.8148148148148149</v>
      </c>
      <c r="AA3" s="28">
        <v>3.6296296296296302</v>
      </c>
      <c r="AB3" s="28">
        <v>3.5555555555555558</v>
      </c>
      <c r="AC3" s="28">
        <v>3.8518518518518521</v>
      </c>
      <c r="AD3" s="31">
        <v>4.1111111111111107</v>
      </c>
      <c r="AE3" s="31">
        <v>3.5555555555555558</v>
      </c>
      <c r="AF3">
        <v>27</v>
      </c>
      <c r="AG3" s="28">
        <f t="shared" ref="AG3:AG66" si="8">IFERROR((AA3+AB3+AC3)/3,"")</f>
        <v>3.6790123456790127</v>
      </c>
      <c r="AH3" s="31">
        <f t="shared" ref="AH3:AH66" si="9">IFERROR((AD3+AE3)/2,"")</f>
        <v>3.833333333333333</v>
      </c>
      <c r="AI3" s="22" cm="1">
        <f t="array" ref="AI3">IF(U3="",0,IFERROR((U3-AVERAGEIFS($U$3:$U$722,$A$3:$A$722,$A3))/_xlfn.STDEV.S(_xlfn._xlws.FILTER($U$3:$U$722,$A$3:$A$722=$A3)),0))</f>
        <v>0.92508374777767</v>
      </c>
      <c r="AJ3" s="25">
        <f t="array" ref="AJ3">IFERROR((Z3-AVERAGEIFS($Z$3:$Z$722,$A$3:$A$722,$A3))/_xlfn.STDEV.S(_xlfn._xlws.FILTER($Z$3:$Z$722,$A$3:$A$722=$A3)),"")</f>
        <v>0.34482581763888037</v>
      </c>
      <c r="AK3" s="28">
        <f t="array" ref="AK3">IFERROR((AG3-AVERAGEIFS($AG$3:$AG$722,$A$3:$A$722,$A3))/_xlfn.STDEV.S(_xlfn._xlws.FILTER($AG$3:$AG$722,$A$3:$A$722=$A3)),"")</f>
        <v>6.0766564739330599E-2</v>
      </c>
      <c r="AL3" s="31">
        <f t="array" ref="AL3">IFERROR((AH3-AVERAGEIFS($AH$3:$AH$722,$A$3:$A$722,$A3))/_xlfn.STDEV.S(_xlfn._xlws.FILTER($AH$3:$AH$722,$A$3:$A$722=$A3)),"")</f>
        <v>1.4480193553027636</v>
      </c>
      <c r="AM3" s="18">
        <f t="shared" ref="AM3:AM66" si="10">IFERROR(AI3-Q3,"")</f>
        <v>0.60885598176083211</v>
      </c>
      <c r="AN3" s="18">
        <f t="shared" ref="AN3:AN66" si="11">IFERROR(AJ3-Q3,"")</f>
        <v>2.8598051622042486E-2</v>
      </c>
      <c r="AO3">
        <f t="shared" ref="AO3:AO66" si="12">IFERROR(AI3-AJ3,"")</f>
        <v>0.58025793013878957</v>
      </c>
      <c r="AP3">
        <f t="shared" ref="AP3:AP66" si="13">IFERROR(AK3-S3,"")</f>
        <v>-0.2554612012775076</v>
      </c>
      <c r="AQ3">
        <f t="shared" ref="AQ3:AQ66" si="14">IFERROR(AL3-T3,"")</f>
        <v>1.7443382342976403</v>
      </c>
      <c r="AR3" s="18" t="str">
        <f t="shared" ref="AR3:AR66" si="15">IF(OR(AM3="",AN3=""),"N/A",IF(E3&lt;=0,"F. ESG미성숙",IF(AND(AM3&lt;-0.3,AN3&lt;-0.3),"A. 총체적과장형",IF(AND(AM3&lt;-0.3,AN3&gt;0.3),"B. 외부미화형",IF(AND(AM3&gt;0.3,AN3&lt;-0.3),"C. 내부은폐형",IF(AND(AM3&gt;0.3,AN3&gt;0.3),"E. 총체적과소형","D. 균형일치형"))))))</f>
        <v>D. 균형일치형</v>
      </c>
      <c r="AS3">
        <f>IF(A4=A3,Z4,"")</f>
        <v>4.2941176470588234</v>
      </c>
      <c r="AT3">
        <f>IF(A5=A3,Z5,"")</f>
        <v>4.2352941176470589</v>
      </c>
      <c r="AU3">
        <f>IF(A6=A3,Z6,"")</f>
        <v>4.0526315789473681</v>
      </c>
      <c r="AV3">
        <f>IF(A7=A3,Z7,"")</f>
        <v>3.393939393939394</v>
      </c>
    </row>
    <row r="4" spans="1:48" x14ac:dyDescent="0.3">
      <c r="A4" t="s">
        <v>85</v>
      </c>
      <c r="B4" t="s">
        <v>86</v>
      </c>
      <c r="C4">
        <v>2023</v>
      </c>
      <c r="D4" t="s">
        <v>88</v>
      </c>
      <c r="E4">
        <v>6</v>
      </c>
      <c r="F4">
        <v>8</v>
      </c>
      <c r="G4">
        <v>8</v>
      </c>
      <c r="H4">
        <v>4</v>
      </c>
      <c r="I4">
        <f t="shared" si="0"/>
        <v>5.4</v>
      </c>
      <c r="J4">
        <f t="array" ref="J4">STDEV(IF(($B$3:$B$722=$B4)*($C$3:$C$722=$C4)*($D$3:$D$722=$D4),$E$3:$E$722))</f>
        <v>1.8973665961010269</v>
      </c>
      <c r="K4">
        <f t="shared" si="1"/>
        <v>5.4</v>
      </c>
      <c r="L4">
        <f t="array" ref="L4">STDEV(IF(($B$3:$B$722=$B4)*($C$3:$C$722=$C4)*($D$3:$D$722=$D4),$F$3:$F$722))</f>
        <v>1.6465452046971285</v>
      </c>
      <c r="M4">
        <f t="shared" si="2"/>
        <v>7.8</v>
      </c>
      <c r="N4">
        <f t="array" ref="N4">STDEV(IF(($B$3:$B$722=$B4)*($C$3:$C$722=$C4)*($D$3:$D$722=$D4),$G$3:$G$722))</f>
        <v>0.63245553203367588</v>
      </c>
      <c r="O4">
        <f t="shared" si="3"/>
        <v>4.8</v>
      </c>
      <c r="P4">
        <f t="array" ref="P4">STDEV(IF(($B$3:$B$722=$B4)*($C$3:$C$722=$C4)*($D$3:$D$722=$D4),$H$3:$H$722))</f>
        <v>2.6997942308422114</v>
      </c>
      <c r="Q4" s="35">
        <f t="shared" si="4"/>
        <v>0.31622776601683789</v>
      </c>
      <c r="R4">
        <f t="shared" si="5"/>
        <v>1.5790638438488867</v>
      </c>
      <c r="S4">
        <f t="shared" si="6"/>
        <v>0.31622776601683822</v>
      </c>
      <c r="T4">
        <f t="shared" si="7"/>
        <v>-0.29631887899487686</v>
      </c>
      <c r="U4" s="22">
        <v>0.17738333333333331</v>
      </c>
      <c r="V4">
        <v>7</v>
      </c>
      <c r="W4">
        <v>4</v>
      </c>
      <c r="X4">
        <v>7</v>
      </c>
      <c r="Y4">
        <v>18</v>
      </c>
      <c r="Z4" s="25">
        <v>4.2941176470588234</v>
      </c>
      <c r="AA4" s="28">
        <v>4.0588235294117636</v>
      </c>
      <c r="AB4" s="28">
        <v>4.2941176470588234</v>
      </c>
      <c r="AC4" s="28">
        <v>4.4117647058823533</v>
      </c>
      <c r="AD4" s="31">
        <v>4.1764705882352944</v>
      </c>
      <c r="AE4" s="31">
        <v>3.5294117647058818</v>
      </c>
      <c r="AF4">
        <v>17</v>
      </c>
      <c r="AG4" s="28">
        <f t="shared" si="8"/>
        <v>4.2549019607843137</v>
      </c>
      <c r="AH4" s="31">
        <f t="shared" si="9"/>
        <v>3.8529411764705879</v>
      </c>
      <c r="AI4" s="22" cm="1">
        <f t="array" ref="AI4">IF(U4="",0,IFERROR((U4-AVERAGEIFS($U$3:$U$722,$A$3:$A$722,$A4))/_xlfn.STDEV.S(_xlfn._xlws.FILTER($U$3:$U$722,$A$3:$A$722=$A4)),0))</f>
        <v>-0.55878169680088541</v>
      </c>
      <c r="AJ4" s="25">
        <f t="array" ref="AJ4">IFERROR((Z4-AVERAGEIFS($Z$3:$Z$722,$A$3:$A$722,$A4))/_xlfn.STDEV.S(_xlfn._xlws.FILTER($Z$3:$Z$722,$A$3:$A$722=$A4)),"")</f>
        <v>1.7887493805512134</v>
      </c>
      <c r="AK4" s="28">
        <f t="array" ref="AK4">IFERROR((AG4-AVERAGEIFS($AG$3:$AG$722,$A$3:$A$722,$A4))/_xlfn.STDEV.S(_xlfn._xlws.FILTER($AG$3:$AG$722,$A$3:$A$722=$A4)),"")</f>
        <v>1.9937233795600255</v>
      </c>
      <c r="AL4" s="31">
        <f t="array" ref="AL4">IFERROR((AH4-AVERAGEIFS($AH$3:$AH$722,$A$3:$A$722,$A4))/_xlfn.STDEV.S(_xlfn._xlws.FILTER($AH$3:$AH$722,$A$3:$A$722=$A4)),"")</f>
        <v>1.4920572777895325</v>
      </c>
      <c r="AM4" s="18">
        <f t="shared" si="10"/>
        <v>-0.87500946281772329</v>
      </c>
      <c r="AN4" s="18">
        <f t="shared" si="11"/>
        <v>1.4725216145343754</v>
      </c>
      <c r="AO4">
        <f t="shared" si="12"/>
        <v>-2.347531077352099</v>
      </c>
      <c r="AP4">
        <f t="shared" si="13"/>
        <v>1.6774956135431873</v>
      </c>
      <c r="AQ4">
        <f t="shared" si="14"/>
        <v>1.7883761567844094</v>
      </c>
      <c r="AR4" s="18" t="str">
        <f t="shared" si="15"/>
        <v>B. 외부미화형</v>
      </c>
      <c r="AS4">
        <f t="shared" ref="AS4:AS67" si="16">IF(A5=A4,Z5,"")</f>
        <v>4.2352941176470589</v>
      </c>
      <c r="AT4">
        <f t="shared" ref="AT4:AT67" si="17">IF(A6=A4,Z6,"")</f>
        <v>4.0526315789473681</v>
      </c>
      <c r="AU4">
        <f t="shared" ref="AU4:AU67" si="18">IF(A7=A4,Z7,"")</f>
        <v>3.393939393939394</v>
      </c>
      <c r="AV4">
        <f t="shared" ref="AV4:AV67" si="19">IF(A8=A4,Z8,"")</f>
        <v>3.4</v>
      </c>
    </row>
    <row r="5" spans="1:48" x14ac:dyDescent="0.3">
      <c r="A5" t="s">
        <v>85</v>
      </c>
      <c r="B5" t="s">
        <v>86</v>
      </c>
      <c r="C5">
        <v>2023</v>
      </c>
      <c r="D5" t="s">
        <v>89</v>
      </c>
      <c r="E5">
        <v>6</v>
      </c>
      <c r="F5">
        <v>8</v>
      </c>
      <c r="G5">
        <v>8</v>
      </c>
      <c r="H5">
        <v>4</v>
      </c>
      <c r="I5">
        <f t="shared" si="0"/>
        <v>5.4</v>
      </c>
      <c r="J5">
        <f t="array" ref="J5">STDEV(IF(($B$3:$B$722=$B5)*($C$3:$C$722=$C5)*($D$3:$D$722=$D5),$E$3:$E$722))</f>
        <v>1.8973665961010269</v>
      </c>
      <c r="K5">
        <f t="shared" si="1"/>
        <v>5.4</v>
      </c>
      <c r="L5">
        <f t="array" ref="L5">STDEV(IF(($B$3:$B$722=$B5)*($C$3:$C$722=$C5)*($D$3:$D$722=$D5),$F$3:$F$722))</f>
        <v>1.6465452046971285</v>
      </c>
      <c r="M5">
        <f t="shared" si="2"/>
        <v>7.8</v>
      </c>
      <c r="N5">
        <f t="array" ref="N5">STDEV(IF(($B$3:$B$722=$B5)*($C$3:$C$722=$C5)*($D$3:$D$722=$D5),$G$3:$G$722))</f>
        <v>0.63245553203367588</v>
      </c>
      <c r="O5">
        <f t="shared" si="3"/>
        <v>4.8</v>
      </c>
      <c r="P5">
        <f t="array" ref="P5">STDEV(IF(($B$3:$B$722=$B5)*($C$3:$C$722=$C5)*($D$3:$D$722=$D5),$H$3:$H$722))</f>
        <v>2.6997942308422114</v>
      </c>
      <c r="Q5" s="35">
        <f t="shared" si="4"/>
        <v>0.31622776601683789</v>
      </c>
      <c r="R5">
        <f t="shared" si="5"/>
        <v>1.5790638438488867</v>
      </c>
      <c r="S5">
        <f t="shared" si="6"/>
        <v>0.31622776601683822</v>
      </c>
      <c r="T5">
        <f t="shared" si="7"/>
        <v>-0.29631887899487686</v>
      </c>
      <c r="U5" s="22">
        <v>0.34570000000000001</v>
      </c>
      <c r="V5">
        <v>7</v>
      </c>
      <c r="W5">
        <v>1</v>
      </c>
      <c r="X5">
        <v>5</v>
      </c>
      <c r="Y5">
        <v>13</v>
      </c>
      <c r="Z5" s="25">
        <v>4.2352941176470589</v>
      </c>
      <c r="AA5" s="28">
        <v>3.6470588235294121</v>
      </c>
      <c r="AB5" s="28">
        <v>4.2941176470588234</v>
      </c>
      <c r="AC5" s="28">
        <v>4.5882352941176467</v>
      </c>
      <c r="AD5" s="31">
        <v>4.0588235294117636</v>
      </c>
      <c r="AE5" s="31">
        <v>3.7647058823529411</v>
      </c>
      <c r="AF5">
        <v>17</v>
      </c>
      <c r="AG5" s="28">
        <f t="shared" si="8"/>
        <v>4.1764705882352944</v>
      </c>
      <c r="AH5" s="31">
        <f t="shared" si="9"/>
        <v>3.9117647058823524</v>
      </c>
      <c r="AI5" s="22" cm="1">
        <f t="array" ref="AI5">IF(U5="",0,IFERROR((U5-AVERAGEIFS($U$3:$U$722,$A$3:$A$722,$A5))/_xlfn.STDEV.S(_xlfn._xlws.FILTER($U$3:$U$722,$A$3:$A$722=$A5)),0))</f>
        <v>0.12277620736631681</v>
      </c>
      <c r="AJ5" s="25">
        <f t="array" ref="AJ5">IFERROR((Z5-AVERAGEIFS($Z$3:$Z$722,$A$3:$A$722,$A5))/_xlfn.STDEV.S(_xlfn._xlws.FILTER($Z$3:$Z$722,$A$3:$A$722=$A5)),"")</f>
        <v>1.6115405796483366</v>
      </c>
      <c r="AK5" s="28">
        <f t="array" ref="AK5">IFERROR((AG5-AVERAGEIFS($AG$3:$AG$722,$A$3:$A$722,$A5))/_xlfn.STDEV.S(_xlfn._xlws.FILTER($AG$3:$AG$722,$A$3:$A$722=$A5)),"")</f>
        <v>1.7304707490422016</v>
      </c>
      <c r="AL5" s="31">
        <f t="array" ref="AL5">IFERROR((AH5-AVERAGEIFS($AH$3:$AH$722,$A$3:$A$722,$A5))/_xlfn.STDEV.S(_xlfn._xlws.FILTER($AH$3:$AH$722,$A$3:$A$722=$A5)),"")</f>
        <v>1.6241710452498395</v>
      </c>
      <c r="AM5" s="18">
        <f t="shared" si="10"/>
        <v>-0.19345155865052108</v>
      </c>
      <c r="AN5" s="18">
        <f t="shared" si="11"/>
        <v>1.2953128136314986</v>
      </c>
      <c r="AO5">
        <f t="shared" si="12"/>
        <v>-1.4887643722820199</v>
      </c>
      <c r="AP5">
        <f t="shared" si="13"/>
        <v>1.4142429830253633</v>
      </c>
      <c r="AQ5">
        <f t="shared" si="14"/>
        <v>1.9204899242447162</v>
      </c>
      <c r="AR5" s="18" t="str">
        <f t="shared" si="15"/>
        <v>D. 균형일치형</v>
      </c>
      <c r="AS5">
        <f t="shared" si="16"/>
        <v>4.0526315789473681</v>
      </c>
      <c r="AT5">
        <f t="shared" si="17"/>
        <v>3.393939393939394</v>
      </c>
      <c r="AU5">
        <f t="shared" si="18"/>
        <v>3.4</v>
      </c>
      <c r="AV5">
        <f t="shared" si="19"/>
        <v>3.4347826086956519</v>
      </c>
    </row>
    <row r="6" spans="1:48" x14ac:dyDescent="0.3">
      <c r="A6" t="s">
        <v>85</v>
      </c>
      <c r="B6" t="s">
        <v>86</v>
      </c>
      <c r="C6">
        <v>2023</v>
      </c>
      <c r="D6" t="s">
        <v>90</v>
      </c>
      <c r="E6">
        <v>6</v>
      </c>
      <c r="F6">
        <v>8</v>
      </c>
      <c r="G6">
        <v>8</v>
      </c>
      <c r="H6">
        <v>4</v>
      </c>
      <c r="I6">
        <f t="shared" si="0"/>
        <v>5.4</v>
      </c>
      <c r="J6">
        <f t="array" ref="J6">STDEV(IF(($B$3:$B$722=$B6)*($C$3:$C$722=$C6)*($D$3:$D$722=$D6),$E$3:$E$722))</f>
        <v>1.8973665961010269</v>
      </c>
      <c r="K6">
        <f t="shared" si="1"/>
        <v>5.4</v>
      </c>
      <c r="L6">
        <f t="array" ref="L6">STDEV(IF(($B$3:$B$722=$B6)*($C$3:$C$722=$C6)*($D$3:$D$722=$D6),$F$3:$F$722))</f>
        <v>1.6465452046971285</v>
      </c>
      <c r="M6">
        <f t="shared" si="2"/>
        <v>7.8</v>
      </c>
      <c r="N6">
        <f t="array" ref="N6">STDEV(IF(($B$3:$B$722=$B6)*($C$3:$C$722=$C6)*($D$3:$D$722=$D6),$G$3:$G$722))</f>
        <v>0.63245553203367588</v>
      </c>
      <c r="O6">
        <f t="shared" si="3"/>
        <v>4.8</v>
      </c>
      <c r="P6">
        <f t="array" ref="P6">STDEV(IF(($B$3:$B$722=$B6)*($C$3:$C$722=$C6)*($D$3:$D$722=$D6),$H$3:$H$722))</f>
        <v>2.6997942308422114</v>
      </c>
      <c r="Q6" s="35">
        <f t="shared" si="4"/>
        <v>0.31622776601683789</v>
      </c>
      <c r="R6">
        <f t="shared" si="5"/>
        <v>1.5790638438488867</v>
      </c>
      <c r="S6">
        <f t="shared" si="6"/>
        <v>0.31622776601683822</v>
      </c>
      <c r="T6">
        <f t="shared" si="7"/>
        <v>-0.29631887899487686</v>
      </c>
      <c r="U6" s="22">
        <v>0.58074705882352939</v>
      </c>
      <c r="V6">
        <v>10</v>
      </c>
      <c r="W6">
        <v>1</v>
      </c>
      <c r="X6">
        <v>6</v>
      </c>
      <c r="Y6">
        <v>17</v>
      </c>
      <c r="Z6" s="25">
        <v>4.0526315789473681</v>
      </c>
      <c r="AA6" s="28">
        <v>3.6315789473684208</v>
      </c>
      <c r="AB6" s="28">
        <v>3.5263157894736841</v>
      </c>
      <c r="AC6" s="28">
        <v>3.8947368421052628</v>
      </c>
      <c r="AD6" s="31">
        <v>4</v>
      </c>
      <c r="AE6" s="31">
        <v>2.8947368421052642</v>
      </c>
      <c r="AF6">
        <v>19</v>
      </c>
      <c r="AG6" s="28">
        <f t="shared" si="8"/>
        <v>3.6842105263157889</v>
      </c>
      <c r="AH6" s="31">
        <f t="shared" si="9"/>
        <v>3.4473684210526319</v>
      </c>
      <c r="AI6" s="22" cm="1">
        <f t="array" ref="AI6">IF(U6="",0,IFERROR((U6-AVERAGEIFS($U$3:$U$722,$A$3:$A$722,$A6))/_xlfn.STDEV.S(_xlfn._xlws.FILTER($U$3:$U$722,$A$3:$A$722=$A6)),0))</f>
        <v>1.0745428028258459</v>
      </c>
      <c r="AJ6" s="25">
        <f t="array" ref="AJ6">IFERROR((Z6-AVERAGEIFS($Z$3:$Z$722,$A$3:$A$722,$A6))/_xlfn.STDEV.S(_xlfn._xlws.FILTER($Z$3:$Z$722,$A$3:$A$722=$A6)),"")</f>
        <v>1.0612606189499272</v>
      </c>
      <c r="AK6" s="28">
        <f t="array" ref="AK6">IFERROR((AG6-AVERAGEIFS($AG$3:$AG$722,$A$3:$A$722,$A6))/_xlfn.STDEV.S(_xlfn._xlws.FILTER($AG$3:$AG$722,$A$3:$A$722=$A6)),"")</f>
        <v>7.821410750269224E-2</v>
      </c>
      <c r="AL6" s="31">
        <f t="array" ref="AL6">IFERROR((AH6-AVERAGEIFS($AH$3:$AH$722,$A$3:$A$722,$A6))/_xlfn.STDEV.S(_xlfn._xlws.FILTER($AH$3:$AH$722,$A$3:$A$722=$A6)),"")</f>
        <v>0.58116761793162452</v>
      </c>
      <c r="AM6" s="18">
        <f t="shared" si="10"/>
        <v>0.75831503680900803</v>
      </c>
      <c r="AN6" s="18">
        <f t="shared" si="11"/>
        <v>0.7450328529330893</v>
      </c>
      <c r="AO6">
        <f t="shared" si="12"/>
        <v>1.3282183875918729E-2</v>
      </c>
      <c r="AP6">
        <f t="shared" si="13"/>
        <v>-0.23801365851414596</v>
      </c>
      <c r="AQ6">
        <f t="shared" si="14"/>
        <v>0.87748649692650138</v>
      </c>
      <c r="AR6" s="18" t="str">
        <f t="shared" si="15"/>
        <v>E. 총체적과소형</v>
      </c>
      <c r="AS6">
        <f t="shared" si="16"/>
        <v>3.393939393939394</v>
      </c>
      <c r="AT6">
        <f t="shared" si="17"/>
        <v>3.4</v>
      </c>
      <c r="AU6">
        <f t="shared" si="18"/>
        <v>3.4347826086956519</v>
      </c>
      <c r="AV6">
        <f t="shared" si="19"/>
        <v>3.4285714285714279</v>
      </c>
    </row>
    <row r="7" spans="1:48" x14ac:dyDescent="0.3">
      <c r="A7" t="s">
        <v>85</v>
      </c>
      <c r="B7" t="s">
        <v>86</v>
      </c>
      <c r="C7">
        <v>2024</v>
      </c>
      <c r="D7" t="s">
        <v>91</v>
      </c>
      <c r="E7">
        <v>6</v>
      </c>
      <c r="F7">
        <v>6</v>
      </c>
      <c r="G7">
        <v>8</v>
      </c>
      <c r="H7">
        <v>4</v>
      </c>
      <c r="I7">
        <f t="shared" si="0"/>
        <v>4.9000000000000004</v>
      </c>
      <c r="J7">
        <f t="array" ref="J7">STDEV(IF(($B$3:$B$722=$B7)*($C$3:$C$722=$C7)*($D$3:$D$722=$D7),$E$3:$E$722))</f>
        <v>2.330951164939612</v>
      </c>
      <c r="K7">
        <f t="shared" si="1"/>
        <v>5.0999999999999996</v>
      </c>
      <c r="L7">
        <f t="array" ref="L7">STDEV(IF(($B$3:$B$722=$B7)*($C$3:$C$722=$C7)*($D$3:$D$722=$D7),$F$3:$F$722))</f>
        <v>1.9119507199599977</v>
      </c>
      <c r="M7">
        <f t="shared" si="2"/>
        <v>6.6</v>
      </c>
      <c r="N7">
        <f t="array" ref="N7">STDEV(IF(($B$3:$B$722=$B7)*($C$3:$C$722=$C7)*($D$3:$D$722=$D7),$G$3:$G$722))</f>
        <v>2.5033311140691445</v>
      </c>
      <c r="O7">
        <f t="shared" si="3"/>
        <v>4.2</v>
      </c>
      <c r="P7">
        <f t="array" ref="P7">STDEV(IF(($B$3:$B$722=$B7)*($C$3:$C$722=$C7)*($D$3:$D$722=$D7),$H$3:$H$722))</f>
        <v>2.3944379994757292</v>
      </c>
      <c r="Q7" s="35">
        <f t="shared" si="4"/>
        <v>0.47191035854605617</v>
      </c>
      <c r="R7">
        <f t="shared" si="5"/>
        <v>0.4707234295342248</v>
      </c>
      <c r="S7">
        <f t="shared" si="6"/>
        <v>0.55925482335587307</v>
      </c>
      <c r="T7">
        <f t="shared" si="7"/>
        <v>-8.3526906958455757E-2</v>
      </c>
      <c r="U7" s="22">
        <v>7.1418918918918897E-2</v>
      </c>
      <c r="V7">
        <v>16</v>
      </c>
      <c r="W7">
        <v>14</v>
      </c>
      <c r="X7">
        <v>7</v>
      </c>
      <c r="Y7">
        <v>37</v>
      </c>
      <c r="Z7" s="25">
        <v>3.393939393939394</v>
      </c>
      <c r="AA7" s="28">
        <v>3</v>
      </c>
      <c r="AB7" s="28">
        <v>3.5151515151515151</v>
      </c>
      <c r="AC7" s="28">
        <v>3.6363636363636358</v>
      </c>
      <c r="AD7" s="31">
        <v>3.5151515151515151</v>
      </c>
      <c r="AE7" s="31">
        <v>2.1818181818181821</v>
      </c>
      <c r="AF7">
        <v>33</v>
      </c>
      <c r="AG7" s="28">
        <f t="shared" si="8"/>
        <v>3.3838383838383841</v>
      </c>
      <c r="AH7" s="31">
        <f t="shared" si="9"/>
        <v>2.8484848484848486</v>
      </c>
      <c r="AI7" s="22" cm="1">
        <f t="array" ref="AI7">IF(U7="",0,IFERROR((U7-AVERAGEIFS($U$3:$U$722,$A$3:$A$722,$A7))/_xlfn.STDEV.S(_xlfn._xlws.FILTER($U$3:$U$722,$A$3:$A$722=$A7)),0))</f>
        <v>-0.98785913538644721</v>
      </c>
      <c r="AJ7" s="25">
        <f t="array" ref="AJ7">IFERROR((Z7-AVERAGEIFS($Z$3:$Z$722,$A$3:$A$722,$A7))/_xlfn.STDEV.S(_xlfn._xlws.FILTER($Z$3:$Z$722,$A$3:$A$722=$A7)),"")</f>
        <v>-0.92308226962918116</v>
      </c>
      <c r="AK7" s="28">
        <f t="array" ref="AK7">IFERROR((AG7-AVERAGEIFS($AG$3:$AG$722,$A$3:$A$722,$A7))/_xlfn.STDEV.S(_xlfn._xlws.FILTER($AG$3:$AG$722,$A$3:$A$722=$A7)),"")</f>
        <v>-0.92997628967581736</v>
      </c>
      <c r="AL7" s="31">
        <f t="array" ref="AL7">IFERROR((AH7-AVERAGEIFS($AH$3:$AH$722,$A$3:$A$722,$A7))/_xlfn.STDEV.S(_xlfn._xlws.FILTER($AH$3:$AH$722,$A$3:$A$722=$A7)),"")</f>
        <v>-0.76388538778268655</v>
      </c>
      <c r="AM7" s="18">
        <f t="shared" si="10"/>
        <v>-1.4597694939325034</v>
      </c>
      <c r="AN7" s="18">
        <f t="shared" si="11"/>
        <v>-1.3949926281752374</v>
      </c>
      <c r="AO7">
        <f t="shared" si="12"/>
        <v>-6.4776865757266044E-2</v>
      </c>
      <c r="AP7">
        <f t="shared" si="13"/>
        <v>-1.4892311130316904</v>
      </c>
      <c r="AQ7">
        <f t="shared" si="14"/>
        <v>-0.68035848082423078</v>
      </c>
      <c r="AR7" s="18" t="str">
        <f t="shared" si="15"/>
        <v>A. 총체적과장형</v>
      </c>
      <c r="AS7">
        <f t="shared" si="16"/>
        <v>3.4</v>
      </c>
      <c r="AT7">
        <f t="shared" si="17"/>
        <v>3.4347826086956519</v>
      </c>
      <c r="AU7">
        <f t="shared" si="18"/>
        <v>3.4285714285714279</v>
      </c>
      <c r="AV7">
        <f t="shared" si="19"/>
        <v>3.7894736842105261</v>
      </c>
    </row>
    <row r="8" spans="1:48" x14ac:dyDescent="0.3">
      <c r="A8" t="s">
        <v>85</v>
      </c>
      <c r="B8" t="s">
        <v>86</v>
      </c>
      <c r="C8">
        <v>2024</v>
      </c>
      <c r="D8" t="s">
        <v>92</v>
      </c>
      <c r="E8">
        <v>6</v>
      </c>
      <c r="F8">
        <v>6</v>
      </c>
      <c r="G8">
        <v>8</v>
      </c>
      <c r="H8">
        <v>4</v>
      </c>
      <c r="I8">
        <f t="shared" si="0"/>
        <v>4.9000000000000004</v>
      </c>
      <c r="J8">
        <f t="array" ref="J8">STDEV(IF(($B$3:$B$722=$B8)*($C$3:$C$722=$C8)*($D$3:$D$722=$D8),$E$3:$E$722))</f>
        <v>2.330951164939612</v>
      </c>
      <c r="K8">
        <f t="shared" si="1"/>
        <v>5.0999999999999996</v>
      </c>
      <c r="L8">
        <f t="array" ref="L8">STDEV(IF(($B$3:$B$722=$B8)*($C$3:$C$722=$C8)*($D$3:$D$722=$D8),$F$3:$F$722))</f>
        <v>1.9119507199599977</v>
      </c>
      <c r="M8">
        <f t="shared" si="2"/>
        <v>6.6</v>
      </c>
      <c r="N8">
        <f t="array" ref="N8">STDEV(IF(($B$3:$B$722=$B8)*($C$3:$C$722=$C8)*($D$3:$D$722=$D8),$G$3:$G$722))</f>
        <v>2.5033311140691445</v>
      </c>
      <c r="O8">
        <f t="shared" si="3"/>
        <v>4.2</v>
      </c>
      <c r="P8">
        <f t="array" ref="P8">STDEV(IF(($B$3:$B$722=$B8)*($C$3:$C$722=$C8)*($D$3:$D$722=$D8),$H$3:$H$722))</f>
        <v>2.3944379994757292</v>
      </c>
      <c r="Q8" s="35">
        <f t="shared" si="4"/>
        <v>0.47191035854605617</v>
      </c>
      <c r="R8">
        <f t="shared" si="5"/>
        <v>0.4707234295342248</v>
      </c>
      <c r="S8">
        <f t="shared" si="6"/>
        <v>0.55925482335587307</v>
      </c>
      <c r="T8">
        <f t="shared" si="7"/>
        <v>-8.3526906958455757E-2</v>
      </c>
      <c r="U8" s="22">
        <v>-7.9600000000000004E-2</v>
      </c>
      <c r="V8">
        <v>6</v>
      </c>
      <c r="W8">
        <v>8</v>
      </c>
      <c r="X8">
        <v>8</v>
      </c>
      <c r="Y8">
        <v>22</v>
      </c>
      <c r="Z8" s="25">
        <v>3.4</v>
      </c>
      <c r="AA8" s="28">
        <v>3.08</v>
      </c>
      <c r="AB8" s="28">
        <v>3.34</v>
      </c>
      <c r="AC8" s="28">
        <v>3.56</v>
      </c>
      <c r="AD8" s="31">
        <v>3.64</v>
      </c>
      <c r="AE8" s="31">
        <v>2.14</v>
      </c>
      <c r="AF8">
        <v>50</v>
      </c>
      <c r="AG8" s="28">
        <f t="shared" si="8"/>
        <v>3.3266666666666667</v>
      </c>
      <c r="AH8" s="31">
        <f t="shared" si="9"/>
        <v>2.89</v>
      </c>
      <c r="AI8" s="22" cm="1">
        <f t="array" ref="AI8">IF(U8="",0,IFERROR((U8-AVERAGEIFS($U$3:$U$722,$A$3:$A$722,$A8))/_xlfn.STDEV.S(_xlfn._xlws.FILTER($U$3:$U$722,$A$3:$A$722=$A8)),0))</f>
        <v>-1.5993739657734656</v>
      </c>
      <c r="AJ8" s="25">
        <f t="array" ref="AJ8">IFERROR((Z8-AVERAGEIFS($Z$3:$Z$722,$A$3:$A$722,$A8))/_xlfn.STDEV.S(_xlfn._xlws.FILTER($Z$3:$Z$722,$A$3:$A$722=$A8)),"")</f>
        <v>-0.90482439317252161</v>
      </c>
      <c r="AK8" s="28">
        <f t="array" ref="AK8">IFERROR((AG8-AVERAGEIFS($AG$3:$AG$722,$A$3:$A$722,$A8))/_xlfn.STDEV.S(_xlfn._xlws.FILTER($AG$3:$AG$722,$A$3:$A$722=$A8)),"")</f>
        <v>-1.1218715026184327</v>
      </c>
      <c r="AL8" s="31">
        <f t="array" ref="AL8">IFERROR((AH8-AVERAGEIFS($AH$3:$AH$722,$A$3:$A$722,$A8))/_xlfn.STDEV.S(_xlfn._xlws.FILTER($AH$3:$AH$722,$A$3:$A$722=$A8)),"")</f>
        <v>-0.67064509553569995</v>
      </c>
      <c r="AM8" s="18">
        <f t="shared" si="10"/>
        <v>-2.0712843243195218</v>
      </c>
      <c r="AN8" s="18">
        <f t="shared" si="11"/>
        <v>-1.3767347517185777</v>
      </c>
      <c r="AO8">
        <f t="shared" si="12"/>
        <v>-0.69454957260094397</v>
      </c>
      <c r="AP8">
        <f t="shared" si="13"/>
        <v>-1.6811263259743057</v>
      </c>
      <c r="AQ8">
        <f t="shared" si="14"/>
        <v>-0.58711818857724418</v>
      </c>
      <c r="AR8" s="18" t="str">
        <f t="shared" si="15"/>
        <v>A. 총체적과장형</v>
      </c>
      <c r="AS8">
        <f t="shared" si="16"/>
        <v>3.4347826086956519</v>
      </c>
      <c r="AT8">
        <f t="shared" si="17"/>
        <v>3.4285714285714279</v>
      </c>
      <c r="AU8">
        <f t="shared" si="18"/>
        <v>3.7894736842105261</v>
      </c>
      <c r="AV8">
        <f t="shared" si="19"/>
        <v>3.4838709677419351</v>
      </c>
    </row>
    <row r="9" spans="1:48" x14ac:dyDescent="0.3">
      <c r="A9" t="s">
        <v>85</v>
      </c>
      <c r="B9" t="s">
        <v>86</v>
      </c>
      <c r="C9">
        <v>2024</v>
      </c>
      <c r="D9" t="s">
        <v>93</v>
      </c>
      <c r="E9">
        <v>6</v>
      </c>
      <c r="F9">
        <v>6</v>
      </c>
      <c r="G9">
        <v>8</v>
      </c>
      <c r="H9">
        <v>4</v>
      </c>
      <c r="I9">
        <f t="shared" si="0"/>
        <v>4.9000000000000004</v>
      </c>
      <c r="J9">
        <f t="array" ref="J9">STDEV(IF(($B$3:$B$722=$B9)*($C$3:$C$722=$C9)*($D$3:$D$722=$D9),$E$3:$E$722))</f>
        <v>2.330951164939612</v>
      </c>
      <c r="K9">
        <f t="shared" si="1"/>
        <v>5.0999999999999996</v>
      </c>
      <c r="L9">
        <f t="array" ref="L9">STDEV(IF(($B$3:$B$722=$B9)*($C$3:$C$722=$C9)*($D$3:$D$722=$D9),$F$3:$F$722))</f>
        <v>1.9119507199599977</v>
      </c>
      <c r="M9">
        <f t="shared" si="2"/>
        <v>6.6</v>
      </c>
      <c r="N9">
        <f t="array" ref="N9">STDEV(IF(($B$3:$B$722=$B9)*($C$3:$C$722=$C9)*($D$3:$D$722=$D9),$G$3:$G$722))</f>
        <v>2.5033311140691445</v>
      </c>
      <c r="O9">
        <f t="shared" si="3"/>
        <v>4.2</v>
      </c>
      <c r="P9">
        <f t="array" ref="P9">STDEV(IF(($B$3:$B$722=$B9)*($C$3:$C$722=$C9)*($D$3:$D$722=$D9),$H$3:$H$722))</f>
        <v>2.3944379994757292</v>
      </c>
      <c r="Q9" s="35">
        <f t="shared" si="4"/>
        <v>0.47191035854605617</v>
      </c>
      <c r="R9">
        <f t="shared" si="5"/>
        <v>0.4707234295342248</v>
      </c>
      <c r="S9">
        <f t="shared" si="6"/>
        <v>0.55925482335587307</v>
      </c>
      <c r="T9">
        <f t="shared" si="7"/>
        <v>-8.3526906958455757E-2</v>
      </c>
      <c r="U9" s="22">
        <v>0.36091204819277101</v>
      </c>
      <c r="V9">
        <v>47</v>
      </c>
      <c r="W9">
        <v>18</v>
      </c>
      <c r="X9">
        <v>18</v>
      </c>
      <c r="Y9">
        <v>83</v>
      </c>
      <c r="Z9" s="25">
        <v>3.4347826086956519</v>
      </c>
      <c r="AA9" s="28">
        <v>3.1304347826086958</v>
      </c>
      <c r="AB9" s="28">
        <v>3.304347826086957</v>
      </c>
      <c r="AC9" s="28">
        <v>3.6956521739130439</v>
      </c>
      <c r="AD9" s="31">
        <v>3.5652173913043481</v>
      </c>
      <c r="AE9" s="31">
        <v>2.2608695652173911</v>
      </c>
      <c r="AF9">
        <v>23</v>
      </c>
      <c r="AG9" s="28">
        <f t="shared" si="8"/>
        <v>3.3768115942028984</v>
      </c>
      <c r="AH9" s="31">
        <f t="shared" si="9"/>
        <v>2.9130434782608696</v>
      </c>
      <c r="AI9" s="22" cm="1">
        <f t="array" ref="AI9">IF(U9="",0,IFERROR((U9-AVERAGEIFS($U$3:$U$722,$A$3:$A$722,$A9))/_xlfn.STDEV.S(_xlfn._xlws.FILTER($U$3:$U$722,$A$3:$A$722=$A9)),0))</f>
        <v>0.18437374188075673</v>
      </c>
      <c r="AJ9" s="25">
        <f t="array" ref="AJ9">IFERROR((Z9-AVERAGEIFS($Z$3:$Z$722,$A$3:$A$722,$A9))/_xlfn.STDEV.S(_xlfn._xlws.FILTER($Z$3:$Z$722,$A$3:$A$722=$A9)),"")</f>
        <v>-0.80004005872560346</v>
      </c>
      <c r="AK9" s="28">
        <f t="array" ref="AK9">IFERROR((AG9-AVERAGEIFS($AG$3:$AG$722,$A$3:$A$722,$A9))/_xlfn.STDEV.S(_xlfn._xlws.FILTER($AG$3:$AG$722,$A$3:$A$722=$A9)),"")</f>
        <v>-0.95356150558518893</v>
      </c>
      <c r="AL9" s="31">
        <f t="array" ref="AL9">IFERROR((AH9-AVERAGEIFS($AH$3:$AH$722,$A$3:$A$722,$A9))/_xlfn.STDEV.S(_xlfn._xlws.FILTER($AH$3:$AH$722,$A$3:$A$722=$A9)),"")</f>
        <v>-0.61889096315233616</v>
      </c>
      <c r="AM9" s="18">
        <f t="shared" si="10"/>
        <v>-0.28753661666529945</v>
      </c>
      <c r="AN9" s="18">
        <f t="shared" si="11"/>
        <v>-1.2719504172716596</v>
      </c>
      <c r="AO9">
        <f t="shared" si="12"/>
        <v>0.98441380060636019</v>
      </c>
      <c r="AP9">
        <f t="shared" si="13"/>
        <v>-1.5128163289410619</v>
      </c>
      <c r="AQ9">
        <f t="shared" si="14"/>
        <v>-0.53536405619388039</v>
      </c>
      <c r="AR9" s="18" t="str">
        <f t="shared" si="15"/>
        <v>D. 균형일치형</v>
      </c>
      <c r="AS9">
        <f t="shared" si="16"/>
        <v>3.4285714285714279</v>
      </c>
      <c r="AT9">
        <f t="shared" si="17"/>
        <v>3.7894736842105261</v>
      </c>
      <c r="AU9">
        <f t="shared" si="18"/>
        <v>3.4838709677419351</v>
      </c>
      <c r="AV9">
        <f t="shared" si="19"/>
        <v>3.5517241379310351</v>
      </c>
    </row>
    <row r="10" spans="1:48" x14ac:dyDescent="0.3">
      <c r="A10" t="s">
        <v>85</v>
      </c>
      <c r="B10" t="s">
        <v>86</v>
      </c>
      <c r="C10">
        <v>2024</v>
      </c>
      <c r="D10" t="s">
        <v>94</v>
      </c>
      <c r="E10">
        <v>6</v>
      </c>
      <c r="F10">
        <v>6</v>
      </c>
      <c r="G10">
        <v>8</v>
      </c>
      <c r="H10">
        <v>4</v>
      </c>
      <c r="I10">
        <f t="shared" si="0"/>
        <v>4.9000000000000004</v>
      </c>
      <c r="J10">
        <f t="array" ref="J10">STDEV(IF(($B$3:$B$722=$B10)*($C$3:$C$722=$C10)*($D$3:$D$722=$D10),$E$3:$E$722))</f>
        <v>2.330951164939612</v>
      </c>
      <c r="K10">
        <f t="shared" si="1"/>
        <v>5.0999999999999996</v>
      </c>
      <c r="L10">
        <f t="array" ref="L10">STDEV(IF(($B$3:$B$722=$B10)*($C$3:$C$722=$C10)*($D$3:$D$722=$D10),$F$3:$F$722))</f>
        <v>1.9119507199599977</v>
      </c>
      <c r="M10">
        <f t="shared" si="2"/>
        <v>6.6</v>
      </c>
      <c r="N10">
        <f t="array" ref="N10">STDEV(IF(($B$3:$B$722=$B10)*($C$3:$C$722=$C10)*($D$3:$D$722=$D10),$G$3:$G$722))</f>
        <v>2.5033311140691445</v>
      </c>
      <c r="O10">
        <f t="shared" si="3"/>
        <v>4.2</v>
      </c>
      <c r="P10">
        <f t="array" ref="P10">STDEV(IF(($B$3:$B$722=$B10)*($C$3:$C$722=$C10)*($D$3:$D$722=$D10),$H$3:$H$722))</f>
        <v>2.3944379994757292</v>
      </c>
      <c r="Q10" s="35">
        <f t="shared" si="4"/>
        <v>0.47191035854605617</v>
      </c>
      <c r="R10">
        <f t="shared" si="5"/>
        <v>0.4707234295342248</v>
      </c>
      <c r="S10">
        <f t="shared" si="6"/>
        <v>0.55925482335587307</v>
      </c>
      <c r="T10">
        <f t="shared" si="7"/>
        <v>-8.3526906958455757E-2</v>
      </c>
      <c r="U10" s="22">
        <v>0.5973150943396226</v>
      </c>
      <c r="V10">
        <v>38</v>
      </c>
      <c r="W10">
        <v>7</v>
      </c>
      <c r="X10">
        <v>8</v>
      </c>
      <c r="Y10">
        <v>53</v>
      </c>
      <c r="Z10" s="25">
        <v>3.4285714285714279</v>
      </c>
      <c r="AA10" s="28">
        <v>3.035714285714286</v>
      </c>
      <c r="AB10" s="28">
        <v>3.6428571428571428</v>
      </c>
      <c r="AC10" s="28">
        <v>3.8571428571428572</v>
      </c>
      <c r="AD10" s="31">
        <v>3.3214285714285721</v>
      </c>
      <c r="AE10" s="31">
        <v>2.1428571428571428</v>
      </c>
      <c r="AF10">
        <v>28</v>
      </c>
      <c r="AG10" s="28">
        <f t="shared" si="8"/>
        <v>3.5119047619047623</v>
      </c>
      <c r="AH10" s="31">
        <f t="shared" si="9"/>
        <v>2.7321428571428577</v>
      </c>
      <c r="AI10" s="22" cm="1">
        <f t="array" ref="AI10">IF(U10="",0,IFERROR((U10-AVERAGEIFS($U$3:$U$722,$A$3:$A$722,$A10))/_xlfn.STDEV.S(_xlfn._xlws.FILTER($U$3:$U$722,$A$3:$A$722=$A10)),0))</f>
        <v>1.1416310822347948</v>
      </c>
      <c r="AJ10" s="25">
        <f t="array" ref="AJ10">IFERROR((Z10-AVERAGEIFS($Z$3:$Z$722,$A$3:$A$722,$A10))/_xlfn.STDEV.S(_xlfn._xlws.FILTER($Z$3:$Z$722,$A$3:$A$722=$A10)),"")</f>
        <v>-0.8187515470196971</v>
      </c>
      <c r="AK10" s="28">
        <f t="array" ref="AK10">IFERROR((AG10-AVERAGEIFS($AG$3:$AG$722,$A$3:$A$722,$A10))/_xlfn.STDEV.S(_xlfn._xlws.FILTER($AG$3:$AG$722,$A$3:$A$722=$A10)),"")</f>
        <v>-0.50012520061329691</v>
      </c>
      <c r="AL10" s="31">
        <f t="array" ref="AL10">IFERROR((AH10-AVERAGEIFS($AH$3:$AH$722,$A$3:$A$722,$A10))/_xlfn.STDEV.S(_xlfn._xlws.FILTER($AH$3:$AH$722,$A$3:$A$722=$A10)),"")</f>
        <v>-1.0251818272131099</v>
      </c>
      <c r="AM10" s="18">
        <f t="shared" si="10"/>
        <v>0.66972072368873858</v>
      </c>
      <c r="AN10" s="18">
        <f t="shared" si="11"/>
        <v>-1.2906619055657533</v>
      </c>
      <c r="AO10">
        <f t="shared" si="12"/>
        <v>1.9603826292544919</v>
      </c>
      <c r="AP10">
        <f t="shared" si="13"/>
        <v>-1.05938002396917</v>
      </c>
      <c r="AQ10">
        <f t="shared" si="14"/>
        <v>-0.94165492025465414</v>
      </c>
      <c r="AR10" s="18" t="str">
        <f t="shared" si="15"/>
        <v>C. 내부은폐형</v>
      </c>
      <c r="AS10">
        <f t="shared" si="16"/>
        <v>3.7894736842105261</v>
      </c>
      <c r="AT10">
        <f t="shared" si="17"/>
        <v>3.4838709677419351</v>
      </c>
      <c r="AU10">
        <f t="shared" si="18"/>
        <v>3.5517241379310351</v>
      </c>
      <c r="AV10">
        <f t="shared" si="19"/>
        <v>3.5249999999999999</v>
      </c>
    </row>
    <row r="11" spans="1:48" x14ac:dyDescent="0.3">
      <c r="A11" t="s">
        <v>85</v>
      </c>
      <c r="B11" t="s">
        <v>86</v>
      </c>
      <c r="C11">
        <v>2025</v>
      </c>
      <c r="D11" t="s">
        <v>95</v>
      </c>
      <c r="E11">
        <v>6</v>
      </c>
      <c r="F11">
        <v>4</v>
      </c>
      <c r="G11">
        <v>8</v>
      </c>
      <c r="H11">
        <v>6</v>
      </c>
      <c r="I11">
        <f t="shared" si="0"/>
        <v>4.7</v>
      </c>
      <c r="J11">
        <f t="array" ref="J11">STDEV(IF(($B$3:$B$722=$B11)*($C$3:$C$722=$C11)*($D$3:$D$722=$D11),$E$3:$E$722))</f>
        <v>1.8885620632287057</v>
      </c>
      <c r="K11">
        <f t="shared" si="1"/>
        <v>4.3</v>
      </c>
      <c r="L11">
        <f t="array" ref="L11">STDEV(IF(($B$3:$B$722=$B11)*($C$3:$C$722=$C11)*($D$3:$D$722=$D11),$F$3:$F$722))</f>
        <v>1.7669811040931427</v>
      </c>
      <c r="M11">
        <f t="shared" si="2"/>
        <v>7.2</v>
      </c>
      <c r="N11">
        <f t="array" ref="N11">STDEV(IF(($B$3:$B$722=$B11)*($C$3:$C$722=$C11)*($D$3:$D$722=$D11),$G$3:$G$722))</f>
        <v>2.529822128134704</v>
      </c>
      <c r="O11">
        <f t="shared" si="3"/>
        <v>4.5</v>
      </c>
      <c r="P11">
        <f t="array" ref="P11">STDEV(IF(($B$3:$B$722=$B11)*($C$3:$C$722=$C11)*($D$3:$D$722=$D11),$H$3:$H$722))</f>
        <v>2.0682789409984759</v>
      </c>
      <c r="Q11" s="35">
        <f t="shared" si="4"/>
        <v>0.68835439687775268</v>
      </c>
      <c r="R11">
        <f t="shared" si="5"/>
        <v>-0.16978110252852255</v>
      </c>
      <c r="S11">
        <f t="shared" si="6"/>
        <v>0.31622776601683777</v>
      </c>
      <c r="T11">
        <f t="shared" si="7"/>
        <v>0.72524066762284234</v>
      </c>
      <c r="U11" s="22">
        <v>0.38944390243902433</v>
      </c>
      <c r="V11">
        <v>23</v>
      </c>
      <c r="W11">
        <v>7</v>
      </c>
      <c r="X11">
        <v>11</v>
      </c>
      <c r="Y11">
        <v>41</v>
      </c>
      <c r="Z11" s="25">
        <v>3.7894736842105261</v>
      </c>
      <c r="AA11" s="28">
        <v>3.4210526315789478</v>
      </c>
      <c r="AB11" s="28">
        <v>3.736842105263158</v>
      </c>
      <c r="AC11" s="28">
        <v>4.1052631578947372</v>
      </c>
      <c r="AD11" s="31">
        <v>3.3157894736842111</v>
      </c>
      <c r="AE11" s="31">
        <v>2.8947368421052642</v>
      </c>
      <c r="AF11">
        <v>19</v>
      </c>
      <c r="AG11" s="28">
        <f t="shared" si="8"/>
        <v>3.7543859649122808</v>
      </c>
      <c r="AH11" s="31">
        <f t="shared" si="9"/>
        <v>3.1052631578947376</v>
      </c>
      <c r="AI11" s="22" cm="1">
        <f t="array" ref="AI11">IF(U11="",0,IFERROR((U11-AVERAGEIFS($U$3:$U$722,$A$3:$A$722,$A11))/_xlfn.STDEV.S(_xlfn._xlws.FILTER($U$3:$U$722,$A$3:$A$722=$A11)),0))</f>
        <v>0.29990663097124387</v>
      </c>
      <c r="AJ11" s="25">
        <f t="array" ref="AJ11">IFERROR((Z11-AVERAGEIFS($Z$3:$Z$722,$A$3:$A$722,$A11))/_xlfn.STDEV.S(_xlfn._xlws.FILTER($Z$3:$Z$722,$A$3:$A$722=$A11)),"")</f>
        <v>0.26848440438442367</v>
      </c>
      <c r="AK11" s="28">
        <f t="array" ref="AK11">IFERROR((AG11-AVERAGEIFS($AG$3:$AG$722,$A$3:$A$722,$A11))/_xlfn.STDEV.S(_xlfn._xlws.FILTER($AG$3:$AG$722,$A$3:$A$722=$A11)),"")</f>
        <v>0.31375593480811675</v>
      </c>
      <c r="AL11" s="31">
        <f t="array" ref="AL11">IFERROR((AH11-AVERAGEIFS($AH$3:$AH$722,$A$3:$A$722,$A11))/_xlfn.STDEV.S(_xlfn._xlws.FILTER($AH$3:$AH$722,$A$3:$A$722=$A11)),"")</f>
        <v>-0.18717824019279428</v>
      </c>
      <c r="AM11" s="18">
        <f t="shared" si="10"/>
        <v>-0.38844776590650881</v>
      </c>
      <c r="AN11" s="18">
        <f t="shared" si="11"/>
        <v>-0.41986999249332901</v>
      </c>
      <c r="AO11">
        <f t="shared" si="12"/>
        <v>3.1422226586820201E-2</v>
      </c>
      <c r="AP11">
        <f t="shared" si="13"/>
        <v>-2.4718312087210204E-3</v>
      </c>
      <c r="AQ11">
        <f t="shared" si="14"/>
        <v>-0.91241890781563662</v>
      </c>
      <c r="AR11" s="18" t="str">
        <f t="shared" si="15"/>
        <v>A. 총체적과장형</v>
      </c>
      <c r="AS11">
        <f t="shared" si="16"/>
        <v>3.4838709677419351</v>
      </c>
      <c r="AT11">
        <f t="shared" si="17"/>
        <v>3.5517241379310351</v>
      </c>
      <c r="AU11">
        <f t="shared" si="18"/>
        <v>3.5249999999999999</v>
      </c>
      <c r="AV11" t="str">
        <f t="shared" si="19"/>
        <v/>
      </c>
    </row>
    <row r="12" spans="1:48" x14ac:dyDescent="0.3">
      <c r="A12" t="s">
        <v>85</v>
      </c>
      <c r="B12" t="s">
        <v>86</v>
      </c>
      <c r="C12">
        <v>2025</v>
      </c>
      <c r="D12" t="s">
        <v>96</v>
      </c>
      <c r="E12">
        <v>6</v>
      </c>
      <c r="F12">
        <v>4</v>
      </c>
      <c r="G12">
        <v>8</v>
      </c>
      <c r="H12">
        <v>6</v>
      </c>
      <c r="I12">
        <f t="shared" si="0"/>
        <v>4.7</v>
      </c>
      <c r="J12">
        <f t="array" ref="J12">STDEV(IF(($B$3:$B$722=$B12)*($C$3:$C$722=$C12)*($D$3:$D$722=$D12),$E$3:$E$722))</f>
        <v>1.8885620632287057</v>
      </c>
      <c r="K12">
        <f t="shared" si="1"/>
        <v>4.3</v>
      </c>
      <c r="L12">
        <f t="array" ref="L12">STDEV(IF(($B$3:$B$722=$B12)*($C$3:$C$722=$C12)*($D$3:$D$722=$D12),$F$3:$F$722))</f>
        <v>1.7669811040931427</v>
      </c>
      <c r="M12">
        <f t="shared" si="2"/>
        <v>7.2</v>
      </c>
      <c r="N12">
        <f t="array" ref="N12">STDEV(IF(($B$3:$B$722=$B12)*($C$3:$C$722=$C12)*($D$3:$D$722=$D12),$G$3:$G$722))</f>
        <v>2.529822128134704</v>
      </c>
      <c r="O12">
        <f t="shared" si="3"/>
        <v>4.5</v>
      </c>
      <c r="P12">
        <f t="array" ref="P12">STDEV(IF(($B$3:$B$722=$B12)*($C$3:$C$722=$C12)*($D$3:$D$722=$D12),$H$3:$H$722))</f>
        <v>2.0682789409984759</v>
      </c>
      <c r="Q12" s="35">
        <f t="shared" si="4"/>
        <v>0.68835439687775268</v>
      </c>
      <c r="R12">
        <f t="shared" si="5"/>
        <v>-0.16978110252852255</v>
      </c>
      <c r="S12">
        <f t="shared" si="6"/>
        <v>0.31622776601683777</v>
      </c>
      <c r="T12">
        <f t="shared" si="7"/>
        <v>0.72524066762284234</v>
      </c>
      <c r="U12" s="22">
        <v>0.60485652173913051</v>
      </c>
      <c r="V12">
        <v>18</v>
      </c>
      <c r="W12">
        <v>1</v>
      </c>
      <c r="X12">
        <v>4</v>
      </c>
      <c r="Y12">
        <v>23</v>
      </c>
      <c r="Z12" s="25">
        <v>3.4838709677419351</v>
      </c>
      <c r="AA12" s="28">
        <v>3.645161290322581</v>
      </c>
      <c r="AB12" s="28">
        <v>3.870967741935484</v>
      </c>
      <c r="AC12" s="28">
        <v>3.774193548387097</v>
      </c>
      <c r="AD12" s="31">
        <v>3.161290322580645</v>
      </c>
      <c r="AE12" s="31">
        <v>2.612903225806452</v>
      </c>
      <c r="AF12">
        <v>31</v>
      </c>
      <c r="AG12" s="28">
        <f t="shared" si="8"/>
        <v>3.763440860215054</v>
      </c>
      <c r="AH12" s="31">
        <f t="shared" si="9"/>
        <v>2.8870967741935485</v>
      </c>
      <c r="AI12" s="22" cm="1">
        <f t="array" ref="AI12">IF(U12="",0,IFERROR((U12-AVERAGEIFS($U$3:$U$722,$A$3:$A$722,$A12))/_xlfn.STDEV.S(_xlfn._xlws.FILTER($U$3:$U$722,$A$3:$A$722=$A12)),0))</f>
        <v>1.172168280687143</v>
      </c>
      <c r="AJ12" s="25">
        <f t="array" ref="AJ12">IFERROR((Z12-AVERAGEIFS($Z$3:$Z$722,$A$3:$A$722,$A12))/_xlfn.STDEV.S(_xlfn._xlws.FILTER($Z$3:$Z$722,$A$3:$A$722=$A12)),"")</f>
        <v>-0.65215894156261367</v>
      </c>
      <c r="AK12" s="28">
        <f t="array" ref="AK12">IFERROR((AG12-AVERAGEIFS($AG$3:$AG$722,$A$3:$A$722,$A12))/_xlfn.STDEV.S(_xlfn._xlws.FILTER($AG$3:$AG$722,$A$3:$A$722=$A12)),"")</f>
        <v>0.34414842865397799</v>
      </c>
      <c r="AL12" s="31">
        <f t="array" ref="AL12">IFERROR((AH12-AVERAGEIFS($AH$3:$AH$722,$A$3:$A$722,$A12))/_xlfn.STDEV.S(_xlfn._xlws.FILTER($AH$3:$AH$722,$A$3:$A$722=$A12)),"")</f>
        <v>-0.67716554922003125</v>
      </c>
      <c r="AM12" s="18">
        <f t="shared" si="10"/>
        <v>0.48381388380939028</v>
      </c>
      <c r="AN12" s="18">
        <f t="shared" si="11"/>
        <v>-1.3405133384403665</v>
      </c>
      <c r="AO12">
        <f t="shared" si="12"/>
        <v>1.8243272222497566</v>
      </c>
      <c r="AP12">
        <f t="shared" si="13"/>
        <v>2.7920662637140214E-2</v>
      </c>
      <c r="AQ12">
        <f t="shared" si="14"/>
        <v>-1.4024062168428735</v>
      </c>
      <c r="AR12" s="18" t="str">
        <f t="shared" si="15"/>
        <v>C. 내부은폐형</v>
      </c>
      <c r="AS12">
        <f t="shared" si="16"/>
        <v>3.5517241379310351</v>
      </c>
      <c r="AT12">
        <f t="shared" si="17"/>
        <v>3.5249999999999999</v>
      </c>
      <c r="AU12" t="str">
        <f t="shared" si="18"/>
        <v/>
      </c>
      <c r="AV12" t="str">
        <f t="shared" si="19"/>
        <v/>
      </c>
    </row>
    <row r="13" spans="1:48" x14ac:dyDescent="0.3">
      <c r="A13" t="s">
        <v>85</v>
      </c>
      <c r="B13" t="s">
        <v>86</v>
      </c>
      <c r="C13">
        <v>2025</v>
      </c>
      <c r="D13" t="s">
        <v>97</v>
      </c>
      <c r="E13">
        <v>6</v>
      </c>
      <c r="F13">
        <v>4</v>
      </c>
      <c r="G13">
        <v>8</v>
      </c>
      <c r="H13">
        <v>6</v>
      </c>
      <c r="I13">
        <f t="shared" si="0"/>
        <v>4.7</v>
      </c>
      <c r="J13">
        <f t="array" ref="J13">STDEV(IF(($B$3:$B$722=$B13)*($C$3:$C$722=$C13)*($D$3:$D$722=$D13),$E$3:$E$722))</f>
        <v>1.8885620632287057</v>
      </c>
      <c r="K13">
        <f t="shared" si="1"/>
        <v>4.3</v>
      </c>
      <c r="L13">
        <f t="array" ref="L13">STDEV(IF(($B$3:$B$722=$B13)*($C$3:$C$722=$C13)*($D$3:$D$722=$D13),$F$3:$F$722))</f>
        <v>1.7669811040931427</v>
      </c>
      <c r="M13">
        <f t="shared" si="2"/>
        <v>7.2</v>
      </c>
      <c r="N13">
        <f t="array" ref="N13">STDEV(IF(($B$3:$B$722=$B13)*($C$3:$C$722=$C13)*($D$3:$D$722=$D13),$G$3:$G$722))</f>
        <v>2.529822128134704</v>
      </c>
      <c r="O13">
        <f t="shared" si="3"/>
        <v>4.5</v>
      </c>
      <c r="P13">
        <f t="array" ref="P13">STDEV(IF(($B$3:$B$722=$B13)*($C$3:$C$722=$C13)*($D$3:$D$722=$D13),$H$3:$H$722))</f>
        <v>2.0682789409984759</v>
      </c>
      <c r="Q13" s="35">
        <f t="shared" si="4"/>
        <v>0.68835439687775268</v>
      </c>
      <c r="R13">
        <f t="shared" si="5"/>
        <v>-0.16978110252852255</v>
      </c>
      <c r="S13">
        <f t="shared" si="6"/>
        <v>0.31622776601683777</v>
      </c>
      <c r="T13">
        <f t="shared" si="7"/>
        <v>0.72524066762284234</v>
      </c>
      <c r="U13" s="22">
        <v>-5.5243396226415102E-2</v>
      </c>
      <c r="V13">
        <v>46</v>
      </c>
      <c r="W13">
        <v>57</v>
      </c>
      <c r="X13">
        <v>56</v>
      </c>
      <c r="Y13">
        <v>159</v>
      </c>
      <c r="Z13" s="25">
        <v>3.5517241379310351</v>
      </c>
      <c r="AA13" s="28">
        <v>3.2758620689655169</v>
      </c>
      <c r="AB13" s="28">
        <v>3.6206896551724141</v>
      </c>
      <c r="AC13" s="28">
        <v>3.5862068965517242</v>
      </c>
      <c r="AD13" s="31">
        <v>3.2068965517241379</v>
      </c>
      <c r="AE13" s="31">
        <v>2.5517241379310351</v>
      </c>
      <c r="AF13">
        <v>29</v>
      </c>
      <c r="AG13" s="28">
        <f t="shared" si="8"/>
        <v>3.4942528735632181</v>
      </c>
      <c r="AH13" s="31">
        <f t="shared" si="9"/>
        <v>2.8793103448275863</v>
      </c>
      <c r="AI13" s="22" cm="1">
        <f t="array" ref="AI13">IF(U13="",0,IFERROR((U13-AVERAGEIFS($U$3:$U$722,$A$3:$A$722,$A13))/_xlfn.STDEV.S(_xlfn._xlws.FILTER($U$3:$U$722,$A$3:$A$722=$A13)),0))</f>
        <v>-1.5007477503825033</v>
      </c>
      <c r="AJ13" s="25">
        <f t="array" ref="AJ13">IFERROR((Z13-AVERAGEIFS($Z$3:$Z$722,$A$3:$A$722,$A13))/_xlfn.STDEV.S(_xlfn._xlws.FILTER($Z$3:$Z$722,$A$3:$A$722=$A13)),"")</f>
        <v>-0.44774789980923579</v>
      </c>
      <c r="AK13" s="28">
        <f t="array" ref="AK13">IFERROR((AG13-AVERAGEIFS($AG$3:$AG$722,$A$3:$A$722,$A13))/_xlfn.STDEV.S(_xlfn._xlws.FILTER($AG$3:$AG$722,$A$3:$A$722=$A13)),"")</f>
        <v>-0.55937325261715698</v>
      </c>
      <c r="AL13" s="31">
        <f t="array" ref="AL13">IFERROR((AH13-AVERAGEIFS($AH$3:$AH$722,$A$3:$A$722,$A13))/_xlfn.STDEV.S(_xlfn._xlws.FILTER($AH$3:$AH$722,$A$3:$A$722=$A13)),"")</f>
        <v>-0.69465335603624556</v>
      </c>
      <c r="AM13" s="18">
        <f t="shared" si="10"/>
        <v>-2.1891021472602561</v>
      </c>
      <c r="AN13" s="18">
        <f t="shared" si="11"/>
        <v>-1.1361022966869885</v>
      </c>
      <c r="AO13">
        <f t="shared" si="12"/>
        <v>-1.0529998505732676</v>
      </c>
      <c r="AP13">
        <f t="shared" si="13"/>
        <v>-0.87560101863399475</v>
      </c>
      <c r="AQ13">
        <f t="shared" si="14"/>
        <v>-1.4198940236590878</v>
      </c>
      <c r="AR13" s="18" t="str">
        <f t="shared" si="15"/>
        <v>A. 총체적과장형</v>
      </c>
      <c r="AS13">
        <f t="shared" si="16"/>
        <v>3.5249999999999999</v>
      </c>
      <c r="AT13" t="str">
        <f t="shared" si="17"/>
        <v/>
      </c>
      <c r="AU13" t="str">
        <f t="shared" si="18"/>
        <v/>
      </c>
      <c r="AV13" t="str">
        <f t="shared" si="19"/>
        <v/>
      </c>
    </row>
    <row r="14" spans="1:48" x14ac:dyDescent="0.3">
      <c r="A14" t="s">
        <v>85</v>
      </c>
      <c r="B14" t="s">
        <v>86</v>
      </c>
      <c r="C14">
        <v>2025</v>
      </c>
      <c r="D14" t="s">
        <v>98</v>
      </c>
      <c r="E14">
        <v>6</v>
      </c>
      <c r="F14">
        <v>4</v>
      </c>
      <c r="G14">
        <v>8</v>
      </c>
      <c r="H14">
        <v>6</v>
      </c>
      <c r="I14">
        <f t="shared" si="0"/>
        <v>4.7</v>
      </c>
      <c r="J14">
        <f t="array" ref="J14">STDEV(IF(($B$3:$B$722=$B14)*($C$3:$C$722=$C14)*($D$3:$D$722=$D14),$E$3:$E$722))</f>
        <v>1.8885620632287057</v>
      </c>
      <c r="K14">
        <f t="shared" si="1"/>
        <v>4.3</v>
      </c>
      <c r="L14">
        <f t="array" ref="L14">STDEV(IF(($B$3:$B$722=$B14)*($C$3:$C$722=$C14)*($D$3:$D$722=$D14),$F$3:$F$722))</f>
        <v>1.7669811040931427</v>
      </c>
      <c r="M14">
        <f t="shared" si="2"/>
        <v>7.2</v>
      </c>
      <c r="N14">
        <f t="array" ref="N14">STDEV(IF(($B$3:$B$722=$B14)*($C$3:$C$722=$C14)*($D$3:$D$722=$D14),$G$3:$G$722))</f>
        <v>2.529822128134704</v>
      </c>
      <c r="O14">
        <f t="shared" si="3"/>
        <v>4.5</v>
      </c>
      <c r="P14">
        <f t="array" ref="P14">STDEV(IF(($B$3:$B$722=$B14)*($C$3:$C$722=$C14)*($D$3:$D$722=$D14),$H$3:$H$722))</f>
        <v>2.0682789409984759</v>
      </c>
      <c r="Q14" s="35">
        <f t="shared" si="4"/>
        <v>0.68835439687775268</v>
      </c>
      <c r="R14">
        <f t="shared" si="5"/>
        <v>-0.16978110252852255</v>
      </c>
      <c r="S14">
        <f t="shared" si="6"/>
        <v>0.31622776601683777</v>
      </c>
      <c r="T14">
        <f t="shared" si="7"/>
        <v>0.72524066762284234</v>
      </c>
      <c r="U14" s="22">
        <v>0.24778181818181819</v>
      </c>
      <c r="V14">
        <v>49</v>
      </c>
      <c r="W14">
        <v>28</v>
      </c>
      <c r="X14">
        <v>11</v>
      </c>
      <c r="Y14">
        <v>88</v>
      </c>
      <c r="Z14" s="25">
        <v>3.5249999999999999</v>
      </c>
      <c r="AA14" s="28">
        <v>3</v>
      </c>
      <c r="AB14" s="28">
        <v>3.8</v>
      </c>
      <c r="AC14" s="28">
        <v>3.7749999999999999</v>
      </c>
      <c r="AD14" s="31">
        <v>3.5</v>
      </c>
      <c r="AE14" s="31">
        <v>2.4249999999999998</v>
      </c>
      <c r="AF14">
        <v>40</v>
      </c>
      <c r="AG14" s="28">
        <f t="shared" si="8"/>
        <v>3.5249999999999999</v>
      </c>
      <c r="AH14" s="31">
        <f t="shared" si="9"/>
        <v>2.9624999999999999</v>
      </c>
      <c r="AI14" s="22" cm="1">
        <f t="array" ref="AI14">IF(U14="",0,IFERROR((U14-AVERAGEIFS($U$3:$U$722,$A$3:$A$722,$A14))/_xlfn.STDEV.S(_xlfn._xlws.FILTER($U$3:$U$722,$A$3:$A$722=$A14)),0))</f>
        <v>-0.27371994540047018</v>
      </c>
      <c r="AJ14" s="25">
        <f t="array" ref="AJ14">IFERROR((Z14-AVERAGEIFS($Z$3:$Z$722,$A$3:$A$722,$A14))/_xlfn.STDEV.S(_xlfn._xlws.FILTER($Z$3:$Z$722,$A$3:$A$722=$A14)),"")</f>
        <v>-0.52825569125390726</v>
      </c>
      <c r="AK14" s="28">
        <f t="array" ref="AK14">IFERROR((AG14-AVERAGEIFS($AG$3:$AG$722,$A$3:$A$722,$A14))/_xlfn.STDEV.S(_xlfn._xlws.FILTER($AG$3:$AG$722,$A$3:$A$722=$A14)),"")</f>
        <v>-0.45617141319648313</v>
      </c>
      <c r="AL14" s="31">
        <f t="array" ref="AL14">IFERROR((AH14-AVERAGEIFS($AH$3:$AH$722,$A$3:$A$722,$A14))/_xlfn.STDEV.S(_xlfn._xlws.FILTER($AH$3:$AH$722,$A$3:$A$722=$A14)),"")</f>
        <v>-0.50781487714087137</v>
      </c>
      <c r="AM14" s="18">
        <f t="shared" si="10"/>
        <v>-0.96207434227822286</v>
      </c>
      <c r="AN14" s="18">
        <f t="shared" si="11"/>
        <v>-1.2166100881316599</v>
      </c>
      <c r="AO14">
        <f t="shared" si="12"/>
        <v>0.25453574585343708</v>
      </c>
      <c r="AP14">
        <f t="shared" si="13"/>
        <v>-0.77239917921332091</v>
      </c>
      <c r="AQ14">
        <f t="shared" si="14"/>
        <v>-1.2330555447637137</v>
      </c>
      <c r="AR14" s="18" t="str">
        <f t="shared" si="15"/>
        <v>A. 총체적과장형</v>
      </c>
      <c r="AS14" t="str">
        <f t="shared" si="16"/>
        <v/>
      </c>
      <c r="AT14" t="str">
        <f t="shared" si="17"/>
        <v/>
      </c>
      <c r="AU14" t="str">
        <f t="shared" si="18"/>
        <v/>
      </c>
      <c r="AV14" t="str">
        <f t="shared" si="19"/>
        <v/>
      </c>
    </row>
    <row r="15" spans="1:48" x14ac:dyDescent="0.3">
      <c r="A15" t="s">
        <v>99</v>
      </c>
      <c r="B15" t="s">
        <v>86</v>
      </c>
      <c r="C15">
        <v>2023</v>
      </c>
      <c r="D15" t="s">
        <v>87</v>
      </c>
      <c r="E15">
        <v>6</v>
      </c>
      <c r="F15">
        <v>4</v>
      </c>
      <c r="G15">
        <v>8</v>
      </c>
      <c r="H15">
        <v>6</v>
      </c>
      <c r="I15">
        <f t="shared" si="0"/>
        <v>5.4</v>
      </c>
      <c r="J15">
        <f t="array" ref="J15">STDEV(IF(($B$3:$B$722=$B15)*($C$3:$C$722=$C15)*($D$3:$D$722=$D15),$E$3:$E$722))</f>
        <v>1.8973665961010269</v>
      </c>
      <c r="K15">
        <f t="shared" si="1"/>
        <v>5.4</v>
      </c>
      <c r="L15">
        <f t="array" ref="L15">STDEV(IF(($B$3:$B$722=$B15)*($C$3:$C$722=$C15)*($D$3:$D$722=$D15),$F$3:$F$722))</f>
        <v>1.6465452046971285</v>
      </c>
      <c r="M15">
        <f t="shared" si="2"/>
        <v>7.8</v>
      </c>
      <c r="N15">
        <f t="array" ref="N15">STDEV(IF(($B$3:$B$722=$B15)*($C$3:$C$722=$C15)*($D$3:$D$722=$D15),$G$3:$G$722))</f>
        <v>0.63245553203367588</v>
      </c>
      <c r="O15">
        <f t="shared" si="3"/>
        <v>4.8</v>
      </c>
      <c r="P15">
        <f t="array" ref="P15">STDEV(IF(($B$3:$B$722=$B15)*($C$3:$C$722=$C15)*($D$3:$D$722=$D15),$H$3:$H$722))</f>
        <v>2.6997942308422114</v>
      </c>
      <c r="Q15" s="35">
        <f t="shared" si="4"/>
        <v>0.31622776601683789</v>
      </c>
      <c r="R15">
        <f t="shared" si="5"/>
        <v>-0.85026514668786235</v>
      </c>
      <c r="S15">
        <f t="shared" si="6"/>
        <v>0.31622776601683822</v>
      </c>
      <c r="T15">
        <f t="shared" si="7"/>
        <v>0.44447831849231545</v>
      </c>
      <c r="U15" s="22">
        <v>0.56223703703703709</v>
      </c>
      <c r="V15">
        <v>17</v>
      </c>
      <c r="W15">
        <v>2</v>
      </c>
      <c r="X15">
        <v>8</v>
      </c>
      <c r="Y15">
        <v>27</v>
      </c>
      <c r="Z15" s="25">
        <v>3.1304347826086958</v>
      </c>
      <c r="AA15" s="28">
        <v>3.152173913043478</v>
      </c>
      <c r="AB15" s="28">
        <v>3.4347826086956519</v>
      </c>
      <c r="AC15" s="28">
        <v>3.1304347826086958</v>
      </c>
      <c r="AD15" s="31">
        <v>2.8913043478260869</v>
      </c>
      <c r="AE15" s="31">
        <v>2.3695652173913042</v>
      </c>
      <c r="AF15">
        <v>46</v>
      </c>
      <c r="AG15" s="28">
        <f t="shared" si="8"/>
        <v>3.2391304347826089</v>
      </c>
      <c r="AH15" s="31">
        <f t="shared" si="9"/>
        <v>2.6304347826086953</v>
      </c>
      <c r="AI15" s="22" cm="1">
        <f t="array" ref="AI15">IF(U15="",0,IFERROR((U15-AVERAGEIFS($U$3:$U$722,$A$3:$A$722,$A15))/_xlfn.STDEV.S(_xlfn._xlws.FILTER($U$3:$U$722,$A$3:$A$722=$A15)),0))</f>
        <v>1.2252565393207751</v>
      </c>
      <c r="AJ15" s="25">
        <f t="array" ref="AJ15">IFERROR((Z15-AVERAGEIFS($Z$3:$Z$722,$A$3:$A$722,$A15))/_xlfn.STDEV.S(_xlfn._xlws.FILTER($Z$3:$Z$722,$A$3:$A$722=$A15)),"")</f>
        <v>-1.7921897578299981</v>
      </c>
      <c r="AK15" s="28">
        <f t="array" ref="AK15">IFERROR((AG15-AVERAGEIFS($AG$3:$AG$722,$A$3:$A$722,$A15))/_xlfn.STDEV.S(_xlfn._xlws.FILTER($AG$3:$AG$722,$A$3:$A$722=$A15)),"")</f>
        <v>-1.4478857575430812</v>
      </c>
      <c r="AL15" s="31">
        <f t="array" ref="AL15">IFERROR((AH15-AVERAGEIFS($AH$3:$AH$722,$A$3:$A$722,$A15))/_xlfn.STDEV.S(_xlfn._xlws.FILTER($AH$3:$AH$722,$A$3:$A$722=$A15)),"")</f>
        <v>-1.1501189248380244</v>
      </c>
      <c r="AM15" s="18">
        <f t="shared" si="10"/>
        <v>0.90902877330393717</v>
      </c>
      <c r="AN15" s="18">
        <f t="shared" si="11"/>
        <v>-2.1084175238468359</v>
      </c>
      <c r="AO15">
        <f t="shared" si="12"/>
        <v>3.0174462971507729</v>
      </c>
      <c r="AP15">
        <f t="shared" si="13"/>
        <v>-1.7641135235599195</v>
      </c>
      <c r="AQ15">
        <f t="shared" si="14"/>
        <v>-1.5945972433303397</v>
      </c>
      <c r="AR15" s="18" t="str">
        <f t="shared" si="15"/>
        <v>C. 내부은폐형</v>
      </c>
      <c r="AS15">
        <f t="shared" si="16"/>
        <v>3.5</v>
      </c>
      <c r="AT15">
        <f t="shared" si="17"/>
        <v>3.8571428571428572</v>
      </c>
      <c r="AU15">
        <f t="shared" si="18"/>
        <v>3.8611111111111112</v>
      </c>
      <c r="AV15">
        <f t="shared" si="19"/>
        <v>3.3913043478260869</v>
      </c>
    </row>
    <row r="16" spans="1:48" x14ac:dyDescent="0.3">
      <c r="A16" t="s">
        <v>99</v>
      </c>
      <c r="B16" t="s">
        <v>86</v>
      </c>
      <c r="C16">
        <v>2023</v>
      </c>
      <c r="D16" t="s">
        <v>88</v>
      </c>
      <c r="E16">
        <v>6</v>
      </c>
      <c r="F16">
        <v>4</v>
      </c>
      <c r="G16">
        <v>8</v>
      </c>
      <c r="H16">
        <v>6</v>
      </c>
      <c r="I16">
        <f t="shared" si="0"/>
        <v>5.4</v>
      </c>
      <c r="J16">
        <f t="array" ref="J16">STDEV(IF(($B$3:$B$722=$B16)*($C$3:$C$722=$C16)*($D$3:$D$722=$D16),$E$3:$E$722))</f>
        <v>1.8973665961010269</v>
      </c>
      <c r="K16">
        <f t="shared" si="1"/>
        <v>5.4</v>
      </c>
      <c r="L16">
        <f t="array" ref="L16">STDEV(IF(($B$3:$B$722=$B16)*($C$3:$C$722=$C16)*($D$3:$D$722=$D16),$F$3:$F$722))</f>
        <v>1.6465452046971285</v>
      </c>
      <c r="M16">
        <f t="shared" si="2"/>
        <v>7.8</v>
      </c>
      <c r="N16">
        <f t="array" ref="N16">STDEV(IF(($B$3:$B$722=$B16)*($C$3:$C$722=$C16)*($D$3:$D$722=$D16),$G$3:$G$722))</f>
        <v>0.63245553203367588</v>
      </c>
      <c r="O16">
        <f t="shared" si="3"/>
        <v>4.8</v>
      </c>
      <c r="P16">
        <f t="array" ref="P16">STDEV(IF(($B$3:$B$722=$B16)*($C$3:$C$722=$C16)*($D$3:$D$722=$D16),$H$3:$H$722))</f>
        <v>2.6997942308422114</v>
      </c>
      <c r="Q16" s="35">
        <f t="shared" si="4"/>
        <v>0.31622776601683789</v>
      </c>
      <c r="R16">
        <f t="shared" si="5"/>
        <v>-0.85026514668786235</v>
      </c>
      <c r="S16">
        <f t="shared" si="6"/>
        <v>0.31622776601683822</v>
      </c>
      <c r="T16">
        <f t="shared" si="7"/>
        <v>0.44447831849231545</v>
      </c>
      <c r="U16" s="22">
        <v>0.30437894736842108</v>
      </c>
      <c r="V16">
        <v>8</v>
      </c>
      <c r="W16">
        <v>1</v>
      </c>
      <c r="X16">
        <v>10</v>
      </c>
      <c r="Y16">
        <v>19</v>
      </c>
      <c r="Z16" s="25">
        <v>3.5</v>
      </c>
      <c r="AA16" s="28">
        <v>3.4736842105263159</v>
      </c>
      <c r="AB16" s="28">
        <v>3.763157894736842</v>
      </c>
      <c r="AC16" s="28">
        <v>3.3684210526315792</v>
      </c>
      <c r="AD16" s="31">
        <v>3.3947368421052642</v>
      </c>
      <c r="AE16" s="31">
        <v>2.7894736842105261</v>
      </c>
      <c r="AF16">
        <v>38</v>
      </c>
      <c r="AG16" s="28">
        <f t="shared" si="8"/>
        <v>3.5350877192982453</v>
      </c>
      <c r="AH16" s="31">
        <f t="shared" si="9"/>
        <v>3.0921052631578951</v>
      </c>
      <c r="AI16" s="22" cm="1">
        <f t="array" ref="AI16">IF(U16="",0,IFERROR((U16-AVERAGEIFS($U$3:$U$722,$A$3:$A$722,$A16))/_xlfn.STDEV.S(_xlfn._xlws.FILTER($U$3:$U$722,$A$3:$A$722=$A16)),0))</f>
        <v>0.19244579032205911</v>
      </c>
      <c r="AJ16" s="25">
        <f t="array" ref="AJ16">IFERROR((Z16-AVERAGEIFS($Z$3:$Z$722,$A$3:$A$722,$A16))/_xlfn.STDEV.S(_xlfn._xlws.FILTER($Z$3:$Z$722,$A$3:$A$722=$A16)),"")</f>
        <v>-6.8811201213708623E-2</v>
      </c>
      <c r="AK16" s="28">
        <f t="array" ref="AK16">IFERROR((AG16-AVERAGEIFS($AG$3:$AG$722,$A$3:$A$722,$A16))/_xlfn.STDEV.S(_xlfn._xlws.FILTER($AG$3:$AG$722,$A$3:$A$722=$A16)),"")</f>
        <v>8.6879365792011831E-2</v>
      </c>
      <c r="AL16" s="31">
        <f t="array" ref="AL16">IFERROR((AH16-AVERAGEIFS($AH$3:$AH$722,$A$3:$A$722,$A16))/_xlfn.STDEV.S(_xlfn._xlws.FILTER($AH$3:$AH$722,$A$3:$A$722=$A16)),"")</f>
        <v>0.59575586284938087</v>
      </c>
      <c r="AM16" s="18">
        <f t="shared" si="10"/>
        <v>-0.12378197569477878</v>
      </c>
      <c r="AN16" s="18">
        <f t="shared" si="11"/>
        <v>-0.38503896723054654</v>
      </c>
      <c r="AO16">
        <f t="shared" si="12"/>
        <v>0.26125699153576776</v>
      </c>
      <c r="AP16">
        <f t="shared" si="13"/>
        <v>-0.22934840022482639</v>
      </c>
      <c r="AQ16">
        <f t="shared" si="14"/>
        <v>0.15127754435706542</v>
      </c>
      <c r="AR16" s="18" t="str">
        <f t="shared" si="15"/>
        <v>D. 균형일치형</v>
      </c>
      <c r="AS16">
        <f t="shared" si="16"/>
        <v>3.8571428571428572</v>
      </c>
      <c r="AT16">
        <f t="shared" si="17"/>
        <v>3.8611111111111112</v>
      </c>
      <c r="AU16">
        <f t="shared" si="18"/>
        <v>3.3913043478260869</v>
      </c>
      <c r="AV16">
        <f t="shared" si="19"/>
        <v>3.5762711864406782</v>
      </c>
    </row>
    <row r="17" spans="1:48" x14ac:dyDescent="0.3">
      <c r="A17" t="s">
        <v>99</v>
      </c>
      <c r="B17" t="s">
        <v>86</v>
      </c>
      <c r="C17">
        <v>2023</v>
      </c>
      <c r="D17" t="s">
        <v>89</v>
      </c>
      <c r="E17">
        <v>6</v>
      </c>
      <c r="F17">
        <v>4</v>
      </c>
      <c r="G17">
        <v>8</v>
      </c>
      <c r="H17">
        <v>6</v>
      </c>
      <c r="I17">
        <f t="shared" si="0"/>
        <v>5.4</v>
      </c>
      <c r="J17">
        <f t="array" ref="J17">STDEV(IF(($B$3:$B$722=$B17)*($C$3:$C$722=$C17)*($D$3:$D$722=$D17),$E$3:$E$722))</f>
        <v>1.8973665961010269</v>
      </c>
      <c r="K17">
        <f t="shared" si="1"/>
        <v>5.4</v>
      </c>
      <c r="L17">
        <f t="array" ref="L17">STDEV(IF(($B$3:$B$722=$B17)*($C$3:$C$722=$C17)*($D$3:$D$722=$D17),$F$3:$F$722))</f>
        <v>1.6465452046971285</v>
      </c>
      <c r="M17">
        <f t="shared" si="2"/>
        <v>7.8</v>
      </c>
      <c r="N17">
        <f t="array" ref="N17">STDEV(IF(($B$3:$B$722=$B17)*($C$3:$C$722=$C17)*($D$3:$D$722=$D17),$G$3:$G$722))</f>
        <v>0.63245553203367588</v>
      </c>
      <c r="O17">
        <f t="shared" si="3"/>
        <v>4.8</v>
      </c>
      <c r="P17">
        <f t="array" ref="P17">STDEV(IF(($B$3:$B$722=$B17)*($C$3:$C$722=$C17)*($D$3:$D$722=$D17),$H$3:$H$722))</f>
        <v>2.6997942308422114</v>
      </c>
      <c r="Q17" s="35">
        <f t="shared" si="4"/>
        <v>0.31622776601683789</v>
      </c>
      <c r="R17">
        <f t="shared" si="5"/>
        <v>-0.85026514668786235</v>
      </c>
      <c r="S17">
        <f t="shared" si="6"/>
        <v>0.31622776601683822</v>
      </c>
      <c r="T17">
        <f t="shared" si="7"/>
        <v>0.44447831849231545</v>
      </c>
      <c r="U17" s="22">
        <v>0.19888</v>
      </c>
      <c r="V17">
        <v>1</v>
      </c>
      <c r="W17">
        <v>0</v>
      </c>
      <c r="X17">
        <v>4</v>
      </c>
      <c r="Y17">
        <v>5</v>
      </c>
      <c r="Z17" s="25">
        <v>3.8571428571428572</v>
      </c>
      <c r="AA17" s="28">
        <v>3.7714285714285709</v>
      </c>
      <c r="AB17" s="28">
        <v>4.0857142857142854</v>
      </c>
      <c r="AC17" s="28">
        <v>3.7714285714285709</v>
      </c>
      <c r="AD17" s="31">
        <v>3.5142857142857138</v>
      </c>
      <c r="AE17" s="31">
        <v>3.0857142857142859</v>
      </c>
      <c r="AF17">
        <v>35</v>
      </c>
      <c r="AG17" s="28">
        <f t="shared" si="8"/>
        <v>3.8761904761904753</v>
      </c>
      <c r="AH17" s="31">
        <f t="shared" si="9"/>
        <v>3.3</v>
      </c>
      <c r="AI17" s="22" cm="1">
        <f t="array" ref="AI17">IF(U17="",0,IFERROR((U17-AVERAGEIFS($U$3:$U$722,$A$3:$A$722,$A17))/_xlfn.STDEV.S(_xlfn._xlws.FILTER($U$3:$U$722,$A$3:$A$722=$A17)),0))</f>
        <v>-0.23011394782765193</v>
      </c>
      <c r="AJ17" s="25">
        <f t="array" ref="AJ17">IFERROR((Z17-AVERAGEIFS($Z$3:$Z$722,$A$3:$A$722,$A17))/_xlfn.STDEV.S(_xlfn._xlws.FILTER($Z$3:$Z$722,$A$3:$A$722=$A17)),"")</f>
        <v>1.596638664423883</v>
      </c>
      <c r="AK17" s="28">
        <f t="array" ref="AK17">IFERROR((AG17-AVERAGEIFS($AG$3:$AG$722,$A$3:$A$722,$A17))/_xlfn.STDEV.S(_xlfn._xlws.FILTER($AG$3:$AG$722,$A$3:$A$722=$A17)),"")</f>
        <v>1.8557583295533675</v>
      </c>
      <c r="AL17" s="31">
        <f t="array" ref="AL17">IFERROR((AH17-AVERAGEIFS($AH$3:$AH$722,$A$3:$A$722,$A17))/_xlfn.STDEV.S(_xlfn._xlws.FILTER($AH$3:$AH$722,$A$3:$A$722=$A17)),"")</f>
        <v>1.3819403707125784</v>
      </c>
      <c r="AM17" s="18">
        <f t="shared" si="10"/>
        <v>-0.54634171384448982</v>
      </c>
      <c r="AN17" s="18">
        <f t="shared" si="11"/>
        <v>1.280410898407045</v>
      </c>
      <c r="AO17">
        <f t="shared" si="12"/>
        <v>-1.826752612251535</v>
      </c>
      <c r="AP17">
        <f t="shared" si="13"/>
        <v>1.5395305635365293</v>
      </c>
      <c r="AQ17">
        <f t="shared" si="14"/>
        <v>0.93746205222026291</v>
      </c>
      <c r="AR17" s="18" t="str">
        <f t="shared" si="15"/>
        <v>B. 외부미화형</v>
      </c>
      <c r="AS17">
        <f t="shared" si="16"/>
        <v>3.8611111111111112</v>
      </c>
      <c r="AT17">
        <f t="shared" si="17"/>
        <v>3.3913043478260869</v>
      </c>
      <c r="AU17">
        <f t="shared" si="18"/>
        <v>3.5762711864406782</v>
      </c>
      <c r="AV17">
        <f t="shared" si="19"/>
        <v>3.6969696969696968</v>
      </c>
    </row>
    <row r="18" spans="1:48" x14ac:dyDescent="0.3">
      <c r="A18" t="s">
        <v>99</v>
      </c>
      <c r="B18" t="s">
        <v>86</v>
      </c>
      <c r="C18">
        <v>2023</v>
      </c>
      <c r="D18" t="s">
        <v>90</v>
      </c>
      <c r="E18">
        <v>6</v>
      </c>
      <c r="F18">
        <v>4</v>
      </c>
      <c r="G18">
        <v>8</v>
      </c>
      <c r="H18">
        <v>6</v>
      </c>
      <c r="I18">
        <f t="shared" si="0"/>
        <v>5.4</v>
      </c>
      <c r="J18">
        <f t="array" ref="J18">STDEV(IF(($B$3:$B$722=$B18)*($C$3:$C$722=$C18)*($D$3:$D$722=$D18),$E$3:$E$722))</f>
        <v>1.8973665961010269</v>
      </c>
      <c r="K18">
        <f t="shared" si="1"/>
        <v>5.4</v>
      </c>
      <c r="L18">
        <f t="array" ref="L18">STDEV(IF(($B$3:$B$722=$B18)*($C$3:$C$722=$C18)*($D$3:$D$722=$D18),$F$3:$F$722))</f>
        <v>1.6465452046971285</v>
      </c>
      <c r="M18">
        <f t="shared" si="2"/>
        <v>7.8</v>
      </c>
      <c r="N18">
        <f t="array" ref="N18">STDEV(IF(($B$3:$B$722=$B18)*($C$3:$C$722=$C18)*($D$3:$D$722=$D18),$G$3:$G$722))</f>
        <v>0.63245553203367588</v>
      </c>
      <c r="O18">
        <f t="shared" si="3"/>
        <v>4.8</v>
      </c>
      <c r="P18">
        <f t="array" ref="P18">STDEV(IF(($B$3:$B$722=$B18)*($C$3:$C$722=$C18)*($D$3:$D$722=$D18),$H$3:$H$722))</f>
        <v>2.6997942308422114</v>
      </c>
      <c r="Q18" s="35">
        <f t="shared" si="4"/>
        <v>0.31622776601683789</v>
      </c>
      <c r="R18">
        <f t="shared" si="5"/>
        <v>-0.85026514668786235</v>
      </c>
      <c r="S18">
        <f t="shared" si="6"/>
        <v>0.31622776601683822</v>
      </c>
      <c r="T18">
        <f t="shared" si="7"/>
        <v>0.44447831849231545</v>
      </c>
      <c r="U18" s="22">
        <v>-0.2389518518518518</v>
      </c>
      <c r="V18">
        <v>8</v>
      </c>
      <c r="W18">
        <v>15</v>
      </c>
      <c r="X18">
        <v>4</v>
      </c>
      <c r="Y18">
        <v>27</v>
      </c>
      <c r="Z18" s="25">
        <v>3.8611111111111112</v>
      </c>
      <c r="AA18" s="28">
        <v>3.4444444444444451</v>
      </c>
      <c r="AB18" s="28">
        <v>3.9722222222222219</v>
      </c>
      <c r="AC18" s="28">
        <v>3.6111111111111112</v>
      </c>
      <c r="AD18" s="31">
        <v>3.5277777777777781</v>
      </c>
      <c r="AE18" s="31">
        <v>2.8611111111111112</v>
      </c>
      <c r="AF18">
        <v>36</v>
      </c>
      <c r="AG18" s="28">
        <f t="shared" si="8"/>
        <v>3.675925925925926</v>
      </c>
      <c r="AH18" s="31">
        <f t="shared" si="9"/>
        <v>3.1944444444444446</v>
      </c>
      <c r="AI18" s="22" cm="1">
        <f t="array" ref="AI18">IF(U18="",0,IFERROR((U18-AVERAGEIFS($U$3:$U$722,$A$3:$A$722,$A18))/_xlfn.STDEV.S(_xlfn._xlws.FILTER($U$3:$U$722,$A$3:$A$722=$A18)),0))</f>
        <v>-1.9837818022189699</v>
      </c>
      <c r="AJ18" s="25">
        <f t="array" ref="AJ18">IFERROR((Z18-AVERAGEIFS($Z$3:$Z$722,$A$3:$A$722,$A18))/_xlfn.STDEV.S(_xlfn._xlws.FILTER($Z$3:$Z$722,$A$3:$A$722=$A18)),"")</f>
        <v>1.6151436629309674</v>
      </c>
      <c r="AK18" s="28">
        <f t="array" ref="AK18">IFERROR((AG18-AVERAGEIFS($AG$3:$AG$722,$A$3:$A$722,$A18))/_xlfn.STDEV.S(_xlfn._xlws.FILTER($AG$3:$AG$722,$A$3:$A$722=$A18)),"")</f>
        <v>0.81723330156008267</v>
      </c>
      <c r="AL18" s="31">
        <f t="array" ref="AL18">IFERROR((AH18-AVERAGEIFS($AH$3:$AH$722,$A$3:$A$722,$A18))/_xlfn.STDEV.S(_xlfn._xlws.FILTER($AH$3:$AH$722,$A$3:$A$722=$A18)),"")</f>
        <v>0.98276652072859227</v>
      </c>
      <c r="AM18" s="18">
        <f t="shared" si="10"/>
        <v>-2.3000095682358079</v>
      </c>
      <c r="AN18" s="18">
        <f t="shared" si="11"/>
        <v>1.2989158969141297</v>
      </c>
      <c r="AO18">
        <f t="shared" si="12"/>
        <v>-3.5989254651499376</v>
      </c>
      <c r="AP18">
        <f t="shared" si="13"/>
        <v>0.50100553554324445</v>
      </c>
      <c r="AQ18">
        <f t="shared" si="14"/>
        <v>0.53828820223627682</v>
      </c>
      <c r="AR18" s="18" t="str">
        <f t="shared" si="15"/>
        <v>B. 외부미화형</v>
      </c>
      <c r="AS18">
        <f t="shared" si="16"/>
        <v>3.3913043478260869</v>
      </c>
      <c r="AT18">
        <f t="shared" si="17"/>
        <v>3.5762711864406782</v>
      </c>
      <c r="AU18">
        <f t="shared" si="18"/>
        <v>3.6969696969696968</v>
      </c>
      <c r="AV18">
        <f t="shared" si="19"/>
        <v>3.5277777777777781</v>
      </c>
    </row>
    <row r="19" spans="1:48" s="32" customFormat="1" x14ac:dyDescent="0.3">
      <c r="A19" s="32" t="s">
        <v>99</v>
      </c>
      <c r="B19" s="32" t="s">
        <v>86</v>
      </c>
      <c r="C19" s="32">
        <v>2024</v>
      </c>
      <c r="D19" s="32" t="s">
        <v>91</v>
      </c>
      <c r="E19" s="32">
        <v>4</v>
      </c>
      <c r="F19" s="32">
        <v>4</v>
      </c>
      <c r="G19" s="32">
        <v>6</v>
      </c>
      <c r="H19" s="32">
        <v>4</v>
      </c>
      <c r="I19" s="32">
        <f t="shared" si="0"/>
        <v>4.9000000000000004</v>
      </c>
      <c r="J19" s="32">
        <f t="array" ref="J19">STDEV(IF(($B$3:$B$722=$B19)*($C$3:$C$722=$C19)*($D$3:$D$722=$D19),$E$3:$E$722))</f>
        <v>2.330951164939612</v>
      </c>
      <c r="K19" s="32">
        <f t="shared" si="1"/>
        <v>5.0999999999999996</v>
      </c>
      <c r="L19" s="32">
        <f t="array" ref="L19">STDEV(IF(($B$3:$B$722=$B19)*($C$3:$C$722=$C19)*($D$3:$D$722=$D19),$F$3:$F$722))</f>
        <v>1.9119507199599977</v>
      </c>
      <c r="M19" s="32">
        <f t="shared" si="2"/>
        <v>6.6</v>
      </c>
      <c r="N19" s="32">
        <f t="array" ref="N19">STDEV(IF(($B$3:$B$722=$B19)*($C$3:$C$722=$C19)*($D$3:$D$722=$D19),$G$3:$G$722))</f>
        <v>2.5033311140691445</v>
      </c>
      <c r="O19" s="32">
        <f t="shared" si="3"/>
        <v>4.2</v>
      </c>
      <c r="P19" s="32">
        <f t="array" ref="P19">STDEV(IF(($B$3:$B$722=$B19)*($C$3:$C$722=$C19)*($D$3:$D$722=$D19),$H$3:$H$722))</f>
        <v>2.3944379994757292</v>
      </c>
      <c r="Q19" s="35">
        <f t="shared" si="4"/>
        <v>-0.38610847517404623</v>
      </c>
      <c r="R19" s="32">
        <f t="shared" si="5"/>
        <v>-0.57532863609738549</v>
      </c>
      <c r="S19" s="32">
        <f t="shared" si="6"/>
        <v>-0.23968063858108826</v>
      </c>
      <c r="T19" s="32">
        <f t="shared" si="7"/>
        <v>-8.3526906958455757E-2</v>
      </c>
      <c r="V19" s="32">
        <v>1</v>
      </c>
      <c r="W19" s="32">
        <v>0</v>
      </c>
      <c r="X19" s="32">
        <v>0</v>
      </c>
      <c r="Y19" s="32">
        <v>1</v>
      </c>
      <c r="Z19" s="32">
        <v>3.3913043478260869</v>
      </c>
      <c r="AA19" s="32">
        <v>3.4130434782608701</v>
      </c>
      <c r="AB19" s="32">
        <v>3.4347826086956519</v>
      </c>
      <c r="AC19" s="32">
        <v>3.0217391304347831</v>
      </c>
      <c r="AD19" s="32">
        <v>2.9130434782608701</v>
      </c>
      <c r="AE19" s="32">
        <v>2.4347826086956519</v>
      </c>
      <c r="AF19" s="32">
        <v>46</v>
      </c>
      <c r="AG19" s="32">
        <f t="shared" si="8"/>
        <v>3.2898550724637681</v>
      </c>
      <c r="AH19" s="32">
        <f t="shared" si="9"/>
        <v>2.6739130434782608</v>
      </c>
      <c r="AI19" s="32" cm="1">
        <f t="array" ref="AI19">IF(U19="",0,IFERROR((U19-AVERAGEIFS($U$3:$U$722,$A$3:$A$722,$A19))/_xlfn.STDEV.S(_xlfn._xlws.FILTER($U$3:$U$722,$A$3:$A$722=$A19)),0))</f>
        <v>0</v>
      </c>
      <c r="AJ19" s="32">
        <f t="array" ref="AJ19">IFERROR((Z19-AVERAGEIFS($Z$3:$Z$722,$A$3:$A$722,$A19))/_xlfn.STDEV.S(_xlfn._xlws.FILTER($Z$3:$Z$722,$A$3:$A$722=$A19)),"")</f>
        <v>-0.57568724727732357</v>
      </c>
      <c r="AK19" s="32">
        <f t="array" ref="AK19">IFERROR((AG19-AVERAGEIFS($AG$3:$AG$722,$A$3:$A$722,$A19))/_xlfn.STDEV.S(_xlfn._xlws.FILTER($AG$3:$AG$722,$A$3:$A$722=$A19)),"")</f>
        <v>-1.1848396732601343</v>
      </c>
      <c r="AL19" s="32">
        <f t="array" ref="AL19">IFERROR((AH19-AVERAGEIFS($AH$3:$AH$722,$A$3:$A$722,$A19))/_xlfn.STDEV.S(_xlfn._xlws.FILTER($AH$3:$AH$722,$A$3:$A$722=$A19)),"")</f>
        <v>-0.98569949006201052</v>
      </c>
      <c r="AM19" s="32">
        <f t="shared" si="10"/>
        <v>0.38610847517404623</v>
      </c>
      <c r="AN19" s="32">
        <f t="shared" si="11"/>
        <v>-0.18957877210327734</v>
      </c>
      <c r="AO19" s="32">
        <f t="shared" si="12"/>
        <v>0.57568724727732357</v>
      </c>
      <c r="AP19" s="32">
        <f t="shared" si="13"/>
        <v>-0.94515903467904605</v>
      </c>
      <c r="AQ19" s="32">
        <f t="shared" si="14"/>
        <v>-0.90217258310355475</v>
      </c>
      <c r="AR19" s="32" t="str">
        <f t="shared" si="15"/>
        <v>D. 균형일치형</v>
      </c>
      <c r="AS19">
        <f t="shared" si="16"/>
        <v>3.5762711864406782</v>
      </c>
      <c r="AT19">
        <f t="shared" si="17"/>
        <v>3.6969696969696968</v>
      </c>
      <c r="AU19">
        <f t="shared" si="18"/>
        <v>3.5277777777777781</v>
      </c>
      <c r="AV19">
        <f t="shared" si="19"/>
        <v>3.4772727272727271</v>
      </c>
    </row>
    <row r="20" spans="1:48" x14ac:dyDescent="0.3">
      <c r="A20" t="s">
        <v>99</v>
      </c>
      <c r="B20" t="s">
        <v>86</v>
      </c>
      <c r="C20">
        <v>2024</v>
      </c>
      <c r="D20" t="s">
        <v>92</v>
      </c>
      <c r="E20">
        <v>4</v>
      </c>
      <c r="F20">
        <v>4</v>
      </c>
      <c r="G20">
        <v>6</v>
      </c>
      <c r="H20">
        <v>4</v>
      </c>
      <c r="I20">
        <f t="shared" si="0"/>
        <v>4.9000000000000004</v>
      </c>
      <c r="J20">
        <f t="array" ref="J20">STDEV(IF(($B$3:$B$722=$B20)*($C$3:$C$722=$C20)*($D$3:$D$722=$D20),$E$3:$E$722))</f>
        <v>2.330951164939612</v>
      </c>
      <c r="K20">
        <f t="shared" si="1"/>
        <v>5.0999999999999996</v>
      </c>
      <c r="L20">
        <f t="array" ref="L20">STDEV(IF(($B$3:$B$722=$B20)*($C$3:$C$722=$C20)*($D$3:$D$722=$D20),$F$3:$F$722))</f>
        <v>1.9119507199599977</v>
      </c>
      <c r="M20">
        <f t="shared" si="2"/>
        <v>6.6</v>
      </c>
      <c r="N20">
        <f t="array" ref="N20">STDEV(IF(($B$3:$B$722=$B20)*($C$3:$C$722=$C20)*($D$3:$D$722=$D20),$G$3:$G$722))</f>
        <v>2.5033311140691445</v>
      </c>
      <c r="O20">
        <f t="shared" si="3"/>
        <v>4.2</v>
      </c>
      <c r="P20">
        <f t="array" ref="P20">STDEV(IF(($B$3:$B$722=$B20)*($C$3:$C$722=$C20)*($D$3:$D$722=$D20),$H$3:$H$722))</f>
        <v>2.3944379994757292</v>
      </c>
      <c r="Q20" s="35">
        <f t="shared" si="4"/>
        <v>-0.38610847517404623</v>
      </c>
      <c r="R20">
        <f t="shared" si="5"/>
        <v>-0.57532863609738549</v>
      </c>
      <c r="S20">
        <f t="shared" si="6"/>
        <v>-0.23968063858108826</v>
      </c>
      <c r="T20">
        <f t="shared" si="7"/>
        <v>-8.3526906958455757E-2</v>
      </c>
      <c r="U20" s="22">
        <v>2.2611111111111099E-2</v>
      </c>
      <c r="V20">
        <v>4</v>
      </c>
      <c r="W20">
        <v>5</v>
      </c>
      <c r="X20">
        <v>0</v>
      </c>
      <c r="Y20">
        <v>9</v>
      </c>
      <c r="Z20" s="25">
        <v>3.5762711864406782</v>
      </c>
      <c r="AA20" s="28">
        <v>3.4406779661016951</v>
      </c>
      <c r="AB20" s="28">
        <v>3.6779661016949148</v>
      </c>
      <c r="AC20" s="28">
        <v>3.3389830508474581</v>
      </c>
      <c r="AD20" s="31">
        <v>3.2372881355932202</v>
      </c>
      <c r="AE20" s="31">
        <v>2.5762711864406782</v>
      </c>
      <c r="AF20">
        <v>59</v>
      </c>
      <c r="AG20" s="28">
        <f t="shared" si="8"/>
        <v>3.485875706214689</v>
      </c>
      <c r="AH20" s="31">
        <f t="shared" si="9"/>
        <v>2.906779661016949</v>
      </c>
      <c r="AI20" s="22" cm="1">
        <f t="array" ref="AI20">IF(U20="",0,IFERROR((U20-AVERAGEIFS($U$3:$U$722,$A$3:$A$722,$A20))/_xlfn.STDEV.S(_xlfn._xlws.FILTER($U$3:$U$722,$A$3:$A$722=$A20)),0))</f>
        <v>-0.93613175550034422</v>
      </c>
      <c r="AJ20" s="25">
        <f t="array" ref="AJ20">IFERROR((Z20-AVERAGEIFS($Z$3:$Z$722,$A$3:$A$722,$A20))/_xlfn.STDEV.S(_xlfn._xlws.FILTER($Z$3:$Z$722,$A$3:$A$722=$A20)),"")</f>
        <v>0.28686114297330356</v>
      </c>
      <c r="AK20" s="28">
        <f t="array" ref="AK20">IFERROR((AG20-AVERAGEIFS($AG$3:$AG$722,$A$3:$A$722,$A20))/_xlfn.STDEV.S(_xlfn._xlws.FILTER($AG$3:$AG$722,$A$3:$A$722=$A20)),"")</f>
        <v>-0.16832260179382744</v>
      </c>
      <c r="AL20" s="31">
        <f t="array" ref="AL20">IFERROR((AH20-AVERAGEIFS($AH$3:$AH$722,$A$3:$A$722,$A20))/_xlfn.STDEV.S(_xlfn._xlws.FILTER($AH$3:$AH$722,$A$3:$A$722=$A20)),"")</f>
        <v>-0.10508014448200831</v>
      </c>
      <c r="AM20" s="18">
        <f t="shared" si="10"/>
        <v>-0.55002328032629799</v>
      </c>
      <c r="AN20" s="18">
        <f t="shared" si="11"/>
        <v>0.67296961814734979</v>
      </c>
      <c r="AO20">
        <f t="shared" si="12"/>
        <v>-1.2229928984736478</v>
      </c>
      <c r="AP20">
        <f t="shared" si="13"/>
        <v>7.1358036787260826E-2</v>
      </c>
      <c r="AQ20">
        <f t="shared" si="14"/>
        <v>-2.1553237523552551E-2</v>
      </c>
      <c r="AR20" s="18" t="str">
        <f t="shared" si="15"/>
        <v>B. 외부미화형</v>
      </c>
      <c r="AS20">
        <f t="shared" si="16"/>
        <v>3.6969696969696968</v>
      </c>
      <c r="AT20">
        <f t="shared" si="17"/>
        <v>3.5277777777777781</v>
      </c>
      <c r="AU20">
        <f t="shared" si="18"/>
        <v>3.4772727272727271</v>
      </c>
      <c r="AV20">
        <f t="shared" si="19"/>
        <v>3.4242424242424239</v>
      </c>
    </row>
    <row r="21" spans="1:48" x14ac:dyDescent="0.3">
      <c r="A21" t="s">
        <v>99</v>
      </c>
      <c r="B21" t="s">
        <v>86</v>
      </c>
      <c r="C21">
        <v>2024</v>
      </c>
      <c r="D21" t="s">
        <v>93</v>
      </c>
      <c r="E21">
        <v>4</v>
      </c>
      <c r="F21">
        <v>4</v>
      </c>
      <c r="G21">
        <v>6</v>
      </c>
      <c r="H21">
        <v>4</v>
      </c>
      <c r="I21">
        <f t="shared" si="0"/>
        <v>4.9000000000000004</v>
      </c>
      <c r="J21">
        <f t="array" ref="J21">STDEV(IF(($B$3:$B$722=$B21)*($C$3:$C$722=$C21)*($D$3:$D$722=$D21),$E$3:$E$722))</f>
        <v>2.330951164939612</v>
      </c>
      <c r="K21">
        <f t="shared" si="1"/>
        <v>5.0999999999999996</v>
      </c>
      <c r="L21">
        <f t="array" ref="L21">STDEV(IF(($B$3:$B$722=$B21)*($C$3:$C$722=$C21)*($D$3:$D$722=$D21),$F$3:$F$722))</f>
        <v>1.9119507199599977</v>
      </c>
      <c r="M21">
        <f t="shared" si="2"/>
        <v>6.6</v>
      </c>
      <c r="N21">
        <f t="array" ref="N21">STDEV(IF(($B$3:$B$722=$B21)*($C$3:$C$722=$C21)*($D$3:$D$722=$D21),$G$3:$G$722))</f>
        <v>2.5033311140691445</v>
      </c>
      <c r="O21">
        <f t="shared" si="3"/>
        <v>4.2</v>
      </c>
      <c r="P21">
        <f t="array" ref="P21">STDEV(IF(($B$3:$B$722=$B21)*($C$3:$C$722=$C21)*($D$3:$D$722=$D21),$H$3:$H$722))</f>
        <v>2.3944379994757292</v>
      </c>
      <c r="Q21" s="35">
        <f t="shared" si="4"/>
        <v>-0.38610847517404623</v>
      </c>
      <c r="R21">
        <f t="shared" si="5"/>
        <v>-0.57532863609738549</v>
      </c>
      <c r="S21">
        <f t="shared" si="6"/>
        <v>-0.23968063858108826</v>
      </c>
      <c r="T21">
        <f t="shared" si="7"/>
        <v>-8.3526906958455757E-2</v>
      </c>
      <c r="U21" s="22">
        <v>0.18694444444444441</v>
      </c>
      <c r="V21">
        <v>4</v>
      </c>
      <c r="W21">
        <v>3</v>
      </c>
      <c r="X21">
        <v>2</v>
      </c>
      <c r="Y21">
        <v>9</v>
      </c>
      <c r="Z21" s="25">
        <v>3.6969696969696968</v>
      </c>
      <c r="AA21" s="28">
        <v>3.6363636363636358</v>
      </c>
      <c r="AB21" s="28">
        <v>3.7575757575757578</v>
      </c>
      <c r="AC21" s="28">
        <v>3.606060606060606</v>
      </c>
      <c r="AD21" s="31">
        <v>3.6363636363636358</v>
      </c>
      <c r="AE21" s="31">
        <v>3.1212121212121211</v>
      </c>
      <c r="AF21">
        <v>33</v>
      </c>
      <c r="AG21" s="28">
        <f t="shared" si="8"/>
        <v>3.6666666666666665</v>
      </c>
      <c r="AH21" s="31">
        <f t="shared" si="9"/>
        <v>3.3787878787878785</v>
      </c>
      <c r="AI21" s="22" cm="1">
        <f t="array" ref="AI21">IF(U21="",0,IFERROR((U21-AVERAGEIFS($U$3:$U$722,$A$3:$A$722,$A21))/_xlfn.STDEV.S(_xlfn._xlws.FILTER($U$3:$U$722,$A$3:$A$722=$A21)),0))</f>
        <v>-0.27791997202061525</v>
      </c>
      <c r="AJ21" s="25">
        <f t="array" ref="AJ21">IFERROR((Z21-AVERAGEIFS($Z$3:$Z$722,$A$3:$A$722,$A21))/_xlfn.STDEV.S(_xlfn._xlws.FILTER($Z$3:$Z$722,$A$3:$A$722=$A21)),"")</f>
        <v>0.84970963377429554</v>
      </c>
      <c r="AK21" s="28">
        <f t="array" ref="AK21">IFERROR((AG21-AVERAGEIFS($AG$3:$AG$722,$A$3:$A$722,$A21))/_xlfn.STDEV.S(_xlfn._xlws.FILTER($AG$3:$AG$722,$A$3:$A$722=$A21)),"")</f>
        <v>0.76921695284176539</v>
      </c>
      <c r="AL21" s="31">
        <f t="array" ref="AL21">IFERROR((AH21-AVERAGEIFS($AH$3:$AH$722,$A$3:$A$722,$A21))/_xlfn.STDEV.S(_xlfn._xlws.FILTER($AH$3:$AH$722,$A$3:$A$722=$A21)),"")</f>
        <v>1.6798883161551712</v>
      </c>
      <c r="AM21" s="18">
        <f t="shared" si="10"/>
        <v>0.10818850315343098</v>
      </c>
      <c r="AN21" s="18">
        <f t="shared" si="11"/>
        <v>1.2358181089483418</v>
      </c>
      <c r="AO21">
        <f t="shared" si="12"/>
        <v>-1.1276296057949109</v>
      </c>
      <c r="AP21">
        <f t="shared" si="13"/>
        <v>1.0088975914228537</v>
      </c>
      <c r="AQ21">
        <f t="shared" si="14"/>
        <v>1.7634152231136269</v>
      </c>
      <c r="AR21" s="18" t="str">
        <f t="shared" si="15"/>
        <v>D. 균형일치형</v>
      </c>
      <c r="AS21">
        <f t="shared" si="16"/>
        <v>3.5277777777777781</v>
      </c>
      <c r="AT21">
        <f t="shared" si="17"/>
        <v>3.4772727272727271</v>
      </c>
      <c r="AU21">
        <f t="shared" si="18"/>
        <v>3.4242424242424239</v>
      </c>
      <c r="AV21">
        <f t="shared" si="19"/>
        <v>3.28</v>
      </c>
    </row>
    <row r="22" spans="1:48" x14ac:dyDescent="0.3">
      <c r="A22" t="s">
        <v>99</v>
      </c>
      <c r="B22" t="s">
        <v>86</v>
      </c>
      <c r="C22">
        <v>2024</v>
      </c>
      <c r="D22" t="s">
        <v>94</v>
      </c>
      <c r="E22">
        <v>4</v>
      </c>
      <c r="F22">
        <v>4</v>
      </c>
      <c r="G22">
        <v>6</v>
      </c>
      <c r="H22">
        <v>4</v>
      </c>
      <c r="I22">
        <f t="shared" si="0"/>
        <v>4.9000000000000004</v>
      </c>
      <c r="J22">
        <f t="array" ref="J22">STDEV(IF(($B$3:$B$722=$B22)*($C$3:$C$722=$C22)*($D$3:$D$722=$D22),$E$3:$E$722))</f>
        <v>2.330951164939612</v>
      </c>
      <c r="K22">
        <f t="shared" si="1"/>
        <v>5.0999999999999996</v>
      </c>
      <c r="L22">
        <f t="array" ref="L22">STDEV(IF(($B$3:$B$722=$B22)*($C$3:$C$722=$C22)*($D$3:$D$722=$D22),$F$3:$F$722))</f>
        <v>1.9119507199599977</v>
      </c>
      <c r="M22">
        <f t="shared" si="2"/>
        <v>6.6</v>
      </c>
      <c r="N22">
        <f t="array" ref="N22">STDEV(IF(($B$3:$B$722=$B22)*($C$3:$C$722=$C22)*($D$3:$D$722=$D22),$G$3:$G$722))</f>
        <v>2.5033311140691445</v>
      </c>
      <c r="O22">
        <f t="shared" si="3"/>
        <v>4.2</v>
      </c>
      <c r="P22">
        <f t="array" ref="P22">STDEV(IF(($B$3:$B$722=$B22)*($C$3:$C$722=$C22)*($D$3:$D$722=$D22),$H$3:$H$722))</f>
        <v>2.3944379994757292</v>
      </c>
      <c r="Q22" s="35">
        <f t="shared" si="4"/>
        <v>-0.38610847517404623</v>
      </c>
      <c r="R22">
        <f t="shared" si="5"/>
        <v>-0.57532863609738549</v>
      </c>
      <c r="S22">
        <f t="shared" si="6"/>
        <v>-0.23968063858108826</v>
      </c>
      <c r="T22">
        <f t="shared" si="7"/>
        <v>-8.3526906958455757E-2</v>
      </c>
      <c r="U22" s="22">
        <v>0.24900600000000001</v>
      </c>
      <c r="V22">
        <v>26</v>
      </c>
      <c r="W22">
        <v>11</v>
      </c>
      <c r="X22">
        <v>13</v>
      </c>
      <c r="Y22">
        <v>50</v>
      </c>
      <c r="Z22" s="25">
        <v>3.5277777777777781</v>
      </c>
      <c r="AA22" s="28">
        <v>3.333333333333333</v>
      </c>
      <c r="AB22" s="28">
        <v>3.8888888888888888</v>
      </c>
      <c r="AC22" s="28">
        <v>3.4722222222222219</v>
      </c>
      <c r="AD22" s="31">
        <v>3.166666666666667</v>
      </c>
      <c r="AE22" s="31">
        <v>2.583333333333333</v>
      </c>
      <c r="AF22">
        <v>36</v>
      </c>
      <c r="AG22" s="28">
        <f t="shared" si="8"/>
        <v>3.5648148148148144</v>
      </c>
      <c r="AH22" s="31">
        <f t="shared" si="9"/>
        <v>2.875</v>
      </c>
      <c r="AI22" s="22" cm="1">
        <f t="array" ref="AI22">IF(U22="",0,IFERROR((U22-AVERAGEIFS($U$3:$U$722,$A$3:$A$722,$A22))/_xlfn.STDEV.S(_xlfn._xlws.FILTER($U$3:$U$722,$A$3:$A$722=$A22)),0))</f>
        <v>-2.9341997369001404E-2</v>
      </c>
      <c r="AJ22" s="25">
        <f t="array" ref="AJ22">IFERROR((Z22-AVERAGEIFS($Z$3:$Z$722,$A$3:$A$722,$A22))/_xlfn.STDEV.S(_xlfn._xlws.FILTER($Z$3:$Z$722,$A$3:$A$722=$A22)),"")</f>
        <v>6.072378833588344E-2</v>
      </c>
      <c r="AK22" s="28">
        <f t="array" ref="AK22">IFERROR((AG22-AVERAGEIFS($AG$3:$AG$722,$A$3:$A$722,$A22))/_xlfn.STDEV.S(_xlfn._xlws.FILTER($AG$3:$AG$722,$A$3:$A$722=$A22)),"")</f>
        <v>0.24103711694028904</v>
      </c>
      <c r="AL22" s="31">
        <f t="array" ref="AL22">IFERROR((AH22-AVERAGEIFS($AH$3:$AH$722,$A$3:$A$722,$A22))/_xlfn.STDEV.S(_xlfn._xlws.FILTER($AH$3:$AH$722,$A$3:$A$722=$A22)),"")</f>
        <v>-0.22525960422294938</v>
      </c>
      <c r="AM22" s="18">
        <f t="shared" si="10"/>
        <v>0.35676647780504483</v>
      </c>
      <c r="AN22" s="18">
        <f t="shared" si="11"/>
        <v>0.44683226350992966</v>
      </c>
      <c r="AO22">
        <f t="shared" si="12"/>
        <v>-9.006578570488484E-2</v>
      </c>
      <c r="AP22">
        <f t="shared" si="13"/>
        <v>0.4807177555213773</v>
      </c>
      <c r="AQ22">
        <f t="shared" si="14"/>
        <v>-0.14173269726449361</v>
      </c>
      <c r="AR22" s="18" t="str">
        <f t="shared" si="15"/>
        <v>E. 총체적과소형</v>
      </c>
      <c r="AS22">
        <f t="shared" si="16"/>
        <v>3.4772727272727271</v>
      </c>
      <c r="AT22">
        <f t="shared" si="17"/>
        <v>3.4242424242424239</v>
      </c>
      <c r="AU22">
        <f t="shared" si="18"/>
        <v>3.28</v>
      </c>
      <c r="AV22">
        <f t="shared" si="19"/>
        <v>3.454545454545455</v>
      </c>
    </row>
    <row r="23" spans="1:48" x14ac:dyDescent="0.3">
      <c r="A23" t="s">
        <v>99</v>
      </c>
      <c r="B23" t="s">
        <v>86</v>
      </c>
      <c r="C23">
        <v>2025</v>
      </c>
      <c r="D23" t="s">
        <v>95</v>
      </c>
      <c r="E23">
        <v>4</v>
      </c>
      <c r="F23">
        <v>2</v>
      </c>
      <c r="G23">
        <v>8</v>
      </c>
      <c r="H23">
        <v>4</v>
      </c>
      <c r="I23">
        <f t="shared" si="0"/>
        <v>4.7</v>
      </c>
      <c r="J23">
        <f t="array" ref="J23">STDEV(IF(($B$3:$B$722=$B23)*($C$3:$C$722=$C23)*($D$3:$D$722=$D23),$E$3:$E$722))</f>
        <v>1.8885620632287057</v>
      </c>
      <c r="K23">
        <f t="shared" si="1"/>
        <v>4.3</v>
      </c>
      <c r="L23">
        <f t="array" ref="L23">STDEV(IF(($B$3:$B$722=$B23)*($C$3:$C$722=$C23)*($D$3:$D$722=$D23),$F$3:$F$722))</f>
        <v>1.7669811040931427</v>
      </c>
      <c r="M23">
        <f t="shared" si="2"/>
        <v>7.2</v>
      </c>
      <c r="N23">
        <f t="array" ref="N23">STDEV(IF(($B$3:$B$722=$B23)*($C$3:$C$722=$C23)*($D$3:$D$722=$D23),$G$3:$G$722))</f>
        <v>2.529822128134704</v>
      </c>
      <c r="O23">
        <f t="shared" si="3"/>
        <v>4.5</v>
      </c>
      <c r="P23">
        <f t="array" ref="P23">STDEV(IF(($B$3:$B$722=$B23)*($C$3:$C$722=$C23)*($D$3:$D$722=$D23),$H$3:$H$722))</f>
        <v>2.0682789409984759</v>
      </c>
      <c r="Q23" s="35">
        <f t="shared" si="4"/>
        <v>-0.37065236754955927</v>
      </c>
      <c r="R23">
        <f t="shared" si="5"/>
        <v>-1.3016551193853401</v>
      </c>
      <c r="S23">
        <f t="shared" si="6"/>
        <v>0.31622776601683777</v>
      </c>
      <c r="T23">
        <f t="shared" si="7"/>
        <v>-0.24174688920761411</v>
      </c>
      <c r="U23" s="22">
        <v>0.59764324324324325</v>
      </c>
      <c r="V23">
        <v>26</v>
      </c>
      <c r="W23">
        <v>4</v>
      </c>
      <c r="X23">
        <v>7</v>
      </c>
      <c r="Y23">
        <v>37</v>
      </c>
      <c r="Z23" s="25">
        <v>3.4772727272727271</v>
      </c>
      <c r="AA23" s="28">
        <v>3.3636363636363642</v>
      </c>
      <c r="AB23" s="28">
        <v>3.5681818181818179</v>
      </c>
      <c r="AC23" s="28">
        <v>3.454545454545455</v>
      </c>
      <c r="AD23" s="31">
        <v>3</v>
      </c>
      <c r="AE23" s="31">
        <v>2.545454545454545</v>
      </c>
      <c r="AF23">
        <v>44</v>
      </c>
      <c r="AG23" s="28">
        <f t="shared" si="8"/>
        <v>3.4621212121212124</v>
      </c>
      <c r="AH23" s="31">
        <f t="shared" si="9"/>
        <v>2.7727272727272725</v>
      </c>
      <c r="AI23" s="22" cm="1">
        <f t="array" ref="AI23">IF(U23="",0,IFERROR((U23-AVERAGEIFS($U$3:$U$722,$A$3:$A$722,$A23))/_xlfn.STDEV.S(_xlfn._xlws.FILTER($U$3:$U$722,$A$3:$A$722=$A23)),0))</f>
        <v>1.3670706293810471</v>
      </c>
      <c r="AJ23" s="25">
        <f t="array" ref="AJ23">IFERROR((Z23-AVERAGEIFS($Z$3:$Z$722,$A$3:$A$722,$A23))/_xlfn.STDEV.S(_xlfn._xlws.FILTER($Z$3:$Z$722,$A$3:$A$722=$A23)),"")</f>
        <v>-0.1747943744815563</v>
      </c>
      <c r="AK23" s="28">
        <f t="array" ref="AK23">IFERROR((AG23-AVERAGEIFS($AG$3:$AG$722,$A$3:$A$722,$A23))/_xlfn.STDEV.S(_xlfn._xlws.FILTER($AG$3:$AG$722,$A$3:$A$722=$A23)),"")</f>
        <v>-0.29150784157193882</v>
      </c>
      <c r="AL23" s="31">
        <f t="array" ref="AL23">IFERROR((AH23-AVERAGEIFS($AH$3:$AH$722,$A$3:$A$722,$A23))/_xlfn.STDEV.S(_xlfn._xlws.FILTER($AH$3:$AH$722,$A$3:$A$722=$A23)),"")</f>
        <v>-0.61201895648016302</v>
      </c>
      <c r="AM23" s="18">
        <f t="shared" si="10"/>
        <v>1.7377229969306063</v>
      </c>
      <c r="AN23" s="18">
        <f t="shared" si="11"/>
        <v>0.19585799306800297</v>
      </c>
      <c r="AO23">
        <f t="shared" si="12"/>
        <v>1.5418650038626034</v>
      </c>
      <c r="AP23">
        <f t="shared" si="13"/>
        <v>-0.60773560758877654</v>
      </c>
      <c r="AQ23">
        <f t="shared" si="14"/>
        <v>-0.37027206727254891</v>
      </c>
      <c r="AR23" s="18" t="str">
        <f t="shared" si="15"/>
        <v>D. 균형일치형</v>
      </c>
      <c r="AS23">
        <f t="shared" si="16"/>
        <v>3.4242424242424239</v>
      </c>
      <c r="AT23">
        <f t="shared" si="17"/>
        <v>3.28</v>
      </c>
      <c r="AU23">
        <f t="shared" si="18"/>
        <v>3.454545454545455</v>
      </c>
      <c r="AV23" t="str">
        <f t="shared" si="19"/>
        <v/>
      </c>
    </row>
    <row r="24" spans="1:48" x14ac:dyDescent="0.3">
      <c r="A24" t="s">
        <v>99</v>
      </c>
      <c r="B24" t="s">
        <v>86</v>
      </c>
      <c r="C24">
        <v>2025</v>
      </c>
      <c r="D24" t="s">
        <v>96</v>
      </c>
      <c r="E24">
        <v>4</v>
      </c>
      <c r="F24">
        <v>2</v>
      </c>
      <c r="G24">
        <v>8</v>
      </c>
      <c r="H24">
        <v>4</v>
      </c>
      <c r="I24">
        <f t="shared" si="0"/>
        <v>4.7</v>
      </c>
      <c r="J24">
        <f t="array" ref="J24">STDEV(IF(($B$3:$B$722=$B24)*($C$3:$C$722=$C24)*($D$3:$D$722=$D24),$E$3:$E$722))</f>
        <v>1.8885620632287057</v>
      </c>
      <c r="K24">
        <f t="shared" si="1"/>
        <v>4.3</v>
      </c>
      <c r="L24">
        <f t="array" ref="L24">STDEV(IF(($B$3:$B$722=$B24)*($C$3:$C$722=$C24)*($D$3:$D$722=$D24),$F$3:$F$722))</f>
        <v>1.7669811040931427</v>
      </c>
      <c r="M24">
        <f t="shared" si="2"/>
        <v>7.2</v>
      </c>
      <c r="N24">
        <f t="array" ref="N24">STDEV(IF(($B$3:$B$722=$B24)*($C$3:$C$722=$C24)*($D$3:$D$722=$D24),$G$3:$G$722))</f>
        <v>2.529822128134704</v>
      </c>
      <c r="O24">
        <f t="shared" si="3"/>
        <v>4.5</v>
      </c>
      <c r="P24">
        <f t="array" ref="P24">STDEV(IF(($B$3:$B$722=$B24)*($C$3:$C$722=$C24)*($D$3:$D$722=$D24),$H$3:$H$722))</f>
        <v>2.0682789409984759</v>
      </c>
      <c r="Q24" s="35">
        <f t="shared" si="4"/>
        <v>-0.37065236754955927</v>
      </c>
      <c r="R24">
        <f t="shared" si="5"/>
        <v>-1.3016551193853401</v>
      </c>
      <c r="S24">
        <f t="shared" si="6"/>
        <v>0.31622776601683777</v>
      </c>
      <c r="T24">
        <f t="shared" si="7"/>
        <v>-0.24174688920761411</v>
      </c>
      <c r="U24" s="22">
        <v>0.109275</v>
      </c>
      <c r="V24">
        <v>3</v>
      </c>
      <c r="W24">
        <v>2</v>
      </c>
      <c r="X24">
        <v>3</v>
      </c>
      <c r="Y24">
        <v>8</v>
      </c>
      <c r="Z24" s="25">
        <v>3.4242424242424239</v>
      </c>
      <c r="AA24" s="28">
        <v>3.454545454545455</v>
      </c>
      <c r="AB24" s="28">
        <v>3.8787878787878789</v>
      </c>
      <c r="AC24" s="28">
        <v>3.2424242424242422</v>
      </c>
      <c r="AD24" s="31">
        <v>3.1515151515151509</v>
      </c>
      <c r="AE24" s="31">
        <v>2.4242424242424239</v>
      </c>
      <c r="AF24">
        <v>33</v>
      </c>
      <c r="AG24" s="28">
        <f t="shared" si="8"/>
        <v>3.5252525252525255</v>
      </c>
      <c r="AH24" s="31">
        <f t="shared" si="9"/>
        <v>2.7878787878787872</v>
      </c>
      <c r="AI24" s="22" cm="1">
        <f t="array" ref="AI24">IF(U24="",0,IFERROR((U24-AVERAGEIFS($U$3:$U$722,$A$3:$A$722,$A24))/_xlfn.STDEV.S(_xlfn._xlws.FILTER($U$3:$U$722,$A$3:$A$722=$A24)),0))</f>
        <v>-0.58901293479743566</v>
      </c>
      <c r="AJ24" s="25">
        <f t="array" ref="AJ24">IFERROR((Z24-AVERAGEIFS($Z$3:$Z$722,$A$3:$A$722,$A24))/_xlfn.STDEV.S(_xlfn._xlws.FILTER($Z$3:$Z$722,$A$3:$A$722=$A24)),"")</f>
        <v>-0.42208844543986612</v>
      </c>
      <c r="AK24" s="28">
        <f t="array" ref="AK24">IFERROR((AG24-AVERAGEIFS($AG$3:$AG$722,$A$3:$A$722,$A24))/_xlfn.STDEV.S(_xlfn._xlws.FILTER($AG$3:$AG$722,$A$3:$A$722=$A24)),"")</f>
        <v>3.5876354234760745E-2</v>
      </c>
      <c r="AL24" s="31">
        <f t="array" ref="AL24">IFERROR((AH24-AVERAGEIFS($AH$3:$AH$722,$A$3:$A$722,$A24))/_xlfn.STDEV.S(_xlfn._xlws.FILTER($AH$3:$AH$722,$A$3:$A$722=$A24)),"")</f>
        <v>-0.55472127466428134</v>
      </c>
      <c r="AM24" s="18">
        <f t="shared" si="10"/>
        <v>-0.21836056724787639</v>
      </c>
      <c r="AN24" s="18">
        <f t="shared" si="11"/>
        <v>-5.1436077890306853E-2</v>
      </c>
      <c r="AO24">
        <f t="shared" si="12"/>
        <v>-0.16692448935756954</v>
      </c>
      <c r="AP24">
        <f t="shared" si="13"/>
        <v>-0.28035141178207701</v>
      </c>
      <c r="AQ24">
        <f t="shared" si="14"/>
        <v>-0.31297438545666723</v>
      </c>
      <c r="AR24" s="18" t="str">
        <f t="shared" si="15"/>
        <v>D. 균형일치형</v>
      </c>
      <c r="AS24">
        <f t="shared" si="16"/>
        <v>3.28</v>
      </c>
      <c r="AT24">
        <f t="shared" si="17"/>
        <v>3.454545454545455</v>
      </c>
      <c r="AU24" t="str">
        <f t="shared" si="18"/>
        <v/>
      </c>
      <c r="AV24" t="str">
        <f t="shared" si="19"/>
        <v/>
      </c>
    </row>
    <row r="25" spans="1:48" x14ac:dyDescent="0.3">
      <c r="A25" t="s">
        <v>99</v>
      </c>
      <c r="B25" t="s">
        <v>86</v>
      </c>
      <c r="C25">
        <v>2025</v>
      </c>
      <c r="D25" t="s">
        <v>97</v>
      </c>
      <c r="E25">
        <v>4</v>
      </c>
      <c r="F25">
        <v>2</v>
      </c>
      <c r="G25">
        <v>8</v>
      </c>
      <c r="H25">
        <v>4</v>
      </c>
      <c r="I25">
        <f t="shared" si="0"/>
        <v>4.7</v>
      </c>
      <c r="J25">
        <f t="array" ref="J25">STDEV(IF(($B$3:$B$722=$B25)*($C$3:$C$722=$C25)*($D$3:$D$722=$D25),$E$3:$E$722))</f>
        <v>1.8885620632287057</v>
      </c>
      <c r="K25">
        <f t="shared" si="1"/>
        <v>4.3</v>
      </c>
      <c r="L25">
        <f t="array" ref="L25">STDEV(IF(($B$3:$B$722=$B25)*($C$3:$C$722=$C25)*($D$3:$D$722=$D25),$F$3:$F$722))</f>
        <v>1.7669811040931427</v>
      </c>
      <c r="M25">
        <f t="shared" si="2"/>
        <v>7.2</v>
      </c>
      <c r="N25">
        <f t="array" ref="N25">STDEV(IF(($B$3:$B$722=$B25)*($C$3:$C$722=$C25)*($D$3:$D$722=$D25),$G$3:$G$722))</f>
        <v>2.529822128134704</v>
      </c>
      <c r="O25">
        <f t="shared" si="3"/>
        <v>4.5</v>
      </c>
      <c r="P25">
        <f t="array" ref="P25">STDEV(IF(($B$3:$B$722=$B25)*($C$3:$C$722=$C25)*($D$3:$D$722=$D25),$H$3:$H$722))</f>
        <v>2.0682789409984759</v>
      </c>
      <c r="Q25" s="35">
        <f t="shared" si="4"/>
        <v>-0.37065236754955927</v>
      </c>
      <c r="R25">
        <f t="shared" si="5"/>
        <v>-1.3016551193853401</v>
      </c>
      <c r="S25">
        <f t="shared" si="6"/>
        <v>0.31622776601683777</v>
      </c>
      <c r="T25">
        <f t="shared" si="7"/>
        <v>-0.24174688920761411</v>
      </c>
      <c r="U25" s="22">
        <v>0.53956333333333339</v>
      </c>
      <c r="V25">
        <v>21</v>
      </c>
      <c r="W25">
        <v>5</v>
      </c>
      <c r="X25">
        <v>4</v>
      </c>
      <c r="Y25">
        <v>30</v>
      </c>
      <c r="Z25" s="25">
        <v>3.28</v>
      </c>
      <c r="AA25" s="28">
        <v>3.12</v>
      </c>
      <c r="AB25" s="28">
        <v>3.56</v>
      </c>
      <c r="AC25" s="28">
        <v>3.04</v>
      </c>
      <c r="AD25" s="31">
        <v>2.92</v>
      </c>
      <c r="AE25" s="31">
        <v>2.2400000000000002</v>
      </c>
      <c r="AF25">
        <v>50</v>
      </c>
      <c r="AG25" s="28">
        <f t="shared" si="8"/>
        <v>3.2399999999999998</v>
      </c>
      <c r="AH25" s="31">
        <f t="shared" si="9"/>
        <v>2.58</v>
      </c>
      <c r="AI25" s="22" cm="1">
        <f t="array" ref="AI25">IF(U25="",0,IFERROR((U25-AVERAGEIFS($U$3:$U$722,$A$3:$A$722,$A25))/_xlfn.STDEV.S(_xlfn._xlws.FILTER($U$3:$U$722,$A$3:$A$722=$A25)),0))</f>
        <v>1.1344405213517745</v>
      </c>
      <c r="AJ25" s="25">
        <f t="array" ref="AJ25">IFERROR((Z25-AVERAGEIFS($Z$3:$Z$722,$A$3:$A$722,$A25))/_xlfn.STDEV.S(_xlfn._xlws.FILTER($Z$3:$Z$722,$A$3:$A$722=$A25)),"")</f>
        <v>-1.0947283184464658</v>
      </c>
      <c r="AK25" s="28">
        <f t="array" ref="AK25">IFERROR((AG25-AVERAGEIFS($AG$3:$AG$722,$A$3:$A$722,$A25))/_xlfn.STDEV.S(_xlfn._xlws.FILTER($AG$3:$AG$722,$A$3:$A$722=$A25)),"")</f>
        <v>-1.4433763960982329</v>
      </c>
      <c r="AL25" s="31">
        <f t="array" ref="AL25">IFERROR((AH25-AVERAGEIFS($AH$3:$AH$722,$A$3:$A$722,$A25))/_xlfn.STDEV.S(_xlfn._xlws.FILTER($AH$3:$AH$722,$A$3:$A$722=$A25)),"")</f>
        <v>-1.3408454691781981</v>
      </c>
      <c r="AM25" s="18">
        <f t="shared" si="10"/>
        <v>1.5050928889013337</v>
      </c>
      <c r="AN25" s="18">
        <f t="shared" si="11"/>
        <v>-0.72407595089690657</v>
      </c>
      <c r="AO25">
        <f t="shared" si="12"/>
        <v>2.2291688397982403</v>
      </c>
      <c r="AP25">
        <f t="shared" si="13"/>
        <v>-1.7596041621150706</v>
      </c>
      <c r="AQ25">
        <f t="shared" si="14"/>
        <v>-1.0990985799705841</v>
      </c>
      <c r="AR25" s="18" t="str">
        <f t="shared" si="15"/>
        <v>C. 내부은폐형</v>
      </c>
      <c r="AS25">
        <f t="shared" si="16"/>
        <v>3.454545454545455</v>
      </c>
      <c r="AT25" t="str">
        <f t="shared" si="17"/>
        <v/>
      </c>
      <c r="AU25" t="str">
        <f t="shared" si="18"/>
        <v/>
      </c>
      <c r="AV25" t="str">
        <f t="shared" si="19"/>
        <v/>
      </c>
    </row>
    <row r="26" spans="1:48" x14ac:dyDescent="0.3">
      <c r="A26" t="s">
        <v>99</v>
      </c>
      <c r="B26" t="s">
        <v>86</v>
      </c>
      <c r="C26">
        <v>2025</v>
      </c>
      <c r="D26" t="s">
        <v>98</v>
      </c>
      <c r="E26">
        <v>4</v>
      </c>
      <c r="F26">
        <v>2</v>
      </c>
      <c r="G26">
        <v>8</v>
      </c>
      <c r="H26">
        <v>4</v>
      </c>
      <c r="I26">
        <f t="shared" si="0"/>
        <v>4.7</v>
      </c>
      <c r="J26">
        <f t="array" ref="J26">STDEV(IF(($B$3:$B$722=$B26)*($C$3:$C$722=$C26)*($D$3:$D$722=$D26),$E$3:$E$722))</f>
        <v>1.8885620632287057</v>
      </c>
      <c r="K26">
        <f t="shared" si="1"/>
        <v>4.3</v>
      </c>
      <c r="L26">
        <f t="array" ref="L26">STDEV(IF(($B$3:$B$722=$B26)*($C$3:$C$722=$C26)*($D$3:$D$722=$D26),$F$3:$F$722))</f>
        <v>1.7669811040931427</v>
      </c>
      <c r="M26">
        <f t="shared" si="2"/>
        <v>7.2</v>
      </c>
      <c r="N26">
        <f t="array" ref="N26">STDEV(IF(($B$3:$B$722=$B26)*($C$3:$C$722=$C26)*($D$3:$D$722=$D26),$G$3:$G$722))</f>
        <v>2.529822128134704</v>
      </c>
      <c r="O26">
        <f t="shared" si="3"/>
        <v>4.5</v>
      </c>
      <c r="P26">
        <f t="array" ref="P26">STDEV(IF(($B$3:$B$722=$B26)*($C$3:$C$722=$C26)*($D$3:$D$722=$D26),$H$3:$H$722))</f>
        <v>2.0682789409984759</v>
      </c>
      <c r="Q26" s="35">
        <f t="shared" si="4"/>
        <v>-0.37065236754955927</v>
      </c>
      <c r="R26">
        <f t="shared" si="5"/>
        <v>-1.3016551193853401</v>
      </c>
      <c r="S26">
        <f t="shared" si="6"/>
        <v>0.31622776601683777</v>
      </c>
      <c r="T26">
        <f t="shared" si="7"/>
        <v>-0.24174688920761411</v>
      </c>
      <c r="U26" s="22">
        <v>0.28806153846153842</v>
      </c>
      <c r="V26">
        <v>5</v>
      </c>
      <c r="W26">
        <v>1</v>
      </c>
      <c r="X26">
        <v>7</v>
      </c>
      <c r="Y26">
        <v>13</v>
      </c>
      <c r="Z26" s="25">
        <v>3.454545454545455</v>
      </c>
      <c r="AA26" s="28">
        <v>3.3636363636363642</v>
      </c>
      <c r="AB26" s="28">
        <v>3.954545454545455</v>
      </c>
      <c r="AC26" s="28">
        <v>3.6590909090909092</v>
      </c>
      <c r="AD26" s="31">
        <v>3.25</v>
      </c>
      <c r="AE26" s="31">
        <v>2.795454545454545</v>
      </c>
      <c r="AF26">
        <v>44</v>
      </c>
      <c r="AG26" s="28">
        <f t="shared" si="8"/>
        <v>3.6590909090909096</v>
      </c>
      <c r="AH26" s="31">
        <f t="shared" si="9"/>
        <v>3.0227272727272725</v>
      </c>
      <c r="AI26" s="22" cm="1">
        <f t="array" ref="AI26">IF(U26="",0,IFERROR((U26-AVERAGEIFS($U$3:$U$722,$A$3:$A$722,$A26))/_xlfn.STDEV.S(_xlfn._xlws.FILTER($U$3:$U$722,$A$3:$A$722=$A26)),0))</f>
        <v>0.12708892935836386</v>
      </c>
      <c r="AJ26" s="25">
        <f t="array" ref="AJ26">IFERROR((Z26-AVERAGEIFS($Z$3:$Z$722,$A$3:$A$722,$A26))/_xlfn.STDEV.S(_xlfn._xlws.FILTER($Z$3:$Z$722,$A$3:$A$722=$A26)),"")</f>
        <v>-0.28077754774939984</v>
      </c>
      <c r="AK26" s="28">
        <f t="array" ref="AK26">IFERROR((AG26-AVERAGEIFS($AG$3:$AG$722,$A$3:$A$722,$A26))/_xlfn.STDEV.S(_xlfn._xlws.FILTER($AG$3:$AG$722,$A$3:$A$722=$A26)),"")</f>
        <v>0.72993084934496499</v>
      </c>
      <c r="AL26" s="31">
        <f t="array" ref="AL26">IFERROR((AH26-AVERAGEIFS($AH$3:$AH$722,$A$3:$A$722,$A26))/_xlfn.STDEV.S(_xlfn._xlws.FILTER($AH$3:$AH$722,$A$3:$A$722=$A26)),"")</f>
        <v>0.33339279348191253</v>
      </c>
      <c r="AM26" s="18">
        <f t="shared" si="10"/>
        <v>0.49774129690792313</v>
      </c>
      <c r="AN26" s="18">
        <f t="shared" si="11"/>
        <v>8.9874819800159433E-2</v>
      </c>
      <c r="AO26">
        <f t="shared" si="12"/>
        <v>0.40786647710776369</v>
      </c>
      <c r="AP26">
        <f t="shared" si="13"/>
        <v>0.41370308332812722</v>
      </c>
      <c r="AQ26">
        <f t="shared" si="14"/>
        <v>0.57513968268952664</v>
      </c>
      <c r="AR26" s="18" t="str">
        <f t="shared" si="15"/>
        <v>D. 균형일치형</v>
      </c>
      <c r="AS26" t="str">
        <f t="shared" si="16"/>
        <v/>
      </c>
      <c r="AT26" t="str">
        <f t="shared" si="17"/>
        <v/>
      </c>
      <c r="AU26" t="str">
        <f t="shared" si="18"/>
        <v/>
      </c>
      <c r="AV26" t="str">
        <f t="shared" si="19"/>
        <v/>
      </c>
    </row>
    <row r="27" spans="1:48" x14ac:dyDescent="0.3">
      <c r="A27" t="s">
        <v>100</v>
      </c>
      <c r="B27" t="s">
        <v>86</v>
      </c>
      <c r="C27">
        <v>2023</v>
      </c>
      <c r="D27" t="s">
        <v>87</v>
      </c>
      <c r="E27">
        <v>6</v>
      </c>
      <c r="F27">
        <v>6</v>
      </c>
      <c r="G27">
        <v>8</v>
      </c>
      <c r="H27">
        <v>6</v>
      </c>
      <c r="I27">
        <f t="shared" si="0"/>
        <v>5.4</v>
      </c>
      <c r="J27">
        <f t="array" ref="J27">STDEV(IF(($B$3:$B$722=$B27)*($C$3:$C$722=$C27)*($D$3:$D$722=$D27),$E$3:$E$722))</f>
        <v>1.8973665961010269</v>
      </c>
      <c r="K27">
        <f t="shared" si="1"/>
        <v>5.4</v>
      </c>
      <c r="L27">
        <f t="array" ref="L27">STDEV(IF(($B$3:$B$722=$B27)*($C$3:$C$722=$C27)*($D$3:$D$722=$D27),$F$3:$F$722))</f>
        <v>1.6465452046971285</v>
      </c>
      <c r="M27">
        <f t="shared" si="2"/>
        <v>7.8</v>
      </c>
      <c r="N27">
        <f t="array" ref="N27">STDEV(IF(($B$3:$B$722=$B27)*($C$3:$C$722=$C27)*($D$3:$D$722=$D27),$G$3:$G$722))</f>
        <v>0.63245553203367588</v>
      </c>
      <c r="O27">
        <f t="shared" si="3"/>
        <v>4.8</v>
      </c>
      <c r="P27">
        <f t="array" ref="P27">STDEV(IF(($B$3:$B$722=$B27)*($C$3:$C$722=$C27)*($D$3:$D$722=$D27),$H$3:$H$722))</f>
        <v>2.6997942308422114</v>
      </c>
      <c r="Q27" s="35">
        <f t="shared" si="4"/>
        <v>0.31622776601683789</v>
      </c>
      <c r="R27">
        <f t="shared" si="5"/>
        <v>0.36439934858051215</v>
      </c>
      <c r="S27">
        <f t="shared" si="6"/>
        <v>0.31622776601683822</v>
      </c>
      <c r="T27">
        <f t="shared" si="7"/>
        <v>0.44447831849231545</v>
      </c>
      <c r="U27" s="22">
        <v>0.47175</v>
      </c>
      <c r="V27">
        <v>3</v>
      </c>
      <c r="W27">
        <v>1</v>
      </c>
      <c r="X27">
        <v>0</v>
      </c>
      <c r="Y27">
        <v>4</v>
      </c>
      <c r="Z27" s="25">
        <v>3.5483870967741931</v>
      </c>
      <c r="AA27" s="28">
        <v>3.806451612903226</v>
      </c>
      <c r="AB27" s="28">
        <v>3.064516129032258</v>
      </c>
      <c r="AC27" s="28">
        <v>3.032258064516129</v>
      </c>
      <c r="AD27" s="31">
        <v>3.32258064516129</v>
      </c>
      <c r="AE27" s="31">
        <v>2.806451612903226</v>
      </c>
      <c r="AF27">
        <v>31</v>
      </c>
      <c r="AG27" s="28">
        <f t="shared" si="8"/>
        <v>3.301075268817204</v>
      </c>
      <c r="AH27" s="31">
        <f t="shared" si="9"/>
        <v>3.064516129032258</v>
      </c>
      <c r="AI27" s="22" cm="1">
        <f t="array" ref="AI27">IF(U27="",0,IFERROR((U27-AVERAGEIFS($U$3:$U$722,$A$3:$A$722,$A27))/_xlfn.STDEV.S(_xlfn._xlws.FILTER($U$3:$U$722,$A$3:$A$722=$A27)),0))</f>
        <v>0.15249679777125433</v>
      </c>
      <c r="AJ27" s="25">
        <f t="array" ref="AJ27">IFERROR((Z27-AVERAGEIFS($Z$3:$Z$722,$A$3:$A$722,$A27))/_xlfn.STDEV.S(_xlfn._xlws.FILTER($Z$3:$Z$722,$A$3:$A$722=$A27)),"")</f>
        <v>1.1559811271909444</v>
      </c>
      <c r="AK27" s="28">
        <f t="array" ref="AK27">IFERROR((AG27-AVERAGEIFS($AG$3:$AG$722,$A$3:$A$722,$A27))/_xlfn.STDEV.S(_xlfn._xlws.FILTER($AG$3:$AG$722,$A$3:$A$722=$A27)),"")</f>
        <v>1.0448356287450473</v>
      </c>
      <c r="AL27" s="31">
        <f t="array" ref="AL27">IFERROR((AH27-AVERAGEIFS($AH$3:$AH$722,$A$3:$A$722,$A27))/_xlfn.STDEV.S(_xlfn._xlws.FILTER($AH$3:$AH$722,$A$3:$A$722=$A27)),"")</f>
        <v>1.9340073639313686</v>
      </c>
      <c r="AM27" s="18">
        <f t="shared" si="10"/>
        <v>-0.16373096824558356</v>
      </c>
      <c r="AN27" s="18">
        <f t="shared" si="11"/>
        <v>0.83975336117410648</v>
      </c>
      <c r="AO27">
        <f t="shared" si="12"/>
        <v>-1.00348432941969</v>
      </c>
      <c r="AP27">
        <f t="shared" si="13"/>
        <v>0.7286078627282091</v>
      </c>
      <c r="AQ27">
        <f t="shared" si="14"/>
        <v>1.4895290454390531</v>
      </c>
      <c r="AR27" s="18" t="str">
        <f t="shared" si="15"/>
        <v>D. 균형일치형</v>
      </c>
      <c r="AS27">
        <f t="shared" si="16"/>
        <v>3.3571428571428572</v>
      </c>
      <c r="AT27">
        <f t="shared" si="17"/>
        <v>3.117647058823529</v>
      </c>
      <c r="AU27">
        <f t="shared" si="18"/>
        <v>3</v>
      </c>
      <c r="AV27">
        <f t="shared" si="19"/>
        <v>3.6190476190476191</v>
      </c>
    </row>
    <row r="28" spans="1:48" x14ac:dyDescent="0.3">
      <c r="A28" t="s">
        <v>100</v>
      </c>
      <c r="B28" t="s">
        <v>86</v>
      </c>
      <c r="C28">
        <v>2023</v>
      </c>
      <c r="D28" t="s">
        <v>88</v>
      </c>
      <c r="E28">
        <v>6</v>
      </c>
      <c r="F28">
        <v>6</v>
      </c>
      <c r="G28">
        <v>8</v>
      </c>
      <c r="H28">
        <v>6</v>
      </c>
      <c r="I28">
        <f t="shared" si="0"/>
        <v>5.4</v>
      </c>
      <c r="J28">
        <f t="array" ref="J28">STDEV(IF(($B$3:$B$722=$B28)*($C$3:$C$722=$C28)*($D$3:$D$722=$D28),$E$3:$E$722))</f>
        <v>1.8973665961010269</v>
      </c>
      <c r="K28">
        <f t="shared" si="1"/>
        <v>5.4</v>
      </c>
      <c r="L28">
        <f t="array" ref="L28">STDEV(IF(($B$3:$B$722=$B28)*($C$3:$C$722=$C28)*($D$3:$D$722=$D28),$F$3:$F$722))</f>
        <v>1.6465452046971285</v>
      </c>
      <c r="M28">
        <f t="shared" si="2"/>
        <v>7.8</v>
      </c>
      <c r="N28">
        <f t="array" ref="N28">STDEV(IF(($B$3:$B$722=$B28)*($C$3:$C$722=$C28)*($D$3:$D$722=$D28),$G$3:$G$722))</f>
        <v>0.63245553203367588</v>
      </c>
      <c r="O28">
        <f t="shared" si="3"/>
        <v>4.8</v>
      </c>
      <c r="P28">
        <f t="array" ref="P28">STDEV(IF(($B$3:$B$722=$B28)*($C$3:$C$722=$C28)*($D$3:$D$722=$D28),$H$3:$H$722))</f>
        <v>2.6997942308422114</v>
      </c>
      <c r="Q28" s="35">
        <f t="shared" si="4"/>
        <v>0.31622776601683789</v>
      </c>
      <c r="R28">
        <f t="shared" si="5"/>
        <v>0.36439934858051215</v>
      </c>
      <c r="S28">
        <f t="shared" si="6"/>
        <v>0.31622776601683822</v>
      </c>
      <c r="T28">
        <f t="shared" si="7"/>
        <v>0.44447831849231545</v>
      </c>
      <c r="U28" s="22">
        <v>0.18886249999999999</v>
      </c>
      <c r="V28">
        <v>3</v>
      </c>
      <c r="W28">
        <v>1</v>
      </c>
      <c r="X28">
        <v>4</v>
      </c>
      <c r="Y28">
        <v>8</v>
      </c>
      <c r="Z28" s="25">
        <v>3.3571428571428572</v>
      </c>
      <c r="AA28" s="28">
        <v>3.6428571428571428</v>
      </c>
      <c r="AB28" s="28">
        <v>2.785714285714286</v>
      </c>
      <c r="AC28" s="28">
        <v>2.714285714285714</v>
      </c>
      <c r="AD28" s="31">
        <v>3</v>
      </c>
      <c r="AE28" s="31">
        <v>2.3571428571428572</v>
      </c>
      <c r="AF28">
        <v>14</v>
      </c>
      <c r="AG28" s="28">
        <f t="shared" si="8"/>
        <v>3.0476190476190474</v>
      </c>
      <c r="AH28" s="31">
        <f t="shared" si="9"/>
        <v>2.6785714285714288</v>
      </c>
      <c r="AI28" s="22" cm="1">
        <f t="array" ref="AI28">IF(U28="",0,IFERROR((U28-AVERAGEIFS($U$3:$U$722,$A$3:$A$722,$A28))/_xlfn.STDEV.S(_xlfn._xlws.FILTER($U$3:$U$722,$A$3:$A$722=$A28)),0))</f>
        <v>-0.81981024163194882</v>
      </c>
      <c r="AJ28" s="25">
        <f t="array" ref="AJ28">IFERROR((Z28-AVERAGEIFS($Z$3:$Z$722,$A$3:$A$722,$A28))/_xlfn.STDEV.S(_xlfn._xlws.FILTER($Z$3:$Z$722,$A$3:$A$722=$A28)),"")</f>
        <v>0.13441830644824956</v>
      </c>
      <c r="AK28" s="28">
        <f t="array" ref="AK28">IFERROR((AG28-AVERAGEIFS($AG$3:$AG$722,$A$3:$A$722,$A28))/_xlfn.STDEV.S(_xlfn._xlws.FILTER($AG$3:$AG$722,$A$3:$A$722=$A28)),"")</f>
        <v>-0.26629834066513702</v>
      </c>
      <c r="AL28" s="31">
        <f t="array" ref="AL28">IFERROR((AH28-AVERAGEIFS($AH$3:$AH$722,$A$3:$A$722,$A28))/_xlfn.STDEV.S(_xlfn._xlws.FILTER($AH$3:$AH$722,$A$3:$A$722=$A28)),"")</f>
        <v>-9.732719220085681E-2</v>
      </c>
      <c r="AM28" s="18">
        <f t="shared" si="10"/>
        <v>-1.1360380076487866</v>
      </c>
      <c r="AN28" s="18">
        <f t="shared" si="11"/>
        <v>-0.18180945956858832</v>
      </c>
      <c r="AO28">
        <f t="shared" si="12"/>
        <v>-0.95422854808019841</v>
      </c>
      <c r="AP28">
        <f t="shared" si="13"/>
        <v>-0.58252610668197524</v>
      </c>
      <c r="AQ28">
        <f t="shared" si="14"/>
        <v>-0.54180551069317229</v>
      </c>
      <c r="AR28" s="18" t="str">
        <f t="shared" si="15"/>
        <v>D. 균형일치형</v>
      </c>
      <c r="AS28">
        <f t="shared" si="16"/>
        <v>3.117647058823529</v>
      </c>
      <c r="AT28">
        <f t="shared" si="17"/>
        <v>3</v>
      </c>
      <c r="AU28">
        <f t="shared" si="18"/>
        <v>3.6190476190476191</v>
      </c>
      <c r="AV28">
        <f t="shared" si="19"/>
        <v>3.333333333333333</v>
      </c>
    </row>
    <row r="29" spans="1:48" x14ac:dyDescent="0.3">
      <c r="A29" t="s">
        <v>100</v>
      </c>
      <c r="B29" t="s">
        <v>86</v>
      </c>
      <c r="C29">
        <v>2023</v>
      </c>
      <c r="D29" t="s">
        <v>89</v>
      </c>
      <c r="E29">
        <v>6</v>
      </c>
      <c r="F29">
        <v>6</v>
      </c>
      <c r="G29">
        <v>8</v>
      </c>
      <c r="H29">
        <v>6</v>
      </c>
      <c r="I29">
        <f t="shared" si="0"/>
        <v>5.4</v>
      </c>
      <c r="J29">
        <f t="array" ref="J29">STDEV(IF(($B$3:$B$722=$B29)*($C$3:$C$722=$C29)*($D$3:$D$722=$D29),$E$3:$E$722))</f>
        <v>1.8973665961010269</v>
      </c>
      <c r="K29">
        <f t="shared" si="1"/>
        <v>5.4</v>
      </c>
      <c r="L29">
        <f t="array" ref="L29">STDEV(IF(($B$3:$B$722=$B29)*($C$3:$C$722=$C29)*($D$3:$D$722=$D29),$F$3:$F$722))</f>
        <v>1.6465452046971285</v>
      </c>
      <c r="M29">
        <f t="shared" si="2"/>
        <v>7.8</v>
      </c>
      <c r="N29">
        <f t="array" ref="N29">STDEV(IF(($B$3:$B$722=$B29)*($C$3:$C$722=$C29)*($D$3:$D$722=$D29),$G$3:$G$722))</f>
        <v>0.63245553203367588</v>
      </c>
      <c r="O29">
        <f t="shared" si="3"/>
        <v>4.8</v>
      </c>
      <c r="P29">
        <f t="array" ref="P29">STDEV(IF(($B$3:$B$722=$B29)*($C$3:$C$722=$C29)*($D$3:$D$722=$D29),$H$3:$H$722))</f>
        <v>2.6997942308422114</v>
      </c>
      <c r="Q29" s="35">
        <f t="shared" si="4"/>
        <v>0.31622776601683789</v>
      </c>
      <c r="R29">
        <f t="shared" si="5"/>
        <v>0.36439934858051215</v>
      </c>
      <c r="S29">
        <f t="shared" si="6"/>
        <v>0.31622776601683822</v>
      </c>
      <c r="T29">
        <f t="shared" si="7"/>
        <v>0.44447831849231545</v>
      </c>
      <c r="U29" s="22">
        <v>0.35799999999999998</v>
      </c>
      <c r="V29">
        <v>8</v>
      </c>
      <c r="W29">
        <v>2</v>
      </c>
      <c r="X29">
        <v>7</v>
      </c>
      <c r="Y29">
        <v>17</v>
      </c>
      <c r="Z29" s="25">
        <v>3.117647058823529</v>
      </c>
      <c r="AA29" s="28">
        <v>3.2352941176470589</v>
      </c>
      <c r="AB29" s="28">
        <v>2.7647058823529411</v>
      </c>
      <c r="AC29" s="28">
        <v>2.5882352941176472</v>
      </c>
      <c r="AD29" s="31">
        <v>3</v>
      </c>
      <c r="AE29" s="31">
        <v>2.117647058823529</v>
      </c>
      <c r="AF29">
        <v>17</v>
      </c>
      <c r="AG29" s="28">
        <f t="shared" si="8"/>
        <v>2.8627450980392157</v>
      </c>
      <c r="AH29" s="31">
        <f t="shared" si="9"/>
        <v>2.5588235294117645</v>
      </c>
      <c r="AI29" s="22" cm="1">
        <f t="array" ref="AI29">IF(U29="",0,IFERROR((U29-AVERAGEIFS($U$3:$U$722,$A$3:$A$722,$A29))/_xlfn.STDEV.S(_xlfn._xlws.FILTER($U$3:$U$722,$A$3:$A$722=$A29)),0))</f>
        <v>-0.23847108073915838</v>
      </c>
      <c r="AJ29" s="25">
        <f t="array" ref="AJ29">IFERROR((Z29-AVERAGEIFS($Z$3:$Z$722,$A$3:$A$722,$A29))/_xlfn.STDEV.S(_xlfn._xlws.FILTER($Z$3:$Z$722,$A$3:$A$722=$A29)),"")</f>
        <v>-1.1448882167639052</v>
      </c>
      <c r="AK29" s="28">
        <f t="array" ref="AK29">IFERROR((AG29-AVERAGEIFS($AG$3:$AG$722,$A$3:$A$722,$A29))/_xlfn.STDEV.S(_xlfn._xlws.FILTER($AG$3:$AG$722,$A$3:$A$722=$A29)),"")</f>
        <v>-1.2226548830584474</v>
      </c>
      <c r="AL29" s="31">
        <f t="array" ref="AL29">IFERROR((AH29-AVERAGEIFS($AH$3:$AH$722,$A$3:$A$722,$A29))/_xlfn.STDEV.S(_xlfn._xlws.FILTER($AH$3:$AH$722,$A$3:$A$722=$A29)),"")</f>
        <v>-0.72759377002099013</v>
      </c>
      <c r="AM29" s="18">
        <f t="shared" si="10"/>
        <v>-0.55469884675599623</v>
      </c>
      <c r="AN29" s="18">
        <f t="shared" si="11"/>
        <v>-1.461115982780743</v>
      </c>
      <c r="AO29">
        <f t="shared" si="12"/>
        <v>0.90641713602474683</v>
      </c>
      <c r="AP29">
        <f t="shared" si="13"/>
        <v>-1.5388826490752856</v>
      </c>
      <c r="AQ29">
        <f t="shared" si="14"/>
        <v>-1.1720720885133056</v>
      </c>
      <c r="AR29" s="18" t="str">
        <f t="shared" si="15"/>
        <v>A. 총체적과장형</v>
      </c>
      <c r="AS29">
        <f t="shared" si="16"/>
        <v>3</v>
      </c>
      <c r="AT29">
        <f t="shared" si="17"/>
        <v>3.6190476190476191</v>
      </c>
      <c r="AU29">
        <f t="shared" si="18"/>
        <v>3.333333333333333</v>
      </c>
      <c r="AV29">
        <f t="shared" si="19"/>
        <v>3.1428571428571428</v>
      </c>
    </row>
    <row r="30" spans="1:48" x14ac:dyDescent="0.3">
      <c r="A30" t="s">
        <v>100</v>
      </c>
      <c r="B30" t="s">
        <v>86</v>
      </c>
      <c r="C30">
        <v>2023</v>
      </c>
      <c r="D30" t="s">
        <v>90</v>
      </c>
      <c r="E30">
        <v>6</v>
      </c>
      <c r="F30">
        <v>6</v>
      </c>
      <c r="G30">
        <v>8</v>
      </c>
      <c r="H30">
        <v>6</v>
      </c>
      <c r="I30">
        <f t="shared" si="0"/>
        <v>5.4</v>
      </c>
      <c r="J30">
        <f t="array" ref="J30">STDEV(IF(($B$3:$B$722=$B30)*($C$3:$C$722=$C30)*($D$3:$D$722=$D30),$E$3:$E$722))</f>
        <v>1.8973665961010269</v>
      </c>
      <c r="K30">
        <f t="shared" si="1"/>
        <v>5.4</v>
      </c>
      <c r="L30">
        <f t="array" ref="L30">STDEV(IF(($B$3:$B$722=$B30)*($C$3:$C$722=$C30)*($D$3:$D$722=$D30),$F$3:$F$722))</f>
        <v>1.6465452046971285</v>
      </c>
      <c r="M30">
        <f t="shared" si="2"/>
        <v>7.8</v>
      </c>
      <c r="N30">
        <f t="array" ref="N30">STDEV(IF(($B$3:$B$722=$B30)*($C$3:$C$722=$C30)*($D$3:$D$722=$D30),$G$3:$G$722))</f>
        <v>0.63245553203367588</v>
      </c>
      <c r="O30">
        <f t="shared" si="3"/>
        <v>4.8</v>
      </c>
      <c r="P30">
        <f t="array" ref="P30">STDEV(IF(($B$3:$B$722=$B30)*($C$3:$C$722=$C30)*($D$3:$D$722=$D30),$H$3:$H$722))</f>
        <v>2.6997942308422114</v>
      </c>
      <c r="Q30" s="35">
        <f t="shared" si="4"/>
        <v>0.31622776601683789</v>
      </c>
      <c r="R30">
        <f t="shared" si="5"/>
        <v>0.36439934858051215</v>
      </c>
      <c r="S30">
        <f t="shared" si="6"/>
        <v>0.31622776601683822</v>
      </c>
      <c r="T30">
        <f t="shared" si="7"/>
        <v>0.44447831849231545</v>
      </c>
      <c r="U30" s="22">
        <v>0.52485294117647052</v>
      </c>
      <c r="V30">
        <v>12</v>
      </c>
      <c r="W30">
        <v>1</v>
      </c>
      <c r="X30">
        <v>4</v>
      </c>
      <c r="Y30">
        <v>17</v>
      </c>
      <c r="Z30" s="25">
        <v>3</v>
      </c>
      <c r="AA30" s="28">
        <v>3.4705882352941182</v>
      </c>
      <c r="AB30" s="28">
        <v>2.4117647058823528</v>
      </c>
      <c r="AC30" s="28">
        <v>2.3529411764705879</v>
      </c>
      <c r="AD30" s="31">
        <v>2.9411764705882359</v>
      </c>
      <c r="AE30" s="31">
        <v>2</v>
      </c>
      <c r="AF30">
        <v>17</v>
      </c>
      <c r="AG30" s="28">
        <f t="shared" si="8"/>
        <v>2.7450980392156858</v>
      </c>
      <c r="AH30" s="31">
        <f t="shared" si="9"/>
        <v>2.4705882352941178</v>
      </c>
      <c r="AI30" s="22" cm="1">
        <f t="array" ref="AI30">IF(U30="",0,IFERROR((U30-AVERAGEIFS($U$3:$U$722,$A$3:$A$722,$A30))/_xlfn.STDEV.S(_xlfn._xlws.FILTER($U$3:$U$722,$A$3:$A$722=$A30)),0))</f>
        <v>0.3350158681398514</v>
      </c>
      <c r="AJ30" s="25">
        <f t="array" ref="AJ30">IFERROR((Z30-AVERAGEIFS($Z$3:$Z$722,$A$3:$A$722,$A30))/_xlfn.STDEV.S(_xlfn._xlws.FILTER($Z$3:$Z$722,$A$3:$A$722=$A30)),"")</f>
        <v>-1.7733194913242585</v>
      </c>
      <c r="AK30" s="28">
        <f t="array" ref="AK30">IFERROR((AG30-AVERAGEIFS($AG$3:$AG$722,$A$3:$A$722,$A30))/_xlfn.STDEV.S(_xlfn._xlws.FILTER($AG$3:$AG$722,$A$3:$A$722=$A30)),"")</f>
        <v>-1.8312454100360116</v>
      </c>
      <c r="AL30" s="31">
        <f t="array" ref="AL30">IFERROR((AH30-AVERAGEIFS($AH$3:$AH$722,$A$3:$A$722,$A30))/_xlfn.STDEV.S(_xlfn._xlws.FILTER($AH$3:$AH$722,$A$3:$A$722=$A30)),"")</f>
        <v>-1.1920007220989797</v>
      </c>
      <c r="AM30" s="18">
        <f t="shared" si="10"/>
        <v>1.8788102123013517E-2</v>
      </c>
      <c r="AN30" s="18">
        <f t="shared" si="11"/>
        <v>-2.0895472573410965</v>
      </c>
      <c r="AO30">
        <f t="shared" si="12"/>
        <v>2.1083353594641099</v>
      </c>
      <c r="AP30">
        <f t="shared" si="13"/>
        <v>-2.1474731760528498</v>
      </c>
      <c r="AQ30">
        <f t="shared" si="14"/>
        <v>-1.6364790405912952</v>
      </c>
      <c r="AR30" s="18" t="str">
        <f t="shared" si="15"/>
        <v>D. 균형일치형</v>
      </c>
      <c r="AS30">
        <f t="shared" si="16"/>
        <v>3.6190476190476191</v>
      </c>
      <c r="AT30">
        <f t="shared" si="17"/>
        <v>3.333333333333333</v>
      </c>
      <c r="AU30">
        <f t="shared" si="18"/>
        <v>3.1428571428571428</v>
      </c>
      <c r="AV30">
        <f t="shared" si="19"/>
        <v>3.5333333333333332</v>
      </c>
    </row>
    <row r="31" spans="1:48" x14ac:dyDescent="0.3">
      <c r="A31" t="s">
        <v>100</v>
      </c>
      <c r="B31" t="s">
        <v>86</v>
      </c>
      <c r="C31">
        <v>2024</v>
      </c>
      <c r="D31" t="s">
        <v>91</v>
      </c>
      <c r="E31">
        <v>8</v>
      </c>
      <c r="F31">
        <v>8</v>
      </c>
      <c r="G31">
        <v>8</v>
      </c>
      <c r="H31">
        <v>6</v>
      </c>
      <c r="I31">
        <f t="shared" si="0"/>
        <v>4.9000000000000004</v>
      </c>
      <c r="J31">
        <f t="array" ref="J31">STDEV(IF(($B$3:$B$722=$B31)*($C$3:$C$722=$C31)*($D$3:$D$722=$D31),$E$3:$E$722))</f>
        <v>2.330951164939612</v>
      </c>
      <c r="K31">
        <f t="shared" si="1"/>
        <v>5.0999999999999996</v>
      </c>
      <c r="L31">
        <f t="array" ref="L31">STDEV(IF(($B$3:$B$722=$B31)*($C$3:$C$722=$C31)*($D$3:$D$722=$D31),$F$3:$F$722))</f>
        <v>1.9119507199599977</v>
      </c>
      <c r="M31">
        <f t="shared" si="2"/>
        <v>6.6</v>
      </c>
      <c r="N31">
        <f t="array" ref="N31">STDEV(IF(($B$3:$B$722=$B31)*($C$3:$C$722=$C31)*($D$3:$D$722=$D31),$G$3:$G$722))</f>
        <v>2.5033311140691445</v>
      </c>
      <c r="O31">
        <f t="shared" si="3"/>
        <v>4.2</v>
      </c>
      <c r="P31">
        <f t="array" ref="P31">STDEV(IF(($B$3:$B$722=$B31)*($C$3:$C$722=$C31)*($D$3:$D$722=$D31),$H$3:$H$722))</f>
        <v>2.3944379994757292</v>
      </c>
      <c r="Q31" s="35">
        <f t="shared" si="4"/>
        <v>1.3299291922661587</v>
      </c>
      <c r="R31">
        <f t="shared" si="5"/>
        <v>1.516775495165835</v>
      </c>
      <c r="S31">
        <f t="shared" si="6"/>
        <v>0.55925482335587307</v>
      </c>
      <c r="T31">
        <f t="shared" si="7"/>
        <v>0.75174216262610105</v>
      </c>
      <c r="U31" s="22">
        <v>0.4804666666666666</v>
      </c>
      <c r="V31">
        <v>3</v>
      </c>
      <c r="W31">
        <v>0</v>
      </c>
      <c r="X31">
        <v>0</v>
      </c>
      <c r="Y31">
        <v>3</v>
      </c>
      <c r="Z31" s="25">
        <v>3.6190476190476191</v>
      </c>
      <c r="AA31" s="28">
        <v>3.9047619047619051</v>
      </c>
      <c r="AB31" s="28">
        <v>3.1428571428571428</v>
      </c>
      <c r="AC31" s="28">
        <v>3.1904761904761911</v>
      </c>
      <c r="AD31" s="31">
        <v>3.5714285714285721</v>
      </c>
      <c r="AE31" s="31">
        <v>2.1904761904761911</v>
      </c>
      <c r="AF31">
        <v>21</v>
      </c>
      <c r="AG31" s="28">
        <f t="shared" si="8"/>
        <v>3.412698412698413</v>
      </c>
      <c r="AH31" s="31">
        <f t="shared" si="9"/>
        <v>2.8809523809523814</v>
      </c>
      <c r="AI31" s="22" cm="1">
        <f t="array" ref="AI31">IF(U31="",0,IFERROR((U31-AVERAGEIFS($U$3:$U$722,$A$3:$A$722,$A31))/_xlfn.STDEV.S(_xlfn._xlws.FILTER($U$3:$U$722,$A$3:$A$722=$A31)),0))</f>
        <v>0.18245668062267473</v>
      </c>
      <c r="AJ31" s="25">
        <f t="array" ref="AJ31">IFERROR((Z31-AVERAGEIFS($Z$3:$Z$722,$A$3:$A$722,$A31))/_xlfn.STDEV.S(_xlfn._xlws.FILTER($Z$3:$Z$722,$A$3:$A$722=$A31)),"")</f>
        <v>1.5334260248147551</v>
      </c>
      <c r="AK31" s="28">
        <f t="array" ref="AK31">IFERROR((AG31-AVERAGEIFS($AG$3:$AG$722,$A$3:$A$722,$A31))/_xlfn.STDEV.S(_xlfn._xlws.FILTER($AG$3:$AG$722,$A$3:$A$722=$A31)),"")</f>
        <v>1.6222643263842833</v>
      </c>
      <c r="AL31" s="31">
        <f t="array" ref="AL31">IFERROR((AH31-AVERAGEIFS($AH$3:$AH$722,$A$3:$A$722,$A31))/_xlfn.STDEV.S(_xlfn._xlws.FILTER($AH$3:$AH$722,$A$3:$A$722=$A31)),"")</f>
        <v>0.96786018200977464</v>
      </c>
      <c r="AM31" s="18">
        <f t="shared" si="10"/>
        <v>-1.1474725116434841</v>
      </c>
      <c r="AN31" s="18">
        <f t="shared" si="11"/>
        <v>0.20349683254859641</v>
      </c>
      <c r="AO31">
        <f t="shared" si="12"/>
        <v>-1.3509693441920803</v>
      </c>
      <c r="AP31">
        <f t="shared" si="13"/>
        <v>1.0630095030284101</v>
      </c>
      <c r="AQ31">
        <f t="shared" si="14"/>
        <v>0.21611801938367359</v>
      </c>
      <c r="AR31" s="18" t="str">
        <f t="shared" si="15"/>
        <v>D. 균형일치형</v>
      </c>
      <c r="AS31">
        <f t="shared" si="16"/>
        <v>3.333333333333333</v>
      </c>
      <c r="AT31">
        <f t="shared" si="17"/>
        <v>3.1428571428571428</v>
      </c>
      <c r="AU31">
        <f t="shared" si="18"/>
        <v>3.5333333333333332</v>
      </c>
      <c r="AV31">
        <f t="shared" si="19"/>
        <v>3.2941176470588238</v>
      </c>
    </row>
    <row r="32" spans="1:48" x14ac:dyDescent="0.3">
      <c r="A32" t="s">
        <v>100</v>
      </c>
      <c r="B32" t="s">
        <v>86</v>
      </c>
      <c r="C32">
        <v>2024</v>
      </c>
      <c r="D32" t="s">
        <v>92</v>
      </c>
      <c r="E32">
        <v>8</v>
      </c>
      <c r="F32">
        <v>8</v>
      </c>
      <c r="G32">
        <v>8</v>
      </c>
      <c r="H32">
        <v>6</v>
      </c>
      <c r="I32">
        <f t="shared" si="0"/>
        <v>4.9000000000000004</v>
      </c>
      <c r="J32">
        <f t="array" ref="J32">STDEV(IF(($B$3:$B$722=$B32)*($C$3:$C$722=$C32)*($D$3:$D$722=$D32),$E$3:$E$722))</f>
        <v>2.330951164939612</v>
      </c>
      <c r="K32">
        <f t="shared" si="1"/>
        <v>5.0999999999999996</v>
      </c>
      <c r="L32">
        <f t="array" ref="L32">STDEV(IF(($B$3:$B$722=$B32)*($C$3:$C$722=$C32)*($D$3:$D$722=$D32),$F$3:$F$722))</f>
        <v>1.9119507199599977</v>
      </c>
      <c r="M32">
        <f t="shared" si="2"/>
        <v>6.6</v>
      </c>
      <c r="N32">
        <f t="array" ref="N32">STDEV(IF(($B$3:$B$722=$B32)*($C$3:$C$722=$C32)*($D$3:$D$722=$D32),$G$3:$G$722))</f>
        <v>2.5033311140691445</v>
      </c>
      <c r="O32">
        <f t="shared" si="3"/>
        <v>4.2</v>
      </c>
      <c r="P32">
        <f t="array" ref="P32">STDEV(IF(($B$3:$B$722=$B32)*($C$3:$C$722=$C32)*($D$3:$D$722=$D32),$H$3:$H$722))</f>
        <v>2.3944379994757292</v>
      </c>
      <c r="Q32" s="35">
        <f t="shared" si="4"/>
        <v>1.3299291922661587</v>
      </c>
      <c r="R32">
        <f t="shared" si="5"/>
        <v>1.516775495165835</v>
      </c>
      <c r="S32">
        <f t="shared" si="6"/>
        <v>0.55925482335587307</v>
      </c>
      <c r="T32">
        <f t="shared" si="7"/>
        <v>0.75174216262610105</v>
      </c>
      <c r="U32" s="22">
        <v>0.42653999999999997</v>
      </c>
      <c r="V32">
        <v>3</v>
      </c>
      <c r="W32">
        <v>0</v>
      </c>
      <c r="X32">
        <v>2</v>
      </c>
      <c r="Y32">
        <v>5</v>
      </c>
      <c r="Z32" s="25">
        <v>3.333333333333333</v>
      </c>
      <c r="AA32" s="28">
        <v>3.8095238095238089</v>
      </c>
      <c r="AB32" s="28">
        <v>3</v>
      </c>
      <c r="AC32" s="28">
        <v>3.0952380952380958</v>
      </c>
      <c r="AD32" s="31">
        <v>3.3809523809523809</v>
      </c>
      <c r="AE32" s="31">
        <v>2.1904761904761911</v>
      </c>
      <c r="AF32">
        <v>21</v>
      </c>
      <c r="AG32" s="28">
        <f t="shared" si="8"/>
        <v>3.3015873015873018</v>
      </c>
      <c r="AH32" s="31">
        <f t="shared" si="9"/>
        <v>2.785714285714286</v>
      </c>
      <c r="AI32" s="22" cm="1">
        <f t="array" ref="AI32">IF(U32="",0,IFERROR((U32-AVERAGEIFS($U$3:$U$722,$A$3:$A$722,$A32))/_xlfn.STDEV.S(_xlfn._xlws.FILTER($U$3:$U$722,$A$3:$A$722=$A32)),0))</f>
        <v>-2.8936003602249385E-3</v>
      </c>
      <c r="AJ32" s="25">
        <f t="array" ref="AJ32">IFERROR((Z32-AVERAGEIFS($Z$3:$Z$722,$A$3:$A$722,$A32))/_xlfn.STDEV.S(_xlfn._xlws.FILTER($Z$3:$Z$722,$A$3:$A$722=$A32)),"")</f>
        <v>7.235786596747118E-3</v>
      </c>
      <c r="AK32" s="28">
        <f t="array" ref="AK32">IFERROR((AG32-AVERAGEIFS($AG$3:$AG$722,$A$3:$A$722,$A32))/_xlfn.STDEV.S(_xlfn._xlws.FILTER($AG$3:$AG$722,$A$3:$A$722=$A32)),"")</f>
        <v>1.0474843842388082</v>
      </c>
      <c r="AL32" s="31">
        <f t="array" ref="AL32">IFERROR((AH32-AVERAGEIFS($AH$3:$AH$722,$A$3:$A$722,$A32))/_xlfn.STDEV.S(_xlfn._xlws.FILTER($AH$3:$AH$722,$A$3:$A$722=$A32)),"")</f>
        <v>0.46659553532241854</v>
      </c>
      <c r="AM32" s="18">
        <f t="shared" si="10"/>
        <v>-1.3328227926263836</v>
      </c>
      <c r="AN32" s="18">
        <f t="shared" si="11"/>
        <v>-1.3226934056694115</v>
      </c>
      <c r="AO32">
        <f t="shared" si="12"/>
        <v>-1.0129386956972056E-2</v>
      </c>
      <c r="AP32">
        <f t="shared" si="13"/>
        <v>0.48822956088293512</v>
      </c>
      <c r="AQ32">
        <f t="shared" si="14"/>
        <v>-0.28514662730368251</v>
      </c>
      <c r="AR32" s="18" t="str">
        <f t="shared" si="15"/>
        <v>A. 총체적과장형</v>
      </c>
      <c r="AS32">
        <f t="shared" si="16"/>
        <v>3.1428571428571428</v>
      </c>
      <c r="AT32">
        <f t="shared" si="17"/>
        <v>3.5333333333333332</v>
      </c>
      <c r="AU32">
        <f t="shared" si="18"/>
        <v>3.2941176470588238</v>
      </c>
      <c r="AV32">
        <f t="shared" si="19"/>
        <v>3.25</v>
      </c>
    </row>
    <row r="33" spans="1:48" x14ac:dyDescent="0.3">
      <c r="A33" t="s">
        <v>100</v>
      </c>
      <c r="B33" t="s">
        <v>86</v>
      </c>
      <c r="C33">
        <v>2024</v>
      </c>
      <c r="D33" t="s">
        <v>93</v>
      </c>
      <c r="E33">
        <v>8</v>
      </c>
      <c r="F33">
        <v>8</v>
      </c>
      <c r="G33">
        <v>8</v>
      </c>
      <c r="H33">
        <v>6</v>
      </c>
      <c r="I33">
        <f t="shared" si="0"/>
        <v>4.9000000000000004</v>
      </c>
      <c r="J33">
        <f t="array" ref="J33">STDEV(IF(($B$3:$B$722=$B33)*($C$3:$C$722=$C33)*($D$3:$D$722=$D33),$E$3:$E$722))</f>
        <v>2.330951164939612</v>
      </c>
      <c r="K33">
        <f t="shared" si="1"/>
        <v>5.0999999999999996</v>
      </c>
      <c r="L33">
        <f t="array" ref="L33">STDEV(IF(($B$3:$B$722=$B33)*($C$3:$C$722=$C33)*($D$3:$D$722=$D33),$F$3:$F$722))</f>
        <v>1.9119507199599977</v>
      </c>
      <c r="M33">
        <f t="shared" si="2"/>
        <v>6.6</v>
      </c>
      <c r="N33">
        <f t="array" ref="N33">STDEV(IF(($B$3:$B$722=$B33)*($C$3:$C$722=$C33)*($D$3:$D$722=$D33),$G$3:$G$722))</f>
        <v>2.5033311140691445</v>
      </c>
      <c r="O33">
        <f t="shared" si="3"/>
        <v>4.2</v>
      </c>
      <c r="P33">
        <f t="array" ref="P33">STDEV(IF(($B$3:$B$722=$B33)*($C$3:$C$722=$C33)*($D$3:$D$722=$D33),$H$3:$H$722))</f>
        <v>2.3944379994757292</v>
      </c>
      <c r="Q33" s="35">
        <f t="shared" si="4"/>
        <v>1.3299291922661587</v>
      </c>
      <c r="R33">
        <f t="shared" si="5"/>
        <v>1.516775495165835</v>
      </c>
      <c r="S33">
        <f t="shared" si="6"/>
        <v>0.55925482335587307</v>
      </c>
      <c r="T33">
        <f t="shared" si="7"/>
        <v>0.75174216262610105</v>
      </c>
      <c r="U33" s="22">
        <v>-9.2270000000000005E-2</v>
      </c>
      <c r="V33">
        <v>2</v>
      </c>
      <c r="W33">
        <v>2</v>
      </c>
      <c r="X33">
        <v>6</v>
      </c>
      <c r="Y33">
        <v>10</v>
      </c>
      <c r="Z33" s="25">
        <v>3.1428571428571428</v>
      </c>
      <c r="AA33" s="28">
        <v>3.9285714285714288</v>
      </c>
      <c r="AB33" s="28">
        <v>2.714285714285714</v>
      </c>
      <c r="AC33" s="28">
        <v>2.714285714285714</v>
      </c>
      <c r="AD33" s="31">
        <v>3.3571428571428572</v>
      </c>
      <c r="AE33" s="31">
        <v>2.0714285714285721</v>
      </c>
      <c r="AF33">
        <v>14</v>
      </c>
      <c r="AG33" s="28">
        <f t="shared" si="8"/>
        <v>3.1190476190476186</v>
      </c>
      <c r="AH33" s="31">
        <f t="shared" si="9"/>
        <v>2.7142857142857144</v>
      </c>
      <c r="AI33" s="22" cm="1">
        <f t="array" ref="AI33">IF(U33="",0,IFERROR((U33-AVERAGEIFS($U$3:$U$722,$A$3:$A$722,$A33))/_xlfn.STDEV.S(_xlfn._xlws.FILTER($U$3:$U$722,$A$3:$A$722=$A33)),0))</f>
        <v>-1.7860852051952769</v>
      </c>
      <c r="AJ33" s="25">
        <f t="array" ref="AJ33">IFERROR((Z33-AVERAGEIFS($Z$3:$Z$722,$A$3:$A$722,$A33))/_xlfn.STDEV.S(_xlfn._xlws.FILTER($Z$3:$Z$722,$A$3:$A$722=$A33)),"")</f>
        <v>-1.0102243722152557</v>
      </c>
      <c r="AK33" s="28">
        <f t="array" ref="AK33">IFERROR((AG33-AVERAGEIFS($AG$3:$AG$722,$A$3:$A$722,$A33))/_xlfn.STDEV.S(_xlfn._xlws.FILTER($AG$3:$AG$722,$A$3:$A$722=$A33)),"")</f>
        <v>0.10320305071409559</v>
      </c>
      <c r="AL33" s="31">
        <f t="array" ref="AL33">IFERROR((AH33-AVERAGEIFS($AH$3:$AH$722,$A$3:$A$722,$A33))/_xlfn.STDEV.S(_xlfn._xlws.FILTER($AH$3:$AH$722,$A$3:$A$722=$A33)),"")</f>
        <v>9.0647050306900859E-2</v>
      </c>
      <c r="AM33" s="18">
        <f t="shared" si="10"/>
        <v>-3.1160143974614356</v>
      </c>
      <c r="AN33" s="18">
        <f t="shared" si="11"/>
        <v>-2.3401535644814144</v>
      </c>
      <c r="AO33">
        <f t="shared" si="12"/>
        <v>-0.77586083298002118</v>
      </c>
      <c r="AP33">
        <f t="shared" si="13"/>
        <v>-0.45605177264177749</v>
      </c>
      <c r="AQ33">
        <f t="shared" si="14"/>
        <v>-0.66109511231920015</v>
      </c>
      <c r="AR33" s="18" t="str">
        <f t="shared" si="15"/>
        <v>A. 총체적과장형</v>
      </c>
      <c r="AS33">
        <f t="shared" si="16"/>
        <v>3.5333333333333332</v>
      </c>
      <c r="AT33">
        <f t="shared" si="17"/>
        <v>3.2941176470588238</v>
      </c>
      <c r="AU33">
        <f t="shared" si="18"/>
        <v>3.25</v>
      </c>
      <c r="AV33">
        <f t="shared" si="19"/>
        <v>3.333333333333333</v>
      </c>
    </row>
    <row r="34" spans="1:48" x14ac:dyDescent="0.3">
      <c r="A34" t="s">
        <v>100</v>
      </c>
      <c r="B34" t="s">
        <v>86</v>
      </c>
      <c r="C34">
        <v>2024</v>
      </c>
      <c r="D34" t="s">
        <v>94</v>
      </c>
      <c r="E34">
        <v>8</v>
      </c>
      <c r="F34">
        <v>8</v>
      </c>
      <c r="G34">
        <v>8</v>
      </c>
      <c r="H34">
        <v>6</v>
      </c>
      <c r="I34">
        <f t="shared" si="0"/>
        <v>4.9000000000000004</v>
      </c>
      <c r="J34">
        <f t="array" ref="J34">STDEV(IF(($B$3:$B$722=$B34)*($C$3:$C$722=$C34)*($D$3:$D$722=$D34),$E$3:$E$722))</f>
        <v>2.330951164939612</v>
      </c>
      <c r="K34">
        <f t="shared" si="1"/>
        <v>5.0999999999999996</v>
      </c>
      <c r="L34">
        <f t="array" ref="L34">STDEV(IF(($B$3:$B$722=$B34)*($C$3:$C$722=$C34)*($D$3:$D$722=$D34),$F$3:$F$722))</f>
        <v>1.9119507199599977</v>
      </c>
      <c r="M34">
        <f t="shared" si="2"/>
        <v>6.6</v>
      </c>
      <c r="N34">
        <f t="array" ref="N34">STDEV(IF(($B$3:$B$722=$B34)*($C$3:$C$722=$C34)*($D$3:$D$722=$D34),$G$3:$G$722))</f>
        <v>2.5033311140691445</v>
      </c>
      <c r="O34">
        <f t="shared" si="3"/>
        <v>4.2</v>
      </c>
      <c r="P34">
        <f t="array" ref="P34">STDEV(IF(($B$3:$B$722=$B34)*($C$3:$C$722=$C34)*($D$3:$D$722=$D34),$H$3:$H$722))</f>
        <v>2.3944379994757292</v>
      </c>
      <c r="Q34" s="35">
        <f t="shared" si="4"/>
        <v>1.3299291922661587</v>
      </c>
      <c r="R34">
        <f t="shared" si="5"/>
        <v>1.516775495165835</v>
      </c>
      <c r="S34">
        <f t="shared" si="6"/>
        <v>0.55925482335587307</v>
      </c>
      <c r="T34">
        <f t="shared" si="7"/>
        <v>0.75174216262610105</v>
      </c>
      <c r="V34">
        <v>0</v>
      </c>
      <c r="W34">
        <v>0</v>
      </c>
      <c r="X34">
        <v>1</v>
      </c>
      <c r="Y34">
        <v>1</v>
      </c>
      <c r="Z34" s="25">
        <v>3.5333333333333332</v>
      </c>
      <c r="AA34" s="28">
        <v>4</v>
      </c>
      <c r="AB34" s="28">
        <v>2.7333333333333329</v>
      </c>
      <c r="AC34" s="28">
        <v>2.9333333333333331</v>
      </c>
      <c r="AD34" s="31">
        <v>3.4</v>
      </c>
      <c r="AE34" s="31">
        <v>2.4</v>
      </c>
      <c r="AF34">
        <v>15</v>
      </c>
      <c r="AG34" s="28">
        <f t="shared" si="8"/>
        <v>3.2222222222222219</v>
      </c>
      <c r="AH34" s="31">
        <f t="shared" si="9"/>
        <v>2.9</v>
      </c>
      <c r="AI34" s="22" cm="1">
        <f t="array" ref="AI34">IF(U34="",0,IFERROR((U34-AVERAGEIFS($U$3:$U$722,$A$3:$A$722,$A34))/_xlfn.STDEV.S(_xlfn._xlws.FILTER($U$3:$U$722,$A$3:$A$722=$A34)),0))</f>
        <v>0</v>
      </c>
      <c r="AJ34" s="25">
        <f t="array" ref="AJ34">IFERROR((Z34-AVERAGEIFS($Z$3:$Z$722,$A$3:$A$722,$A34))/_xlfn.STDEV.S(_xlfn._xlws.FILTER($Z$3:$Z$722,$A$3:$A$722=$A34)),"")</f>
        <v>1.0755689533493524</v>
      </c>
      <c r="AK34" s="28">
        <f t="array" ref="AK34">IFERROR((AG34-AVERAGEIFS($AG$3:$AG$722,$A$3:$A$722,$A34))/_xlfn.STDEV.S(_xlfn._xlws.FILTER($AG$3:$AG$722,$A$3:$A$722=$A34)),"")</f>
        <v>0.63692728270632282</v>
      </c>
      <c r="AL34" s="31">
        <f t="array" ref="AL34">IFERROR((AH34-AVERAGEIFS($AH$3:$AH$722,$A$3:$A$722,$A34))/_xlfn.STDEV.S(_xlfn._xlws.FILTER($AH$3:$AH$722,$A$3:$A$722=$A34)),"")</f>
        <v>1.0681131113472431</v>
      </c>
      <c r="AM34" s="18">
        <f t="shared" si="10"/>
        <v>-1.3299291922661587</v>
      </c>
      <c r="AN34" s="18">
        <f t="shared" si="11"/>
        <v>-0.25436023891680626</v>
      </c>
      <c r="AO34">
        <f t="shared" si="12"/>
        <v>-1.0755689533493524</v>
      </c>
      <c r="AP34">
        <f t="shared" si="13"/>
        <v>7.7672459350449752E-2</v>
      </c>
      <c r="AQ34">
        <f t="shared" si="14"/>
        <v>0.31637094872114202</v>
      </c>
      <c r="AR34" s="18" t="str">
        <f t="shared" si="15"/>
        <v>D. 균형일치형</v>
      </c>
      <c r="AS34">
        <f t="shared" si="16"/>
        <v>3.2941176470588238</v>
      </c>
      <c r="AT34">
        <f t="shared" si="17"/>
        <v>3.25</v>
      </c>
      <c r="AU34">
        <f t="shared" si="18"/>
        <v>3.333333333333333</v>
      </c>
      <c r="AV34">
        <f t="shared" si="19"/>
        <v>3.454545454545455</v>
      </c>
    </row>
    <row r="35" spans="1:48" x14ac:dyDescent="0.3">
      <c r="A35" t="s">
        <v>100</v>
      </c>
      <c r="B35" t="s">
        <v>86</v>
      </c>
      <c r="C35">
        <v>2025</v>
      </c>
      <c r="D35" t="s">
        <v>95</v>
      </c>
      <c r="E35">
        <v>6</v>
      </c>
      <c r="F35">
        <v>6</v>
      </c>
      <c r="G35">
        <v>8</v>
      </c>
      <c r="H35">
        <v>6</v>
      </c>
      <c r="I35">
        <f t="shared" si="0"/>
        <v>4.7</v>
      </c>
      <c r="J35">
        <f t="array" ref="J35">STDEV(IF(($B$3:$B$722=$B35)*($C$3:$C$722=$C35)*($D$3:$D$722=$D35),$E$3:$E$722))</f>
        <v>1.8885620632287057</v>
      </c>
      <c r="K35">
        <f t="shared" si="1"/>
        <v>4.3</v>
      </c>
      <c r="L35">
        <f t="array" ref="L35">STDEV(IF(($B$3:$B$722=$B35)*($C$3:$C$722=$C35)*($D$3:$D$722=$D35),$F$3:$F$722))</f>
        <v>1.7669811040931427</v>
      </c>
      <c r="M35">
        <f t="shared" si="2"/>
        <v>7.2</v>
      </c>
      <c r="N35">
        <f t="array" ref="N35">STDEV(IF(($B$3:$B$722=$B35)*($C$3:$C$722=$C35)*($D$3:$D$722=$D35),$G$3:$G$722))</f>
        <v>2.529822128134704</v>
      </c>
      <c r="O35">
        <f t="shared" si="3"/>
        <v>4.5</v>
      </c>
      <c r="P35">
        <f t="array" ref="P35">STDEV(IF(($B$3:$B$722=$B35)*($C$3:$C$722=$C35)*($D$3:$D$722=$D35),$H$3:$H$722))</f>
        <v>2.0682789409984759</v>
      </c>
      <c r="Q35" s="35">
        <f t="shared" si="4"/>
        <v>0.68835439687775268</v>
      </c>
      <c r="R35">
        <f t="shared" si="5"/>
        <v>0.96209291432829513</v>
      </c>
      <c r="S35">
        <f t="shared" si="6"/>
        <v>0.31622776601683777</v>
      </c>
      <c r="T35">
        <f t="shared" si="7"/>
        <v>0.72524066762284234</v>
      </c>
      <c r="U35" s="22">
        <v>0.25022499999999998</v>
      </c>
      <c r="V35">
        <v>1</v>
      </c>
      <c r="W35">
        <v>0</v>
      </c>
      <c r="X35">
        <v>3</v>
      </c>
      <c r="Y35">
        <v>4</v>
      </c>
      <c r="Z35" s="25">
        <v>3.2941176470588238</v>
      </c>
      <c r="AA35" s="28">
        <v>3.7058823529411771</v>
      </c>
      <c r="AB35" s="28">
        <v>2.7647058823529411</v>
      </c>
      <c r="AC35" s="28">
        <v>2.5882352941176472</v>
      </c>
      <c r="AD35" s="31">
        <v>2.7647058823529411</v>
      </c>
      <c r="AE35" s="31">
        <v>2.117647058823529</v>
      </c>
      <c r="AF35">
        <v>17</v>
      </c>
      <c r="AG35" s="28">
        <f t="shared" si="8"/>
        <v>3.0196078431372548</v>
      </c>
      <c r="AH35" s="31">
        <f t="shared" si="9"/>
        <v>2.4411764705882351</v>
      </c>
      <c r="AI35" s="22" cm="1">
        <f t="array" ref="AI35">IF(U35="",0,IFERROR((U35-AVERAGEIFS($U$3:$U$722,$A$3:$A$722,$A35))/_xlfn.STDEV.S(_xlfn._xlws.FILTER($U$3:$U$722,$A$3:$A$722=$A35)),0))</f>
        <v>-0.60890240475199109</v>
      </c>
      <c r="AJ35" s="25">
        <f t="array" ref="AJ35">IFERROR((Z35-AVERAGEIFS($Z$3:$Z$722,$A$3:$A$722,$A35))/_xlfn.STDEV.S(_xlfn._xlws.FILTER($Z$3:$Z$722,$A$3:$A$722=$A35)),"")</f>
        <v>-0.20224130492336825</v>
      </c>
      <c r="AK35" s="28">
        <f t="array" ref="AK35">IFERROR((AG35-AVERAGEIFS($AG$3:$AG$722,$A$3:$A$722,$A35))/_xlfn.STDEV.S(_xlfn._xlws.FILTER($AG$3:$AG$722,$A$3:$A$722=$A35)),"")</f>
        <v>-0.41120084708836552</v>
      </c>
      <c r="AL35" s="31">
        <f t="array" ref="AL35">IFERROR((AH35-AVERAGEIFS($AH$3:$AH$722,$A$3:$A$722,$A35))/_xlfn.STDEV.S(_xlfn._xlws.FILTER($AH$3:$AH$722,$A$3:$A$722=$A35)),"")</f>
        <v>-1.3468030394583119</v>
      </c>
      <c r="AM35" s="18">
        <f t="shared" si="10"/>
        <v>-1.2972568016297439</v>
      </c>
      <c r="AN35" s="18">
        <f t="shared" si="11"/>
        <v>-0.89059570180112091</v>
      </c>
      <c r="AO35">
        <f t="shared" si="12"/>
        <v>-0.40666109982862286</v>
      </c>
      <c r="AP35">
        <f t="shared" si="13"/>
        <v>-0.72742861310520324</v>
      </c>
      <c r="AQ35">
        <f t="shared" si="14"/>
        <v>-2.0720437070811544</v>
      </c>
      <c r="AR35" s="18" t="str">
        <f t="shared" si="15"/>
        <v>A. 총체적과장형</v>
      </c>
      <c r="AS35">
        <f t="shared" si="16"/>
        <v>3.25</v>
      </c>
      <c r="AT35">
        <f t="shared" si="17"/>
        <v>3.333333333333333</v>
      </c>
      <c r="AU35">
        <f t="shared" si="18"/>
        <v>3.454545454545455</v>
      </c>
      <c r="AV35" t="str">
        <f t="shared" si="19"/>
        <v/>
      </c>
    </row>
    <row r="36" spans="1:48" x14ac:dyDescent="0.3">
      <c r="A36" t="s">
        <v>100</v>
      </c>
      <c r="B36" t="s">
        <v>86</v>
      </c>
      <c r="C36">
        <v>2025</v>
      </c>
      <c r="D36" t="s">
        <v>96</v>
      </c>
      <c r="E36">
        <v>6</v>
      </c>
      <c r="F36">
        <v>6</v>
      </c>
      <c r="G36">
        <v>8</v>
      </c>
      <c r="H36">
        <v>6</v>
      </c>
      <c r="I36">
        <f t="shared" si="0"/>
        <v>4.7</v>
      </c>
      <c r="J36">
        <f t="array" ref="J36">STDEV(IF(($B$3:$B$722=$B36)*($C$3:$C$722=$C36)*($D$3:$D$722=$D36),$E$3:$E$722))</f>
        <v>1.8885620632287057</v>
      </c>
      <c r="K36">
        <f t="shared" si="1"/>
        <v>4.3</v>
      </c>
      <c r="L36">
        <f t="array" ref="L36">STDEV(IF(($B$3:$B$722=$B36)*($C$3:$C$722=$C36)*($D$3:$D$722=$D36),$F$3:$F$722))</f>
        <v>1.7669811040931427</v>
      </c>
      <c r="M36">
        <f t="shared" si="2"/>
        <v>7.2</v>
      </c>
      <c r="N36">
        <f t="array" ref="N36">STDEV(IF(($B$3:$B$722=$B36)*($C$3:$C$722=$C36)*($D$3:$D$722=$D36),$G$3:$G$722))</f>
        <v>2.529822128134704</v>
      </c>
      <c r="O36">
        <f t="shared" si="3"/>
        <v>4.5</v>
      </c>
      <c r="P36">
        <f t="array" ref="P36">STDEV(IF(($B$3:$B$722=$B36)*($C$3:$C$722=$C36)*($D$3:$D$722=$D36),$H$3:$H$722))</f>
        <v>2.0682789409984759</v>
      </c>
      <c r="Q36" s="35">
        <f t="shared" si="4"/>
        <v>0.68835439687775268</v>
      </c>
      <c r="R36">
        <f t="shared" si="5"/>
        <v>0.96209291432829513</v>
      </c>
      <c r="S36">
        <f t="shared" si="6"/>
        <v>0.31622776601683777</v>
      </c>
      <c r="T36">
        <f t="shared" si="7"/>
        <v>0.72524066762284234</v>
      </c>
      <c r="U36" s="22">
        <v>0.66556666666666675</v>
      </c>
      <c r="V36">
        <v>4</v>
      </c>
      <c r="W36">
        <v>0</v>
      </c>
      <c r="X36">
        <v>2</v>
      </c>
      <c r="Y36">
        <v>6</v>
      </c>
      <c r="Z36" s="25">
        <v>3.25</v>
      </c>
      <c r="AA36" s="28">
        <v>3.375</v>
      </c>
      <c r="AB36" s="28">
        <v>2.8125</v>
      </c>
      <c r="AC36" s="28">
        <v>2.6875</v>
      </c>
      <c r="AD36" s="31">
        <v>2.6875</v>
      </c>
      <c r="AE36" s="31">
        <v>2.3125</v>
      </c>
      <c r="AF36">
        <v>16</v>
      </c>
      <c r="AG36" s="28">
        <f t="shared" si="8"/>
        <v>2.9583333333333335</v>
      </c>
      <c r="AH36" s="31">
        <f t="shared" si="9"/>
        <v>2.5</v>
      </c>
      <c r="AI36" s="22" cm="1">
        <f t="array" ref="AI36">IF(U36="",0,IFERROR((U36-AVERAGEIFS($U$3:$U$722,$A$3:$A$722,$A36))/_xlfn.STDEV.S(_xlfn._xlws.FILTER($U$3:$U$722,$A$3:$A$722=$A36)),0))</f>
        <v>0.81866023501632257</v>
      </c>
      <c r="AJ36" s="25">
        <f t="array" ref="AJ36">IFERROR((Z36-AVERAGEIFS($Z$3:$Z$722,$A$3:$A$722,$A36))/_xlfn.STDEV.S(_xlfn._xlws.FILTER($Z$3:$Z$722,$A$3:$A$722=$A36)),"")</f>
        <v>-0.43790303288350307</v>
      </c>
      <c r="AK36" s="28">
        <f t="array" ref="AK36">IFERROR((AG36-AVERAGEIFS($AG$3:$AG$722,$A$3:$A$722,$A36))/_xlfn.STDEV.S(_xlfn._xlws.FILTER($AG$3:$AG$722,$A$3:$A$722=$A36)),"")</f>
        <v>-0.72817507988917785</v>
      </c>
      <c r="AL36" s="31">
        <f t="array" ref="AL36">IFERROR((AH36-AVERAGEIFS($AH$3:$AH$722,$A$3:$A$722,$A36))/_xlfn.STDEV.S(_xlfn._xlws.FILTER($AH$3:$AH$722,$A$3:$A$722=$A36)),"")</f>
        <v>-1.0371984047396499</v>
      </c>
      <c r="AM36" s="18">
        <f t="shared" si="10"/>
        <v>0.13030583813856988</v>
      </c>
      <c r="AN36" s="18">
        <f t="shared" si="11"/>
        <v>-1.1262574297612558</v>
      </c>
      <c r="AO36">
        <f t="shared" si="12"/>
        <v>1.2565632678998258</v>
      </c>
      <c r="AP36">
        <f t="shared" si="13"/>
        <v>-1.0444028459060157</v>
      </c>
      <c r="AQ36">
        <f t="shared" si="14"/>
        <v>-1.7624390723624921</v>
      </c>
      <c r="AR36" s="18" t="str">
        <f t="shared" si="15"/>
        <v>D. 균형일치형</v>
      </c>
      <c r="AS36">
        <f t="shared" si="16"/>
        <v>3.333333333333333</v>
      </c>
      <c r="AT36">
        <f t="shared" si="17"/>
        <v>3.454545454545455</v>
      </c>
      <c r="AU36" t="str">
        <f t="shared" si="18"/>
        <v/>
      </c>
      <c r="AV36" t="str">
        <f t="shared" si="19"/>
        <v/>
      </c>
    </row>
    <row r="37" spans="1:48" x14ac:dyDescent="0.3">
      <c r="A37" t="s">
        <v>100</v>
      </c>
      <c r="B37" t="s">
        <v>86</v>
      </c>
      <c r="C37">
        <v>2025</v>
      </c>
      <c r="D37" t="s">
        <v>97</v>
      </c>
      <c r="E37">
        <v>6</v>
      </c>
      <c r="F37">
        <v>6</v>
      </c>
      <c r="G37">
        <v>8</v>
      </c>
      <c r="H37">
        <v>6</v>
      </c>
      <c r="I37">
        <f t="shared" si="0"/>
        <v>4.7</v>
      </c>
      <c r="J37">
        <f t="array" ref="J37">STDEV(IF(($B$3:$B$722=$B37)*($C$3:$C$722=$C37)*($D$3:$D$722=$D37),$E$3:$E$722))</f>
        <v>1.8885620632287057</v>
      </c>
      <c r="K37">
        <f t="shared" si="1"/>
        <v>4.3</v>
      </c>
      <c r="L37">
        <f t="array" ref="L37">STDEV(IF(($B$3:$B$722=$B37)*($C$3:$C$722=$C37)*($D$3:$D$722=$D37),$F$3:$F$722))</f>
        <v>1.7669811040931427</v>
      </c>
      <c r="M37">
        <f t="shared" si="2"/>
        <v>7.2</v>
      </c>
      <c r="N37">
        <f t="array" ref="N37">STDEV(IF(($B$3:$B$722=$B37)*($C$3:$C$722=$C37)*($D$3:$D$722=$D37),$G$3:$G$722))</f>
        <v>2.529822128134704</v>
      </c>
      <c r="O37">
        <f t="shared" si="3"/>
        <v>4.5</v>
      </c>
      <c r="P37">
        <f t="array" ref="P37">STDEV(IF(($B$3:$B$722=$B37)*($C$3:$C$722=$C37)*($D$3:$D$722=$D37),$H$3:$H$722))</f>
        <v>2.0682789409984759</v>
      </c>
      <c r="Q37" s="35">
        <f t="shared" si="4"/>
        <v>0.68835439687775268</v>
      </c>
      <c r="R37">
        <f t="shared" si="5"/>
        <v>0.96209291432829513</v>
      </c>
      <c r="S37">
        <f t="shared" si="6"/>
        <v>0.31622776601683777</v>
      </c>
      <c r="T37">
        <f t="shared" si="7"/>
        <v>0.72524066762284234</v>
      </c>
      <c r="V37">
        <v>0</v>
      </c>
      <c r="W37">
        <v>0</v>
      </c>
      <c r="X37">
        <v>0</v>
      </c>
      <c r="Y37">
        <v>0</v>
      </c>
      <c r="Z37" s="25">
        <v>3.333333333333333</v>
      </c>
      <c r="AA37" s="28">
        <v>3.666666666666667</v>
      </c>
      <c r="AB37" s="28">
        <v>2.8095238095238089</v>
      </c>
      <c r="AC37" s="28">
        <v>2.666666666666667</v>
      </c>
      <c r="AD37" s="31">
        <v>3.0952380952380958</v>
      </c>
      <c r="AE37" s="31">
        <v>2.1904761904761911</v>
      </c>
      <c r="AF37">
        <v>21</v>
      </c>
      <c r="AG37" s="28">
        <f t="shared" si="8"/>
        <v>3.0476190476190474</v>
      </c>
      <c r="AH37" s="31">
        <f t="shared" si="9"/>
        <v>2.6428571428571432</v>
      </c>
      <c r="AI37" s="22" cm="1">
        <f t="array" ref="AI37">IF(U37="",0,IFERROR((U37-AVERAGEIFS($U$3:$U$722,$A$3:$A$722,$A37))/_xlfn.STDEV.S(_xlfn._xlws.FILTER($U$3:$U$722,$A$3:$A$722=$A37)),0))</f>
        <v>0</v>
      </c>
      <c r="AJ37" s="25">
        <f t="array" ref="AJ37">IFERROR((Z37-AVERAGEIFS($Z$3:$Z$722,$A$3:$A$722,$A37))/_xlfn.STDEV.S(_xlfn._xlws.FILTER($Z$3:$Z$722,$A$3:$A$722=$A37)),"")</f>
        <v>7.235786596747118E-3</v>
      </c>
      <c r="AK37" s="28">
        <f t="array" ref="AK37">IFERROR((AG37-AVERAGEIFS($AG$3:$AG$722,$A$3:$A$722,$A37))/_xlfn.STDEV.S(_xlfn._xlws.FILTER($AG$3:$AG$722,$A$3:$A$722=$A37)),"")</f>
        <v>-0.26629834066513702</v>
      </c>
      <c r="AL37" s="31">
        <f t="array" ref="AL37">IFERROR((AH37-AVERAGEIFS($AH$3:$AH$722,$A$3:$A$722,$A37))/_xlfn.STDEV.S(_xlfn._xlws.FILTER($AH$3:$AH$722,$A$3:$A$722=$A37)),"")</f>
        <v>-0.28530143470861447</v>
      </c>
      <c r="AM37" s="18">
        <f t="shared" si="10"/>
        <v>-0.68835439687775268</v>
      </c>
      <c r="AN37" s="18">
        <f t="shared" si="11"/>
        <v>-0.68111861028100562</v>
      </c>
      <c r="AO37">
        <f t="shared" si="12"/>
        <v>-7.235786596747118E-3</v>
      </c>
      <c r="AP37">
        <f t="shared" si="13"/>
        <v>-0.5825261066819748</v>
      </c>
      <c r="AQ37">
        <f t="shared" si="14"/>
        <v>-1.0105421023314567</v>
      </c>
      <c r="AR37" s="18" t="str">
        <f t="shared" si="15"/>
        <v>A. 총체적과장형</v>
      </c>
      <c r="AS37">
        <f t="shared" si="16"/>
        <v>3.454545454545455</v>
      </c>
      <c r="AT37" t="str">
        <f t="shared" si="17"/>
        <v/>
      </c>
      <c r="AU37" t="str">
        <f t="shared" si="18"/>
        <v/>
      </c>
      <c r="AV37" t="str">
        <f t="shared" si="19"/>
        <v/>
      </c>
    </row>
    <row r="38" spans="1:48" x14ac:dyDescent="0.3">
      <c r="A38" t="s">
        <v>100</v>
      </c>
      <c r="B38" t="s">
        <v>86</v>
      </c>
      <c r="C38">
        <v>2025</v>
      </c>
      <c r="D38" t="s">
        <v>98</v>
      </c>
      <c r="E38">
        <v>6</v>
      </c>
      <c r="F38">
        <v>6</v>
      </c>
      <c r="G38">
        <v>8</v>
      </c>
      <c r="H38">
        <v>6</v>
      </c>
      <c r="I38">
        <f t="shared" si="0"/>
        <v>4.7</v>
      </c>
      <c r="J38">
        <f t="array" ref="J38">STDEV(IF(($B$3:$B$722=$B38)*($C$3:$C$722=$C38)*($D$3:$D$722=$D38),$E$3:$E$722))</f>
        <v>1.8885620632287057</v>
      </c>
      <c r="K38">
        <f t="shared" si="1"/>
        <v>4.3</v>
      </c>
      <c r="L38">
        <f t="array" ref="L38">STDEV(IF(($B$3:$B$722=$B38)*($C$3:$C$722=$C38)*($D$3:$D$722=$D38),$F$3:$F$722))</f>
        <v>1.7669811040931427</v>
      </c>
      <c r="M38">
        <f t="shared" si="2"/>
        <v>7.2</v>
      </c>
      <c r="N38">
        <f t="array" ref="N38">STDEV(IF(($B$3:$B$722=$B38)*($C$3:$C$722=$C38)*($D$3:$D$722=$D38),$G$3:$G$722))</f>
        <v>2.529822128134704</v>
      </c>
      <c r="O38">
        <f t="shared" si="3"/>
        <v>4.5</v>
      </c>
      <c r="P38">
        <f t="array" ref="P38">STDEV(IF(($B$3:$B$722=$B38)*($C$3:$C$722=$C38)*($D$3:$D$722=$D38),$H$3:$H$722))</f>
        <v>2.0682789409984759</v>
      </c>
      <c r="Q38" s="35">
        <f t="shared" si="4"/>
        <v>0.68835439687775268</v>
      </c>
      <c r="R38">
        <f t="shared" si="5"/>
        <v>0.96209291432829513</v>
      </c>
      <c r="S38">
        <f t="shared" si="6"/>
        <v>0.31622776601683777</v>
      </c>
      <c r="T38">
        <f t="shared" si="7"/>
        <v>0.72524066762284234</v>
      </c>
      <c r="U38" s="22">
        <v>0.99982499999999996</v>
      </c>
      <c r="V38">
        <v>4</v>
      </c>
      <c r="W38">
        <v>0</v>
      </c>
      <c r="X38">
        <v>0</v>
      </c>
      <c r="Y38">
        <v>4</v>
      </c>
      <c r="Z38" s="25">
        <v>3.454545454545455</v>
      </c>
      <c r="AA38" s="28">
        <v>3.545454545454545</v>
      </c>
      <c r="AB38" s="28">
        <v>3</v>
      </c>
      <c r="AC38" s="28">
        <v>2.9090909090909092</v>
      </c>
      <c r="AD38" s="31">
        <v>3.0909090909090908</v>
      </c>
      <c r="AE38" s="31">
        <v>2.3636363636363642</v>
      </c>
      <c r="AF38">
        <v>11</v>
      </c>
      <c r="AG38" s="28">
        <f t="shared" si="8"/>
        <v>3.1515151515151509</v>
      </c>
      <c r="AH38" s="31">
        <f t="shared" si="9"/>
        <v>2.7272727272727275</v>
      </c>
      <c r="AI38" s="22" cm="1">
        <f t="array" ref="AI38">IF(U38="",0,IFERROR((U38-AVERAGEIFS($U$3:$U$722,$A$3:$A$722,$A38))/_xlfn.STDEV.S(_xlfn._xlws.FILTER($U$3:$U$722,$A$3:$A$722=$A38)),0))</f>
        <v>1.9675329511284951</v>
      </c>
      <c r="AJ38" s="25">
        <f t="array" ref="AJ38">IFERROR((Z38-AVERAGEIFS($Z$3:$Z$722,$A$3:$A$722,$A38))/_xlfn.STDEV.S(_xlfn._xlws.FILTER($Z$3:$Z$722,$A$3:$A$722=$A38)),"")</f>
        <v>0.6547104331134812</v>
      </c>
      <c r="AK38" s="28">
        <f t="array" ref="AK38">IFERROR((AG38-AVERAGEIFS($AG$3:$AG$722,$A$3:$A$722,$A38))/_xlfn.STDEV.S(_xlfn._xlws.FILTER($AG$3:$AG$722,$A$3:$A$722=$A38)),"")</f>
        <v>0.27115822861374661</v>
      </c>
      <c r="AL38" s="31">
        <f t="array" ref="AL38">IFERROR((AH38-AVERAGEIFS($AH$3:$AH$722,$A$3:$A$722,$A38))/_xlfn.STDEV.S(_xlfn._xlws.FILTER($AH$3:$AH$722,$A$3:$A$722=$A38)),"")</f>
        <v>0.15900132030972267</v>
      </c>
      <c r="AM38" s="18">
        <f t="shared" si="10"/>
        <v>1.2791785542507426</v>
      </c>
      <c r="AN38" s="18">
        <f t="shared" si="11"/>
        <v>-3.3643963764271478E-2</v>
      </c>
      <c r="AO38">
        <f t="shared" si="12"/>
        <v>1.3128225180150139</v>
      </c>
      <c r="AP38">
        <f t="shared" si="13"/>
        <v>-4.5069537403091164E-2</v>
      </c>
      <c r="AQ38">
        <f t="shared" si="14"/>
        <v>-0.56623934731311965</v>
      </c>
      <c r="AR38" s="18" t="str">
        <f t="shared" si="15"/>
        <v>D. 균형일치형</v>
      </c>
      <c r="AS38" t="str">
        <f t="shared" si="16"/>
        <v/>
      </c>
      <c r="AT38" t="str">
        <f t="shared" si="17"/>
        <v/>
      </c>
      <c r="AU38" t="str">
        <f t="shared" si="18"/>
        <v/>
      </c>
      <c r="AV38" t="str">
        <f t="shared" si="19"/>
        <v/>
      </c>
    </row>
    <row r="39" spans="1:48" x14ac:dyDescent="0.3">
      <c r="A39" t="s">
        <v>101</v>
      </c>
      <c r="B39" t="s">
        <v>86</v>
      </c>
      <c r="C39">
        <v>2023</v>
      </c>
      <c r="D39" t="s">
        <v>87</v>
      </c>
      <c r="E39">
        <v>8</v>
      </c>
      <c r="F39">
        <v>6</v>
      </c>
      <c r="G39">
        <v>8</v>
      </c>
      <c r="H39">
        <v>8</v>
      </c>
      <c r="I39">
        <f t="shared" si="0"/>
        <v>5.4</v>
      </c>
      <c r="J39">
        <f t="array" ref="J39">STDEV(IF(($B$3:$B$722=$B39)*($C$3:$C$722=$C39)*($D$3:$D$722=$D39),$E$3:$E$722))</f>
        <v>1.8973665961010269</v>
      </c>
      <c r="K39">
        <f t="shared" si="1"/>
        <v>5.4</v>
      </c>
      <c r="L39">
        <f t="array" ref="L39">STDEV(IF(($B$3:$B$722=$B39)*($C$3:$C$722=$C39)*($D$3:$D$722=$D39),$F$3:$F$722))</f>
        <v>1.6465452046971285</v>
      </c>
      <c r="M39">
        <f t="shared" si="2"/>
        <v>7.8</v>
      </c>
      <c r="N39">
        <f t="array" ref="N39">STDEV(IF(($B$3:$B$722=$B39)*($C$3:$C$722=$C39)*($D$3:$D$722=$D39),$G$3:$G$722))</f>
        <v>0.63245553203367588</v>
      </c>
      <c r="O39">
        <f t="shared" si="3"/>
        <v>4.8</v>
      </c>
      <c r="P39">
        <f t="array" ref="P39">STDEV(IF(($B$3:$B$722=$B39)*($C$3:$C$722=$C39)*($D$3:$D$722=$D39),$H$3:$H$722))</f>
        <v>2.6997942308422114</v>
      </c>
      <c r="Q39" s="35">
        <f t="shared" si="4"/>
        <v>1.3703203194062981</v>
      </c>
      <c r="R39">
        <f t="shared" si="5"/>
        <v>0.36439934858051215</v>
      </c>
      <c r="S39">
        <f t="shared" si="6"/>
        <v>0.31622776601683822</v>
      </c>
      <c r="T39">
        <f t="shared" si="7"/>
        <v>1.1852755159795076</v>
      </c>
      <c r="U39" s="22">
        <v>-0.29207142857142859</v>
      </c>
      <c r="V39">
        <v>0</v>
      </c>
      <c r="W39">
        <v>2</v>
      </c>
      <c r="X39">
        <v>5</v>
      </c>
      <c r="Y39">
        <v>7</v>
      </c>
      <c r="Z39" s="25">
        <v>3.083333333333333</v>
      </c>
      <c r="AA39" s="28">
        <v>3.166666666666667</v>
      </c>
      <c r="AB39" s="28">
        <v>2.75</v>
      </c>
      <c r="AC39" s="28">
        <v>3.166666666666667</v>
      </c>
      <c r="AD39" s="31">
        <v>2.666666666666667</v>
      </c>
      <c r="AE39" s="31">
        <v>2.583333333333333</v>
      </c>
      <c r="AF39">
        <v>12</v>
      </c>
      <c r="AG39" s="28">
        <f t="shared" si="8"/>
        <v>3.0277777777777781</v>
      </c>
      <c r="AH39" s="31">
        <f t="shared" si="9"/>
        <v>2.625</v>
      </c>
      <c r="AI39" s="22" cm="1">
        <f t="array" ref="AI39">IF(U39="",0,IFERROR((U39-AVERAGEIFS($U$3:$U$722,$A$3:$A$722,$A39))/_xlfn.STDEV.S(_xlfn._xlws.FILTER($U$3:$U$722,$A$3:$A$722=$A39)),0))</f>
        <v>-1.4541619482570092</v>
      </c>
      <c r="AJ39" s="25">
        <f t="array" ref="AJ39">IFERROR((Z39-AVERAGEIFS($Z$3:$Z$722,$A$3:$A$722,$A39))/_xlfn.STDEV.S(_xlfn._xlws.FILTER($Z$3:$Z$722,$A$3:$A$722=$A39)),"")</f>
        <v>-1.5957989865265594</v>
      </c>
      <c r="AK39" s="28">
        <f t="array" ref="AK39">IFERROR((AG39-AVERAGEIFS($AG$3:$AG$722,$A$3:$A$722,$A39))/_xlfn.STDEV.S(_xlfn._xlws.FILTER($AG$3:$AG$722,$A$3:$A$722=$A39)),"")</f>
        <v>-1.8005242480036479</v>
      </c>
      <c r="AL39" s="31">
        <f t="array" ref="AL39">IFERROR((AH39-AVERAGEIFS($AH$3:$AH$722,$A$3:$A$722,$A39))/_xlfn.STDEV.S(_xlfn._xlws.FILTER($AH$3:$AH$722,$A$3:$A$722=$A39)),"")</f>
        <v>-1.3854457797587314</v>
      </c>
      <c r="AM39" s="18">
        <f t="shared" si="10"/>
        <v>-2.8244822676633072</v>
      </c>
      <c r="AN39" s="18">
        <f t="shared" si="11"/>
        <v>-2.9661193059328577</v>
      </c>
      <c r="AO39">
        <f t="shared" si="12"/>
        <v>0.14163703826955021</v>
      </c>
      <c r="AP39">
        <f t="shared" si="13"/>
        <v>-2.1167520140204861</v>
      </c>
      <c r="AQ39">
        <f t="shared" si="14"/>
        <v>-2.570721295738239</v>
      </c>
      <c r="AR39" s="18" t="str">
        <f t="shared" si="15"/>
        <v>A. 총체적과장형</v>
      </c>
      <c r="AS39">
        <f t="shared" si="16"/>
        <v>3.4444444444444451</v>
      </c>
      <c r="AT39">
        <f t="shared" si="17"/>
        <v>4</v>
      </c>
      <c r="AU39">
        <f t="shared" si="18"/>
        <v>4.2222222222222223</v>
      </c>
      <c r="AV39">
        <f t="shared" si="19"/>
        <v>3.3571428571428572</v>
      </c>
    </row>
    <row r="40" spans="1:48" x14ac:dyDescent="0.3">
      <c r="A40" t="s">
        <v>101</v>
      </c>
      <c r="B40" t="s">
        <v>86</v>
      </c>
      <c r="C40">
        <v>2023</v>
      </c>
      <c r="D40" t="s">
        <v>88</v>
      </c>
      <c r="E40">
        <v>8</v>
      </c>
      <c r="F40">
        <v>6</v>
      </c>
      <c r="G40">
        <v>8</v>
      </c>
      <c r="H40">
        <v>8</v>
      </c>
      <c r="I40">
        <f t="shared" si="0"/>
        <v>5.4</v>
      </c>
      <c r="J40">
        <f t="array" ref="J40">STDEV(IF(($B$3:$B$722=$B40)*($C$3:$C$722=$C40)*($D$3:$D$722=$D40),$E$3:$E$722))</f>
        <v>1.8973665961010269</v>
      </c>
      <c r="K40">
        <f t="shared" si="1"/>
        <v>5.4</v>
      </c>
      <c r="L40">
        <f t="array" ref="L40">STDEV(IF(($B$3:$B$722=$B40)*($C$3:$C$722=$C40)*($D$3:$D$722=$D40),$F$3:$F$722))</f>
        <v>1.6465452046971285</v>
      </c>
      <c r="M40">
        <f t="shared" si="2"/>
        <v>7.8</v>
      </c>
      <c r="N40">
        <f t="array" ref="N40">STDEV(IF(($B$3:$B$722=$B40)*($C$3:$C$722=$C40)*($D$3:$D$722=$D40),$G$3:$G$722))</f>
        <v>0.63245553203367588</v>
      </c>
      <c r="O40">
        <f t="shared" si="3"/>
        <v>4.8</v>
      </c>
      <c r="P40">
        <f t="array" ref="P40">STDEV(IF(($B$3:$B$722=$B40)*($C$3:$C$722=$C40)*($D$3:$D$722=$D40),$H$3:$H$722))</f>
        <v>2.6997942308422114</v>
      </c>
      <c r="Q40" s="35">
        <f t="shared" si="4"/>
        <v>1.3703203194062981</v>
      </c>
      <c r="R40">
        <f t="shared" si="5"/>
        <v>0.36439934858051215</v>
      </c>
      <c r="S40">
        <f t="shared" si="6"/>
        <v>0.31622776601683822</v>
      </c>
      <c r="T40">
        <f t="shared" si="7"/>
        <v>1.1852755159795076</v>
      </c>
      <c r="U40" s="22">
        <v>0.25080416666666661</v>
      </c>
      <c r="V40">
        <v>7</v>
      </c>
      <c r="W40">
        <v>1</v>
      </c>
      <c r="X40">
        <v>16</v>
      </c>
      <c r="Y40">
        <v>24</v>
      </c>
      <c r="Z40" s="25">
        <v>3.4444444444444451</v>
      </c>
      <c r="AA40" s="28">
        <v>4</v>
      </c>
      <c r="AB40" s="28">
        <v>3.7777777777777781</v>
      </c>
      <c r="AC40" s="28">
        <v>3.1111111111111112</v>
      </c>
      <c r="AD40" s="31">
        <v>3.2222222222222219</v>
      </c>
      <c r="AE40" s="31">
        <v>3</v>
      </c>
      <c r="AF40">
        <v>9</v>
      </c>
      <c r="AG40" s="28">
        <f t="shared" si="8"/>
        <v>3.6296296296296298</v>
      </c>
      <c r="AH40" s="31">
        <f t="shared" si="9"/>
        <v>3.1111111111111107</v>
      </c>
      <c r="AI40" s="22" cm="1">
        <f t="array" ref="AI40">IF(U40="",0,IFERROR((U40-AVERAGEIFS($U$3:$U$722,$A$3:$A$722,$A40))/_xlfn.STDEV.S(_xlfn._xlws.FILTER($U$3:$U$722,$A$3:$A$722=$A40)),0))</f>
        <v>0.34702255050975928</v>
      </c>
      <c r="AJ40" s="25">
        <f t="array" ref="AJ40">IFERROR((Z40-AVERAGEIFS($Z$3:$Z$722,$A$3:$A$722,$A40))/_xlfn.STDEV.S(_xlfn._xlws.FILTER($Z$3:$Z$722,$A$3:$A$722=$A40)),"")</f>
        <v>-0.84533976551833467</v>
      </c>
      <c r="AK40" s="28">
        <f t="array" ref="AK40">IFERROR((AG40-AVERAGEIFS($AG$3:$AG$722,$A$3:$A$722,$A40))/_xlfn.STDEV.S(_xlfn._xlws.FILTER($AG$3:$AG$722,$A$3:$A$722=$A40)),"")</f>
        <v>-0.36604325331276016</v>
      </c>
      <c r="AL40" s="31">
        <f t="array" ref="AL40">IFERROR((AH40-AVERAGEIFS($AH$3:$AH$722,$A$3:$A$722,$A40))/_xlfn.STDEV.S(_xlfn._xlws.FILTER($AH$3:$AH$722,$A$3:$A$722=$A40)),"")</f>
        <v>-0.10989678890579936</v>
      </c>
      <c r="AM40" s="18">
        <f t="shared" si="10"/>
        <v>-1.0232977688965388</v>
      </c>
      <c r="AN40" s="18">
        <f t="shared" si="11"/>
        <v>-2.2156600849246328</v>
      </c>
      <c r="AO40">
        <f t="shared" si="12"/>
        <v>1.1923623160280941</v>
      </c>
      <c r="AP40">
        <f t="shared" si="13"/>
        <v>-0.68227101932959844</v>
      </c>
      <c r="AQ40">
        <f t="shared" si="14"/>
        <v>-1.295172304885307</v>
      </c>
      <c r="AR40" s="18" t="str">
        <f t="shared" si="15"/>
        <v>A. 총체적과장형</v>
      </c>
      <c r="AS40">
        <f t="shared" si="16"/>
        <v>4</v>
      </c>
      <c r="AT40">
        <f t="shared" si="17"/>
        <v>4.2222222222222223</v>
      </c>
      <c r="AU40">
        <f t="shared" si="18"/>
        <v>3.3571428571428572</v>
      </c>
      <c r="AV40">
        <f t="shared" si="19"/>
        <v>3.8888888888888888</v>
      </c>
    </row>
    <row r="41" spans="1:48" x14ac:dyDescent="0.3">
      <c r="A41" t="s">
        <v>101</v>
      </c>
      <c r="B41" t="s">
        <v>86</v>
      </c>
      <c r="C41">
        <v>2023</v>
      </c>
      <c r="D41" t="s">
        <v>89</v>
      </c>
      <c r="E41">
        <v>8</v>
      </c>
      <c r="F41">
        <v>6</v>
      </c>
      <c r="G41">
        <v>8</v>
      </c>
      <c r="H41">
        <v>8</v>
      </c>
      <c r="I41">
        <f t="shared" si="0"/>
        <v>5.4</v>
      </c>
      <c r="J41">
        <f t="array" ref="J41">STDEV(IF(($B$3:$B$722=$B41)*($C$3:$C$722=$C41)*($D$3:$D$722=$D41),$E$3:$E$722))</f>
        <v>1.8973665961010269</v>
      </c>
      <c r="K41">
        <f t="shared" si="1"/>
        <v>5.4</v>
      </c>
      <c r="L41">
        <f t="array" ref="L41">STDEV(IF(($B$3:$B$722=$B41)*($C$3:$C$722=$C41)*($D$3:$D$722=$D41),$F$3:$F$722))</f>
        <v>1.6465452046971285</v>
      </c>
      <c r="M41">
        <f t="shared" si="2"/>
        <v>7.8</v>
      </c>
      <c r="N41">
        <f t="array" ref="N41">STDEV(IF(($B$3:$B$722=$B41)*($C$3:$C$722=$C41)*($D$3:$D$722=$D41),$G$3:$G$722))</f>
        <v>0.63245553203367588</v>
      </c>
      <c r="O41">
        <f t="shared" si="3"/>
        <v>4.8</v>
      </c>
      <c r="P41">
        <f t="array" ref="P41">STDEV(IF(($B$3:$B$722=$B41)*($C$3:$C$722=$C41)*($D$3:$D$722=$D41),$H$3:$H$722))</f>
        <v>2.6997942308422114</v>
      </c>
      <c r="Q41" s="35">
        <f t="shared" si="4"/>
        <v>1.3703203194062981</v>
      </c>
      <c r="R41">
        <f t="shared" si="5"/>
        <v>0.36439934858051215</v>
      </c>
      <c r="S41">
        <f t="shared" si="6"/>
        <v>0.31622776601683822</v>
      </c>
      <c r="T41">
        <f t="shared" si="7"/>
        <v>1.1852755159795076</v>
      </c>
      <c r="U41" s="22">
        <v>0.36761999999999989</v>
      </c>
      <c r="V41">
        <v>4</v>
      </c>
      <c r="W41">
        <v>0</v>
      </c>
      <c r="X41">
        <v>6</v>
      </c>
      <c r="Y41">
        <v>10</v>
      </c>
      <c r="Z41" s="25">
        <v>4</v>
      </c>
      <c r="AA41" s="28">
        <v>4.25</v>
      </c>
      <c r="AB41" s="28">
        <v>3.5</v>
      </c>
      <c r="AC41" s="28">
        <v>4.125</v>
      </c>
      <c r="AD41" s="31">
        <v>3.625</v>
      </c>
      <c r="AE41" s="31">
        <v>3</v>
      </c>
      <c r="AF41">
        <v>8</v>
      </c>
      <c r="AG41" s="28">
        <f t="shared" si="8"/>
        <v>3.9583333333333335</v>
      </c>
      <c r="AH41" s="31">
        <f t="shared" si="9"/>
        <v>3.3125</v>
      </c>
      <c r="AI41" s="22" cm="1">
        <f t="array" ref="AI41">IF(U41="",0,IFERROR((U41-AVERAGEIFS($U$3:$U$722,$A$3:$A$722,$A41))/_xlfn.STDEV.S(_xlfn._xlws.FILTER($U$3:$U$722,$A$3:$A$722=$A41)),0))</f>
        <v>0.73460097557829029</v>
      </c>
      <c r="AJ41" s="25">
        <f t="array" ref="AJ41">IFERROR((Z41-AVERAGEIFS($Z$3:$Z$722,$A$3:$A$722,$A41))/_xlfn.STDEV.S(_xlfn._xlws.FILTER($Z$3:$Z$722,$A$3:$A$722=$A41)),"")</f>
        <v>0.3092128821866223</v>
      </c>
      <c r="AK41" s="28">
        <f t="array" ref="AK41">IFERROR((AG41-AVERAGEIFS($AG$3:$AG$722,$A$3:$A$722,$A41))/_xlfn.STDEV.S(_xlfn._xlws.FILTER($AG$3:$AG$722,$A$3:$A$722=$A41)),"")</f>
        <v>0.41740405917226342</v>
      </c>
      <c r="AL41" s="31">
        <f t="array" ref="AL41">IFERROR((AH41-AVERAGEIFS($AH$3:$AH$722,$A$3:$A$722,$A41))/_xlfn.STDEV.S(_xlfn._xlws.FILTER($AH$3:$AH$722,$A$3:$A$722=$A41)),"")</f>
        <v>0.41854493587613112</v>
      </c>
      <c r="AM41" s="18">
        <f t="shared" si="10"/>
        <v>-0.63571934382800777</v>
      </c>
      <c r="AN41" s="18">
        <f t="shared" si="11"/>
        <v>-1.0611074372196758</v>
      </c>
      <c r="AO41">
        <f t="shared" si="12"/>
        <v>0.425388093391668</v>
      </c>
      <c r="AP41">
        <f t="shared" si="13"/>
        <v>0.1011762931554252</v>
      </c>
      <c r="AQ41">
        <f t="shared" si="14"/>
        <v>-0.76673058010337658</v>
      </c>
      <c r="AR41" s="18" t="str">
        <f t="shared" si="15"/>
        <v>A. 총체적과장형</v>
      </c>
      <c r="AS41">
        <f t="shared" si="16"/>
        <v>4.2222222222222223</v>
      </c>
      <c r="AT41">
        <f t="shared" si="17"/>
        <v>3.3571428571428572</v>
      </c>
      <c r="AU41">
        <f t="shared" si="18"/>
        <v>3.8888888888888888</v>
      </c>
      <c r="AV41">
        <f t="shared" si="19"/>
        <v>4.1428571428571432</v>
      </c>
    </row>
    <row r="42" spans="1:48" x14ac:dyDescent="0.3">
      <c r="A42" t="s">
        <v>101</v>
      </c>
      <c r="B42" t="s">
        <v>86</v>
      </c>
      <c r="C42">
        <v>2023</v>
      </c>
      <c r="D42" t="s">
        <v>90</v>
      </c>
      <c r="E42">
        <v>8</v>
      </c>
      <c r="F42">
        <v>6</v>
      </c>
      <c r="G42">
        <v>8</v>
      </c>
      <c r="H42">
        <v>8</v>
      </c>
      <c r="I42">
        <f t="shared" si="0"/>
        <v>5.4</v>
      </c>
      <c r="J42">
        <f t="array" ref="J42">STDEV(IF(($B$3:$B$722=$B42)*($C$3:$C$722=$C42)*($D$3:$D$722=$D42),$E$3:$E$722))</f>
        <v>1.8973665961010269</v>
      </c>
      <c r="K42">
        <f t="shared" si="1"/>
        <v>5.4</v>
      </c>
      <c r="L42">
        <f t="array" ref="L42">STDEV(IF(($B$3:$B$722=$B42)*($C$3:$C$722=$C42)*($D$3:$D$722=$D42),$F$3:$F$722))</f>
        <v>1.6465452046971285</v>
      </c>
      <c r="M42">
        <f t="shared" si="2"/>
        <v>7.8</v>
      </c>
      <c r="N42">
        <f t="array" ref="N42">STDEV(IF(($B$3:$B$722=$B42)*($C$3:$C$722=$C42)*($D$3:$D$722=$D42),$G$3:$G$722))</f>
        <v>0.63245553203367588</v>
      </c>
      <c r="O42">
        <f t="shared" si="3"/>
        <v>4.8</v>
      </c>
      <c r="P42">
        <f t="array" ref="P42">STDEV(IF(($B$3:$B$722=$B42)*($C$3:$C$722=$C42)*($D$3:$D$722=$D42),$H$3:$H$722))</f>
        <v>2.6997942308422114</v>
      </c>
      <c r="Q42" s="35">
        <f t="shared" si="4"/>
        <v>1.3703203194062981</v>
      </c>
      <c r="R42">
        <f t="shared" si="5"/>
        <v>0.36439934858051215</v>
      </c>
      <c r="S42">
        <f t="shared" si="6"/>
        <v>0.31622776601683822</v>
      </c>
      <c r="T42">
        <f t="shared" si="7"/>
        <v>1.1852755159795076</v>
      </c>
      <c r="U42" s="22">
        <v>0.74185624999999999</v>
      </c>
      <c r="V42">
        <v>13</v>
      </c>
      <c r="W42">
        <v>0</v>
      </c>
      <c r="X42">
        <v>3</v>
      </c>
      <c r="Y42">
        <v>16</v>
      </c>
      <c r="Z42" s="25">
        <v>4.2222222222222223</v>
      </c>
      <c r="AA42" s="28">
        <v>4.2222222222222223</v>
      </c>
      <c r="AB42" s="28">
        <v>3.8888888888888888</v>
      </c>
      <c r="AC42" s="28">
        <v>4.1111111111111107</v>
      </c>
      <c r="AD42" s="31">
        <v>3.2222222222222219</v>
      </c>
      <c r="AE42" s="31">
        <v>2.666666666666667</v>
      </c>
      <c r="AF42">
        <v>9</v>
      </c>
      <c r="AG42" s="28">
        <f t="shared" si="8"/>
        <v>4.0740740740740735</v>
      </c>
      <c r="AH42" s="31">
        <f t="shared" si="9"/>
        <v>2.9444444444444446</v>
      </c>
      <c r="AI42" s="22" cm="1">
        <f t="array" ref="AI42">IF(U42="",0,IFERROR((U42-AVERAGEIFS($U$3:$U$722,$A$3:$A$722,$A42))/_xlfn.STDEV.S(_xlfn._xlws.FILTER($U$3:$U$722,$A$3:$A$722=$A42)),0))</f>
        <v>1.9762639611486239</v>
      </c>
      <c r="AJ42" s="25">
        <f t="array" ref="AJ42">IFERROR((Z42-AVERAGEIFS($Z$3:$Z$722,$A$3:$A$722,$A42))/_xlfn.STDEV.S(_xlfn._xlws.FILTER($Z$3:$Z$722,$A$3:$A$722=$A42)),"")</f>
        <v>0.7710339412686058</v>
      </c>
      <c r="AK42" s="28">
        <f t="array" ref="AK42">IFERROR((AG42-AVERAGEIFS($AG$3:$AG$722,$A$3:$A$722,$A42))/_xlfn.STDEV.S(_xlfn._xlws.FILTER($AG$3:$AG$722,$A$3:$A$722=$A42)),"")</f>
        <v>0.6932657889205095</v>
      </c>
      <c r="AL42" s="31">
        <f t="array" ref="AL42">IFERROR((AH42-AVERAGEIFS($AH$3:$AH$722,$A$3:$A$722,$A42))/_xlfn.STDEV.S(_xlfn._xlws.FILTER($AH$3:$AH$722,$A$3:$A$722=$A42)),"")</f>
        <v>-0.54722787148394636</v>
      </c>
      <c r="AM42" s="18">
        <f t="shared" si="10"/>
        <v>0.60594364174232584</v>
      </c>
      <c r="AN42" s="18">
        <f t="shared" si="11"/>
        <v>-0.59928637813769225</v>
      </c>
      <c r="AO42">
        <f t="shared" si="12"/>
        <v>1.2052300198800181</v>
      </c>
      <c r="AP42">
        <f t="shared" si="13"/>
        <v>0.37703802290367128</v>
      </c>
      <c r="AQ42">
        <f t="shared" si="14"/>
        <v>-1.7325033874634541</v>
      </c>
      <c r="AR42" s="18" t="str">
        <f t="shared" si="15"/>
        <v>C. 내부은폐형</v>
      </c>
      <c r="AS42">
        <f t="shared" si="16"/>
        <v>3.3571428571428572</v>
      </c>
      <c r="AT42">
        <f t="shared" si="17"/>
        <v>3.8888888888888888</v>
      </c>
      <c r="AU42">
        <f t="shared" si="18"/>
        <v>4.1428571428571432</v>
      </c>
      <c r="AV42">
        <f t="shared" si="19"/>
        <v>4.2</v>
      </c>
    </row>
    <row r="43" spans="1:48" x14ac:dyDescent="0.3">
      <c r="A43" t="s">
        <v>101</v>
      </c>
      <c r="B43" t="s">
        <v>86</v>
      </c>
      <c r="C43">
        <v>2024</v>
      </c>
      <c r="D43" t="s">
        <v>91</v>
      </c>
      <c r="E43">
        <v>8</v>
      </c>
      <c r="F43">
        <v>6</v>
      </c>
      <c r="G43">
        <v>8</v>
      </c>
      <c r="H43">
        <v>8</v>
      </c>
      <c r="I43">
        <f t="shared" si="0"/>
        <v>4.9000000000000004</v>
      </c>
      <c r="J43">
        <f t="array" ref="J43">STDEV(IF(($B$3:$B$722=$B43)*($C$3:$C$722=$C43)*($D$3:$D$722=$D43),$E$3:$E$722))</f>
        <v>2.330951164939612</v>
      </c>
      <c r="K43">
        <f t="shared" si="1"/>
        <v>5.0999999999999996</v>
      </c>
      <c r="L43">
        <f t="array" ref="L43">STDEV(IF(($B$3:$B$722=$B43)*($C$3:$C$722=$C43)*($D$3:$D$722=$D43),$F$3:$F$722))</f>
        <v>1.9119507199599977</v>
      </c>
      <c r="M43">
        <f t="shared" si="2"/>
        <v>6.6</v>
      </c>
      <c r="N43">
        <f t="array" ref="N43">STDEV(IF(($B$3:$B$722=$B43)*($C$3:$C$722=$C43)*($D$3:$D$722=$D43),$G$3:$G$722))</f>
        <v>2.5033311140691445</v>
      </c>
      <c r="O43">
        <f t="shared" si="3"/>
        <v>4.2</v>
      </c>
      <c r="P43">
        <f t="array" ref="P43">STDEV(IF(($B$3:$B$722=$B43)*($C$3:$C$722=$C43)*($D$3:$D$722=$D43),$H$3:$H$722))</f>
        <v>2.3944379994757292</v>
      </c>
      <c r="Q43" s="35">
        <f t="shared" si="4"/>
        <v>1.3299291922661587</v>
      </c>
      <c r="R43">
        <f t="shared" si="5"/>
        <v>0.4707234295342248</v>
      </c>
      <c r="S43">
        <f t="shared" si="6"/>
        <v>0.55925482335587307</v>
      </c>
      <c r="T43">
        <f t="shared" si="7"/>
        <v>1.587011232210658</v>
      </c>
      <c r="U43" s="22">
        <v>0.40866999999999998</v>
      </c>
      <c r="V43">
        <v>7</v>
      </c>
      <c r="W43">
        <v>1</v>
      </c>
      <c r="X43">
        <v>2</v>
      </c>
      <c r="Y43">
        <v>10</v>
      </c>
      <c r="Z43" s="25">
        <v>3.3571428571428572</v>
      </c>
      <c r="AA43" s="28">
        <v>4</v>
      </c>
      <c r="AB43" s="28">
        <v>3.0714285714285721</v>
      </c>
      <c r="AC43" s="28">
        <v>3</v>
      </c>
      <c r="AD43" s="31">
        <v>2.9285714285714279</v>
      </c>
      <c r="AE43" s="31">
        <v>2.3571428571428572</v>
      </c>
      <c r="AF43">
        <v>14</v>
      </c>
      <c r="AG43" s="28">
        <f t="shared" si="8"/>
        <v>3.3571428571428577</v>
      </c>
      <c r="AH43" s="31">
        <f t="shared" si="9"/>
        <v>2.6428571428571423</v>
      </c>
      <c r="AI43" s="22" cm="1">
        <f t="array" ref="AI43">IF(U43="",0,IFERROR((U43-AVERAGEIFS($U$3:$U$722,$A$3:$A$722,$A43))/_xlfn.STDEV.S(_xlfn._xlws.FILTER($U$3:$U$722,$A$3:$A$722=$A43)),0))</f>
        <v>0.870799073858888</v>
      </c>
      <c r="AJ43" s="25">
        <f t="array" ref="AJ43">IFERROR((Z43-AVERAGEIFS($Z$3:$Z$722,$A$3:$A$722,$A43))/_xlfn.STDEV.S(_xlfn._xlws.FILTER($Z$3:$Z$722,$A$3:$A$722=$A43)),"")</f>
        <v>-1.0267694673005436</v>
      </c>
      <c r="AK43" s="28">
        <f t="array" ref="AK43">IFERROR((AG43-AVERAGEIFS($AG$3:$AG$722,$A$3:$A$722,$A43))/_xlfn.STDEV.S(_xlfn._xlws.FILTER($AG$3:$AG$722,$A$3:$A$722=$A43)),"")</f>
        <v>-1.0155005827772055</v>
      </c>
      <c r="AL43" s="31">
        <f t="array" ref="AL43">IFERROR((AH43-AVERAGEIFS($AH$3:$AH$722,$A$3:$A$722,$A43))/_xlfn.STDEV.S(_xlfn._xlws.FILTER($AH$3:$AH$722,$A$3:$A$722=$A43)),"")</f>
        <v>-1.3385888780539312</v>
      </c>
      <c r="AM43" s="18">
        <f t="shared" si="10"/>
        <v>-0.45913011840727069</v>
      </c>
      <c r="AN43" s="18">
        <f t="shared" si="11"/>
        <v>-2.3566986595667023</v>
      </c>
      <c r="AO43">
        <f t="shared" si="12"/>
        <v>1.8975685411594316</v>
      </c>
      <c r="AP43">
        <f t="shared" si="13"/>
        <v>-1.5747554061330784</v>
      </c>
      <c r="AQ43">
        <f t="shared" si="14"/>
        <v>-2.9256001102645892</v>
      </c>
      <c r="AR43" s="18" t="str">
        <f t="shared" si="15"/>
        <v>A. 총체적과장형</v>
      </c>
      <c r="AS43">
        <f t="shared" si="16"/>
        <v>3.8888888888888888</v>
      </c>
      <c r="AT43">
        <f t="shared" si="17"/>
        <v>4.1428571428571432</v>
      </c>
      <c r="AU43">
        <f t="shared" si="18"/>
        <v>4.2</v>
      </c>
      <c r="AV43">
        <f t="shared" si="19"/>
        <v>3.25</v>
      </c>
    </row>
    <row r="44" spans="1:48" x14ac:dyDescent="0.3">
      <c r="A44" t="s">
        <v>101</v>
      </c>
      <c r="B44" t="s">
        <v>86</v>
      </c>
      <c r="C44">
        <v>2024</v>
      </c>
      <c r="D44" t="s">
        <v>92</v>
      </c>
      <c r="E44">
        <v>8</v>
      </c>
      <c r="F44">
        <v>6</v>
      </c>
      <c r="G44">
        <v>8</v>
      </c>
      <c r="H44">
        <v>8</v>
      </c>
      <c r="I44">
        <f t="shared" si="0"/>
        <v>4.9000000000000004</v>
      </c>
      <c r="J44">
        <f t="array" ref="J44">STDEV(IF(($B$3:$B$722=$B44)*($C$3:$C$722=$C44)*($D$3:$D$722=$D44),$E$3:$E$722))</f>
        <v>2.330951164939612</v>
      </c>
      <c r="K44">
        <f t="shared" si="1"/>
        <v>5.0999999999999996</v>
      </c>
      <c r="L44">
        <f t="array" ref="L44">STDEV(IF(($B$3:$B$722=$B44)*($C$3:$C$722=$C44)*($D$3:$D$722=$D44),$F$3:$F$722))</f>
        <v>1.9119507199599977</v>
      </c>
      <c r="M44">
        <f t="shared" si="2"/>
        <v>6.6</v>
      </c>
      <c r="N44">
        <f t="array" ref="N44">STDEV(IF(($B$3:$B$722=$B44)*($C$3:$C$722=$C44)*($D$3:$D$722=$D44),$G$3:$G$722))</f>
        <v>2.5033311140691445</v>
      </c>
      <c r="O44">
        <f t="shared" si="3"/>
        <v>4.2</v>
      </c>
      <c r="P44">
        <f t="array" ref="P44">STDEV(IF(($B$3:$B$722=$B44)*($C$3:$C$722=$C44)*($D$3:$D$722=$D44),$H$3:$H$722))</f>
        <v>2.3944379994757292</v>
      </c>
      <c r="Q44" s="35">
        <f t="shared" si="4"/>
        <v>1.3299291922661587</v>
      </c>
      <c r="R44">
        <f t="shared" si="5"/>
        <v>0.4707234295342248</v>
      </c>
      <c r="S44">
        <f t="shared" si="6"/>
        <v>0.55925482335587307</v>
      </c>
      <c r="T44">
        <f t="shared" si="7"/>
        <v>1.587011232210658</v>
      </c>
      <c r="U44" s="22">
        <v>-0.36910303030303021</v>
      </c>
      <c r="V44">
        <v>5</v>
      </c>
      <c r="W44">
        <v>18</v>
      </c>
      <c r="X44">
        <v>10</v>
      </c>
      <c r="Y44">
        <v>33</v>
      </c>
      <c r="Z44" s="25">
        <v>3.8888888888888888</v>
      </c>
      <c r="AA44" s="28">
        <v>3.8888888888888888</v>
      </c>
      <c r="AB44" s="28">
        <v>3.1111111111111112</v>
      </c>
      <c r="AC44" s="28">
        <v>3.333333333333333</v>
      </c>
      <c r="AD44" s="31">
        <v>3.7777777777777781</v>
      </c>
      <c r="AE44" s="31">
        <v>2.8888888888888888</v>
      </c>
      <c r="AF44">
        <v>9</v>
      </c>
      <c r="AG44" s="28">
        <f t="shared" si="8"/>
        <v>3.4444444444444442</v>
      </c>
      <c r="AH44" s="31">
        <f t="shared" si="9"/>
        <v>3.3333333333333335</v>
      </c>
      <c r="AI44" s="22" cm="1">
        <f t="array" ref="AI44">IF(U44="",0,IFERROR((U44-AVERAGEIFS($U$3:$U$722,$A$3:$A$722,$A44))/_xlfn.STDEV.S(_xlfn._xlws.FILTER($U$3:$U$722,$A$3:$A$722=$A44)),0))</f>
        <v>-1.7097419156955598</v>
      </c>
      <c r="AJ44" s="25">
        <f t="array" ref="AJ44">IFERROR((Z44-AVERAGEIFS($Z$3:$Z$722,$A$3:$A$722,$A44))/_xlfn.STDEV.S(_xlfn._xlws.FILTER($Z$3:$Z$722,$A$3:$A$722=$A44)),"")</f>
        <v>7.8302352645630555E-2</v>
      </c>
      <c r="AK44" s="28">
        <f t="array" ref="AK44">IFERROR((AG44-AVERAGEIFS($AG$3:$AG$722,$A$3:$A$722,$A44))/_xlfn.STDEV.S(_xlfn._xlws.FILTER($AG$3:$AG$722,$A$3:$A$722=$A44)),"")</f>
        <v>-0.80742202090995752</v>
      </c>
      <c r="AL44" s="31">
        <f t="array" ref="AL44">IFERROR((AH44-AVERAGEIFS($AH$3:$AH$722,$A$3:$A$722,$A44))/_xlfn.STDEV.S(_xlfn._xlws.FILTER($AH$3:$AH$722,$A$3:$A$722=$A44)),"")</f>
        <v>0.47321132119840009</v>
      </c>
      <c r="AM44" s="18">
        <f t="shared" si="10"/>
        <v>-3.0396711079617185</v>
      </c>
      <c r="AN44" s="18">
        <f t="shared" si="11"/>
        <v>-1.2516268396205281</v>
      </c>
      <c r="AO44">
        <f t="shared" si="12"/>
        <v>-1.7880442683411903</v>
      </c>
      <c r="AP44">
        <f t="shared" si="13"/>
        <v>-1.3666768442658306</v>
      </c>
      <c r="AQ44">
        <f t="shared" si="14"/>
        <v>-1.1137999110122578</v>
      </c>
      <c r="AR44" s="18" t="str">
        <f t="shared" si="15"/>
        <v>A. 총체적과장형</v>
      </c>
      <c r="AS44">
        <f t="shared" si="16"/>
        <v>4.1428571428571432</v>
      </c>
      <c r="AT44">
        <f t="shared" si="17"/>
        <v>4.2</v>
      </c>
      <c r="AU44">
        <f t="shared" si="18"/>
        <v>3.25</v>
      </c>
      <c r="AV44">
        <f t="shared" si="19"/>
        <v>4.333333333333333</v>
      </c>
    </row>
    <row r="45" spans="1:48" x14ac:dyDescent="0.3">
      <c r="A45" t="s">
        <v>101</v>
      </c>
      <c r="B45" t="s">
        <v>86</v>
      </c>
      <c r="C45">
        <v>2024</v>
      </c>
      <c r="D45" t="s">
        <v>93</v>
      </c>
      <c r="E45">
        <v>8</v>
      </c>
      <c r="F45">
        <v>6</v>
      </c>
      <c r="G45">
        <v>8</v>
      </c>
      <c r="H45">
        <v>8</v>
      </c>
      <c r="I45">
        <f t="shared" si="0"/>
        <v>4.9000000000000004</v>
      </c>
      <c r="J45">
        <f t="array" ref="J45">STDEV(IF(($B$3:$B$722=$B45)*($C$3:$C$722=$C45)*($D$3:$D$722=$D45),$E$3:$E$722))</f>
        <v>2.330951164939612</v>
      </c>
      <c r="K45">
        <f t="shared" si="1"/>
        <v>5.0999999999999996</v>
      </c>
      <c r="L45">
        <f t="array" ref="L45">STDEV(IF(($B$3:$B$722=$B45)*($C$3:$C$722=$C45)*($D$3:$D$722=$D45),$F$3:$F$722))</f>
        <v>1.9119507199599977</v>
      </c>
      <c r="M45">
        <f t="shared" si="2"/>
        <v>6.6</v>
      </c>
      <c r="N45">
        <f t="array" ref="N45">STDEV(IF(($B$3:$B$722=$B45)*($C$3:$C$722=$C45)*($D$3:$D$722=$D45),$G$3:$G$722))</f>
        <v>2.5033311140691445</v>
      </c>
      <c r="O45">
        <f t="shared" si="3"/>
        <v>4.2</v>
      </c>
      <c r="P45">
        <f t="array" ref="P45">STDEV(IF(($B$3:$B$722=$B45)*($C$3:$C$722=$C45)*($D$3:$D$722=$D45),$H$3:$H$722))</f>
        <v>2.3944379994757292</v>
      </c>
      <c r="Q45" s="35">
        <f t="shared" si="4"/>
        <v>1.3299291922661587</v>
      </c>
      <c r="R45">
        <f t="shared" si="5"/>
        <v>0.4707234295342248</v>
      </c>
      <c r="S45">
        <f t="shared" si="6"/>
        <v>0.55925482335587307</v>
      </c>
      <c r="T45">
        <f t="shared" si="7"/>
        <v>1.587011232210658</v>
      </c>
      <c r="U45" s="22">
        <v>6.4402857142857095E-2</v>
      </c>
      <c r="V45">
        <v>7</v>
      </c>
      <c r="W45">
        <v>4</v>
      </c>
      <c r="X45">
        <v>24</v>
      </c>
      <c r="Y45">
        <v>35</v>
      </c>
      <c r="Z45" s="25">
        <v>4.1428571428571432</v>
      </c>
      <c r="AA45" s="28">
        <v>5</v>
      </c>
      <c r="AB45" s="28">
        <v>3.8571428571428572</v>
      </c>
      <c r="AC45" s="28">
        <v>4</v>
      </c>
      <c r="AD45" s="31">
        <v>3.5714285714285721</v>
      </c>
      <c r="AE45" s="31">
        <v>3.4285714285714279</v>
      </c>
      <c r="AF45">
        <v>7</v>
      </c>
      <c r="AG45" s="28">
        <f t="shared" si="8"/>
        <v>4.2857142857142856</v>
      </c>
      <c r="AH45" s="31">
        <f t="shared" si="9"/>
        <v>3.5</v>
      </c>
      <c r="AI45" s="22" cm="1">
        <f t="array" ref="AI45">IF(U45="",0,IFERROR((U45-AVERAGEIFS($U$3:$U$722,$A$3:$A$722,$A45))/_xlfn.STDEV.S(_xlfn._xlws.FILTER($U$3:$U$722,$A$3:$A$722=$A45)),0))</f>
        <v>-0.27143064983508464</v>
      </c>
      <c r="AJ45" s="25">
        <f t="array" ref="AJ45">IFERROR((Z45-AVERAGEIFS($Z$3:$Z$722,$A$3:$A$722,$A45))/_xlfn.STDEV.S(_xlfn._xlws.FILTER($Z$3:$Z$722,$A$3:$A$722=$A45)),"")</f>
        <v>0.60609784873932671</v>
      </c>
      <c r="AK45" s="28">
        <f t="array" ref="AK45">IFERROR((AG45-AVERAGEIFS($AG$3:$AG$722,$A$3:$A$722,$A45))/_xlfn.STDEV.S(_xlfn._xlws.FILTER($AG$3:$AG$722,$A$3:$A$722=$A45)),"")</f>
        <v>1.1976986661744493</v>
      </c>
      <c r="AL45" s="31">
        <f t="array" ref="AL45">IFERROR((AH45-AVERAGEIFS($AH$3:$AH$722,$A$3:$A$722,$A45))/_xlfn.STDEV.S(_xlfn._xlws.FILTER($AH$3:$AH$722,$A$3:$A$722=$A45)),"")</f>
        <v>0.91054240377654827</v>
      </c>
      <c r="AM45" s="18">
        <f t="shared" si="10"/>
        <v>-1.6013598421012434</v>
      </c>
      <c r="AN45" s="18">
        <f t="shared" si="11"/>
        <v>-0.72383134352683198</v>
      </c>
      <c r="AO45">
        <f t="shared" si="12"/>
        <v>-0.8775284985744114</v>
      </c>
      <c r="AP45">
        <f t="shared" si="13"/>
        <v>0.63844384281857625</v>
      </c>
      <c r="AQ45">
        <f t="shared" si="14"/>
        <v>-0.67646882843410971</v>
      </c>
      <c r="AR45" s="18" t="str">
        <f t="shared" si="15"/>
        <v>A. 총체적과장형</v>
      </c>
      <c r="AS45">
        <f t="shared" si="16"/>
        <v>4.2</v>
      </c>
      <c r="AT45">
        <f t="shared" si="17"/>
        <v>3.25</v>
      </c>
      <c r="AU45">
        <f t="shared" si="18"/>
        <v>4.333333333333333</v>
      </c>
      <c r="AV45">
        <f t="shared" si="19"/>
        <v>3.692307692307693</v>
      </c>
    </row>
    <row r="46" spans="1:48" x14ac:dyDescent="0.3">
      <c r="A46" t="s">
        <v>101</v>
      </c>
      <c r="B46" t="s">
        <v>86</v>
      </c>
      <c r="C46">
        <v>2024</v>
      </c>
      <c r="D46" t="s">
        <v>94</v>
      </c>
      <c r="E46">
        <v>8</v>
      </c>
      <c r="F46">
        <v>6</v>
      </c>
      <c r="G46">
        <v>8</v>
      </c>
      <c r="H46">
        <v>8</v>
      </c>
      <c r="I46">
        <f t="shared" si="0"/>
        <v>4.9000000000000004</v>
      </c>
      <c r="J46">
        <f t="array" ref="J46">STDEV(IF(($B$3:$B$722=$B46)*($C$3:$C$722=$C46)*($D$3:$D$722=$D46),$E$3:$E$722))</f>
        <v>2.330951164939612</v>
      </c>
      <c r="K46">
        <f t="shared" si="1"/>
        <v>5.0999999999999996</v>
      </c>
      <c r="L46">
        <f t="array" ref="L46">STDEV(IF(($B$3:$B$722=$B46)*($C$3:$C$722=$C46)*($D$3:$D$722=$D46),$F$3:$F$722))</f>
        <v>1.9119507199599977</v>
      </c>
      <c r="M46">
        <f t="shared" si="2"/>
        <v>6.6</v>
      </c>
      <c r="N46">
        <f t="array" ref="N46">STDEV(IF(($B$3:$B$722=$B46)*($C$3:$C$722=$C46)*($D$3:$D$722=$D46),$G$3:$G$722))</f>
        <v>2.5033311140691445</v>
      </c>
      <c r="O46">
        <f t="shared" si="3"/>
        <v>4.2</v>
      </c>
      <c r="P46">
        <f t="array" ref="P46">STDEV(IF(($B$3:$B$722=$B46)*($C$3:$C$722=$C46)*($D$3:$D$722=$D46),$H$3:$H$722))</f>
        <v>2.3944379994757292</v>
      </c>
      <c r="Q46" s="35">
        <f t="shared" si="4"/>
        <v>1.3299291922661587</v>
      </c>
      <c r="R46">
        <f t="shared" si="5"/>
        <v>0.4707234295342248</v>
      </c>
      <c r="S46">
        <f t="shared" si="6"/>
        <v>0.55925482335587307</v>
      </c>
      <c r="T46">
        <f t="shared" si="7"/>
        <v>1.587011232210658</v>
      </c>
      <c r="U46" s="22">
        <v>0.1246411764705882</v>
      </c>
      <c r="V46">
        <v>6</v>
      </c>
      <c r="W46">
        <v>6</v>
      </c>
      <c r="X46">
        <v>5</v>
      </c>
      <c r="Y46">
        <v>17</v>
      </c>
      <c r="Z46" s="25">
        <v>4.2</v>
      </c>
      <c r="AA46" s="28">
        <v>4.8</v>
      </c>
      <c r="AB46" s="28">
        <v>3.6</v>
      </c>
      <c r="AC46" s="28">
        <v>3.6</v>
      </c>
      <c r="AD46" s="31">
        <v>4</v>
      </c>
      <c r="AE46" s="31">
        <v>3.8</v>
      </c>
      <c r="AF46">
        <v>5</v>
      </c>
      <c r="AG46" s="28">
        <f t="shared" si="8"/>
        <v>4</v>
      </c>
      <c r="AH46" s="31">
        <f t="shared" si="9"/>
        <v>3.9</v>
      </c>
      <c r="AI46" s="22" cm="1">
        <f t="array" ref="AI46">IF(U46="",0,IFERROR((U46-AVERAGEIFS($U$3:$U$722,$A$3:$A$722,$A46))/_xlfn.STDEV.S(_xlfn._xlws.FILTER($U$3:$U$722,$A$3:$A$722=$A46)),0))</f>
        <v>-7.1568419967695487E-2</v>
      </c>
      <c r="AJ46" s="25">
        <f t="array" ref="AJ46">IFERROR((Z46-AVERAGEIFS($Z$3:$Z$722,$A$3:$A$722,$A46))/_xlfn.STDEV.S(_xlfn._xlws.FILTER($Z$3:$Z$722,$A$3:$A$722=$A46)),"")</f>
        <v>0.72485183536040765</v>
      </c>
      <c r="AK46" s="28">
        <f t="array" ref="AK46">IFERROR((AG46-AVERAGEIFS($AG$3:$AG$722,$A$3:$A$722,$A46))/_xlfn.STDEV.S(_xlfn._xlws.FILTER($AG$3:$AG$722,$A$3:$A$722=$A46)),"")</f>
        <v>0.51671428188163226</v>
      </c>
      <c r="AL46" s="31">
        <f t="array" ref="AL46">IFERROR((AH46-AVERAGEIFS($AH$3:$AH$722,$A$3:$A$722,$A46))/_xlfn.STDEV.S(_xlfn._xlws.FILTER($AH$3:$AH$722,$A$3:$A$722=$A46)),"")</f>
        <v>1.9601370019641045</v>
      </c>
      <c r="AM46" s="18">
        <f t="shared" si="10"/>
        <v>-1.4014976122338543</v>
      </c>
      <c r="AN46" s="18">
        <f t="shared" si="11"/>
        <v>-0.60507735690575104</v>
      </c>
      <c r="AO46">
        <f t="shared" si="12"/>
        <v>-0.79642025532810312</v>
      </c>
      <c r="AP46">
        <f t="shared" si="13"/>
        <v>-4.2540541474240801E-2</v>
      </c>
      <c r="AQ46">
        <f t="shared" si="14"/>
        <v>0.37312576975344647</v>
      </c>
      <c r="AR46" s="18" t="str">
        <f t="shared" si="15"/>
        <v>A. 총체적과장형</v>
      </c>
      <c r="AS46">
        <f t="shared" si="16"/>
        <v>3.25</v>
      </c>
      <c r="AT46">
        <f t="shared" si="17"/>
        <v>4.333333333333333</v>
      </c>
      <c r="AU46">
        <f t="shared" si="18"/>
        <v>3.692307692307693</v>
      </c>
      <c r="AV46">
        <f t="shared" si="19"/>
        <v>4.5999999999999996</v>
      </c>
    </row>
    <row r="47" spans="1:48" x14ac:dyDescent="0.3">
      <c r="A47" t="s">
        <v>101</v>
      </c>
      <c r="B47" t="s">
        <v>86</v>
      </c>
      <c r="C47">
        <v>2025</v>
      </c>
      <c r="D47" t="s">
        <v>95</v>
      </c>
      <c r="E47">
        <v>6</v>
      </c>
      <c r="F47">
        <v>4</v>
      </c>
      <c r="G47">
        <v>8</v>
      </c>
      <c r="H47">
        <v>8</v>
      </c>
      <c r="I47">
        <f t="shared" si="0"/>
        <v>4.7</v>
      </c>
      <c r="J47">
        <f t="array" ref="J47">STDEV(IF(($B$3:$B$722=$B47)*($C$3:$C$722=$C47)*($D$3:$D$722=$D47),$E$3:$E$722))</f>
        <v>1.8885620632287057</v>
      </c>
      <c r="K47">
        <f t="shared" si="1"/>
        <v>4.3</v>
      </c>
      <c r="L47">
        <f t="array" ref="L47">STDEV(IF(($B$3:$B$722=$B47)*($C$3:$C$722=$C47)*($D$3:$D$722=$D47),$F$3:$F$722))</f>
        <v>1.7669811040931427</v>
      </c>
      <c r="M47">
        <f t="shared" si="2"/>
        <v>7.2</v>
      </c>
      <c r="N47">
        <f t="array" ref="N47">STDEV(IF(($B$3:$B$722=$B47)*($C$3:$C$722=$C47)*($D$3:$D$722=$D47),$G$3:$G$722))</f>
        <v>2.529822128134704</v>
      </c>
      <c r="O47">
        <f t="shared" si="3"/>
        <v>4.5</v>
      </c>
      <c r="P47">
        <f t="array" ref="P47">STDEV(IF(($B$3:$B$722=$B47)*($C$3:$C$722=$C47)*($D$3:$D$722=$D47),$H$3:$H$722))</f>
        <v>2.0682789409984759</v>
      </c>
      <c r="Q47" s="35">
        <f t="shared" si="4"/>
        <v>0.68835439687775268</v>
      </c>
      <c r="R47">
        <f t="shared" si="5"/>
        <v>-0.16978110252852255</v>
      </c>
      <c r="S47">
        <f t="shared" si="6"/>
        <v>0.31622776601683777</v>
      </c>
      <c r="T47">
        <f t="shared" si="7"/>
        <v>1.6922282244532989</v>
      </c>
      <c r="U47" s="22">
        <v>1.0914285714285699E-2</v>
      </c>
      <c r="V47">
        <v>1</v>
      </c>
      <c r="W47">
        <v>1</v>
      </c>
      <c r="X47">
        <v>5</v>
      </c>
      <c r="Y47">
        <v>7</v>
      </c>
      <c r="Z47" s="25">
        <v>3.25</v>
      </c>
      <c r="AA47" s="28">
        <v>4.5</v>
      </c>
      <c r="AB47" s="28">
        <v>3</v>
      </c>
      <c r="AC47" s="28">
        <v>3.5</v>
      </c>
      <c r="AD47" s="31">
        <v>3.25</v>
      </c>
      <c r="AE47" s="31">
        <v>2.25</v>
      </c>
      <c r="AF47">
        <v>4</v>
      </c>
      <c r="AG47" s="28">
        <f t="shared" si="8"/>
        <v>3.6666666666666665</v>
      </c>
      <c r="AH47" s="31">
        <f t="shared" si="9"/>
        <v>2.75</v>
      </c>
      <c r="AI47" s="22" cm="1">
        <f t="array" ref="AI47">IF(U47="",0,IFERROR((U47-AVERAGEIFS($U$3:$U$722,$A$3:$A$722,$A47))/_xlfn.STDEV.S(_xlfn._xlws.FILTER($U$3:$U$722,$A$3:$A$722=$A47)),0))</f>
        <v>-0.44889817013514099</v>
      </c>
      <c r="AJ47" s="25">
        <f t="array" ref="AJ47">IFERROR((Z47-AVERAGEIFS($Z$3:$Z$722,$A$3:$A$722,$A47))/_xlfn.STDEV.S(_xlfn._xlws.FILTER($Z$3:$Z$722,$A$3:$A$722=$A47)),"")</f>
        <v>-1.2494331922150714</v>
      </c>
      <c r="AK47" s="28">
        <f t="array" ref="AK47">IFERROR((AG47-AVERAGEIFS($AG$3:$AG$722,$A$3:$A$722,$A47))/_xlfn.STDEV.S(_xlfn._xlws.FILTER($AG$3:$AG$722,$A$3:$A$722=$A47)),"")</f>
        <v>-0.2777674997933216</v>
      </c>
      <c r="AL47" s="31">
        <f t="array" ref="AL47">IFERROR((AH47-AVERAGEIFS($AH$3:$AH$722,$A$3:$A$722,$A47))/_xlfn.STDEV.S(_xlfn._xlws.FILTER($AH$3:$AH$722,$A$3:$A$722=$A47)),"")</f>
        <v>-1.0574474678251202</v>
      </c>
      <c r="AM47" s="18">
        <f t="shared" si="10"/>
        <v>-1.1372525670128937</v>
      </c>
      <c r="AN47" s="18">
        <f t="shared" si="11"/>
        <v>-1.937787589092824</v>
      </c>
      <c r="AO47">
        <f t="shared" si="12"/>
        <v>0.80053502207993044</v>
      </c>
      <c r="AP47">
        <f t="shared" si="13"/>
        <v>-0.59399526581015938</v>
      </c>
      <c r="AQ47">
        <f t="shared" si="14"/>
        <v>-2.7496756922784193</v>
      </c>
      <c r="AR47" s="18" t="str">
        <f t="shared" si="15"/>
        <v>A. 총체적과장형</v>
      </c>
      <c r="AS47">
        <f t="shared" si="16"/>
        <v>4.333333333333333</v>
      </c>
      <c r="AT47">
        <f t="shared" si="17"/>
        <v>3.692307692307693</v>
      </c>
      <c r="AU47">
        <f t="shared" si="18"/>
        <v>4.5999999999999996</v>
      </c>
      <c r="AV47" t="str">
        <f t="shared" si="19"/>
        <v/>
      </c>
    </row>
    <row r="48" spans="1:48" x14ac:dyDescent="0.3">
      <c r="A48" t="s">
        <v>101</v>
      </c>
      <c r="B48" t="s">
        <v>86</v>
      </c>
      <c r="C48">
        <v>2025</v>
      </c>
      <c r="D48" t="s">
        <v>96</v>
      </c>
      <c r="E48">
        <v>6</v>
      </c>
      <c r="F48">
        <v>4</v>
      </c>
      <c r="G48">
        <v>8</v>
      </c>
      <c r="H48">
        <v>8</v>
      </c>
      <c r="I48">
        <f t="shared" si="0"/>
        <v>4.7</v>
      </c>
      <c r="J48">
        <f t="array" ref="J48">STDEV(IF(($B$3:$B$722=$B48)*($C$3:$C$722=$C48)*($D$3:$D$722=$D48),$E$3:$E$722))</f>
        <v>1.8885620632287057</v>
      </c>
      <c r="K48">
        <f t="shared" si="1"/>
        <v>4.3</v>
      </c>
      <c r="L48">
        <f t="array" ref="L48">STDEV(IF(($B$3:$B$722=$B48)*($C$3:$C$722=$C48)*($D$3:$D$722=$D48),$F$3:$F$722))</f>
        <v>1.7669811040931427</v>
      </c>
      <c r="M48">
        <f t="shared" si="2"/>
        <v>7.2</v>
      </c>
      <c r="N48">
        <f t="array" ref="N48">STDEV(IF(($B$3:$B$722=$B48)*($C$3:$C$722=$C48)*($D$3:$D$722=$D48),$G$3:$G$722))</f>
        <v>2.529822128134704</v>
      </c>
      <c r="O48">
        <f t="shared" si="3"/>
        <v>4.5</v>
      </c>
      <c r="P48">
        <f t="array" ref="P48">STDEV(IF(($B$3:$B$722=$B48)*($C$3:$C$722=$C48)*($D$3:$D$722=$D48),$H$3:$H$722))</f>
        <v>2.0682789409984759</v>
      </c>
      <c r="Q48" s="35">
        <f t="shared" si="4"/>
        <v>0.68835439687775268</v>
      </c>
      <c r="R48">
        <f t="shared" si="5"/>
        <v>-0.16978110252852255</v>
      </c>
      <c r="S48">
        <f t="shared" si="6"/>
        <v>0.31622776601683777</v>
      </c>
      <c r="T48">
        <f t="shared" si="7"/>
        <v>1.6922282244532989</v>
      </c>
      <c r="U48" s="22">
        <v>0.1770272727272727</v>
      </c>
      <c r="V48">
        <v>8</v>
      </c>
      <c r="W48">
        <v>0</v>
      </c>
      <c r="X48">
        <v>14</v>
      </c>
      <c r="Y48">
        <v>22</v>
      </c>
      <c r="Z48" s="25">
        <v>4.333333333333333</v>
      </c>
      <c r="AA48" s="28">
        <v>4.5</v>
      </c>
      <c r="AB48" s="28">
        <v>4.333333333333333</v>
      </c>
      <c r="AC48" s="28">
        <v>4</v>
      </c>
      <c r="AD48" s="31">
        <v>3.333333333333333</v>
      </c>
      <c r="AE48" s="31">
        <v>3.5</v>
      </c>
      <c r="AF48">
        <v>6</v>
      </c>
      <c r="AG48" s="28">
        <f t="shared" si="8"/>
        <v>4.2777777777777777</v>
      </c>
      <c r="AH48" s="31">
        <f t="shared" si="9"/>
        <v>3.4166666666666665</v>
      </c>
      <c r="AI48" s="22" cm="1">
        <f t="array" ref="AI48">IF(U48="",0,IFERROR((U48-AVERAGEIFS($U$3:$U$722,$A$3:$A$722,$A48))/_xlfn.STDEV.S(_xlfn._xlws.FILTER($U$3:$U$722,$A$3:$A$722=$A48)),0))</f>
        <v>0.10224124352815701</v>
      </c>
      <c r="AJ48" s="25">
        <f t="array" ref="AJ48">IFERROR((Z48-AVERAGEIFS($Z$3:$Z$722,$A$3:$A$722,$A48))/_xlfn.STDEV.S(_xlfn._xlws.FILTER($Z$3:$Z$722,$A$3:$A$722=$A48)),"")</f>
        <v>1.0019444708095966</v>
      </c>
      <c r="AK48" s="28">
        <f t="array" ref="AK48">IFERROR((AG48-AVERAGEIFS($AG$3:$AG$722,$A$3:$A$722,$A48))/_xlfn.STDEV.S(_xlfn._xlws.FILTER($AG$3:$AG$722,$A$3:$A$722=$A48)),"")</f>
        <v>1.1787824332774266</v>
      </c>
      <c r="AL48" s="31">
        <f t="array" ref="AL48">IFERROR((AH48-AVERAGEIFS($AH$3:$AH$722,$A$3:$A$722,$A48))/_xlfn.STDEV.S(_xlfn._xlws.FILTER($AH$3:$AH$722,$A$3:$A$722=$A48)),"")</f>
        <v>0.6918768624874736</v>
      </c>
      <c r="AM48" s="18">
        <f t="shared" si="10"/>
        <v>-0.58611315334959568</v>
      </c>
      <c r="AN48" s="18">
        <f t="shared" si="11"/>
        <v>0.3135900739318439</v>
      </c>
      <c r="AO48">
        <f t="shared" si="12"/>
        <v>-0.89970322728143959</v>
      </c>
      <c r="AP48">
        <f t="shared" si="13"/>
        <v>0.86255466726058883</v>
      </c>
      <c r="AQ48">
        <f t="shared" si="14"/>
        <v>-1.0003513619658253</v>
      </c>
      <c r="AR48" s="18" t="str">
        <f t="shared" si="15"/>
        <v>B. 외부미화형</v>
      </c>
      <c r="AS48">
        <f t="shared" si="16"/>
        <v>3.692307692307693</v>
      </c>
      <c r="AT48">
        <f t="shared" si="17"/>
        <v>4.5999999999999996</v>
      </c>
      <c r="AU48" t="str">
        <f t="shared" si="18"/>
        <v/>
      </c>
      <c r="AV48" t="str">
        <f t="shared" si="19"/>
        <v/>
      </c>
    </row>
    <row r="49" spans="1:48" x14ac:dyDescent="0.3">
      <c r="A49" t="s">
        <v>101</v>
      </c>
      <c r="B49" t="s">
        <v>86</v>
      </c>
      <c r="C49">
        <v>2025</v>
      </c>
      <c r="D49" t="s">
        <v>97</v>
      </c>
      <c r="E49">
        <v>6</v>
      </c>
      <c r="F49">
        <v>4</v>
      </c>
      <c r="G49">
        <v>8</v>
      </c>
      <c r="H49">
        <v>8</v>
      </c>
      <c r="I49">
        <f t="shared" si="0"/>
        <v>4.7</v>
      </c>
      <c r="J49">
        <f t="array" ref="J49">STDEV(IF(($B$3:$B$722=$B49)*($C$3:$C$722=$C49)*($D$3:$D$722=$D49),$E$3:$E$722))</f>
        <v>1.8885620632287057</v>
      </c>
      <c r="K49">
        <f t="shared" si="1"/>
        <v>4.3</v>
      </c>
      <c r="L49">
        <f t="array" ref="L49">STDEV(IF(($B$3:$B$722=$B49)*($C$3:$C$722=$C49)*($D$3:$D$722=$D49),$F$3:$F$722))</f>
        <v>1.7669811040931427</v>
      </c>
      <c r="M49">
        <f t="shared" si="2"/>
        <v>7.2</v>
      </c>
      <c r="N49">
        <f t="array" ref="N49">STDEV(IF(($B$3:$B$722=$B49)*($C$3:$C$722=$C49)*($D$3:$D$722=$D49),$G$3:$G$722))</f>
        <v>2.529822128134704</v>
      </c>
      <c r="O49">
        <f t="shared" si="3"/>
        <v>4.5</v>
      </c>
      <c r="P49">
        <f t="array" ref="P49">STDEV(IF(($B$3:$B$722=$B49)*($C$3:$C$722=$C49)*($D$3:$D$722=$D49),$H$3:$H$722))</f>
        <v>2.0682789409984759</v>
      </c>
      <c r="Q49" s="35">
        <f t="shared" si="4"/>
        <v>0.68835439687775268</v>
      </c>
      <c r="R49">
        <f t="shared" si="5"/>
        <v>-0.16978110252852255</v>
      </c>
      <c r="S49">
        <f t="shared" si="6"/>
        <v>0.31622776601683777</v>
      </c>
      <c r="T49">
        <f t="shared" si="7"/>
        <v>1.6922282244532989</v>
      </c>
      <c r="U49" s="22">
        <v>0.2600055555555556</v>
      </c>
      <c r="V49">
        <v>8</v>
      </c>
      <c r="W49">
        <v>2</v>
      </c>
      <c r="X49">
        <v>8</v>
      </c>
      <c r="Y49">
        <v>18</v>
      </c>
      <c r="Z49" s="25">
        <v>3.692307692307693</v>
      </c>
      <c r="AA49" s="28">
        <v>4</v>
      </c>
      <c r="AB49" s="28">
        <v>3.1538461538461542</v>
      </c>
      <c r="AC49" s="28">
        <v>3.0769230769230771</v>
      </c>
      <c r="AD49" s="31">
        <v>3.307692307692307</v>
      </c>
      <c r="AE49" s="31">
        <v>2.692307692307693</v>
      </c>
      <c r="AF49">
        <v>13</v>
      </c>
      <c r="AG49" s="28">
        <f t="shared" si="8"/>
        <v>3.4102564102564106</v>
      </c>
      <c r="AH49" s="31">
        <f t="shared" si="9"/>
        <v>3</v>
      </c>
      <c r="AI49" s="22" cm="1">
        <f t="array" ref="AI49">IF(U49="",0,IFERROR((U49-AVERAGEIFS($U$3:$U$722,$A$3:$A$722,$A49))/_xlfn.STDEV.S(_xlfn._xlws.FILTER($U$3:$U$722,$A$3:$A$722=$A49)),0))</f>
        <v>0.37755145838325255</v>
      </c>
      <c r="AJ49" s="25">
        <f t="array" ref="AJ49">IFERROR((Z49-AVERAGEIFS($Z$3:$Z$722,$A$3:$A$722,$A49))/_xlfn.STDEV.S(_xlfn._xlws.FILTER($Z$3:$Z$722,$A$3:$A$722=$A49)),"")</f>
        <v>-0.33023166115766095</v>
      </c>
      <c r="AK49" s="28">
        <f t="array" ref="AK49">IFERROR((AG49-AVERAGEIFS($AG$3:$AG$722,$A$3:$A$722,$A49))/_xlfn.STDEV.S(_xlfn._xlws.FILTER($AG$3:$AG$722,$A$3:$A$722=$A49)),"")</f>
        <v>-0.88890733185097703</v>
      </c>
      <c r="AL49" s="31">
        <f t="array" ref="AL49">IFERROR((AH49-AVERAGEIFS($AH$3:$AH$722,$A$3:$A$722,$A49))/_xlfn.STDEV.S(_xlfn._xlws.FILTER($AH$3:$AH$722,$A$3:$A$722=$A49)),"")</f>
        <v>-0.40145084395789732</v>
      </c>
      <c r="AM49" s="18">
        <f t="shared" si="10"/>
        <v>-0.31080293849450014</v>
      </c>
      <c r="AN49" s="18">
        <f t="shared" si="11"/>
        <v>-1.0185860580354136</v>
      </c>
      <c r="AO49">
        <f t="shared" si="12"/>
        <v>0.70778311954091344</v>
      </c>
      <c r="AP49">
        <f t="shared" si="13"/>
        <v>-1.2051350978678148</v>
      </c>
      <c r="AQ49">
        <f t="shared" si="14"/>
        <v>-2.0936790684111961</v>
      </c>
      <c r="AR49" s="18" t="str">
        <f t="shared" si="15"/>
        <v>A. 총체적과장형</v>
      </c>
      <c r="AS49">
        <f t="shared" si="16"/>
        <v>4.5999999999999996</v>
      </c>
      <c r="AT49" t="str">
        <f t="shared" si="17"/>
        <v/>
      </c>
      <c r="AU49" t="str">
        <f t="shared" si="18"/>
        <v/>
      </c>
      <c r="AV49" t="str">
        <f t="shared" si="19"/>
        <v/>
      </c>
    </row>
    <row r="50" spans="1:48" x14ac:dyDescent="0.3">
      <c r="A50" t="s">
        <v>101</v>
      </c>
      <c r="B50" t="s">
        <v>86</v>
      </c>
      <c r="C50">
        <v>2025</v>
      </c>
      <c r="D50" t="s">
        <v>98</v>
      </c>
      <c r="E50">
        <v>6</v>
      </c>
      <c r="F50">
        <v>4</v>
      </c>
      <c r="G50">
        <v>8</v>
      </c>
      <c r="H50">
        <v>8</v>
      </c>
      <c r="I50">
        <f t="shared" si="0"/>
        <v>4.7</v>
      </c>
      <c r="J50">
        <f t="array" ref="J50">STDEV(IF(($B$3:$B$722=$B50)*($C$3:$C$722=$C50)*($D$3:$D$722=$D50),$E$3:$E$722))</f>
        <v>1.8885620632287057</v>
      </c>
      <c r="K50">
        <f t="shared" si="1"/>
        <v>4.3</v>
      </c>
      <c r="L50">
        <f t="array" ref="L50">STDEV(IF(($B$3:$B$722=$B50)*($C$3:$C$722=$C50)*($D$3:$D$722=$D50),$F$3:$F$722))</f>
        <v>1.7669811040931427</v>
      </c>
      <c r="M50">
        <f t="shared" si="2"/>
        <v>7.2</v>
      </c>
      <c r="N50">
        <f t="array" ref="N50">STDEV(IF(($B$3:$B$722=$B50)*($C$3:$C$722=$C50)*($D$3:$D$722=$D50),$G$3:$G$722))</f>
        <v>2.529822128134704</v>
      </c>
      <c r="O50">
        <f t="shared" si="3"/>
        <v>4.5</v>
      </c>
      <c r="P50">
        <f t="array" ref="P50">STDEV(IF(($B$3:$B$722=$B50)*($C$3:$C$722=$C50)*($D$3:$D$722=$D50),$H$3:$H$722))</f>
        <v>2.0682789409984759</v>
      </c>
      <c r="Q50" s="35">
        <f t="shared" si="4"/>
        <v>0.68835439687775268</v>
      </c>
      <c r="R50">
        <f t="shared" si="5"/>
        <v>-0.16978110252852255</v>
      </c>
      <c r="S50">
        <f t="shared" si="6"/>
        <v>0.31622776601683777</v>
      </c>
      <c r="T50">
        <f t="shared" si="7"/>
        <v>1.6922282244532989</v>
      </c>
      <c r="U50" s="22">
        <v>9.7750000000000007E-3</v>
      </c>
      <c r="V50">
        <v>4</v>
      </c>
      <c r="W50">
        <v>3</v>
      </c>
      <c r="X50">
        <v>5</v>
      </c>
      <c r="Y50">
        <v>12</v>
      </c>
      <c r="Z50" s="25">
        <v>4.5999999999999996</v>
      </c>
      <c r="AA50" s="28">
        <v>4.2</v>
      </c>
      <c r="AB50" s="28">
        <v>4.4000000000000004</v>
      </c>
      <c r="AC50" s="28">
        <v>4.2</v>
      </c>
      <c r="AD50" s="31">
        <v>3.6</v>
      </c>
      <c r="AE50" s="31">
        <v>3</v>
      </c>
      <c r="AF50">
        <v>5</v>
      </c>
      <c r="AG50" s="28">
        <f t="shared" si="8"/>
        <v>4.2666666666666666</v>
      </c>
      <c r="AH50" s="31">
        <f t="shared" si="9"/>
        <v>3.3</v>
      </c>
      <c r="AI50" s="22" cm="1">
        <f t="array" ref="AI50">IF(U50="",0,IFERROR((U50-AVERAGEIFS($U$3:$U$722,$A$3:$A$722,$A50))/_xlfn.STDEV.S(_xlfn._xlws.FILTER($U$3:$U$722,$A$3:$A$722=$A50)),0))</f>
        <v>-0.45267815911647996</v>
      </c>
      <c r="AJ50" s="25">
        <f t="array" ref="AJ50">IFERROR((Z50-AVERAGEIFS($Z$3:$Z$722,$A$3:$A$722,$A50))/_xlfn.STDEV.S(_xlfn._xlws.FILTER($Z$3:$Z$722,$A$3:$A$722=$A50)),"")</f>
        <v>1.5561297417079765</v>
      </c>
      <c r="AK50" s="28">
        <f t="array" ref="AK50">IFERROR((AG50-AVERAGEIFS($AG$3:$AG$722,$A$3:$A$722,$A50))/_xlfn.STDEV.S(_xlfn._xlws.FILTER($AG$3:$AG$722,$A$3:$A$722=$A50)),"")</f>
        <v>1.1522997072215948</v>
      </c>
      <c r="AL50" s="31">
        <f t="array" ref="AL50">IFERROR((AH50-AVERAGEIFS($AH$3:$AH$722,$A$3:$A$722,$A50))/_xlfn.STDEV.S(_xlfn._xlws.FILTER($AH$3:$AH$722,$A$3:$A$722=$A50)),"")</f>
        <v>0.38574510468276951</v>
      </c>
      <c r="AM50" s="18">
        <f t="shared" si="10"/>
        <v>-1.1410325559942327</v>
      </c>
      <c r="AN50" s="18">
        <f t="shared" si="11"/>
        <v>0.86777534483022378</v>
      </c>
      <c r="AO50">
        <f t="shared" si="12"/>
        <v>-2.0088079008244564</v>
      </c>
      <c r="AP50">
        <f t="shared" si="13"/>
        <v>0.83607194120475703</v>
      </c>
      <c r="AQ50">
        <f t="shared" si="14"/>
        <v>-1.3064831197705293</v>
      </c>
      <c r="AR50" s="18" t="str">
        <f t="shared" si="15"/>
        <v>B. 외부미화형</v>
      </c>
      <c r="AS50" t="str">
        <f t="shared" si="16"/>
        <v/>
      </c>
      <c r="AT50" t="str">
        <f t="shared" si="17"/>
        <v/>
      </c>
      <c r="AU50" t="str">
        <f t="shared" si="18"/>
        <v/>
      </c>
      <c r="AV50" t="str">
        <f t="shared" si="19"/>
        <v/>
      </c>
    </row>
    <row r="51" spans="1:48" x14ac:dyDescent="0.3">
      <c r="A51" t="s">
        <v>102</v>
      </c>
      <c r="B51" t="s">
        <v>86</v>
      </c>
      <c r="C51">
        <v>2023</v>
      </c>
      <c r="D51" t="s">
        <v>87</v>
      </c>
      <c r="E51">
        <v>4</v>
      </c>
      <c r="F51">
        <v>2</v>
      </c>
      <c r="G51">
        <v>6</v>
      </c>
      <c r="H51">
        <v>6</v>
      </c>
      <c r="I51">
        <f t="shared" si="0"/>
        <v>5.4</v>
      </c>
      <c r="J51">
        <f t="array" ref="J51">STDEV(IF(($B$3:$B$722=$B51)*($C$3:$C$722=$C51)*($D$3:$D$722=$D51),$E$3:$E$722))</f>
        <v>1.8973665961010269</v>
      </c>
      <c r="K51">
        <f t="shared" si="1"/>
        <v>5.4</v>
      </c>
      <c r="L51">
        <f t="array" ref="L51">STDEV(IF(($B$3:$B$722=$B51)*($C$3:$C$722=$C51)*($D$3:$D$722=$D51),$F$3:$F$722))</f>
        <v>1.6465452046971285</v>
      </c>
      <c r="M51">
        <f t="shared" si="2"/>
        <v>7.8</v>
      </c>
      <c r="N51">
        <f t="array" ref="N51">STDEV(IF(($B$3:$B$722=$B51)*($C$3:$C$722=$C51)*($D$3:$D$722=$D51),$G$3:$G$722))</f>
        <v>0.63245553203367588</v>
      </c>
      <c r="O51">
        <f t="shared" si="3"/>
        <v>4.8</v>
      </c>
      <c r="P51">
        <f t="array" ref="P51">STDEV(IF(($B$3:$B$722=$B51)*($C$3:$C$722=$C51)*($D$3:$D$722=$D51),$H$3:$H$722))</f>
        <v>2.6997942308422114</v>
      </c>
      <c r="Q51" s="35">
        <f t="shared" si="4"/>
        <v>-0.73786478737262229</v>
      </c>
      <c r="R51">
        <f t="shared" si="5"/>
        <v>-2.0649296419562368</v>
      </c>
      <c r="S51">
        <f t="shared" si="6"/>
        <v>-2.8460498941515411</v>
      </c>
      <c r="T51">
        <f t="shared" si="7"/>
        <v>0.44447831849231545</v>
      </c>
      <c r="U51" s="22">
        <v>-0.1290428571428571</v>
      </c>
      <c r="V51">
        <v>4</v>
      </c>
      <c r="W51">
        <v>11</v>
      </c>
      <c r="X51">
        <v>41</v>
      </c>
      <c r="Y51">
        <v>56</v>
      </c>
      <c r="Z51" s="25">
        <v>3.879310344827585</v>
      </c>
      <c r="AA51" s="28">
        <v>3.758620689655173</v>
      </c>
      <c r="AB51" s="28">
        <v>3.9137931034482758</v>
      </c>
      <c r="AC51" s="28">
        <v>3.241379310344827</v>
      </c>
      <c r="AD51" s="31">
        <v>3.6206896551724141</v>
      </c>
      <c r="AE51" s="31">
        <v>2.8793103448275859</v>
      </c>
      <c r="AF51">
        <v>58</v>
      </c>
      <c r="AG51" s="28">
        <f t="shared" si="8"/>
        <v>3.6379310344827585</v>
      </c>
      <c r="AH51" s="31">
        <f t="shared" si="9"/>
        <v>3.25</v>
      </c>
      <c r="AI51" s="22" cm="1">
        <f t="array" ref="AI51">IF(U51="",0,IFERROR((U51-AVERAGEIFS($U$3:$U$722,$A$3:$A$722,$A51))/_xlfn.STDEV.S(_xlfn._xlws.FILTER($U$3:$U$722,$A$3:$A$722=$A51)),0))</f>
        <v>0.41391344008517666</v>
      </c>
      <c r="AJ51" s="25">
        <f t="array" ref="AJ51">IFERROR((Z51-AVERAGEIFS($Z$3:$Z$722,$A$3:$A$722,$A51))/_xlfn.STDEV.S(_xlfn._xlws.FILTER($Z$3:$Z$722,$A$3:$A$722=$A51)),"")</f>
        <v>0.53595992528643033</v>
      </c>
      <c r="AK51" s="28">
        <f t="array" ref="AK51">IFERROR((AG51-AVERAGEIFS($AG$3:$AG$722,$A$3:$A$722,$A51))/_xlfn.STDEV.S(_xlfn._xlws.FILTER($AG$3:$AG$722,$A$3:$A$722=$A51)),"")</f>
        <v>0.48839820487786939</v>
      </c>
      <c r="AL51" s="31">
        <f t="array" ref="AL51">IFERROR((AH51-AVERAGEIFS($AH$3:$AH$722,$A$3:$A$722,$A51))/_xlfn.STDEV.S(_xlfn._xlws.FILTER($AH$3:$AH$722,$A$3:$A$722=$A51)),"")</f>
        <v>0.24001532589906055</v>
      </c>
      <c r="AM51" s="18">
        <f t="shared" si="10"/>
        <v>1.151778227457799</v>
      </c>
      <c r="AN51" s="18">
        <f t="shared" si="11"/>
        <v>1.2738247126590525</v>
      </c>
      <c r="AO51">
        <f t="shared" si="12"/>
        <v>-0.12204648520125366</v>
      </c>
      <c r="AP51">
        <f t="shared" si="13"/>
        <v>3.3344480990294105</v>
      </c>
      <c r="AQ51">
        <f t="shared" si="14"/>
        <v>-0.2044629925932549</v>
      </c>
      <c r="AR51" s="18" t="str">
        <f t="shared" si="15"/>
        <v>E. 총체적과소형</v>
      </c>
      <c r="AS51">
        <f t="shared" si="16"/>
        <v>3.7777777777777781</v>
      </c>
      <c r="AT51">
        <f t="shared" si="17"/>
        <v>3.4736842105263159</v>
      </c>
      <c r="AU51">
        <f t="shared" si="18"/>
        <v>3.7384615384615389</v>
      </c>
      <c r="AV51">
        <f t="shared" si="19"/>
        <v>3.7288135593220342</v>
      </c>
    </row>
    <row r="52" spans="1:48" x14ac:dyDescent="0.3">
      <c r="A52" t="s">
        <v>102</v>
      </c>
      <c r="B52" t="s">
        <v>86</v>
      </c>
      <c r="C52">
        <v>2023</v>
      </c>
      <c r="D52" t="s">
        <v>88</v>
      </c>
      <c r="E52">
        <v>4</v>
      </c>
      <c r="F52">
        <v>2</v>
      </c>
      <c r="G52">
        <v>6</v>
      </c>
      <c r="H52">
        <v>6</v>
      </c>
      <c r="I52">
        <f t="shared" si="0"/>
        <v>5.4</v>
      </c>
      <c r="J52">
        <f t="array" ref="J52">STDEV(IF(($B$3:$B$722=$B52)*($C$3:$C$722=$C52)*($D$3:$D$722=$D52),$E$3:$E$722))</f>
        <v>1.8973665961010269</v>
      </c>
      <c r="K52">
        <f t="shared" si="1"/>
        <v>5.4</v>
      </c>
      <c r="L52">
        <f t="array" ref="L52">STDEV(IF(($B$3:$B$722=$B52)*($C$3:$C$722=$C52)*($D$3:$D$722=$D52),$F$3:$F$722))</f>
        <v>1.6465452046971285</v>
      </c>
      <c r="M52">
        <f t="shared" si="2"/>
        <v>7.8</v>
      </c>
      <c r="N52">
        <f t="array" ref="N52">STDEV(IF(($B$3:$B$722=$B52)*($C$3:$C$722=$C52)*($D$3:$D$722=$D52),$G$3:$G$722))</f>
        <v>0.63245553203367588</v>
      </c>
      <c r="O52">
        <f t="shared" si="3"/>
        <v>4.8</v>
      </c>
      <c r="P52">
        <f t="array" ref="P52">STDEV(IF(($B$3:$B$722=$B52)*($C$3:$C$722=$C52)*($D$3:$D$722=$D52),$H$3:$H$722))</f>
        <v>2.6997942308422114</v>
      </c>
      <c r="Q52" s="35">
        <f t="shared" si="4"/>
        <v>-0.73786478737262229</v>
      </c>
      <c r="R52">
        <f t="shared" si="5"/>
        <v>-2.0649296419562368</v>
      </c>
      <c r="S52">
        <f t="shared" si="6"/>
        <v>-2.8460498941515411</v>
      </c>
      <c r="T52">
        <f t="shared" si="7"/>
        <v>0.44447831849231545</v>
      </c>
      <c r="U52" s="22">
        <v>-0.22309062499999999</v>
      </c>
      <c r="V52">
        <v>8</v>
      </c>
      <c r="W52">
        <v>21</v>
      </c>
      <c r="X52">
        <v>35</v>
      </c>
      <c r="Y52">
        <v>64</v>
      </c>
      <c r="Z52" s="25">
        <v>3.7777777777777781</v>
      </c>
      <c r="AA52" s="28">
        <v>3.698412698412699</v>
      </c>
      <c r="AB52" s="28">
        <v>4.0634920634920633</v>
      </c>
      <c r="AC52" s="28">
        <v>3.4761904761904758</v>
      </c>
      <c r="AD52" s="31">
        <v>3.8412698412698409</v>
      </c>
      <c r="AE52" s="31">
        <v>2.7619047619047619</v>
      </c>
      <c r="AF52">
        <v>63</v>
      </c>
      <c r="AG52" s="28">
        <f t="shared" si="8"/>
        <v>3.7460317460317465</v>
      </c>
      <c r="AH52" s="31">
        <f t="shared" si="9"/>
        <v>3.3015873015873014</v>
      </c>
      <c r="AI52" s="22" cm="1">
        <f t="array" ref="AI52">IF(U52="",0,IFERROR((U52-AVERAGEIFS($U$3:$U$722,$A$3:$A$722,$A52))/_xlfn.STDEV.S(_xlfn._xlws.FILTER($U$3:$U$722,$A$3:$A$722=$A52)),0))</f>
        <v>-0.14188338985050455</v>
      </c>
      <c r="AJ52" s="25">
        <f t="array" ref="AJ52">IFERROR((Z52-AVERAGEIFS($Z$3:$Z$722,$A$3:$A$722,$A52))/_xlfn.STDEV.S(_xlfn._xlws.FILTER($Z$3:$Z$722,$A$3:$A$722=$A52)),"")</f>
        <v>0.24592592099344257</v>
      </c>
      <c r="AK52" s="28">
        <f t="array" ref="AK52">IFERROR((AG52-AVERAGEIFS($AG$3:$AG$722,$A$3:$A$722,$A52))/_xlfn.STDEV.S(_xlfn._xlws.FILTER($AG$3:$AG$722,$A$3:$A$722=$A52)),"")</f>
        <v>0.78713356098006737</v>
      </c>
      <c r="AL52" s="31">
        <f t="array" ref="AL52">IFERROR((AH52-AVERAGEIFS($AH$3:$AH$722,$A$3:$A$722,$A52))/_xlfn.STDEV.S(_xlfn._xlws.FILTER($AH$3:$AH$722,$A$3:$A$722=$A52)),"")</f>
        <v>0.41359014315141285</v>
      </c>
      <c r="AM52" s="18">
        <f t="shared" si="10"/>
        <v>0.59598139752211776</v>
      </c>
      <c r="AN52" s="18">
        <f t="shared" si="11"/>
        <v>0.98379070836606486</v>
      </c>
      <c r="AO52">
        <f t="shared" si="12"/>
        <v>-0.3878093108439471</v>
      </c>
      <c r="AP52">
        <f t="shared" si="13"/>
        <v>3.6331834551316087</v>
      </c>
      <c r="AQ52">
        <f t="shared" si="14"/>
        <v>-3.0888175340902602E-2</v>
      </c>
      <c r="AR52" s="18" t="str">
        <f t="shared" si="15"/>
        <v>E. 총체적과소형</v>
      </c>
      <c r="AS52">
        <f t="shared" si="16"/>
        <v>3.4736842105263159</v>
      </c>
      <c r="AT52">
        <f t="shared" si="17"/>
        <v>3.7384615384615389</v>
      </c>
      <c r="AU52">
        <f t="shared" si="18"/>
        <v>3.7288135593220342</v>
      </c>
      <c r="AV52">
        <f t="shared" si="19"/>
        <v>3.6382978723404249</v>
      </c>
    </row>
    <row r="53" spans="1:48" x14ac:dyDescent="0.3">
      <c r="A53" t="s">
        <v>102</v>
      </c>
      <c r="B53" t="s">
        <v>86</v>
      </c>
      <c r="C53">
        <v>2023</v>
      </c>
      <c r="D53" t="s">
        <v>89</v>
      </c>
      <c r="E53">
        <v>4</v>
      </c>
      <c r="F53">
        <v>2</v>
      </c>
      <c r="G53">
        <v>6</v>
      </c>
      <c r="H53">
        <v>6</v>
      </c>
      <c r="I53">
        <f t="shared" si="0"/>
        <v>5.4</v>
      </c>
      <c r="J53">
        <f t="array" ref="J53">STDEV(IF(($B$3:$B$722=$B53)*($C$3:$C$722=$C53)*($D$3:$D$722=$D53),$E$3:$E$722))</f>
        <v>1.8973665961010269</v>
      </c>
      <c r="K53">
        <f t="shared" si="1"/>
        <v>5.4</v>
      </c>
      <c r="L53">
        <f t="array" ref="L53">STDEV(IF(($B$3:$B$722=$B53)*($C$3:$C$722=$C53)*($D$3:$D$722=$D53),$F$3:$F$722))</f>
        <v>1.6465452046971285</v>
      </c>
      <c r="M53">
        <f t="shared" si="2"/>
        <v>7.8</v>
      </c>
      <c r="N53">
        <f t="array" ref="N53">STDEV(IF(($B$3:$B$722=$B53)*($C$3:$C$722=$C53)*($D$3:$D$722=$D53),$G$3:$G$722))</f>
        <v>0.63245553203367588</v>
      </c>
      <c r="O53">
        <f t="shared" si="3"/>
        <v>4.8</v>
      </c>
      <c r="P53">
        <f t="array" ref="P53">STDEV(IF(($B$3:$B$722=$B53)*($C$3:$C$722=$C53)*($D$3:$D$722=$D53),$H$3:$H$722))</f>
        <v>2.6997942308422114</v>
      </c>
      <c r="Q53" s="35">
        <f t="shared" si="4"/>
        <v>-0.73786478737262229</v>
      </c>
      <c r="R53">
        <f t="shared" si="5"/>
        <v>-2.0649296419562368</v>
      </c>
      <c r="S53">
        <f t="shared" si="6"/>
        <v>-2.8460498941515411</v>
      </c>
      <c r="T53">
        <f t="shared" si="7"/>
        <v>0.44447831849231545</v>
      </c>
      <c r="U53" s="22">
        <v>-2.78903225806451E-2</v>
      </c>
      <c r="V53">
        <v>17</v>
      </c>
      <c r="W53">
        <v>18</v>
      </c>
      <c r="X53">
        <v>27</v>
      </c>
      <c r="Y53">
        <v>62</v>
      </c>
      <c r="Z53" s="25">
        <v>3.4736842105263159</v>
      </c>
      <c r="AA53" s="28">
        <v>3.1842105263157889</v>
      </c>
      <c r="AB53" s="28">
        <v>4.0263157894736841</v>
      </c>
      <c r="AC53" s="28">
        <v>2.9210526315789478</v>
      </c>
      <c r="AD53" s="31">
        <v>3.4736842105263159</v>
      </c>
      <c r="AE53" s="31">
        <v>2.5263157894736841</v>
      </c>
      <c r="AF53">
        <v>38</v>
      </c>
      <c r="AG53" s="28">
        <f t="shared" si="8"/>
        <v>3.3771929824561404</v>
      </c>
      <c r="AH53" s="31">
        <f t="shared" si="9"/>
        <v>3</v>
      </c>
      <c r="AI53" s="22" cm="1">
        <f t="array" ref="AI53">IF(U53="",0,IFERROR((U53-AVERAGEIFS($U$3:$U$722,$A$3:$A$722,$A53))/_xlfn.STDEV.S(_xlfn._xlws.FILTER($U$3:$U$722,$A$3:$A$722=$A53)),0))</f>
        <v>1.0116975165242321</v>
      </c>
      <c r="AJ53" s="25">
        <f t="array" ref="AJ53">IFERROR((Z53-AVERAGEIFS($Z$3:$Z$722,$A$3:$A$722,$A53))/_xlfn.STDEV.S(_xlfn._xlws.FILTER($Z$3:$Z$722,$A$3:$A$722=$A53)),"")</f>
        <v>-0.62273600248983996</v>
      </c>
      <c r="AK53" s="28">
        <f t="array" ref="AK53">IFERROR((AG53-AVERAGEIFS($AG$3:$AG$722,$A$3:$A$722,$A53))/_xlfn.STDEV.S(_xlfn._xlws.FILTER($AG$3:$AG$722,$A$3:$A$722=$A53)),"")</f>
        <v>-0.23214908574997226</v>
      </c>
      <c r="AL53" s="31">
        <f t="array" ref="AL53">IFERROR((AH53-AVERAGEIFS($AH$3:$AH$722,$A$3:$A$722,$A53))/_xlfn.STDEV.S(_xlfn._xlws.FILTER($AH$3:$AH$722,$A$3:$A$722=$A53)),"")</f>
        <v>-0.60115494232388056</v>
      </c>
      <c r="AM53" s="18">
        <f t="shared" si="10"/>
        <v>1.7495623038968544</v>
      </c>
      <c r="AN53" s="18">
        <f t="shared" si="11"/>
        <v>0.11512878488278233</v>
      </c>
      <c r="AO53">
        <f t="shared" si="12"/>
        <v>1.6344335190140722</v>
      </c>
      <c r="AP53">
        <f t="shared" si="13"/>
        <v>2.6139008084015689</v>
      </c>
      <c r="AQ53">
        <f t="shared" si="14"/>
        <v>-1.045633260816196</v>
      </c>
      <c r="AR53" s="18" t="str">
        <f t="shared" si="15"/>
        <v>D. 균형일치형</v>
      </c>
      <c r="AS53">
        <f t="shared" si="16"/>
        <v>3.7384615384615389</v>
      </c>
      <c r="AT53">
        <f t="shared" si="17"/>
        <v>3.7288135593220342</v>
      </c>
      <c r="AU53">
        <f t="shared" si="18"/>
        <v>3.6382978723404249</v>
      </c>
      <c r="AV53">
        <f t="shared" si="19"/>
        <v>3.4666666666666668</v>
      </c>
    </row>
    <row r="54" spans="1:48" x14ac:dyDescent="0.3">
      <c r="A54" t="s">
        <v>102</v>
      </c>
      <c r="B54" t="s">
        <v>86</v>
      </c>
      <c r="C54">
        <v>2023</v>
      </c>
      <c r="D54" t="s">
        <v>90</v>
      </c>
      <c r="E54">
        <v>4</v>
      </c>
      <c r="F54">
        <v>2</v>
      </c>
      <c r="G54">
        <v>6</v>
      </c>
      <c r="H54">
        <v>6</v>
      </c>
      <c r="I54">
        <f t="shared" si="0"/>
        <v>5.4</v>
      </c>
      <c r="J54">
        <f t="array" ref="J54">STDEV(IF(($B$3:$B$722=$B54)*($C$3:$C$722=$C54)*($D$3:$D$722=$D54),$E$3:$E$722))</f>
        <v>1.8973665961010269</v>
      </c>
      <c r="K54">
        <f t="shared" si="1"/>
        <v>5.4</v>
      </c>
      <c r="L54">
        <f t="array" ref="L54">STDEV(IF(($B$3:$B$722=$B54)*($C$3:$C$722=$C54)*($D$3:$D$722=$D54),$F$3:$F$722))</f>
        <v>1.6465452046971285</v>
      </c>
      <c r="M54">
        <f t="shared" si="2"/>
        <v>7.8</v>
      </c>
      <c r="N54">
        <f t="array" ref="N54">STDEV(IF(($B$3:$B$722=$B54)*($C$3:$C$722=$C54)*($D$3:$D$722=$D54),$G$3:$G$722))</f>
        <v>0.63245553203367588</v>
      </c>
      <c r="O54">
        <f t="shared" si="3"/>
        <v>4.8</v>
      </c>
      <c r="P54">
        <f t="array" ref="P54">STDEV(IF(($B$3:$B$722=$B54)*($C$3:$C$722=$C54)*($D$3:$D$722=$D54),$H$3:$H$722))</f>
        <v>2.6997942308422114</v>
      </c>
      <c r="Q54" s="35">
        <f t="shared" si="4"/>
        <v>-0.73786478737262229</v>
      </c>
      <c r="R54">
        <f t="shared" si="5"/>
        <v>-2.0649296419562368</v>
      </c>
      <c r="S54">
        <f t="shared" si="6"/>
        <v>-2.8460498941515411</v>
      </c>
      <c r="T54">
        <f t="shared" si="7"/>
        <v>0.44447831849231545</v>
      </c>
      <c r="U54" s="22">
        <v>-0.45261111111111108</v>
      </c>
      <c r="V54">
        <v>18</v>
      </c>
      <c r="W54">
        <v>86</v>
      </c>
      <c r="X54">
        <v>31</v>
      </c>
      <c r="Y54">
        <v>135</v>
      </c>
      <c r="Z54" s="25">
        <v>3.7384615384615389</v>
      </c>
      <c r="AA54" s="28">
        <v>3.5538461538461541</v>
      </c>
      <c r="AB54" s="28">
        <v>3.8769230769230769</v>
      </c>
      <c r="AC54" s="28">
        <v>3.215384615384616</v>
      </c>
      <c r="AD54" s="31">
        <v>3.6153846153846159</v>
      </c>
      <c r="AE54" s="31">
        <v>2.8307692307692309</v>
      </c>
      <c r="AF54">
        <v>65</v>
      </c>
      <c r="AG54" s="28">
        <f t="shared" si="8"/>
        <v>3.548717948717949</v>
      </c>
      <c r="AH54" s="31">
        <f t="shared" si="9"/>
        <v>3.2230769230769232</v>
      </c>
      <c r="AI54" s="22" cm="1">
        <f t="array" ref="AI54">IF(U54="",0,IFERROR((U54-AVERAGEIFS($U$3:$U$722,$A$3:$A$722,$A54))/_xlfn.STDEV.S(_xlfn._xlws.FILTER($U$3:$U$722,$A$3:$A$722=$A54)),0))</f>
        <v>-1.4982872843015034</v>
      </c>
      <c r="AJ54" s="25">
        <f t="array" ref="AJ54">IFERROR((Z54-AVERAGEIFS($Z$3:$Z$722,$A$3:$A$722,$A54))/_xlfn.STDEV.S(_xlfn._xlws.FILTER($Z$3:$Z$722,$A$3:$A$722=$A54)),"")</f>
        <v>0.13361667230640328</v>
      </c>
      <c r="AK54" s="28">
        <f t="array" ref="AK54">IFERROR((AG54-AVERAGEIFS($AG$3:$AG$722,$A$3:$A$722,$A54))/_xlfn.STDEV.S(_xlfn._xlws.FILTER($AG$3:$AG$722,$A$3:$A$722=$A54)),"")</f>
        <v>0.2418586348506287</v>
      </c>
      <c r="AL54" s="31">
        <f t="array" ref="AL54">IFERROR((AH54-AVERAGEIFS($AH$3:$AH$722,$A$3:$A$722,$A54))/_xlfn.STDEV.S(_xlfn._xlws.FILTER($AH$3:$AH$722,$A$3:$A$722=$A54)),"")</f>
        <v>0.1494277585519749</v>
      </c>
      <c r="AM54" s="18">
        <f t="shared" si="10"/>
        <v>-0.76042249692888109</v>
      </c>
      <c r="AN54" s="18">
        <f t="shared" si="11"/>
        <v>0.87148145967902557</v>
      </c>
      <c r="AO54">
        <f t="shared" si="12"/>
        <v>-1.6319039566079065</v>
      </c>
      <c r="AP54">
        <f t="shared" si="13"/>
        <v>3.0879085290021697</v>
      </c>
      <c r="AQ54">
        <f t="shared" si="14"/>
        <v>-0.29505055994034057</v>
      </c>
      <c r="AR54" s="18" t="str">
        <f t="shared" si="15"/>
        <v>B. 외부미화형</v>
      </c>
      <c r="AS54">
        <f t="shared" si="16"/>
        <v>3.7288135593220342</v>
      </c>
      <c r="AT54">
        <f t="shared" si="17"/>
        <v>3.6382978723404249</v>
      </c>
      <c r="AU54">
        <f t="shared" si="18"/>
        <v>3.4666666666666668</v>
      </c>
      <c r="AV54">
        <f t="shared" si="19"/>
        <v>4.4000000000000004</v>
      </c>
    </row>
    <row r="55" spans="1:48" x14ac:dyDescent="0.3">
      <c r="A55" t="s">
        <v>102</v>
      </c>
      <c r="B55" t="s">
        <v>86</v>
      </c>
      <c r="C55">
        <v>2024</v>
      </c>
      <c r="D55" t="s">
        <v>91</v>
      </c>
      <c r="E55">
        <v>2</v>
      </c>
      <c r="F55">
        <v>1</v>
      </c>
      <c r="G55">
        <v>0</v>
      </c>
      <c r="H55">
        <v>6</v>
      </c>
      <c r="I55">
        <f t="shared" si="0"/>
        <v>4.9000000000000004</v>
      </c>
      <c r="J55">
        <f t="array" ref="J55">STDEV(IF(($B$3:$B$722=$B55)*($C$3:$C$722=$C55)*($D$3:$D$722=$D55),$E$3:$E$722))</f>
        <v>2.330951164939612</v>
      </c>
      <c r="K55">
        <f t="shared" si="1"/>
        <v>5.0999999999999996</v>
      </c>
      <c r="L55">
        <f t="array" ref="L55">STDEV(IF(($B$3:$B$722=$B55)*($C$3:$C$722=$C55)*($D$3:$D$722=$D55),$F$3:$F$722))</f>
        <v>1.9119507199599977</v>
      </c>
      <c r="M55">
        <f t="shared" si="2"/>
        <v>6.6</v>
      </c>
      <c r="N55">
        <f t="array" ref="N55">STDEV(IF(($B$3:$B$722=$B55)*($C$3:$C$722=$C55)*($D$3:$D$722=$D55),$G$3:$G$722))</f>
        <v>2.5033311140691445</v>
      </c>
      <c r="O55">
        <f t="shared" si="3"/>
        <v>4.2</v>
      </c>
      <c r="P55">
        <f t="array" ref="P55">STDEV(IF(($B$3:$B$722=$B55)*($C$3:$C$722=$C55)*($D$3:$D$722=$D55),$H$3:$H$722))</f>
        <v>2.3944379994757292</v>
      </c>
      <c r="Q55" s="35">
        <f t="shared" si="4"/>
        <v>-1.2441273088941487</v>
      </c>
      <c r="R55">
        <f t="shared" si="5"/>
        <v>-2.144406734544801</v>
      </c>
      <c r="S55">
        <f t="shared" si="6"/>
        <v>-2.6364870243919722</v>
      </c>
      <c r="T55">
        <f t="shared" si="7"/>
        <v>0.75174216262610105</v>
      </c>
      <c r="U55" s="22">
        <v>-0.44411702127659591</v>
      </c>
      <c r="V55">
        <v>7</v>
      </c>
      <c r="W55">
        <v>28</v>
      </c>
      <c r="X55">
        <v>12</v>
      </c>
      <c r="Y55">
        <v>47</v>
      </c>
      <c r="Z55" s="25">
        <v>3.7288135593220342</v>
      </c>
      <c r="AA55" s="28">
        <v>3.5423728813559321</v>
      </c>
      <c r="AB55" s="28">
        <v>3.8305084745762712</v>
      </c>
      <c r="AC55" s="28">
        <v>3.152542372881356</v>
      </c>
      <c r="AD55" s="31">
        <v>3.508474576271186</v>
      </c>
      <c r="AE55" s="31">
        <v>2.8644067796610169</v>
      </c>
      <c r="AF55">
        <v>59</v>
      </c>
      <c r="AG55" s="28">
        <f t="shared" si="8"/>
        <v>3.5084745762711864</v>
      </c>
      <c r="AH55" s="31">
        <f t="shared" si="9"/>
        <v>3.1864406779661012</v>
      </c>
      <c r="AI55" s="22" cm="1">
        <f t="array" ref="AI55">IF(U55="",0,IFERROR((U55-AVERAGEIFS($U$3:$U$722,$A$3:$A$722,$A55))/_xlfn.STDEV.S(_xlfn._xlws.FILTER($U$3:$U$722,$A$3:$A$722=$A55)),0))</f>
        <v>-1.4480895144790071</v>
      </c>
      <c r="AJ55" s="25">
        <f t="array" ref="AJ55">IFERROR((Z55-AVERAGEIFS($Z$3:$Z$722,$A$3:$A$722,$A55))/_xlfn.STDEV.S(_xlfn._xlws.FILTER($Z$3:$Z$722,$A$3:$A$722=$A55)),"")</f>
        <v>0.10605662822918513</v>
      </c>
      <c r="AK55" s="28">
        <f t="array" ref="AK55">IFERROR((AG55-AVERAGEIFS($AG$3:$AG$722,$A$3:$A$722,$A55))/_xlfn.STDEV.S(_xlfn._xlws.FILTER($AG$3:$AG$722,$A$3:$A$722=$A55)),"")</f>
        <v>0.13064643257766834</v>
      </c>
      <c r="AL55" s="31">
        <f t="array" ref="AL55">IFERROR((AH55-AVERAGEIFS($AH$3:$AH$722,$A$3:$A$722,$A55))/_xlfn.STDEV.S(_xlfn._xlws.FILTER($AH$3:$AH$722,$A$3:$A$722=$A55)),"")</f>
        <v>2.6158478045768777E-2</v>
      </c>
      <c r="AM55" s="18">
        <f t="shared" si="10"/>
        <v>-0.20396220558485845</v>
      </c>
      <c r="AN55" s="18">
        <f t="shared" si="11"/>
        <v>1.3501839371233337</v>
      </c>
      <c r="AO55">
        <f t="shared" si="12"/>
        <v>-1.5541461427081922</v>
      </c>
      <c r="AP55">
        <f t="shared" si="13"/>
        <v>2.7671334569696406</v>
      </c>
      <c r="AQ55">
        <f t="shared" si="14"/>
        <v>-0.72558368458033229</v>
      </c>
      <c r="AR55" s="18" t="str">
        <f t="shared" si="15"/>
        <v>D. 균형일치형</v>
      </c>
      <c r="AS55">
        <f t="shared" si="16"/>
        <v>3.6382978723404249</v>
      </c>
      <c r="AT55">
        <f t="shared" si="17"/>
        <v>3.4666666666666668</v>
      </c>
      <c r="AU55">
        <f t="shared" si="18"/>
        <v>4.4000000000000004</v>
      </c>
      <c r="AV55">
        <f t="shared" si="19"/>
        <v>3.1</v>
      </c>
    </row>
    <row r="56" spans="1:48" x14ac:dyDescent="0.3">
      <c r="A56" t="s">
        <v>102</v>
      </c>
      <c r="B56" t="s">
        <v>86</v>
      </c>
      <c r="C56">
        <v>2024</v>
      </c>
      <c r="D56" t="s">
        <v>92</v>
      </c>
      <c r="E56">
        <v>2</v>
      </c>
      <c r="F56">
        <v>1</v>
      </c>
      <c r="G56">
        <v>0</v>
      </c>
      <c r="H56">
        <v>6</v>
      </c>
      <c r="I56">
        <f t="shared" si="0"/>
        <v>4.9000000000000004</v>
      </c>
      <c r="J56">
        <f t="array" ref="J56">STDEV(IF(($B$3:$B$722=$B56)*($C$3:$C$722=$C56)*($D$3:$D$722=$D56),$E$3:$E$722))</f>
        <v>2.330951164939612</v>
      </c>
      <c r="K56">
        <f t="shared" si="1"/>
        <v>5.0999999999999996</v>
      </c>
      <c r="L56">
        <f t="array" ref="L56">STDEV(IF(($B$3:$B$722=$B56)*($C$3:$C$722=$C56)*($D$3:$D$722=$D56),$F$3:$F$722))</f>
        <v>1.9119507199599977</v>
      </c>
      <c r="M56">
        <f t="shared" si="2"/>
        <v>6.6</v>
      </c>
      <c r="N56">
        <f t="array" ref="N56">STDEV(IF(($B$3:$B$722=$B56)*($C$3:$C$722=$C56)*($D$3:$D$722=$D56),$G$3:$G$722))</f>
        <v>2.5033311140691445</v>
      </c>
      <c r="O56">
        <f t="shared" si="3"/>
        <v>4.2</v>
      </c>
      <c r="P56">
        <f t="array" ref="P56">STDEV(IF(($B$3:$B$722=$B56)*($C$3:$C$722=$C56)*($D$3:$D$722=$D56),$H$3:$H$722))</f>
        <v>2.3944379994757292</v>
      </c>
      <c r="Q56" s="35">
        <f t="shared" si="4"/>
        <v>-1.2441273088941487</v>
      </c>
      <c r="R56">
        <f t="shared" si="5"/>
        <v>-2.144406734544801</v>
      </c>
      <c r="S56">
        <f t="shared" si="6"/>
        <v>-2.6364870243919722</v>
      </c>
      <c r="T56">
        <f t="shared" si="7"/>
        <v>0.75174216262610105</v>
      </c>
      <c r="U56" s="22">
        <v>9.2209090909090893E-2</v>
      </c>
      <c r="V56">
        <v>5</v>
      </c>
      <c r="W56">
        <v>2</v>
      </c>
      <c r="X56">
        <v>26</v>
      </c>
      <c r="Y56">
        <v>33</v>
      </c>
      <c r="Z56" s="25">
        <v>3.6382978723404249</v>
      </c>
      <c r="AA56" s="28">
        <v>3.212765957446809</v>
      </c>
      <c r="AB56" s="28">
        <v>3.7872340425531918</v>
      </c>
      <c r="AC56" s="28">
        <v>3.0425531914893611</v>
      </c>
      <c r="AD56" s="31">
        <v>3.4255319148936172</v>
      </c>
      <c r="AE56" s="31">
        <v>2.5319148936170208</v>
      </c>
      <c r="AF56">
        <v>47</v>
      </c>
      <c r="AG56" s="28">
        <f t="shared" si="8"/>
        <v>3.3475177304964538</v>
      </c>
      <c r="AH56" s="31">
        <f t="shared" si="9"/>
        <v>2.978723404255319</v>
      </c>
      <c r="AI56" s="22" cm="1">
        <f t="array" ref="AI56">IF(U56="",0,IFERROR((U56-AVERAGEIFS($U$3:$U$722,$A$3:$A$722,$A56))/_xlfn.STDEV.S(_xlfn._xlws.FILTER($U$3:$U$722,$A$3:$A$722=$A56)),0))</f>
        <v>1.7214525146026918</v>
      </c>
      <c r="AJ56" s="25">
        <f t="array" ref="AJ56">IFERROR((Z56-AVERAGEIFS($Z$3:$Z$722,$A$3:$A$722,$A56))/_xlfn.STDEV.S(_xlfn._xlws.FILTER($Z$3:$Z$722,$A$3:$A$722=$A56)),"")</f>
        <v>-0.15250698253551234</v>
      </c>
      <c r="AK56" s="28">
        <f t="array" ref="AK56">IFERROR((AG56-AVERAGEIFS($AG$3:$AG$722,$A$3:$A$722,$A56))/_xlfn.STDEV.S(_xlfn._xlws.FILTER($AG$3:$AG$722,$A$3:$A$722=$A56)),"")</f>
        <v>-0.31415638093398257</v>
      </c>
      <c r="AL56" s="31">
        <f t="array" ref="AL56">IFERROR((AH56-AVERAGEIFS($AH$3:$AH$722,$A$3:$A$722,$A56))/_xlfn.STDEV.S(_xlfn._xlws.FILTER($AH$3:$AH$722,$A$3:$A$722=$A56)),"")</f>
        <v>-0.67274390132157813</v>
      </c>
      <c r="AM56" s="18">
        <f t="shared" si="10"/>
        <v>2.9655798234968405</v>
      </c>
      <c r="AN56" s="18">
        <f t="shared" si="11"/>
        <v>1.0916203263586364</v>
      </c>
      <c r="AO56">
        <f t="shared" si="12"/>
        <v>1.8739594971382041</v>
      </c>
      <c r="AP56">
        <f t="shared" si="13"/>
        <v>2.3223306434579896</v>
      </c>
      <c r="AQ56">
        <f t="shared" si="14"/>
        <v>-1.4244860639476791</v>
      </c>
      <c r="AR56" s="18" t="str">
        <f t="shared" si="15"/>
        <v>E. 총체적과소형</v>
      </c>
      <c r="AS56">
        <f t="shared" si="16"/>
        <v>3.4666666666666668</v>
      </c>
      <c r="AT56">
        <f t="shared" si="17"/>
        <v>4.4000000000000004</v>
      </c>
      <c r="AU56">
        <f t="shared" si="18"/>
        <v>3.1</v>
      </c>
      <c r="AV56">
        <f t="shared" si="19"/>
        <v>3.875</v>
      </c>
    </row>
    <row r="57" spans="1:48" x14ac:dyDescent="0.3">
      <c r="A57" t="s">
        <v>102</v>
      </c>
      <c r="B57" t="s">
        <v>86</v>
      </c>
      <c r="C57">
        <v>2024</v>
      </c>
      <c r="D57" t="s">
        <v>93</v>
      </c>
      <c r="E57">
        <v>2</v>
      </c>
      <c r="F57">
        <v>1</v>
      </c>
      <c r="G57">
        <v>0</v>
      </c>
      <c r="H57">
        <v>6</v>
      </c>
      <c r="I57">
        <f t="shared" si="0"/>
        <v>4.9000000000000004</v>
      </c>
      <c r="J57">
        <f t="array" ref="J57">STDEV(IF(($B$3:$B$722=$B57)*($C$3:$C$722=$C57)*($D$3:$D$722=$D57),$E$3:$E$722))</f>
        <v>2.330951164939612</v>
      </c>
      <c r="K57">
        <f t="shared" si="1"/>
        <v>5.0999999999999996</v>
      </c>
      <c r="L57">
        <f t="array" ref="L57">STDEV(IF(($B$3:$B$722=$B57)*($C$3:$C$722=$C57)*($D$3:$D$722=$D57),$F$3:$F$722))</f>
        <v>1.9119507199599977</v>
      </c>
      <c r="M57">
        <f t="shared" si="2"/>
        <v>6.6</v>
      </c>
      <c r="N57">
        <f t="array" ref="N57">STDEV(IF(($B$3:$B$722=$B57)*($C$3:$C$722=$C57)*($D$3:$D$722=$D57),$G$3:$G$722))</f>
        <v>2.5033311140691445</v>
      </c>
      <c r="O57">
        <f t="shared" si="3"/>
        <v>4.2</v>
      </c>
      <c r="P57">
        <f t="array" ref="P57">STDEV(IF(($B$3:$B$722=$B57)*($C$3:$C$722=$C57)*($D$3:$D$722=$D57),$H$3:$H$722))</f>
        <v>2.3944379994757292</v>
      </c>
      <c r="Q57" s="35">
        <f t="shared" si="4"/>
        <v>-1.2441273088941487</v>
      </c>
      <c r="R57">
        <f t="shared" si="5"/>
        <v>-2.144406734544801</v>
      </c>
      <c r="S57">
        <f t="shared" si="6"/>
        <v>-2.6364870243919722</v>
      </c>
      <c r="T57">
        <f t="shared" si="7"/>
        <v>0.75174216262610105</v>
      </c>
      <c r="U57" s="22">
        <v>-6.3514084507042198E-2</v>
      </c>
      <c r="V57">
        <v>10</v>
      </c>
      <c r="W57">
        <v>18</v>
      </c>
      <c r="X57">
        <v>43</v>
      </c>
      <c r="Y57">
        <v>71</v>
      </c>
      <c r="Z57" s="25">
        <v>3.4666666666666668</v>
      </c>
      <c r="AA57" s="28">
        <v>3.1333333333333329</v>
      </c>
      <c r="AB57" s="28">
        <v>3.5333333333333332</v>
      </c>
      <c r="AC57" s="28">
        <v>2.4666666666666668</v>
      </c>
      <c r="AD57" s="31">
        <v>3.7333333333333329</v>
      </c>
      <c r="AE57" s="31">
        <v>2.2000000000000002</v>
      </c>
      <c r="AF57">
        <v>15</v>
      </c>
      <c r="AG57" s="28">
        <f t="shared" si="8"/>
        <v>3.0444444444444443</v>
      </c>
      <c r="AH57" s="31">
        <f t="shared" si="9"/>
        <v>2.9666666666666668</v>
      </c>
      <c r="AI57" s="22" cm="1">
        <f t="array" ref="AI57">IF(U57="",0,IFERROR((U57-AVERAGEIFS($U$3:$U$722,$A$3:$A$722,$A57))/_xlfn.STDEV.S(_xlfn._xlws.FILTER($U$3:$U$722,$A$3:$A$722=$A57)),0))</f>
        <v>0.80117073422834451</v>
      </c>
      <c r="AJ57" s="25">
        <f t="array" ref="AJ57">IFERROR((Z57-AVERAGEIFS($Z$3:$Z$722,$A$3:$A$722,$A57))/_xlfn.STDEV.S(_xlfn._xlws.FILTER($Z$3:$Z$722,$A$3:$A$722=$A57)),"")</f>
        <v>-0.64278204687791574</v>
      </c>
      <c r="AK57" s="28">
        <f t="array" ref="AK57">IFERROR((AG57-AVERAGEIFS($AG$3:$AG$722,$A$3:$A$722,$A57))/_xlfn.STDEV.S(_xlfn._xlws.FILTER($AG$3:$AG$722,$A$3:$A$722=$A57)),"")</f>
        <v>-1.1516967147252262</v>
      </c>
      <c r="AL57" s="31">
        <f t="array" ref="AL57">IFERROR((AH57-AVERAGEIFS($AH$3:$AH$722,$A$3:$A$722,$A57))/_xlfn.STDEV.S(_xlfn._xlws.FILTER($AH$3:$AH$722,$A$3:$A$722=$A57)),"")</f>
        <v>-0.713310978086939</v>
      </c>
      <c r="AM57" s="18">
        <f t="shared" si="10"/>
        <v>2.045298043122493</v>
      </c>
      <c r="AN57" s="18">
        <f t="shared" si="11"/>
        <v>0.60134526201623295</v>
      </c>
      <c r="AO57">
        <f t="shared" si="12"/>
        <v>1.4439527811062602</v>
      </c>
      <c r="AP57">
        <f t="shared" si="13"/>
        <v>1.4847903096667461</v>
      </c>
      <c r="AQ57">
        <f t="shared" si="14"/>
        <v>-1.46505314071304</v>
      </c>
      <c r="AR57" s="18" t="str">
        <f t="shared" si="15"/>
        <v>E. 총체적과소형</v>
      </c>
      <c r="AS57">
        <f t="shared" si="16"/>
        <v>4.4000000000000004</v>
      </c>
      <c r="AT57">
        <f t="shared" si="17"/>
        <v>3.1</v>
      </c>
      <c r="AU57">
        <f t="shared" si="18"/>
        <v>3.875</v>
      </c>
      <c r="AV57">
        <f t="shared" si="19"/>
        <v>4</v>
      </c>
    </row>
    <row r="58" spans="1:48" x14ac:dyDescent="0.3">
      <c r="A58" t="s">
        <v>102</v>
      </c>
      <c r="B58" t="s">
        <v>86</v>
      </c>
      <c r="C58">
        <v>2024</v>
      </c>
      <c r="D58" t="s">
        <v>94</v>
      </c>
      <c r="E58">
        <v>2</v>
      </c>
      <c r="F58">
        <v>1</v>
      </c>
      <c r="G58">
        <v>0</v>
      </c>
      <c r="H58">
        <v>6</v>
      </c>
      <c r="I58">
        <f t="shared" si="0"/>
        <v>4.9000000000000004</v>
      </c>
      <c r="J58">
        <f t="array" ref="J58">STDEV(IF(($B$3:$B$722=$B58)*($C$3:$C$722=$C58)*($D$3:$D$722=$D58),$E$3:$E$722))</f>
        <v>2.330951164939612</v>
      </c>
      <c r="K58">
        <f t="shared" si="1"/>
        <v>5.0999999999999996</v>
      </c>
      <c r="L58">
        <f t="array" ref="L58">STDEV(IF(($B$3:$B$722=$B58)*($C$3:$C$722=$C58)*($D$3:$D$722=$D58),$F$3:$F$722))</f>
        <v>1.9119507199599977</v>
      </c>
      <c r="M58">
        <f t="shared" si="2"/>
        <v>6.6</v>
      </c>
      <c r="N58">
        <f t="array" ref="N58">STDEV(IF(($B$3:$B$722=$B58)*($C$3:$C$722=$C58)*($D$3:$D$722=$D58),$G$3:$G$722))</f>
        <v>2.5033311140691445</v>
      </c>
      <c r="O58">
        <f t="shared" si="3"/>
        <v>4.2</v>
      </c>
      <c r="P58">
        <f t="array" ref="P58">STDEV(IF(($B$3:$B$722=$B58)*($C$3:$C$722=$C58)*($D$3:$D$722=$D58),$H$3:$H$722))</f>
        <v>2.3944379994757292</v>
      </c>
      <c r="Q58" s="35">
        <f t="shared" si="4"/>
        <v>-1.2441273088941487</v>
      </c>
      <c r="R58">
        <f t="shared" si="5"/>
        <v>-2.144406734544801</v>
      </c>
      <c r="S58">
        <f t="shared" si="6"/>
        <v>-2.6364870243919722</v>
      </c>
      <c r="T58">
        <f t="shared" si="7"/>
        <v>0.75174216262610105</v>
      </c>
      <c r="U58" s="22">
        <v>-0.13756095238095239</v>
      </c>
      <c r="V58">
        <v>21</v>
      </c>
      <c r="W58">
        <v>32</v>
      </c>
      <c r="X58">
        <v>52</v>
      </c>
      <c r="Y58">
        <v>105</v>
      </c>
      <c r="Z58" s="25">
        <v>4.4000000000000004</v>
      </c>
      <c r="AA58" s="28">
        <v>3.8</v>
      </c>
      <c r="AB58" s="28">
        <v>4.2</v>
      </c>
      <c r="AC58" s="28">
        <v>3.5</v>
      </c>
      <c r="AD58" s="31">
        <v>3.9</v>
      </c>
      <c r="AE58" s="31">
        <v>3.3</v>
      </c>
      <c r="AF58">
        <v>10</v>
      </c>
      <c r="AG58" s="28">
        <f t="shared" si="8"/>
        <v>3.8333333333333335</v>
      </c>
      <c r="AH58" s="31">
        <f t="shared" si="9"/>
        <v>3.5999999999999996</v>
      </c>
      <c r="AI58" s="22" cm="1">
        <f t="array" ref="AI58">IF(U58="",0,IFERROR((U58-AVERAGEIFS($U$3:$U$722,$A$3:$A$722,$A58))/_xlfn.STDEV.S(_xlfn._xlws.FILTER($U$3:$U$722,$A$3:$A$722=$A58)),0))</f>
        <v>0.36357380483072849</v>
      </c>
      <c r="AJ58" s="25">
        <f t="array" ref="AJ58">IFERROR((Z58-AVERAGEIFS($Z$3:$Z$722,$A$3:$A$722,$A58))/_xlfn.STDEV.S(_xlfn._xlws.FILTER($Z$3:$Z$722,$A$3:$A$722=$A58)),"")</f>
        <v>2.0233418567361579</v>
      </c>
      <c r="AK58" s="28">
        <f t="array" ref="AK58">IFERROR((AG58-AVERAGEIFS($AG$3:$AG$722,$A$3:$A$722,$A58))/_xlfn.STDEV.S(_xlfn._xlws.FILTER($AG$3:$AG$722,$A$3:$A$722=$A58)),"")</f>
        <v>1.0283907219841186</v>
      </c>
      <c r="AL58" s="31">
        <f t="array" ref="AL58">IFERROR((AH58-AVERAGEIFS($AH$3:$AH$722,$A$3:$A$722,$A58))/_xlfn.STDEV.S(_xlfn._xlws.FILTER($AH$3:$AH$722,$A$3:$A$722=$A58)),"")</f>
        <v>1.417653701411177</v>
      </c>
      <c r="AM58" s="18">
        <f t="shared" si="10"/>
        <v>1.6077011137248771</v>
      </c>
      <c r="AN58" s="18">
        <f t="shared" si="11"/>
        <v>3.2674691656303065</v>
      </c>
      <c r="AO58">
        <f t="shared" si="12"/>
        <v>-1.6597680519054294</v>
      </c>
      <c r="AP58">
        <f t="shared" si="13"/>
        <v>3.6648777463760909</v>
      </c>
      <c r="AQ58">
        <f t="shared" si="14"/>
        <v>0.66591153878507592</v>
      </c>
      <c r="AR58" s="18" t="str">
        <f t="shared" si="15"/>
        <v>E. 총체적과소형</v>
      </c>
      <c r="AS58">
        <f t="shared" si="16"/>
        <v>3.1</v>
      </c>
      <c r="AT58">
        <f t="shared" si="17"/>
        <v>3.875</v>
      </c>
      <c r="AU58">
        <f t="shared" si="18"/>
        <v>4</v>
      </c>
      <c r="AV58">
        <f t="shared" si="19"/>
        <v>3.2222222222222219</v>
      </c>
    </row>
    <row r="59" spans="1:48" x14ac:dyDescent="0.3">
      <c r="A59" t="s">
        <v>102</v>
      </c>
      <c r="B59" t="s">
        <v>86</v>
      </c>
      <c r="C59">
        <v>2025</v>
      </c>
      <c r="D59" t="s">
        <v>95</v>
      </c>
      <c r="E59">
        <v>1</v>
      </c>
      <c r="F59">
        <v>1</v>
      </c>
      <c r="G59">
        <v>0</v>
      </c>
      <c r="H59">
        <v>4</v>
      </c>
      <c r="I59">
        <f t="shared" si="0"/>
        <v>4.7</v>
      </c>
      <c r="J59">
        <f t="array" ref="J59">STDEV(IF(($B$3:$B$722=$B59)*($C$3:$C$722=$C59)*($D$3:$D$722=$D59),$E$3:$E$722))</f>
        <v>1.8885620632287057</v>
      </c>
      <c r="K59">
        <f t="shared" si="1"/>
        <v>4.3</v>
      </c>
      <c r="L59">
        <f t="array" ref="L59">STDEV(IF(($B$3:$B$722=$B59)*($C$3:$C$722=$C59)*($D$3:$D$722=$D59),$F$3:$F$722))</f>
        <v>1.7669811040931427</v>
      </c>
      <c r="M59">
        <f t="shared" si="2"/>
        <v>7.2</v>
      </c>
      <c r="N59">
        <f t="array" ref="N59">STDEV(IF(($B$3:$B$722=$B59)*($C$3:$C$722=$C59)*($D$3:$D$722=$D59),$G$3:$G$722))</f>
        <v>2.529822128134704</v>
      </c>
      <c r="O59">
        <f t="shared" si="3"/>
        <v>4.5</v>
      </c>
      <c r="P59">
        <f t="array" ref="P59">STDEV(IF(($B$3:$B$722=$B59)*($C$3:$C$722=$C59)*($D$3:$D$722=$D59),$H$3:$H$722))</f>
        <v>2.0682789409984759</v>
      </c>
      <c r="Q59" s="35">
        <f t="shared" si="4"/>
        <v>-1.9591625141905271</v>
      </c>
      <c r="R59">
        <f t="shared" si="5"/>
        <v>-1.8675921278137491</v>
      </c>
      <c r="S59">
        <f t="shared" si="6"/>
        <v>-2.8460498941515411</v>
      </c>
      <c r="T59">
        <f t="shared" si="7"/>
        <v>-0.24174688920761411</v>
      </c>
      <c r="U59" s="22">
        <v>-0.36889749999999999</v>
      </c>
      <c r="V59">
        <v>7</v>
      </c>
      <c r="W59">
        <v>21</v>
      </c>
      <c r="X59">
        <v>12</v>
      </c>
      <c r="Y59">
        <v>40</v>
      </c>
      <c r="Z59" s="25">
        <v>3.1</v>
      </c>
      <c r="AA59" s="28">
        <v>2.8</v>
      </c>
      <c r="AB59" s="28">
        <v>2.9</v>
      </c>
      <c r="AC59" s="28">
        <v>2.5</v>
      </c>
      <c r="AD59" s="31">
        <v>3.1</v>
      </c>
      <c r="AE59" s="31">
        <v>2.1</v>
      </c>
      <c r="AF59">
        <v>10</v>
      </c>
      <c r="AG59" s="28">
        <f t="shared" si="8"/>
        <v>2.7333333333333329</v>
      </c>
      <c r="AH59" s="31">
        <f t="shared" si="9"/>
        <v>2.6</v>
      </c>
      <c r="AI59" s="22" cm="1">
        <f t="array" ref="AI59">IF(U59="",0,IFERROR((U59-AVERAGEIFS($U$3:$U$722,$A$3:$A$722,$A59))/_xlfn.STDEV.S(_xlfn._xlws.FILTER($U$3:$U$722,$A$3:$A$722=$A59)),0))</f>
        <v>-1.0035625211503045</v>
      </c>
      <c r="AJ59" s="25">
        <f t="array" ref="AJ59">IFERROR((Z59-AVERAGEIFS($Z$3:$Z$722,$A$3:$A$722,$A59))/_xlfn.STDEV.S(_xlfn._xlws.FILTER($Z$3:$Z$722,$A$3:$A$722=$A59)),"")</f>
        <v>-1.690187866154873</v>
      </c>
      <c r="AK59" s="28">
        <f t="array" ref="AK59">IFERROR((AG59-AVERAGEIFS($AG$3:$AG$722,$A$3:$A$722,$A59))/_xlfn.STDEV.S(_xlfn._xlws.FILTER($AG$3:$AG$722,$A$3:$A$722=$A59)),"")</f>
        <v>-2.0114495066669398</v>
      </c>
      <c r="AL59" s="31">
        <f t="array" ref="AL59">IFERROR((AH59-AVERAGEIFS($AH$3:$AH$722,$A$3:$A$722,$A59))/_xlfn.STDEV.S(_xlfn._xlws.FILTER($AH$3:$AH$722,$A$3:$A$722=$A59)),"")</f>
        <v>-1.9470273714805861</v>
      </c>
      <c r="AM59" s="18">
        <f t="shared" si="10"/>
        <v>0.95559999304022258</v>
      </c>
      <c r="AN59" s="18">
        <f t="shared" si="11"/>
        <v>0.26897464803565407</v>
      </c>
      <c r="AO59">
        <f t="shared" si="12"/>
        <v>0.68662534500456851</v>
      </c>
      <c r="AP59">
        <f t="shared" si="13"/>
        <v>0.8346003874846013</v>
      </c>
      <c r="AQ59">
        <f t="shared" si="14"/>
        <v>-1.7052804822729719</v>
      </c>
      <c r="AR59" s="18" t="str">
        <f t="shared" si="15"/>
        <v>D. 균형일치형</v>
      </c>
      <c r="AS59">
        <f t="shared" si="16"/>
        <v>3.875</v>
      </c>
      <c r="AT59">
        <f t="shared" si="17"/>
        <v>4</v>
      </c>
      <c r="AU59">
        <f t="shared" si="18"/>
        <v>3.2222222222222219</v>
      </c>
      <c r="AV59" t="str">
        <f t="shared" si="19"/>
        <v/>
      </c>
    </row>
    <row r="60" spans="1:48" x14ac:dyDescent="0.3">
      <c r="A60" t="s">
        <v>102</v>
      </c>
      <c r="B60" t="s">
        <v>86</v>
      </c>
      <c r="C60">
        <v>2025</v>
      </c>
      <c r="D60" t="s">
        <v>96</v>
      </c>
      <c r="E60">
        <v>1</v>
      </c>
      <c r="F60">
        <v>1</v>
      </c>
      <c r="G60">
        <v>0</v>
      </c>
      <c r="H60">
        <v>4</v>
      </c>
      <c r="I60">
        <f t="shared" si="0"/>
        <v>4.7</v>
      </c>
      <c r="J60">
        <f t="array" ref="J60">STDEV(IF(($B$3:$B$722=$B60)*($C$3:$C$722=$C60)*($D$3:$D$722=$D60),$E$3:$E$722))</f>
        <v>1.8885620632287057</v>
      </c>
      <c r="K60">
        <f t="shared" si="1"/>
        <v>4.3</v>
      </c>
      <c r="L60">
        <f t="array" ref="L60">STDEV(IF(($B$3:$B$722=$B60)*($C$3:$C$722=$C60)*($D$3:$D$722=$D60),$F$3:$F$722))</f>
        <v>1.7669811040931427</v>
      </c>
      <c r="M60">
        <f t="shared" si="2"/>
        <v>7.2</v>
      </c>
      <c r="N60">
        <f t="array" ref="N60">STDEV(IF(($B$3:$B$722=$B60)*($C$3:$C$722=$C60)*($D$3:$D$722=$D60),$G$3:$G$722))</f>
        <v>2.529822128134704</v>
      </c>
      <c r="O60">
        <f t="shared" si="3"/>
        <v>4.5</v>
      </c>
      <c r="P60">
        <f t="array" ref="P60">STDEV(IF(($B$3:$B$722=$B60)*($C$3:$C$722=$C60)*($D$3:$D$722=$D60),$H$3:$H$722))</f>
        <v>2.0682789409984759</v>
      </c>
      <c r="Q60" s="35">
        <f t="shared" si="4"/>
        <v>-1.9591625141905271</v>
      </c>
      <c r="R60">
        <f t="shared" si="5"/>
        <v>-1.8675921278137491</v>
      </c>
      <c r="S60">
        <f t="shared" si="6"/>
        <v>-2.8460498941515411</v>
      </c>
      <c r="T60">
        <f t="shared" si="7"/>
        <v>-0.24174688920761411</v>
      </c>
      <c r="U60" s="22">
        <v>-0.18015322580645149</v>
      </c>
      <c r="V60">
        <v>21</v>
      </c>
      <c r="W60">
        <v>43</v>
      </c>
      <c r="X60">
        <v>60</v>
      </c>
      <c r="Y60">
        <v>124</v>
      </c>
      <c r="Z60" s="25">
        <v>3.875</v>
      </c>
      <c r="AA60" s="28">
        <v>3.875</v>
      </c>
      <c r="AB60" s="28">
        <v>3.75</v>
      </c>
      <c r="AC60" s="28">
        <v>3.625</v>
      </c>
      <c r="AD60" s="31">
        <v>3.625</v>
      </c>
      <c r="AE60" s="31">
        <v>3.75</v>
      </c>
      <c r="AF60">
        <v>8</v>
      </c>
      <c r="AG60" s="28">
        <f t="shared" si="8"/>
        <v>3.75</v>
      </c>
      <c r="AH60" s="31">
        <f t="shared" si="9"/>
        <v>3.6875</v>
      </c>
      <c r="AI60" s="22" cm="1">
        <f t="array" ref="AI60">IF(U60="",0,IFERROR((U60-AVERAGEIFS($U$3:$U$722,$A$3:$A$722,$A60))/_xlfn.STDEV.S(_xlfn._xlws.FILTER($U$3:$U$722,$A$3:$A$722=$A60)),0))</f>
        <v>0.11186500738638569</v>
      </c>
      <c r="AJ60" s="25">
        <f t="array" ref="AJ60">IFERROR((Z60-AVERAGEIFS($Z$3:$Z$722,$A$3:$A$722,$A60))/_xlfn.STDEV.S(_xlfn._xlws.FILTER($Z$3:$Z$722,$A$3:$A$722=$A60)),"")</f>
        <v>0.52364716095324082</v>
      </c>
      <c r="AK60" s="28">
        <f t="array" ref="AK60">IFERROR((AG60-AVERAGEIFS($AG$3:$AG$722,$A$3:$A$722,$A60))/_xlfn.STDEV.S(_xlfn._xlws.FILTER($AG$3:$AG$722,$A$3:$A$722=$A60)),"")</f>
        <v>0.7980997955711594</v>
      </c>
      <c r="AL60" s="31">
        <f t="array" ref="AL60">IFERROR((AH60-AVERAGEIFS($AH$3:$AH$722,$A$3:$A$722,$A60))/_xlfn.STDEV.S(_xlfn._xlws.FILTER($AH$3:$AH$722,$A$3:$A$722=$A60)),"")</f>
        <v>1.7120632952892074</v>
      </c>
      <c r="AM60" s="18">
        <f t="shared" si="10"/>
        <v>2.0710275215769127</v>
      </c>
      <c r="AN60" s="18">
        <f t="shared" si="11"/>
        <v>2.482809675143768</v>
      </c>
      <c r="AO60">
        <f t="shared" si="12"/>
        <v>-0.4117821535668551</v>
      </c>
      <c r="AP60">
        <f t="shared" si="13"/>
        <v>3.6441496897227004</v>
      </c>
      <c r="AQ60">
        <f t="shared" si="14"/>
        <v>1.9538101844968216</v>
      </c>
      <c r="AR60" s="18" t="str">
        <f t="shared" si="15"/>
        <v>E. 총체적과소형</v>
      </c>
      <c r="AS60">
        <f t="shared" si="16"/>
        <v>4</v>
      </c>
      <c r="AT60">
        <f t="shared" si="17"/>
        <v>3.2222222222222219</v>
      </c>
      <c r="AU60" t="str">
        <f t="shared" si="18"/>
        <v/>
      </c>
      <c r="AV60" t="str">
        <f t="shared" si="19"/>
        <v/>
      </c>
    </row>
    <row r="61" spans="1:48" x14ac:dyDescent="0.3">
      <c r="A61" t="s">
        <v>102</v>
      </c>
      <c r="B61" t="s">
        <v>86</v>
      </c>
      <c r="C61">
        <v>2025</v>
      </c>
      <c r="D61" t="s">
        <v>97</v>
      </c>
      <c r="E61">
        <v>1</v>
      </c>
      <c r="F61">
        <v>1</v>
      </c>
      <c r="G61">
        <v>0</v>
      </c>
      <c r="H61">
        <v>4</v>
      </c>
      <c r="I61">
        <f t="shared" si="0"/>
        <v>4.7</v>
      </c>
      <c r="J61">
        <f t="array" ref="J61">STDEV(IF(($B$3:$B$722=$B61)*($C$3:$C$722=$C61)*($D$3:$D$722=$D61),$E$3:$E$722))</f>
        <v>1.8885620632287057</v>
      </c>
      <c r="K61">
        <f t="shared" si="1"/>
        <v>4.3</v>
      </c>
      <c r="L61">
        <f t="array" ref="L61">STDEV(IF(($B$3:$B$722=$B61)*($C$3:$C$722=$C61)*($D$3:$D$722=$D61),$F$3:$F$722))</f>
        <v>1.7669811040931427</v>
      </c>
      <c r="M61">
        <f t="shared" si="2"/>
        <v>7.2</v>
      </c>
      <c r="N61">
        <f t="array" ref="N61">STDEV(IF(($B$3:$B$722=$B61)*($C$3:$C$722=$C61)*($D$3:$D$722=$D61),$G$3:$G$722))</f>
        <v>2.529822128134704</v>
      </c>
      <c r="O61">
        <f t="shared" si="3"/>
        <v>4.5</v>
      </c>
      <c r="P61">
        <f t="array" ref="P61">STDEV(IF(($B$3:$B$722=$B61)*($C$3:$C$722=$C61)*($D$3:$D$722=$D61),$H$3:$H$722))</f>
        <v>2.0682789409984759</v>
      </c>
      <c r="Q61" s="35">
        <f t="shared" si="4"/>
        <v>-1.9591625141905271</v>
      </c>
      <c r="R61">
        <f t="shared" si="5"/>
        <v>-1.8675921278137491</v>
      </c>
      <c r="S61">
        <f t="shared" si="6"/>
        <v>-2.8460498941515411</v>
      </c>
      <c r="T61">
        <f t="shared" si="7"/>
        <v>-0.24174688920761411</v>
      </c>
      <c r="U61" s="22">
        <v>-0.13211228070175429</v>
      </c>
      <c r="V61">
        <v>14</v>
      </c>
      <c r="W61">
        <v>29</v>
      </c>
      <c r="X61">
        <v>71</v>
      </c>
      <c r="Y61">
        <v>114</v>
      </c>
      <c r="Z61" s="25">
        <v>4</v>
      </c>
      <c r="AA61" s="28">
        <v>4.2</v>
      </c>
      <c r="AB61" s="28">
        <v>4.2</v>
      </c>
      <c r="AC61" s="28">
        <v>3.4</v>
      </c>
      <c r="AD61" s="31">
        <v>3.9</v>
      </c>
      <c r="AE61" s="31">
        <v>2.8</v>
      </c>
      <c r="AF61">
        <v>10</v>
      </c>
      <c r="AG61" s="28">
        <f t="shared" si="8"/>
        <v>3.9333333333333336</v>
      </c>
      <c r="AH61" s="31">
        <f t="shared" si="9"/>
        <v>3.3499999999999996</v>
      </c>
      <c r="AI61" s="22" cm="1">
        <f t="array" ref="AI61">IF(U61="",0,IFERROR((U61-AVERAGEIFS($U$3:$U$722,$A$3:$A$722,$A61))/_xlfn.STDEV.S(_xlfn._xlws.FILTER($U$3:$U$722,$A$3:$A$722=$A61)),0))</f>
        <v>0.39577397837720391</v>
      </c>
      <c r="AJ61" s="25">
        <f t="array" ref="AJ61">IFERROR((Z61-AVERAGEIFS($Z$3:$Z$722,$A$3:$A$722,$A61))/_xlfn.STDEV.S(_xlfn._xlws.FILTER($Z$3:$Z$722,$A$3:$A$722=$A61)),"")</f>
        <v>0.8807173266158399</v>
      </c>
      <c r="AK61" s="28">
        <f t="array" ref="AK61">IFERROR((AG61-AVERAGEIFS($AG$3:$AG$722,$A$3:$A$722,$A61))/_xlfn.STDEV.S(_xlfn._xlws.FILTER($AG$3:$AG$722,$A$3:$A$722=$A61)),"")</f>
        <v>1.3047398336796696</v>
      </c>
      <c r="AL61" s="31">
        <f t="array" ref="AL61">IFERROR((AH61-AVERAGEIFS($AH$3:$AH$722,$A$3:$A$722,$A61))/_xlfn.STDEV.S(_xlfn._xlws.FILTER($AH$3:$AH$722,$A$3:$A$722=$A61)),"")</f>
        <v>0.57648343318823581</v>
      </c>
      <c r="AM61" s="18">
        <f t="shared" si="10"/>
        <v>2.354936492567731</v>
      </c>
      <c r="AN61" s="18">
        <f t="shared" si="11"/>
        <v>2.839879840806367</v>
      </c>
      <c r="AO61">
        <f t="shared" si="12"/>
        <v>-0.484943348238636</v>
      </c>
      <c r="AP61">
        <f t="shared" si="13"/>
        <v>4.1507897278312109</v>
      </c>
      <c r="AQ61">
        <f t="shared" si="14"/>
        <v>0.81823032239584992</v>
      </c>
      <c r="AR61" s="18" t="str">
        <f t="shared" si="15"/>
        <v>E. 총체적과소형</v>
      </c>
      <c r="AS61">
        <f t="shared" si="16"/>
        <v>3.2222222222222219</v>
      </c>
      <c r="AT61" t="str">
        <f t="shared" si="17"/>
        <v/>
      </c>
      <c r="AU61" t="str">
        <f t="shared" si="18"/>
        <v/>
      </c>
      <c r="AV61" t="str">
        <f t="shared" si="19"/>
        <v/>
      </c>
    </row>
    <row r="62" spans="1:48" x14ac:dyDescent="0.3">
      <c r="A62" t="s">
        <v>102</v>
      </c>
      <c r="B62" t="s">
        <v>86</v>
      </c>
      <c r="C62">
        <v>2025</v>
      </c>
      <c r="D62" t="s">
        <v>98</v>
      </c>
      <c r="E62">
        <v>1</v>
      </c>
      <c r="F62">
        <v>1</v>
      </c>
      <c r="G62">
        <v>0</v>
      </c>
      <c r="H62">
        <v>4</v>
      </c>
      <c r="I62">
        <f t="shared" si="0"/>
        <v>4.7</v>
      </c>
      <c r="J62">
        <f t="array" ref="J62">STDEV(IF(($B$3:$B$722=$B62)*($C$3:$C$722=$C62)*($D$3:$D$722=$D62),$E$3:$E$722))</f>
        <v>1.8885620632287057</v>
      </c>
      <c r="K62">
        <f t="shared" si="1"/>
        <v>4.3</v>
      </c>
      <c r="L62">
        <f t="array" ref="L62">STDEV(IF(($B$3:$B$722=$B62)*($C$3:$C$722=$C62)*($D$3:$D$722=$D62),$F$3:$F$722))</f>
        <v>1.7669811040931427</v>
      </c>
      <c r="M62">
        <f t="shared" si="2"/>
        <v>7.2</v>
      </c>
      <c r="N62">
        <f t="array" ref="N62">STDEV(IF(($B$3:$B$722=$B62)*($C$3:$C$722=$C62)*($D$3:$D$722=$D62),$G$3:$G$722))</f>
        <v>2.529822128134704</v>
      </c>
      <c r="O62">
        <f t="shared" si="3"/>
        <v>4.5</v>
      </c>
      <c r="P62">
        <f t="array" ref="P62">STDEV(IF(($B$3:$B$722=$B62)*($C$3:$C$722=$C62)*($D$3:$D$722=$D62),$H$3:$H$722))</f>
        <v>2.0682789409984759</v>
      </c>
      <c r="Q62" s="35">
        <f t="shared" si="4"/>
        <v>-1.9591625141905271</v>
      </c>
      <c r="R62">
        <f t="shared" si="5"/>
        <v>-1.8675921278137491</v>
      </c>
      <c r="S62">
        <f t="shared" si="6"/>
        <v>-2.8460498941515411</v>
      </c>
      <c r="T62">
        <f t="shared" si="7"/>
        <v>-0.24174688920761411</v>
      </c>
      <c r="U62" s="22">
        <v>-0.32220530303030298</v>
      </c>
      <c r="V62">
        <v>16</v>
      </c>
      <c r="W62">
        <v>58</v>
      </c>
      <c r="X62">
        <v>58</v>
      </c>
      <c r="Y62">
        <v>132</v>
      </c>
      <c r="Z62" s="25">
        <v>3.2222222222222219</v>
      </c>
      <c r="AA62" s="28">
        <v>3.666666666666667</v>
      </c>
      <c r="AB62" s="28">
        <v>2.8888888888888888</v>
      </c>
      <c r="AC62" s="28">
        <v>2.666666666666667</v>
      </c>
      <c r="AD62" s="31">
        <v>3.4444444444444451</v>
      </c>
      <c r="AE62" s="31">
        <v>2.5555555555555558</v>
      </c>
      <c r="AF62">
        <v>9</v>
      </c>
      <c r="AG62" s="28">
        <f t="shared" si="8"/>
        <v>3.074074074074074</v>
      </c>
      <c r="AH62" s="31">
        <f t="shared" si="9"/>
        <v>3.0000000000000004</v>
      </c>
      <c r="AI62" s="22" cm="1">
        <f t="array" ref="AI62">IF(U62="",0,IFERROR((U62-AVERAGEIFS($U$3:$U$722,$A$3:$A$722,$A62))/_xlfn.STDEV.S(_xlfn._xlws.FILTER($U$3:$U$722,$A$3:$A$722=$A62)),0))</f>
        <v>-0.72762428625344056</v>
      </c>
      <c r="AJ62" s="25">
        <f t="array" ref="AJ62">IFERROR((Z62-AVERAGEIFS($Z$3:$Z$722,$A$3:$A$722,$A62))/_xlfn.STDEV.S(_xlfn._xlws.FILTER($Z$3:$Z$722,$A$3:$A$722=$A62)),"")</f>
        <v>-1.3410525930625552</v>
      </c>
      <c r="AK62" s="28">
        <f t="array" ref="AK62">IFERROR((AG62-AVERAGEIFS($AG$3:$AG$722,$A$3:$A$722,$A62))/_xlfn.STDEV.S(_xlfn._xlws.FILTER($AG$3:$AG$722,$A$3:$A$722=$A62)),"")</f>
        <v>-1.0698154964450628</v>
      </c>
      <c r="AL62" s="31">
        <f t="array" ref="AL62">IFERROR((AH62-AVERAGEIFS($AH$3:$AH$722,$A$3:$A$722,$A62))/_xlfn.STDEV.S(_xlfn._xlws.FILTER($AH$3:$AH$722,$A$3:$A$722=$A62)),"")</f>
        <v>-0.60115494232387912</v>
      </c>
      <c r="AM62" s="18">
        <f t="shared" si="10"/>
        <v>1.2315382279370866</v>
      </c>
      <c r="AN62" s="18">
        <f t="shared" si="11"/>
        <v>0.61810992112797192</v>
      </c>
      <c r="AO62">
        <f t="shared" si="12"/>
        <v>0.61342830680911464</v>
      </c>
      <c r="AP62">
        <f t="shared" si="13"/>
        <v>1.7762343977064783</v>
      </c>
      <c r="AQ62">
        <f t="shared" si="14"/>
        <v>-0.359408053116265</v>
      </c>
      <c r="AR62" s="18" t="str">
        <f t="shared" si="15"/>
        <v>E. 총체적과소형</v>
      </c>
      <c r="AS62" t="str">
        <f t="shared" si="16"/>
        <v/>
      </c>
      <c r="AT62" t="str">
        <f t="shared" si="17"/>
        <v/>
      </c>
      <c r="AU62" t="str">
        <f t="shared" si="18"/>
        <v/>
      </c>
      <c r="AV62" t="str">
        <f t="shared" si="19"/>
        <v/>
      </c>
    </row>
    <row r="63" spans="1:48" x14ac:dyDescent="0.3">
      <c r="A63" t="s">
        <v>103</v>
      </c>
      <c r="B63" t="s">
        <v>86</v>
      </c>
      <c r="C63">
        <v>2023</v>
      </c>
      <c r="D63" t="s">
        <v>87</v>
      </c>
      <c r="E63">
        <v>8</v>
      </c>
      <c r="F63">
        <v>6</v>
      </c>
      <c r="G63">
        <v>8</v>
      </c>
      <c r="H63">
        <v>8</v>
      </c>
      <c r="I63">
        <f t="shared" si="0"/>
        <v>5.4</v>
      </c>
      <c r="J63">
        <f t="array" ref="J63">STDEV(IF(($B$3:$B$722=$B63)*($C$3:$C$722=$C63)*($D$3:$D$722=$D63),$E$3:$E$722))</f>
        <v>1.8973665961010269</v>
      </c>
      <c r="K63">
        <f t="shared" si="1"/>
        <v>5.4</v>
      </c>
      <c r="L63">
        <f t="array" ref="L63">STDEV(IF(($B$3:$B$722=$B63)*($C$3:$C$722=$C63)*($D$3:$D$722=$D63),$F$3:$F$722))</f>
        <v>1.6465452046971285</v>
      </c>
      <c r="M63">
        <f t="shared" si="2"/>
        <v>7.8</v>
      </c>
      <c r="N63">
        <f t="array" ref="N63">STDEV(IF(($B$3:$B$722=$B63)*($C$3:$C$722=$C63)*($D$3:$D$722=$D63),$G$3:$G$722))</f>
        <v>0.63245553203367588</v>
      </c>
      <c r="O63">
        <f t="shared" si="3"/>
        <v>4.8</v>
      </c>
      <c r="P63">
        <f t="array" ref="P63">STDEV(IF(($B$3:$B$722=$B63)*($C$3:$C$722=$C63)*($D$3:$D$722=$D63),$H$3:$H$722))</f>
        <v>2.6997942308422114</v>
      </c>
      <c r="Q63" s="35">
        <f t="shared" si="4"/>
        <v>1.3703203194062981</v>
      </c>
      <c r="R63">
        <f t="shared" si="5"/>
        <v>0.36439934858051215</v>
      </c>
      <c r="S63">
        <f t="shared" si="6"/>
        <v>0.31622776601683822</v>
      </c>
      <c r="T63">
        <f t="shared" si="7"/>
        <v>1.1852755159795076</v>
      </c>
      <c r="U63" s="22">
        <v>0.478875</v>
      </c>
      <c r="V63">
        <v>3</v>
      </c>
      <c r="W63">
        <v>0</v>
      </c>
      <c r="X63">
        <v>1</v>
      </c>
      <c r="Y63">
        <v>4</v>
      </c>
      <c r="Z63" s="25">
        <v>3.5</v>
      </c>
      <c r="AA63" s="28">
        <v>3.333333333333333</v>
      </c>
      <c r="AB63" s="28">
        <v>3</v>
      </c>
      <c r="AC63" s="28">
        <v>2.333333333333333</v>
      </c>
      <c r="AD63" s="31">
        <v>2.5</v>
      </c>
      <c r="AE63" s="31">
        <v>2.333333333333333</v>
      </c>
      <c r="AF63">
        <v>12</v>
      </c>
      <c r="AG63" s="28">
        <f t="shared" si="8"/>
        <v>2.8888888888888888</v>
      </c>
      <c r="AH63" s="31">
        <f t="shared" si="9"/>
        <v>2.4166666666666665</v>
      </c>
      <c r="AI63" s="22" cm="1">
        <f t="array" ref="AI63">IF(U63="",0,IFERROR((U63-AVERAGEIFS($U$3:$U$722,$A$3:$A$722,$A63))/_xlfn.STDEV.S(_xlfn._xlws.FILTER($U$3:$U$722,$A$3:$A$722=$A63)),0))</f>
        <v>0.70710678118654757</v>
      </c>
      <c r="AJ63" s="25">
        <f t="array" ref="AJ63">IFERROR((Z63-AVERAGEIFS($Z$3:$Z$722,$A$3:$A$722,$A63))/_xlfn.STDEV.S(_xlfn._xlws.FILTER($Z$3:$Z$722,$A$3:$A$722=$A63)),"")</f>
        <v>-1.5572388235117732E-2</v>
      </c>
      <c r="AK63" s="28">
        <f t="array" ref="AK63">IFERROR((AG63-AVERAGEIFS($AG$3:$AG$722,$A$3:$A$722,$A63))/_xlfn.STDEV.S(_xlfn._xlws.FILTER($AG$3:$AG$722,$A$3:$A$722=$A63)),"")</f>
        <v>-0.19379630874218096</v>
      </c>
      <c r="AL63" s="31">
        <f t="array" ref="AL63">IFERROR((AH63-AVERAGEIFS($AH$3:$AH$722,$A$3:$A$722,$A63))/_xlfn.STDEV.S(_xlfn._xlws.FILTER($AH$3:$AH$722,$A$3:$A$722=$A63)),"")</f>
        <v>-0.18394735115902294</v>
      </c>
      <c r="AM63" s="18">
        <f t="shared" si="10"/>
        <v>-0.66321353821975049</v>
      </c>
      <c r="AN63" s="18">
        <f t="shared" si="11"/>
        <v>-1.3858927076414158</v>
      </c>
      <c r="AO63">
        <f t="shared" si="12"/>
        <v>0.72267916942166532</v>
      </c>
      <c r="AP63">
        <f t="shared" si="13"/>
        <v>-0.51002407475901923</v>
      </c>
      <c r="AQ63">
        <f t="shared" si="14"/>
        <v>-1.3692228671385305</v>
      </c>
      <c r="AR63" s="18" t="str">
        <f t="shared" si="15"/>
        <v>A. 총체적과장형</v>
      </c>
      <c r="AS63">
        <f t="shared" si="16"/>
        <v>3.1111111111111112</v>
      </c>
      <c r="AT63">
        <f t="shared" si="17"/>
        <v>4.1428571428571432</v>
      </c>
      <c r="AU63">
        <f t="shared" si="18"/>
        <v>3</v>
      </c>
      <c r="AV63">
        <f t="shared" si="19"/>
        <v>3.1428571428571428</v>
      </c>
    </row>
    <row r="64" spans="1:48" x14ac:dyDescent="0.3">
      <c r="A64" t="s">
        <v>103</v>
      </c>
      <c r="B64" t="s">
        <v>86</v>
      </c>
      <c r="C64">
        <v>2023</v>
      </c>
      <c r="D64" t="s">
        <v>88</v>
      </c>
      <c r="E64">
        <v>8</v>
      </c>
      <c r="F64">
        <v>6</v>
      </c>
      <c r="G64">
        <v>8</v>
      </c>
      <c r="H64">
        <v>8</v>
      </c>
      <c r="I64">
        <f t="shared" si="0"/>
        <v>5.4</v>
      </c>
      <c r="J64">
        <f t="array" ref="J64">STDEV(IF(($B$3:$B$722=$B64)*($C$3:$C$722=$C64)*($D$3:$D$722=$D64),$E$3:$E$722))</f>
        <v>1.8973665961010269</v>
      </c>
      <c r="K64">
        <f t="shared" si="1"/>
        <v>5.4</v>
      </c>
      <c r="L64">
        <f t="array" ref="L64">STDEV(IF(($B$3:$B$722=$B64)*($C$3:$C$722=$C64)*($D$3:$D$722=$D64),$F$3:$F$722))</f>
        <v>1.6465452046971285</v>
      </c>
      <c r="M64">
        <f t="shared" si="2"/>
        <v>7.8</v>
      </c>
      <c r="N64">
        <f t="array" ref="N64">STDEV(IF(($B$3:$B$722=$B64)*($C$3:$C$722=$C64)*($D$3:$D$722=$D64),$G$3:$G$722))</f>
        <v>0.63245553203367588</v>
      </c>
      <c r="O64">
        <f t="shared" si="3"/>
        <v>4.8</v>
      </c>
      <c r="P64">
        <f t="array" ref="P64">STDEV(IF(($B$3:$B$722=$B64)*($C$3:$C$722=$C64)*($D$3:$D$722=$D64),$H$3:$H$722))</f>
        <v>2.6997942308422114</v>
      </c>
      <c r="Q64" s="35">
        <f t="shared" si="4"/>
        <v>1.3703203194062981</v>
      </c>
      <c r="R64">
        <f t="shared" si="5"/>
        <v>0.36439934858051215</v>
      </c>
      <c r="S64">
        <f t="shared" si="6"/>
        <v>0.31622776601683822</v>
      </c>
      <c r="T64">
        <f t="shared" si="7"/>
        <v>1.1852755159795076</v>
      </c>
      <c r="V64">
        <v>0</v>
      </c>
      <c r="W64">
        <v>0</v>
      </c>
      <c r="X64">
        <v>0</v>
      </c>
      <c r="Y64">
        <v>0</v>
      </c>
      <c r="Z64" s="25">
        <v>3.1111111111111112</v>
      </c>
      <c r="AA64" s="28">
        <v>4.333333333333333</v>
      </c>
      <c r="AB64" s="28">
        <v>3.8888888888888888</v>
      </c>
      <c r="AC64" s="28">
        <v>2.4444444444444451</v>
      </c>
      <c r="AD64" s="31">
        <v>2.666666666666667</v>
      </c>
      <c r="AE64" s="31">
        <v>2.333333333333333</v>
      </c>
      <c r="AF64">
        <v>18</v>
      </c>
      <c r="AG64" s="28">
        <f t="shared" si="8"/>
        <v>3.5555555555555554</v>
      </c>
      <c r="AH64" s="31">
        <f t="shared" si="9"/>
        <v>2.5</v>
      </c>
      <c r="AI64" s="22" cm="1">
        <f t="array" ref="AI64">IF(U64="",0,IFERROR((U64-AVERAGEIFS($U$3:$U$722,$A$3:$A$722,$A64))/_xlfn.STDEV.S(_xlfn._xlws.FILTER($U$3:$U$722,$A$3:$A$722=$A64)),0))</f>
        <v>0</v>
      </c>
      <c r="AJ64" s="25">
        <f t="array" ref="AJ64">IFERROR((Z64-AVERAGEIFS($Z$3:$Z$722,$A$3:$A$722,$A64))/_xlfn.STDEV.S(_xlfn._xlws.FILTER($Z$3:$Z$722,$A$3:$A$722=$A64)),"")</f>
        <v>-0.70356560616367902</v>
      </c>
      <c r="AK64" s="28">
        <f t="array" ref="AK64">IFERROR((AG64-AVERAGEIFS($AG$3:$AG$722,$A$3:$A$722,$A64))/_xlfn.STDEV.S(_xlfn._xlws.FILTER($AG$3:$AG$722,$A$3:$A$722=$A64)),"")</f>
        <v>0.43870062896906564</v>
      </c>
      <c r="AL64" s="31">
        <f t="array" ref="AL64">IFERROR((AH64-AVERAGEIFS($AH$3:$AH$722,$A$3:$A$722,$A64))/_xlfn.STDEV.S(_xlfn._xlws.FILTER($AH$3:$AH$722,$A$3:$A$722=$A64)),"")</f>
        <v>-9.8720779193452374E-2</v>
      </c>
      <c r="AM64" s="18">
        <f t="shared" si="10"/>
        <v>-1.3703203194062981</v>
      </c>
      <c r="AN64" s="18">
        <f t="shared" si="11"/>
        <v>-2.0738859255699769</v>
      </c>
      <c r="AO64">
        <f t="shared" si="12"/>
        <v>0.70356560616367902</v>
      </c>
      <c r="AP64">
        <f t="shared" si="13"/>
        <v>0.12247286295222742</v>
      </c>
      <c r="AQ64">
        <f t="shared" si="14"/>
        <v>-1.28399629517296</v>
      </c>
      <c r="AR64" s="18" t="str">
        <f t="shared" si="15"/>
        <v>A. 총체적과장형</v>
      </c>
      <c r="AS64">
        <f t="shared" si="16"/>
        <v>4.1428571428571432</v>
      </c>
      <c r="AT64">
        <f t="shared" si="17"/>
        <v>3</v>
      </c>
      <c r="AU64">
        <f t="shared" si="18"/>
        <v>3.1428571428571428</v>
      </c>
      <c r="AV64">
        <f t="shared" si="19"/>
        <v>4.2</v>
      </c>
    </row>
    <row r="65" spans="1:48" x14ac:dyDescent="0.3">
      <c r="A65" t="s">
        <v>103</v>
      </c>
      <c r="B65" t="s">
        <v>86</v>
      </c>
      <c r="C65">
        <v>2023</v>
      </c>
      <c r="D65" t="s">
        <v>89</v>
      </c>
      <c r="E65">
        <v>8</v>
      </c>
      <c r="F65">
        <v>6</v>
      </c>
      <c r="G65">
        <v>8</v>
      </c>
      <c r="H65">
        <v>8</v>
      </c>
      <c r="I65">
        <f t="shared" si="0"/>
        <v>5.4</v>
      </c>
      <c r="J65">
        <f t="array" ref="J65">STDEV(IF(($B$3:$B$722=$B65)*($C$3:$C$722=$C65)*($D$3:$D$722=$D65),$E$3:$E$722))</f>
        <v>1.8973665961010269</v>
      </c>
      <c r="K65">
        <f t="shared" si="1"/>
        <v>5.4</v>
      </c>
      <c r="L65">
        <f t="array" ref="L65">STDEV(IF(($B$3:$B$722=$B65)*($C$3:$C$722=$C65)*($D$3:$D$722=$D65),$F$3:$F$722))</f>
        <v>1.6465452046971285</v>
      </c>
      <c r="M65">
        <f t="shared" si="2"/>
        <v>7.8</v>
      </c>
      <c r="N65">
        <f t="array" ref="N65">STDEV(IF(($B$3:$B$722=$B65)*($C$3:$C$722=$C65)*($D$3:$D$722=$D65),$G$3:$G$722))</f>
        <v>0.63245553203367588</v>
      </c>
      <c r="O65">
        <f t="shared" si="3"/>
        <v>4.8</v>
      </c>
      <c r="P65">
        <f t="array" ref="P65">STDEV(IF(($B$3:$B$722=$B65)*($C$3:$C$722=$C65)*($D$3:$D$722=$D65),$H$3:$H$722))</f>
        <v>2.6997942308422114</v>
      </c>
      <c r="Q65" s="35">
        <f t="shared" si="4"/>
        <v>1.3703203194062981</v>
      </c>
      <c r="R65">
        <f t="shared" si="5"/>
        <v>0.36439934858051215</v>
      </c>
      <c r="S65">
        <f t="shared" si="6"/>
        <v>0.31622776601683822</v>
      </c>
      <c r="T65">
        <f t="shared" si="7"/>
        <v>1.1852755159795076</v>
      </c>
      <c r="V65">
        <v>0</v>
      </c>
      <c r="W65">
        <v>0</v>
      </c>
      <c r="X65">
        <v>0</v>
      </c>
      <c r="Y65">
        <v>0</v>
      </c>
      <c r="Z65" s="25">
        <v>4.1428571428571432</v>
      </c>
      <c r="AA65" s="28">
        <v>4.2857142857142856</v>
      </c>
      <c r="AB65" s="28">
        <v>4.1428571428571432</v>
      </c>
      <c r="AC65" s="28">
        <v>4.1428571428571432</v>
      </c>
      <c r="AD65" s="31">
        <v>3.4285714285714279</v>
      </c>
      <c r="AE65" s="31">
        <v>3.4285714285714279</v>
      </c>
      <c r="AF65">
        <v>14</v>
      </c>
      <c r="AG65" s="28">
        <f t="shared" si="8"/>
        <v>4.1904761904761907</v>
      </c>
      <c r="AH65" s="31">
        <f t="shared" si="9"/>
        <v>3.4285714285714279</v>
      </c>
      <c r="AI65" s="22" cm="1">
        <f t="array" ref="AI65">IF(U65="",0,IFERROR((U65-AVERAGEIFS($U$3:$U$722,$A$3:$A$722,$A65))/_xlfn.STDEV.S(_xlfn._xlws.FILTER($U$3:$U$722,$A$3:$A$722=$A65)),0))</f>
        <v>0</v>
      </c>
      <c r="AJ65" s="25">
        <f t="array" ref="AJ65">IFERROR((Z65-AVERAGEIFS($Z$3:$Z$722,$A$3:$A$722,$A65))/_xlfn.STDEV.S(_xlfn._xlws.FILTER($Z$3:$Z$722,$A$3:$A$722=$A65)),"")</f>
        <v>1.1217225230345456</v>
      </c>
      <c r="AK65" s="28">
        <f t="array" ref="AK65">IFERROR((AG65-AVERAGEIFS($AG$3:$AG$722,$A$3:$A$722,$A65))/_xlfn.STDEV.S(_xlfn._xlws.FILTER($AG$3:$AG$722,$A$3:$A$722=$A65)),"")</f>
        <v>1.0410786648845392</v>
      </c>
      <c r="AL65" s="31">
        <f t="array" ref="AL65">IFERROR((AH65-AVERAGEIFS($AH$3:$AH$722,$A$3:$A$722,$A65))/_xlfn.STDEV.S(_xlfn._xlws.FILTER($AH$3:$AH$722,$A$3:$A$722=$A65)),"")</f>
        <v>0.85094673699433154</v>
      </c>
      <c r="AM65" s="18">
        <f t="shared" si="10"/>
        <v>-1.3703203194062981</v>
      </c>
      <c r="AN65" s="18">
        <f t="shared" si="11"/>
        <v>-0.2485977963717525</v>
      </c>
      <c r="AO65">
        <f t="shared" si="12"/>
        <v>-1.1217225230345456</v>
      </c>
      <c r="AP65">
        <f t="shared" si="13"/>
        <v>0.72485089886770093</v>
      </c>
      <c r="AQ65">
        <f t="shared" si="14"/>
        <v>-0.3343287789851761</v>
      </c>
      <c r="AR65" s="18" t="str">
        <f t="shared" si="15"/>
        <v>D. 균형일치형</v>
      </c>
      <c r="AS65">
        <f t="shared" si="16"/>
        <v>3</v>
      </c>
      <c r="AT65">
        <f t="shared" si="17"/>
        <v>3.1428571428571428</v>
      </c>
      <c r="AU65">
        <f t="shared" si="18"/>
        <v>4.2</v>
      </c>
      <c r="AV65">
        <f t="shared" si="19"/>
        <v>0</v>
      </c>
    </row>
    <row r="66" spans="1:48" x14ac:dyDescent="0.3">
      <c r="A66" t="s">
        <v>103</v>
      </c>
      <c r="B66" t="s">
        <v>86</v>
      </c>
      <c r="C66">
        <v>2023</v>
      </c>
      <c r="D66" t="s">
        <v>90</v>
      </c>
      <c r="E66">
        <v>8</v>
      </c>
      <c r="F66">
        <v>6</v>
      </c>
      <c r="G66">
        <v>8</v>
      </c>
      <c r="H66">
        <v>8</v>
      </c>
      <c r="I66">
        <f t="shared" si="0"/>
        <v>5.4</v>
      </c>
      <c r="J66">
        <f t="array" ref="J66">STDEV(IF(($B$3:$B$722=$B66)*($C$3:$C$722=$C66)*($D$3:$D$722=$D66),$E$3:$E$722))</f>
        <v>1.8973665961010269</v>
      </c>
      <c r="K66">
        <f t="shared" si="1"/>
        <v>5.4</v>
      </c>
      <c r="L66">
        <f t="array" ref="L66">STDEV(IF(($B$3:$B$722=$B66)*($C$3:$C$722=$C66)*($D$3:$D$722=$D66),$F$3:$F$722))</f>
        <v>1.6465452046971285</v>
      </c>
      <c r="M66">
        <f t="shared" si="2"/>
        <v>7.8</v>
      </c>
      <c r="N66">
        <f t="array" ref="N66">STDEV(IF(($B$3:$B$722=$B66)*($C$3:$C$722=$C66)*($D$3:$D$722=$D66),$G$3:$G$722))</f>
        <v>0.63245553203367588</v>
      </c>
      <c r="O66">
        <f t="shared" si="3"/>
        <v>4.8</v>
      </c>
      <c r="P66">
        <f t="array" ref="P66">STDEV(IF(($B$3:$B$722=$B66)*($C$3:$C$722=$C66)*($D$3:$D$722=$D66),$H$3:$H$722))</f>
        <v>2.6997942308422114</v>
      </c>
      <c r="Q66" s="35">
        <f t="shared" si="4"/>
        <v>1.3703203194062981</v>
      </c>
      <c r="R66">
        <f t="shared" si="5"/>
        <v>0.36439934858051215</v>
      </c>
      <c r="S66">
        <f t="shared" si="6"/>
        <v>0.31622776601683822</v>
      </c>
      <c r="T66">
        <f t="shared" si="7"/>
        <v>1.1852755159795076</v>
      </c>
      <c r="V66">
        <v>0</v>
      </c>
      <c r="W66">
        <v>1</v>
      </c>
      <c r="X66">
        <v>1</v>
      </c>
      <c r="Y66">
        <v>2</v>
      </c>
      <c r="Z66" s="25">
        <v>3</v>
      </c>
      <c r="AA66" s="28">
        <v>5</v>
      </c>
      <c r="AB66" s="28">
        <v>2.5</v>
      </c>
      <c r="AC66" s="28">
        <v>1.5</v>
      </c>
      <c r="AD66" s="31">
        <v>3</v>
      </c>
      <c r="AE66" s="31">
        <v>1</v>
      </c>
      <c r="AF66">
        <v>4</v>
      </c>
      <c r="AG66" s="28">
        <f t="shared" si="8"/>
        <v>3</v>
      </c>
      <c r="AH66" s="31">
        <f t="shared" si="9"/>
        <v>2</v>
      </c>
      <c r="AI66" s="22" cm="1">
        <f t="array" ref="AI66">IF(U66="",0,IFERROR((U66-AVERAGEIFS($U$3:$U$722,$A$3:$A$722,$A66))/_xlfn.STDEV.S(_xlfn._xlws.FILTER($U$3:$U$722,$A$3:$A$722=$A66)),0))</f>
        <v>0</v>
      </c>
      <c r="AJ66" s="25">
        <f t="array" ref="AJ66">IFERROR((Z66-AVERAGEIFS($Z$3:$Z$722,$A$3:$A$722,$A66))/_xlfn.STDEV.S(_xlfn._xlws.FILTER($Z$3:$Z$722,$A$3:$A$722=$A66)),"")</f>
        <v>-0.90013509700041094</v>
      </c>
      <c r="AK66" s="28">
        <f t="array" ref="AK66">IFERROR((AG66-AVERAGEIFS($AG$3:$AG$722,$A$3:$A$722,$A66))/_xlfn.STDEV.S(_xlfn._xlws.FILTER($AG$3:$AG$722,$A$3:$A$722=$A66)),"")</f>
        <v>-8.8380152456973102E-2</v>
      </c>
      <c r="AL66" s="31">
        <f t="array" ref="AL66">IFERROR((AH66-AVERAGEIFS($AH$3:$AH$722,$A$3:$A$722,$A66))/_xlfn.STDEV.S(_xlfn._xlws.FILTER($AH$3:$AH$722,$A$3:$A$722=$A66)),"")</f>
        <v>-0.61008021098687482</v>
      </c>
      <c r="AM66" s="18">
        <f t="shared" si="10"/>
        <v>-1.3703203194062981</v>
      </c>
      <c r="AN66" s="18">
        <f t="shared" si="11"/>
        <v>-2.2704554164067092</v>
      </c>
      <c r="AO66">
        <f t="shared" si="12"/>
        <v>0.90013509700041094</v>
      </c>
      <c r="AP66">
        <f t="shared" si="13"/>
        <v>-0.40460791847381133</v>
      </c>
      <c r="AQ66">
        <f t="shared" si="14"/>
        <v>-1.7953557269663825</v>
      </c>
      <c r="AR66" s="18" t="str">
        <f t="shared" si="15"/>
        <v>A. 총체적과장형</v>
      </c>
      <c r="AS66">
        <f t="shared" si="16"/>
        <v>3.1428571428571428</v>
      </c>
      <c r="AT66">
        <f t="shared" si="17"/>
        <v>4.2</v>
      </c>
      <c r="AU66">
        <f t="shared" si="18"/>
        <v>0</v>
      </c>
      <c r="AV66">
        <f t="shared" si="19"/>
        <v>3.25</v>
      </c>
    </row>
    <row r="67" spans="1:48" x14ac:dyDescent="0.3">
      <c r="A67" t="s">
        <v>103</v>
      </c>
      <c r="B67" t="s">
        <v>86</v>
      </c>
      <c r="C67">
        <v>2024</v>
      </c>
      <c r="D67" t="s">
        <v>91</v>
      </c>
      <c r="E67">
        <v>6</v>
      </c>
      <c r="F67">
        <v>4</v>
      </c>
      <c r="G67">
        <v>6</v>
      </c>
      <c r="H67">
        <v>6</v>
      </c>
      <c r="I67">
        <f t="shared" ref="I67:I130" si="20">AVERAGEIFS($E$3:$E$722,$B$3:$B$722,$B67,$C$3:$C$722,$C67)</f>
        <v>4.9000000000000004</v>
      </c>
      <c r="J67">
        <f t="array" ref="J67">STDEV(IF(($B$3:$B$722=$B67)*($C$3:$C$722=$C67)*($D$3:$D$722=$D67),$E$3:$E$722))</f>
        <v>2.330951164939612</v>
      </c>
      <c r="K67">
        <f t="shared" ref="K67:K130" si="21">AVERAGEIFS($F$3:$F$722,$B$3:$B$722,$B67,$C$3:$C$722,$C67)</f>
        <v>5.0999999999999996</v>
      </c>
      <c r="L67">
        <f t="array" ref="L67">STDEV(IF(($B$3:$B$722=$B67)*($C$3:$C$722=$C67)*($D$3:$D$722=$D67),$F$3:$F$722))</f>
        <v>1.9119507199599977</v>
      </c>
      <c r="M67">
        <f t="shared" ref="M67:M130" si="22">AVERAGEIFS($G$3:$G$722,$B$3:$B$722,$B67,$C$3:$C$722,$C67)</f>
        <v>6.6</v>
      </c>
      <c r="N67">
        <f t="array" ref="N67">STDEV(IF(($B$3:$B$722=$B67)*($C$3:$C$722=$C67)*($D$3:$D$722=$D67),$G$3:$G$722))</f>
        <v>2.5033311140691445</v>
      </c>
      <c r="O67">
        <f t="shared" ref="O67:O130" si="23">AVERAGEIFS($H$3:$H$722,$B$3:$B$722,$B67,$C$3:$C$722,$C67)</f>
        <v>4.2</v>
      </c>
      <c r="P67">
        <f t="array" ref="P67">STDEV(IF(($B$3:$B$722=$B67)*($C$3:$C$722=$C67)*($D$3:$D$722=$D67),$H$3:$H$722))</f>
        <v>2.3944379994757292</v>
      </c>
      <c r="Q67" s="35">
        <f t="shared" ref="Q67:Q130" si="24">(E67-I67)/J67</f>
        <v>0.47191035854605617</v>
      </c>
      <c r="R67">
        <f t="shared" ref="R67:R130" si="25">(F67-K67)/L67</f>
        <v>-0.57532863609738549</v>
      </c>
      <c r="S67">
        <f t="shared" ref="S67:S130" si="26">(G67-M67)/N67</f>
        <v>-0.23968063858108826</v>
      </c>
      <c r="T67">
        <f t="shared" ref="T67:T130" si="27">(H67-O67)/P67</f>
        <v>0.75174216262610105</v>
      </c>
      <c r="V67">
        <v>0</v>
      </c>
      <c r="W67">
        <v>0</v>
      </c>
      <c r="X67">
        <v>0</v>
      </c>
      <c r="Y67">
        <v>0</v>
      </c>
      <c r="Z67" s="25">
        <v>3.1428571428571428</v>
      </c>
      <c r="AA67" s="28">
        <v>4</v>
      </c>
      <c r="AB67" s="28">
        <v>2.714285714285714</v>
      </c>
      <c r="AC67" s="28">
        <v>2.1428571428571428</v>
      </c>
      <c r="AD67" s="31">
        <v>2.714285714285714</v>
      </c>
      <c r="AE67" s="31">
        <v>2.4285714285714279</v>
      </c>
      <c r="AF67">
        <v>14</v>
      </c>
      <c r="AG67" s="28">
        <f t="shared" ref="AG67:AG130" si="28">IFERROR((AA67+AB67+AC67)/3,"")</f>
        <v>2.9523809523809521</v>
      </c>
      <c r="AH67" s="31">
        <f t="shared" ref="AH67:AH130" si="29">IFERROR((AD67+AE67)/2,"")</f>
        <v>2.5714285714285712</v>
      </c>
      <c r="AI67" s="22" cm="1">
        <f t="array" ref="AI67">IF(U67="",0,IFERROR((U67-AVERAGEIFS($U$3:$U$722,$A$3:$A$722,$A67))/_xlfn.STDEV.S(_xlfn._xlws.FILTER($U$3:$U$722,$A$3:$A$722=$A67)),0))</f>
        <v>0</v>
      </c>
      <c r="AJ67" s="25">
        <f t="array" ref="AJ67">IFERROR((Z67-AVERAGEIFS($Z$3:$Z$722,$A$3:$A$722,$A67))/_xlfn.STDEV.S(_xlfn._xlws.FILTER($Z$3:$Z$722,$A$3:$A$722=$A67)),"")</f>
        <v>-0.6474028944960416</v>
      </c>
      <c r="AK67" s="28">
        <f t="array" ref="AK67">IFERROR((AG67-AVERAGEIFS($AG$3:$AG$722,$A$3:$A$722,$A67))/_xlfn.STDEV.S(_xlfn._xlws.FILTER($AG$3:$AG$722,$A$3:$A$722=$A67)),"")</f>
        <v>-0.13355850515063386</v>
      </c>
      <c r="AL67" s="31">
        <f t="array" ref="AL67">IFERROR((AH67-AVERAGEIFS($AH$3:$AH$722,$A$3:$A$722,$A67))/_xlfn.STDEV.S(_xlfn._xlws.FILTER($AH$3:$AH$722,$A$3:$A$722=$A67)),"")</f>
        <v>-2.5669431794392291E-2</v>
      </c>
      <c r="AM67" s="18">
        <f t="shared" ref="AM67:AM130" si="30">IFERROR(AI67-Q67,"")</f>
        <v>-0.47191035854605617</v>
      </c>
      <c r="AN67" s="18">
        <f t="shared" ref="AN67:AN130" si="31">IFERROR(AJ67-Q67,"")</f>
        <v>-1.1193132530420977</v>
      </c>
      <c r="AO67">
        <f t="shared" ref="AO67:AO130" si="32">IFERROR(AI67-AJ67,"")</f>
        <v>0.6474028944960416</v>
      </c>
      <c r="AP67">
        <f t="shared" ref="AP67:AP130" si="33">IFERROR(AK67-S67,"")</f>
        <v>0.1061221334304544</v>
      </c>
      <c r="AQ67">
        <f t="shared" ref="AQ67:AQ130" si="34">IFERROR(AL67-T67,"")</f>
        <v>-0.77741159442049335</v>
      </c>
      <c r="AR67" s="18" t="str">
        <f t="shared" ref="AR67:AR130" si="35">IF(OR(AM67="",AN67=""),"N/A",IF(E67&lt;=0,"F. ESG미성숙",IF(AND(AM67&lt;-0.3,AN67&lt;-0.3),"A. 총체적과장형",IF(AND(AM67&lt;-0.3,AN67&gt;0.3),"B. 외부미화형",IF(AND(AM67&gt;0.3,AN67&lt;-0.3),"C. 내부은폐형",IF(AND(AM67&gt;0.3,AN67&gt;0.3),"E. 총체적과소형","D. 균형일치형"))))))</f>
        <v>A. 총체적과장형</v>
      </c>
      <c r="AS67">
        <f t="shared" si="16"/>
        <v>4.2</v>
      </c>
      <c r="AT67">
        <f t="shared" si="17"/>
        <v>0</v>
      </c>
      <c r="AU67">
        <f t="shared" si="18"/>
        <v>3.25</v>
      </c>
      <c r="AV67">
        <f t="shared" si="19"/>
        <v>3.25</v>
      </c>
    </row>
    <row r="68" spans="1:48" x14ac:dyDescent="0.3">
      <c r="A68" t="s">
        <v>103</v>
      </c>
      <c r="B68" t="s">
        <v>86</v>
      </c>
      <c r="C68">
        <v>2024</v>
      </c>
      <c r="D68" t="s">
        <v>92</v>
      </c>
      <c r="E68">
        <v>6</v>
      </c>
      <c r="F68">
        <v>4</v>
      </c>
      <c r="G68">
        <v>6</v>
      </c>
      <c r="H68">
        <v>6</v>
      </c>
      <c r="I68">
        <f t="shared" si="20"/>
        <v>4.9000000000000004</v>
      </c>
      <c r="J68">
        <f t="array" ref="J68">STDEV(IF(($B$3:$B$722=$B68)*($C$3:$C$722=$C68)*($D$3:$D$722=$D68),$E$3:$E$722))</f>
        <v>2.330951164939612</v>
      </c>
      <c r="K68">
        <f t="shared" si="21"/>
        <v>5.0999999999999996</v>
      </c>
      <c r="L68">
        <f t="array" ref="L68">STDEV(IF(($B$3:$B$722=$B68)*($C$3:$C$722=$C68)*($D$3:$D$722=$D68),$F$3:$F$722))</f>
        <v>1.9119507199599977</v>
      </c>
      <c r="M68">
        <f t="shared" si="22"/>
        <v>6.6</v>
      </c>
      <c r="N68">
        <f t="array" ref="N68">STDEV(IF(($B$3:$B$722=$B68)*($C$3:$C$722=$C68)*($D$3:$D$722=$D68),$G$3:$G$722))</f>
        <v>2.5033311140691445</v>
      </c>
      <c r="O68">
        <f t="shared" si="23"/>
        <v>4.2</v>
      </c>
      <c r="P68">
        <f t="array" ref="P68">STDEV(IF(($B$3:$B$722=$B68)*($C$3:$C$722=$C68)*($D$3:$D$722=$D68),$H$3:$H$722))</f>
        <v>2.3944379994757292</v>
      </c>
      <c r="Q68" s="35">
        <f t="shared" si="24"/>
        <v>0.47191035854605617</v>
      </c>
      <c r="R68">
        <f t="shared" si="25"/>
        <v>-0.57532863609738549</v>
      </c>
      <c r="S68">
        <f t="shared" si="26"/>
        <v>-0.23968063858108826</v>
      </c>
      <c r="T68">
        <f t="shared" si="27"/>
        <v>0.75174216262610105</v>
      </c>
      <c r="V68">
        <v>0</v>
      </c>
      <c r="W68">
        <v>0</v>
      </c>
      <c r="X68">
        <v>0</v>
      </c>
      <c r="Y68">
        <v>0</v>
      </c>
      <c r="Z68" s="25">
        <v>4.2</v>
      </c>
      <c r="AA68" s="28">
        <v>4.2</v>
      </c>
      <c r="AB68" s="28">
        <v>4</v>
      </c>
      <c r="AC68" s="28">
        <v>3.6</v>
      </c>
      <c r="AD68" s="31">
        <v>4</v>
      </c>
      <c r="AE68" s="31">
        <v>3.4</v>
      </c>
      <c r="AF68">
        <v>10</v>
      </c>
      <c r="AG68" s="28">
        <f t="shared" si="28"/>
        <v>3.9333333333333331</v>
      </c>
      <c r="AH68" s="31">
        <f t="shared" si="29"/>
        <v>3.7</v>
      </c>
      <c r="AI68" s="22" cm="1">
        <f t="array" ref="AI68">IF(U68="",0,IFERROR((U68-AVERAGEIFS($U$3:$U$722,$A$3:$A$722,$A68))/_xlfn.STDEV.S(_xlfn._xlws.FILTER($U$3:$U$722,$A$3:$A$722=$A68)),0))</f>
        <v>0</v>
      </c>
      <c r="AJ68" s="25">
        <f t="array" ref="AJ68">IFERROR((Z68-AVERAGEIFS($Z$3:$Z$722,$A$3:$A$722,$A68))/_xlfn.STDEV.S(_xlfn._xlws.FILTER($Z$3:$Z$722,$A$3:$A$722=$A68)),"")</f>
        <v>1.2228154040362931</v>
      </c>
      <c r="AK68" s="28">
        <f t="array" ref="AK68">IFERROR((AG68-AVERAGEIFS($AG$3:$AG$722,$A$3:$A$722,$A68))/_xlfn.STDEV.S(_xlfn._xlws.FILTER($AG$3:$AG$722,$A$3:$A$722=$A68)),"")</f>
        <v>0.79711556033877218</v>
      </c>
      <c r="AL68" s="31">
        <f t="array" ref="AL68">IFERROR((AH68-AVERAGEIFS($AH$3:$AH$722,$A$3:$A$722,$A68))/_xlfn.STDEV.S(_xlfn._xlws.FILTER($AH$3:$AH$722,$A$3:$A$722=$A68)),"")</f>
        <v>1.1285418571107617</v>
      </c>
      <c r="AM68" s="18">
        <f t="shared" si="30"/>
        <v>-0.47191035854605617</v>
      </c>
      <c r="AN68" s="18">
        <f t="shared" si="31"/>
        <v>0.75090504549023684</v>
      </c>
      <c r="AO68">
        <f t="shared" si="32"/>
        <v>-1.2228154040362931</v>
      </c>
      <c r="AP68">
        <f t="shared" si="33"/>
        <v>1.0367961989198604</v>
      </c>
      <c r="AQ68">
        <f t="shared" si="34"/>
        <v>0.37679969448466066</v>
      </c>
      <c r="AR68" s="18" t="str">
        <f t="shared" si="35"/>
        <v>B. 외부미화형</v>
      </c>
      <c r="AS68">
        <f t="shared" ref="AS68:AS131" si="36">IF(A69=A68,Z69,"")</f>
        <v>0</v>
      </c>
      <c r="AT68">
        <f t="shared" ref="AT68:AT131" si="37">IF(A70=A68,Z70,"")</f>
        <v>3.25</v>
      </c>
      <c r="AU68">
        <f t="shared" ref="AU68:AU131" si="38">IF(A71=A68,Z71,"")</f>
        <v>3.25</v>
      </c>
      <c r="AV68">
        <f t="shared" ref="AV68:AV131" si="39">IF(A72=A68,Z72,"")</f>
        <v>4</v>
      </c>
    </row>
    <row r="69" spans="1:48" x14ac:dyDescent="0.3">
      <c r="A69" t="s">
        <v>103</v>
      </c>
      <c r="B69" t="s">
        <v>86</v>
      </c>
      <c r="C69">
        <v>2024</v>
      </c>
      <c r="D69" t="s">
        <v>93</v>
      </c>
      <c r="E69">
        <v>6</v>
      </c>
      <c r="F69">
        <v>4</v>
      </c>
      <c r="G69">
        <v>6</v>
      </c>
      <c r="H69">
        <v>6</v>
      </c>
      <c r="I69">
        <f t="shared" si="20"/>
        <v>4.9000000000000004</v>
      </c>
      <c r="J69">
        <f t="array" ref="J69">STDEV(IF(($B$3:$B$722=$B69)*($C$3:$C$722=$C69)*($D$3:$D$722=$D69),$E$3:$E$722))</f>
        <v>2.330951164939612</v>
      </c>
      <c r="K69">
        <f t="shared" si="21"/>
        <v>5.0999999999999996</v>
      </c>
      <c r="L69">
        <f t="array" ref="L69">STDEV(IF(($B$3:$B$722=$B69)*($C$3:$C$722=$C69)*($D$3:$D$722=$D69),$F$3:$F$722))</f>
        <v>1.9119507199599977</v>
      </c>
      <c r="M69">
        <f t="shared" si="22"/>
        <v>6.6</v>
      </c>
      <c r="N69">
        <f t="array" ref="N69">STDEV(IF(($B$3:$B$722=$B69)*($C$3:$C$722=$C69)*($D$3:$D$722=$D69),$G$3:$G$722))</f>
        <v>2.5033311140691445</v>
      </c>
      <c r="O69">
        <f t="shared" si="23"/>
        <v>4.2</v>
      </c>
      <c r="P69">
        <f t="array" ref="P69">STDEV(IF(($B$3:$B$722=$B69)*($C$3:$C$722=$C69)*($D$3:$D$722=$D69),$H$3:$H$722))</f>
        <v>2.3944379994757292</v>
      </c>
      <c r="Q69" s="35">
        <f t="shared" si="24"/>
        <v>0.47191035854605617</v>
      </c>
      <c r="R69">
        <f t="shared" si="25"/>
        <v>-0.57532863609738549</v>
      </c>
      <c r="S69">
        <f t="shared" si="26"/>
        <v>-0.23968063858108826</v>
      </c>
      <c r="T69">
        <f t="shared" si="27"/>
        <v>0.75174216262610105</v>
      </c>
      <c r="V69">
        <v>0</v>
      </c>
      <c r="W69">
        <v>1</v>
      </c>
      <c r="X69">
        <v>0</v>
      </c>
      <c r="Y69">
        <v>1</v>
      </c>
      <c r="AF69">
        <v>0</v>
      </c>
      <c r="AG69" s="28">
        <f t="shared" si="28"/>
        <v>0</v>
      </c>
      <c r="AH69" s="31">
        <f t="shared" si="29"/>
        <v>0</v>
      </c>
      <c r="AI69" s="22" cm="1">
        <f t="array" ref="AI69">IF(U69="",0,IFERROR((U69-AVERAGEIFS($U$3:$U$722,$A$3:$A$722,$A69))/_xlfn.STDEV.S(_xlfn._xlws.FILTER($U$3:$U$722,$A$3:$A$722=$A69)),0))</f>
        <v>0</v>
      </c>
      <c r="AJ69" s="25">
        <f t="array" ref="AJ69">IFERROR((Z69-AVERAGEIFS($Z$3:$Z$722,$A$3:$A$722,$A69))/_xlfn.STDEV.S(_xlfn._xlws.FILTER($Z$3:$Z$722,$A$3:$A$722=$A69)),"")</f>
        <v>-6.2075113495921705</v>
      </c>
      <c r="AK69" s="28">
        <f t="array" ref="AK69">IFERROR((AG69-AVERAGEIFS($AG$3:$AG$722,$A$3:$A$722,$A69))/_xlfn.STDEV.S(_xlfn._xlws.FILTER($AG$3:$AG$722,$A$3:$A$722=$A69)),"")</f>
        <v>-2.9346163721575835</v>
      </c>
      <c r="AL69" s="31">
        <f t="array" ref="AL69">IFERROR((AH69-AVERAGEIFS($AH$3:$AH$722,$A$3:$A$722,$A69))/_xlfn.STDEV.S(_xlfn._xlws.FILTER($AH$3:$AH$722,$A$3:$A$722=$A69)),"")</f>
        <v>-2.6555179381605645</v>
      </c>
      <c r="AM69" s="18">
        <f t="shared" si="30"/>
        <v>-0.47191035854605617</v>
      </c>
      <c r="AN69" s="18">
        <f t="shared" si="31"/>
        <v>-6.6794217081382268</v>
      </c>
      <c r="AO69">
        <f t="shared" si="32"/>
        <v>6.2075113495921705</v>
      </c>
      <c r="AP69">
        <f t="shared" si="33"/>
        <v>-2.6949357335764952</v>
      </c>
      <c r="AQ69">
        <f t="shared" si="34"/>
        <v>-3.4072601007866656</v>
      </c>
      <c r="AR69" s="18" t="str">
        <f t="shared" si="35"/>
        <v>A. 총체적과장형</v>
      </c>
      <c r="AS69">
        <f t="shared" si="36"/>
        <v>3.25</v>
      </c>
      <c r="AT69">
        <f t="shared" si="37"/>
        <v>3.25</v>
      </c>
      <c r="AU69">
        <f t="shared" si="38"/>
        <v>4</v>
      </c>
      <c r="AV69">
        <f t="shared" si="39"/>
        <v>4.333333333333333</v>
      </c>
    </row>
    <row r="70" spans="1:48" x14ac:dyDescent="0.3">
      <c r="A70" t="s">
        <v>103</v>
      </c>
      <c r="B70" t="s">
        <v>86</v>
      </c>
      <c r="C70">
        <v>2024</v>
      </c>
      <c r="D70" t="s">
        <v>94</v>
      </c>
      <c r="E70">
        <v>6</v>
      </c>
      <c r="F70">
        <v>4</v>
      </c>
      <c r="G70">
        <v>6</v>
      </c>
      <c r="H70">
        <v>6</v>
      </c>
      <c r="I70">
        <f t="shared" si="20"/>
        <v>4.9000000000000004</v>
      </c>
      <c r="J70">
        <f t="array" ref="J70">STDEV(IF(($B$3:$B$722=$B70)*($C$3:$C$722=$C70)*($D$3:$D$722=$D70),$E$3:$E$722))</f>
        <v>2.330951164939612</v>
      </c>
      <c r="K70">
        <f t="shared" si="21"/>
        <v>5.0999999999999996</v>
      </c>
      <c r="L70">
        <f t="array" ref="L70">STDEV(IF(($B$3:$B$722=$B70)*($C$3:$C$722=$C70)*($D$3:$D$722=$D70),$F$3:$F$722))</f>
        <v>1.9119507199599977</v>
      </c>
      <c r="M70">
        <f t="shared" si="22"/>
        <v>6.6</v>
      </c>
      <c r="N70">
        <f t="array" ref="N70">STDEV(IF(($B$3:$B$722=$B70)*($C$3:$C$722=$C70)*($D$3:$D$722=$D70),$G$3:$G$722))</f>
        <v>2.5033311140691445</v>
      </c>
      <c r="O70">
        <f t="shared" si="23"/>
        <v>4.2</v>
      </c>
      <c r="P70">
        <f t="array" ref="P70">STDEV(IF(($B$3:$B$722=$B70)*($C$3:$C$722=$C70)*($D$3:$D$722=$D70),$H$3:$H$722))</f>
        <v>2.3944379994757292</v>
      </c>
      <c r="Q70" s="35">
        <f t="shared" si="24"/>
        <v>0.47191035854605617</v>
      </c>
      <c r="R70">
        <f t="shared" si="25"/>
        <v>-0.57532863609738549</v>
      </c>
      <c r="S70">
        <f t="shared" si="26"/>
        <v>-0.23968063858108826</v>
      </c>
      <c r="T70">
        <f t="shared" si="27"/>
        <v>0.75174216262610105</v>
      </c>
      <c r="V70">
        <v>0</v>
      </c>
      <c r="W70">
        <v>0</v>
      </c>
      <c r="X70">
        <v>0</v>
      </c>
      <c r="Y70">
        <v>0</v>
      </c>
      <c r="Z70" s="25">
        <v>3.25</v>
      </c>
      <c r="AA70" s="28">
        <v>4.5</v>
      </c>
      <c r="AB70" s="28">
        <v>3.75</v>
      </c>
      <c r="AC70" s="28">
        <v>2.25</v>
      </c>
      <c r="AD70" s="31">
        <v>3</v>
      </c>
      <c r="AE70" s="31">
        <v>2</v>
      </c>
      <c r="AF70">
        <v>8</v>
      </c>
      <c r="AG70" s="28">
        <f t="shared" si="28"/>
        <v>3.5</v>
      </c>
      <c r="AH70" s="31">
        <f t="shared" si="29"/>
        <v>2.5</v>
      </c>
      <c r="AI70" s="22" cm="1">
        <f t="array" ref="AI70">IF(U70="",0,IFERROR((U70-AVERAGEIFS($U$3:$U$722,$A$3:$A$722,$A70))/_xlfn.STDEV.S(_xlfn._xlws.FILTER($U$3:$U$722,$A$3:$A$722=$A70)),0))</f>
        <v>0</v>
      </c>
      <c r="AJ70" s="25">
        <f t="array" ref="AJ70">IFERROR((Z70-AVERAGEIFS($Z$3:$Z$722,$A$3:$A$722,$A70))/_xlfn.STDEV.S(_xlfn._xlws.FILTER($Z$3:$Z$722,$A$3:$A$722=$A70)),"")</f>
        <v>-0.45785374261776435</v>
      </c>
      <c r="AK70" s="28">
        <f t="array" ref="AK70">IFERROR((AG70-AVERAGEIFS($AG$3:$AG$722,$A$3:$A$722,$A70))/_xlfn.STDEV.S(_xlfn._xlws.FILTER($AG$3:$AG$722,$A$3:$A$722=$A70)),"")</f>
        <v>0.38599255082646194</v>
      </c>
      <c r="AL70" s="31">
        <f t="array" ref="AL70">IFERROR((AH70-AVERAGEIFS($AH$3:$AH$722,$A$3:$A$722,$A70))/_xlfn.STDEV.S(_xlfn._xlws.FILTER($AH$3:$AH$722,$A$3:$A$722=$A70)),"")</f>
        <v>-9.8720779193452374E-2</v>
      </c>
      <c r="AM70" s="18">
        <f t="shared" si="30"/>
        <v>-0.47191035854605617</v>
      </c>
      <c r="AN70" s="18">
        <f t="shared" si="31"/>
        <v>-0.92976410116382047</v>
      </c>
      <c r="AO70">
        <f t="shared" si="32"/>
        <v>0.45785374261776435</v>
      </c>
      <c r="AP70">
        <f t="shared" si="33"/>
        <v>0.62567318940755023</v>
      </c>
      <c r="AQ70">
        <f t="shared" si="34"/>
        <v>-0.8504629418195534</v>
      </c>
      <c r="AR70" s="18" t="str">
        <f t="shared" si="35"/>
        <v>A. 총체적과장형</v>
      </c>
      <c r="AS70">
        <f t="shared" si="36"/>
        <v>3.25</v>
      </c>
      <c r="AT70">
        <f t="shared" si="37"/>
        <v>4</v>
      </c>
      <c r="AU70">
        <f t="shared" si="38"/>
        <v>4.333333333333333</v>
      </c>
      <c r="AV70">
        <f t="shared" si="39"/>
        <v>2.666666666666667</v>
      </c>
    </row>
    <row r="71" spans="1:48" x14ac:dyDescent="0.3">
      <c r="A71" t="s">
        <v>103</v>
      </c>
      <c r="B71" t="s">
        <v>86</v>
      </c>
      <c r="C71">
        <v>2025</v>
      </c>
      <c r="D71" t="s">
        <v>95</v>
      </c>
      <c r="E71">
        <v>6</v>
      </c>
      <c r="F71">
        <v>4</v>
      </c>
      <c r="G71">
        <v>8</v>
      </c>
      <c r="H71">
        <v>6</v>
      </c>
      <c r="I71">
        <f t="shared" si="20"/>
        <v>4.7</v>
      </c>
      <c r="J71">
        <f t="array" ref="J71">STDEV(IF(($B$3:$B$722=$B71)*($C$3:$C$722=$C71)*($D$3:$D$722=$D71),$E$3:$E$722))</f>
        <v>1.8885620632287057</v>
      </c>
      <c r="K71">
        <f t="shared" si="21"/>
        <v>4.3</v>
      </c>
      <c r="L71">
        <f t="array" ref="L71">STDEV(IF(($B$3:$B$722=$B71)*($C$3:$C$722=$C71)*($D$3:$D$722=$D71),$F$3:$F$722))</f>
        <v>1.7669811040931427</v>
      </c>
      <c r="M71">
        <f t="shared" si="22"/>
        <v>7.2</v>
      </c>
      <c r="N71">
        <f t="array" ref="N71">STDEV(IF(($B$3:$B$722=$B71)*($C$3:$C$722=$C71)*($D$3:$D$722=$D71),$G$3:$G$722))</f>
        <v>2.529822128134704</v>
      </c>
      <c r="O71">
        <f t="shared" si="23"/>
        <v>4.5</v>
      </c>
      <c r="P71">
        <f t="array" ref="P71">STDEV(IF(($B$3:$B$722=$B71)*($C$3:$C$722=$C71)*($D$3:$D$722=$D71),$H$3:$H$722))</f>
        <v>2.0682789409984759</v>
      </c>
      <c r="Q71" s="35">
        <f t="shared" si="24"/>
        <v>0.68835439687775268</v>
      </c>
      <c r="R71">
        <f t="shared" si="25"/>
        <v>-0.16978110252852255</v>
      </c>
      <c r="S71">
        <f t="shared" si="26"/>
        <v>0.31622776601683777</v>
      </c>
      <c r="T71">
        <f t="shared" si="27"/>
        <v>0.72524066762284234</v>
      </c>
      <c r="V71">
        <v>0</v>
      </c>
      <c r="W71">
        <v>0</v>
      </c>
      <c r="X71">
        <v>0</v>
      </c>
      <c r="Y71">
        <v>0</v>
      </c>
      <c r="Z71" s="25">
        <v>3.25</v>
      </c>
      <c r="AA71" s="28">
        <v>3.875</v>
      </c>
      <c r="AB71" s="28">
        <v>3.25</v>
      </c>
      <c r="AC71" s="28">
        <v>2.5</v>
      </c>
      <c r="AD71" s="31">
        <v>3</v>
      </c>
      <c r="AE71" s="31">
        <v>2.5</v>
      </c>
      <c r="AF71">
        <v>16</v>
      </c>
      <c r="AG71" s="28">
        <f t="shared" si="28"/>
        <v>3.2083333333333335</v>
      </c>
      <c r="AH71" s="31">
        <f t="shared" si="29"/>
        <v>2.75</v>
      </c>
      <c r="AI71" s="22" cm="1">
        <f t="array" ref="AI71">IF(U71="",0,IFERROR((U71-AVERAGEIFS($U$3:$U$722,$A$3:$A$722,$A71))/_xlfn.STDEV.S(_xlfn._xlws.FILTER($U$3:$U$722,$A$3:$A$722=$A71)),0))</f>
        <v>0</v>
      </c>
      <c r="AJ71" s="25">
        <f t="array" ref="AJ71">IFERROR((Z71-AVERAGEIFS($Z$3:$Z$722,$A$3:$A$722,$A71))/_xlfn.STDEV.S(_xlfn._xlws.FILTER($Z$3:$Z$722,$A$3:$A$722=$A71)),"")</f>
        <v>-0.45785374261776435</v>
      </c>
      <c r="AK71" s="28">
        <f t="array" ref="AK71">IFERROR((AG71-AVERAGEIFS($AG$3:$AG$722,$A$3:$A$722,$A71))/_xlfn.STDEV.S(_xlfn._xlws.FILTER($AG$3:$AG$722,$A$3:$A$722=$A71)),"")</f>
        <v>0.10927514057779164</v>
      </c>
      <c r="AL71" s="31">
        <f t="array" ref="AL71">IFERROR((AH71-AVERAGEIFS($AH$3:$AH$722,$A$3:$A$722,$A71))/_xlfn.STDEV.S(_xlfn._xlws.FILTER($AH$3:$AH$722,$A$3:$A$722=$A71)),"")</f>
        <v>0.15695893670325883</v>
      </c>
      <c r="AM71" s="18">
        <f t="shared" si="30"/>
        <v>-0.68835439687775268</v>
      </c>
      <c r="AN71" s="18">
        <f t="shared" si="31"/>
        <v>-1.146208139495517</v>
      </c>
      <c r="AO71">
        <f t="shared" si="32"/>
        <v>0.45785374261776435</v>
      </c>
      <c r="AP71">
        <f t="shared" si="33"/>
        <v>-0.20695262543904613</v>
      </c>
      <c r="AQ71">
        <f t="shared" si="34"/>
        <v>-0.56828173091958356</v>
      </c>
      <c r="AR71" s="18" t="str">
        <f t="shared" si="35"/>
        <v>A. 총체적과장형</v>
      </c>
      <c r="AS71">
        <f t="shared" si="36"/>
        <v>4</v>
      </c>
      <c r="AT71">
        <f t="shared" si="37"/>
        <v>4.333333333333333</v>
      </c>
      <c r="AU71">
        <f t="shared" si="38"/>
        <v>2.666666666666667</v>
      </c>
      <c r="AV71" t="str">
        <f t="shared" si="39"/>
        <v/>
      </c>
    </row>
    <row r="72" spans="1:48" x14ac:dyDescent="0.3">
      <c r="A72" t="s">
        <v>103</v>
      </c>
      <c r="B72" t="s">
        <v>86</v>
      </c>
      <c r="C72">
        <v>2025</v>
      </c>
      <c r="D72" t="s">
        <v>96</v>
      </c>
      <c r="E72">
        <v>6</v>
      </c>
      <c r="F72">
        <v>4</v>
      </c>
      <c r="G72">
        <v>8</v>
      </c>
      <c r="H72">
        <v>6</v>
      </c>
      <c r="I72">
        <f t="shared" si="20"/>
        <v>4.7</v>
      </c>
      <c r="J72">
        <f t="array" ref="J72">STDEV(IF(($B$3:$B$722=$B72)*($C$3:$C$722=$C72)*($D$3:$D$722=$D72),$E$3:$E$722))</f>
        <v>1.8885620632287057</v>
      </c>
      <c r="K72">
        <f t="shared" si="21"/>
        <v>4.3</v>
      </c>
      <c r="L72">
        <f t="array" ref="L72">STDEV(IF(($B$3:$B$722=$B72)*($C$3:$C$722=$C72)*($D$3:$D$722=$D72),$F$3:$F$722))</f>
        <v>1.7669811040931427</v>
      </c>
      <c r="M72">
        <f t="shared" si="22"/>
        <v>7.2</v>
      </c>
      <c r="N72">
        <f t="array" ref="N72">STDEV(IF(($B$3:$B$722=$B72)*($C$3:$C$722=$C72)*($D$3:$D$722=$D72),$G$3:$G$722))</f>
        <v>2.529822128134704</v>
      </c>
      <c r="O72">
        <f t="shared" si="23"/>
        <v>4.5</v>
      </c>
      <c r="P72">
        <f t="array" ref="P72">STDEV(IF(($B$3:$B$722=$B72)*($C$3:$C$722=$C72)*($D$3:$D$722=$D72),$H$3:$H$722))</f>
        <v>2.0682789409984759</v>
      </c>
      <c r="Q72" s="35">
        <f t="shared" si="24"/>
        <v>0.68835439687775268</v>
      </c>
      <c r="R72">
        <f t="shared" si="25"/>
        <v>-0.16978110252852255</v>
      </c>
      <c r="S72">
        <f t="shared" si="26"/>
        <v>0.31622776601683777</v>
      </c>
      <c r="T72">
        <f t="shared" si="27"/>
        <v>0.72524066762284234</v>
      </c>
      <c r="U72" s="22">
        <v>-0.33346666666666658</v>
      </c>
      <c r="V72">
        <v>0</v>
      </c>
      <c r="W72">
        <v>1</v>
      </c>
      <c r="X72">
        <v>2</v>
      </c>
      <c r="Y72">
        <v>3</v>
      </c>
      <c r="Z72" s="25">
        <v>4</v>
      </c>
      <c r="AA72" s="28">
        <v>4</v>
      </c>
      <c r="AB72" s="28">
        <v>3.5</v>
      </c>
      <c r="AC72" s="28">
        <v>2.5</v>
      </c>
      <c r="AD72" s="31">
        <v>3.25</v>
      </c>
      <c r="AE72" s="31">
        <v>3</v>
      </c>
      <c r="AF72">
        <v>8</v>
      </c>
      <c r="AG72" s="28">
        <f t="shared" si="28"/>
        <v>3.3333333333333335</v>
      </c>
      <c r="AH72" s="31">
        <f t="shared" si="29"/>
        <v>3.125</v>
      </c>
      <c r="AI72" s="22" cm="1">
        <f t="array" ref="AI72">IF(U72="",0,IFERROR((U72-AVERAGEIFS($U$3:$U$722,$A$3:$A$722,$A72))/_xlfn.STDEV.S(_xlfn._xlws.FILTER($U$3:$U$722,$A$3:$A$722=$A72)),0))</f>
        <v>-0.70710678118654757</v>
      </c>
      <c r="AJ72" s="25">
        <f t="array" ref="AJ72">IFERROR((Z72-AVERAGEIFS($Z$3:$Z$722,$A$3:$A$722,$A72))/_xlfn.STDEV.S(_xlfn._xlws.FILTER($Z$3:$Z$722,$A$3:$A$722=$A72)),"")</f>
        <v>0.86899032053017544</v>
      </c>
      <c r="AK72" s="28">
        <f t="array" ref="AK72">IFERROR((AG72-AVERAGEIFS($AG$3:$AG$722,$A$3:$A$722,$A72))/_xlfn.STDEV.S(_xlfn._xlws.FILTER($AG$3:$AG$722,$A$3:$A$722=$A72)),"")</f>
        <v>0.22786831639865041</v>
      </c>
      <c r="AL72" s="31">
        <f t="array" ref="AL72">IFERROR((AH72-AVERAGEIFS($AH$3:$AH$722,$A$3:$A$722,$A72))/_xlfn.STDEV.S(_xlfn._xlws.FILTER($AH$3:$AH$722,$A$3:$A$722=$A72)),"")</f>
        <v>0.54047851054832574</v>
      </c>
      <c r="AM72" s="18">
        <f t="shared" si="30"/>
        <v>-1.3954611780643003</v>
      </c>
      <c r="AN72" s="18">
        <f t="shared" si="31"/>
        <v>0.18063592365242276</v>
      </c>
      <c r="AO72">
        <f t="shared" si="32"/>
        <v>-1.5760971017167229</v>
      </c>
      <c r="AP72">
        <f t="shared" si="33"/>
        <v>-8.8359449618187369E-2</v>
      </c>
      <c r="AQ72">
        <f t="shared" si="34"/>
        <v>-0.1847621570745166</v>
      </c>
      <c r="AR72" s="18" t="str">
        <f t="shared" si="35"/>
        <v>D. 균형일치형</v>
      </c>
      <c r="AS72">
        <f t="shared" si="36"/>
        <v>4.333333333333333</v>
      </c>
      <c r="AT72">
        <f t="shared" si="37"/>
        <v>2.666666666666667</v>
      </c>
      <c r="AU72" t="str">
        <f t="shared" si="38"/>
        <v/>
      </c>
      <c r="AV72" t="str">
        <f t="shared" si="39"/>
        <v/>
      </c>
    </row>
    <row r="73" spans="1:48" x14ac:dyDescent="0.3">
      <c r="A73" t="s">
        <v>103</v>
      </c>
      <c r="B73" t="s">
        <v>86</v>
      </c>
      <c r="C73">
        <v>2025</v>
      </c>
      <c r="D73" t="s">
        <v>97</v>
      </c>
      <c r="E73">
        <v>6</v>
      </c>
      <c r="F73">
        <v>4</v>
      </c>
      <c r="G73">
        <v>8</v>
      </c>
      <c r="H73">
        <v>6</v>
      </c>
      <c r="I73">
        <f t="shared" si="20"/>
        <v>4.7</v>
      </c>
      <c r="J73">
        <f t="array" ref="J73">STDEV(IF(($B$3:$B$722=$B73)*($C$3:$C$722=$C73)*($D$3:$D$722=$D73),$E$3:$E$722))</f>
        <v>1.8885620632287057</v>
      </c>
      <c r="K73">
        <f t="shared" si="21"/>
        <v>4.3</v>
      </c>
      <c r="L73">
        <f t="array" ref="L73">STDEV(IF(($B$3:$B$722=$B73)*($C$3:$C$722=$C73)*($D$3:$D$722=$D73),$F$3:$F$722))</f>
        <v>1.7669811040931427</v>
      </c>
      <c r="M73">
        <f t="shared" si="22"/>
        <v>7.2</v>
      </c>
      <c r="N73">
        <f t="array" ref="N73">STDEV(IF(($B$3:$B$722=$B73)*($C$3:$C$722=$C73)*($D$3:$D$722=$D73),$G$3:$G$722))</f>
        <v>2.529822128134704</v>
      </c>
      <c r="O73">
        <f t="shared" si="23"/>
        <v>4.5</v>
      </c>
      <c r="P73">
        <f t="array" ref="P73">STDEV(IF(($B$3:$B$722=$B73)*($C$3:$C$722=$C73)*($D$3:$D$722=$D73),$H$3:$H$722))</f>
        <v>2.0682789409984759</v>
      </c>
      <c r="Q73" s="35">
        <f t="shared" si="24"/>
        <v>0.68835439687775268</v>
      </c>
      <c r="R73">
        <f t="shared" si="25"/>
        <v>-0.16978110252852255</v>
      </c>
      <c r="S73">
        <f t="shared" si="26"/>
        <v>0.31622776601683777</v>
      </c>
      <c r="T73">
        <f t="shared" si="27"/>
        <v>0.72524066762284234</v>
      </c>
      <c r="V73">
        <v>0</v>
      </c>
      <c r="W73">
        <v>0</v>
      </c>
      <c r="X73">
        <v>0</v>
      </c>
      <c r="Y73">
        <v>0</v>
      </c>
      <c r="Z73" s="25">
        <v>4.333333333333333</v>
      </c>
      <c r="AA73" s="28">
        <v>4.666666666666667</v>
      </c>
      <c r="AB73" s="28">
        <v>3.333333333333333</v>
      </c>
      <c r="AC73" s="28">
        <v>2.666666666666667</v>
      </c>
      <c r="AD73" s="31">
        <v>4.333333333333333</v>
      </c>
      <c r="AE73" s="31">
        <v>3</v>
      </c>
      <c r="AF73">
        <v>6</v>
      </c>
      <c r="AG73" s="28">
        <f t="shared" si="28"/>
        <v>3.5555555555555558</v>
      </c>
      <c r="AH73" s="31">
        <f t="shared" si="29"/>
        <v>3.6666666666666665</v>
      </c>
      <c r="AI73" s="22" cm="1">
        <f t="array" ref="AI73">IF(U73="",0,IFERROR((U73-AVERAGEIFS($U$3:$U$722,$A$3:$A$722,$A73))/_xlfn.STDEV.S(_xlfn._xlws.FILTER($U$3:$U$722,$A$3:$A$722=$A73)),0))</f>
        <v>0</v>
      </c>
      <c r="AJ73" s="25">
        <f t="array" ref="AJ73">IFERROR((Z73-AVERAGEIFS($Z$3:$Z$722,$A$3:$A$722,$A73))/_xlfn.STDEV.S(_xlfn._xlws.FILTER($Z$3:$Z$722,$A$3:$A$722=$A73)),"")</f>
        <v>1.4586987930403705</v>
      </c>
      <c r="AK73" s="28">
        <f t="array" ref="AK73">IFERROR((AG73-AVERAGEIFS($AG$3:$AG$722,$A$3:$A$722,$A73))/_xlfn.STDEV.S(_xlfn._xlws.FILTER($AG$3:$AG$722,$A$3:$A$722=$A73)),"")</f>
        <v>0.43870062896906609</v>
      </c>
      <c r="AL73" s="31">
        <f t="array" ref="AL73">IFERROR((AH73-AVERAGEIFS($AH$3:$AH$722,$A$3:$A$722,$A73))/_xlfn.STDEV.S(_xlfn._xlws.FILTER($AH$3:$AH$722,$A$3:$A$722=$A73)),"")</f>
        <v>1.0944512283245331</v>
      </c>
      <c r="AM73" s="18">
        <f t="shared" si="30"/>
        <v>-0.68835439687775268</v>
      </c>
      <c r="AN73" s="18">
        <f t="shared" si="31"/>
        <v>0.77034439616261785</v>
      </c>
      <c r="AO73">
        <f t="shared" si="32"/>
        <v>-1.4586987930403705</v>
      </c>
      <c r="AP73">
        <f t="shared" si="33"/>
        <v>0.12247286295222831</v>
      </c>
      <c r="AQ73">
        <f t="shared" si="34"/>
        <v>0.36921056070169078</v>
      </c>
      <c r="AR73" s="18" t="str">
        <f t="shared" si="35"/>
        <v>B. 외부미화형</v>
      </c>
      <c r="AS73">
        <f t="shared" si="36"/>
        <v>2.666666666666667</v>
      </c>
      <c r="AT73" t="str">
        <f t="shared" si="37"/>
        <v/>
      </c>
      <c r="AU73" t="str">
        <f t="shared" si="38"/>
        <v/>
      </c>
      <c r="AV73" t="str">
        <f t="shared" si="39"/>
        <v/>
      </c>
    </row>
    <row r="74" spans="1:48" x14ac:dyDescent="0.3">
      <c r="A74" t="s">
        <v>103</v>
      </c>
      <c r="B74" t="s">
        <v>86</v>
      </c>
      <c r="C74">
        <v>2025</v>
      </c>
      <c r="D74" t="s">
        <v>98</v>
      </c>
      <c r="E74">
        <v>6</v>
      </c>
      <c r="F74">
        <v>4</v>
      </c>
      <c r="G74">
        <v>8</v>
      </c>
      <c r="H74">
        <v>6</v>
      </c>
      <c r="I74">
        <f t="shared" si="20"/>
        <v>4.7</v>
      </c>
      <c r="J74">
        <f t="array" ref="J74">STDEV(IF(($B$3:$B$722=$B74)*($C$3:$C$722=$C74)*($D$3:$D$722=$D74),$E$3:$E$722))</f>
        <v>1.8885620632287057</v>
      </c>
      <c r="K74">
        <f t="shared" si="21"/>
        <v>4.3</v>
      </c>
      <c r="L74">
        <f t="array" ref="L74">STDEV(IF(($B$3:$B$722=$B74)*($C$3:$C$722=$C74)*($D$3:$D$722=$D74),$F$3:$F$722))</f>
        <v>1.7669811040931427</v>
      </c>
      <c r="M74">
        <f t="shared" si="22"/>
        <v>7.2</v>
      </c>
      <c r="N74">
        <f t="array" ref="N74">STDEV(IF(($B$3:$B$722=$B74)*($C$3:$C$722=$C74)*($D$3:$D$722=$D74),$G$3:$G$722))</f>
        <v>2.529822128134704</v>
      </c>
      <c r="O74">
        <f t="shared" si="23"/>
        <v>4.5</v>
      </c>
      <c r="P74">
        <f t="array" ref="P74">STDEV(IF(($B$3:$B$722=$B74)*($C$3:$C$722=$C74)*($D$3:$D$722=$D74),$H$3:$H$722))</f>
        <v>2.0682789409984759</v>
      </c>
      <c r="Q74" s="35">
        <f t="shared" si="24"/>
        <v>0.68835439687775268</v>
      </c>
      <c r="R74">
        <f t="shared" si="25"/>
        <v>-0.16978110252852255</v>
      </c>
      <c r="S74">
        <f t="shared" si="26"/>
        <v>0.31622776601683777</v>
      </c>
      <c r="T74">
        <f t="shared" si="27"/>
        <v>0.72524066762284234</v>
      </c>
      <c r="V74">
        <v>0</v>
      </c>
      <c r="W74">
        <v>0</v>
      </c>
      <c r="X74">
        <v>1</v>
      </c>
      <c r="Y74">
        <v>1</v>
      </c>
      <c r="Z74" s="25">
        <v>2.666666666666667</v>
      </c>
      <c r="AA74" s="28">
        <v>4.333333333333333</v>
      </c>
      <c r="AB74" s="28">
        <v>2.666666666666667</v>
      </c>
      <c r="AC74" s="28">
        <v>2</v>
      </c>
      <c r="AD74" s="31">
        <v>3</v>
      </c>
      <c r="AE74" s="31">
        <v>2</v>
      </c>
      <c r="AF74">
        <v>6</v>
      </c>
      <c r="AG74" s="28">
        <f t="shared" si="28"/>
        <v>3</v>
      </c>
      <c r="AH74" s="31">
        <f t="shared" si="29"/>
        <v>2.5</v>
      </c>
      <c r="AI74" s="22" cm="1">
        <f t="array" ref="AI74">IF(U74="",0,IFERROR((U74-AVERAGEIFS($U$3:$U$722,$A$3:$A$722,$A74))/_xlfn.STDEV.S(_xlfn._xlws.FILTER($U$3:$U$722,$A$3:$A$722=$A74)),0))</f>
        <v>0</v>
      </c>
      <c r="AJ74" s="25">
        <f t="array" ref="AJ74">IFERROR((Z74-AVERAGEIFS($Z$3:$Z$722,$A$3:$A$722,$A74))/_xlfn.STDEV.S(_xlfn._xlws.FILTER($Z$3:$Z$722,$A$3:$A$722=$A74)),"")</f>
        <v>-1.4898435695106058</v>
      </c>
      <c r="AK74" s="28">
        <f t="array" ref="AK74">IFERROR((AG74-AVERAGEIFS($AG$3:$AG$722,$A$3:$A$722,$A74))/_xlfn.STDEV.S(_xlfn._xlws.FILTER($AG$3:$AG$722,$A$3:$A$722=$A74)),"")</f>
        <v>-8.8380152456973102E-2</v>
      </c>
      <c r="AL74" s="31">
        <f t="array" ref="AL74">IFERROR((AH74-AVERAGEIFS($AH$3:$AH$722,$A$3:$A$722,$A74))/_xlfn.STDEV.S(_xlfn._xlws.FILTER($AH$3:$AH$722,$A$3:$A$722=$A74)),"")</f>
        <v>-9.8720779193452374E-2</v>
      </c>
      <c r="AM74" s="18">
        <f t="shared" si="30"/>
        <v>-0.68835439687775268</v>
      </c>
      <c r="AN74" s="18">
        <f t="shared" si="31"/>
        <v>-2.1781979663883586</v>
      </c>
      <c r="AO74">
        <f t="shared" si="32"/>
        <v>1.4898435695106058</v>
      </c>
      <c r="AP74">
        <f t="shared" si="33"/>
        <v>-0.40460791847381089</v>
      </c>
      <c r="AQ74">
        <f t="shared" si="34"/>
        <v>-0.82396144681629468</v>
      </c>
      <c r="AR74" s="18" t="str">
        <f t="shared" si="35"/>
        <v>A. 총체적과장형</v>
      </c>
      <c r="AS74" t="str">
        <f t="shared" si="36"/>
        <v/>
      </c>
      <c r="AT74" t="str">
        <f t="shared" si="37"/>
        <v/>
      </c>
      <c r="AU74" t="str">
        <f t="shared" si="38"/>
        <v/>
      </c>
      <c r="AV74" t="str">
        <f t="shared" si="39"/>
        <v/>
      </c>
    </row>
    <row r="75" spans="1:48" x14ac:dyDescent="0.3">
      <c r="A75" t="s">
        <v>104</v>
      </c>
      <c r="B75" t="s">
        <v>86</v>
      </c>
      <c r="C75">
        <v>2023</v>
      </c>
      <c r="D75" t="s">
        <v>87</v>
      </c>
      <c r="E75">
        <v>4</v>
      </c>
      <c r="F75">
        <v>6</v>
      </c>
      <c r="G75">
        <v>8</v>
      </c>
      <c r="H75">
        <v>2</v>
      </c>
      <c r="I75">
        <f t="shared" si="20"/>
        <v>5.4</v>
      </c>
      <c r="J75">
        <f t="array" ref="J75">STDEV(IF(($B$3:$B$722=$B75)*($C$3:$C$722=$C75)*($D$3:$D$722=$D75),$E$3:$E$722))</f>
        <v>1.8973665961010269</v>
      </c>
      <c r="K75">
        <f t="shared" si="21"/>
        <v>5.4</v>
      </c>
      <c r="L75">
        <f t="array" ref="L75">STDEV(IF(($B$3:$B$722=$B75)*($C$3:$C$722=$C75)*($D$3:$D$722=$D75),$F$3:$F$722))</f>
        <v>1.6465452046971285</v>
      </c>
      <c r="M75">
        <f t="shared" si="22"/>
        <v>7.8</v>
      </c>
      <c r="N75">
        <f t="array" ref="N75">STDEV(IF(($B$3:$B$722=$B75)*($C$3:$C$722=$C75)*($D$3:$D$722=$D75),$G$3:$G$722))</f>
        <v>0.63245553203367588</v>
      </c>
      <c r="O75">
        <f t="shared" si="23"/>
        <v>4.8</v>
      </c>
      <c r="P75">
        <f t="array" ref="P75">STDEV(IF(($B$3:$B$722=$B75)*($C$3:$C$722=$C75)*($D$3:$D$722=$D75),$H$3:$H$722))</f>
        <v>2.6997942308422114</v>
      </c>
      <c r="Q75" s="35">
        <f t="shared" si="24"/>
        <v>-0.73786478737262229</v>
      </c>
      <c r="R75">
        <f t="shared" si="25"/>
        <v>0.36439934858051215</v>
      </c>
      <c r="S75">
        <f t="shared" si="26"/>
        <v>0.31622776601683822</v>
      </c>
      <c r="T75">
        <f t="shared" si="27"/>
        <v>-1.037116076482069</v>
      </c>
      <c r="V75">
        <v>2</v>
      </c>
      <c r="W75">
        <v>0</v>
      </c>
      <c r="X75">
        <v>0</v>
      </c>
      <c r="Y75">
        <v>2</v>
      </c>
      <c r="Z75" s="25">
        <v>3.307692307692307</v>
      </c>
      <c r="AA75" s="28">
        <v>3.4615384615384621</v>
      </c>
      <c r="AB75" s="28">
        <v>3.0769230769230771</v>
      </c>
      <c r="AC75" s="28">
        <v>3.384615384615385</v>
      </c>
      <c r="AD75" s="31">
        <v>3.307692307692307</v>
      </c>
      <c r="AE75" s="31">
        <v>2.692307692307693</v>
      </c>
      <c r="AF75">
        <v>13</v>
      </c>
      <c r="AG75" s="28">
        <f t="shared" si="28"/>
        <v>3.3076923076923079</v>
      </c>
      <c r="AH75" s="31">
        <f t="shared" si="29"/>
        <v>3</v>
      </c>
      <c r="AI75" s="22" cm="1">
        <f t="array" ref="AI75">IF(U75="",0,IFERROR((U75-AVERAGEIFS($U$3:$U$722,$A$3:$A$722,$A75))/_xlfn.STDEV.S(_xlfn._xlws.FILTER($U$3:$U$722,$A$3:$A$722=$A75)),0))</f>
        <v>0</v>
      </c>
      <c r="AJ75" s="25">
        <f t="array" ref="AJ75">IFERROR((Z75-AVERAGEIFS($Z$3:$Z$722,$A$3:$A$722,$A75))/_xlfn.STDEV.S(_xlfn._xlws.FILTER($Z$3:$Z$722,$A$3:$A$722=$A75)),"")</f>
        <v>0.24494622412030223</v>
      </c>
      <c r="AK75" s="28">
        <f t="array" ref="AK75">IFERROR((AG75-AVERAGEIFS($AG$3:$AG$722,$A$3:$A$722,$A75))/_xlfn.STDEV.S(_xlfn._xlws.FILTER($AG$3:$AG$722,$A$3:$A$722=$A75)),"")</f>
        <v>0.24483137514308317</v>
      </c>
      <c r="AL75" s="31">
        <f t="array" ref="AL75">IFERROR((AH75-AVERAGEIFS($AH$3:$AH$722,$A$3:$A$722,$A75))/_xlfn.STDEV.S(_xlfn._xlws.FILTER($AH$3:$AH$722,$A$3:$A$722=$A75)),"")</f>
        <v>0.47158572046166708</v>
      </c>
      <c r="AM75" s="18">
        <f t="shared" si="30"/>
        <v>0.73786478737262229</v>
      </c>
      <c r="AN75" s="18">
        <f t="shared" si="31"/>
        <v>0.98281101149292449</v>
      </c>
      <c r="AO75">
        <f t="shared" si="32"/>
        <v>-0.24494622412030223</v>
      </c>
      <c r="AP75">
        <f t="shared" si="33"/>
        <v>-7.1396390873755045E-2</v>
      </c>
      <c r="AQ75">
        <f t="shared" si="34"/>
        <v>1.5087017969437362</v>
      </c>
      <c r="AR75" s="18" t="str">
        <f t="shared" si="35"/>
        <v>E. 총체적과소형</v>
      </c>
      <c r="AS75">
        <f t="shared" si="36"/>
        <v>3.9</v>
      </c>
      <c r="AT75">
        <f t="shared" si="37"/>
        <v>3.7777777777777781</v>
      </c>
      <c r="AU75">
        <f t="shared" si="38"/>
        <v>3.2173913043478262</v>
      </c>
      <c r="AV75">
        <f t="shared" si="39"/>
        <v>3.047619047619047</v>
      </c>
    </row>
    <row r="76" spans="1:48" x14ac:dyDescent="0.3">
      <c r="A76" t="s">
        <v>104</v>
      </c>
      <c r="B76" t="s">
        <v>86</v>
      </c>
      <c r="C76">
        <v>2023</v>
      </c>
      <c r="D76" t="s">
        <v>88</v>
      </c>
      <c r="E76">
        <v>4</v>
      </c>
      <c r="F76">
        <v>6</v>
      </c>
      <c r="G76">
        <v>8</v>
      </c>
      <c r="H76">
        <v>2</v>
      </c>
      <c r="I76">
        <f t="shared" si="20"/>
        <v>5.4</v>
      </c>
      <c r="J76">
        <f t="array" ref="J76">STDEV(IF(($B$3:$B$722=$B76)*($C$3:$C$722=$C76)*($D$3:$D$722=$D76),$E$3:$E$722))</f>
        <v>1.8973665961010269</v>
      </c>
      <c r="K76">
        <f t="shared" si="21"/>
        <v>5.4</v>
      </c>
      <c r="L76">
        <f t="array" ref="L76">STDEV(IF(($B$3:$B$722=$B76)*($C$3:$C$722=$C76)*($D$3:$D$722=$D76),$F$3:$F$722))</f>
        <v>1.6465452046971285</v>
      </c>
      <c r="M76">
        <f t="shared" si="22"/>
        <v>7.8</v>
      </c>
      <c r="N76">
        <f t="array" ref="N76">STDEV(IF(($B$3:$B$722=$B76)*($C$3:$C$722=$C76)*($D$3:$D$722=$D76),$G$3:$G$722))</f>
        <v>0.63245553203367588</v>
      </c>
      <c r="O76">
        <f t="shared" si="23"/>
        <v>4.8</v>
      </c>
      <c r="P76">
        <f t="array" ref="P76">STDEV(IF(($B$3:$B$722=$B76)*($C$3:$C$722=$C76)*($D$3:$D$722=$D76),$H$3:$H$722))</f>
        <v>2.6997942308422114</v>
      </c>
      <c r="Q76" s="35">
        <f t="shared" si="24"/>
        <v>-0.73786478737262229</v>
      </c>
      <c r="R76">
        <f t="shared" si="25"/>
        <v>0.36439934858051215</v>
      </c>
      <c r="S76">
        <f t="shared" si="26"/>
        <v>0.31622776601683822</v>
      </c>
      <c r="T76">
        <f t="shared" si="27"/>
        <v>-1.037116076482069</v>
      </c>
      <c r="U76" s="22">
        <v>-0.33103333333333329</v>
      </c>
      <c r="V76">
        <v>0</v>
      </c>
      <c r="W76">
        <v>1</v>
      </c>
      <c r="X76">
        <v>2</v>
      </c>
      <c r="Y76">
        <v>3</v>
      </c>
      <c r="Z76" s="25">
        <v>3.9</v>
      </c>
      <c r="AA76" s="28">
        <v>3.5</v>
      </c>
      <c r="AB76" s="28">
        <v>4.3</v>
      </c>
      <c r="AC76" s="28">
        <v>4</v>
      </c>
      <c r="AD76" s="31">
        <v>3.1</v>
      </c>
      <c r="AE76" s="31">
        <v>3.4</v>
      </c>
      <c r="AF76">
        <v>10</v>
      </c>
      <c r="AG76" s="28">
        <f t="shared" si="28"/>
        <v>3.9333333333333336</v>
      </c>
      <c r="AH76" s="31">
        <f t="shared" si="29"/>
        <v>3.25</v>
      </c>
      <c r="AI76" s="22" cm="1">
        <f t="array" ref="AI76">IF(U76="",0,IFERROR((U76-AVERAGEIFS($U$3:$U$722,$A$3:$A$722,$A76))/_xlfn.STDEV.S(_xlfn._xlws.FILTER($U$3:$U$722,$A$3:$A$722=$A76)),0))</f>
        <v>-0.51300524503702183</v>
      </c>
      <c r="AJ76" s="25">
        <f t="array" ref="AJ76">IFERROR((Z76-AVERAGEIFS($Z$3:$Z$722,$A$3:$A$722,$A76))/_xlfn.STDEV.S(_xlfn._xlws.FILTER($Z$3:$Z$722,$A$3:$A$722=$A76)),"")</f>
        <v>1.5156532621414376</v>
      </c>
      <c r="AK76" s="28">
        <f t="array" ref="AK76">IFERROR((AG76-AVERAGEIFS($AG$3:$AG$722,$A$3:$A$722,$A76))/_xlfn.STDEV.S(_xlfn._xlws.FILTER($AG$3:$AG$722,$A$3:$A$722=$A76)),"")</f>
        <v>0.87039267433736001</v>
      </c>
      <c r="AL76" s="31">
        <f t="array" ref="AL76">IFERROR((AH76-AVERAGEIFS($AH$3:$AH$722,$A$3:$A$722,$A76))/_xlfn.STDEV.S(_xlfn._xlws.FILTER($AH$3:$AH$722,$A$3:$A$722=$A76)),"")</f>
        <v>0.74952416831137336</v>
      </c>
      <c r="AM76" s="18">
        <f t="shared" si="30"/>
        <v>0.22485954233560046</v>
      </c>
      <c r="AN76" s="18">
        <f t="shared" si="31"/>
        <v>2.2535180495140601</v>
      </c>
      <c r="AO76">
        <f t="shared" si="32"/>
        <v>-2.0286585071784593</v>
      </c>
      <c r="AP76">
        <f t="shared" si="33"/>
        <v>0.55416490832052179</v>
      </c>
      <c r="AQ76">
        <f t="shared" si="34"/>
        <v>1.7866402447934424</v>
      </c>
      <c r="AR76" s="18" t="str">
        <f t="shared" si="35"/>
        <v>D. 균형일치형</v>
      </c>
      <c r="AS76">
        <f t="shared" si="36"/>
        <v>3.7777777777777781</v>
      </c>
      <c r="AT76">
        <f t="shared" si="37"/>
        <v>3.2173913043478262</v>
      </c>
      <c r="AU76">
        <f t="shared" si="38"/>
        <v>3.047619047619047</v>
      </c>
      <c r="AV76">
        <f t="shared" si="39"/>
        <v>3.4615384615384621</v>
      </c>
    </row>
    <row r="77" spans="1:48" x14ac:dyDescent="0.3">
      <c r="A77" t="s">
        <v>104</v>
      </c>
      <c r="B77" t="s">
        <v>86</v>
      </c>
      <c r="C77">
        <v>2023</v>
      </c>
      <c r="D77" t="s">
        <v>89</v>
      </c>
      <c r="E77">
        <v>4</v>
      </c>
      <c r="F77">
        <v>6</v>
      </c>
      <c r="G77">
        <v>8</v>
      </c>
      <c r="H77">
        <v>2</v>
      </c>
      <c r="I77">
        <f t="shared" si="20"/>
        <v>5.4</v>
      </c>
      <c r="J77">
        <f t="array" ref="J77">STDEV(IF(($B$3:$B$722=$B77)*($C$3:$C$722=$C77)*($D$3:$D$722=$D77),$E$3:$E$722))</f>
        <v>1.8973665961010269</v>
      </c>
      <c r="K77">
        <f t="shared" si="21"/>
        <v>5.4</v>
      </c>
      <c r="L77">
        <f t="array" ref="L77">STDEV(IF(($B$3:$B$722=$B77)*($C$3:$C$722=$C77)*($D$3:$D$722=$D77),$F$3:$F$722))</f>
        <v>1.6465452046971285</v>
      </c>
      <c r="M77">
        <f t="shared" si="22"/>
        <v>7.8</v>
      </c>
      <c r="N77">
        <f t="array" ref="N77">STDEV(IF(($B$3:$B$722=$B77)*($C$3:$C$722=$C77)*($D$3:$D$722=$D77),$G$3:$G$722))</f>
        <v>0.63245553203367588</v>
      </c>
      <c r="O77">
        <f t="shared" si="23"/>
        <v>4.8</v>
      </c>
      <c r="P77">
        <f t="array" ref="P77">STDEV(IF(($B$3:$B$722=$B77)*($C$3:$C$722=$C77)*($D$3:$D$722=$D77),$H$3:$H$722))</f>
        <v>2.6997942308422114</v>
      </c>
      <c r="Q77" s="35">
        <f t="shared" si="24"/>
        <v>-0.73786478737262229</v>
      </c>
      <c r="R77">
        <f t="shared" si="25"/>
        <v>0.36439934858051215</v>
      </c>
      <c r="S77">
        <f t="shared" si="26"/>
        <v>0.31622776601683822</v>
      </c>
      <c r="T77">
        <f t="shared" si="27"/>
        <v>-1.037116076482069</v>
      </c>
      <c r="U77" s="22">
        <v>-0.18098571428571431</v>
      </c>
      <c r="V77">
        <v>0</v>
      </c>
      <c r="W77">
        <v>2</v>
      </c>
      <c r="X77">
        <v>5</v>
      </c>
      <c r="Y77">
        <v>7</v>
      </c>
      <c r="Z77" s="25">
        <v>3.7777777777777781</v>
      </c>
      <c r="AA77" s="28">
        <v>3.7777777777777781</v>
      </c>
      <c r="AB77" s="28">
        <v>3.666666666666667</v>
      </c>
      <c r="AC77" s="28">
        <v>3.2777777777777781</v>
      </c>
      <c r="AD77" s="31">
        <v>3.3888888888888888</v>
      </c>
      <c r="AE77" s="31">
        <v>2.9444444444444451</v>
      </c>
      <c r="AF77">
        <v>18</v>
      </c>
      <c r="AG77" s="28">
        <f t="shared" si="28"/>
        <v>3.5740740740740744</v>
      </c>
      <c r="AH77" s="31">
        <f t="shared" si="29"/>
        <v>3.166666666666667</v>
      </c>
      <c r="AI77" s="22" cm="1">
        <f t="array" ref="AI77">IF(U77="",0,IFERROR((U77-AVERAGEIFS($U$3:$U$722,$A$3:$A$722,$A77))/_xlfn.STDEV.S(_xlfn._xlws.FILTER($U$3:$U$722,$A$3:$A$722=$A77)),0))</f>
        <v>-0.15676448495721254</v>
      </c>
      <c r="AJ77" s="25">
        <f t="array" ref="AJ77">IFERROR((Z77-AVERAGEIFS($Z$3:$Z$722,$A$3:$A$722,$A77))/_xlfn.STDEV.S(_xlfn._xlws.FILTER($Z$3:$Z$722,$A$3:$A$722=$A77)),"")</f>
        <v>1.2534438733434268</v>
      </c>
      <c r="AK77" s="28">
        <f t="array" ref="AK77">IFERROR((AG77-AVERAGEIFS($AG$3:$AG$722,$A$3:$A$722,$A77))/_xlfn.STDEV.S(_xlfn._xlws.FILTER($AG$3:$AG$722,$A$3:$A$722=$A77)),"")</f>
        <v>0.51117919606596529</v>
      </c>
      <c r="AL77" s="31">
        <f t="array" ref="AL77">IFERROR((AH77-AVERAGEIFS($AH$3:$AH$722,$A$3:$A$722,$A77))/_xlfn.STDEV.S(_xlfn._xlws.FILTER($AH$3:$AH$722,$A$3:$A$722=$A77)),"")</f>
        <v>0.65687801902813825</v>
      </c>
      <c r="AM77" s="18">
        <f t="shared" si="30"/>
        <v>0.58110030241540978</v>
      </c>
      <c r="AN77" s="18">
        <f t="shared" si="31"/>
        <v>1.9913086607160491</v>
      </c>
      <c r="AO77">
        <f t="shared" si="32"/>
        <v>-1.4102083583006393</v>
      </c>
      <c r="AP77">
        <f t="shared" si="33"/>
        <v>0.19495143004912707</v>
      </c>
      <c r="AQ77">
        <f t="shared" si="34"/>
        <v>1.6939940955102073</v>
      </c>
      <c r="AR77" s="18" t="str">
        <f t="shared" si="35"/>
        <v>E. 총체적과소형</v>
      </c>
      <c r="AS77">
        <f t="shared" si="36"/>
        <v>3.2173913043478262</v>
      </c>
      <c r="AT77">
        <f t="shared" si="37"/>
        <v>3.047619047619047</v>
      </c>
      <c r="AU77">
        <f t="shared" si="38"/>
        <v>3.4615384615384621</v>
      </c>
      <c r="AV77">
        <f t="shared" si="39"/>
        <v>2.666666666666667</v>
      </c>
    </row>
    <row r="78" spans="1:48" x14ac:dyDescent="0.3">
      <c r="A78" t="s">
        <v>104</v>
      </c>
      <c r="B78" t="s">
        <v>86</v>
      </c>
      <c r="C78">
        <v>2023</v>
      </c>
      <c r="D78" t="s">
        <v>90</v>
      </c>
      <c r="E78">
        <v>4</v>
      </c>
      <c r="F78">
        <v>6</v>
      </c>
      <c r="G78">
        <v>8</v>
      </c>
      <c r="H78">
        <v>2</v>
      </c>
      <c r="I78">
        <f t="shared" si="20"/>
        <v>5.4</v>
      </c>
      <c r="J78">
        <f t="array" ref="J78">STDEV(IF(($B$3:$B$722=$B78)*($C$3:$C$722=$C78)*($D$3:$D$722=$D78),$E$3:$E$722))</f>
        <v>1.8973665961010269</v>
      </c>
      <c r="K78">
        <f t="shared" si="21"/>
        <v>5.4</v>
      </c>
      <c r="L78">
        <f t="array" ref="L78">STDEV(IF(($B$3:$B$722=$B78)*($C$3:$C$722=$C78)*($D$3:$D$722=$D78),$F$3:$F$722))</f>
        <v>1.6465452046971285</v>
      </c>
      <c r="M78">
        <f t="shared" si="22"/>
        <v>7.8</v>
      </c>
      <c r="N78">
        <f t="array" ref="N78">STDEV(IF(($B$3:$B$722=$B78)*($C$3:$C$722=$C78)*($D$3:$D$722=$D78),$G$3:$G$722))</f>
        <v>0.63245553203367588</v>
      </c>
      <c r="O78">
        <f t="shared" si="23"/>
        <v>4.8</v>
      </c>
      <c r="P78">
        <f t="array" ref="P78">STDEV(IF(($B$3:$B$722=$B78)*($C$3:$C$722=$C78)*($D$3:$D$722=$D78),$H$3:$H$722))</f>
        <v>2.6997942308422114</v>
      </c>
      <c r="Q78" s="35">
        <f t="shared" si="24"/>
        <v>-0.73786478737262229</v>
      </c>
      <c r="R78">
        <f t="shared" si="25"/>
        <v>0.36439934858051215</v>
      </c>
      <c r="S78">
        <f t="shared" si="26"/>
        <v>0.31622776601683822</v>
      </c>
      <c r="T78">
        <f t="shared" si="27"/>
        <v>-1.037116076482069</v>
      </c>
      <c r="U78" s="22">
        <v>0.68254705882352951</v>
      </c>
      <c r="V78">
        <v>13</v>
      </c>
      <c r="W78">
        <v>2</v>
      </c>
      <c r="X78">
        <v>2</v>
      </c>
      <c r="Y78">
        <v>17</v>
      </c>
      <c r="Z78" s="25">
        <v>3.2173913043478262</v>
      </c>
      <c r="AA78" s="28">
        <v>3.2608695652173911</v>
      </c>
      <c r="AB78" s="28">
        <v>3.304347826086957</v>
      </c>
      <c r="AC78" s="28">
        <v>3.043478260869565</v>
      </c>
      <c r="AD78" s="31">
        <v>3.0869565217391299</v>
      </c>
      <c r="AE78" s="31">
        <v>2.8260869565217388</v>
      </c>
      <c r="AF78">
        <v>23</v>
      </c>
      <c r="AG78" s="28">
        <f t="shared" si="28"/>
        <v>3.2028985507246372</v>
      </c>
      <c r="AH78" s="31">
        <f t="shared" si="29"/>
        <v>2.9565217391304346</v>
      </c>
      <c r="AI78" s="22" cm="1">
        <f t="array" ref="AI78">IF(U78="",0,IFERROR((U78-AVERAGEIFS($U$3:$U$722,$A$3:$A$722,$A78))/_xlfn.STDEV.S(_xlfn._xlws.FILTER($U$3:$U$722,$A$3:$A$722=$A78)),0))</f>
        <v>1.8934218052273368</v>
      </c>
      <c r="AJ78" s="25">
        <f t="array" ref="AJ78">IFERROR((Z78-AVERAGEIFS($Z$3:$Z$722,$A$3:$A$722,$A78))/_xlfn.STDEV.S(_xlfn._xlws.FILTER($Z$3:$Z$722,$A$3:$A$722=$A78)),"")</f>
        <v>5.1219007708273194E-2</v>
      </c>
      <c r="AK78" s="28">
        <f t="array" ref="AK78">IFERROR((AG78-AVERAGEIFS($AG$3:$AG$722,$A$3:$A$722,$A78))/_xlfn.STDEV.S(_xlfn._xlws.FILTER($AG$3:$AG$722,$A$3:$A$722=$A78)),"")</f>
        <v>0.14005097221317869</v>
      </c>
      <c r="AL78" s="31">
        <f t="array" ref="AL78">IFERROR((AH78-AVERAGEIFS($AH$3:$AH$722,$A$3:$A$722,$A78))/_xlfn.STDEV.S(_xlfn._xlws.FILTER($AH$3:$AH$722,$A$3:$A$722=$A78)),"")</f>
        <v>0.42324859909650053</v>
      </c>
      <c r="AM78" s="18">
        <f t="shared" si="30"/>
        <v>2.6312865925999591</v>
      </c>
      <c r="AN78" s="18">
        <f t="shared" si="31"/>
        <v>0.78908379508089543</v>
      </c>
      <c r="AO78">
        <f t="shared" si="32"/>
        <v>1.8422027975190636</v>
      </c>
      <c r="AP78">
        <f t="shared" si="33"/>
        <v>-0.17617679380365953</v>
      </c>
      <c r="AQ78">
        <f t="shared" si="34"/>
        <v>1.4603646755785695</v>
      </c>
      <c r="AR78" s="18" t="str">
        <f t="shared" si="35"/>
        <v>E. 총체적과소형</v>
      </c>
      <c r="AS78">
        <f t="shared" si="36"/>
        <v>3.047619047619047</v>
      </c>
      <c r="AT78">
        <f t="shared" si="37"/>
        <v>3.4615384615384621</v>
      </c>
      <c r="AU78">
        <f t="shared" si="38"/>
        <v>2.666666666666667</v>
      </c>
      <c r="AV78">
        <f t="shared" si="39"/>
        <v>3.5</v>
      </c>
    </row>
    <row r="79" spans="1:48" x14ac:dyDescent="0.3">
      <c r="A79" t="s">
        <v>104</v>
      </c>
      <c r="B79" t="s">
        <v>86</v>
      </c>
      <c r="C79">
        <v>2024</v>
      </c>
      <c r="D79" t="s">
        <v>91</v>
      </c>
      <c r="E79">
        <v>4</v>
      </c>
      <c r="F79">
        <v>6</v>
      </c>
      <c r="G79">
        <v>8</v>
      </c>
      <c r="H79">
        <v>2</v>
      </c>
      <c r="I79">
        <f t="shared" si="20"/>
        <v>4.9000000000000004</v>
      </c>
      <c r="J79">
        <f t="array" ref="J79">STDEV(IF(($B$3:$B$722=$B79)*($C$3:$C$722=$C79)*($D$3:$D$722=$D79),$E$3:$E$722))</f>
        <v>2.330951164939612</v>
      </c>
      <c r="K79">
        <f t="shared" si="21"/>
        <v>5.0999999999999996</v>
      </c>
      <c r="L79">
        <f t="array" ref="L79">STDEV(IF(($B$3:$B$722=$B79)*($C$3:$C$722=$C79)*($D$3:$D$722=$D79),$F$3:$F$722))</f>
        <v>1.9119507199599977</v>
      </c>
      <c r="M79">
        <f t="shared" si="22"/>
        <v>6.6</v>
      </c>
      <c r="N79">
        <f t="array" ref="N79">STDEV(IF(($B$3:$B$722=$B79)*($C$3:$C$722=$C79)*($D$3:$D$722=$D79),$G$3:$G$722))</f>
        <v>2.5033311140691445</v>
      </c>
      <c r="O79">
        <f t="shared" si="23"/>
        <v>4.2</v>
      </c>
      <c r="P79">
        <f t="array" ref="P79">STDEV(IF(($B$3:$B$722=$B79)*($C$3:$C$722=$C79)*($D$3:$D$722=$D79),$H$3:$H$722))</f>
        <v>2.3944379994757292</v>
      </c>
      <c r="Q79" s="35">
        <f t="shared" si="24"/>
        <v>-0.38610847517404623</v>
      </c>
      <c r="R79">
        <f t="shared" si="25"/>
        <v>0.4707234295342248</v>
      </c>
      <c r="S79">
        <f t="shared" si="26"/>
        <v>0.55925482335587307</v>
      </c>
      <c r="T79">
        <f t="shared" si="27"/>
        <v>-0.91879597654301259</v>
      </c>
      <c r="U79" s="22">
        <v>-0.29844999999999999</v>
      </c>
      <c r="V79">
        <v>0</v>
      </c>
      <c r="W79">
        <v>2</v>
      </c>
      <c r="X79">
        <v>2</v>
      </c>
      <c r="Y79">
        <v>4</v>
      </c>
      <c r="Z79" s="25">
        <v>3.047619047619047</v>
      </c>
      <c r="AA79" s="28">
        <v>3</v>
      </c>
      <c r="AB79" s="28">
        <v>3.333333333333333</v>
      </c>
      <c r="AC79" s="28">
        <v>3.047619047619047</v>
      </c>
      <c r="AD79" s="31">
        <v>2.7619047619047619</v>
      </c>
      <c r="AE79" s="31">
        <v>2.6190476190476191</v>
      </c>
      <c r="AF79">
        <v>21</v>
      </c>
      <c r="AG79" s="28">
        <f t="shared" si="28"/>
        <v>3.1269841269841265</v>
      </c>
      <c r="AH79" s="31">
        <f t="shared" si="29"/>
        <v>2.6904761904761907</v>
      </c>
      <c r="AI79" s="22" cm="1">
        <f t="array" ref="AI79">IF(U79="",0,IFERROR((U79-AVERAGEIFS($U$3:$U$722,$A$3:$A$722,$A79))/_xlfn.STDEV.S(_xlfn._xlws.FILTER($U$3:$U$722,$A$3:$A$722=$A79)),0))</f>
        <v>-0.43564639385180781</v>
      </c>
      <c r="AJ79" s="25">
        <f t="array" ref="AJ79">IFERROR((Z79-AVERAGEIFS($Z$3:$Z$722,$A$3:$A$722,$A79))/_xlfn.STDEV.S(_xlfn._xlws.FILTER($Z$3:$Z$722,$A$3:$A$722=$A79)),"")</f>
        <v>-0.31300182596937315</v>
      </c>
      <c r="AK79" s="28">
        <f t="array" ref="AK79">IFERROR((AG79-AVERAGEIFS($AG$3:$AG$722,$A$3:$A$722,$A79))/_xlfn.STDEV.S(_xlfn._xlws.FILTER($AG$3:$AG$722,$A$3:$A$722=$A79)),"")</f>
        <v>6.4146222370340553E-2</v>
      </c>
      <c r="AL79" s="31">
        <f t="array" ref="AL79">IFERROR((AH79-AVERAGEIFS($AH$3:$AH$722,$A$3:$A$722,$A79))/_xlfn.STDEV.S(_xlfn._xlws.FILTER($AH$3:$AH$722,$A$3:$A$722=$A79)),"")</f>
        <v>0.12747145169536425</v>
      </c>
      <c r="AM79" s="18">
        <f t="shared" si="30"/>
        <v>-4.9537918677761583E-2</v>
      </c>
      <c r="AN79" s="18">
        <f t="shared" si="31"/>
        <v>7.310664920467308E-2</v>
      </c>
      <c r="AO79">
        <f t="shared" si="32"/>
        <v>-0.12264456788243466</v>
      </c>
      <c r="AP79">
        <f t="shared" si="33"/>
        <v>-0.4951086009855325</v>
      </c>
      <c r="AQ79">
        <f t="shared" si="34"/>
        <v>1.0462674282383768</v>
      </c>
      <c r="AR79" s="18" t="str">
        <f t="shared" si="35"/>
        <v>D. 균형일치형</v>
      </c>
      <c r="AS79">
        <f t="shared" si="36"/>
        <v>3.4615384615384621</v>
      </c>
      <c r="AT79">
        <f t="shared" si="37"/>
        <v>2.666666666666667</v>
      </c>
      <c r="AU79">
        <f t="shared" si="38"/>
        <v>3.5</v>
      </c>
      <c r="AV79">
        <f t="shared" si="39"/>
        <v>2.333333333333333</v>
      </c>
    </row>
    <row r="80" spans="1:48" x14ac:dyDescent="0.3">
      <c r="A80" t="s">
        <v>104</v>
      </c>
      <c r="B80" t="s">
        <v>86</v>
      </c>
      <c r="C80">
        <v>2024</v>
      </c>
      <c r="D80" t="s">
        <v>92</v>
      </c>
      <c r="E80">
        <v>4</v>
      </c>
      <c r="F80">
        <v>6</v>
      </c>
      <c r="G80">
        <v>8</v>
      </c>
      <c r="H80">
        <v>2</v>
      </c>
      <c r="I80">
        <f t="shared" si="20"/>
        <v>4.9000000000000004</v>
      </c>
      <c r="J80">
        <f t="array" ref="J80">STDEV(IF(($B$3:$B$722=$B80)*($C$3:$C$722=$C80)*($D$3:$D$722=$D80),$E$3:$E$722))</f>
        <v>2.330951164939612</v>
      </c>
      <c r="K80">
        <f t="shared" si="21"/>
        <v>5.0999999999999996</v>
      </c>
      <c r="L80">
        <f t="array" ref="L80">STDEV(IF(($B$3:$B$722=$B80)*($C$3:$C$722=$C80)*($D$3:$D$722=$D80),$F$3:$F$722))</f>
        <v>1.9119507199599977</v>
      </c>
      <c r="M80">
        <f t="shared" si="22"/>
        <v>6.6</v>
      </c>
      <c r="N80">
        <f t="array" ref="N80">STDEV(IF(($B$3:$B$722=$B80)*($C$3:$C$722=$C80)*($D$3:$D$722=$D80),$G$3:$G$722))</f>
        <v>2.5033311140691445</v>
      </c>
      <c r="O80">
        <f t="shared" si="23"/>
        <v>4.2</v>
      </c>
      <c r="P80">
        <f t="array" ref="P80">STDEV(IF(($B$3:$B$722=$B80)*($C$3:$C$722=$C80)*($D$3:$D$722=$D80),$H$3:$H$722))</f>
        <v>2.3944379994757292</v>
      </c>
      <c r="Q80" s="35">
        <f t="shared" si="24"/>
        <v>-0.38610847517404623</v>
      </c>
      <c r="R80">
        <f t="shared" si="25"/>
        <v>0.4707234295342248</v>
      </c>
      <c r="S80">
        <f t="shared" si="26"/>
        <v>0.55925482335587307</v>
      </c>
      <c r="T80">
        <f t="shared" si="27"/>
        <v>-0.91879597654301259</v>
      </c>
      <c r="U80" s="22">
        <v>0.31950000000000001</v>
      </c>
      <c r="V80">
        <v>1</v>
      </c>
      <c r="W80">
        <v>0</v>
      </c>
      <c r="X80">
        <v>2</v>
      </c>
      <c r="Y80">
        <v>3</v>
      </c>
      <c r="Z80" s="25">
        <v>3.4615384615384621</v>
      </c>
      <c r="AA80" s="28">
        <v>3.7692307692307692</v>
      </c>
      <c r="AB80" s="28">
        <v>3.384615384615385</v>
      </c>
      <c r="AC80" s="28">
        <v>2.9230769230769229</v>
      </c>
      <c r="AD80" s="31">
        <v>3.307692307692307</v>
      </c>
      <c r="AE80" s="31">
        <v>2.384615384615385</v>
      </c>
      <c r="AF80">
        <v>13</v>
      </c>
      <c r="AG80" s="28">
        <f t="shared" si="28"/>
        <v>3.358974358974359</v>
      </c>
      <c r="AH80" s="31">
        <f t="shared" si="29"/>
        <v>2.8461538461538458</v>
      </c>
      <c r="AI80" s="22" cm="1">
        <f t="array" ref="AI80">IF(U80="",0,IFERROR((U80-AVERAGEIFS($U$3:$U$722,$A$3:$A$722,$A80))/_xlfn.STDEV.S(_xlfn._xlws.FILTER($U$3:$U$722,$A$3:$A$722=$A80)),0))</f>
        <v>1.0314810360173394</v>
      </c>
      <c r="AJ80" s="25">
        <f t="array" ref="AJ80">IFERROR((Z80-AVERAGEIFS($Z$3:$Z$722,$A$3:$A$722,$A80))/_xlfn.STDEV.S(_xlfn._xlws.FILTER($Z$3:$Z$722,$A$3:$A$722=$A80)),"")</f>
        <v>0.57500000022969033</v>
      </c>
      <c r="AK80" s="28">
        <f t="array" ref="AK80">IFERROR((AG80-AVERAGEIFS($AG$3:$AG$722,$A$3:$A$722,$A80))/_xlfn.STDEV.S(_xlfn._xlws.FILTER($AG$3:$AG$722,$A$3:$A$722=$A80)),"")</f>
        <v>0.29610689147048275</v>
      </c>
      <c r="AL80" s="31">
        <f t="array" ref="AL80">IFERROR((AH80-AVERAGEIFS($AH$3:$AH$722,$A$3:$A$722,$A80))/_xlfn.STDEV.S(_xlfn._xlws.FILTER($AH$3:$AH$722,$A$3:$A$722=$A80)),"")</f>
        <v>0.30054667563107823</v>
      </c>
      <c r="AM80" s="18">
        <f t="shared" si="30"/>
        <v>1.4175895111913857</v>
      </c>
      <c r="AN80" s="18">
        <f t="shared" si="31"/>
        <v>0.96110847540373656</v>
      </c>
      <c r="AO80">
        <f t="shared" si="32"/>
        <v>0.45648103578764909</v>
      </c>
      <c r="AP80">
        <f t="shared" si="33"/>
        <v>-0.26314793188539032</v>
      </c>
      <c r="AQ80">
        <f t="shared" si="34"/>
        <v>1.2193426521740909</v>
      </c>
      <c r="AR80" s="18" t="str">
        <f t="shared" si="35"/>
        <v>E. 총체적과소형</v>
      </c>
      <c r="AS80">
        <f t="shared" si="36"/>
        <v>2.666666666666667</v>
      </c>
      <c r="AT80">
        <f t="shared" si="37"/>
        <v>3.5</v>
      </c>
      <c r="AU80">
        <f t="shared" si="38"/>
        <v>2.333333333333333</v>
      </c>
      <c r="AV80">
        <f t="shared" si="39"/>
        <v>3</v>
      </c>
    </row>
    <row r="81" spans="1:48" x14ac:dyDescent="0.3">
      <c r="A81" t="s">
        <v>104</v>
      </c>
      <c r="B81" t="s">
        <v>86</v>
      </c>
      <c r="C81">
        <v>2024</v>
      </c>
      <c r="D81" t="s">
        <v>93</v>
      </c>
      <c r="E81">
        <v>4</v>
      </c>
      <c r="F81">
        <v>6</v>
      </c>
      <c r="G81">
        <v>8</v>
      </c>
      <c r="H81">
        <v>2</v>
      </c>
      <c r="I81">
        <f t="shared" si="20"/>
        <v>4.9000000000000004</v>
      </c>
      <c r="J81">
        <f t="array" ref="J81">STDEV(IF(($B$3:$B$722=$B81)*($C$3:$C$722=$C81)*($D$3:$D$722=$D81),$E$3:$E$722))</f>
        <v>2.330951164939612</v>
      </c>
      <c r="K81">
        <f t="shared" si="21"/>
        <v>5.0999999999999996</v>
      </c>
      <c r="L81">
        <f t="array" ref="L81">STDEV(IF(($B$3:$B$722=$B81)*($C$3:$C$722=$C81)*($D$3:$D$722=$D81),$F$3:$F$722))</f>
        <v>1.9119507199599977</v>
      </c>
      <c r="M81">
        <f t="shared" si="22"/>
        <v>6.6</v>
      </c>
      <c r="N81">
        <f t="array" ref="N81">STDEV(IF(($B$3:$B$722=$B81)*($C$3:$C$722=$C81)*($D$3:$D$722=$D81),$G$3:$G$722))</f>
        <v>2.5033311140691445</v>
      </c>
      <c r="O81">
        <f t="shared" si="23"/>
        <v>4.2</v>
      </c>
      <c r="P81">
        <f t="array" ref="P81">STDEV(IF(($B$3:$B$722=$B81)*($C$3:$C$722=$C81)*($D$3:$D$722=$D81),$H$3:$H$722))</f>
        <v>2.3944379994757292</v>
      </c>
      <c r="Q81" s="35">
        <f t="shared" si="24"/>
        <v>-0.38610847517404623</v>
      </c>
      <c r="R81">
        <f t="shared" si="25"/>
        <v>0.4707234295342248</v>
      </c>
      <c r="S81">
        <f t="shared" si="26"/>
        <v>0.55925482335587307</v>
      </c>
      <c r="T81">
        <f t="shared" si="27"/>
        <v>-0.91879597654301259</v>
      </c>
      <c r="U81" s="22">
        <v>-0.42267500000000002</v>
      </c>
      <c r="V81">
        <v>0</v>
      </c>
      <c r="W81">
        <v>2</v>
      </c>
      <c r="X81">
        <v>2</v>
      </c>
      <c r="Y81">
        <v>4</v>
      </c>
      <c r="Z81" s="25">
        <v>2.666666666666667</v>
      </c>
      <c r="AA81" s="28">
        <v>3</v>
      </c>
      <c r="AB81" s="28">
        <v>4</v>
      </c>
      <c r="AC81" s="28">
        <v>3</v>
      </c>
      <c r="AD81" s="31">
        <v>2.666666666666667</v>
      </c>
      <c r="AE81" s="31">
        <v>2.333333333333333</v>
      </c>
      <c r="AF81">
        <v>3</v>
      </c>
      <c r="AG81" s="28">
        <f t="shared" si="28"/>
        <v>3.3333333333333335</v>
      </c>
      <c r="AH81" s="31">
        <f t="shared" si="29"/>
        <v>2.5</v>
      </c>
      <c r="AI81" s="22" cm="1">
        <f t="array" ref="AI81">IF(U81="",0,IFERROR((U81-AVERAGEIFS($U$3:$U$722,$A$3:$A$722,$A81))/_xlfn.STDEV.S(_xlfn._xlws.FILTER($U$3:$U$722,$A$3:$A$722=$A81)),0))</f>
        <v>-0.73057948710448983</v>
      </c>
      <c r="AJ81" s="25">
        <f t="array" ref="AJ81">IFERROR((Z81-AVERAGEIFS($Z$3:$Z$722,$A$3:$A$722,$A81))/_xlfn.STDEV.S(_xlfn._xlws.FILTER($Z$3:$Z$722,$A$3:$A$722=$A81)),"")</f>
        <v>-1.1302778430021352</v>
      </c>
      <c r="AK81" s="28">
        <f t="array" ref="AK81">IFERROR((AG81-AVERAGEIFS($AG$3:$AG$722,$A$3:$A$722,$A81))/_xlfn.STDEV.S(_xlfn._xlws.FILTER($AG$3:$AG$722,$A$3:$A$722=$A81)),"")</f>
        <v>0.27046913330678296</v>
      </c>
      <c r="AL81" s="31">
        <f t="array" ref="AL81">IFERROR((AH81-AVERAGEIFS($AH$3:$AH$722,$A$3:$A$722,$A81))/_xlfn.STDEV.S(_xlfn._xlws.FILTER($AH$3:$AH$722,$A$3:$A$722=$A81)),"")</f>
        <v>-8.4291175237745541E-2</v>
      </c>
      <c r="AM81" s="18">
        <f t="shared" si="30"/>
        <v>-0.3444710119304436</v>
      </c>
      <c r="AN81" s="18">
        <f t="shared" si="31"/>
        <v>-0.74416936782808896</v>
      </c>
      <c r="AO81">
        <f t="shared" si="32"/>
        <v>0.39969835589764535</v>
      </c>
      <c r="AP81">
        <f t="shared" si="33"/>
        <v>-0.2887856900490901</v>
      </c>
      <c r="AQ81">
        <f t="shared" si="34"/>
        <v>0.83450480130526705</v>
      </c>
      <c r="AR81" s="18" t="str">
        <f t="shared" si="35"/>
        <v>A. 총체적과장형</v>
      </c>
      <c r="AS81">
        <f t="shared" si="36"/>
        <v>3.5</v>
      </c>
      <c r="AT81">
        <f t="shared" si="37"/>
        <v>2.333333333333333</v>
      </c>
      <c r="AU81">
        <f t="shared" si="38"/>
        <v>3</v>
      </c>
      <c r="AV81">
        <f t="shared" si="39"/>
        <v>2.916666666666667</v>
      </c>
    </row>
    <row r="82" spans="1:48" x14ac:dyDescent="0.3">
      <c r="A82" t="s">
        <v>104</v>
      </c>
      <c r="B82" t="s">
        <v>86</v>
      </c>
      <c r="C82">
        <v>2024</v>
      </c>
      <c r="D82" t="s">
        <v>94</v>
      </c>
      <c r="E82">
        <v>4</v>
      </c>
      <c r="F82">
        <v>6</v>
      </c>
      <c r="G82">
        <v>8</v>
      </c>
      <c r="H82">
        <v>2</v>
      </c>
      <c r="I82">
        <f t="shared" si="20"/>
        <v>4.9000000000000004</v>
      </c>
      <c r="J82">
        <f t="array" ref="J82">STDEV(IF(($B$3:$B$722=$B82)*($C$3:$C$722=$C82)*($D$3:$D$722=$D82),$E$3:$E$722))</f>
        <v>2.330951164939612</v>
      </c>
      <c r="K82">
        <f t="shared" si="21"/>
        <v>5.0999999999999996</v>
      </c>
      <c r="L82">
        <f t="array" ref="L82">STDEV(IF(($B$3:$B$722=$B82)*($C$3:$C$722=$C82)*($D$3:$D$722=$D82),$F$3:$F$722))</f>
        <v>1.9119507199599977</v>
      </c>
      <c r="M82">
        <f t="shared" si="22"/>
        <v>6.6</v>
      </c>
      <c r="N82">
        <f t="array" ref="N82">STDEV(IF(($B$3:$B$722=$B82)*($C$3:$C$722=$C82)*($D$3:$D$722=$D82),$G$3:$G$722))</f>
        <v>2.5033311140691445</v>
      </c>
      <c r="O82">
        <f t="shared" si="23"/>
        <v>4.2</v>
      </c>
      <c r="P82">
        <f t="array" ref="P82">STDEV(IF(($B$3:$B$722=$B82)*($C$3:$C$722=$C82)*($D$3:$D$722=$D82),$H$3:$H$722))</f>
        <v>2.3944379994757292</v>
      </c>
      <c r="Q82" s="35">
        <f t="shared" si="24"/>
        <v>-0.38610847517404623</v>
      </c>
      <c r="R82">
        <f t="shared" si="25"/>
        <v>0.4707234295342248</v>
      </c>
      <c r="S82">
        <f t="shared" si="26"/>
        <v>0.55925482335587307</v>
      </c>
      <c r="T82">
        <f t="shared" si="27"/>
        <v>-0.91879597654301259</v>
      </c>
      <c r="U82" s="22">
        <v>-0.24822499999999989</v>
      </c>
      <c r="V82">
        <v>1</v>
      </c>
      <c r="W82">
        <v>3</v>
      </c>
      <c r="X82">
        <v>4</v>
      </c>
      <c r="Y82">
        <v>8</v>
      </c>
      <c r="Z82" s="25">
        <v>3.5</v>
      </c>
      <c r="AA82" s="28">
        <v>3.75</v>
      </c>
      <c r="AB82" s="28">
        <v>4</v>
      </c>
      <c r="AC82" s="28">
        <v>3</v>
      </c>
      <c r="AD82" s="31">
        <v>4.25</v>
      </c>
      <c r="AE82" s="31">
        <v>2.25</v>
      </c>
      <c r="AF82">
        <v>4</v>
      </c>
      <c r="AG82" s="28">
        <f t="shared" si="28"/>
        <v>3.5833333333333335</v>
      </c>
      <c r="AH82" s="31">
        <f t="shared" si="29"/>
        <v>3.25</v>
      </c>
      <c r="AI82" s="22" cm="1">
        <f t="array" ref="AI82">IF(U82="",0,IFERROR((U82-AVERAGEIFS($U$3:$U$722,$A$3:$A$722,$A82))/_xlfn.STDEV.S(_xlfn._xlws.FILTER($U$3:$U$722,$A$3:$A$722=$A82)),0))</f>
        <v>-0.31640296774099297</v>
      </c>
      <c r="AJ82" s="25">
        <f t="array" ref="AJ82">IFERROR((Z82-AVERAGEIFS($Z$3:$Z$722,$A$3:$A$722,$A82))/_xlfn.STDEV.S(_xlfn._xlws.FILTER($Z$3:$Z$722,$A$3:$A$722=$A82)),"")</f>
        <v>0.65751344425703551</v>
      </c>
      <c r="AK82" s="28">
        <f t="array" ref="AK82">IFERROR((AG82-AVERAGEIFS($AG$3:$AG$722,$A$3:$A$722,$A82))/_xlfn.STDEV.S(_xlfn._xlws.FILTER($AG$3:$AG$722,$A$3:$A$722=$A82)),"")</f>
        <v>0.52043727540285667</v>
      </c>
      <c r="AL82" s="31">
        <f t="array" ref="AL82">IFERROR((AH82-AVERAGEIFS($AH$3:$AH$722,$A$3:$A$722,$A82))/_xlfn.STDEV.S(_xlfn._xlws.FILTER($AH$3:$AH$722,$A$3:$A$722=$A82)),"")</f>
        <v>0.74952416831137336</v>
      </c>
      <c r="AM82" s="18">
        <f t="shared" si="30"/>
        <v>6.970550743305326E-2</v>
      </c>
      <c r="AN82" s="18">
        <f t="shared" si="31"/>
        <v>1.0436219194310818</v>
      </c>
      <c r="AO82">
        <f t="shared" si="32"/>
        <v>-0.97391641199802848</v>
      </c>
      <c r="AP82">
        <f t="shared" si="33"/>
        <v>-3.8817547953016396E-2</v>
      </c>
      <c r="AQ82">
        <f t="shared" si="34"/>
        <v>1.6683201448543858</v>
      </c>
      <c r="AR82" s="18" t="str">
        <f t="shared" si="35"/>
        <v>D. 균형일치형</v>
      </c>
      <c r="AS82">
        <f t="shared" si="36"/>
        <v>2.333333333333333</v>
      </c>
      <c r="AT82">
        <f t="shared" si="37"/>
        <v>3</v>
      </c>
      <c r="AU82">
        <f t="shared" si="38"/>
        <v>2.916666666666667</v>
      </c>
      <c r="AV82">
        <f t="shared" si="39"/>
        <v>0</v>
      </c>
    </row>
    <row r="83" spans="1:48" x14ac:dyDescent="0.3">
      <c r="A83" t="s">
        <v>104</v>
      </c>
      <c r="B83" t="s">
        <v>86</v>
      </c>
      <c r="C83">
        <v>2025</v>
      </c>
      <c r="D83" t="s">
        <v>95</v>
      </c>
      <c r="E83">
        <v>6</v>
      </c>
      <c r="F83">
        <v>6</v>
      </c>
      <c r="G83">
        <v>8</v>
      </c>
      <c r="H83">
        <v>4</v>
      </c>
      <c r="I83">
        <f t="shared" si="20"/>
        <v>4.7</v>
      </c>
      <c r="J83">
        <f t="array" ref="J83">STDEV(IF(($B$3:$B$722=$B83)*($C$3:$C$722=$C83)*($D$3:$D$722=$D83),$E$3:$E$722))</f>
        <v>1.8885620632287057</v>
      </c>
      <c r="K83">
        <f t="shared" si="21"/>
        <v>4.3</v>
      </c>
      <c r="L83">
        <f t="array" ref="L83">STDEV(IF(($B$3:$B$722=$B83)*($C$3:$C$722=$C83)*($D$3:$D$722=$D83),$F$3:$F$722))</f>
        <v>1.7669811040931427</v>
      </c>
      <c r="M83">
        <f t="shared" si="22"/>
        <v>7.2</v>
      </c>
      <c r="N83">
        <f t="array" ref="N83">STDEV(IF(($B$3:$B$722=$B83)*($C$3:$C$722=$C83)*($D$3:$D$722=$D83),$G$3:$G$722))</f>
        <v>2.529822128134704</v>
      </c>
      <c r="O83">
        <f t="shared" si="23"/>
        <v>4.5</v>
      </c>
      <c r="P83">
        <f t="array" ref="P83">STDEV(IF(($B$3:$B$722=$B83)*($C$3:$C$722=$C83)*($D$3:$D$722=$D83),$H$3:$H$722))</f>
        <v>2.0682789409984759</v>
      </c>
      <c r="Q83" s="35">
        <f t="shared" si="24"/>
        <v>0.68835439687775268</v>
      </c>
      <c r="R83">
        <f t="shared" si="25"/>
        <v>0.96209291432829513</v>
      </c>
      <c r="S83">
        <f t="shared" si="26"/>
        <v>0.31622776601683777</v>
      </c>
      <c r="T83">
        <f t="shared" si="27"/>
        <v>-0.24174688920761411</v>
      </c>
      <c r="U83" s="22">
        <v>6.666666666666667E-5</v>
      </c>
      <c r="V83">
        <v>0</v>
      </c>
      <c r="W83">
        <v>0</v>
      </c>
      <c r="X83">
        <v>3</v>
      </c>
      <c r="Y83">
        <v>3</v>
      </c>
      <c r="Z83" s="25">
        <v>2.333333333333333</v>
      </c>
      <c r="AA83" s="28">
        <v>2.666666666666667</v>
      </c>
      <c r="AB83" s="28">
        <v>3.666666666666667</v>
      </c>
      <c r="AC83" s="28">
        <v>2.333333333333333</v>
      </c>
      <c r="AD83" s="31">
        <v>2</v>
      </c>
      <c r="AE83" s="31">
        <v>1.666666666666667</v>
      </c>
      <c r="AF83">
        <v>3</v>
      </c>
      <c r="AG83" s="28">
        <f t="shared" si="28"/>
        <v>2.8888888888888893</v>
      </c>
      <c r="AH83" s="31">
        <f t="shared" si="29"/>
        <v>1.8333333333333335</v>
      </c>
      <c r="AI83" s="22" cm="1">
        <f t="array" ref="AI83">IF(U83="",0,IFERROR((U83-AVERAGEIFS($U$3:$U$722,$A$3:$A$722,$A83))/_xlfn.STDEV.S(_xlfn._xlws.FILTER($U$3:$U$722,$A$3:$A$722=$A83)),0))</f>
        <v>0.27308730618827892</v>
      </c>
      <c r="AJ83" s="25">
        <f t="array" ref="AJ83">IFERROR((Z83-AVERAGEIFS($Z$3:$Z$722,$A$3:$A$722,$A83))/_xlfn.STDEV.S(_xlfn._xlws.FILTER($Z$3:$Z$722,$A$3:$A$722=$A83)),"")</f>
        <v>-1.845394357905805</v>
      </c>
      <c r="AK83" s="28">
        <f t="array" ref="AK83">IFERROR((AG83-AVERAGEIFS($AG$3:$AG$722,$A$3:$A$722,$A83))/_xlfn.STDEV.S(_xlfn._xlws.FILTER($AG$3:$AG$722,$A$3:$A$722=$A83)),"")</f>
        <v>-0.17391867486401455</v>
      </c>
      <c r="AL83" s="31">
        <f t="array" ref="AL83">IFERROR((AH83-AVERAGEIFS($AH$3:$AH$722,$A$3:$A$722,$A83))/_xlfn.STDEV.S(_xlfn._xlws.FILTER($AH$3:$AH$722,$A$3:$A$722=$A83)),"")</f>
        <v>-0.82546036950362889</v>
      </c>
      <c r="AM83" s="18">
        <f t="shared" si="30"/>
        <v>-0.41526709068947376</v>
      </c>
      <c r="AN83" s="18">
        <f t="shared" si="31"/>
        <v>-2.5337487547835575</v>
      </c>
      <c r="AO83">
        <f t="shared" si="32"/>
        <v>2.1184816640940838</v>
      </c>
      <c r="AP83">
        <f t="shared" si="33"/>
        <v>-0.49014644088085235</v>
      </c>
      <c r="AQ83">
        <f t="shared" si="34"/>
        <v>-0.58371348029601478</v>
      </c>
      <c r="AR83" s="18" t="str">
        <f t="shared" si="35"/>
        <v>A. 총체적과장형</v>
      </c>
      <c r="AS83">
        <f t="shared" si="36"/>
        <v>3</v>
      </c>
      <c r="AT83">
        <f t="shared" si="37"/>
        <v>2.916666666666667</v>
      </c>
      <c r="AU83">
        <f t="shared" si="38"/>
        <v>0</v>
      </c>
      <c r="AV83" t="str">
        <f t="shared" si="39"/>
        <v/>
      </c>
    </row>
    <row r="84" spans="1:48" x14ac:dyDescent="0.3">
      <c r="A84" t="s">
        <v>104</v>
      </c>
      <c r="B84" t="s">
        <v>86</v>
      </c>
      <c r="C84">
        <v>2025</v>
      </c>
      <c r="D84" t="s">
        <v>96</v>
      </c>
      <c r="E84">
        <v>6</v>
      </c>
      <c r="F84">
        <v>6</v>
      </c>
      <c r="G84">
        <v>8</v>
      </c>
      <c r="H84">
        <v>4</v>
      </c>
      <c r="I84">
        <f t="shared" si="20"/>
        <v>4.7</v>
      </c>
      <c r="J84">
        <f t="array" ref="J84">STDEV(IF(($B$3:$B$722=$B84)*($C$3:$C$722=$C84)*($D$3:$D$722=$D84),$E$3:$E$722))</f>
        <v>1.8885620632287057</v>
      </c>
      <c r="K84">
        <f t="shared" si="21"/>
        <v>4.3</v>
      </c>
      <c r="L84">
        <f t="array" ref="L84">STDEV(IF(($B$3:$B$722=$B84)*($C$3:$C$722=$C84)*($D$3:$D$722=$D84),$F$3:$F$722))</f>
        <v>1.7669811040931427</v>
      </c>
      <c r="M84">
        <f t="shared" si="22"/>
        <v>7.2</v>
      </c>
      <c r="N84">
        <f t="array" ref="N84">STDEV(IF(($B$3:$B$722=$B84)*($C$3:$C$722=$C84)*($D$3:$D$722=$D84),$G$3:$G$722))</f>
        <v>2.529822128134704</v>
      </c>
      <c r="O84">
        <f t="shared" si="23"/>
        <v>4.5</v>
      </c>
      <c r="P84">
        <f t="array" ref="P84">STDEV(IF(($B$3:$B$722=$B84)*($C$3:$C$722=$C84)*($D$3:$D$722=$D84),$H$3:$H$722))</f>
        <v>2.0682789409984759</v>
      </c>
      <c r="Q84" s="35">
        <f t="shared" si="24"/>
        <v>0.68835439687775268</v>
      </c>
      <c r="R84">
        <f t="shared" si="25"/>
        <v>0.96209291432829513</v>
      </c>
      <c r="S84">
        <f t="shared" si="26"/>
        <v>0.31622776601683777</v>
      </c>
      <c r="T84">
        <f t="shared" si="27"/>
        <v>-0.24174688920761411</v>
      </c>
      <c r="U84" s="22">
        <v>0.36943999999999999</v>
      </c>
      <c r="V84">
        <v>2</v>
      </c>
      <c r="W84">
        <v>0</v>
      </c>
      <c r="X84">
        <v>3</v>
      </c>
      <c r="Y84">
        <v>5</v>
      </c>
      <c r="Z84" s="25">
        <v>3</v>
      </c>
      <c r="AA84" s="28">
        <v>4</v>
      </c>
      <c r="AB84" s="28">
        <v>3</v>
      </c>
      <c r="AC84" s="28">
        <v>2.5</v>
      </c>
      <c r="AD84" s="31">
        <v>3</v>
      </c>
      <c r="AE84" s="31">
        <v>2.5</v>
      </c>
      <c r="AF84">
        <v>2</v>
      </c>
      <c r="AG84" s="28">
        <f t="shared" si="28"/>
        <v>3.1666666666666665</v>
      </c>
      <c r="AH84" s="31">
        <f t="shared" si="29"/>
        <v>2.75</v>
      </c>
      <c r="AI84" s="22" cm="1">
        <f t="array" ref="AI84">IF(U84="",0,IFERROR((U84-AVERAGEIFS($U$3:$U$722,$A$3:$A$722,$A84))/_xlfn.STDEV.S(_xlfn._xlws.FILTER($U$3:$U$722,$A$3:$A$722=$A84)),0))</f>
        <v>1.1500478194911887</v>
      </c>
      <c r="AJ84" s="25">
        <f t="array" ref="AJ84">IFERROR((Z84-AVERAGEIFS($Z$3:$Z$722,$A$3:$A$722,$A84))/_xlfn.STDEV.S(_xlfn._xlws.FILTER($Z$3:$Z$722,$A$3:$A$722=$A84)),"")</f>
        <v>-0.41516132809846734</v>
      </c>
      <c r="AK84" s="28">
        <f t="array" ref="AK84">IFERROR((AG84-AVERAGEIFS($AG$3:$AG$722,$A$3:$A$722,$A84))/_xlfn.STDEV.S(_xlfn._xlws.FILTER($AG$3:$AG$722,$A$3:$A$722=$A84)),"")</f>
        <v>0.10382370524273352</v>
      </c>
      <c r="AL84" s="31">
        <f t="array" ref="AL84">IFERROR((AH84-AVERAGEIFS($AH$3:$AH$722,$A$3:$A$722,$A84))/_xlfn.STDEV.S(_xlfn._xlws.FILTER($AH$3:$AH$722,$A$3:$A$722=$A84)),"")</f>
        <v>0.19364727261196077</v>
      </c>
      <c r="AM84" s="18">
        <f t="shared" si="30"/>
        <v>0.46169342261343604</v>
      </c>
      <c r="AN84" s="18">
        <f t="shared" si="31"/>
        <v>-1.10351572497622</v>
      </c>
      <c r="AO84">
        <f t="shared" si="32"/>
        <v>1.5652091475896561</v>
      </c>
      <c r="AP84">
        <f t="shared" si="33"/>
        <v>-0.21240406077410426</v>
      </c>
      <c r="AQ84">
        <f t="shared" si="34"/>
        <v>0.43539416181957491</v>
      </c>
      <c r="AR84" s="18" t="str">
        <f t="shared" si="35"/>
        <v>C. 내부은폐형</v>
      </c>
      <c r="AS84">
        <f t="shared" si="36"/>
        <v>2.916666666666667</v>
      </c>
      <c r="AT84">
        <f t="shared" si="37"/>
        <v>0</v>
      </c>
      <c r="AU84" t="str">
        <f t="shared" si="38"/>
        <v/>
      </c>
      <c r="AV84" t="str">
        <f t="shared" si="39"/>
        <v/>
      </c>
    </row>
    <row r="85" spans="1:48" x14ac:dyDescent="0.3">
      <c r="A85" t="s">
        <v>104</v>
      </c>
      <c r="B85" t="s">
        <v>86</v>
      </c>
      <c r="C85">
        <v>2025</v>
      </c>
      <c r="D85" t="s">
        <v>97</v>
      </c>
      <c r="E85">
        <v>6</v>
      </c>
      <c r="F85">
        <v>6</v>
      </c>
      <c r="G85">
        <v>8</v>
      </c>
      <c r="H85">
        <v>4</v>
      </c>
      <c r="I85">
        <f t="shared" si="20"/>
        <v>4.7</v>
      </c>
      <c r="J85">
        <f t="array" ref="J85">STDEV(IF(($B$3:$B$722=$B85)*($C$3:$C$722=$C85)*($D$3:$D$722=$D85),$E$3:$E$722))</f>
        <v>1.8885620632287057</v>
      </c>
      <c r="K85">
        <f t="shared" si="21"/>
        <v>4.3</v>
      </c>
      <c r="L85">
        <f t="array" ref="L85">STDEV(IF(($B$3:$B$722=$B85)*($C$3:$C$722=$C85)*($D$3:$D$722=$D85),$F$3:$F$722))</f>
        <v>1.7669811040931427</v>
      </c>
      <c r="M85">
        <f t="shared" si="22"/>
        <v>7.2</v>
      </c>
      <c r="N85">
        <f t="array" ref="N85">STDEV(IF(($B$3:$B$722=$B85)*($C$3:$C$722=$C85)*($D$3:$D$722=$D85),$G$3:$G$722))</f>
        <v>2.529822128134704</v>
      </c>
      <c r="O85">
        <f t="shared" si="23"/>
        <v>4.5</v>
      </c>
      <c r="P85">
        <f t="array" ref="P85">STDEV(IF(($B$3:$B$722=$B85)*($C$3:$C$722=$C85)*($D$3:$D$722=$D85),$H$3:$H$722))</f>
        <v>2.0682789409984759</v>
      </c>
      <c r="Q85" s="35">
        <f t="shared" si="24"/>
        <v>0.68835439687775268</v>
      </c>
      <c r="R85">
        <f t="shared" si="25"/>
        <v>0.96209291432829513</v>
      </c>
      <c r="S85">
        <f t="shared" si="26"/>
        <v>0.31622776601683777</v>
      </c>
      <c r="T85">
        <f t="shared" si="27"/>
        <v>-0.24174688920761411</v>
      </c>
      <c r="U85" s="22">
        <v>-0.38159999999999999</v>
      </c>
      <c r="V85">
        <v>2</v>
      </c>
      <c r="W85">
        <v>7</v>
      </c>
      <c r="X85">
        <v>3</v>
      </c>
      <c r="Y85">
        <v>12</v>
      </c>
      <c r="Z85">
        <v>2.916666666666667</v>
      </c>
      <c r="AA85">
        <v>3.25</v>
      </c>
      <c r="AB85">
        <v>3.75</v>
      </c>
      <c r="AC85">
        <v>2.833333333333333</v>
      </c>
      <c r="AD85">
        <v>2.916666666666667</v>
      </c>
      <c r="AE85">
        <v>2.416666666666667</v>
      </c>
      <c r="AF85">
        <v>12</v>
      </c>
      <c r="AG85" s="28">
        <f t="shared" si="28"/>
        <v>3.2777777777777772</v>
      </c>
      <c r="AH85" s="31">
        <f t="shared" si="29"/>
        <v>2.666666666666667</v>
      </c>
      <c r="AI85" s="22" cm="1">
        <f t="array" ref="AI85">IF(U85="",0,IFERROR((U85-AVERAGEIFS($U$3:$U$722,$A$3:$A$722,$A85))/_xlfn.STDEV.S(_xlfn._xlws.FILTER($U$3:$U$722,$A$3:$A$722=$A85)),0))</f>
        <v>-0.63305985091729788</v>
      </c>
      <c r="AJ85" s="25">
        <f t="array" ref="AJ85">IFERROR((Z85-AVERAGEIFS($Z$3:$Z$722,$A$3:$A$722,$A85))/_xlfn.STDEV.S(_xlfn._xlws.FILTER($Z$3:$Z$722,$A$3:$A$722=$A85)),"")</f>
        <v>-0.59394045682438379</v>
      </c>
      <c r="AK85" s="28">
        <f t="array" ref="AK85">IFERROR((AG85-AVERAGEIFS($AG$3:$AG$722,$A$3:$A$722,$A85))/_xlfn.STDEV.S(_xlfn._xlws.FILTER($AG$3:$AG$722,$A$3:$A$722=$A85)),"")</f>
        <v>0.21492065728543255</v>
      </c>
      <c r="AL85" s="31">
        <f t="array" ref="AL85">IFERROR((AH85-AVERAGEIFS($AH$3:$AH$722,$A$3:$A$722,$A85))/_xlfn.STDEV.S(_xlfn._xlws.FILTER($AH$3:$AH$722,$A$3:$A$722=$A85)),"")</f>
        <v>0.10100112332872566</v>
      </c>
      <c r="AM85" s="18">
        <f t="shared" si="30"/>
        <v>-1.3214142477950506</v>
      </c>
      <c r="AN85" s="18">
        <f t="shared" si="31"/>
        <v>-1.2822948537021364</v>
      </c>
      <c r="AO85">
        <f t="shared" si="32"/>
        <v>-3.9119394092914095E-2</v>
      </c>
      <c r="AP85">
        <f t="shared" si="33"/>
        <v>-0.10130710873140522</v>
      </c>
      <c r="AQ85">
        <f t="shared" si="34"/>
        <v>0.3427480125363398</v>
      </c>
      <c r="AR85" s="18" t="str">
        <f t="shared" si="35"/>
        <v>A. 총체적과장형</v>
      </c>
      <c r="AS85">
        <f t="shared" si="36"/>
        <v>0</v>
      </c>
      <c r="AT85" t="str">
        <f t="shared" si="37"/>
        <v/>
      </c>
      <c r="AU85" t="str">
        <f t="shared" si="38"/>
        <v/>
      </c>
      <c r="AV85" t="str">
        <f t="shared" si="39"/>
        <v/>
      </c>
    </row>
    <row r="86" spans="1:48" x14ac:dyDescent="0.3">
      <c r="A86" t="s">
        <v>104</v>
      </c>
      <c r="B86" t="s">
        <v>86</v>
      </c>
      <c r="C86">
        <v>2025</v>
      </c>
      <c r="D86" t="s">
        <v>98</v>
      </c>
      <c r="E86">
        <v>6</v>
      </c>
      <c r="F86">
        <v>6</v>
      </c>
      <c r="G86">
        <v>8</v>
      </c>
      <c r="H86">
        <v>4</v>
      </c>
      <c r="I86">
        <f t="shared" si="20"/>
        <v>4.7</v>
      </c>
      <c r="J86">
        <f t="array" ref="J86">STDEV(IF(($B$3:$B$722=$B86)*($C$3:$C$722=$C86)*($D$3:$D$722=$D86),$E$3:$E$722))</f>
        <v>1.8885620632287057</v>
      </c>
      <c r="K86">
        <f t="shared" si="21"/>
        <v>4.3</v>
      </c>
      <c r="L86">
        <f t="array" ref="L86">STDEV(IF(($B$3:$B$722=$B86)*($C$3:$C$722=$C86)*($D$3:$D$722=$D86),$F$3:$F$722))</f>
        <v>1.7669811040931427</v>
      </c>
      <c r="M86">
        <f t="shared" si="22"/>
        <v>7.2</v>
      </c>
      <c r="N86">
        <f t="array" ref="N86">STDEV(IF(($B$3:$B$722=$B86)*($C$3:$C$722=$C86)*($D$3:$D$722=$D86),$G$3:$G$722))</f>
        <v>2.529822128134704</v>
      </c>
      <c r="O86">
        <f t="shared" si="23"/>
        <v>4.5</v>
      </c>
      <c r="P86">
        <f t="array" ref="P86">STDEV(IF(($B$3:$B$722=$B86)*($C$3:$C$722=$C86)*($D$3:$D$722=$D86),$H$3:$H$722))</f>
        <v>2.0682789409984759</v>
      </c>
      <c r="Q86" s="35">
        <f t="shared" si="24"/>
        <v>0.68835439687775268</v>
      </c>
      <c r="R86">
        <f t="shared" si="25"/>
        <v>0.96209291432829513</v>
      </c>
      <c r="S86">
        <f t="shared" si="26"/>
        <v>0.31622776601683777</v>
      </c>
      <c r="T86">
        <f t="shared" si="27"/>
        <v>-0.24174688920761411</v>
      </c>
      <c r="U86" s="22">
        <v>-0.77311111111111108</v>
      </c>
      <c r="V86">
        <v>1</v>
      </c>
      <c r="W86">
        <v>8</v>
      </c>
      <c r="X86">
        <v>0</v>
      </c>
      <c r="Y86">
        <v>9</v>
      </c>
      <c r="AF86">
        <v>1</v>
      </c>
      <c r="AG86" s="28">
        <f t="shared" si="28"/>
        <v>0</v>
      </c>
      <c r="AH86" s="31">
        <f t="shared" si="29"/>
        <v>0</v>
      </c>
      <c r="AI86" s="22" cm="1">
        <f t="array" ref="AI86">IF(U86="",0,IFERROR((U86-AVERAGEIFS($U$3:$U$722,$A$3:$A$722,$A86))/_xlfn.STDEV.S(_xlfn._xlws.FILTER($U$3:$U$722,$A$3:$A$722=$A86)),0))</f>
        <v>-1.5625795373153215</v>
      </c>
      <c r="AJ86" s="25">
        <f t="array" ref="AJ86">IFERROR((Z86-AVERAGEIFS($Z$3:$Z$722,$A$3:$A$722,$A86))/_xlfn.STDEV.S(_xlfn._xlws.FILTER($Z$3:$Z$722,$A$3:$A$722=$A86)),"")</f>
        <v>-6.8512099622314846</v>
      </c>
      <c r="AK86" s="28">
        <f t="array" ref="AK86">IFERROR((AG86-AVERAGEIFS($AG$3:$AG$722,$A$3:$A$722,$A86))/_xlfn.STDEV.S(_xlfn._xlws.FILTER($AG$3:$AG$722,$A$3:$A$722=$A86)),"")</f>
        <v>-3.0624394279742004</v>
      </c>
      <c r="AL86" s="31">
        <f t="array" ref="AL86">IFERROR((AH86-AVERAGEIFS($AH$3:$AH$722,$A$3:$A$722,$A86))/_xlfn.STDEV.S(_xlfn._xlws.FILTER($AH$3:$AH$722,$A$3:$A$722=$A86)),"")</f>
        <v>-2.8636756537348087</v>
      </c>
      <c r="AM86" s="18">
        <f t="shared" si="30"/>
        <v>-2.2509339341930743</v>
      </c>
      <c r="AN86" s="18">
        <f t="shared" si="31"/>
        <v>-7.5395643591092369</v>
      </c>
      <c r="AO86">
        <f t="shared" si="32"/>
        <v>5.2886304249161631</v>
      </c>
      <c r="AP86">
        <f t="shared" si="33"/>
        <v>-3.3786671939910384</v>
      </c>
      <c r="AQ86">
        <f t="shared" si="34"/>
        <v>-2.6219287645271945</v>
      </c>
      <c r="AR86" s="18" t="str">
        <f t="shared" si="35"/>
        <v>A. 총체적과장형</v>
      </c>
      <c r="AS86" t="str">
        <f t="shared" si="36"/>
        <v/>
      </c>
      <c r="AT86" t="str">
        <f t="shared" si="37"/>
        <v/>
      </c>
      <c r="AU86" t="str">
        <f t="shared" si="38"/>
        <v/>
      </c>
      <c r="AV86" t="str">
        <f t="shared" si="39"/>
        <v/>
      </c>
    </row>
    <row r="87" spans="1:48" x14ac:dyDescent="0.3">
      <c r="A87" t="s">
        <v>105</v>
      </c>
      <c r="B87" t="s">
        <v>86</v>
      </c>
      <c r="C87">
        <v>2023</v>
      </c>
      <c r="D87" t="s">
        <v>87</v>
      </c>
      <c r="E87">
        <v>4</v>
      </c>
      <c r="F87">
        <v>6</v>
      </c>
      <c r="G87">
        <v>8</v>
      </c>
      <c r="H87">
        <v>2</v>
      </c>
      <c r="I87">
        <f t="shared" si="20"/>
        <v>5.4</v>
      </c>
      <c r="J87">
        <f t="array" ref="J87">STDEV(IF(($B$3:$B$722=$B87)*($C$3:$C$722=$C87)*($D$3:$D$722=$D87),$E$3:$E$722))</f>
        <v>1.8973665961010269</v>
      </c>
      <c r="K87">
        <f t="shared" si="21"/>
        <v>5.4</v>
      </c>
      <c r="L87">
        <f t="array" ref="L87">STDEV(IF(($B$3:$B$722=$B87)*($C$3:$C$722=$C87)*($D$3:$D$722=$D87),$F$3:$F$722))</f>
        <v>1.6465452046971285</v>
      </c>
      <c r="M87">
        <f t="shared" si="22"/>
        <v>7.8</v>
      </c>
      <c r="N87">
        <f t="array" ref="N87">STDEV(IF(($B$3:$B$722=$B87)*($C$3:$C$722=$C87)*($D$3:$D$722=$D87),$G$3:$G$722))</f>
        <v>0.63245553203367588</v>
      </c>
      <c r="O87">
        <f t="shared" si="23"/>
        <v>4.8</v>
      </c>
      <c r="P87">
        <f t="array" ref="P87">STDEV(IF(($B$3:$B$722=$B87)*($C$3:$C$722=$C87)*($D$3:$D$722=$D87),$H$3:$H$722))</f>
        <v>2.6997942308422114</v>
      </c>
      <c r="Q87" s="35">
        <f t="shared" si="24"/>
        <v>-0.73786478737262229</v>
      </c>
      <c r="R87">
        <f t="shared" si="25"/>
        <v>0.36439934858051215</v>
      </c>
      <c r="S87">
        <f t="shared" si="26"/>
        <v>0.31622776601683822</v>
      </c>
      <c r="T87">
        <f t="shared" si="27"/>
        <v>-1.037116076482069</v>
      </c>
      <c r="U87" s="22">
        <v>-5.6672727272727201E-2</v>
      </c>
      <c r="V87">
        <v>1</v>
      </c>
      <c r="W87">
        <v>1</v>
      </c>
      <c r="X87">
        <v>9</v>
      </c>
      <c r="Y87">
        <v>11</v>
      </c>
      <c r="Z87" s="25">
        <v>3.2222222222222219</v>
      </c>
      <c r="AA87" s="28">
        <v>3.1851851851851851</v>
      </c>
      <c r="AB87" s="28">
        <v>3.518518518518519</v>
      </c>
      <c r="AC87" s="28">
        <v>3</v>
      </c>
      <c r="AD87" s="31">
        <v>2.7407407407407409</v>
      </c>
      <c r="AE87" s="31">
        <v>2.6296296296296302</v>
      </c>
      <c r="AF87">
        <v>27</v>
      </c>
      <c r="AG87" s="28">
        <f t="shared" si="28"/>
        <v>3.2345679012345681</v>
      </c>
      <c r="AH87" s="31">
        <f t="shared" si="29"/>
        <v>2.6851851851851856</v>
      </c>
      <c r="AI87" s="22" cm="1">
        <f t="array" ref="AI87">IF(U87="",0,IFERROR((U87-AVERAGEIFS($U$3:$U$722,$A$3:$A$722,$A87))/_xlfn.STDEV.S(_xlfn._xlws.FILTER($U$3:$U$722,$A$3:$A$722=$A87)),0))</f>
        <v>-0.1183721921860465</v>
      </c>
      <c r="AJ87" s="25">
        <f t="array" ref="AJ87">IFERROR((Z87-AVERAGEIFS($Z$3:$Z$722,$A$3:$A$722,$A87))/_xlfn.STDEV.S(_xlfn._xlws.FILTER($Z$3:$Z$722,$A$3:$A$722=$A87)),"")</f>
        <v>0.13216763525169553</v>
      </c>
      <c r="AK87" s="28">
        <f t="array" ref="AK87">IFERROR((AG87-AVERAGEIFS($AG$3:$AG$722,$A$3:$A$722,$A87))/_xlfn.STDEV.S(_xlfn._xlws.FILTER($AG$3:$AG$722,$A$3:$A$722=$A87)),"")</f>
        <v>-0.29838509409924036</v>
      </c>
      <c r="AL87" s="31">
        <f t="array" ref="AL87">IFERROR((AH87-AVERAGEIFS($AH$3:$AH$722,$A$3:$A$722,$A87))/_xlfn.STDEV.S(_xlfn._xlws.FILTER($AH$3:$AH$722,$A$3:$A$722=$A87)),"")</f>
        <v>0.1302410687715696</v>
      </c>
      <c r="AM87" s="18">
        <f t="shared" si="30"/>
        <v>0.61949259518657573</v>
      </c>
      <c r="AN87" s="18">
        <f t="shared" si="31"/>
        <v>0.87003242262431779</v>
      </c>
      <c r="AO87">
        <f t="shared" si="32"/>
        <v>-0.25053982743774206</v>
      </c>
      <c r="AP87">
        <f t="shared" si="33"/>
        <v>-0.61461286011607852</v>
      </c>
      <c r="AQ87">
        <f t="shared" si="34"/>
        <v>1.1673571452536387</v>
      </c>
      <c r="AR87" s="18" t="str">
        <f t="shared" si="35"/>
        <v>E. 총체적과소형</v>
      </c>
      <c r="AS87">
        <f t="shared" si="36"/>
        <v>3.3181818181818179</v>
      </c>
      <c r="AT87">
        <f t="shared" si="37"/>
        <v>2.833333333333333</v>
      </c>
      <c r="AU87">
        <f t="shared" si="38"/>
        <v>3.2727272727272729</v>
      </c>
      <c r="AV87">
        <f t="shared" si="39"/>
        <v>3.083333333333333</v>
      </c>
    </row>
    <row r="88" spans="1:48" x14ac:dyDescent="0.3">
      <c r="A88" t="s">
        <v>105</v>
      </c>
      <c r="B88" t="s">
        <v>86</v>
      </c>
      <c r="C88">
        <v>2023</v>
      </c>
      <c r="D88" t="s">
        <v>88</v>
      </c>
      <c r="E88">
        <v>4</v>
      </c>
      <c r="F88">
        <v>6</v>
      </c>
      <c r="G88">
        <v>8</v>
      </c>
      <c r="H88">
        <v>2</v>
      </c>
      <c r="I88">
        <f t="shared" si="20"/>
        <v>5.4</v>
      </c>
      <c r="J88">
        <f t="array" ref="J88">STDEV(IF(($B$3:$B$722=$B88)*($C$3:$C$722=$C88)*($D$3:$D$722=$D88),$E$3:$E$722))</f>
        <v>1.8973665961010269</v>
      </c>
      <c r="K88">
        <f t="shared" si="21"/>
        <v>5.4</v>
      </c>
      <c r="L88">
        <f t="array" ref="L88">STDEV(IF(($B$3:$B$722=$B88)*($C$3:$C$722=$C88)*($D$3:$D$722=$D88),$F$3:$F$722))</f>
        <v>1.6465452046971285</v>
      </c>
      <c r="M88">
        <f t="shared" si="22"/>
        <v>7.8</v>
      </c>
      <c r="N88">
        <f t="array" ref="N88">STDEV(IF(($B$3:$B$722=$B88)*($C$3:$C$722=$C88)*($D$3:$D$722=$D88),$G$3:$G$722))</f>
        <v>0.63245553203367588</v>
      </c>
      <c r="O88">
        <f t="shared" si="23"/>
        <v>4.8</v>
      </c>
      <c r="P88">
        <f t="array" ref="P88">STDEV(IF(($B$3:$B$722=$B88)*($C$3:$C$722=$C88)*($D$3:$D$722=$D88),$H$3:$H$722))</f>
        <v>2.6997942308422114</v>
      </c>
      <c r="Q88" s="35">
        <f t="shared" si="24"/>
        <v>-0.73786478737262229</v>
      </c>
      <c r="R88">
        <f t="shared" si="25"/>
        <v>0.36439934858051215</v>
      </c>
      <c r="S88">
        <f t="shared" si="26"/>
        <v>0.31622776601683822</v>
      </c>
      <c r="T88">
        <f t="shared" si="27"/>
        <v>-1.037116076482069</v>
      </c>
      <c r="U88" s="22">
        <v>2.0200000000000001E-3</v>
      </c>
      <c r="V88">
        <v>1</v>
      </c>
      <c r="W88">
        <v>1</v>
      </c>
      <c r="X88">
        <v>3</v>
      </c>
      <c r="Y88">
        <v>5</v>
      </c>
      <c r="Z88" s="25">
        <v>3.3181818181818179</v>
      </c>
      <c r="AA88" s="28">
        <v>3.0909090909090908</v>
      </c>
      <c r="AB88" s="28">
        <v>3.6363636363636358</v>
      </c>
      <c r="AC88" s="28">
        <v>3.2727272727272729</v>
      </c>
      <c r="AD88" s="31">
        <v>2.8181818181818179</v>
      </c>
      <c r="AE88" s="31">
        <v>2.545454545454545</v>
      </c>
      <c r="AF88">
        <v>22</v>
      </c>
      <c r="AG88" s="28">
        <f t="shared" si="28"/>
        <v>3.3333333333333335</v>
      </c>
      <c r="AH88" s="31">
        <f t="shared" si="29"/>
        <v>2.6818181818181817</v>
      </c>
      <c r="AI88" s="22" cm="1">
        <f t="array" ref="AI88">IF(U88="",0,IFERROR((U88-AVERAGEIFS($U$3:$U$722,$A$3:$A$722,$A88))/_xlfn.STDEV.S(_xlfn._xlws.FILTER($U$3:$U$722,$A$3:$A$722=$A88)),0))</f>
        <v>2.7903002302177786E-2</v>
      </c>
      <c r="AJ88" s="25">
        <f t="array" ref="AJ88">IFERROR((Z88-AVERAGEIFS($Z$3:$Z$722,$A$3:$A$722,$A88))/_xlfn.STDEV.S(_xlfn._xlws.FILTER($Z$3:$Z$722,$A$3:$A$722=$A88)),"")</f>
        <v>0.30170733925484094</v>
      </c>
      <c r="AK88" s="28">
        <f t="array" ref="AK88">IFERROR((AG88-AVERAGEIFS($AG$3:$AG$722,$A$3:$A$722,$A88))/_xlfn.STDEV.S(_xlfn._xlws.FILTER($AG$3:$AG$722,$A$3:$A$722=$A88)),"")</f>
        <v>0.1891108111354371</v>
      </c>
      <c r="AL88" s="31">
        <f t="array" ref="AL88">IFERROR((AH88-AVERAGEIFS($AH$3:$AH$722,$A$3:$A$722,$A88))/_xlfn.STDEV.S(_xlfn._xlws.FILTER($AH$3:$AH$722,$A$3:$A$722=$A88)),"")</f>
        <v>0.11943052225437079</v>
      </c>
      <c r="AM88" s="18">
        <f t="shared" si="30"/>
        <v>0.76576778967480008</v>
      </c>
      <c r="AN88" s="18">
        <f t="shared" si="31"/>
        <v>1.0395721266274633</v>
      </c>
      <c r="AO88">
        <f t="shared" si="32"/>
        <v>-0.27380433695266315</v>
      </c>
      <c r="AP88">
        <f t="shared" si="33"/>
        <v>-0.12711695488140112</v>
      </c>
      <c r="AQ88">
        <f t="shared" si="34"/>
        <v>1.1565465987364398</v>
      </c>
      <c r="AR88" s="18" t="str">
        <f t="shared" si="35"/>
        <v>E. 총체적과소형</v>
      </c>
      <c r="AS88">
        <f t="shared" si="36"/>
        <v>2.833333333333333</v>
      </c>
      <c r="AT88">
        <f t="shared" si="37"/>
        <v>3.2727272727272729</v>
      </c>
      <c r="AU88">
        <f t="shared" si="38"/>
        <v>3.083333333333333</v>
      </c>
      <c r="AV88">
        <f t="shared" si="39"/>
        <v>3.4482758620689649</v>
      </c>
    </row>
    <row r="89" spans="1:48" x14ac:dyDescent="0.3">
      <c r="A89" t="s">
        <v>105</v>
      </c>
      <c r="B89" t="s">
        <v>86</v>
      </c>
      <c r="C89">
        <v>2023</v>
      </c>
      <c r="D89" t="s">
        <v>89</v>
      </c>
      <c r="E89">
        <v>4</v>
      </c>
      <c r="F89">
        <v>6</v>
      </c>
      <c r="G89">
        <v>8</v>
      </c>
      <c r="H89">
        <v>2</v>
      </c>
      <c r="I89">
        <f t="shared" si="20"/>
        <v>5.4</v>
      </c>
      <c r="J89">
        <f t="array" ref="J89">STDEV(IF(($B$3:$B$722=$B89)*($C$3:$C$722=$C89)*($D$3:$D$722=$D89),$E$3:$E$722))</f>
        <v>1.8973665961010269</v>
      </c>
      <c r="K89">
        <f t="shared" si="21"/>
        <v>5.4</v>
      </c>
      <c r="L89">
        <f t="array" ref="L89">STDEV(IF(($B$3:$B$722=$B89)*($C$3:$C$722=$C89)*($D$3:$D$722=$D89),$F$3:$F$722))</f>
        <v>1.6465452046971285</v>
      </c>
      <c r="M89">
        <f t="shared" si="22"/>
        <v>7.8</v>
      </c>
      <c r="N89">
        <f t="array" ref="N89">STDEV(IF(($B$3:$B$722=$B89)*($C$3:$C$722=$C89)*($D$3:$D$722=$D89),$G$3:$G$722))</f>
        <v>0.63245553203367588</v>
      </c>
      <c r="O89">
        <f t="shared" si="23"/>
        <v>4.8</v>
      </c>
      <c r="P89">
        <f t="array" ref="P89">STDEV(IF(($B$3:$B$722=$B89)*($C$3:$C$722=$C89)*($D$3:$D$722=$D89),$H$3:$H$722))</f>
        <v>2.6997942308422114</v>
      </c>
      <c r="Q89" s="35">
        <f t="shared" si="24"/>
        <v>-0.73786478737262229</v>
      </c>
      <c r="R89">
        <f t="shared" si="25"/>
        <v>0.36439934858051215</v>
      </c>
      <c r="S89">
        <f t="shared" si="26"/>
        <v>0.31622776601683822</v>
      </c>
      <c r="T89">
        <f t="shared" si="27"/>
        <v>-1.037116076482069</v>
      </c>
      <c r="U89" s="22">
        <v>-0.16536666666666669</v>
      </c>
      <c r="V89">
        <v>1</v>
      </c>
      <c r="W89">
        <v>2</v>
      </c>
      <c r="X89">
        <v>3</v>
      </c>
      <c r="Y89">
        <v>6</v>
      </c>
      <c r="Z89" s="25">
        <v>2.833333333333333</v>
      </c>
      <c r="AA89" s="28">
        <v>3.25</v>
      </c>
      <c r="AB89" s="28">
        <v>3.75</v>
      </c>
      <c r="AC89" s="28">
        <v>2.75</v>
      </c>
      <c r="AD89" s="31">
        <v>2.5</v>
      </c>
      <c r="AE89" s="31">
        <v>2.166666666666667</v>
      </c>
      <c r="AF89">
        <v>12</v>
      </c>
      <c r="AG89" s="28">
        <f t="shared" si="28"/>
        <v>3.25</v>
      </c>
      <c r="AH89" s="31">
        <f t="shared" si="29"/>
        <v>2.3333333333333335</v>
      </c>
      <c r="AI89" s="22" cm="1">
        <f t="array" ref="AI89">IF(U89="",0,IFERROR((U89-AVERAGEIFS($U$3:$U$722,$A$3:$A$722,$A89))/_xlfn.STDEV.S(_xlfn._xlws.FILTER($U$3:$U$722,$A$3:$A$722=$A89)),0))</f>
        <v>-0.3892614124238607</v>
      </c>
      <c r="AJ89" s="25">
        <f t="array" ref="AJ89">IFERROR((Z89-AVERAGEIFS($Z$3:$Z$722,$A$3:$A$722,$A89))/_xlfn.STDEV.S(_xlfn._xlws.FILTER($Z$3:$Z$722,$A$3:$A$722=$A89)),"")</f>
        <v>-0.55491432307684052</v>
      </c>
      <c r="AK89" s="28">
        <f t="array" ref="AK89">IFERROR((AG89-AVERAGEIFS($AG$3:$AG$722,$A$3:$A$722,$A89))/_xlfn.STDEV.S(_xlfn._xlws.FILTER($AG$3:$AG$722,$A$3:$A$722=$A89)),"")</f>
        <v>-0.22221385890632275</v>
      </c>
      <c r="AL89" s="31">
        <f t="array" ref="AL89">IFERROR((AH89-AVERAGEIFS($AH$3:$AH$722,$A$3:$A$722,$A89))/_xlfn.STDEV.S(_xlfn._xlws.FILTER($AH$3:$AH$722,$A$3:$A$722=$A89)),"")</f>
        <v>-0.99946104227552557</v>
      </c>
      <c r="AM89" s="18">
        <f t="shared" si="30"/>
        <v>0.34860337494876159</v>
      </c>
      <c r="AN89" s="18">
        <f t="shared" si="31"/>
        <v>0.18295046429578177</v>
      </c>
      <c r="AO89">
        <f t="shared" si="32"/>
        <v>0.16565291065297982</v>
      </c>
      <c r="AP89">
        <f t="shared" si="33"/>
        <v>-0.53844162492316094</v>
      </c>
      <c r="AQ89">
        <f t="shared" si="34"/>
        <v>3.7655034206543481E-2</v>
      </c>
      <c r="AR89" s="18" t="str">
        <f t="shared" si="35"/>
        <v>D. 균형일치형</v>
      </c>
      <c r="AS89">
        <f t="shared" si="36"/>
        <v>3.2727272727272729</v>
      </c>
      <c r="AT89">
        <f t="shared" si="37"/>
        <v>3.083333333333333</v>
      </c>
      <c r="AU89">
        <f t="shared" si="38"/>
        <v>3.4482758620689649</v>
      </c>
      <c r="AV89">
        <f t="shared" si="39"/>
        <v>3.666666666666667</v>
      </c>
    </row>
    <row r="90" spans="1:48" x14ac:dyDescent="0.3">
      <c r="A90" t="s">
        <v>105</v>
      </c>
      <c r="B90" t="s">
        <v>86</v>
      </c>
      <c r="C90">
        <v>2023</v>
      </c>
      <c r="D90" t="s">
        <v>90</v>
      </c>
      <c r="E90">
        <v>4</v>
      </c>
      <c r="F90">
        <v>6</v>
      </c>
      <c r="G90">
        <v>8</v>
      </c>
      <c r="H90">
        <v>2</v>
      </c>
      <c r="I90">
        <f t="shared" si="20"/>
        <v>5.4</v>
      </c>
      <c r="J90">
        <f t="array" ref="J90">STDEV(IF(($B$3:$B$722=$B90)*($C$3:$C$722=$C90)*($D$3:$D$722=$D90),$E$3:$E$722))</f>
        <v>1.8973665961010269</v>
      </c>
      <c r="K90">
        <f t="shared" si="21"/>
        <v>5.4</v>
      </c>
      <c r="L90">
        <f t="array" ref="L90">STDEV(IF(($B$3:$B$722=$B90)*($C$3:$C$722=$C90)*($D$3:$D$722=$D90),$F$3:$F$722))</f>
        <v>1.6465452046971285</v>
      </c>
      <c r="M90">
        <f t="shared" si="22"/>
        <v>7.8</v>
      </c>
      <c r="N90">
        <f t="array" ref="N90">STDEV(IF(($B$3:$B$722=$B90)*($C$3:$C$722=$C90)*($D$3:$D$722=$D90),$G$3:$G$722))</f>
        <v>0.63245553203367588</v>
      </c>
      <c r="O90">
        <f t="shared" si="23"/>
        <v>4.8</v>
      </c>
      <c r="P90">
        <f t="array" ref="P90">STDEV(IF(($B$3:$B$722=$B90)*($C$3:$C$722=$C90)*($D$3:$D$722=$D90),$H$3:$H$722))</f>
        <v>2.6997942308422114</v>
      </c>
      <c r="Q90" s="35">
        <f t="shared" si="24"/>
        <v>-0.73786478737262229</v>
      </c>
      <c r="R90">
        <f t="shared" si="25"/>
        <v>0.36439934858051215</v>
      </c>
      <c r="S90">
        <f t="shared" si="26"/>
        <v>0.31622776601683822</v>
      </c>
      <c r="T90">
        <f t="shared" si="27"/>
        <v>-1.037116076482069</v>
      </c>
      <c r="U90" s="22">
        <v>0.77222777777777785</v>
      </c>
      <c r="V90">
        <v>15</v>
      </c>
      <c r="W90">
        <v>1</v>
      </c>
      <c r="X90">
        <v>2</v>
      </c>
      <c r="Y90">
        <v>18</v>
      </c>
      <c r="Z90" s="25">
        <v>3.2727272727272729</v>
      </c>
      <c r="AA90" s="28">
        <v>3.3181818181818179</v>
      </c>
      <c r="AB90" s="28">
        <v>3.454545454545455</v>
      </c>
      <c r="AC90" s="28">
        <v>3.1363636363636358</v>
      </c>
      <c r="AD90" s="31">
        <v>2.954545454545455</v>
      </c>
      <c r="AE90" s="31">
        <v>2.4090909090909092</v>
      </c>
      <c r="AF90">
        <v>22</v>
      </c>
      <c r="AG90" s="28">
        <f t="shared" si="28"/>
        <v>3.3030303030303032</v>
      </c>
      <c r="AH90" s="31">
        <f t="shared" si="29"/>
        <v>2.6818181818181821</v>
      </c>
      <c r="AI90" s="22" cm="1">
        <f t="array" ref="AI90">IF(U90="",0,IFERROR((U90-AVERAGEIFS($U$3:$U$722,$A$3:$A$722,$A90))/_xlfn.STDEV.S(_xlfn._xlws.FILTER($U$3:$U$722,$A$3:$A$722=$A90)),0))</f>
        <v>1.9474303053576343</v>
      </c>
      <c r="AJ90" s="25">
        <f t="array" ref="AJ90">IFERROR((Z90-AVERAGEIFS($Z$3:$Z$722,$A$3:$A$722,$A90))/_xlfn.STDEV.S(_xlfn._xlws.FILTER($Z$3:$Z$722,$A$3:$A$722=$A90)),"")</f>
        <v>0.22139905841124666</v>
      </c>
      <c r="AK90" s="28">
        <f t="array" ref="AK90">IFERROR((AG90-AVERAGEIFS($AG$3:$AG$722,$A$3:$A$722,$A90))/_xlfn.STDEV.S(_xlfn._xlws.FILTER($AG$3:$AG$722,$A$3:$A$722=$A90)),"")</f>
        <v>3.9538203847524815E-2</v>
      </c>
      <c r="AL90" s="31">
        <f t="array" ref="AL90">IFERROR((AH90-AVERAGEIFS($AH$3:$AH$722,$A$3:$A$722,$A90))/_xlfn.STDEV.S(_xlfn._xlws.FILTER($AH$3:$AH$722,$A$3:$A$722=$A90)),"")</f>
        <v>0.1194305222543722</v>
      </c>
      <c r="AM90" s="18">
        <f t="shared" si="30"/>
        <v>2.6852950927302563</v>
      </c>
      <c r="AN90" s="18">
        <f t="shared" si="31"/>
        <v>0.95926384578386892</v>
      </c>
      <c r="AO90">
        <f t="shared" si="32"/>
        <v>1.7260312469463877</v>
      </c>
      <c r="AP90">
        <f t="shared" si="33"/>
        <v>-0.2766895621693134</v>
      </c>
      <c r="AQ90">
        <f t="shared" si="34"/>
        <v>1.1565465987364412</v>
      </c>
      <c r="AR90" s="18" t="str">
        <f t="shared" si="35"/>
        <v>E. 총체적과소형</v>
      </c>
      <c r="AS90">
        <f t="shared" si="36"/>
        <v>3.083333333333333</v>
      </c>
      <c r="AT90">
        <f t="shared" si="37"/>
        <v>3.4482758620689649</v>
      </c>
      <c r="AU90">
        <f t="shared" si="38"/>
        <v>3.666666666666667</v>
      </c>
      <c r="AV90">
        <f t="shared" si="39"/>
        <v>3.333333333333333</v>
      </c>
    </row>
    <row r="91" spans="1:48" x14ac:dyDescent="0.3">
      <c r="A91" t="s">
        <v>105</v>
      </c>
      <c r="B91" t="s">
        <v>86</v>
      </c>
      <c r="C91">
        <v>2024</v>
      </c>
      <c r="D91" t="s">
        <v>91</v>
      </c>
      <c r="E91">
        <v>6</v>
      </c>
      <c r="F91">
        <v>6</v>
      </c>
      <c r="G91">
        <v>8</v>
      </c>
      <c r="H91">
        <v>4</v>
      </c>
      <c r="I91">
        <f t="shared" si="20"/>
        <v>4.9000000000000004</v>
      </c>
      <c r="J91">
        <f t="array" ref="J91">STDEV(IF(($B$3:$B$722=$B91)*($C$3:$C$722=$C91)*($D$3:$D$722=$D91),$E$3:$E$722))</f>
        <v>2.330951164939612</v>
      </c>
      <c r="K91">
        <f t="shared" si="21"/>
        <v>5.0999999999999996</v>
      </c>
      <c r="L91">
        <f t="array" ref="L91">STDEV(IF(($B$3:$B$722=$B91)*($C$3:$C$722=$C91)*($D$3:$D$722=$D91),$F$3:$F$722))</f>
        <v>1.9119507199599977</v>
      </c>
      <c r="M91">
        <f t="shared" si="22"/>
        <v>6.6</v>
      </c>
      <c r="N91">
        <f t="array" ref="N91">STDEV(IF(($B$3:$B$722=$B91)*($C$3:$C$722=$C91)*($D$3:$D$722=$D91),$G$3:$G$722))</f>
        <v>2.5033311140691445</v>
      </c>
      <c r="O91">
        <f t="shared" si="23"/>
        <v>4.2</v>
      </c>
      <c r="P91">
        <f t="array" ref="P91">STDEV(IF(($B$3:$B$722=$B91)*($C$3:$C$722=$C91)*($D$3:$D$722=$D91),$H$3:$H$722))</f>
        <v>2.3944379994757292</v>
      </c>
      <c r="Q91" s="35">
        <f t="shared" si="24"/>
        <v>0.47191035854605617</v>
      </c>
      <c r="R91">
        <f t="shared" si="25"/>
        <v>0.4707234295342248</v>
      </c>
      <c r="S91">
        <f t="shared" si="26"/>
        <v>0.55925482335587307</v>
      </c>
      <c r="T91">
        <f t="shared" si="27"/>
        <v>-8.3526906958455757E-2</v>
      </c>
      <c r="V91">
        <v>1</v>
      </c>
      <c r="W91">
        <v>1</v>
      </c>
      <c r="X91">
        <v>0</v>
      </c>
      <c r="Y91">
        <v>2</v>
      </c>
      <c r="Z91" s="25">
        <v>3.083333333333333</v>
      </c>
      <c r="AA91" s="28">
        <v>3.166666666666667</v>
      </c>
      <c r="AB91" s="28">
        <v>3.541666666666667</v>
      </c>
      <c r="AC91" s="28">
        <v>2.958333333333333</v>
      </c>
      <c r="AD91" s="31">
        <v>2.833333333333333</v>
      </c>
      <c r="AE91" s="31">
        <v>2.208333333333333</v>
      </c>
      <c r="AF91">
        <v>24</v>
      </c>
      <c r="AG91" s="28">
        <f t="shared" si="28"/>
        <v>3.2222222222222228</v>
      </c>
      <c r="AH91" s="31">
        <f t="shared" si="29"/>
        <v>2.520833333333333</v>
      </c>
      <c r="AI91" s="22" cm="1">
        <f t="array" ref="AI91">IF(U91="",0,IFERROR((U91-AVERAGEIFS($U$3:$U$722,$A$3:$A$722,$A91))/_xlfn.STDEV.S(_xlfn._xlws.FILTER($U$3:$U$722,$A$3:$A$722=$A91)),0))</f>
        <v>0</v>
      </c>
      <c r="AJ91" s="25">
        <f t="array" ref="AJ91">IFERROR((Z91-AVERAGEIFS($Z$3:$Z$722,$A$3:$A$722,$A91))/_xlfn.STDEV.S(_xlfn._xlws.FILTER($Z$3:$Z$722,$A$3:$A$722=$A91)),"")</f>
        <v>-0.11321877843706728</v>
      </c>
      <c r="AK91" s="28">
        <f t="array" ref="AK91">IFERROR((AG91-AVERAGEIFS($AG$3:$AG$722,$A$3:$A$722,$A91))/_xlfn.STDEV.S(_xlfn._xlws.FILTER($AG$3:$AG$722,$A$3:$A$722=$A91)),"")</f>
        <v>-0.35932208225357309</v>
      </c>
      <c r="AL91" s="31">
        <f t="array" ref="AL91">IFERROR((AH91-AVERAGEIFS($AH$3:$AH$722,$A$3:$A$722,$A91))/_xlfn.STDEV.S(_xlfn._xlws.FILTER($AH$3:$AH$722,$A$3:$A$722=$A91)),"")</f>
        <v>-0.39744873309911483</v>
      </c>
      <c r="AM91" s="18">
        <f t="shared" si="30"/>
        <v>-0.47191035854605617</v>
      </c>
      <c r="AN91" s="18">
        <f t="shared" si="31"/>
        <v>-0.58512913698312341</v>
      </c>
      <c r="AO91">
        <f t="shared" si="32"/>
        <v>0.11321877843706728</v>
      </c>
      <c r="AP91">
        <f t="shared" si="33"/>
        <v>-0.91857690560944616</v>
      </c>
      <c r="AQ91">
        <f t="shared" si="34"/>
        <v>-0.31392182614065905</v>
      </c>
      <c r="AR91" s="18" t="str">
        <f t="shared" si="35"/>
        <v>A. 총체적과장형</v>
      </c>
      <c r="AS91">
        <f t="shared" si="36"/>
        <v>3.4482758620689649</v>
      </c>
      <c r="AT91">
        <f t="shared" si="37"/>
        <v>3.666666666666667</v>
      </c>
      <c r="AU91">
        <f t="shared" si="38"/>
        <v>3.333333333333333</v>
      </c>
      <c r="AV91">
        <f t="shared" si="39"/>
        <v>3.0909090909090908</v>
      </c>
    </row>
    <row r="92" spans="1:48" x14ac:dyDescent="0.3">
      <c r="A92" t="s">
        <v>105</v>
      </c>
      <c r="B92" t="s">
        <v>86</v>
      </c>
      <c r="C92">
        <v>2024</v>
      </c>
      <c r="D92" t="s">
        <v>92</v>
      </c>
      <c r="E92">
        <v>6</v>
      </c>
      <c r="F92">
        <v>6</v>
      </c>
      <c r="G92">
        <v>8</v>
      </c>
      <c r="H92">
        <v>4</v>
      </c>
      <c r="I92">
        <f t="shared" si="20"/>
        <v>4.9000000000000004</v>
      </c>
      <c r="J92">
        <f t="array" ref="J92">STDEV(IF(($B$3:$B$722=$B92)*($C$3:$C$722=$C92)*($D$3:$D$722=$D92),$E$3:$E$722))</f>
        <v>2.330951164939612</v>
      </c>
      <c r="K92">
        <f t="shared" si="21"/>
        <v>5.0999999999999996</v>
      </c>
      <c r="L92">
        <f t="array" ref="L92">STDEV(IF(($B$3:$B$722=$B92)*($C$3:$C$722=$C92)*($D$3:$D$722=$D92),$F$3:$F$722))</f>
        <v>1.9119507199599977</v>
      </c>
      <c r="M92">
        <f t="shared" si="22"/>
        <v>6.6</v>
      </c>
      <c r="N92">
        <f t="array" ref="N92">STDEV(IF(($B$3:$B$722=$B92)*($C$3:$C$722=$C92)*($D$3:$D$722=$D92),$G$3:$G$722))</f>
        <v>2.5033311140691445</v>
      </c>
      <c r="O92">
        <f t="shared" si="23"/>
        <v>4.2</v>
      </c>
      <c r="P92">
        <f t="array" ref="P92">STDEV(IF(($B$3:$B$722=$B92)*($C$3:$C$722=$C92)*($D$3:$D$722=$D92),$H$3:$H$722))</f>
        <v>2.3944379994757292</v>
      </c>
      <c r="Q92" s="35">
        <f t="shared" si="24"/>
        <v>0.47191035854605617</v>
      </c>
      <c r="R92">
        <f t="shared" si="25"/>
        <v>0.4707234295342248</v>
      </c>
      <c r="S92">
        <f t="shared" si="26"/>
        <v>0.55925482335587307</v>
      </c>
      <c r="T92">
        <f t="shared" si="27"/>
        <v>-8.3526906958455757E-2</v>
      </c>
      <c r="U92" s="22">
        <v>0.62257619047619051</v>
      </c>
      <c r="V92">
        <v>17</v>
      </c>
      <c r="W92">
        <v>3</v>
      </c>
      <c r="X92">
        <v>1</v>
      </c>
      <c r="Y92">
        <v>21</v>
      </c>
      <c r="Z92" s="25">
        <v>3.4482758620689649</v>
      </c>
      <c r="AA92" s="28">
        <v>3.103448275862069</v>
      </c>
      <c r="AB92" s="28">
        <v>3.5517241379310351</v>
      </c>
      <c r="AC92" s="28">
        <v>2.931034482758621</v>
      </c>
      <c r="AD92" s="31">
        <v>2.827586206896552</v>
      </c>
      <c r="AE92" s="31">
        <v>2.241379310344827</v>
      </c>
      <c r="AF92">
        <v>29</v>
      </c>
      <c r="AG92" s="28">
        <f t="shared" si="28"/>
        <v>3.1954022988505755</v>
      </c>
      <c r="AH92" s="31">
        <f t="shared" si="29"/>
        <v>2.5344827586206895</v>
      </c>
      <c r="AI92" s="22" cm="1">
        <f t="array" ref="AI92">IF(U92="",0,IFERROR((U92-AVERAGEIFS($U$3:$U$722,$A$3:$A$722,$A92))/_xlfn.STDEV.S(_xlfn._xlws.FILTER($U$3:$U$722,$A$3:$A$722=$A92)),0))</f>
        <v>1.5744656118566227</v>
      </c>
      <c r="AJ92" s="25">
        <f t="array" ref="AJ92">IFERROR((Z92-AVERAGEIFS($Z$3:$Z$722,$A$3:$A$722,$A92))/_xlfn.STDEV.S(_xlfn._xlws.FILTER($Z$3:$Z$722,$A$3:$A$722=$A92)),"")</f>
        <v>0.53155517753133663</v>
      </c>
      <c r="AK92" s="28">
        <f t="array" ref="AK92">IFERROR((AG92-AVERAGEIFS($AG$3:$AG$722,$A$3:$A$722,$A92))/_xlfn.STDEV.S(_xlfn._xlws.FILTER($AG$3:$AG$722,$A$3:$A$722=$A92)),"")</f>
        <v>-0.49170243583023016</v>
      </c>
      <c r="AL92" s="31">
        <f t="array" ref="AL92">IFERROR((AH92-AVERAGEIFS($AH$3:$AH$722,$A$3:$A$722,$A92))/_xlfn.STDEV.S(_xlfn._xlws.FILTER($AH$3:$AH$722,$A$3:$A$722=$A92)),"")</f>
        <v>-0.35362408223952879</v>
      </c>
      <c r="AM92" s="18">
        <f t="shared" si="30"/>
        <v>1.1025552533105665</v>
      </c>
      <c r="AN92" s="18">
        <f t="shared" si="31"/>
        <v>5.9644818985280457E-2</v>
      </c>
      <c r="AO92">
        <f t="shared" si="32"/>
        <v>1.042910434325286</v>
      </c>
      <c r="AP92">
        <f t="shared" si="33"/>
        <v>-1.0509572591861032</v>
      </c>
      <c r="AQ92">
        <f t="shared" si="34"/>
        <v>-0.27009717528107302</v>
      </c>
      <c r="AR92" s="18" t="str">
        <f t="shared" si="35"/>
        <v>D. 균형일치형</v>
      </c>
      <c r="AS92">
        <f t="shared" si="36"/>
        <v>3.666666666666667</v>
      </c>
      <c r="AT92">
        <f t="shared" si="37"/>
        <v>3.333333333333333</v>
      </c>
      <c r="AU92">
        <f t="shared" si="38"/>
        <v>3.0909090909090908</v>
      </c>
      <c r="AV92">
        <f t="shared" si="39"/>
        <v>1.5</v>
      </c>
    </row>
    <row r="93" spans="1:48" x14ac:dyDescent="0.3">
      <c r="A93" t="s">
        <v>105</v>
      </c>
      <c r="B93" t="s">
        <v>86</v>
      </c>
      <c r="C93">
        <v>2024</v>
      </c>
      <c r="D93" t="s">
        <v>93</v>
      </c>
      <c r="E93">
        <v>6</v>
      </c>
      <c r="F93">
        <v>6</v>
      </c>
      <c r="G93">
        <v>8</v>
      </c>
      <c r="H93">
        <v>4</v>
      </c>
      <c r="I93">
        <f t="shared" si="20"/>
        <v>4.9000000000000004</v>
      </c>
      <c r="J93">
        <f t="array" ref="J93">STDEV(IF(($B$3:$B$722=$B93)*($C$3:$C$722=$C93)*($D$3:$D$722=$D93),$E$3:$E$722))</f>
        <v>2.330951164939612</v>
      </c>
      <c r="K93">
        <f t="shared" si="21"/>
        <v>5.0999999999999996</v>
      </c>
      <c r="L93">
        <f t="array" ref="L93">STDEV(IF(($B$3:$B$722=$B93)*($C$3:$C$722=$C93)*($D$3:$D$722=$D93),$F$3:$F$722))</f>
        <v>1.9119507199599977</v>
      </c>
      <c r="M93">
        <f t="shared" si="22"/>
        <v>6.6</v>
      </c>
      <c r="N93">
        <f t="array" ref="N93">STDEV(IF(($B$3:$B$722=$B93)*($C$3:$C$722=$C93)*($D$3:$D$722=$D93),$G$3:$G$722))</f>
        <v>2.5033311140691445</v>
      </c>
      <c r="O93">
        <f t="shared" si="23"/>
        <v>4.2</v>
      </c>
      <c r="P93">
        <f t="array" ref="P93">STDEV(IF(($B$3:$B$722=$B93)*($C$3:$C$722=$C93)*($D$3:$D$722=$D93),$H$3:$H$722))</f>
        <v>2.3944379994757292</v>
      </c>
      <c r="Q93" s="35">
        <f t="shared" si="24"/>
        <v>0.47191035854605617</v>
      </c>
      <c r="R93">
        <f t="shared" si="25"/>
        <v>0.4707234295342248</v>
      </c>
      <c r="S93">
        <f t="shared" si="26"/>
        <v>0.55925482335587307</v>
      </c>
      <c r="T93">
        <f t="shared" si="27"/>
        <v>-8.3526906958455757E-2</v>
      </c>
      <c r="V93">
        <v>2</v>
      </c>
      <c r="W93">
        <v>0</v>
      </c>
      <c r="X93">
        <v>0</v>
      </c>
      <c r="Y93">
        <v>2</v>
      </c>
      <c r="Z93" s="25">
        <v>3.666666666666667</v>
      </c>
      <c r="AA93" s="28">
        <v>3.666666666666667</v>
      </c>
      <c r="AB93" s="28">
        <v>3.4444444444444451</v>
      </c>
      <c r="AC93" s="28">
        <v>3</v>
      </c>
      <c r="AD93" s="31">
        <v>3.333333333333333</v>
      </c>
      <c r="AE93" s="31">
        <v>2.7777777777777781</v>
      </c>
      <c r="AF93">
        <v>9</v>
      </c>
      <c r="AG93" s="28">
        <f t="shared" si="28"/>
        <v>3.3703703703703707</v>
      </c>
      <c r="AH93" s="31">
        <f t="shared" si="29"/>
        <v>3.0555555555555554</v>
      </c>
      <c r="AI93" s="22" cm="1">
        <f t="array" ref="AI93">IF(U93="",0,IFERROR((U93-AVERAGEIFS($U$3:$U$722,$A$3:$A$722,$A93))/_xlfn.STDEV.S(_xlfn._xlws.FILTER($U$3:$U$722,$A$3:$A$722=$A93)),0))</f>
        <v>0</v>
      </c>
      <c r="AJ93" s="25">
        <f t="array" ref="AJ93">IFERROR((Z93-AVERAGEIFS($Z$3:$Z$722,$A$3:$A$722,$A93))/_xlfn.STDEV.S(_xlfn._xlws.FILTER($Z$3:$Z$722,$A$3:$A$722=$A93)),"")</f>
        <v>0.91740415905573791</v>
      </c>
      <c r="AK93" s="28">
        <f t="array" ref="AK93">IFERROR((AG93-AVERAGEIFS($AG$3:$AG$722,$A$3:$A$722,$A93))/_xlfn.STDEV.S(_xlfn._xlws.FILTER($AG$3:$AG$722,$A$3:$A$722=$A93)),"")</f>
        <v>0.37192177559844192</v>
      </c>
      <c r="AL93" s="31">
        <f t="array" ref="AL93">IFERROR((AH93-AVERAGEIFS($AH$3:$AH$722,$A$3:$A$722,$A93))/_xlfn.STDEV.S(_xlfn._xlws.FILTER($AH$3:$AH$722,$A$3:$A$722=$A93)),"")</f>
        <v>1.3194011856632459</v>
      </c>
      <c r="AM93" s="18">
        <f t="shared" si="30"/>
        <v>-0.47191035854605617</v>
      </c>
      <c r="AN93" s="18">
        <f t="shared" si="31"/>
        <v>0.44549380050968174</v>
      </c>
      <c r="AO93">
        <f t="shared" si="32"/>
        <v>-0.91740415905573791</v>
      </c>
      <c r="AP93">
        <f t="shared" si="33"/>
        <v>-0.18733304775743115</v>
      </c>
      <c r="AQ93">
        <f t="shared" si="34"/>
        <v>1.4029280926217016</v>
      </c>
      <c r="AR93" s="18" t="str">
        <f t="shared" si="35"/>
        <v>B. 외부미화형</v>
      </c>
      <c r="AS93">
        <f t="shared" si="36"/>
        <v>3.333333333333333</v>
      </c>
      <c r="AT93">
        <f t="shared" si="37"/>
        <v>3.0909090909090908</v>
      </c>
      <c r="AU93">
        <f t="shared" si="38"/>
        <v>1.5</v>
      </c>
      <c r="AV93">
        <f t="shared" si="39"/>
        <v>3.4285714285714279</v>
      </c>
    </row>
    <row r="94" spans="1:48" x14ac:dyDescent="0.3">
      <c r="A94" t="s">
        <v>105</v>
      </c>
      <c r="B94" t="s">
        <v>86</v>
      </c>
      <c r="C94">
        <v>2024</v>
      </c>
      <c r="D94" t="s">
        <v>94</v>
      </c>
      <c r="E94">
        <v>6</v>
      </c>
      <c r="F94">
        <v>6</v>
      </c>
      <c r="G94">
        <v>8</v>
      </c>
      <c r="H94">
        <v>4</v>
      </c>
      <c r="I94">
        <f t="shared" si="20"/>
        <v>4.9000000000000004</v>
      </c>
      <c r="J94">
        <f t="array" ref="J94">STDEV(IF(($B$3:$B$722=$B94)*($C$3:$C$722=$C94)*($D$3:$D$722=$D94),$E$3:$E$722))</f>
        <v>2.330951164939612</v>
      </c>
      <c r="K94">
        <f t="shared" si="21"/>
        <v>5.0999999999999996</v>
      </c>
      <c r="L94">
        <f t="array" ref="L94">STDEV(IF(($B$3:$B$722=$B94)*($C$3:$C$722=$C94)*($D$3:$D$722=$D94),$F$3:$F$722))</f>
        <v>1.9119507199599977</v>
      </c>
      <c r="M94">
        <f t="shared" si="22"/>
        <v>6.6</v>
      </c>
      <c r="N94">
        <f t="array" ref="N94">STDEV(IF(($B$3:$B$722=$B94)*($C$3:$C$722=$C94)*($D$3:$D$722=$D94),$G$3:$G$722))</f>
        <v>2.5033311140691445</v>
      </c>
      <c r="O94">
        <f t="shared" si="23"/>
        <v>4.2</v>
      </c>
      <c r="P94">
        <f t="array" ref="P94">STDEV(IF(($B$3:$B$722=$B94)*($C$3:$C$722=$C94)*($D$3:$D$722=$D94),$H$3:$H$722))</f>
        <v>2.3944379994757292</v>
      </c>
      <c r="Q94" s="35">
        <f t="shared" si="24"/>
        <v>0.47191035854605617</v>
      </c>
      <c r="R94">
        <f t="shared" si="25"/>
        <v>0.4707234295342248</v>
      </c>
      <c r="S94">
        <f t="shared" si="26"/>
        <v>0.55925482335587307</v>
      </c>
      <c r="T94">
        <f t="shared" si="27"/>
        <v>-8.3526906958455757E-2</v>
      </c>
      <c r="U94" s="22">
        <v>-0.27938333333333332</v>
      </c>
      <c r="V94">
        <v>1</v>
      </c>
      <c r="W94">
        <v>3</v>
      </c>
      <c r="X94">
        <v>2</v>
      </c>
      <c r="Y94">
        <v>6</v>
      </c>
      <c r="Z94" s="25">
        <v>3.333333333333333</v>
      </c>
      <c r="AA94" s="28">
        <v>3.333333333333333</v>
      </c>
      <c r="AB94" s="28">
        <v>4</v>
      </c>
      <c r="AC94" s="28">
        <v>3.333333333333333</v>
      </c>
      <c r="AD94" s="31">
        <v>3</v>
      </c>
      <c r="AE94" s="31">
        <v>2.666666666666667</v>
      </c>
      <c r="AF94">
        <v>3</v>
      </c>
      <c r="AG94" s="28">
        <f t="shared" si="28"/>
        <v>3.5555555555555554</v>
      </c>
      <c r="AH94" s="31">
        <f t="shared" si="29"/>
        <v>2.8333333333333335</v>
      </c>
      <c r="AI94" s="22" cm="1">
        <f t="array" ref="AI94">IF(U94="",0,IFERROR((U94-AVERAGEIFS($U$3:$U$722,$A$3:$A$722,$A94))/_xlfn.STDEV.S(_xlfn._xlws.FILTER($U$3:$U$722,$A$3:$A$722=$A94)),0))</f>
        <v>-0.67341604054446247</v>
      </c>
      <c r="AJ94" s="25">
        <f t="array" ref="AJ94">IFERROR((Z94-AVERAGEIFS($Z$3:$Z$722,$A$3:$A$722,$A94))/_xlfn.STDEV.S(_xlfn._xlws.FILTER($Z$3:$Z$722,$A$3:$A$722=$A94)),"")</f>
        <v>0.32847676620270594</v>
      </c>
      <c r="AK94" s="28">
        <f t="array" ref="AK94">IFERROR((AG94-AVERAGEIFS($AG$3:$AG$722,$A$3:$A$722,$A94))/_xlfn.STDEV.S(_xlfn._xlws.FILTER($AG$3:$AG$722,$A$3:$A$722=$A94)),"")</f>
        <v>1.2859765979134596</v>
      </c>
      <c r="AL94" s="31">
        <f t="array" ref="AL94">IFERROR((AH94-AVERAGEIFS($AH$3:$AH$722,$A$3:$A$722,$A94))/_xlfn.STDEV.S(_xlfn._xlws.FILTER($AH$3:$AH$722,$A$3:$A$722=$A94)),"")</f>
        <v>0.60590511552824011</v>
      </c>
      <c r="AM94" s="18">
        <f t="shared" si="30"/>
        <v>-1.1453263990905187</v>
      </c>
      <c r="AN94" s="18">
        <f t="shared" si="31"/>
        <v>-0.14343359234335024</v>
      </c>
      <c r="AO94">
        <f t="shared" si="32"/>
        <v>-1.0018928067471684</v>
      </c>
      <c r="AP94">
        <f t="shared" si="33"/>
        <v>0.72672177455758658</v>
      </c>
      <c r="AQ94">
        <f t="shared" si="34"/>
        <v>0.68943202248669588</v>
      </c>
      <c r="AR94" s="18" t="str">
        <f t="shared" si="35"/>
        <v>D. 균형일치형</v>
      </c>
      <c r="AS94">
        <f t="shared" si="36"/>
        <v>3.0909090909090908</v>
      </c>
      <c r="AT94">
        <f t="shared" si="37"/>
        <v>1.5</v>
      </c>
      <c r="AU94">
        <f t="shared" si="38"/>
        <v>3.4285714285714279</v>
      </c>
      <c r="AV94">
        <f t="shared" si="39"/>
        <v>3.5714285714285721</v>
      </c>
    </row>
    <row r="95" spans="1:48" x14ac:dyDescent="0.3">
      <c r="A95" t="s">
        <v>105</v>
      </c>
      <c r="B95" t="s">
        <v>86</v>
      </c>
      <c r="C95">
        <v>2025</v>
      </c>
      <c r="D95" t="s">
        <v>95</v>
      </c>
      <c r="E95">
        <v>4</v>
      </c>
      <c r="F95">
        <v>6</v>
      </c>
      <c r="G95">
        <v>8</v>
      </c>
      <c r="H95">
        <v>2</v>
      </c>
      <c r="I95">
        <f t="shared" si="20"/>
        <v>4.7</v>
      </c>
      <c r="J95">
        <f t="array" ref="J95">STDEV(IF(($B$3:$B$722=$B95)*($C$3:$C$722=$C95)*($D$3:$D$722=$D95),$E$3:$E$722))</f>
        <v>1.8885620632287057</v>
      </c>
      <c r="K95">
        <f t="shared" si="21"/>
        <v>4.3</v>
      </c>
      <c r="L95">
        <f t="array" ref="L95">STDEV(IF(($B$3:$B$722=$B95)*($C$3:$C$722=$C95)*($D$3:$D$722=$D95),$F$3:$F$722))</f>
        <v>1.7669811040931427</v>
      </c>
      <c r="M95">
        <f t="shared" si="22"/>
        <v>7.2</v>
      </c>
      <c r="N95">
        <f t="array" ref="N95">STDEV(IF(($B$3:$B$722=$B95)*($C$3:$C$722=$C95)*($D$3:$D$722=$D95),$G$3:$G$722))</f>
        <v>2.529822128134704</v>
      </c>
      <c r="O95">
        <f t="shared" si="23"/>
        <v>4.5</v>
      </c>
      <c r="P95">
        <f t="array" ref="P95">STDEV(IF(($B$3:$B$722=$B95)*($C$3:$C$722=$C95)*($D$3:$D$722=$D95),$H$3:$H$722))</f>
        <v>2.0682789409984759</v>
      </c>
      <c r="Q95" s="35">
        <f t="shared" si="24"/>
        <v>-0.37065236754955927</v>
      </c>
      <c r="R95">
        <f t="shared" si="25"/>
        <v>0.96209291432829513</v>
      </c>
      <c r="S95">
        <f t="shared" si="26"/>
        <v>0.31622776601683777</v>
      </c>
      <c r="T95">
        <f t="shared" si="27"/>
        <v>-1.2087344460380707</v>
      </c>
      <c r="U95" s="22">
        <v>-0.3332666666666666</v>
      </c>
      <c r="V95">
        <v>0</v>
      </c>
      <c r="W95">
        <v>2</v>
      </c>
      <c r="X95">
        <v>4</v>
      </c>
      <c r="Y95">
        <v>6</v>
      </c>
      <c r="Z95" s="25">
        <v>3.0909090909090908</v>
      </c>
      <c r="AA95" s="28">
        <v>3.1818181818181821</v>
      </c>
      <c r="AB95" s="28">
        <v>3.545454545454545</v>
      </c>
      <c r="AC95" s="28">
        <v>3</v>
      </c>
      <c r="AD95" s="31">
        <v>2.7272727272727271</v>
      </c>
      <c r="AE95" s="31">
        <v>2.0909090909090908</v>
      </c>
      <c r="AF95">
        <v>11</v>
      </c>
      <c r="AG95" s="28">
        <f t="shared" si="28"/>
        <v>3.2424242424242422</v>
      </c>
      <c r="AH95" s="31">
        <f t="shared" si="29"/>
        <v>2.4090909090909092</v>
      </c>
      <c r="AI95" s="22" cm="1">
        <f t="array" ref="AI95">IF(U95="",0,IFERROR((U95-AVERAGEIFS($U$3:$U$722,$A$3:$A$722,$A95))/_xlfn.STDEV.S(_xlfn._xlws.FILTER($U$3:$U$722,$A$3:$A$722=$A95)),0))</f>
        <v>-0.80770516679996673</v>
      </c>
      <c r="AJ95" s="25">
        <f t="array" ref="AJ95">IFERROR((Z95-AVERAGEIFS($Z$3:$Z$722,$A$3:$A$722,$A95))/_xlfn.STDEV.S(_xlfn._xlws.FILTER($Z$3:$Z$722,$A$3:$A$722=$A95)),"")</f>
        <v>-9.9834064963134378E-2</v>
      </c>
      <c r="AK95" s="28">
        <f t="array" ref="AK95">IFERROR((AG95-AVERAGEIFS($AG$3:$AG$722,$A$3:$A$722,$A95))/_xlfn.STDEV.S(_xlfn._xlws.FILTER($AG$3:$AG$722,$A$3:$A$722=$A95)),"")</f>
        <v>-0.25960701072830189</v>
      </c>
      <c r="AL95" s="31">
        <f t="array" ref="AL95">IFERROR((AH95-AVERAGEIFS($AH$3:$AH$722,$A$3:$A$722,$A95))/_xlfn.STDEV.S(_xlfn._xlws.FILTER($AH$3:$AH$722,$A$3:$A$722=$A95)),"")</f>
        <v>-0.75622374563859152</v>
      </c>
      <c r="AM95" s="18">
        <f t="shared" si="30"/>
        <v>-0.43705279925040746</v>
      </c>
      <c r="AN95" s="18">
        <f t="shared" si="31"/>
        <v>0.27081830258642492</v>
      </c>
      <c r="AO95">
        <f t="shared" si="32"/>
        <v>-0.70787110183683233</v>
      </c>
      <c r="AP95">
        <f t="shared" si="33"/>
        <v>-0.57583477674513972</v>
      </c>
      <c r="AQ95">
        <f t="shared" si="34"/>
        <v>0.45251070039947916</v>
      </c>
      <c r="AR95" s="18" t="str">
        <f t="shared" si="35"/>
        <v>D. 균형일치형</v>
      </c>
      <c r="AS95">
        <f t="shared" si="36"/>
        <v>1.5</v>
      </c>
      <c r="AT95">
        <f t="shared" si="37"/>
        <v>3.4285714285714279</v>
      </c>
      <c r="AU95">
        <f t="shared" si="38"/>
        <v>3.5714285714285721</v>
      </c>
      <c r="AV95" t="str">
        <f t="shared" si="39"/>
        <v/>
      </c>
    </row>
    <row r="96" spans="1:48" x14ac:dyDescent="0.3">
      <c r="A96" t="s">
        <v>105</v>
      </c>
      <c r="B96" t="s">
        <v>86</v>
      </c>
      <c r="C96">
        <v>2025</v>
      </c>
      <c r="D96" t="s">
        <v>96</v>
      </c>
      <c r="E96">
        <v>4</v>
      </c>
      <c r="F96">
        <v>6</v>
      </c>
      <c r="G96">
        <v>8</v>
      </c>
      <c r="H96">
        <v>2</v>
      </c>
      <c r="I96">
        <f t="shared" si="20"/>
        <v>4.7</v>
      </c>
      <c r="J96">
        <f t="array" ref="J96">STDEV(IF(($B$3:$B$722=$B96)*($C$3:$C$722=$C96)*($D$3:$D$722=$D96),$E$3:$E$722))</f>
        <v>1.8885620632287057</v>
      </c>
      <c r="K96">
        <f t="shared" si="21"/>
        <v>4.3</v>
      </c>
      <c r="L96">
        <f t="array" ref="L96">STDEV(IF(($B$3:$B$722=$B96)*($C$3:$C$722=$C96)*($D$3:$D$722=$D96),$F$3:$F$722))</f>
        <v>1.7669811040931427</v>
      </c>
      <c r="M96">
        <f t="shared" si="22"/>
        <v>7.2</v>
      </c>
      <c r="N96">
        <f t="array" ref="N96">STDEV(IF(($B$3:$B$722=$B96)*($C$3:$C$722=$C96)*($D$3:$D$722=$D96),$G$3:$G$722))</f>
        <v>2.529822128134704</v>
      </c>
      <c r="O96">
        <f t="shared" si="23"/>
        <v>4.5</v>
      </c>
      <c r="P96">
        <f t="array" ref="P96">STDEV(IF(($B$3:$B$722=$B96)*($C$3:$C$722=$C96)*($D$3:$D$722=$D96),$H$3:$H$722))</f>
        <v>2.0682789409984759</v>
      </c>
      <c r="Q96" s="35">
        <f t="shared" si="24"/>
        <v>-0.37065236754955927</v>
      </c>
      <c r="R96">
        <f t="shared" si="25"/>
        <v>0.96209291432829513</v>
      </c>
      <c r="S96">
        <f t="shared" si="26"/>
        <v>0.31622776601683777</v>
      </c>
      <c r="T96">
        <f t="shared" si="27"/>
        <v>-1.2087344460380707</v>
      </c>
      <c r="U96" s="22">
        <v>-0.37751999999999991</v>
      </c>
      <c r="V96">
        <v>0</v>
      </c>
      <c r="W96">
        <v>2</v>
      </c>
      <c r="X96">
        <v>3</v>
      </c>
      <c r="Y96">
        <v>5</v>
      </c>
      <c r="Z96" s="25">
        <v>1.5</v>
      </c>
      <c r="AA96" s="28">
        <v>3</v>
      </c>
      <c r="AB96" s="28">
        <v>3.5</v>
      </c>
      <c r="AC96" s="28">
        <v>2</v>
      </c>
      <c r="AD96" s="31">
        <v>2</v>
      </c>
      <c r="AE96" s="31">
        <v>2</v>
      </c>
      <c r="AF96">
        <v>2</v>
      </c>
      <c r="AG96" s="28">
        <f t="shared" si="28"/>
        <v>2.8333333333333335</v>
      </c>
      <c r="AH96" s="31">
        <f t="shared" si="29"/>
        <v>2</v>
      </c>
      <c r="AI96" s="22" cm="1">
        <f t="array" ref="AI96">IF(U96="",0,IFERROR((U96-AVERAGEIFS($U$3:$U$722,$A$3:$A$722,$A96))/_xlfn.STDEV.S(_xlfn._xlws.FILTER($U$3:$U$722,$A$3:$A$722=$A96)),0))</f>
        <v>-0.91799421351621024</v>
      </c>
      <c r="AJ96" s="25">
        <f t="array" ref="AJ96">IFERROR((Z96-AVERAGEIFS($Z$3:$Z$722,$A$3:$A$722,$A96))/_xlfn.STDEV.S(_xlfn._xlws.FILTER($Z$3:$Z$722,$A$3:$A$722=$A96)),"")</f>
        <v>-2.910623894488964</v>
      </c>
      <c r="AK96" s="28">
        <f t="array" ref="AK96">IFERROR((AG96-AVERAGEIFS($AG$3:$AG$722,$A$3:$A$722,$A96))/_xlfn.STDEV.S(_xlfn._xlws.FILTER($AG$3:$AG$722,$A$3:$A$722=$A96)),"")</f>
        <v>-2.2788372091151174</v>
      </c>
      <c r="AL96" s="31">
        <f t="array" ref="AL96">IFERROR((AH96-AVERAGEIFS($AH$3:$AH$722,$A$3:$A$722,$A96))/_xlfn.STDEV.S(_xlfn._xlws.FILTER($AH$3:$AH$722,$A$3:$A$722=$A96)),"")</f>
        <v>-2.0697051474780364</v>
      </c>
      <c r="AM96" s="18">
        <f t="shared" si="30"/>
        <v>-0.54734184596665103</v>
      </c>
      <c r="AN96" s="18">
        <f t="shared" si="31"/>
        <v>-2.5399715269394045</v>
      </c>
      <c r="AO96">
        <f t="shared" si="32"/>
        <v>1.9926296809727537</v>
      </c>
      <c r="AP96">
        <f t="shared" si="33"/>
        <v>-2.5950649751319554</v>
      </c>
      <c r="AQ96">
        <f t="shared" si="34"/>
        <v>-0.86097070143996568</v>
      </c>
      <c r="AR96" s="18" t="str">
        <f t="shared" si="35"/>
        <v>A. 총체적과장형</v>
      </c>
      <c r="AS96">
        <f t="shared" si="36"/>
        <v>3.4285714285714279</v>
      </c>
      <c r="AT96">
        <f t="shared" si="37"/>
        <v>3.5714285714285721</v>
      </c>
      <c r="AU96" t="str">
        <f t="shared" si="38"/>
        <v/>
      </c>
      <c r="AV96" t="str">
        <f t="shared" si="39"/>
        <v/>
      </c>
    </row>
    <row r="97" spans="1:48" x14ac:dyDescent="0.3">
      <c r="A97" t="s">
        <v>105</v>
      </c>
      <c r="B97" t="s">
        <v>86</v>
      </c>
      <c r="C97">
        <v>2025</v>
      </c>
      <c r="D97" t="s">
        <v>97</v>
      </c>
      <c r="E97">
        <v>4</v>
      </c>
      <c r="F97">
        <v>6</v>
      </c>
      <c r="G97">
        <v>8</v>
      </c>
      <c r="H97">
        <v>2</v>
      </c>
      <c r="I97">
        <f t="shared" si="20"/>
        <v>4.7</v>
      </c>
      <c r="J97">
        <f t="array" ref="J97">STDEV(IF(($B$3:$B$722=$B97)*($C$3:$C$722=$C97)*($D$3:$D$722=$D97),$E$3:$E$722))</f>
        <v>1.8885620632287057</v>
      </c>
      <c r="K97">
        <f t="shared" si="21"/>
        <v>4.3</v>
      </c>
      <c r="L97">
        <f t="array" ref="L97">STDEV(IF(($B$3:$B$722=$B97)*($C$3:$C$722=$C97)*($D$3:$D$722=$D97),$F$3:$F$722))</f>
        <v>1.7669811040931427</v>
      </c>
      <c r="M97">
        <f t="shared" si="22"/>
        <v>7.2</v>
      </c>
      <c r="N97">
        <f t="array" ref="N97">STDEV(IF(($B$3:$B$722=$B97)*($C$3:$C$722=$C97)*($D$3:$D$722=$D97),$G$3:$G$722))</f>
        <v>2.529822128134704</v>
      </c>
      <c r="O97">
        <f t="shared" si="23"/>
        <v>4.5</v>
      </c>
      <c r="P97">
        <f t="array" ref="P97">STDEV(IF(($B$3:$B$722=$B97)*($C$3:$C$722=$C97)*($D$3:$D$722=$D97),$H$3:$H$722))</f>
        <v>2.0682789409984759</v>
      </c>
      <c r="Q97" s="35">
        <f t="shared" si="24"/>
        <v>-0.37065236754955927</v>
      </c>
      <c r="R97">
        <f t="shared" si="25"/>
        <v>0.96209291432829513</v>
      </c>
      <c r="S97">
        <f t="shared" si="26"/>
        <v>0.31622776601683777</v>
      </c>
      <c r="T97">
        <f t="shared" si="27"/>
        <v>-1.2087344460380707</v>
      </c>
      <c r="U97" s="22">
        <v>-0.31917499999999999</v>
      </c>
      <c r="V97">
        <v>1</v>
      </c>
      <c r="W97">
        <v>4</v>
      </c>
      <c r="X97">
        <v>3</v>
      </c>
      <c r="Y97">
        <v>8</v>
      </c>
      <c r="Z97" s="25">
        <v>3.4285714285714279</v>
      </c>
      <c r="AA97" s="28">
        <v>3.4285714285714279</v>
      </c>
      <c r="AB97" s="28">
        <v>3.6428571428571428</v>
      </c>
      <c r="AC97" s="28">
        <v>2.9285714285714279</v>
      </c>
      <c r="AD97" s="31">
        <v>3.1428571428571428</v>
      </c>
      <c r="AE97" s="31">
        <v>2.714285714285714</v>
      </c>
      <c r="AF97">
        <v>14</v>
      </c>
      <c r="AG97" s="28">
        <f t="shared" si="28"/>
        <v>3.3333333333333335</v>
      </c>
      <c r="AH97" s="31">
        <f t="shared" si="29"/>
        <v>2.9285714285714284</v>
      </c>
      <c r="AI97" s="22" cm="1">
        <f t="array" ref="AI97">IF(U97="",0,IFERROR((U97-AVERAGEIFS($U$3:$U$722,$A$3:$A$722,$A97))/_xlfn.STDEV.S(_xlfn._xlws.FILTER($U$3:$U$722,$A$3:$A$722=$A97)),0))</f>
        <v>-0.77258563192553786</v>
      </c>
      <c r="AJ97" s="25">
        <f t="array" ref="AJ97">IFERROR((Z97-AVERAGEIFS($Z$3:$Z$722,$A$3:$A$722,$A97))/_xlfn.STDEV.S(_xlfn._xlws.FILTER($Z$3:$Z$722,$A$3:$A$722=$A97)),"")</f>
        <v>0.49674173558928564</v>
      </c>
      <c r="AK97" s="28">
        <f t="array" ref="AK97">IFERROR((AG97-AVERAGEIFS($AG$3:$AG$722,$A$3:$A$722,$A97))/_xlfn.STDEV.S(_xlfn._xlws.FILTER($AG$3:$AG$722,$A$3:$A$722=$A97)),"")</f>
        <v>0.1891108111354371</v>
      </c>
      <c r="AL97" s="31">
        <f t="array" ref="AL97">IFERROR((AH97-AVERAGEIFS($AH$3:$AH$722,$A$3:$A$722,$A97))/_xlfn.STDEV.S(_xlfn._xlws.FILTER($AH$3:$AH$722,$A$3:$A$722=$A97)),"")</f>
        <v>0.91168914558609926</v>
      </c>
      <c r="AM97" s="18">
        <f t="shared" si="30"/>
        <v>-0.40193326437597859</v>
      </c>
      <c r="AN97" s="18">
        <f t="shared" si="31"/>
        <v>0.86739410313884491</v>
      </c>
      <c r="AO97">
        <f t="shared" si="32"/>
        <v>-1.2693273675148236</v>
      </c>
      <c r="AP97">
        <f t="shared" si="33"/>
        <v>-0.12711695488140068</v>
      </c>
      <c r="AQ97">
        <f t="shared" si="34"/>
        <v>2.1204235916241698</v>
      </c>
      <c r="AR97" s="18" t="str">
        <f t="shared" si="35"/>
        <v>B. 외부미화형</v>
      </c>
      <c r="AS97">
        <f t="shared" si="36"/>
        <v>3.5714285714285721</v>
      </c>
      <c r="AT97" t="str">
        <f t="shared" si="37"/>
        <v/>
      </c>
      <c r="AU97" t="str">
        <f t="shared" si="38"/>
        <v/>
      </c>
      <c r="AV97" t="str">
        <f t="shared" si="39"/>
        <v/>
      </c>
    </row>
    <row r="98" spans="1:48" x14ac:dyDescent="0.3">
      <c r="A98" t="s">
        <v>105</v>
      </c>
      <c r="B98" t="s">
        <v>86</v>
      </c>
      <c r="C98">
        <v>2025</v>
      </c>
      <c r="D98" t="s">
        <v>98</v>
      </c>
      <c r="E98">
        <v>4</v>
      </c>
      <c r="F98">
        <v>6</v>
      </c>
      <c r="G98">
        <v>8</v>
      </c>
      <c r="H98">
        <v>2</v>
      </c>
      <c r="I98">
        <f t="shared" si="20"/>
        <v>4.7</v>
      </c>
      <c r="J98">
        <f t="array" ref="J98">STDEV(IF(($B$3:$B$722=$B98)*($C$3:$C$722=$C98)*($D$3:$D$722=$D98),$E$3:$E$722))</f>
        <v>1.8885620632287057</v>
      </c>
      <c r="K98">
        <f t="shared" si="21"/>
        <v>4.3</v>
      </c>
      <c r="L98">
        <f t="array" ref="L98">STDEV(IF(($B$3:$B$722=$B98)*($C$3:$C$722=$C98)*($D$3:$D$722=$D98),$F$3:$F$722))</f>
        <v>1.7669811040931427</v>
      </c>
      <c r="M98">
        <f t="shared" si="22"/>
        <v>7.2</v>
      </c>
      <c r="N98">
        <f t="array" ref="N98">STDEV(IF(($B$3:$B$722=$B98)*($C$3:$C$722=$C98)*($D$3:$D$722=$D98),$G$3:$G$722))</f>
        <v>2.529822128134704</v>
      </c>
      <c r="O98">
        <f t="shared" si="23"/>
        <v>4.5</v>
      </c>
      <c r="P98">
        <f t="array" ref="P98">STDEV(IF(($B$3:$B$722=$B98)*($C$3:$C$722=$C98)*($D$3:$D$722=$D98),$H$3:$H$722))</f>
        <v>2.0682789409984759</v>
      </c>
      <c r="Q98" s="35">
        <f t="shared" si="24"/>
        <v>-0.37065236754955927</v>
      </c>
      <c r="R98">
        <f t="shared" si="25"/>
        <v>0.96209291432829513</v>
      </c>
      <c r="S98">
        <f t="shared" si="26"/>
        <v>0.31622776601683777</v>
      </c>
      <c r="T98">
        <f t="shared" si="27"/>
        <v>-1.2087344460380707</v>
      </c>
      <c r="U98" s="22">
        <v>4.2799999999999901E-2</v>
      </c>
      <c r="V98">
        <v>2</v>
      </c>
      <c r="W98">
        <v>2</v>
      </c>
      <c r="X98">
        <v>4</v>
      </c>
      <c r="Y98">
        <v>8</v>
      </c>
      <c r="Z98" s="25">
        <v>3.5714285714285721</v>
      </c>
      <c r="AA98" s="28">
        <v>3.714285714285714</v>
      </c>
      <c r="AB98" s="28">
        <v>3.8571428571428572</v>
      </c>
      <c r="AC98" s="28">
        <v>3.4285714285714279</v>
      </c>
      <c r="AD98" s="31">
        <v>3.714285714285714</v>
      </c>
      <c r="AE98" s="31">
        <v>2.4285714285714279</v>
      </c>
      <c r="AF98">
        <v>7</v>
      </c>
      <c r="AG98" s="28">
        <f t="shared" si="28"/>
        <v>3.6666666666666665</v>
      </c>
      <c r="AH98" s="31">
        <f t="shared" si="29"/>
        <v>3.0714285714285712</v>
      </c>
      <c r="AI98" s="22" cm="1">
        <f t="array" ref="AI98">IF(U98="",0,IFERROR((U98-AVERAGEIFS($U$3:$U$722,$A$3:$A$722,$A98))/_xlfn.STDEV.S(_xlfn._xlws.FILTER($U$3:$U$722,$A$3:$A$722=$A98)),0))</f>
        <v>0.12953573787964992</v>
      </c>
      <c r="AJ98" s="25">
        <f t="array" ref="AJ98">IFERROR((Z98-AVERAGEIFS($Z$3:$Z$722,$A$3:$A$722,$A98))/_xlfn.STDEV.S(_xlfn._xlws.FILTER($Z$3:$Z$722,$A$3:$A$722=$A98)),"")</f>
        <v>0.74913918966915827</v>
      </c>
      <c r="AK98" s="28">
        <f t="array" ref="AK98">IFERROR((AG98-AVERAGEIFS($AG$3:$AG$722,$A$3:$A$722,$A98))/_xlfn.STDEV.S(_xlfn._xlws.FILTER($AG$3:$AG$722,$A$3:$A$722=$A98)),"")</f>
        <v>1.834409491302472</v>
      </c>
      <c r="AL98" s="31">
        <f t="array" ref="AL98">IFERROR((AH98-AVERAGEIFS($AH$3:$AH$722,$A$3:$A$722,$A98))/_xlfn.STDEV.S(_xlfn._xlws.FILTER($AH$3:$AH$722,$A$3:$A$722=$A98)),"")</f>
        <v>1.3703651906728893</v>
      </c>
      <c r="AM98" s="18">
        <f t="shared" si="30"/>
        <v>0.50018810542920922</v>
      </c>
      <c r="AN98" s="18">
        <f t="shared" si="31"/>
        <v>1.1197915572187176</v>
      </c>
      <c r="AO98">
        <f t="shared" si="32"/>
        <v>-0.61960345178950837</v>
      </c>
      <c r="AP98">
        <f t="shared" si="33"/>
        <v>1.5181817252856342</v>
      </c>
      <c r="AQ98">
        <f t="shared" si="34"/>
        <v>2.5790996367109598</v>
      </c>
      <c r="AR98" s="18" t="str">
        <f t="shared" si="35"/>
        <v>E. 총체적과소형</v>
      </c>
      <c r="AS98" t="str">
        <f t="shared" si="36"/>
        <v/>
      </c>
      <c r="AT98" t="str">
        <f t="shared" si="37"/>
        <v/>
      </c>
      <c r="AU98" t="str">
        <f t="shared" si="38"/>
        <v/>
      </c>
      <c r="AV98" t="str">
        <f t="shared" si="39"/>
        <v/>
      </c>
    </row>
    <row r="99" spans="1:48" x14ac:dyDescent="0.3">
      <c r="A99" t="s">
        <v>106</v>
      </c>
      <c r="B99" t="s">
        <v>86</v>
      </c>
      <c r="C99">
        <v>2023</v>
      </c>
      <c r="D99" t="s">
        <v>87</v>
      </c>
      <c r="E99">
        <v>2</v>
      </c>
      <c r="F99">
        <v>4</v>
      </c>
      <c r="G99">
        <v>8</v>
      </c>
      <c r="H99">
        <v>0</v>
      </c>
      <c r="I99">
        <f t="shared" si="20"/>
        <v>5.4</v>
      </c>
      <c r="J99">
        <f t="array" ref="J99">STDEV(IF(($B$3:$B$722=$B99)*($C$3:$C$722=$C99)*($D$3:$D$722=$D99),$E$3:$E$722))</f>
        <v>1.8973665961010269</v>
      </c>
      <c r="K99">
        <f t="shared" si="21"/>
        <v>5.4</v>
      </c>
      <c r="L99">
        <f t="array" ref="L99">STDEV(IF(($B$3:$B$722=$B99)*($C$3:$C$722=$C99)*($D$3:$D$722=$D99),$F$3:$F$722))</f>
        <v>1.6465452046971285</v>
      </c>
      <c r="M99">
        <f t="shared" si="22"/>
        <v>7.8</v>
      </c>
      <c r="N99">
        <f t="array" ref="N99">STDEV(IF(($B$3:$B$722=$B99)*($C$3:$C$722=$C99)*($D$3:$D$722=$D99),$G$3:$G$722))</f>
        <v>0.63245553203367588</v>
      </c>
      <c r="O99">
        <f t="shared" si="23"/>
        <v>4.8</v>
      </c>
      <c r="P99">
        <f t="array" ref="P99">STDEV(IF(($B$3:$B$722=$B99)*($C$3:$C$722=$C99)*($D$3:$D$722=$D99),$H$3:$H$722))</f>
        <v>2.6997942308422114</v>
      </c>
      <c r="Q99" s="35">
        <f t="shared" si="24"/>
        <v>-1.7919573407620826</v>
      </c>
      <c r="R99">
        <f t="shared" si="25"/>
        <v>-0.85026514668786235</v>
      </c>
      <c r="S99">
        <f t="shared" si="26"/>
        <v>0.31622776601683822</v>
      </c>
      <c r="T99">
        <f t="shared" si="27"/>
        <v>-1.7779132739692614</v>
      </c>
      <c r="U99" s="22">
        <v>-0.90304825870646765</v>
      </c>
      <c r="V99">
        <v>12</v>
      </c>
      <c r="W99">
        <v>378</v>
      </c>
      <c r="X99">
        <v>12</v>
      </c>
      <c r="Y99">
        <v>402</v>
      </c>
      <c r="Z99" s="25">
        <v>3</v>
      </c>
      <c r="AA99" s="28">
        <v>2.375</v>
      </c>
      <c r="AB99" s="28">
        <v>3.25</v>
      </c>
      <c r="AC99" s="28">
        <v>3.25</v>
      </c>
      <c r="AD99" s="31">
        <v>2.8125</v>
      </c>
      <c r="AE99" s="31">
        <v>2</v>
      </c>
      <c r="AF99">
        <v>16</v>
      </c>
      <c r="AG99" s="28">
        <f t="shared" si="28"/>
        <v>2.9583333333333335</v>
      </c>
      <c r="AH99" s="31">
        <f t="shared" si="29"/>
        <v>2.40625</v>
      </c>
      <c r="AI99" s="22" cm="1">
        <f t="array" ref="AI99">IF(U99="",0,IFERROR((U99-AVERAGEIFS($U$3:$U$722,$A$3:$A$722,$A99))/_xlfn.STDEV.S(_xlfn._xlws.FILTER($U$3:$U$722,$A$3:$A$722=$A99)),0))</f>
        <v>-1.6970399826127418</v>
      </c>
      <c r="AJ99" s="25">
        <f t="array" ref="AJ99">IFERROR((Z99-AVERAGEIFS($Z$3:$Z$722,$A$3:$A$722,$A99))/_xlfn.STDEV.S(_xlfn._xlws.FILTER($Z$3:$Z$722,$A$3:$A$722=$A99)),"")</f>
        <v>-0.6929680888406855</v>
      </c>
      <c r="AK99" s="28">
        <f t="array" ref="AK99">IFERROR((AG99-AVERAGEIFS($AG$3:$AG$722,$A$3:$A$722,$A99))/_xlfn.STDEV.S(_xlfn._xlws.FILTER($AG$3:$AG$722,$A$3:$A$722=$A99)),"")</f>
        <v>-0.29957679003996907</v>
      </c>
      <c r="AL99" s="31">
        <f t="array" ref="AL99">IFERROR((AH99-AVERAGEIFS($AH$3:$AH$722,$A$3:$A$722,$A99))/_xlfn.STDEV.S(_xlfn._xlws.FILTER($AH$3:$AH$722,$A$3:$A$722=$A99)),"")</f>
        <v>-0.6282545645546046</v>
      </c>
      <c r="AM99" s="18">
        <f t="shared" si="30"/>
        <v>9.4917358149340769E-2</v>
      </c>
      <c r="AN99" s="18">
        <f t="shared" si="31"/>
        <v>1.0989892519213971</v>
      </c>
      <c r="AO99">
        <f t="shared" si="32"/>
        <v>-1.0040718937720563</v>
      </c>
      <c r="AP99">
        <f t="shared" si="33"/>
        <v>-0.61580455605680728</v>
      </c>
      <c r="AQ99">
        <f t="shared" si="34"/>
        <v>1.1496587094146569</v>
      </c>
      <c r="AR99" s="18" t="str">
        <f t="shared" si="35"/>
        <v>D. 균형일치형</v>
      </c>
      <c r="AS99">
        <f t="shared" si="36"/>
        <v>2.5769230769230771</v>
      </c>
      <c r="AT99">
        <f t="shared" si="37"/>
        <v>2.8421052631578951</v>
      </c>
      <c r="AU99">
        <f t="shared" si="38"/>
        <v>3.043478260869565</v>
      </c>
      <c r="AV99">
        <f t="shared" si="39"/>
        <v>3.2727272727272729</v>
      </c>
    </row>
    <row r="100" spans="1:48" x14ac:dyDescent="0.3">
      <c r="A100" t="s">
        <v>106</v>
      </c>
      <c r="B100" t="s">
        <v>86</v>
      </c>
      <c r="C100">
        <v>2023</v>
      </c>
      <c r="D100" t="s">
        <v>88</v>
      </c>
      <c r="E100">
        <v>2</v>
      </c>
      <c r="F100">
        <v>4</v>
      </c>
      <c r="G100">
        <v>8</v>
      </c>
      <c r="H100">
        <v>0</v>
      </c>
      <c r="I100">
        <f t="shared" si="20"/>
        <v>5.4</v>
      </c>
      <c r="J100">
        <f t="array" ref="J100">STDEV(IF(($B$3:$B$722=$B100)*($C$3:$C$722=$C100)*($D$3:$D$722=$D100),$E$3:$E$722))</f>
        <v>1.8973665961010269</v>
      </c>
      <c r="K100">
        <f t="shared" si="21"/>
        <v>5.4</v>
      </c>
      <c r="L100">
        <f t="array" ref="L100">STDEV(IF(($B$3:$B$722=$B100)*($C$3:$C$722=$C100)*($D$3:$D$722=$D100),$F$3:$F$722))</f>
        <v>1.6465452046971285</v>
      </c>
      <c r="M100">
        <f t="shared" si="22"/>
        <v>7.8</v>
      </c>
      <c r="N100">
        <f t="array" ref="N100">STDEV(IF(($B$3:$B$722=$B100)*($C$3:$C$722=$C100)*($D$3:$D$722=$D100),$G$3:$G$722))</f>
        <v>0.63245553203367588</v>
      </c>
      <c r="O100">
        <f t="shared" si="23"/>
        <v>4.8</v>
      </c>
      <c r="P100">
        <f t="array" ref="P100">STDEV(IF(($B$3:$B$722=$B100)*($C$3:$C$722=$C100)*($D$3:$D$722=$D100),$H$3:$H$722))</f>
        <v>2.6997942308422114</v>
      </c>
      <c r="Q100" s="35">
        <f t="shared" si="24"/>
        <v>-1.7919573407620826</v>
      </c>
      <c r="R100">
        <f t="shared" si="25"/>
        <v>-0.85026514668786235</v>
      </c>
      <c r="S100">
        <f t="shared" si="26"/>
        <v>0.31622776601683822</v>
      </c>
      <c r="T100">
        <f t="shared" si="27"/>
        <v>-1.7779132739692614</v>
      </c>
      <c r="U100" s="22">
        <v>-0.77076386554621845</v>
      </c>
      <c r="V100">
        <v>8</v>
      </c>
      <c r="W100">
        <v>100</v>
      </c>
      <c r="X100">
        <v>11</v>
      </c>
      <c r="Y100">
        <v>119</v>
      </c>
      <c r="Z100" s="25">
        <v>2.5769230769230771</v>
      </c>
      <c r="AA100" s="28">
        <v>2.7307692307692308</v>
      </c>
      <c r="AB100" s="28">
        <v>2.9230769230769229</v>
      </c>
      <c r="AC100" s="28">
        <v>2.884615384615385</v>
      </c>
      <c r="AD100" s="31">
        <v>2.692307692307693</v>
      </c>
      <c r="AE100" s="31">
        <v>1.961538461538461</v>
      </c>
      <c r="AF100">
        <v>26</v>
      </c>
      <c r="AG100" s="28">
        <f t="shared" si="28"/>
        <v>2.8461538461538463</v>
      </c>
      <c r="AH100" s="31">
        <f t="shared" si="29"/>
        <v>2.3269230769230771</v>
      </c>
      <c r="AI100" s="22" cm="1">
        <f t="array" ref="AI100">IF(U100="",0,IFERROR((U100-AVERAGEIFS($U$3:$U$722,$A$3:$A$722,$A100))/_xlfn.STDEV.S(_xlfn._xlws.FILTER($U$3:$U$722,$A$3:$A$722=$A100)),0))</f>
        <v>-1.1555217171824221</v>
      </c>
      <c r="AJ100" s="25">
        <f t="array" ref="AJ100">IFERROR((Z100-AVERAGEIFS($Z$3:$Z$722,$A$3:$A$722,$A100))/_xlfn.STDEV.S(_xlfn._xlws.FILTER($Z$3:$Z$722,$A$3:$A$722=$A100)),"")</f>
        <v>-1.965022092000225</v>
      </c>
      <c r="AK100" s="28">
        <f t="array" ref="AK100">IFERROR((AG100-AVERAGEIFS($AG$3:$AG$722,$A$3:$A$722,$A100))/_xlfn.STDEV.S(_xlfn._xlws.FILTER($AG$3:$AG$722,$A$3:$A$722=$A100)),"")</f>
        <v>-0.73463312616439436</v>
      </c>
      <c r="AL100" s="31">
        <f t="array" ref="AL100">IFERROR((AH100-AVERAGEIFS($AH$3:$AH$722,$A$3:$A$722,$A100))/_xlfn.STDEV.S(_xlfn._xlws.FILTER($AH$3:$AH$722,$A$3:$A$722=$A100)),"")</f>
        <v>-0.99972444487699597</v>
      </c>
      <c r="AM100" s="18">
        <f t="shared" si="30"/>
        <v>0.63643562357966044</v>
      </c>
      <c r="AN100" s="18">
        <f t="shared" si="31"/>
        <v>-0.17306475123814247</v>
      </c>
      <c r="AO100">
        <f t="shared" si="32"/>
        <v>0.8095003748178029</v>
      </c>
      <c r="AP100">
        <f t="shared" si="33"/>
        <v>-1.0508608921812326</v>
      </c>
      <c r="AQ100">
        <f t="shared" si="34"/>
        <v>0.77818882909226539</v>
      </c>
      <c r="AR100" s="18" t="str">
        <f t="shared" si="35"/>
        <v>D. 균형일치형</v>
      </c>
      <c r="AS100">
        <f t="shared" si="36"/>
        <v>2.8421052631578951</v>
      </c>
      <c r="AT100">
        <f t="shared" si="37"/>
        <v>3.043478260869565</v>
      </c>
      <c r="AU100">
        <f t="shared" si="38"/>
        <v>3.2727272727272729</v>
      </c>
      <c r="AV100">
        <f t="shared" si="39"/>
        <v>3.333333333333333</v>
      </c>
    </row>
    <row r="101" spans="1:48" x14ac:dyDescent="0.3">
      <c r="A101" t="s">
        <v>106</v>
      </c>
      <c r="B101" t="s">
        <v>86</v>
      </c>
      <c r="C101">
        <v>2023</v>
      </c>
      <c r="D101" t="s">
        <v>89</v>
      </c>
      <c r="E101">
        <v>2</v>
      </c>
      <c r="F101">
        <v>4</v>
      </c>
      <c r="G101">
        <v>8</v>
      </c>
      <c r="H101">
        <v>0</v>
      </c>
      <c r="I101">
        <f t="shared" si="20"/>
        <v>5.4</v>
      </c>
      <c r="J101">
        <f t="array" ref="J101">STDEV(IF(($B$3:$B$722=$B101)*($C$3:$C$722=$C101)*($D$3:$D$722=$D101),$E$3:$E$722))</f>
        <v>1.8973665961010269</v>
      </c>
      <c r="K101">
        <f t="shared" si="21"/>
        <v>5.4</v>
      </c>
      <c r="L101">
        <f t="array" ref="L101">STDEV(IF(($B$3:$B$722=$B101)*($C$3:$C$722=$C101)*($D$3:$D$722=$D101),$F$3:$F$722))</f>
        <v>1.6465452046971285</v>
      </c>
      <c r="M101">
        <f t="shared" si="22"/>
        <v>7.8</v>
      </c>
      <c r="N101">
        <f t="array" ref="N101">STDEV(IF(($B$3:$B$722=$B101)*($C$3:$C$722=$C101)*($D$3:$D$722=$D101),$G$3:$G$722))</f>
        <v>0.63245553203367588</v>
      </c>
      <c r="O101">
        <f t="shared" si="23"/>
        <v>4.8</v>
      </c>
      <c r="P101">
        <f t="array" ref="P101">STDEV(IF(($B$3:$B$722=$B101)*($C$3:$C$722=$C101)*($D$3:$D$722=$D101),$H$3:$H$722))</f>
        <v>2.6997942308422114</v>
      </c>
      <c r="Q101" s="35">
        <f t="shared" si="24"/>
        <v>-1.7919573407620826</v>
      </c>
      <c r="R101">
        <f t="shared" si="25"/>
        <v>-0.85026514668786235</v>
      </c>
      <c r="S101">
        <f t="shared" si="26"/>
        <v>0.31622776601683822</v>
      </c>
      <c r="T101">
        <f t="shared" si="27"/>
        <v>-1.7779132739692614</v>
      </c>
      <c r="U101" s="22">
        <v>-0.62023424657534254</v>
      </c>
      <c r="V101">
        <v>10</v>
      </c>
      <c r="W101">
        <v>56</v>
      </c>
      <c r="X101">
        <v>7</v>
      </c>
      <c r="Y101">
        <v>73</v>
      </c>
      <c r="Z101" s="25">
        <v>2.8421052631578951</v>
      </c>
      <c r="AA101" s="28">
        <v>2.4210526315789478</v>
      </c>
      <c r="AB101" s="28">
        <v>2.8421052631578951</v>
      </c>
      <c r="AC101" s="28">
        <v>2.6315789473684208</v>
      </c>
      <c r="AD101" s="31">
        <v>2.6315789473684208</v>
      </c>
      <c r="AE101" s="31">
        <v>1.6842105263157889</v>
      </c>
      <c r="AF101">
        <v>19</v>
      </c>
      <c r="AG101" s="28">
        <f t="shared" si="28"/>
        <v>2.6315789473684212</v>
      </c>
      <c r="AH101" s="31">
        <f t="shared" si="29"/>
        <v>2.1578947368421049</v>
      </c>
      <c r="AI101" s="22" cm="1">
        <f t="array" ref="AI101">IF(U101="",0,IFERROR((U101-AVERAGEIFS($U$3:$U$722,$A$3:$A$722,$A101))/_xlfn.STDEV.S(_xlfn._xlws.FILTER($U$3:$U$722,$A$3:$A$722=$A101)),0))</f>
        <v>-0.53931495073304214</v>
      </c>
      <c r="AJ101" s="25">
        <f t="array" ref="AJ101">IFERROR((Z101-AVERAGEIFS($Z$3:$Z$722,$A$3:$A$722,$A101))/_xlfn.STDEV.S(_xlfn._xlws.FILTER($Z$3:$Z$722,$A$3:$A$722=$A101)),"")</f>
        <v>-1.167705946479173</v>
      </c>
      <c r="AK101" s="28">
        <f t="array" ref="AK101">IFERROR((AG101-AVERAGEIFS($AG$3:$AG$722,$A$3:$A$722,$A101))/_xlfn.STDEV.S(_xlfn._xlws.FILTER($AG$3:$AG$722,$A$3:$A$722=$A101)),"")</f>
        <v>-1.5668010352625426</v>
      </c>
      <c r="AL101" s="31">
        <f t="array" ref="AL101">IFERROR((AH101-AVERAGEIFS($AH$3:$AH$722,$A$3:$A$722,$A101))/_xlfn.STDEV.S(_xlfn._xlws.FILTER($AH$3:$AH$722,$A$3:$A$722=$A101)),"")</f>
        <v>-1.791245593378938</v>
      </c>
      <c r="AM101" s="18">
        <f t="shared" si="30"/>
        <v>1.2526423900290404</v>
      </c>
      <c r="AN101" s="18">
        <f t="shared" si="31"/>
        <v>0.62425139428290954</v>
      </c>
      <c r="AO101">
        <f t="shared" si="32"/>
        <v>0.62839099574613089</v>
      </c>
      <c r="AP101">
        <f t="shared" si="33"/>
        <v>-1.8830288012793808</v>
      </c>
      <c r="AQ101">
        <f t="shared" si="34"/>
        <v>-1.3332319409676607E-2</v>
      </c>
      <c r="AR101" s="18" t="str">
        <f t="shared" si="35"/>
        <v>E. 총체적과소형</v>
      </c>
      <c r="AS101">
        <f t="shared" si="36"/>
        <v>3.043478260869565</v>
      </c>
      <c r="AT101">
        <f t="shared" si="37"/>
        <v>3.2727272727272729</v>
      </c>
      <c r="AU101">
        <f t="shared" si="38"/>
        <v>3.333333333333333</v>
      </c>
      <c r="AV101">
        <f t="shared" si="39"/>
        <v>3.7</v>
      </c>
    </row>
    <row r="102" spans="1:48" x14ac:dyDescent="0.3">
      <c r="A102" t="s">
        <v>106</v>
      </c>
      <c r="B102" t="s">
        <v>86</v>
      </c>
      <c r="C102">
        <v>2023</v>
      </c>
      <c r="D102" t="s">
        <v>90</v>
      </c>
      <c r="E102">
        <v>2</v>
      </c>
      <c r="F102">
        <v>4</v>
      </c>
      <c r="G102">
        <v>8</v>
      </c>
      <c r="H102">
        <v>0</v>
      </c>
      <c r="I102">
        <f t="shared" si="20"/>
        <v>5.4</v>
      </c>
      <c r="J102">
        <f t="array" ref="J102">STDEV(IF(($B$3:$B$722=$B102)*($C$3:$C$722=$C102)*($D$3:$D$722=$D102),$E$3:$E$722))</f>
        <v>1.8973665961010269</v>
      </c>
      <c r="K102">
        <f t="shared" si="21"/>
        <v>5.4</v>
      </c>
      <c r="L102">
        <f t="array" ref="L102">STDEV(IF(($B$3:$B$722=$B102)*($C$3:$C$722=$C102)*($D$3:$D$722=$D102),$F$3:$F$722))</f>
        <v>1.6465452046971285</v>
      </c>
      <c r="M102">
        <f t="shared" si="22"/>
        <v>7.8</v>
      </c>
      <c r="N102">
        <f t="array" ref="N102">STDEV(IF(($B$3:$B$722=$B102)*($C$3:$C$722=$C102)*($D$3:$D$722=$D102),$G$3:$G$722))</f>
        <v>0.63245553203367588</v>
      </c>
      <c r="O102">
        <f t="shared" si="23"/>
        <v>4.8</v>
      </c>
      <c r="P102">
        <f t="array" ref="P102">STDEV(IF(($B$3:$B$722=$B102)*($C$3:$C$722=$C102)*($D$3:$D$722=$D102),$H$3:$H$722))</f>
        <v>2.6997942308422114</v>
      </c>
      <c r="Q102" s="35">
        <f t="shared" si="24"/>
        <v>-1.7919573407620826</v>
      </c>
      <c r="R102">
        <f t="shared" si="25"/>
        <v>-0.85026514668786235</v>
      </c>
      <c r="S102">
        <f t="shared" si="26"/>
        <v>0.31622776601683822</v>
      </c>
      <c r="T102">
        <f t="shared" si="27"/>
        <v>-1.7779132739692614</v>
      </c>
      <c r="U102" s="22">
        <v>-0.52187372881355931</v>
      </c>
      <c r="V102">
        <v>18</v>
      </c>
      <c r="W102">
        <v>86</v>
      </c>
      <c r="X102">
        <v>14</v>
      </c>
      <c r="Y102">
        <v>118</v>
      </c>
      <c r="Z102" s="25">
        <v>3.043478260869565</v>
      </c>
      <c r="AA102" s="28">
        <v>2.8260869565217388</v>
      </c>
      <c r="AB102" s="28">
        <v>3.304347826086957</v>
      </c>
      <c r="AC102" s="28">
        <v>2.695652173913043</v>
      </c>
      <c r="AD102" s="31">
        <v>2.695652173913043</v>
      </c>
      <c r="AE102" s="31">
        <v>2.1304347826086958</v>
      </c>
      <c r="AF102">
        <v>23</v>
      </c>
      <c r="AG102" s="28">
        <f t="shared" si="28"/>
        <v>2.9420289855072461</v>
      </c>
      <c r="AH102" s="31">
        <f t="shared" si="29"/>
        <v>2.4130434782608692</v>
      </c>
      <c r="AI102" s="22" cm="1">
        <f t="array" ref="AI102">IF(U102="",0,IFERROR((U102-AVERAGEIFS($U$3:$U$722,$A$3:$A$722,$A102))/_xlfn.STDEV.S(_xlfn._xlws.FILTER($U$3:$U$722,$A$3:$A$722=$A102)),0))</f>
        <v>-0.13666717276980953</v>
      </c>
      <c r="AJ102" s="25">
        <f t="array" ref="AJ102">IFERROR((Z102-AVERAGEIFS($Z$3:$Z$722,$A$3:$A$722,$A102))/_xlfn.STDEV.S(_xlfn._xlws.FILTER($Z$3:$Z$722,$A$3:$A$722=$A102)),"")</f>
        <v>-0.56224317151994307</v>
      </c>
      <c r="AK102" s="28">
        <f t="array" ref="AK102">IFERROR((AG102-AVERAGEIFS($AG$3:$AG$722,$A$3:$A$722,$A102))/_xlfn.STDEV.S(_xlfn._xlws.FILTER($AG$3:$AG$722,$A$3:$A$722=$A102)),"")</f>
        <v>-0.36280858050774423</v>
      </c>
      <c r="AL102" s="31">
        <f t="array" ref="AL102">IFERROR((AH102-AVERAGEIFS($AH$3:$AH$722,$A$3:$A$722,$A102))/_xlfn.STDEV.S(_xlfn._xlws.FILTER($AH$3:$AH$722,$A$3:$A$722=$A102)),"")</f>
        <v>-0.59644225596309719</v>
      </c>
      <c r="AM102" s="18">
        <f t="shared" si="30"/>
        <v>1.6552901679922731</v>
      </c>
      <c r="AN102" s="18">
        <f t="shared" si="31"/>
        <v>1.2297141692421394</v>
      </c>
      <c r="AO102">
        <f t="shared" si="32"/>
        <v>0.42557599875013352</v>
      </c>
      <c r="AP102">
        <f t="shared" si="33"/>
        <v>-0.67903634652458245</v>
      </c>
      <c r="AQ102">
        <f t="shared" si="34"/>
        <v>1.1814710180061643</v>
      </c>
      <c r="AR102" s="18" t="str">
        <f t="shared" si="35"/>
        <v>E. 총체적과소형</v>
      </c>
      <c r="AS102">
        <f t="shared" si="36"/>
        <v>3.2727272727272729</v>
      </c>
      <c r="AT102">
        <f t="shared" si="37"/>
        <v>3.333333333333333</v>
      </c>
      <c r="AU102">
        <f t="shared" si="38"/>
        <v>3.7</v>
      </c>
      <c r="AV102">
        <f t="shared" si="39"/>
        <v>3.4285714285714279</v>
      </c>
    </row>
    <row r="103" spans="1:48" x14ac:dyDescent="0.3">
      <c r="A103" t="s">
        <v>106</v>
      </c>
      <c r="B103" t="s">
        <v>86</v>
      </c>
      <c r="C103">
        <v>2024</v>
      </c>
      <c r="D103" t="s">
        <v>91</v>
      </c>
      <c r="E103">
        <v>1</v>
      </c>
      <c r="F103">
        <v>4</v>
      </c>
      <c r="G103">
        <v>6</v>
      </c>
      <c r="H103">
        <v>0</v>
      </c>
      <c r="I103">
        <f t="shared" si="20"/>
        <v>4.9000000000000004</v>
      </c>
      <c r="J103">
        <f t="array" ref="J103">STDEV(IF(($B$3:$B$722=$B103)*($C$3:$C$722=$C103)*($D$3:$D$722=$D103),$E$3:$E$722))</f>
        <v>2.330951164939612</v>
      </c>
      <c r="K103">
        <f t="shared" si="21"/>
        <v>5.0999999999999996</v>
      </c>
      <c r="L103">
        <f t="array" ref="L103">STDEV(IF(($B$3:$B$722=$B103)*($C$3:$C$722=$C103)*($D$3:$D$722=$D103),$F$3:$F$722))</f>
        <v>1.9119507199599977</v>
      </c>
      <c r="M103">
        <f t="shared" si="22"/>
        <v>6.6</v>
      </c>
      <c r="N103">
        <f t="array" ref="N103">STDEV(IF(($B$3:$B$722=$B103)*($C$3:$C$722=$C103)*($D$3:$D$722=$D103),$G$3:$G$722))</f>
        <v>2.5033311140691445</v>
      </c>
      <c r="O103">
        <f t="shared" si="23"/>
        <v>4.2</v>
      </c>
      <c r="P103">
        <f t="array" ref="P103">STDEV(IF(($B$3:$B$722=$B103)*($C$3:$C$722=$C103)*($D$3:$D$722=$D103),$H$3:$H$722))</f>
        <v>2.3944379994757292</v>
      </c>
      <c r="Q103" s="35">
        <f t="shared" si="24"/>
        <v>-1.6731367257541998</v>
      </c>
      <c r="R103">
        <f t="shared" si="25"/>
        <v>-0.57532863609738549</v>
      </c>
      <c r="S103">
        <f t="shared" si="26"/>
        <v>-0.23968063858108826</v>
      </c>
      <c r="T103">
        <f t="shared" si="27"/>
        <v>-1.7540650461275695</v>
      </c>
      <c r="U103" s="22">
        <v>-0.216</v>
      </c>
      <c r="V103">
        <v>4</v>
      </c>
      <c r="W103">
        <v>13</v>
      </c>
      <c r="X103">
        <v>17</v>
      </c>
      <c r="Y103">
        <v>34</v>
      </c>
      <c r="Z103" s="25">
        <v>3.2727272727272729</v>
      </c>
      <c r="AA103" s="28">
        <v>2.545454545454545</v>
      </c>
      <c r="AB103" s="28">
        <v>3.2727272727272729</v>
      </c>
      <c r="AC103" s="28">
        <v>2.9090909090909092</v>
      </c>
      <c r="AD103" s="31">
        <v>2.6818181818181821</v>
      </c>
      <c r="AE103" s="31">
        <v>2.3181818181818179</v>
      </c>
      <c r="AF103">
        <v>22</v>
      </c>
      <c r="AG103" s="28">
        <f t="shared" si="28"/>
        <v>2.9090909090909087</v>
      </c>
      <c r="AH103" s="31">
        <f t="shared" si="29"/>
        <v>2.5</v>
      </c>
      <c r="AI103" s="22" cm="1">
        <f t="array" ref="AI103">IF(U103="",0,IFERROR((U103-AVERAGEIFS($U$3:$U$722,$A$3:$A$722,$A103))/_xlfn.STDEV.S(_xlfn._xlws.FILTER($U$3:$U$722,$A$3:$A$722=$A103)),0))</f>
        <v>1.1154549189660692</v>
      </c>
      <c r="AJ103" s="25">
        <f t="array" ref="AJ103">IFERROR((Z103-AVERAGEIFS($Z$3:$Z$722,$A$3:$A$722,$A103))/_xlfn.STDEV.S(_xlfn._xlws.FILTER($Z$3:$Z$722,$A$3:$A$722=$A103)),"")</f>
        <v>0.12703366526215901</v>
      </c>
      <c r="AK103" s="28">
        <f t="array" ref="AK103">IFERROR((AG103-AVERAGEIFS($AG$3:$AG$722,$A$3:$A$722,$A103))/_xlfn.STDEV.S(_xlfn._xlws.FILTER($AG$3:$AG$722,$A$3:$A$722=$A103)),"")</f>
        <v>-0.49054957135173172</v>
      </c>
      <c r="AL103" s="31">
        <f t="array" ref="AL103">IFERROR((AH103-AVERAGEIFS($AH$3:$AH$722,$A$3:$A$722,$A103))/_xlfn.STDEV.S(_xlfn._xlws.FILTER($AH$3:$AH$722,$A$3:$A$722=$A103)),"")</f>
        <v>-0.18924470599177753</v>
      </c>
      <c r="AM103" s="18">
        <f t="shared" si="30"/>
        <v>2.788591644720269</v>
      </c>
      <c r="AN103" s="18">
        <f t="shared" si="31"/>
        <v>1.8001703910163589</v>
      </c>
      <c r="AO103">
        <f t="shared" si="32"/>
        <v>0.98842125370391021</v>
      </c>
      <c r="AP103">
        <f t="shared" si="33"/>
        <v>-0.25086893277064348</v>
      </c>
      <c r="AQ103">
        <f t="shared" si="34"/>
        <v>1.5648203401357921</v>
      </c>
      <c r="AR103" s="18" t="str">
        <f t="shared" si="35"/>
        <v>E. 총체적과소형</v>
      </c>
      <c r="AS103">
        <f t="shared" si="36"/>
        <v>3.333333333333333</v>
      </c>
      <c r="AT103">
        <f t="shared" si="37"/>
        <v>3.7</v>
      </c>
      <c r="AU103">
        <f t="shared" si="38"/>
        <v>3.4285714285714279</v>
      </c>
      <c r="AV103">
        <f t="shared" si="39"/>
        <v>3.2222222222222219</v>
      </c>
    </row>
    <row r="104" spans="1:48" x14ac:dyDescent="0.3">
      <c r="A104" t="s">
        <v>106</v>
      </c>
      <c r="B104" t="s">
        <v>86</v>
      </c>
      <c r="C104">
        <v>2024</v>
      </c>
      <c r="D104" t="s">
        <v>92</v>
      </c>
      <c r="E104">
        <v>1</v>
      </c>
      <c r="F104">
        <v>4</v>
      </c>
      <c r="G104">
        <v>6</v>
      </c>
      <c r="H104">
        <v>0</v>
      </c>
      <c r="I104">
        <f t="shared" si="20"/>
        <v>4.9000000000000004</v>
      </c>
      <c r="J104">
        <f t="array" ref="J104">STDEV(IF(($B$3:$B$722=$B104)*($C$3:$C$722=$C104)*($D$3:$D$722=$D104),$E$3:$E$722))</f>
        <v>2.330951164939612</v>
      </c>
      <c r="K104">
        <f t="shared" si="21"/>
        <v>5.0999999999999996</v>
      </c>
      <c r="L104">
        <f t="array" ref="L104">STDEV(IF(($B$3:$B$722=$B104)*($C$3:$C$722=$C104)*($D$3:$D$722=$D104),$F$3:$F$722))</f>
        <v>1.9119507199599977</v>
      </c>
      <c r="M104">
        <f t="shared" si="22"/>
        <v>6.6</v>
      </c>
      <c r="N104">
        <f t="array" ref="N104">STDEV(IF(($B$3:$B$722=$B104)*($C$3:$C$722=$C104)*($D$3:$D$722=$D104),$G$3:$G$722))</f>
        <v>2.5033311140691445</v>
      </c>
      <c r="O104">
        <f t="shared" si="23"/>
        <v>4.2</v>
      </c>
      <c r="P104">
        <f t="array" ref="P104">STDEV(IF(($B$3:$B$722=$B104)*($C$3:$C$722=$C104)*($D$3:$D$722=$D104),$H$3:$H$722))</f>
        <v>2.3944379994757292</v>
      </c>
      <c r="Q104" s="35">
        <f t="shared" si="24"/>
        <v>-1.6731367257541998</v>
      </c>
      <c r="R104">
        <f t="shared" si="25"/>
        <v>-0.57532863609738549</v>
      </c>
      <c r="S104">
        <f t="shared" si="26"/>
        <v>-0.23968063858108826</v>
      </c>
      <c r="T104">
        <f t="shared" si="27"/>
        <v>-1.7540650461275695</v>
      </c>
      <c r="U104" s="22">
        <v>-2.7999999999999998E-4</v>
      </c>
      <c r="V104">
        <v>1</v>
      </c>
      <c r="W104">
        <v>1</v>
      </c>
      <c r="X104">
        <v>3</v>
      </c>
      <c r="Y104">
        <v>5</v>
      </c>
      <c r="Z104" s="25">
        <v>3.333333333333333</v>
      </c>
      <c r="AA104" s="28">
        <v>3.083333333333333</v>
      </c>
      <c r="AB104" s="28">
        <v>2.916666666666667</v>
      </c>
      <c r="AC104" s="28">
        <v>2.583333333333333</v>
      </c>
      <c r="AD104" s="31">
        <v>2.833333333333333</v>
      </c>
      <c r="AE104" s="31">
        <v>2.5</v>
      </c>
      <c r="AF104">
        <v>12</v>
      </c>
      <c r="AG104" s="28">
        <f t="shared" si="28"/>
        <v>2.8611111111111107</v>
      </c>
      <c r="AH104" s="31">
        <f t="shared" si="29"/>
        <v>2.6666666666666665</v>
      </c>
      <c r="AI104" s="22" cm="1">
        <f t="array" ref="AI104">IF(U104="",0,IFERROR((U104-AVERAGEIFS($U$3:$U$722,$A$3:$A$722,$A104))/_xlfn.STDEV.S(_xlfn._xlws.FILTER($U$3:$U$722,$A$3:$A$722=$A104)),0))</f>
        <v>1.9985244740958066</v>
      </c>
      <c r="AJ104" s="25">
        <f t="array" ref="AJ104">IFERROR((Z104-AVERAGEIFS($Z$3:$Z$722,$A$3:$A$722,$A104))/_xlfn.STDEV.S(_xlfn._xlws.FILTER($Z$3:$Z$722,$A$3:$A$722=$A104)),"")</f>
        <v>0.3092562772850117</v>
      </c>
      <c r="AK104" s="28">
        <f t="array" ref="AK104">IFERROR((AG104-AVERAGEIFS($AG$3:$AG$722,$A$3:$A$722,$A104))/_xlfn.STDEV.S(_xlfn._xlws.FILTER($AG$3:$AG$722,$A$3:$A$722=$A104)),"")</f>
        <v>-0.67662561468113958</v>
      </c>
      <c r="AL104" s="31">
        <f t="array" ref="AL104">IFERROR((AH104-AVERAGEIFS($AH$3:$AH$722,$A$3:$A$722,$A104))/_xlfn.STDEV.S(_xlfn._xlws.FILTER($AH$3:$AH$722,$A$3:$A$722=$A104)),"")</f>
        <v>0.5912172647865811</v>
      </c>
      <c r="AM104" s="18">
        <f t="shared" si="30"/>
        <v>3.6716611998500062</v>
      </c>
      <c r="AN104" s="18">
        <f t="shared" si="31"/>
        <v>1.9823930030392116</v>
      </c>
      <c r="AO104">
        <f t="shared" si="32"/>
        <v>1.689268196810795</v>
      </c>
      <c r="AP104">
        <f t="shared" si="33"/>
        <v>-0.43694497610005134</v>
      </c>
      <c r="AQ104">
        <f t="shared" si="34"/>
        <v>2.3452823109141505</v>
      </c>
      <c r="AR104" s="18" t="str">
        <f t="shared" si="35"/>
        <v>E. 총체적과소형</v>
      </c>
      <c r="AS104">
        <f t="shared" si="36"/>
        <v>3.7</v>
      </c>
      <c r="AT104">
        <f t="shared" si="37"/>
        <v>3.4285714285714279</v>
      </c>
      <c r="AU104">
        <f t="shared" si="38"/>
        <v>3.2222222222222219</v>
      </c>
      <c r="AV104">
        <f t="shared" si="39"/>
        <v>3.6470588235294121</v>
      </c>
    </row>
    <row r="105" spans="1:48" x14ac:dyDescent="0.3">
      <c r="A105" t="s">
        <v>106</v>
      </c>
      <c r="B105" t="s">
        <v>86</v>
      </c>
      <c r="C105">
        <v>2024</v>
      </c>
      <c r="D105" t="s">
        <v>93</v>
      </c>
      <c r="E105">
        <v>1</v>
      </c>
      <c r="F105">
        <v>4</v>
      </c>
      <c r="G105">
        <v>6</v>
      </c>
      <c r="H105">
        <v>0</v>
      </c>
      <c r="I105">
        <f t="shared" si="20"/>
        <v>4.9000000000000004</v>
      </c>
      <c r="J105">
        <f t="array" ref="J105">STDEV(IF(($B$3:$B$722=$B105)*($C$3:$C$722=$C105)*($D$3:$D$722=$D105),$E$3:$E$722))</f>
        <v>2.330951164939612</v>
      </c>
      <c r="K105">
        <f t="shared" si="21"/>
        <v>5.0999999999999996</v>
      </c>
      <c r="L105">
        <f t="array" ref="L105">STDEV(IF(($B$3:$B$722=$B105)*($C$3:$C$722=$C105)*($D$3:$D$722=$D105),$F$3:$F$722))</f>
        <v>1.9119507199599977</v>
      </c>
      <c r="M105">
        <f t="shared" si="22"/>
        <v>6.6</v>
      </c>
      <c r="N105">
        <f t="array" ref="N105">STDEV(IF(($B$3:$B$722=$B105)*($C$3:$C$722=$C105)*($D$3:$D$722=$D105),$G$3:$G$722))</f>
        <v>2.5033311140691445</v>
      </c>
      <c r="O105">
        <f t="shared" si="23"/>
        <v>4.2</v>
      </c>
      <c r="P105">
        <f t="array" ref="P105">STDEV(IF(($B$3:$B$722=$B105)*($C$3:$C$722=$C105)*($D$3:$D$722=$D105),$H$3:$H$722))</f>
        <v>2.3944379994757292</v>
      </c>
      <c r="Q105" s="35">
        <f t="shared" si="24"/>
        <v>-1.6731367257541998</v>
      </c>
      <c r="R105">
        <f t="shared" si="25"/>
        <v>-0.57532863609738549</v>
      </c>
      <c r="S105">
        <f t="shared" si="26"/>
        <v>-0.23968063858108826</v>
      </c>
      <c r="T105">
        <f t="shared" si="27"/>
        <v>-1.7540650461275695</v>
      </c>
      <c r="U105" s="22">
        <v>-0.49017500000000003</v>
      </c>
      <c r="V105">
        <v>0</v>
      </c>
      <c r="W105">
        <v>3</v>
      </c>
      <c r="X105">
        <v>1</v>
      </c>
      <c r="Y105">
        <v>4</v>
      </c>
      <c r="Z105">
        <v>3.7</v>
      </c>
      <c r="AA105">
        <v>3.1</v>
      </c>
      <c r="AB105">
        <v>3.6</v>
      </c>
      <c r="AC105">
        <v>3.5</v>
      </c>
      <c r="AD105">
        <v>2.6</v>
      </c>
      <c r="AE105">
        <v>2.2999999999999998</v>
      </c>
      <c r="AF105">
        <v>10</v>
      </c>
      <c r="AG105" s="28">
        <f t="shared" si="28"/>
        <v>3.4</v>
      </c>
      <c r="AH105" s="31">
        <f t="shared" si="29"/>
        <v>2.4500000000000002</v>
      </c>
      <c r="AI105" s="22" cm="1">
        <f t="array" ref="AI105">IF(U105="",0,IFERROR((U105-AVERAGEIFS($U$3:$U$722,$A$3:$A$722,$A105))/_xlfn.STDEV.S(_xlfn._xlws.FILTER($U$3:$U$722,$A$3:$A$722=$A105)),0))</f>
        <v>-6.9055264154242856E-3</v>
      </c>
      <c r="AJ105" s="25">
        <f t="array" ref="AJ105">IFERROR((Z105-AVERAGEIFS($Z$3:$Z$722,$A$3:$A$722,$A105))/_xlfn.STDEV.S(_xlfn._xlws.FILTER($Z$3:$Z$722,$A$3:$A$722=$A105)),"")</f>
        <v>1.411703080023281</v>
      </c>
      <c r="AK105" s="28">
        <f t="array" ref="AK105">IFERROR((AG105-AVERAGEIFS($AG$3:$AG$722,$A$3:$A$722,$A105))/_xlfn.STDEV.S(_xlfn._xlws.FILTER($AG$3:$AG$722,$A$3:$A$722=$A105)),"")</f>
        <v>1.4133021561870522</v>
      </c>
      <c r="AL105" s="31">
        <f t="array" ref="AL105">IFERROR((AH105-AVERAGEIFS($AH$3:$AH$722,$A$3:$A$722,$A105))/_xlfn.STDEV.S(_xlfn._xlws.FILTER($AH$3:$AH$722,$A$3:$A$722=$A105)),"")</f>
        <v>-0.42338329722528451</v>
      </c>
      <c r="AM105" s="18">
        <f t="shared" si="30"/>
        <v>1.6662311993387755</v>
      </c>
      <c r="AN105" s="18">
        <f t="shared" si="31"/>
        <v>3.0848398057774808</v>
      </c>
      <c r="AO105">
        <f t="shared" si="32"/>
        <v>-1.4186086064387053</v>
      </c>
      <c r="AP105">
        <f t="shared" si="33"/>
        <v>1.6529827947681406</v>
      </c>
      <c r="AQ105">
        <f t="shared" si="34"/>
        <v>1.3306817489022851</v>
      </c>
      <c r="AR105" s="18" t="str">
        <f t="shared" si="35"/>
        <v>E. 총체적과소형</v>
      </c>
      <c r="AS105">
        <f t="shared" si="36"/>
        <v>3.4285714285714279</v>
      </c>
      <c r="AT105">
        <f t="shared" si="37"/>
        <v>3.2222222222222219</v>
      </c>
      <c r="AU105">
        <f t="shared" si="38"/>
        <v>3.6470588235294121</v>
      </c>
      <c r="AV105">
        <f t="shared" si="39"/>
        <v>3.1538461538461542</v>
      </c>
    </row>
    <row r="106" spans="1:48" x14ac:dyDescent="0.3">
      <c r="A106" t="s">
        <v>106</v>
      </c>
      <c r="B106" t="s">
        <v>86</v>
      </c>
      <c r="C106">
        <v>2024</v>
      </c>
      <c r="D106" t="s">
        <v>94</v>
      </c>
      <c r="E106">
        <v>1</v>
      </c>
      <c r="F106">
        <v>4</v>
      </c>
      <c r="G106">
        <v>6</v>
      </c>
      <c r="H106">
        <v>0</v>
      </c>
      <c r="I106">
        <f t="shared" si="20"/>
        <v>4.9000000000000004</v>
      </c>
      <c r="J106">
        <f t="array" ref="J106">STDEV(IF(($B$3:$B$722=$B106)*($C$3:$C$722=$C106)*($D$3:$D$722=$D106),$E$3:$E$722))</f>
        <v>2.330951164939612</v>
      </c>
      <c r="K106">
        <f t="shared" si="21"/>
        <v>5.0999999999999996</v>
      </c>
      <c r="L106">
        <f t="array" ref="L106">STDEV(IF(($B$3:$B$722=$B106)*($C$3:$C$722=$C106)*($D$3:$D$722=$D106),$F$3:$F$722))</f>
        <v>1.9119507199599977</v>
      </c>
      <c r="M106">
        <f t="shared" si="22"/>
        <v>6.6</v>
      </c>
      <c r="N106">
        <f t="array" ref="N106">STDEV(IF(($B$3:$B$722=$B106)*($C$3:$C$722=$C106)*($D$3:$D$722=$D106),$G$3:$G$722))</f>
        <v>2.5033311140691445</v>
      </c>
      <c r="O106">
        <f t="shared" si="23"/>
        <v>4.2</v>
      </c>
      <c r="P106">
        <f t="array" ref="P106">STDEV(IF(($B$3:$B$722=$B106)*($C$3:$C$722=$C106)*($D$3:$D$722=$D106),$H$3:$H$722))</f>
        <v>2.3944379994757292</v>
      </c>
      <c r="Q106" s="35">
        <f t="shared" si="24"/>
        <v>-1.6731367257541998</v>
      </c>
      <c r="R106">
        <f t="shared" si="25"/>
        <v>-0.57532863609738549</v>
      </c>
      <c r="S106">
        <f t="shared" si="26"/>
        <v>-0.23968063858108826</v>
      </c>
      <c r="T106">
        <f t="shared" si="27"/>
        <v>-1.7540650461275695</v>
      </c>
      <c r="U106" s="22">
        <v>-0.4730125</v>
      </c>
      <c r="V106">
        <v>2</v>
      </c>
      <c r="W106">
        <v>6</v>
      </c>
      <c r="X106">
        <v>0</v>
      </c>
      <c r="Y106">
        <v>8</v>
      </c>
      <c r="Z106">
        <v>3.4285714285714279</v>
      </c>
      <c r="AA106">
        <v>2.4285714285714279</v>
      </c>
      <c r="AB106">
        <v>4.5714285714285712</v>
      </c>
      <c r="AC106">
        <v>3.5714285714285721</v>
      </c>
      <c r="AD106">
        <v>3.285714285714286</v>
      </c>
      <c r="AE106">
        <v>2.285714285714286</v>
      </c>
      <c r="AF106">
        <v>7</v>
      </c>
      <c r="AG106" s="28">
        <f t="shared" si="28"/>
        <v>3.5238095238095237</v>
      </c>
      <c r="AH106" s="31">
        <f t="shared" si="29"/>
        <v>2.785714285714286</v>
      </c>
      <c r="AI106" s="22" cm="1">
        <f t="array" ref="AI106">IF(U106="",0,IFERROR((U106-AVERAGEIFS($U$3:$U$722,$A$3:$A$722,$A106))/_xlfn.STDEV.S(_xlfn._xlws.FILTER($U$3:$U$722,$A$3:$A$722=$A106)),0))</f>
        <v>6.3350737444737681E-2</v>
      </c>
      <c r="AJ106" s="25">
        <f t="array" ref="AJ106">IFERROR((Z106-AVERAGEIFS($Z$3:$Z$722,$A$3:$A$722,$A106))/_xlfn.STDEV.S(_xlfn._xlws.FILTER($Z$3:$Z$722,$A$3:$A$722=$A106)),"")</f>
        <v>0.59560609617806737</v>
      </c>
      <c r="AK106" s="28">
        <f t="array" ref="AK106">IFERROR((AG106-AVERAGEIFS($AG$3:$AG$722,$A$3:$A$722,$A106))/_xlfn.STDEV.S(_xlfn._xlws.FILTER($AG$3:$AG$722,$A$3:$A$722=$A106)),"")</f>
        <v>1.893462292056622</v>
      </c>
      <c r="AL106" s="31">
        <f t="array" ref="AL106">IFERROR((AH106-AVERAGEIFS($AH$3:$AH$722,$A$3:$A$722,$A106))/_xlfn.STDEV.S(_xlfn._xlws.FILTER($AH$3:$AH$722,$A$3:$A$722=$A106)),"")</f>
        <v>1.14869010105684</v>
      </c>
      <c r="AM106" s="18">
        <f t="shared" si="30"/>
        <v>1.7364874631989375</v>
      </c>
      <c r="AN106" s="18">
        <f t="shared" si="31"/>
        <v>2.2687428219322672</v>
      </c>
      <c r="AO106">
        <f t="shared" si="32"/>
        <v>-0.53225535873332963</v>
      </c>
      <c r="AP106">
        <f t="shared" si="33"/>
        <v>2.1331429306377103</v>
      </c>
      <c r="AQ106">
        <f t="shared" si="34"/>
        <v>2.9027551471844095</v>
      </c>
      <c r="AR106" s="18" t="str">
        <f t="shared" si="35"/>
        <v>E. 총체적과소형</v>
      </c>
      <c r="AS106">
        <f t="shared" si="36"/>
        <v>3.2222222222222219</v>
      </c>
      <c r="AT106">
        <f t="shared" si="37"/>
        <v>3.6470588235294121</v>
      </c>
      <c r="AU106">
        <f t="shared" si="38"/>
        <v>3.1538461538461542</v>
      </c>
      <c r="AV106">
        <f t="shared" si="39"/>
        <v>3.545454545454545</v>
      </c>
    </row>
    <row r="107" spans="1:48" x14ac:dyDescent="0.3">
      <c r="A107" t="s">
        <v>106</v>
      </c>
      <c r="B107" t="s">
        <v>86</v>
      </c>
      <c r="C107">
        <v>2025</v>
      </c>
      <c r="D107" t="s">
        <v>95</v>
      </c>
      <c r="E107">
        <v>6</v>
      </c>
      <c r="F107">
        <v>4</v>
      </c>
      <c r="G107">
        <v>8</v>
      </c>
      <c r="H107">
        <v>4</v>
      </c>
      <c r="I107">
        <f t="shared" si="20"/>
        <v>4.7</v>
      </c>
      <c r="J107">
        <f t="array" ref="J107">STDEV(IF(($B$3:$B$722=$B107)*($C$3:$C$722=$C107)*($D$3:$D$722=$D107),$E$3:$E$722))</f>
        <v>1.8885620632287057</v>
      </c>
      <c r="K107">
        <f t="shared" si="21"/>
        <v>4.3</v>
      </c>
      <c r="L107">
        <f t="array" ref="L107">STDEV(IF(($B$3:$B$722=$B107)*($C$3:$C$722=$C107)*($D$3:$D$722=$D107),$F$3:$F$722))</f>
        <v>1.7669811040931427</v>
      </c>
      <c r="M107">
        <f t="shared" si="22"/>
        <v>7.2</v>
      </c>
      <c r="N107">
        <f t="array" ref="N107">STDEV(IF(($B$3:$B$722=$B107)*($C$3:$C$722=$C107)*($D$3:$D$722=$D107),$G$3:$G$722))</f>
        <v>2.529822128134704</v>
      </c>
      <c r="O107">
        <f t="shared" si="23"/>
        <v>4.5</v>
      </c>
      <c r="P107">
        <f t="array" ref="P107">STDEV(IF(($B$3:$B$722=$B107)*($C$3:$C$722=$C107)*($D$3:$D$722=$D107),$H$3:$H$722))</f>
        <v>2.0682789409984759</v>
      </c>
      <c r="Q107" s="35">
        <f t="shared" si="24"/>
        <v>0.68835439687775268</v>
      </c>
      <c r="R107">
        <f t="shared" si="25"/>
        <v>-0.16978110252852255</v>
      </c>
      <c r="S107">
        <f t="shared" si="26"/>
        <v>0.31622776601683777</v>
      </c>
      <c r="T107">
        <f t="shared" si="27"/>
        <v>-0.24174688920761411</v>
      </c>
      <c r="U107" s="22">
        <v>-0.60216000000000003</v>
      </c>
      <c r="V107">
        <v>0</v>
      </c>
      <c r="W107">
        <v>6</v>
      </c>
      <c r="X107">
        <v>4</v>
      </c>
      <c r="Y107">
        <v>10</v>
      </c>
      <c r="Z107">
        <v>3.2222222222222219</v>
      </c>
      <c r="AA107">
        <v>2.666666666666667</v>
      </c>
      <c r="AB107">
        <v>3.333333333333333</v>
      </c>
      <c r="AC107">
        <v>2.8888888888888888</v>
      </c>
      <c r="AD107">
        <v>2.4444444444444451</v>
      </c>
      <c r="AE107">
        <v>2.4444444444444451</v>
      </c>
      <c r="AF107">
        <v>18</v>
      </c>
      <c r="AG107" s="28">
        <f t="shared" si="28"/>
        <v>2.9629629629629632</v>
      </c>
      <c r="AH107" s="31">
        <f t="shared" si="29"/>
        <v>2.4444444444444451</v>
      </c>
      <c r="AI107" s="22" cm="1">
        <f t="array" ref="AI107">IF(U107="",0,IFERROR((U107-AVERAGEIFS($U$3:$U$722,$A$3:$A$722,$A107))/_xlfn.STDEV.S(_xlfn._xlws.FILTER($U$3:$U$722,$A$3:$A$722=$A107)),0))</f>
        <v>-0.46532636885564138</v>
      </c>
      <c r="AJ107" s="25">
        <f t="array" ref="AJ107">IFERROR((Z107-AVERAGEIFS($Z$3:$Z$722,$A$3:$A$722,$A107))/_xlfn.STDEV.S(_xlfn._xlws.FILTER($Z$3:$Z$722,$A$3:$A$722=$A107)),"")</f>
        <v>-2.4818511423554478E-2</v>
      </c>
      <c r="AK107" s="28">
        <f t="array" ref="AK107">IFERROR((AG107-AVERAGEIFS($AG$3:$AG$722,$A$3:$A$722,$A107))/_xlfn.STDEV.S(_xlfn._xlws.FILTER($AG$3:$AG$722,$A$3:$A$722=$A107)),"")</f>
        <v>-0.28162208410467482</v>
      </c>
      <c r="AL107" s="31">
        <f t="array" ref="AL107">IFERROR((AH107-AVERAGEIFS($AH$3:$AH$722,$A$3:$A$722,$A107))/_xlfn.STDEV.S(_xlfn._xlws.FILTER($AH$3:$AH$722,$A$3:$A$722=$A107)),"")</f>
        <v>-0.44939869625122764</v>
      </c>
      <c r="AM107" s="18">
        <f t="shared" si="30"/>
        <v>-1.1536807657333941</v>
      </c>
      <c r="AN107" s="18">
        <f t="shared" si="31"/>
        <v>-0.7131729083013072</v>
      </c>
      <c r="AO107">
        <f t="shared" si="32"/>
        <v>-0.44050785743208692</v>
      </c>
      <c r="AP107">
        <f t="shared" si="33"/>
        <v>-0.59784985012151259</v>
      </c>
      <c r="AQ107">
        <f t="shared" si="34"/>
        <v>-0.20765180704361352</v>
      </c>
      <c r="AR107" s="18" t="str">
        <f t="shared" si="35"/>
        <v>A. 총체적과장형</v>
      </c>
      <c r="AS107">
        <f t="shared" si="36"/>
        <v>3.6470588235294121</v>
      </c>
      <c r="AT107">
        <f t="shared" si="37"/>
        <v>3.1538461538461542</v>
      </c>
      <c r="AU107">
        <f t="shared" si="38"/>
        <v>3.545454545454545</v>
      </c>
      <c r="AV107" t="str">
        <f t="shared" si="39"/>
        <v/>
      </c>
    </row>
    <row r="108" spans="1:48" x14ac:dyDescent="0.3">
      <c r="A108" t="s">
        <v>106</v>
      </c>
      <c r="B108" t="s">
        <v>86</v>
      </c>
      <c r="C108">
        <v>2025</v>
      </c>
      <c r="D108" t="s">
        <v>96</v>
      </c>
      <c r="E108">
        <v>6</v>
      </c>
      <c r="F108">
        <v>4</v>
      </c>
      <c r="G108">
        <v>8</v>
      </c>
      <c r="H108">
        <v>4</v>
      </c>
      <c r="I108">
        <f t="shared" si="20"/>
        <v>4.7</v>
      </c>
      <c r="J108">
        <f t="array" ref="J108">STDEV(IF(($B$3:$B$722=$B108)*($C$3:$C$722=$C108)*($D$3:$D$722=$D108),$E$3:$E$722))</f>
        <v>1.8885620632287057</v>
      </c>
      <c r="K108">
        <f t="shared" si="21"/>
        <v>4.3</v>
      </c>
      <c r="L108">
        <f t="array" ref="L108">STDEV(IF(($B$3:$B$722=$B108)*($C$3:$C$722=$C108)*($D$3:$D$722=$D108),$F$3:$F$722))</f>
        <v>1.7669811040931427</v>
      </c>
      <c r="M108">
        <f t="shared" si="22"/>
        <v>7.2</v>
      </c>
      <c r="N108">
        <f t="array" ref="N108">STDEV(IF(($B$3:$B$722=$B108)*($C$3:$C$722=$C108)*($D$3:$D$722=$D108),$G$3:$G$722))</f>
        <v>2.529822128134704</v>
      </c>
      <c r="O108">
        <f t="shared" si="23"/>
        <v>4.5</v>
      </c>
      <c r="P108">
        <f t="array" ref="P108">STDEV(IF(($B$3:$B$722=$B108)*($C$3:$C$722=$C108)*($D$3:$D$722=$D108),$H$3:$H$722))</f>
        <v>2.0682789409984759</v>
      </c>
      <c r="Q108" s="35">
        <f t="shared" si="24"/>
        <v>0.68835439687775268</v>
      </c>
      <c r="R108">
        <f t="shared" si="25"/>
        <v>-0.16978110252852255</v>
      </c>
      <c r="S108">
        <f t="shared" si="26"/>
        <v>0.31622776601683777</v>
      </c>
      <c r="T108">
        <f t="shared" si="27"/>
        <v>-0.24174688920761411</v>
      </c>
      <c r="U108" s="22">
        <v>-0.57427692307692302</v>
      </c>
      <c r="V108">
        <v>8</v>
      </c>
      <c r="W108">
        <v>46</v>
      </c>
      <c r="X108">
        <v>11</v>
      </c>
      <c r="Y108">
        <v>65</v>
      </c>
      <c r="Z108">
        <v>3.6470588235294121</v>
      </c>
      <c r="AA108">
        <v>3.1764705882352939</v>
      </c>
      <c r="AB108">
        <v>3.117647058823529</v>
      </c>
      <c r="AC108">
        <v>3.2941176470588238</v>
      </c>
      <c r="AD108">
        <v>3.0588235294117641</v>
      </c>
      <c r="AE108">
        <v>2.5882352941176472</v>
      </c>
      <c r="AF108">
        <v>17</v>
      </c>
      <c r="AG108" s="28">
        <f t="shared" si="28"/>
        <v>3.1960784313725488</v>
      </c>
      <c r="AH108" s="31">
        <f t="shared" si="29"/>
        <v>2.8235294117647056</v>
      </c>
      <c r="AI108" s="22" cm="1">
        <f t="array" ref="AI108">IF(U108="",0,IFERROR((U108-AVERAGEIFS($U$3:$U$722,$A$3:$A$722,$A108))/_xlfn.STDEV.S(_xlfn._xlws.FILTER($U$3:$U$722,$A$3:$A$722=$A108)),0))</f>
        <v>-0.35118444258960274</v>
      </c>
      <c r="AJ108" s="25">
        <f t="array" ref="AJ108">IFERROR((Z108-AVERAGEIFS($Z$3:$Z$722,$A$3:$A$722,$A108))/_xlfn.STDEV.S(_xlfn._xlws.FILTER($Z$3:$Z$722,$A$3:$A$722=$A108)),"")</f>
        <v>1.2525262689327297</v>
      </c>
      <c r="AK108" s="28">
        <f t="array" ref="AK108">IFERROR((AG108-AVERAGEIFS($AG$3:$AG$722,$A$3:$A$722,$A108))/_xlfn.STDEV.S(_xlfn._xlws.FILTER($AG$3:$AG$722,$A$3:$A$722=$A108)),"")</f>
        <v>0.62245016769599582</v>
      </c>
      <c r="AL108" s="31">
        <f t="array" ref="AL108">IFERROR((AH108-AVERAGEIFS($AH$3:$AH$722,$A$3:$A$722,$A108))/_xlfn.STDEV.S(_xlfn._xlws.FILTER($AH$3:$AH$722,$A$3:$A$722=$A108)),"")</f>
        <v>1.3257697078720951</v>
      </c>
      <c r="AM108" s="18">
        <f t="shared" si="30"/>
        <v>-1.0395388394673555</v>
      </c>
      <c r="AN108" s="18">
        <f t="shared" si="31"/>
        <v>0.56417187205497699</v>
      </c>
      <c r="AO108">
        <f t="shared" si="32"/>
        <v>-1.6037107115223324</v>
      </c>
      <c r="AP108">
        <f t="shared" si="33"/>
        <v>0.30622240167915804</v>
      </c>
      <c r="AQ108">
        <f t="shared" si="34"/>
        <v>1.5675165970797091</v>
      </c>
      <c r="AR108" s="18" t="str">
        <f t="shared" si="35"/>
        <v>B. 외부미화형</v>
      </c>
      <c r="AS108">
        <f t="shared" si="36"/>
        <v>3.1538461538461542</v>
      </c>
      <c r="AT108">
        <f t="shared" si="37"/>
        <v>3.545454545454545</v>
      </c>
      <c r="AU108" t="str">
        <f t="shared" si="38"/>
        <v/>
      </c>
      <c r="AV108" t="str">
        <f t="shared" si="39"/>
        <v/>
      </c>
    </row>
    <row r="109" spans="1:48" x14ac:dyDescent="0.3">
      <c r="A109" t="s">
        <v>106</v>
      </c>
      <c r="B109" t="s">
        <v>86</v>
      </c>
      <c r="C109">
        <v>2025</v>
      </c>
      <c r="D109" t="s">
        <v>97</v>
      </c>
      <c r="E109">
        <v>6</v>
      </c>
      <c r="F109">
        <v>4</v>
      </c>
      <c r="G109">
        <v>8</v>
      </c>
      <c r="H109">
        <v>4</v>
      </c>
      <c r="I109">
        <f t="shared" si="20"/>
        <v>4.7</v>
      </c>
      <c r="J109">
        <f t="array" ref="J109">STDEV(IF(($B$3:$B$722=$B109)*($C$3:$C$722=$C109)*($D$3:$D$722=$D109),$E$3:$E$722))</f>
        <v>1.8885620632287057</v>
      </c>
      <c r="K109">
        <f t="shared" si="21"/>
        <v>4.3</v>
      </c>
      <c r="L109">
        <f t="array" ref="L109">STDEV(IF(($B$3:$B$722=$B109)*($C$3:$C$722=$C109)*($D$3:$D$722=$D109),$F$3:$F$722))</f>
        <v>1.7669811040931427</v>
      </c>
      <c r="M109">
        <f t="shared" si="22"/>
        <v>7.2</v>
      </c>
      <c r="N109">
        <f t="array" ref="N109">STDEV(IF(($B$3:$B$722=$B109)*($C$3:$C$722=$C109)*($D$3:$D$722=$D109),$G$3:$G$722))</f>
        <v>2.529822128134704</v>
      </c>
      <c r="O109">
        <f t="shared" si="23"/>
        <v>4.5</v>
      </c>
      <c r="P109">
        <f t="array" ref="P109">STDEV(IF(($B$3:$B$722=$B109)*($C$3:$C$722=$C109)*($D$3:$D$722=$D109),$H$3:$H$722))</f>
        <v>2.0682789409984759</v>
      </c>
      <c r="Q109" s="35">
        <f t="shared" si="24"/>
        <v>0.68835439687775268</v>
      </c>
      <c r="R109">
        <f t="shared" si="25"/>
        <v>-0.16978110252852255</v>
      </c>
      <c r="S109">
        <f t="shared" si="26"/>
        <v>0.31622776601683777</v>
      </c>
      <c r="T109">
        <f t="shared" si="27"/>
        <v>-0.24174688920761411</v>
      </c>
      <c r="U109" s="22">
        <v>-0.42287142857142868</v>
      </c>
      <c r="V109">
        <v>1</v>
      </c>
      <c r="W109">
        <v>11</v>
      </c>
      <c r="X109">
        <v>9</v>
      </c>
      <c r="Y109">
        <v>21</v>
      </c>
      <c r="Z109" s="25">
        <v>3.1538461538461542</v>
      </c>
      <c r="AA109" s="28">
        <v>3</v>
      </c>
      <c r="AB109" s="28">
        <v>2.9230769230769229</v>
      </c>
      <c r="AC109" s="28">
        <v>2.8461538461538458</v>
      </c>
      <c r="AD109" s="31">
        <v>3.1538461538461542</v>
      </c>
      <c r="AE109" s="31">
        <v>2.2307692307692308</v>
      </c>
      <c r="AF109">
        <v>13</v>
      </c>
      <c r="AG109" s="28">
        <f t="shared" si="28"/>
        <v>2.9230769230769234</v>
      </c>
      <c r="AH109" s="31">
        <f t="shared" si="29"/>
        <v>2.6923076923076925</v>
      </c>
      <c r="AI109" s="22" cm="1">
        <f t="array" ref="AI109">IF(U109="",0,IFERROR((U109-AVERAGEIFS($U$3:$U$722,$A$3:$A$722,$A109))/_xlfn.STDEV.S(_xlfn._xlws.FILTER($U$3:$U$722,$A$3:$A$722=$A109)),0))</f>
        <v>0.26860780049015243</v>
      </c>
      <c r="AJ109" s="25">
        <f t="array" ref="AJ109">IFERROR((Z109-AVERAGEIFS($Z$3:$Z$722,$A$3:$A$722,$A109))/_xlfn.STDEV.S(_xlfn._xlws.FILTER($Z$3:$Z$722,$A$3:$A$722=$A109)),"")</f>
        <v>-0.23040299678266998</v>
      </c>
      <c r="AK109" s="28">
        <f t="array" ref="AK109">IFERROR((AG109-AVERAGEIFS($AG$3:$AG$722,$A$3:$A$722,$A109))/_xlfn.STDEV.S(_xlfn._xlws.FILTER($AG$3:$AG$722,$A$3:$A$722=$A109)),"")</f>
        <v>-0.43630878139335938</v>
      </c>
      <c r="AL109" s="31">
        <f t="array" ref="AL109">IFERROR((AH109-AVERAGEIFS($AH$3:$AH$722,$A$3:$A$722,$A109))/_xlfn.STDEV.S(_xlfn._xlws.FILTER($AH$3:$AH$722,$A$3:$A$722=$A109)),"")</f>
        <v>0.71128833721402263</v>
      </c>
      <c r="AM109" s="18">
        <f t="shared" si="30"/>
        <v>-0.41974659638760026</v>
      </c>
      <c r="AN109" s="18">
        <f t="shared" si="31"/>
        <v>-0.91875739366042264</v>
      </c>
      <c r="AO109">
        <f t="shared" si="32"/>
        <v>0.49901079727282238</v>
      </c>
      <c r="AP109">
        <f t="shared" si="33"/>
        <v>-0.75253654741019715</v>
      </c>
      <c r="AQ109">
        <f t="shared" si="34"/>
        <v>0.95303522642163674</v>
      </c>
      <c r="AR109" s="18" t="str">
        <f t="shared" si="35"/>
        <v>A. 총체적과장형</v>
      </c>
      <c r="AS109">
        <f t="shared" si="36"/>
        <v>3.545454545454545</v>
      </c>
      <c r="AT109" t="str">
        <f t="shared" si="37"/>
        <v/>
      </c>
      <c r="AU109" t="str">
        <f t="shared" si="38"/>
        <v/>
      </c>
      <c r="AV109" t="str">
        <f t="shared" si="39"/>
        <v/>
      </c>
    </row>
    <row r="110" spans="1:48" x14ac:dyDescent="0.3">
      <c r="A110" t="s">
        <v>106</v>
      </c>
      <c r="B110" t="s">
        <v>86</v>
      </c>
      <c r="C110">
        <v>2025</v>
      </c>
      <c r="D110" t="s">
        <v>98</v>
      </c>
      <c r="E110">
        <v>6</v>
      </c>
      <c r="F110">
        <v>4</v>
      </c>
      <c r="G110">
        <v>8</v>
      </c>
      <c r="H110">
        <v>4</v>
      </c>
      <c r="I110">
        <f t="shared" si="20"/>
        <v>4.7</v>
      </c>
      <c r="J110">
        <f t="array" ref="J110">STDEV(IF(($B$3:$B$722=$B110)*($C$3:$C$722=$C110)*($D$3:$D$722=$D110),$E$3:$E$722))</f>
        <v>1.8885620632287057</v>
      </c>
      <c r="K110">
        <f t="shared" si="21"/>
        <v>4.3</v>
      </c>
      <c r="L110">
        <f t="array" ref="L110">STDEV(IF(($B$3:$B$722=$B110)*($C$3:$C$722=$C110)*($D$3:$D$722=$D110),$F$3:$F$722))</f>
        <v>1.7669811040931427</v>
      </c>
      <c r="M110">
        <f t="shared" si="22"/>
        <v>7.2</v>
      </c>
      <c r="N110">
        <f t="array" ref="N110">STDEV(IF(($B$3:$B$722=$B110)*($C$3:$C$722=$C110)*($D$3:$D$722=$D110),$G$3:$G$722))</f>
        <v>2.529822128134704</v>
      </c>
      <c r="O110">
        <f t="shared" si="23"/>
        <v>4.5</v>
      </c>
      <c r="P110">
        <f t="array" ref="P110">STDEV(IF(($B$3:$B$722=$B110)*($C$3:$C$722=$C110)*($D$3:$D$722=$D110),$H$3:$H$722))</f>
        <v>2.0682789409984759</v>
      </c>
      <c r="Q110" s="35">
        <f t="shared" si="24"/>
        <v>0.68835439687775268</v>
      </c>
      <c r="R110">
        <f t="shared" si="25"/>
        <v>-0.16978110252852255</v>
      </c>
      <c r="S110">
        <f t="shared" si="26"/>
        <v>0.31622776601683777</v>
      </c>
      <c r="T110">
        <f t="shared" si="27"/>
        <v>-0.24174688920761411</v>
      </c>
      <c r="U110" s="22">
        <v>-0.26716111111111102</v>
      </c>
      <c r="V110">
        <v>4</v>
      </c>
      <c r="W110">
        <v>9</v>
      </c>
      <c r="X110">
        <v>5</v>
      </c>
      <c r="Y110">
        <v>18</v>
      </c>
      <c r="Z110">
        <v>3.545454545454545</v>
      </c>
      <c r="AA110">
        <v>2.9090909090909092</v>
      </c>
      <c r="AB110">
        <v>3.6363636363636358</v>
      </c>
      <c r="AC110">
        <v>3.2727272727272729</v>
      </c>
      <c r="AD110">
        <v>3.2727272727272729</v>
      </c>
      <c r="AE110">
        <v>2.3636363636363642</v>
      </c>
      <c r="AF110">
        <v>11</v>
      </c>
      <c r="AG110" s="28">
        <f t="shared" si="28"/>
        <v>3.2727272727272729</v>
      </c>
      <c r="AH110" s="31">
        <f t="shared" si="29"/>
        <v>2.8181818181818183</v>
      </c>
      <c r="AI110" s="22" cm="1">
        <f t="array" ref="AI110">IF(U110="",0,IFERROR((U110-AVERAGEIFS($U$3:$U$722,$A$3:$A$722,$A110))/_xlfn.STDEV.S(_xlfn._xlws.FILTER($U$3:$U$722,$A$3:$A$722=$A110)),0))</f>
        <v>0.90602223016191619</v>
      </c>
      <c r="AJ110" s="25">
        <f t="array" ref="AJ110">IFERROR((Z110-AVERAGEIFS($Z$3:$Z$722,$A$3:$A$722,$A110))/_xlfn.STDEV.S(_xlfn._xlws.FILTER($Z$3:$Z$722,$A$3:$A$722=$A110)),"")</f>
        <v>0.94703541936500091</v>
      </c>
      <c r="AK110" s="28">
        <f t="array" ref="AK110">IFERROR((AG110-AVERAGEIFS($AG$3:$AG$722,$A$3:$A$722,$A110))/_xlfn.STDEV.S(_xlfn._xlws.FILTER($AG$3:$AG$722,$A$3:$A$722=$A110)),"")</f>
        <v>0.91971096756588744</v>
      </c>
      <c r="AL110" s="31">
        <f t="array" ref="AL110">IFERROR((AH110-AVERAGEIFS($AH$3:$AH$722,$A$3:$A$722,$A110))/_xlfn.STDEV.S(_xlfn._xlws.FILTER($AH$3:$AH$722,$A$3:$A$722=$A110)),"")</f>
        <v>1.3007281473123637</v>
      </c>
      <c r="AM110" s="18">
        <f t="shared" si="30"/>
        <v>0.2176678332841635</v>
      </c>
      <c r="AN110" s="18">
        <f t="shared" si="31"/>
        <v>0.25868102248724822</v>
      </c>
      <c r="AO110">
        <f t="shared" si="32"/>
        <v>-4.1013189203084721E-2</v>
      </c>
      <c r="AP110">
        <f t="shared" si="33"/>
        <v>0.60348320154904966</v>
      </c>
      <c r="AQ110">
        <f t="shared" si="34"/>
        <v>1.5424750365199777</v>
      </c>
      <c r="AR110" s="18" t="str">
        <f t="shared" si="35"/>
        <v>D. 균형일치형</v>
      </c>
      <c r="AS110" t="str">
        <f t="shared" si="36"/>
        <v/>
      </c>
      <c r="AT110" t="str">
        <f t="shared" si="37"/>
        <v/>
      </c>
      <c r="AU110" t="str">
        <f t="shared" si="38"/>
        <v/>
      </c>
      <c r="AV110" t="str">
        <f t="shared" si="39"/>
        <v/>
      </c>
    </row>
    <row r="111" spans="1:48" x14ac:dyDescent="0.3">
      <c r="A111" t="s">
        <v>107</v>
      </c>
      <c r="B111" t="s">
        <v>86</v>
      </c>
      <c r="C111">
        <v>2023</v>
      </c>
      <c r="D111" t="s">
        <v>87</v>
      </c>
      <c r="E111">
        <v>6</v>
      </c>
      <c r="F111">
        <v>6</v>
      </c>
      <c r="G111">
        <v>8</v>
      </c>
      <c r="H111">
        <v>6</v>
      </c>
      <c r="I111">
        <f t="shared" si="20"/>
        <v>5.4</v>
      </c>
      <c r="J111">
        <f t="array" ref="J111">STDEV(IF(($B$3:$B$722=$B111)*($C$3:$C$722=$C111)*($D$3:$D$722=$D111),$E$3:$E$722))</f>
        <v>1.8973665961010269</v>
      </c>
      <c r="K111">
        <f t="shared" si="21"/>
        <v>5.4</v>
      </c>
      <c r="L111">
        <f t="array" ref="L111">STDEV(IF(($B$3:$B$722=$B111)*($C$3:$C$722=$C111)*($D$3:$D$722=$D111),$F$3:$F$722))</f>
        <v>1.6465452046971285</v>
      </c>
      <c r="M111">
        <f t="shared" si="22"/>
        <v>7.8</v>
      </c>
      <c r="N111">
        <f t="array" ref="N111">STDEV(IF(($B$3:$B$722=$B111)*($C$3:$C$722=$C111)*($D$3:$D$722=$D111),$G$3:$G$722))</f>
        <v>0.63245553203367588</v>
      </c>
      <c r="O111">
        <f t="shared" si="23"/>
        <v>4.8</v>
      </c>
      <c r="P111">
        <f t="array" ref="P111">STDEV(IF(($B$3:$B$722=$B111)*($C$3:$C$722=$C111)*($D$3:$D$722=$D111),$H$3:$H$722))</f>
        <v>2.6997942308422114</v>
      </c>
      <c r="Q111" s="35">
        <f t="shared" si="24"/>
        <v>0.31622776601683789</v>
      </c>
      <c r="R111">
        <f t="shared" si="25"/>
        <v>0.36439934858051215</v>
      </c>
      <c r="S111">
        <f t="shared" si="26"/>
        <v>0.31622776601683822</v>
      </c>
      <c r="T111">
        <f t="shared" si="27"/>
        <v>0.44447831849231545</v>
      </c>
      <c r="U111" s="22">
        <v>-0.99936000000000003</v>
      </c>
      <c r="V111">
        <v>0</v>
      </c>
      <c r="W111">
        <v>5</v>
      </c>
      <c r="X111">
        <v>0</v>
      </c>
      <c r="Y111">
        <v>5</v>
      </c>
      <c r="Z111" s="25">
        <v>4</v>
      </c>
      <c r="AA111" s="28">
        <v>4</v>
      </c>
      <c r="AB111" s="28">
        <v>3.666666666666667</v>
      </c>
      <c r="AC111" s="28">
        <v>3.333333333333333</v>
      </c>
      <c r="AD111" s="31">
        <v>4.333333333333333</v>
      </c>
      <c r="AE111" s="31">
        <v>3.333333333333333</v>
      </c>
      <c r="AF111">
        <v>3</v>
      </c>
      <c r="AG111" s="28">
        <f t="shared" si="28"/>
        <v>3.6666666666666665</v>
      </c>
      <c r="AH111" s="31">
        <f t="shared" si="29"/>
        <v>3.833333333333333</v>
      </c>
      <c r="AI111" s="22" cm="1">
        <f t="array" ref="AI111">IF(U111="",0,IFERROR((U111-AVERAGEIFS($U$3:$U$722,$A$3:$A$722,$A111))/_xlfn.STDEV.S(_xlfn._xlws.FILTER($U$3:$U$722,$A$3:$A$722=$A111)),0))</f>
        <v>-1.8453356206904199</v>
      </c>
      <c r="AJ111" s="25">
        <f t="array" ref="AJ111">IFERROR((Z111-AVERAGEIFS($Z$3:$Z$722,$A$3:$A$722,$A111))/_xlfn.STDEV.S(_xlfn._xlws.FILTER($Z$3:$Z$722,$A$3:$A$722=$A111)),"")</f>
        <v>1.2700399462273084</v>
      </c>
      <c r="AK111" s="28">
        <f t="array" ref="AK111">IFERROR((AG111-AVERAGEIFS($AG$3:$AG$722,$A$3:$A$722,$A111))/_xlfn.STDEV.S(_xlfn._xlws.FILTER($AG$3:$AG$722,$A$3:$A$722=$A111)),"")</f>
        <v>1.1121055362286558</v>
      </c>
      <c r="AL111" s="31">
        <f t="array" ref="AL111">IFERROR((AH111-AVERAGEIFS($AH$3:$AH$722,$A$3:$A$722,$A111))/_xlfn.STDEV.S(_xlfn._xlws.FILTER($AH$3:$AH$722,$A$3:$A$722=$A111)),"")</f>
        <v>1.8628757068958548</v>
      </c>
      <c r="AM111" s="18">
        <f t="shared" si="30"/>
        <v>-2.1615633867072579</v>
      </c>
      <c r="AN111" s="18">
        <f t="shared" si="31"/>
        <v>0.95381218021047054</v>
      </c>
      <c r="AO111">
        <f t="shared" si="32"/>
        <v>-3.1153755669177281</v>
      </c>
      <c r="AP111">
        <f t="shared" si="33"/>
        <v>0.7958777702118176</v>
      </c>
      <c r="AQ111">
        <f t="shared" si="34"/>
        <v>1.4183973884035392</v>
      </c>
      <c r="AR111" s="18" t="str">
        <f t="shared" si="35"/>
        <v>B. 외부미화형</v>
      </c>
      <c r="AS111">
        <f t="shared" si="36"/>
        <v>4</v>
      </c>
      <c r="AT111">
        <f t="shared" si="37"/>
        <v>3.75</v>
      </c>
      <c r="AU111">
        <f t="shared" si="38"/>
        <v>3.692307692307693</v>
      </c>
      <c r="AV111">
        <f t="shared" si="39"/>
        <v>3.2727272727272729</v>
      </c>
    </row>
    <row r="112" spans="1:48" x14ac:dyDescent="0.3">
      <c r="A112" t="s">
        <v>107</v>
      </c>
      <c r="B112" t="s">
        <v>86</v>
      </c>
      <c r="C112">
        <v>2023</v>
      </c>
      <c r="D112" t="s">
        <v>88</v>
      </c>
      <c r="E112">
        <v>6</v>
      </c>
      <c r="F112">
        <v>6</v>
      </c>
      <c r="G112">
        <v>8</v>
      </c>
      <c r="H112">
        <v>6</v>
      </c>
      <c r="I112">
        <f t="shared" si="20"/>
        <v>5.4</v>
      </c>
      <c r="J112">
        <f t="array" ref="J112">STDEV(IF(($B$3:$B$722=$B112)*($C$3:$C$722=$C112)*($D$3:$D$722=$D112),$E$3:$E$722))</f>
        <v>1.8973665961010269</v>
      </c>
      <c r="K112">
        <f t="shared" si="21"/>
        <v>5.4</v>
      </c>
      <c r="L112">
        <f t="array" ref="L112">STDEV(IF(($B$3:$B$722=$B112)*($C$3:$C$722=$C112)*($D$3:$D$722=$D112),$F$3:$F$722))</f>
        <v>1.6465452046971285</v>
      </c>
      <c r="M112">
        <f t="shared" si="22"/>
        <v>7.8</v>
      </c>
      <c r="N112">
        <f t="array" ref="N112">STDEV(IF(($B$3:$B$722=$B112)*($C$3:$C$722=$C112)*($D$3:$D$722=$D112),$G$3:$G$722))</f>
        <v>0.63245553203367588</v>
      </c>
      <c r="O112">
        <f t="shared" si="23"/>
        <v>4.8</v>
      </c>
      <c r="P112">
        <f t="array" ref="P112">STDEV(IF(($B$3:$B$722=$B112)*($C$3:$C$722=$C112)*($D$3:$D$722=$D112),$H$3:$H$722))</f>
        <v>2.6997942308422114</v>
      </c>
      <c r="Q112" s="35">
        <f t="shared" si="24"/>
        <v>0.31622776601683789</v>
      </c>
      <c r="R112">
        <f t="shared" si="25"/>
        <v>0.36439934858051215</v>
      </c>
      <c r="S112">
        <f t="shared" si="26"/>
        <v>0.31622776601683822</v>
      </c>
      <c r="T112">
        <f t="shared" si="27"/>
        <v>0.44447831849231545</v>
      </c>
      <c r="U112" s="22">
        <v>-0.2939166666666666</v>
      </c>
      <c r="V112">
        <v>0</v>
      </c>
      <c r="W112">
        <v>3</v>
      </c>
      <c r="X112">
        <v>3</v>
      </c>
      <c r="Y112">
        <v>6</v>
      </c>
      <c r="Z112" s="25">
        <v>4</v>
      </c>
      <c r="AA112" s="28">
        <v>4.333333333333333</v>
      </c>
      <c r="AB112" s="28">
        <v>3.666666666666667</v>
      </c>
      <c r="AC112" s="28">
        <v>3.333333333333333</v>
      </c>
      <c r="AD112" s="31">
        <v>4</v>
      </c>
      <c r="AE112" s="31">
        <v>3</v>
      </c>
      <c r="AF112">
        <v>3</v>
      </c>
      <c r="AG112" s="28">
        <f t="shared" si="28"/>
        <v>3.7777777777777772</v>
      </c>
      <c r="AH112" s="31">
        <f t="shared" si="29"/>
        <v>3.5</v>
      </c>
      <c r="AI112" s="22" cm="1">
        <f t="array" ref="AI112">IF(U112="",0,IFERROR((U112-AVERAGEIFS($U$3:$U$722,$A$3:$A$722,$A112))/_xlfn.STDEV.S(_xlfn._xlws.FILTER($U$3:$U$722,$A$3:$A$722=$A112)),0))</f>
        <v>-0.42867349647908004</v>
      </c>
      <c r="AJ112" s="25">
        <f t="array" ref="AJ112">IFERROR((Z112-AVERAGEIFS($Z$3:$Z$722,$A$3:$A$722,$A112))/_xlfn.STDEV.S(_xlfn._xlws.FILTER($Z$3:$Z$722,$A$3:$A$722=$A112)),"")</f>
        <v>1.2700399462273084</v>
      </c>
      <c r="AK112" s="28">
        <f t="array" ref="AK112">IFERROR((AG112-AVERAGEIFS($AG$3:$AG$722,$A$3:$A$722,$A112))/_xlfn.STDEV.S(_xlfn._xlws.FILTER($AG$3:$AG$722,$A$3:$A$722=$A112)),"")</f>
        <v>1.5448677336703163</v>
      </c>
      <c r="AL112" s="31">
        <f t="array" ref="AL112">IFERROR((AH112-AVERAGEIFS($AH$3:$AH$722,$A$3:$A$722,$A112))/_xlfn.STDEV.S(_xlfn._xlws.FILTER($AH$3:$AH$722,$A$3:$A$722=$A112)),"")</f>
        <v>1.1705945638768169</v>
      </c>
      <c r="AM112" s="18">
        <f t="shared" si="30"/>
        <v>-0.74490126249591793</v>
      </c>
      <c r="AN112" s="18">
        <f t="shared" si="31"/>
        <v>0.95381218021047054</v>
      </c>
      <c r="AO112">
        <f t="shared" si="32"/>
        <v>-1.6987134427063886</v>
      </c>
      <c r="AP112">
        <f t="shared" si="33"/>
        <v>1.228639967653478</v>
      </c>
      <c r="AQ112">
        <f t="shared" si="34"/>
        <v>0.72611624538450148</v>
      </c>
      <c r="AR112" s="18" t="str">
        <f t="shared" si="35"/>
        <v>B. 외부미화형</v>
      </c>
      <c r="AS112">
        <f t="shared" si="36"/>
        <v>3.75</v>
      </c>
      <c r="AT112">
        <f t="shared" si="37"/>
        <v>3.692307692307693</v>
      </c>
      <c r="AU112">
        <f t="shared" si="38"/>
        <v>3.2727272727272729</v>
      </c>
      <c r="AV112">
        <f t="shared" si="39"/>
        <v>3.666666666666667</v>
      </c>
    </row>
    <row r="113" spans="1:48" x14ac:dyDescent="0.3">
      <c r="A113" t="s">
        <v>107</v>
      </c>
      <c r="B113" t="s">
        <v>86</v>
      </c>
      <c r="C113">
        <v>2023</v>
      </c>
      <c r="D113" t="s">
        <v>89</v>
      </c>
      <c r="E113">
        <v>6</v>
      </c>
      <c r="F113">
        <v>6</v>
      </c>
      <c r="G113">
        <v>8</v>
      </c>
      <c r="H113">
        <v>6</v>
      </c>
      <c r="I113">
        <f t="shared" si="20"/>
        <v>5.4</v>
      </c>
      <c r="J113">
        <f t="array" ref="J113">STDEV(IF(($B$3:$B$722=$B113)*($C$3:$C$722=$C113)*($D$3:$D$722=$D113),$E$3:$E$722))</f>
        <v>1.8973665961010269</v>
      </c>
      <c r="K113">
        <f t="shared" si="21"/>
        <v>5.4</v>
      </c>
      <c r="L113">
        <f t="array" ref="L113">STDEV(IF(($B$3:$B$722=$B113)*($C$3:$C$722=$C113)*($D$3:$D$722=$D113),$F$3:$F$722))</f>
        <v>1.6465452046971285</v>
      </c>
      <c r="M113">
        <f t="shared" si="22"/>
        <v>7.8</v>
      </c>
      <c r="N113">
        <f t="array" ref="N113">STDEV(IF(($B$3:$B$722=$B113)*($C$3:$C$722=$C113)*($D$3:$D$722=$D113),$G$3:$G$722))</f>
        <v>0.63245553203367588</v>
      </c>
      <c r="O113">
        <f t="shared" si="23"/>
        <v>4.8</v>
      </c>
      <c r="P113">
        <f t="array" ref="P113">STDEV(IF(($B$3:$B$722=$B113)*($C$3:$C$722=$C113)*($D$3:$D$722=$D113),$H$3:$H$722))</f>
        <v>2.6997942308422114</v>
      </c>
      <c r="Q113" s="35">
        <f t="shared" si="24"/>
        <v>0.31622776601683789</v>
      </c>
      <c r="R113">
        <f t="shared" si="25"/>
        <v>0.36439934858051215</v>
      </c>
      <c r="S113">
        <f t="shared" si="26"/>
        <v>0.31622776601683822</v>
      </c>
      <c r="T113">
        <f t="shared" si="27"/>
        <v>0.44447831849231545</v>
      </c>
      <c r="U113" s="22">
        <v>-0.1657545454545454</v>
      </c>
      <c r="V113">
        <v>0</v>
      </c>
      <c r="W113">
        <v>2</v>
      </c>
      <c r="X113">
        <v>9</v>
      </c>
      <c r="Y113">
        <v>11</v>
      </c>
      <c r="Z113" s="25">
        <v>3.75</v>
      </c>
      <c r="AA113" s="28">
        <v>3.75</v>
      </c>
      <c r="AB113" s="28">
        <v>3.75</v>
      </c>
      <c r="AC113" s="28">
        <v>3.25</v>
      </c>
      <c r="AD113" s="31">
        <v>2.75</v>
      </c>
      <c r="AE113" s="31">
        <v>2.75</v>
      </c>
      <c r="AF113">
        <v>4</v>
      </c>
      <c r="AG113" s="28">
        <f t="shared" si="28"/>
        <v>3.5833333333333335</v>
      </c>
      <c r="AH113" s="31">
        <f t="shared" si="29"/>
        <v>2.75</v>
      </c>
      <c r="AI113" s="22" cm="1">
        <f t="array" ref="AI113">IF(U113="",0,IFERROR((U113-AVERAGEIFS($U$3:$U$722,$A$3:$A$722,$A113))/_xlfn.STDEV.S(_xlfn._xlws.FILTER($U$3:$U$722,$A$3:$A$722=$A113)),0))</f>
        <v>-0.17129999204480723</v>
      </c>
      <c r="AJ113" s="25">
        <f t="array" ref="AJ113">IFERROR((Z113-AVERAGEIFS($Z$3:$Z$722,$A$3:$A$722,$A113))/_xlfn.STDEV.S(_xlfn._xlws.FILTER($Z$3:$Z$722,$A$3:$A$722=$A113)),"")</f>
        <v>0.60178916503575219</v>
      </c>
      <c r="AK113" s="28">
        <f t="array" ref="AK113">IFERROR((AG113-AVERAGEIFS($AG$3:$AG$722,$A$3:$A$722,$A113))/_xlfn.STDEV.S(_xlfn._xlws.FILTER($AG$3:$AG$722,$A$3:$A$722=$A113)),"")</f>
        <v>0.78753388814741043</v>
      </c>
      <c r="AL113" s="31">
        <f t="array" ref="AL113">IFERROR((AH113-AVERAGEIFS($AH$3:$AH$722,$A$3:$A$722,$A113))/_xlfn.STDEV.S(_xlfn._xlws.FILTER($AH$3:$AH$722,$A$3:$A$722=$A113)),"")</f>
        <v>-0.38703800791601972</v>
      </c>
      <c r="AM113" s="18">
        <f t="shared" si="30"/>
        <v>-0.48752775806164511</v>
      </c>
      <c r="AN113" s="18">
        <f t="shared" si="31"/>
        <v>0.28556139901891431</v>
      </c>
      <c r="AO113">
        <f t="shared" si="32"/>
        <v>-0.77308915708055936</v>
      </c>
      <c r="AP113">
        <f t="shared" si="33"/>
        <v>0.47130612213057221</v>
      </c>
      <c r="AQ113">
        <f t="shared" si="34"/>
        <v>-0.83151632640833517</v>
      </c>
      <c r="AR113" s="18" t="str">
        <f t="shared" si="35"/>
        <v>D. 균형일치형</v>
      </c>
      <c r="AS113">
        <f t="shared" si="36"/>
        <v>3.692307692307693</v>
      </c>
      <c r="AT113">
        <f t="shared" si="37"/>
        <v>3.2727272727272729</v>
      </c>
      <c r="AU113">
        <f t="shared" si="38"/>
        <v>3.666666666666667</v>
      </c>
      <c r="AV113">
        <f t="shared" si="39"/>
        <v>4</v>
      </c>
    </row>
    <row r="114" spans="1:48" x14ac:dyDescent="0.3">
      <c r="A114" t="s">
        <v>107</v>
      </c>
      <c r="B114" t="s">
        <v>86</v>
      </c>
      <c r="C114">
        <v>2023</v>
      </c>
      <c r="D114" t="s">
        <v>90</v>
      </c>
      <c r="E114">
        <v>6</v>
      </c>
      <c r="F114">
        <v>6</v>
      </c>
      <c r="G114">
        <v>8</v>
      </c>
      <c r="H114">
        <v>6</v>
      </c>
      <c r="I114">
        <f t="shared" si="20"/>
        <v>5.4</v>
      </c>
      <c r="J114">
        <f t="array" ref="J114">STDEV(IF(($B$3:$B$722=$B114)*($C$3:$C$722=$C114)*($D$3:$D$722=$D114),$E$3:$E$722))</f>
        <v>1.8973665961010269</v>
      </c>
      <c r="K114">
        <f t="shared" si="21"/>
        <v>5.4</v>
      </c>
      <c r="L114">
        <f t="array" ref="L114">STDEV(IF(($B$3:$B$722=$B114)*($C$3:$C$722=$C114)*($D$3:$D$722=$D114),$F$3:$F$722))</f>
        <v>1.6465452046971285</v>
      </c>
      <c r="M114">
        <f t="shared" si="22"/>
        <v>7.8</v>
      </c>
      <c r="N114">
        <f t="array" ref="N114">STDEV(IF(($B$3:$B$722=$B114)*($C$3:$C$722=$C114)*($D$3:$D$722=$D114),$G$3:$G$722))</f>
        <v>0.63245553203367588</v>
      </c>
      <c r="O114">
        <f t="shared" si="23"/>
        <v>4.8</v>
      </c>
      <c r="P114">
        <f t="array" ref="P114">STDEV(IF(($B$3:$B$722=$B114)*($C$3:$C$722=$C114)*($D$3:$D$722=$D114),$H$3:$H$722))</f>
        <v>2.6997942308422114</v>
      </c>
      <c r="Q114" s="35">
        <f t="shared" si="24"/>
        <v>0.31622776601683789</v>
      </c>
      <c r="R114">
        <f t="shared" si="25"/>
        <v>0.36439934858051215</v>
      </c>
      <c r="S114">
        <f t="shared" si="26"/>
        <v>0.31622776601683822</v>
      </c>
      <c r="T114">
        <f t="shared" si="27"/>
        <v>0.44447831849231545</v>
      </c>
      <c r="V114">
        <v>0</v>
      </c>
      <c r="W114">
        <v>0</v>
      </c>
      <c r="X114">
        <v>1</v>
      </c>
      <c r="Y114">
        <v>1</v>
      </c>
      <c r="Z114" s="25">
        <v>3.692307692307693</v>
      </c>
      <c r="AA114" s="28">
        <v>3.6153846153846159</v>
      </c>
      <c r="AB114" s="28">
        <v>3.384615384615385</v>
      </c>
      <c r="AC114" s="28">
        <v>3.0769230769230771</v>
      </c>
      <c r="AD114" s="31">
        <v>3</v>
      </c>
      <c r="AE114" s="31">
        <v>2.692307692307693</v>
      </c>
      <c r="AF114">
        <v>13</v>
      </c>
      <c r="AG114" s="28">
        <f t="shared" si="28"/>
        <v>3.3589743589743595</v>
      </c>
      <c r="AH114" s="31">
        <f t="shared" si="29"/>
        <v>2.8461538461538467</v>
      </c>
      <c r="AI114" s="22" cm="1">
        <f t="array" ref="AI114">IF(U114="",0,IFERROR((U114-AVERAGEIFS($U$3:$U$722,$A$3:$A$722,$A114))/_xlfn.STDEV.S(_xlfn._xlws.FILTER($U$3:$U$722,$A$3:$A$722=$A114)),0))</f>
        <v>0</v>
      </c>
      <c r="AJ114" s="25">
        <f t="array" ref="AJ114">IFERROR((Z114-AVERAGEIFS($Z$3:$Z$722,$A$3:$A$722,$A114))/_xlfn.STDEV.S(_xlfn._xlws.FILTER($Z$3:$Z$722,$A$3:$A$722=$A114)),"")</f>
        <v>0.4475774462992409</v>
      </c>
      <c r="AK114" s="28">
        <f t="array" ref="AK114">IFERROR((AG114-AVERAGEIFS($AG$3:$AG$722,$A$3:$A$722,$A114))/_xlfn.STDEV.S(_xlfn._xlws.FILTER($AG$3:$AG$722,$A$3:$A$722=$A114)),"")</f>
        <v>-8.6312856686713429E-2</v>
      </c>
      <c r="AL114" s="31">
        <f t="array" ref="AL114">IFERROR((AH114-AVERAGEIFS($AH$3:$AH$722,$A$3:$A$722,$A114))/_xlfn.STDEV.S(_xlfn._xlws.FILTER($AH$3:$AH$722,$A$3:$A$722=$A114)),"")</f>
        <v>-0.18734152435283438</v>
      </c>
      <c r="AM114" s="18">
        <f t="shared" si="30"/>
        <v>-0.31622776601683789</v>
      </c>
      <c r="AN114" s="18">
        <f t="shared" si="31"/>
        <v>0.13134968028240301</v>
      </c>
      <c r="AO114">
        <f t="shared" si="32"/>
        <v>-0.4475774462992409</v>
      </c>
      <c r="AP114">
        <f t="shared" si="33"/>
        <v>-0.40254062270355162</v>
      </c>
      <c r="AQ114">
        <f t="shared" si="34"/>
        <v>-0.6318198428451498</v>
      </c>
      <c r="AR114" s="18" t="str">
        <f t="shared" si="35"/>
        <v>D. 균형일치형</v>
      </c>
      <c r="AS114">
        <f t="shared" si="36"/>
        <v>3.2727272727272729</v>
      </c>
      <c r="AT114">
        <f t="shared" si="37"/>
        <v>3.666666666666667</v>
      </c>
      <c r="AU114">
        <f t="shared" si="38"/>
        <v>4</v>
      </c>
      <c r="AV114">
        <f t="shared" si="39"/>
        <v>3</v>
      </c>
    </row>
    <row r="115" spans="1:48" x14ac:dyDescent="0.3">
      <c r="A115" t="s">
        <v>107</v>
      </c>
      <c r="B115" t="s">
        <v>86</v>
      </c>
      <c r="C115">
        <v>2024</v>
      </c>
      <c r="D115" t="s">
        <v>91</v>
      </c>
      <c r="E115">
        <v>4</v>
      </c>
      <c r="F115">
        <v>6</v>
      </c>
      <c r="G115">
        <v>8</v>
      </c>
      <c r="H115">
        <v>2</v>
      </c>
      <c r="I115">
        <f t="shared" si="20"/>
        <v>4.9000000000000004</v>
      </c>
      <c r="J115">
        <f t="array" ref="J115">STDEV(IF(($B$3:$B$722=$B115)*($C$3:$C$722=$C115)*($D$3:$D$722=$D115),$E$3:$E$722))</f>
        <v>2.330951164939612</v>
      </c>
      <c r="K115">
        <f t="shared" si="21"/>
        <v>5.0999999999999996</v>
      </c>
      <c r="L115">
        <f t="array" ref="L115">STDEV(IF(($B$3:$B$722=$B115)*($C$3:$C$722=$C115)*($D$3:$D$722=$D115),$F$3:$F$722))</f>
        <v>1.9119507199599977</v>
      </c>
      <c r="M115">
        <f t="shared" si="22"/>
        <v>6.6</v>
      </c>
      <c r="N115">
        <f t="array" ref="N115">STDEV(IF(($B$3:$B$722=$B115)*($C$3:$C$722=$C115)*($D$3:$D$722=$D115),$G$3:$G$722))</f>
        <v>2.5033311140691445</v>
      </c>
      <c r="O115">
        <f t="shared" si="23"/>
        <v>4.2</v>
      </c>
      <c r="P115">
        <f t="array" ref="P115">STDEV(IF(($B$3:$B$722=$B115)*($C$3:$C$722=$C115)*($D$3:$D$722=$D115),$H$3:$H$722))</f>
        <v>2.3944379994757292</v>
      </c>
      <c r="Q115" s="35">
        <f t="shared" si="24"/>
        <v>-0.38610847517404623</v>
      </c>
      <c r="R115">
        <f t="shared" si="25"/>
        <v>0.4707234295342248</v>
      </c>
      <c r="S115">
        <f t="shared" si="26"/>
        <v>0.55925482335587307</v>
      </c>
      <c r="T115">
        <f t="shared" si="27"/>
        <v>-0.91879597654301259</v>
      </c>
      <c r="U115" s="22">
        <v>-8.4754166666666603E-2</v>
      </c>
      <c r="V115">
        <v>1</v>
      </c>
      <c r="W115">
        <v>4</v>
      </c>
      <c r="X115">
        <v>19</v>
      </c>
      <c r="Y115">
        <v>24</v>
      </c>
      <c r="Z115" s="25">
        <v>3.2727272727272729</v>
      </c>
      <c r="AA115" s="28">
        <v>3.454545454545455</v>
      </c>
      <c r="AB115" s="28">
        <v>3.954545454545455</v>
      </c>
      <c r="AC115" s="28">
        <v>2.8181818181818179</v>
      </c>
      <c r="AD115" s="31">
        <v>2.7272727272727271</v>
      </c>
      <c r="AE115" s="31">
        <v>2.6363636363636358</v>
      </c>
      <c r="AF115">
        <v>22</v>
      </c>
      <c r="AG115" s="28">
        <f t="shared" si="28"/>
        <v>3.4090909090909096</v>
      </c>
      <c r="AH115" s="31">
        <f t="shared" si="29"/>
        <v>2.6818181818181817</v>
      </c>
      <c r="AI115" s="22" cm="1">
        <f t="array" ref="AI115">IF(U115="",0,IFERROR((U115-AVERAGEIFS($U$3:$U$722,$A$3:$A$722,$A115))/_xlfn.STDEV.S(_xlfn._xlws.FILTER($U$3:$U$722,$A$3:$A$722=$A115)),0))</f>
        <v>-8.6360851745749881E-3</v>
      </c>
      <c r="AJ115" s="25">
        <f t="array" ref="AJ115">IFERROR((Z115-AVERAGEIFS($Z$3:$Z$722,$A$3:$A$722,$A115))/_xlfn.STDEV.S(_xlfn._xlws.FILTER($Z$3:$Z$722,$A$3:$A$722=$A115)),"")</f>
        <v>-0.67396232632994557</v>
      </c>
      <c r="AK115" s="28">
        <f t="array" ref="AK115">IFERROR((AG115-AVERAGEIFS($AG$3:$AG$722,$A$3:$A$722,$A115))/_xlfn.STDEV.S(_xlfn._xlws.FILTER($AG$3:$AG$722,$A$3:$A$722=$A115)),"")</f>
        <v>0.10888407852298736</v>
      </c>
      <c r="AL115" s="31">
        <f t="array" ref="AL115">IFERROR((AH115-AVERAGEIFS($AH$3:$AH$722,$A$3:$A$722,$A115))/_xlfn.STDEV.S(_xlfn._xlws.FILTER($AH$3:$AH$722,$A$3:$A$722=$A115)),"")</f>
        <v>-0.52864096898809609</v>
      </c>
      <c r="AM115" s="18">
        <f t="shared" si="30"/>
        <v>0.37747238999947125</v>
      </c>
      <c r="AN115" s="18">
        <f t="shared" si="31"/>
        <v>-0.28785385115589934</v>
      </c>
      <c r="AO115">
        <f t="shared" si="32"/>
        <v>0.66532624115537053</v>
      </c>
      <c r="AP115">
        <f t="shared" si="33"/>
        <v>-0.45037074483288569</v>
      </c>
      <c r="AQ115">
        <f t="shared" si="34"/>
        <v>0.3901550075549165</v>
      </c>
      <c r="AR115" s="18" t="str">
        <f t="shared" si="35"/>
        <v>D. 균형일치형</v>
      </c>
      <c r="AS115">
        <f t="shared" si="36"/>
        <v>3.666666666666667</v>
      </c>
      <c r="AT115">
        <f t="shared" si="37"/>
        <v>4</v>
      </c>
      <c r="AU115">
        <f t="shared" si="38"/>
        <v>3</v>
      </c>
      <c r="AV115">
        <f t="shared" si="39"/>
        <v>3.333333333333333</v>
      </c>
    </row>
    <row r="116" spans="1:48" x14ac:dyDescent="0.3">
      <c r="A116" t="s">
        <v>107</v>
      </c>
      <c r="B116" t="s">
        <v>86</v>
      </c>
      <c r="C116">
        <v>2024</v>
      </c>
      <c r="D116" t="s">
        <v>92</v>
      </c>
      <c r="E116">
        <v>4</v>
      </c>
      <c r="F116">
        <v>6</v>
      </c>
      <c r="G116">
        <v>8</v>
      </c>
      <c r="H116">
        <v>2</v>
      </c>
      <c r="I116">
        <f t="shared" si="20"/>
        <v>4.9000000000000004</v>
      </c>
      <c r="J116">
        <f t="array" ref="J116">STDEV(IF(($B$3:$B$722=$B116)*($C$3:$C$722=$C116)*($D$3:$D$722=$D116),$E$3:$E$722))</f>
        <v>2.330951164939612</v>
      </c>
      <c r="K116">
        <f t="shared" si="21"/>
        <v>5.0999999999999996</v>
      </c>
      <c r="L116">
        <f t="array" ref="L116">STDEV(IF(($B$3:$B$722=$B116)*($C$3:$C$722=$C116)*($D$3:$D$722=$D116),$F$3:$F$722))</f>
        <v>1.9119507199599977</v>
      </c>
      <c r="M116">
        <f t="shared" si="22"/>
        <v>6.6</v>
      </c>
      <c r="N116">
        <f t="array" ref="N116">STDEV(IF(($B$3:$B$722=$B116)*($C$3:$C$722=$C116)*($D$3:$D$722=$D116),$G$3:$G$722))</f>
        <v>2.5033311140691445</v>
      </c>
      <c r="O116">
        <f t="shared" si="23"/>
        <v>4.2</v>
      </c>
      <c r="P116">
        <f t="array" ref="P116">STDEV(IF(($B$3:$B$722=$B116)*($C$3:$C$722=$C116)*($D$3:$D$722=$D116),$H$3:$H$722))</f>
        <v>2.3944379994757292</v>
      </c>
      <c r="Q116" s="35">
        <f t="shared" si="24"/>
        <v>-0.38610847517404623</v>
      </c>
      <c r="R116">
        <f t="shared" si="25"/>
        <v>0.4707234295342248</v>
      </c>
      <c r="S116">
        <f t="shared" si="26"/>
        <v>0.55925482335587307</v>
      </c>
      <c r="T116">
        <f t="shared" si="27"/>
        <v>-0.91879597654301259</v>
      </c>
      <c r="U116" s="22">
        <v>-0.2374</v>
      </c>
      <c r="V116">
        <v>0</v>
      </c>
      <c r="W116">
        <v>1</v>
      </c>
      <c r="X116">
        <v>2</v>
      </c>
      <c r="Y116">
        <v>3</v>
      </c>
      <c r="Z116" s="25">
        <v>3.666666666666667</v>
      </c>
      <c r="AA116" s="28">
        <v>3.666666666666667</v>
      </c>
      <c r="AB116" s="28">
        <v>3.666666666666667</v>
      </c>
      <c r="AC116" s="28">
        <v>2.666666666666667</v>
      </c>
      <c r="AD116" s="31">
        <v>3.333333333333333</v>
      </c>
      <c r="AE116" s="31">
        <v>2.333333333333333</v>
      </c>
      <c r="AF116">
        <v>12</v>
      </c>
      <c r="AG116" s="28">
        <f t="shared" si="28"/>
        <v>3.3333333333333335</v>
      </c>
      <c r="AH116" s="31">
        <f t="shared" si="29"/>
        <v>2.833333333333333</v>
      </c>
      <c r="AI116" s="22" cm="1">
        <f t="array" ref="AI116">IF(U116="",0,IFERROR((U116-AVERAGEIFS($U$3:$U$722,$A$3:$A$722,$A116))/_xlfn.STDEV.S(_xlfn._xlws.FILTER($U$3:$U$722,$A$3:$A$722=$A116)),0))</f>
        <v>-0.31517746175858163</v>
      </c>
      <c r="AJ116" s="25">
        <f t="array" ref="AJ116">IFERROR((Z116-AVERAGEIFS($Z$3:$Z$722,$A$3:$A$722,$A116))/_xlfn.STDEV.S(_xlfn._xlws.FILTER($Z$3:$Z$722,$A$3:$A$722=$A116)),"")</f>
        <v>0.37903890463856754</v>
      </c>
      <c r="AK116" s="28">
        <f t="array" ref="AK116">IFERROR((AG116-AVERAGEIFS($AG$3:$AG$722,$A$3:$A$722,$A116))/_xlfn.STDEV.S(_xlfn._xlws.FILTER($AG$3:$AG$722,$A$3:$A$722=$A116)),"")</f>
        <v>-0.18618105609632912</v>
      </c>
      <c r="AL116" s="31">
        <f t="array" ref="AL116">IFERROR((AH116-AVERAGEIFS($AH$3:$AH$722,$A$3:$A$722,$A116))/_xlfn.STDEV.S(_xlfn._xlws.FILTER($AH$3:$AH$722,$A$3:$A$722=$A116)),"")</f>
        <v>-0.2139677221612607</v>
      </c>
      <c r="AM116" s="18">
        <f t="shared" si="30"/>
        <v>7.0931013415464594E-2</v>
      </c>
      <c r="AN116" s="18">
        <f t="shared" si="31"/>
        <v>0.76514737981261383</v>
      </c>
      <c r="AO116">
        <f t="shared" si="32"/>
        <v>-0.69421636639714923</v>
      </c>
      <c r="AP116">
        <f t="shared" si="33"/>
        <v>-0.74543587945220224</v>
      </c>
      <c r="AQ116">
        <f t="shared" si="34"/>
        <v>0.7048282543817519</v>
      </c>
      <c r="AR116" s="18" t="str">
        <f t="shared" si="35"/>
        <v>D. 균형일치형</v>
      </c>
      <c r="AS116">
        <f t="shared" si="36"/>
        <v>4</v>
      </c>
      <c r="AT116">
        <f t="shared" si="37"/>
        <v>3</v>
      </c>
      <c r="AU116">
        <f t="shared" si="38"/>
        <v>3.333333333333333</v>
      </c>
      <c r="AV116">
        <f t="shared" si="39"/>
        <v>3.25</v>
      </c>
    </row>
    <row r="117" spans="1:48" x14ac:dyDescent="0.3">
      <c r="A117" t="s">
        <v>107</v>
      </c>
      <c r="B117" t="s">
        <v>86</v>
      </c>
      <c r="C117">
        <v>2024</v>
      </c>
      <c r="D117" t="s">
        <v>93</v>
      </c>
      <c r="E117">
        <v>4</v>
      </c>
      <c r="F117">
        <v>6</v>
      </c>
      <c r="G117">
        <v>8</v>
      </c>
      <c r="H117">
        <v>2</v>
      </c>
      <c r="I117">
        <f t="shared" si="20"/>
        <v>4.9000000000000004</v>
      </c>
      <c r="J117">
        <f t="array" ref="J117">STDEV(IF(($B$3:$B$722=$B117)*($C$3:$C$722=$C117)*($D$3:$D$722=$D117),$E$3:$E$722))</f>
        <v>2.330951164939612</v>
      </c>
      <c r="K117">
        <f t="shared" si="21"/>
        <v>5.0999999999999996</v>
      </c>
      <c r="L117">
        <f t="array" ref="L117">STDEV(IF(($B$3:$B$722=$B117)*($C$3:$C$722=$C117)*($D$3:$D$722=$D117),$F$3:$F$722))</f>
        <v>1.9119507199599977</v>
      </c>
      <c r="M117">
        <f t="shared" si="22"/>
        <v>6.6</v>
      </c>
      <c r="N117">
        <f t="array" ref="N117">STDEV(IF(($B$3:$B$722=$B117)*($C$3:$C$722=$C117)*($D$3:$D$722=$D117),$G$3:$G$722))</f>
        <v>2.5033311140691445</v>
      </c>
      <c r="O117">
        <f t="shared" si="23"/>
        <v>4.2</v>
      </c>
      <c r="P117">
        <f t="array" ref="P117">STDEV(IF(($B$3:$B$722=$B117)*($C$3:$C$722=$C117)*($D$3:$D$722=$D117),$H$3:$H$722))</f>
        <v>2.3944379994757292</v>
      </c>
      <c r="Q117" s="35">
        <f t="shared" si="24"/>
        <v>-0.38610847517404623</v>
      </c>
      <c r="R117">
        <f t="shared" si="25"/>
        <v>0.4707234295342248</v>
      </c>
      <c r="S117">
        <f t="shared" si="26"/>
        <v>0.55925482335587307</v>
      </c>
      <c r="T117">
        <f t="shared" si="27"/>
        <v>-0.91879597654301259</v>
      </c>
      <c r="V117">
        <v>0</v>
      </c>
      <c r="W117">
        <v>0</v>
      </c>
      <c r="X117">
        <v>1</v>
      </c>
      <c r="Y117">
        <v>1</v>
      </c>
      <c r="Z117" s="25">
        <v>4</v>
      </c>
      <c r="AA117" s="28">
        <v>3.75</v>
      </c>
      <c r="AB117" s="28">
        <v>3.75</v>
      </c>
      <c r="AC117" s="28">
        <v>3.75</v>
      </c>
      <c r="AD117" s="31">
        <v>3.5</v>
      </c>
      <c r="AE117" s="31">
        <v>3.5</v>
      </c>
      <c r="AF117">
        <v>8</v>
      </c>
      <c r="AG117" s="28">
        <f t="shared" si="28"/>
        <v>3.75</v>
      </c>
      <c r="AH117" s="31">
        <f t="shared" si="29"/>
        <v>3.5</v>
      </c>
      <c r="AI117" s="22" cm="1">
        <f t="array" ref="AI117">IF(U117="",0,IFERROR((U117-AVERAGEIFS($U$3:$U$722,$A$3:$A$722,$A117))/_xlfn.STDEV.S(_xlfn._xlws.FILTER($U$3:$U$722,$A$3:$A$722=$A117)),0))</f>
        <v>0</v>
      </c>
      <c r="AJ117" s="25">
        <f t="array" ref="AJ117">IFERROR((Z117-AVERAGEIFS($Z$3:$Z$722,$A$3:$A$722,$A117))/_xlfn.STDEV.S(_xlfn._xlws.FILTER($Z$3:$Z$722,$A$3:$A$722=$A117)),"")</f>
        <v>1.2700399462273084</v>
      </c>
      <c r="AK117" s="28">
        <f t="array" ref="AK117">IFERROR((AG117-AVERAGEIFS($AG$3:$AG$722,$A$3:$A$722,$A117))/_xlfn.STDEV.S(_xlfn._xlws.FILTER($AG$3:$AG$722,$A$3:$A$722=$A117)),"")</f>
        <v>1.4366771843099029</v>
      </c>
      <c r="AL117" s="31">
        <f t="array" ref="AL117">IFERROR((AH117-AVERAGEIFS($AH$3:$AH$722,$A$3:$A$722,$A117))/_xlfn.STDEV.S(_xlfn._xlws.FILTER($AH$3:$AH$722,$A$3:$A$722=$A117)),"")</f>
        <v>1.1705945638768169</v>
      </c>
      <c r="AM117" s="18">
        <f t="shared" si="30"/>
        <v>0.38610847517404623</v>
      </c>
      <c r="AN117" s="18">
        <f t="shared" si="31"/>
        <v>1.6561484214013547</v>
      </c>
      <c r="AO117">
        <f t="shared" si="32"/>
        <v>-1.2700399462273084</v>
      </c>
      <c r="AP117">
        <f t="shared" si="33"/>
        <v>0.87742236095402981</v>
      </c>
      <c r="AQ117">
        <f t="shared" si="34"/>
        <v>2.0893905404198296</v>
      </c>
      <c r="AR117" s="18" t="str">
        <f t="shared" si="35"/>
        <v>E. 총체적과소형</v>
      </c>
      <c r="AS117">
        <f t="shared" si="36"/>
        <v>3</v>
      </c>
      <c r="AT117">
        <f t="shared" si="37"/>
        <v>3.333333333333333</v>
      </c>
      <c r="AU117">
        <f t="shared" si="38"/>
        <v>3.25</v>
      </c>
      <c r="AV117">
        <f t="shared" si="39"/>
        <v>3.333333333333333</v>
      </c>
    </row>
    <row r="118" spans="1:48" x14ac:dyDescent="0.3">
      <c r="A118" t="s">
        <v>107</v>
      </c>
      <c r="B118" t="s">
        <v>86</v>
      </c>
      <c r="C118">
        <v>2024</v>
      </c>
      <c r="D118" t="s">
        <v>94</v>
      </c>
      <c r="E118">
        <v>4</v>
      </c>
      <c r="F118">
        <v>6</v>
      </c>
      <c r="G118">
        <v>8</v>
      </c>
      <c r="H118">
        <v>2</v>
      </c>
      <c r="I118">
        <f t="shared" si="20"/>
        <v>4.9000000000000004</v>
      </c>
      <c r="J118">
        <f t="array" ref="J118">STDEV(IF(($B$3:$B$722=$B118)*($C$3:$C$722=$C118)*($D$3:$D$722=$D118),$E$3:$E$722))</f>
        <v>2.330951164939612</v>
      </c>
      <c r="K118">
        <f t="shared" si="21"/>
        <v>5.0999999999999996</v>
      </c>
      <c r="L118">
        <f t="array" ref="L118">STDEV(IF(($B$3:$B$722=$B118)*($C$3:$C$722=$C118)*($D$3:$D$722=$D118),$F$3:$F$722))</f>
        <v>1.9119507199599977</v>
      </c>
      <c r="M118">
        <f t="shared" si="22"/>
        <v>6.6</v>
      </c>
      <c r="N118">
        <f t="array" ref="N118">STDEV(IF(($B$3:$B$722=$B118)*($C$3:$C$722=$C118)*($D$3:$D$722=$D118),$G$3:$G$722))</f>
        <v>2.5033311140691445</v>
      </c>
      <c r="O118">
        <f t="shared" si="23"/>
        <v>4.2</v>
      </c>
      <c r="P118">
        <f t="array" ref="P118">STDEV(IF(($B$3:$B$722=$B118)*($C$3:$C$722=$C118)*($D$3:$D$722=$D118),$H$3:$H$722))</f>
        <v>2.3944379994757292</v>
      </c>
      <c r="Q118" s="35">
        <f t="shared" si="24"/>
        <v>-0.38610847517404623</v>
      </c>
      <c r="R118">
        <f t="shared" si="25"/>
        <v>0.4707234295342248</v>
      </c>
      <c r="S118">
        <f t="shared" si="26"/>
        <v>0.55925482335587307</v>
      </c>
      <c r="T118">
        <f t="shared" si="27"/>
        <v>-0.91879597654301259</v>
      </c>
      <c r="U118" s="22">
        <v>0.41175555555555549</v>
      </c>
      <c r="V118">
        <v>13</v>
      </c>
      <c r="W118">
        <v>1</v>
      </c>
      <c r="X118">
        <v>4</v>
      </c>
      <c r="Y118">
        <v>18</v>
      </c>
      <c r="Z118" s="25">
        <v>3</v>
      </c>
      <c r="AA118" s="28">
        <v>2.75</v>
      </c>
      <c r="AB118" s="28">
        <v>4</v>
      </c>
      <c r="AC118" s="28">
        <v>2.5</v>
      </c>
      <c r="AD118" s="31">
        <v>3.25</v>
      </c>
      <c r="AE118" s="31">
        <v>2.25</v>
      </c>
      <c r="AF118">
        <v>8</v>
      </c>
      <c r="AG118" s="28">
        <f t="shared" si="28"/>
        <v>3.0833333333333335</v>
      </c>
      <c r="AH118" s="31">
        <f t="shared" si="29"/>
        <v>2.75</v>
      </c>
      <c r="AI118" s="22" cm="1">
        <f t="array" ref="AI118">IF(U118="",0,IFERROR((U118-AVERAGEIFS($U$3:$U$722,$A$3:$A$722,$A118))/_xlfn.STDEV.S(_xlfn._xlws.FILTER($U$3:$U$722,$A$3:$A$722=$A118)),0))</f>
        <v>0.98844827942109115</v>
      </c>
      <c r="AJ118" s="25">
        <f t="array" ref="AJ118">IFERROR((Z118-AVERAGEIFS($Z$3:$Z$722,$A$3:$A$722,$A118))/_xlfn.STDEV.S(_xlfn._xlws.FILTER($Z$3:$Z$722,$A$3:$A$722=$A118)),"")</f>
        <v>-1.4029631785389165</v>
      </c>
      <c r="AK118" s="28">
        <f t="array" ref="AK118">IFERROR((AG118-AVERAGEIFS($AG$3:$AG$722,$A$3:$A$722,$A118))/_xlfn.STDEV.S(_xlfn._xlws.FILTER($AG$3:$AG$722,$A$3:$A$722=$A118)),"")</f>
        <v>-1.1598960003400687</v>
      </c>
      <c r="AL118" s="31">
        <f t="array" ref="AL118">IFERROR((AH118-AVERAGEIFS($AH$3:$AH$722,$A$3:$A$722,$A118))/_xlfn.STDEV.S(_xlfn._xlws.FILTER($AH$3:$AH$722,$A$3:$A$722=$A118)),"")</f>
        <v>-0.38703800791601972</v>
      </c>
      <c r="AM118" s="18">
        <f t="shared" si="30"/>
        <v>1.3745567545951374</v>
      </c>
      <c r="AN118" s="18">
        <f t="shared" si="31"/>
        <v>-1.0168547033648703</v>
      </c>
      <c r="AO118">
        <f t="shared" si="32"/>
        <v>2.3914114579600074</v>
      </c>
      <c r="AP118">
        <f t="shared" si="33"/>
        <v>-1.7191508236959416</v>
      </c>
      <c r="AQ118">
        <f t="shared" si="34"/>
        <v>0.53175796862699287</v>
      </c>
      <c r="AR118" s="18" t="str">
        <f t="shared" si="35"/>
        <v>C. 내부은폐형</v>
      </c>
      <c r="AS118">
        <f t="shared" si="36"/>
        <v>3.333333333333333</v>
      </c>
      <c r="AT118">
        <f t="shared" si="37"/>
        <v>3.25</v>
      </c>
      <c r="AU118">
        <f t="shared" si="38"/>
        <v>3.333333333333333</v>
      </c>
      <c r="AV118">
        <f t="shared" si="39"/>
        <v>3</v>
      </c>
    </row>
    <row r="119" spans="1:48" x14ac:dyDescent="0.3">
      <c r="A119" t="s">
        <v>107</v>
      </c>
      <c r="B119" t="s">
        <v>86</v>
      </c>
      <c r="C119">
        <v>2025</v>
      </c>
      <c r="D119" t="s">
        <v>95</v>
      </c>
      <c r="E119">
        <v>2</v>
      </c>
      <c r="F119">
        <v>6</v>
      </c>
      <c r="G119">
        <v>8</v>
      </c>
      <c r="H119">
        <v>1</v>
      </c>
      <c r="I119">
        <f t="shared" si="20"/>
        <v>4.7</v>
      </c>
      <c r="J119">
        <f t="array" ref="J119">STDEV(IF(($B$3:$B$722=$B119)*($C$3:$C$722=$C119)*($D$3:$D$722=$D119),$E$3:$E$722))</f>
        <v>1.8885620632287057</v>
      </c>
      <c r="K119">
        <f t="shared" si="21"/>
        <v>4.3</v>
      </c>
      <c r="L119">
        <f t="array" ref="L119">STDEV(IF(($B$3:$B$722=$B119)*($C$3:$C$722=$C119)*($D$3:$D$722=$D119),$F$3:$F$722))</f>
        <v>1.7669811040931427</v>
      </c>
      <c r="M119">
        <f t="shared" si="22"/>
        <v>7.2</v>
      </c>
      <c r="N119">
        <f t="array" ref="N119">STDEV(IF(($B$3:$B$722=$B119)*($C$3:$C$722=$C119)*($D$3:$D$722=$D119),$G$3:$G$722))</f>
        <v>2.529822128134704</v>
      </c>
      <c r="O119">
        <f t="shared" si="23"/>
        <v>4.5</v>
      </c>
      <c r="P119">
        <f t="array" ref="P119">STDEV(IF(($B$3:$B$722=$B119)*($C$3:$C$722=$C119)*($D$3:$D$722=$D119),$H$3:$H$722))</f>
        <v>2.0682789409984759</v>
      </c>
      <c r="Q119" s="35">
        <f t="shared" si="24"/>
        <v>-1.4296591319768712</v>
      </c>
      <c r="R119">
        <f t="shared" si="25"/>
        <v>0.96209291432829513</v>
      </c>
      <c r="S119">
        <f t="shared" si="26"/>
        <v>0.31622776601683777</v>
      </c>
      <c r="T119">
        <f t="shared" si="27"/>
        <v>-1.6922282244532989</v>
      </c>
      <c r="U119" s="22">
        <v>6.4166666666666594E-2</v>
      </c>
      <c r="V119">
        <v>1</v>
      </c>
      <c r="W119">
        <v>0</v>
      </c>
      <c r="X119">
        <v>2</v>
      </c>
      <c r="Y119">
        <v>3</v>
      </c>
      <c r="Z119" s="25">
        <v>3.333333333333333</v>
      </c>
      <c r="AA119" s="28">
        <v>3.333333333333333</v>
      </c>
      <c r="AB119" s="28">
        <v>3.333333333333333</v>
      </c>
      <c r="AC119" s="28">
        <v>2.666666666666667</v>
      </c>
      <c r="AD119" s="31">
        <v>3.333333333333333</v>
      </c>
      <c r="AE119" s="31">
        <v>2.666666666666667</v>
      </c>
      <c r="AF119">
        <v>6</v>
      </c>
      <c r="AG119" s="28">
        <f t="shared" si="28"/>
        <v>3.1111111111111107</v>
      </c>
      <c r="AH119" s="31">
        <f t="shared" si="29"/>
        <v>3</v>
      </c>
      <c r="AI119" s="22" cm="1">
        <f t="array" ref="AI119">IF(U119="",0,IFERROR((U119-AVERAGEIFS($U$3:$U$722,$A$3:$A$722,$A119))/_xlfn.STDEV.S(_xlfn._xlws.FILTER($U$3:$U$722,$A$3:$A$722=$A119)),0))</f>
        <v>0.2904247948715275</v>
      </c>
      <c r="AJ119" s="25">
        <f t="array" ref="AJ119">IFERROR((Z119-AVERAGEIFS($Z$3:$Z$722,$A$3:$A$722,$A119))/_xlfn.STDEV.S(_xlfn._xlws.FILTER($Z$3:$Z$722,$A$3:$A$722=$A119)),"")</f>
        <v>-0.51196213695017567</v>
      </c>
      <c r="AK119" s="28">
        <f t="array" ref="AK119">IFERROR((AG119-AVERAGEIFS($AG$3:$AG$722,$A$3:$A$722,$A119))/_xlfn.STDEV.S(_xlfn._xlws.FILTER($AG$3:$AG$722,$A$3:$A$722=$A119)),"")</f>
        <v>-1.0517054509796553</v>
      </c>
      <c r="AL119" s="31">
        <f t="array" ref="AL119">IFERROR((AH119-AVERAGEIFS($AH$3:$AH$722,$A$3:$A$722,$A119))/_xlfn.STDEV.S(_xlfn._xlws.FILTER($AH$3:$AH$722,$A$3:$A$722=$A119)),"")</f>
        <v>0.13217284934825915</v>
      </c>
      <c r="AM119" s="18">
        <f t="shared" si="30"/>
        <v>1.7200839268483987</v>
      </c>
      <c r="AN119" s="18">
        <f t="shared" si="31"/>
        <v>0.91769699502669555</v>
      </c>
      <c r="AO119">
        <f t="shared" si="32"/>
        <v>0.80238693182170318</v>
      </c>
      <c r="AP119">
        <f t="shared" si="33"/>
        <v>-1.3679332169964931</v>
      </c>
      <c r="AQ119">
        <f t="shared" si="34"/>
        <v>1.8244010738015581</v>
      </c>
      <c r="AR119" s="18" t="str">
        <f t="shared" si="35"/>
        <v>E. 총체적과소형</v>
      </c>
      <c r="AS119">
        <f t="shared" si="36"/>
        <v>3.25</v>
      </c>
      <c r="AT119">
        <f t="shared" si="37"/>
        <v>3.333333333333333</v>
      </c>
      <c r="AU119">
        <f t="shared" si="38"/>
        <v>3</v>
      </c>
      <c r="AV119" t="str">
        <f t="shared" si="39"/>
        <v/>
      </c>
    </row>
    <row r="120" spans="1:48" x14ac:dyDescent="0.3">
      <c r="A120" t="s">
        <v>107</v>
      </c>
      <c r="B120" t="s">
        <v>86</v>
      </c>
      <c r="C120">
        <v>2025</v>
      </c>
      <c r="D120" t="s">
        <v>96</v>
      </c>
      <c r="E120">
        <v>2</v>
      </c>
      <c r="F120">
        <v>6</v>
      </c>
      <c r="G120">
        <v>8</v>
      </c>
      <c r="H120">
        <v>1</v>
      </c>
      <c r="I120">
        <f t="shared" si="20"/>
        <v>4.7</v>
      </c>
      <c r="J120">
        <f t="array" ref="J120">STDEV(IF(($B$3:$B$722=$B120)*($C$3:$C$722=$C120)*($D$3:$D$722=$D120),$E$3:$E$722))</f>
        <v>1.8885620632287057</v>
      </c>
      <c r="K120">
        <f t="shared" si="21"/>
        <v>4.3</v>
      </c>
      <c r="L120">
        <f t="array" ref="L120">STDEV(IF(($B$3:$B$722=$B120)*($C$3:$C$722=$C120)*($D$3:$D$722=$D120),$F$3:$F$722))</f>
        <v>1.7669811040931427</v>
      </c>
      <c r="M120">
        <f t="shared" si="22"/>
        <v>7.2</v>
      </c>
      <c r="N120">
        <f t="array" ref="N120">STDEV(IF(($B$3:$B$722=$B120)*($C$3:$C$722=$C120)*($D$3:$D$722=$D120),$G$3:$G$722))</f>
        <v>2.529822128134704</v>
      </c>
      <c r="O120">
        <f t="shared" si="23"/>
        <v>4.5</v>
      </c>
      <c r="P120">
        <f t="array" ref="P120">STDEV(IF(($B$3:$B$722=$B120)*($C$3:$C$722=$C120)*($D$3:$D$722=$D120),$H$3:$H$722))</f>
        <v>2.0682789409984759</v>
      </c>
      <c r="Q120" s="35">
        <f t="shared" si="24"/>
        <v>-1.4296591319768712</v>
      </c>
      <c r="R120">
        <f t="shared" si="25"/>
        <v>0.96209291432829513</v>
      </c>
      <c r="S120">
        <f t="shared" si="26"/>
        <v>0.31622776601683777</v>
      </c>
      <c r="T120">
        <f t="shared" si="27"/>
        <v>-1.6922282244532989</v>
      </c>
      <c r="V120">
        <v>1</v>
      </c>
      <c r="W120">
        <v>0</v>
      </c>
      <c r="X120">
        <v>0</v>
      </c>
      <c r="Y120">
        <v>1</v>
      </c>
      <c r="Z120" s="25">
        <v>3.25</v>
      </c>
      <c r="AA120" s="28">
        <v>3.25</v>
      </c>
      <c r="AB120" s="28">
        <v>3.5</v>
      </c>
      <c r="AC120" s="28">
        <v>2.75</v>
      </c>
      <c r="AD120" s="31">
        <v>3.25</v>
      </c>
      <c r="AE120" s="31">
        <v>2.5</v>
      </c>
      <c r="AF120">
        <v>8</v>
      </c>
      <c r="AG120" s="28">
        <f t="shared" si="28"/>
        <v>3.1666666666666665</v>
      </c>
      <c r="AH120" s="31">
        <f t="shared" si="29"/>
        <v>2.875</v>
      </c>
      <c r="AI120" s="22" cm="1">
        <f t="array" ref="AI120">IF(U120="",0,IFERROR((U120-AVERAGEIFS($U$3:$U$722,$A$3:$A$722,$A120))/_xlfn.STDEV.S(_xlfn._xlws.FILTER($U$3:$U$722,$A$3:$A$722=$A120)),0))</f>
        <v>0</v>
      </c>
      <c r="AJ120" s="25">
        <f t="array" ref="AJ120">IFERROR((Z120-AVERAGEIFS($Z$3:$Z$722,$A$3:$A$722,$A120))/_xlfn.STDEV.S(_xlfn._xlws.FILTER($Z$3:$Z$722,$A$3:$A$722=$A120)),"")</f>
        <v>-0.73471239734736027</v>
      </c>
      <c r="AK120" s="28">
        <f t="array" ref="AK120">IFERROR((AG120-AVERAGEIFS($AG$3:$AG$722,$A$3:$A$722,$A120))/_xlfn.STDEV.S(_xlfn._xlws.FILTER($AG$3:$AG$722,$A$3:$A$722=$A120)),"")</f>
        <v>-0.83532435225882329</v>
      </c>
      <c r="AL120" s="31">
        <f t="array" ref="AL120">IFERROR((AH120-AVERAGEIFS($AH$3:$AH$722,$A$3:$A$722,$A120))/_xlfn.STDEV.S(_xlfn._xlws.FILTER($AH$3:$AH$722,$A$3:$A$722=$A120)),"")</f>
        <v>-0.12743257928388027</v>
      </c>
      <c r="AM120" s="18">
        <f t="shared" si="30"/>
        <v>1.4296591319768712</v>
      </c>
      <c r="AN120" s="18">
        <f t="shared" si="31"/>
        <v>0.69494673462951095</v>
      </c>
      <c r="AO120">
        <f t="shared" si="32"/>
        <v>0.73471239734736027</v>
      </c>
      <c r="AP120">
        <f t="shared" si="33"/>
        <v>-1.151552118275661</v>
      </c>
      <c r="AQ120">
        <f t="shared" si="34"/>
        <v>1.5647956451694187</v>
      </c>
      <c r="AR120" s="18" t="str">
        <f t="shared" si="35"/>
        <v>E. 총체적과소형</v>
      </c>
      <c r="AS120">
        <f t="shared" si="36"/>
        <v>3.333333333333333</v>
      </c>
      <c r="AT120">
        <f t="shared" si="37"/>
        <v>3</v>
      </c>
      <c r="AU120" t="str">
        <f t="shared" si="38"/>
        <v/>
      </c>
      <c r="AV120" t="str">
        <f t="shared" si="39"/>
        <v/>
      </c>
    </row>
    <row r="121" spans="1:48" x14ac:dyDescent="0.3">
      <c r="A121" t="s">
        <v>107</v>
      </c>
      <c r="B121" t="s">
        <v>86</v>
      </c>
      <c r="C121">
        <v>2025</v>
      </c>
      <c r="D121" t="s">
        <v>97</v>
      </c>
      <c r="E121">
        <v>2</v>
      </c>
      <c r="F121">
        <v>6</v>
      </c>
      <c r="G121">
        <v>8</v>
      </c>
      <c r="H121">
        <v>1</v>
      </c>
      <c r="I121">
        <f t="shared" si="20"/>
        <v>4.7</v>
      </c>
      <c r="J121">
        <f t="array" ref="J121">STDEV(IF(($B$3:$B$722=$B121)*($C$3:$C$722=$C121)*($D$3:$D$722=$D121),$E$3:$E$722))</f>
        <v>1.8885620632287057</v>
      </c>
      <c r="K121">
        <f t="shared" si="21"/>
        <v>4.3</v>
      </c>
      <c r="L121">
        <f t="array" ref="L121">STDEV(IF(($B$3:$B$722=$B121)*($C$3:$C$722=$C121)*($D$3:$D$722=$D121),$F$3:$F$722))</f>
        <v>1.7669811040931427</v>
      </c>
      <c r="M121">
        <f t="shared" si="22"/>
        <v>7.2</v>
      </c>
      <c r="N121">
        <f t="array" ref="N121">STDEV(IF(($B$3:$B$722=$B121)*($C$3:$C$722=$C121)*($D$3:$D$722=$D121),$G$3:$G$722))</f>
        <v>2.529822128134704</v>
      </c>
      <c r="O121">
        <f t="shared" si="23"/>
        <v>4.5</v>
      </c>
      <c r="P121">
        <f t="array" ref="P121">STDEV(IF(($B$3:$B$722=$B121)*($C$3:$C$722=$C121)*($D$3:$D$722=$D121),$H$3:$H$722))</f>
        <v>2.0682789409984759</v>
      </c>
      <c r="Q121" s="35">
        <f t="shared" si="24"/>
        <v>-1.4296591319768712</v>
      </c>
      <c r="R121">
        <f t="shared" si="25"/>
        <v>0.96209291432829513</v>
      </c>
      <c r="S121">
        <f t="shared" si="26"/>
        <v>0.31622776601683777</v>
      </c>
      <c r="T121">
        <f t="shared" si="27"/>
        <v>-1.6922282244532989</v>
      </c>
      <c r="V121">
        <v>1</v>
      </c>
      <c r="W121">
        <v>0</v>
      </c>
      <c r="X121">
        <v>1</v>
      </c>
      <c r="Y121">
        <v>2</v>
      </c>
      <c r="Z121" s="25">
        <v>3.333333333333333</v>
      </c>
      <c r="AA121" s="28">
        <v>4</v>
      </c>
      <c r="AB121" s="28">
        <v>3.666666666666667</v>
      </c>
      <c r="AC121" s="28">
        <v>2</v>
      </c>
      <c r="AD121" s="31">
        <v>2</v>
      </c>
      <c r="AE121" s="31">
        <v>2</v>
      </c>
      <c r="AF121">
        <v>6</v>
      </c>
      <c r="AG121" s="28">
        <f t="shared" si="28"/>
        <v>3.2222222222222228</v>
      </c>
      <c r="AH121" s="31">
        <f t="shared" si="29"/>
        <v>2</v>
      </c>
      <c r="AI121" s="22" cm="1">
        <f t="array" ref="AI121">IF(U121="",0,IFERROR((U121-AVERAGEIFS($U$3:$U$722,$A$3:$A$722,$A121))/_xlfn.STDEV.S(_xlfn._xlws.FILTER($U$3:$U$722,$A$3:$A$722=$A121)),0))</f>
        <v>0</v>
      </c>
      <c r="AJ121" s="25">
        <f t="array" ref="AJ121">IFERROR((Z121-AVERAGEIFS($Z$3:$Z$722,$A$3:$A$722,$A121))/_xlfn.STDEV.S(_xlfn._xlws.FILTER($Z$3:$Z$722,$A$3:$A$722=$A121)),"")</f>
        <v>-0.51196213695017567</v>
      </c>
      <c r="AK121" s="28">
        <f t="array" ref="AK121">IFERROR((AG121-AVERAGEIFS($AG$3:$AG$722,$A$3:$A$722,$A121))/_xlfn.STDEV.S(_xlfn._xlws.FILTER($AG$3:$AG$722,$A$3:$A$722=$A121)),"")</f>
        <v>-0.61894325353798962</v>
      </c>
      <c r="AL121" s="31">
        <f t="array" ref="AL121">IFERROR((AH121-AVERAGEIFS($AH$3:$AH$722,$A$3:$A$722,$A121))/_xlfn.STDEV.S(_xlfn._xlws.FILTER($AH$3:$AH$722,$A$3:$A$722=$A121)),"")</f>
        <v>-1.9446705797088564</v>
      </c>
      <c r="AM121" s="18">
        <f t="shared" si="30"/>
        <v>1.4296591319768712</v>
      </c>
      <c r="AN121" s="18">
        <f t="shared" si="31"/>
        <v>0.91769699502669555</v>
      </c>
      <c r="AO121">
        <f t="shared" si="32"/>
        <v>0.51196213695017567</v>
      </c>
      <c r="AP121">
        <f t="shared" si="33"/>
        <v>-0.9351710195548274</v>
      </c>
      <c r="AQ121">
        <f t="shared" si="34"/>
        <v>-0.25244235525555747</v>
      </c>
      <c r="AR121" s="18" t="str">
        <f t="shared" si="35"/>
        <v>E. 총체적과소형</v>
      </c>
      <c r="AS121">
        <f t="shared" si="36"/>
        <v>3</v>
      </c>
      <c r="AT121" t="str">
        <f t="shared" si="37"/>
        <v/>
      </c>
      <c r="AU121" t="str">
        <f t="shared" si="38"/>
        <v/>
      </c>
      <c r="AV121" t="str">
        <f t="shared" si="39"/>
        <v/>
      </c>
    </row>
    <row r="122" spans="1:48" x14ac:dyDescent="0.3">
      <c r="A122" t="s">
        <v>107</v>
      </c>
      <c r="B122" t="s">
        <v>86</v>
      </c>
      <c r="C122">
        <v>2025</v>
      </c>
      <c r="D122" t="s">
        <v>98</v>
      </c>
      <c r="E122">
        <v>2</v>
      </c>
      <c r="F122">
        <v>6</v>
      </c>
      <c r="G122">
        <v>8</v>
      </c>
      <c r="H122">
        <v>1</v>
      </c>
      <c r="I122">
        <f t="shared" si="20"/>
        <v>4.7</v>
      </c>
      <c r="J122">
        <f t="array" ref="J122">STDEV(IF(($B$3:$B$722=$B122)*($C$3:$C$722=$C122)*($D$3:$D$722=$D122),$E$3:$E$722))</f>
        <v>1.8885620632287057</v>
      </c>
      <c r="K122">
        <f t="shared" si="21"/>
        <v>4.3</v>
      </c>
      <c r="L122">
        <f t="array" ref="L122">STDEV(IF(($B$3:$B$722=$B122)*($C$3:$C$722=$C122)*($D$3:$D$722=$D122),$F$3:$F$722))</f>
        <v>1.7669811040931427</v>
      </c>
      <c r="M122">
        <f t="shared" si="22"/>
        <v>7.2</v>
      </c>
      <c r="N122">
        <f t="array" ref="N122">STDEV(IF(($B$3:$B$722=$B122)*($C$3:$C$722=$C122)*($D$3:$D$722=$D122),$G$3:$G$722))</f>
        <v>2.529822128134704</v>
      </c>
      <c r="O122">
        <f t="shared" si="23"/>
        <v>4.5</v>
      </c>
      <c r="P122">
        <f t="array" ref="P122">STDEV(IF(($B$3:$B$722=$B122)*($C$3:$C$722=$C122)*($D$3:$D$722=$D122),$H$3:$H$722))</f>
        <v>2.0682789409984759</v>
      </c>
      <c r="Q122" s="35">
        <f t="shared" si="24"/>
        <v>-1.4296591319768712</v>
      </c>
      <c r="R122">
        <f t="shared" si="25"/>
        <v>0.96209291432829513</v>
      </c>
      <c r="S122">
        <f t="shared" si="26"/>
        <v>0.31622776601683777</v>
      </c>
      <c r="T122">
        <f t="shared" si="27"/>
        <v>-1.6922282244532989</v>
      </c>
      <c r="U122" s="22">
        <v>0.66163333333333341</v>
      </c>
      <c r="V122">
        <v>2</v>
      </c>
      <c r="W122">
        <v>0</v>
      </c>
      <c r="X122">
        <v>1</v>
      </c>
      <c r="Y122">
        <v>3</v>
      </c>
      <c r="Z122" s="25">
        <v>3</v>
      </c>
      <c r="AA122" s="28">
        <v>3.333333333333333</v>
      </c>
      <c r="AB122" s="28">
        <v>3.333333333333333</v>
      </c>
      <c r="AC122" s="28">
        <v>2.666666666666667</v>
      </c>
      <c r="AD122" s="31">
        <v>2.666666666666667</v>
      </c>
      <c r="AE122" s="31">
        <v>2.666666666666667</v>
      </c>
      <c r="AF122">
        <v>6</v>
      </c>
      <c r="AG122" s="28">
        <f t="shared" si="28"/>
        <v>3.1111111111111107</v>
      </c>
      <c r="AH122" s="31">
        <f t="shared" si="29"/>
        <v>2.666666666666667</v>
      </c>
      <c r="AI122" s="22" cm="1">
        <f t="array" ref="AI122">IF(U122="",0,IFERROR((U122-AVERAGEIFS($U$3:$U$722,$A$3:$A$722,$A122))/_xlfn.STDEV.S(_xlfn._xlws.FILTER($U$3:$U$722,$A$3:$A$722=$A122)),0))</f>
        <v>1.4902495818548458</v>
      </c>
      <c r="AJ122" s="25">
        <f t="array" ref="AJ122">IFERROR((Z122-AVERAGEIFS($Z$3:$Z$722,$A$3:$A$722,$A122))/_xlfn.STDEV.S(_xlfn._xlws.FILTER($Z$3:$Z$722,$A$3:$A$722=$A122)),"")</f>
        <v>-1.4029631785389165</v>
      </c>
      <c r="AK122" s="28">
        <f t="array" ref="AK122">IFERROR((AG122-AVERAGEIFS($AG$3:$AG$722,$A$3:$A$722,$A122))/_xlfn.STDEV.S(_xlfn._xlws.FILTER($AG$3:$AG$722,$A$3:$A$722=$A122)),"")</f>
        <v>-1.0517054509796553</v>
      </c>
      <c r="AL122" s="31">
        <f t="array" ref="AL122">IFERROR((AH122-AVERAGEIFS($AH$3:$AH$722,$A$3:$A$722,$A122))/_xlfn.STDEV.S(_xlfn._xlws.FILTER($AH$3:$AH$722,$A$3:$A$722=$A122)),"")</f>
        <v>-0.56010829367077875</v>
      </c>
      <c r="AM122" s="18">
        <f t="shared" si="30"/>
        <v>2.9199087138317168</v>
      </c>
      <c r="AN122" s="18">
        <f t="shared" si="31"/>
        <v>2.6695953437954723E-2</v>
      </c>
      <c r="AO122">
        <f t="shared" si="32"/>
        <v>2.8932127603937623</v>
      </c>
      <c r="AP122">
        <f t="shared" si="33"/>
        <v>-1.3679332169964931</v>
      </c>
      <c r="AQ122">
        <f t="shared" si="34"/>
        <v>1.1321199307825203</v>
      </c>
      <c r="AR122" s="18" t="str">
        <f t="shared" si="35"/>
        <v>D. 균형일치형</v>
      </c>
      <c r="AS122" t="str">
        <f t="shared" si="36"/>
        <v/>
      </c>
      <c r="AT122" t="str">
        <f t="shared" si="37"/>
        <v/>
      </c>
      <c r="AU122" t="str">
        <f t="shared" si="38"/>
        <v/>
      </c>
      <c r="AV122" t="str">
        <f t="shared" si="39"/>
        <v/>
      </c>
    </row>
    <row r="123" spans="1:48" x14ac:dyDescent="0.3">
      <c r="A123" t="s">
        <v>108</v>
      </c>
      <c r="B123" t="s">
        <v>109</v>
      </c>
      <c r="C123">
        <v>2023</v>
      </c>
      <c r="D123" t="s">
        <v>87</v>
      </c>
      <c r="E123">
        <v>6</v>
      </c>
      <c r="F123">
        <v>6</v>
      </c>
      <c r="G123">
        <v>8</v>
      </c>
      <c r="H123">
        <v>6</v>
      </c>
      <c r="I123">
        <f t="shared" si="20"/>
        <v>5.8</v>
      </c>
      <c r="J123">
        <f t="array" ref="J123">STDEV(IF(($B$3:$B$722=$B123)*($C$3:$C$722=$C123)*($D$3:$D$722=$D123),$E$3:$E$722))</f>
        <v>0.63245553203367788</v>
      </c>
      <c r="K123">
        <f t="shared" si="21"/>
        <v>6.4</v>
      </c>
      <c r="L123">
        <f t="array" ref="L123">STDEV(IF(($B$3:$B$722=$B123)*($C$3:$C$722=$C123)*($D$3:$D$722=$D123),$F$3:$F$722))</f>
        <v>0.84327404271156636</v>
      </c>
      <c r="M123">
        <f t="shared" si="22"/>
        <v>6.6</v>
      </c>
      <c r="N123">
        <f t="array" ref="N123">STDEV(IF(($B$3:$B$722=$B123)*($C$3:$C$722=$C123)*($D$3:$D$722=$D123),$G$3:$G$722))</f>
        <v>1.6465452046971285</v>
      </c>
      <c r="O123">
        <f t="shared" si="23"/>
        <v>5.4</v>
      </c>
      <c r="P123">
        <f t="array" ref="P123">STDEV(IF(($B$3:$B$722=$B123)*($C$3:$C$722=$C123)*($D$3:$D$722=$D123),$H$3:$H$722))</f>
        <v>1.3498971154211048</v>
      </c>
      <c r="Q123" s="35">
        <f t="shared" si="24"/>
        <v>0.31622776601683722</v>
      </c>
      <c r="R123">
        <f t="shared" si="25"/>
        <v>-0.47434164902525816</v>
      </c>
      <c r="S123">
        <f t="shared" si="26"/>
        <v>0.85026514668786235</v>
      </c>
      <c r="T123">
        <f t="shared" si="27"/>
        <v>0.44447831849231539</v>
      </c>
      <c r="V123">
        <v>0</v>
      </c>
      <c r="W123">
        <v>0</v>
      </c>
      <c r="X123">
        <v>0</v>
      </c>
      <c r="Y123">
        <v>0</v>
      </c>
      <c r="Z123" s="25">
        <v>2.774193548387097</v>
      </c>
      <c r="AA123" s="28">
        <v>2.5483870967741931</v>
      </c>
      <c r="AB123" s="28">
        <v>3.5483870967741931</v>
      </c>
      <c r="AC123" s="28">
        <v>2.806451612903226</v>
      </c>
      <c r="AD123" s="31">
        <v>2.5483870967741931</v>
      </c>
      <c r="AE123" s="31">
        <v>2.096774193548387</v>
      </c>
      <c r="AF123">
        <v>31</v>
      </c>
      <c r="AG123" s="28">
        <f t="shared" si="28"/>
        <v>2.9677419354838706</v>
      </c>
      <c r="AH123" s="31">
        <f t="shared" si="29"/>
        <v>2.32258064516129</v>
      </c>
      <c r="AI123" s="22" cm="1">
        <f t="array" ref="AI123">IF(U123="",0,IFERROR((U123-AVERAGEIFS($U$3:$U$722,$A$3:$A$722,$A123))/_xlfn.STDEV.S(_xlfn._xlws.FILTER($U$3:$U$722,$A$3:$A$722=$A123)),0))</f>
        <v>0</v>
      </c>
      <c r="AJ123" s="25">
        <f t="array" ref="AJ123">IFERROR((Z123-AVERAGEIFS($Z$3:$Z$722,$A$3:$A$722,$A123))/_xlfn.STDEV.S(_xlfn._xlws.FILTER($Z$3:$Z$722,$A$3:$A$722=$A123)),"")</f>
        <v>-0.79269122053763752</v>
      </c>
      <c r="AK123" s="28">
        <f t="array" ref="AK123">IFERROR((AG123-AVERAGEIFS($AG$3:$AG$722,$A$3:$A$722,$A123))/_xlfn.STDEV.S(_xlfn._xlws.FILTER($AG$3:$AG$722,$A$3:$A$722=$A123)),"")</f>
        <v>-0.47057041311282566</v>
      </c>
      <c r="AL123" s="31">
        <f t="array" ref="AL123">IFERROR((AH123-AVERAGEIFS($AH$3:$AH$722,$A$3:$A$722,$A123))/_xlfn.STDEV.S(_xlfn._xlws.FILTER($AH$3:$AH$722,$A$3:$A$722=$A123)),"")</f>
        <v>-0.46782542257995202</v>
      </c>
      <c r="AM123" s="18">
        <f t="shared" si="30"/>
        <v>-0.31622776601683722</v>
      </c>
      <c r="AN123" s="18">
        <f t="shared" si="31"/>
        <v>-1.1089189865544746</v>
      </c>
      <c r="AO123">
        <f t="shared" si="32"/>
        <v>0.79269122053763752</v>
      </c>
      <c r="AP123">
        <f t="shared" si="33"/>
        <v>-1.320835559800688</v>
      </c>
      <c r="AQ123">
        <f t="shared" si="34"/>
        <v>-0.91230374107226742</v>
      </c>
      <c r="AR123" s="18" t="str">
        <f t="shared" si="35"/>
        <v>A. 총체적과장형</v>
      </c>
      <c r="AS123">
        <f t="shared" si="36"/>
        <v>2.5625</v>
      </c>
      <c r="AT123">
        <f t="shared" si="37"/>
        <v>3.2222222222222219</v>
      </c>
      <c r="AU123">
        <f t="shared" si="38"/>
        <v>2.7941176470588238</v>
      </c>
      <c r="AV123">
        <f t="shared" si="39"/>
        <v>2.964285714285714</v>
      </c>
    </row>
    <row r="124" spans="1:48" x14ac:dyDescent="0.3">
      <c r="A124" t="s">
        <v>108</v>
      </c>
      <c r="B124" t="s">
        <v>109</v>
      </c>
      <c r="C124">
        <v>2023</v>
      </c>
      <c r="D124" t="s">
        <v>88</v>
      </c>
      <c r="E124">
        <v>6</v>
      </c>
      <c r="F124">
        <v>6</v>
      </c>
      <c r="G124">
        <v>8</v>
      </c>
      <c r="H124">
        <v>6</v>
      </c>
      <c r="I124">
        <f t="shared" si="20"/>
        <v>5.8</v>
      </c>
      <c r="J124">
        <f t="array" ref="J124">STDEV(IF(($B$3:$B$722=$B124)*($C$3:$C$722=$C124)*($D$3:$D$722=$D124),$E$3:$E$722))</f>
        <v>0.63245553203367788</v>
      </c>
      <c r="K124">
        <f t="shared" si="21"/>
        <v>6.4</v>
      </c>
      <c r="L124">
        <f t="array" ref="L124">STDEV(IF(($B$3:$B$722=$B124)*($C$3:$C$722=$C124)*($D$3:$D$722=$D124),$F$3:$F$722))</f>
        <v>0.84327404271156636</v>
      </c>
      <c r="M124">
        <f t="shared" si="22"/>
        <v>6.6</v>
      </c>
      <c r="N124">
        <f t="array" ref="N124">STDEV(IF(($B$3:$B$722=$B124)*($C$3:$C$722=$C124)*($D$3:$D$722=$D124),$G$3:$G$722))</f>
        <v>1.6465452046971285</v>
      </c>
      <c r="O124">
        <f t="shared" si="23"/>
        <v>5.4</v>
      </c>
      <c r="P124">
        <f t="array" ref="P124">STDEV(IF(($B$3:$B$722=$B124)*($C$3:$C$722=$C124)*($D$3:$D$722=$D124),$H$3:$H$722))</f>
        <v>1.3498971154211048</v>
      </c>
      <c r="Q124" s="35">
        <f t="shared" si="24"/>
        <v>0.31622776601683722</v>
      </c>
      <c r="R124">
        <f t="shared" si="25"/>
        <v>-0.47434164902525816</v>
      </c>
      <c r="S124">
        <f t="shared" si="26"/>
        <v>0.85026514668786235</v>
      </c>
      <c r="T124">
        <f t="shared" si="27"/>
        <v>0.44447831849231539</v>
      </c>
      <c r="V124">
        <v>0</v>
      </c>
      <c r="W124">
        <v>0</v>
      </c>
      <c r="X124">
        <v>0</v>
      </c>
      <c r="Y124">
        <v>0</v>
      </c>
      <c r="Z124" s="25">
        <v>2.5625</v>
      </c>
      <c r="AA124" s="28">
        <v>2.4375</v>
      </c>
      <c r="AB124" s="28">
        <v>3.21875</v>
      </c>
      <c r="AC124" s="28">
        <v>2.8125</v>
      </c>
      <c r="AD124" s="31">
        <v>2.25</v>
      </c>
      <c r="AE124" s="31">
        <v>1.9375</v>
      </c>
      <c r="AF124">
        <v>32</v>
      </c>
      <c r="AG124" s="28">
        <f t="shared" si="28"/>
        <v>2.8229166666666665</v>
      </c>
      <c r="AH124" s="31">
        <f t="shared" si="29"/>
        <v>2.09375</v>
      </c>
      <c r="AI124" s="22" cm="1">
        <f t="array" ref="AI124">IF(U124="",0,IFERROR((U124-AVERAGEIFS($U$3:$U$722,$A$3:$A$722,$A124))/_xlfn.STDEV.S(_xlfn._xlws.FILTER($U$3:$U$722,$A$3:$A$722=$A124)),0))</f>
        <v>0</v>
      </c>
      <c r="AJ124" s="25">
        <f t="array" ref="AJ124">IFERROR((Z124-AVERAGEIFS($Z$3:$Z$722,$A$3:$A$722,$A124))/_xlfn.STDEV.S(_xlfn._xlws.FILTER($Z$3:$Z$722,$A$3:$A$722=$A124)),"")</f>
        <v>-1.660429651004534</v>
      </c>
      <c r="AK124" s="28">
        <f t="array" ref="AK124">IFERROR((AG124-AVERAGEIFS($AG$3:$AG$722,$A$3:$A$722,$A124))/_xlfn.STDEV.S(_xlfn._xlws.FILTER($AG$3:$AG$722,$A$3:$A$722=$A124)),"")</f>
        <v>-1.2390815061766884</v>
      </c>
      <c r="AL124" s="31">
        <f t="array" ref="AL124">IFERROR((AH124-AVERAGEIFS($AH$3:$AH$722,$A$3:$A$722,$A124))/_xlfn.STDEV.S(_xlfn._xlws.FILTER($AH$3:$AH$722,$A$3:$A$722=$A124)),"")</f>
        <v>-1.8532001726200635</v>
      </c>
      <c r="AM124" s="18">
        <f t="shared" si="30"/>
        <v>-0.31622776601683722</v>
      </c>
      <c r="AN124" s="18">
        <f t="shared" si="31"/>
        <v>-1.9766574170213711</v>
      </c>
      <c r="AO124">
        <f t="shared" si="32"/>
        <v>1.660429651004534</v>
      </c>
      <c r="AP124">
        <f t="shared" si="33"/>
        <v>-2.0893466528645508</v>
      </c>
      <c r="AQ124">
        <f t="shared" si="34"/>
        <v>-2.2976784911123791</v>
      </c>
      <c r="AR124" s="18" t="str">
        <f t="shared" si="35"/>
        <v>A. 총체적과장형</v>
      </c>
      <c r="AS124">
        <f t="shared" si="36"/>
        <v>3.2222222222222219</v>
      </c>
      <c r="AT124">
        <f t="shared" si="37"/>
        <v>2.7941176470588238</v>
      </c>
      <c r="AU124">
        <f t="shared" si="38"/>
        <v>2.964285714285714</v>
      </c>
      <c r="AV124">
        <f t="shared" si="39"/>
        <v>2.9</v>
      </c>
    </row>
    <row r="125" spans="1:48" x14ac:dyDescent="0.3">
      <c r="A125" t="s">
        <v>108</v>
      </c>
      <c r="B125" t="s">
        <v>109</v>
      </c>
      <c r="C125">
        <v>2023</v>
      </c>
      <c r="D125" t="s">
        <v>89</v>
      </c>
      <c r="E125">
        <v>6</v>
      </c>
      <c r="F125">
        <v>6</v>
      </c>
      <c r="G125">
        <v>8</v>
      </c>
      <c r="H125">
        <v>6</v>
      </c>
      <c r="I125">
        <f t="shared" si="20"/>
        <v>5.8</v>
      </c>
      <c r="J125">
        <f t="array" ref="J125">STDEV(IF(($B$3:$B$722=$B125)*($C$3:$C$722=$C125)*($D$3:$D$722=$D125),$E$3:$E$722))</f>
        <v>0.63245553203367788</v>
      </c>
      <c r="K125">
        <f t="shared" si="21"/>
        <v>6.4</v>
      </c>
      <c r="L125">
        <f t="array" ref="L125">STDEV(IF(($B$3:$B$722=$B125)*($C$3:$C$722=$C125)*($D$3:$D$722=$D125),$F$3:$F$722))</f>
        <v>0.84327404271156636</v>
      </c>
      <c r="M125">
        <f t="shared" si="22"/>
        <v>6.6</v>
      </c>
      <c r="N125">
        <f t="array" ref="N125">STDEV(IF(($B$3:$B$722=$B125)*($C$3:$C$722=$C125)*($D$3:$D$722=$D125),$G$3:$G$722))</f>
        <v>1.6465452046971285</v>
      </c>
      <c r="O125">
        <f t="shared" si="23"/>
        <v>5.4</v>
      </c>
      <c r="P125">
        <f t="array" ref="P125">STDEV(IF(($B$3:$B$722=$B125)*($C$3:$C$722=$C125)*($D$3:$D$722=$D125),$H$3:$H$722))</f>
        <v>1.3498971154211048</v>
      </c>
      <c r="Q125" s="35">
        <f t="shared" si="24"/>
        <v>0.31622776601683722</v>
      </c>
      <c r="R125">
        <f t="shared" si="25"/>
        <v>-0.47434164902525816</v>
      </c>
      <c r="S125">
        <f t="shared" si="26"/>
        <v>0.85026514668786235</v>
      </c>
      <c r="T125">
        <f t="shared" si="27"/>
        <v>0.44447831849231539</v>
      </c>
      <c r="V125">
        <v>0</v>
      </c>
      <c r="W125">
        <v>0</v>
      </c>
      <c r="X125">
        <v>1</v>
      </c>
      <c r="Y125">
        <v>1</v>
      </c>
      <c r="Z125" s="25">
        <v>3.2222222222222219</v>
      </c>
      <c r="AA125" s="28">
        <v>2.7777777777777781</v>
      </c>
      <c r="AB125" s="28">
        <v>3.7777777777777781</v>
      </c>
      <c r="AC125" s="28">
        <v>3.333333333333333</v>
      </c>
      <c r="AD125" s="31">
        <v>2.6296296296296302</v>
      </c>
      <c r="AE125" s="31">
        <v>2.6296296296296302</v>
      </c>
      <c r="AF125">
        <v>27</v>
      </c>
      <c r="AG125" s="28">
        <f t="shared" si="28"/>
        <v>3.2962962962962963</v>
      </c>
      <c r="AH125" s="31">
        <f t="shared" si="29"/>
        <v>2.6296296296296302</v>
      </c>
      <c r="AI125" s="22" cm="1">
        <f t="array" ref="AI125">IF(U125="",0,IFERROR((U125-AVERAGEIFS($U$3:$U$722,$A$3:$A$722,$A125))/_xlfn.STDEV.S(_xlfn._xlws.FILTER($U$3:$U$722,$A$3:$A$722=$A125)),0))</f>
        <v>0</v>
      </c>
      <c r="AJ125" s="25">
        <f t="array" ref="AJ125">IFERROR((Z125-AVERAGEIFS($Z$3:$Z$722,$A$3:$A$722,$A125))/_xlfn.STDEV.S(_xlfn._xlws.FILTER($Z$3:$Z$722,$A$3:$A$722=$A125)),"")</f>
        <v>1.0437922301859486</v>
      </c>
      <c r="AK125" s="28">
        <f t="array" ref="AK125">IFERROR((AG125-AVERAGEIFS($AG$3:$AG$722,$A$3:$A$722,$A125))/_xlfn.STDEV.S(_xlfn._xlws.FILTER($AG$3:$AG$722,$A$3:$A$722=$A125)),"")</f>
        <v>1.2728937835775618</v>
      </c>
      <c r="AL125" s="31">
        <f t="array" ref="AL125">IFERROR((AH125-AVERAGEIFS($AH$3:$AH$722,$A$3:$A$722,$A125))/_xlfn.STDEV.S(_xlfn._xlws.FILTER($AH$3:$AH$722,$A$3:$A$722=$A125)),"")</f>
        <v>1.3910947837065424</v>
      </c>
      <c r="AM125" s="18">
        <f t="shared" si="30"/>
        <v>-0.31622776601683722</v>
      </c>
      <c r="AN125" s="18">
        <f t="shared" si="31"/>
        <v>0.72756446416911136</v>
      </c>
      <c r="AO125">
        <f t="shared" si="32"/>
        <v>-1.0437922301859486</v>
      </c>
      <c r="AP125">
        <f t="shared" si="33"/>
        <v>0.42262863688969943</v>
      </c>
      <c r="AQ125">
        <f t="shared" si="34"/>
        <v>0.94661646521422704</v>
      </c>
      <c r="AR125" s="18" t="str">
        <f t="shared" si="35"/>
        <v>B. 외부미화형</v>
      </c>
      <c r="AS125">
        <f t="shared" si="36"/>
        <v>2.7941176470588238</v>
      </c>
      <c r="AT125">
        <f t="shared" si="37"/>
        <v>2.964285714285714</v>
      </c>
      <c r="AU125">
        <f t="shared" si="38"/>
        <v>2.9</v>
      </c>
      <c r="AV125">
        <f t="shared" si="39"/>
        <v>3.2272727272727271</v>
      </c>
    </row>
    <row r="126" spans="1:48" x14ac:dyDescent="0.3">
      <c r="A126" t="s">
        <v>108</v>
      </c>
      <c r="B126" t="s">
        <v>109</v>
      </c>
      <c r="C126">
        <v>2023</v>
      </c>
      <c r="D126" t="s">
        <v>90</v>
      </c>
      <c r="E126">
        <v>6</v>
      </c>
      <c r="F126">
        <v>6</v>
      </c>
      <c r="G126">
        <v>8</v>
      </c>
      <c r="H126">
        <v>6</v>
      </c>
      <c r="I126">
        <f t="shared" si="20"/>
        <v>5.8</v>
      </c>
      <c r="J126">
        <f t="array" ref="J126">STDEV(IF(($B$3:$B$722=$B126)*($C$3:$C$722=$C126)*($D$3:$D$722=$D126),$E$3:$E$722))</f>
        <v>0.63245553203367788</v>
      </c>
      <c r="K126">
        <f t="shared" si="21"/>
        <v>6.4</v>
      </c>
      <c r="L126">
        <f t="array" ref="L126">STDEV(IF(($B$3:$B$722=$B126)*($C$3:$C$722=$C126)*($D$3:$D$722=$D126),$F$3:$F$722))</f>
        <v>0.84327404271156636</v>
      </c>
      <c r="M126">
        <f t="shared" si="22"/>
        <v>6.6</v>
      </c>
      <c r="N126">
        <f t="array" ref="N126">STDEV(IF(($B$3:$B$722=$B126)*($C$3:$C$722=$C126)*($D$3:$D$722=$D126),$G$3:$G$722))</f>
        <v>1.6465452046971285</v>
      </c>
      <c r="O126">
        <f t="shared" si="23"/>
        <v>5.4</v>
      </c>
      <c r="P126">
        <f t="array" ref="P126">STDEV(IF(($B$3:$B$722=$B126)*($C$3:$C$722=$C126)*($D$3:$D$722=$D126),$H$3:$H$722))</f>
        <v>1.3498971154211048</v>
      </c>
      <c r="Q126" s="35">
        <f t="shared" si="24"/>
        <v>0.31622776601683722</v>
      </c>
      <c r="R126">
        <f t="shared" si="25"/>
        <v>-0.47434164902525816</v>
      </c>
      <c r="S126">
        <f t="shared" si="26"/>
        <v>0.85026514668786235</v>
      </c>
      <c r="T126">
        <f t="shared" si="27"/>
        <v>0.44447831849231539</v>
      </c>
      <c r="V126">
        <v>0</v>
      </c>
      <c r="W126">
        <v>0</v>
      </c>
      <c r="X126">
        <v>1</v>
      </c>
      <c r="Y126">
        <v>1</v>
      </c>
      <c r="Z126" s="25">
        <v>2.7941176470588238</v>
      </c>
      <c r="AA126" s="28">
        <v>2.5882352941176472</v>
      </c>
      <c r="AB126" s="28">
        <v>3.4705882352941182</v>
      </c>
      <c r="AC126" s="28">
        <v>2.5588235294117641</v>
      </c>
      <c r="AD126" s="31">
        <v>2.7352941176470589</v>
      </c>
      <c r="AE126" s="31">
        <v>2.117647058823529</v>
      </c>
      <c r="AF126">
        <v>34</v>
      </c>
      <c r="AG126" s="28">
        <f t="shared" si="28"/>
        <v>2.8725490196078431</v>
      </c>
      <c r="AH126" s="31">
        <f t="shared" si="29"/>
        <v>2.4264705882352939</v>
      </c>
      <c r="AI126" s="22" cm="1">
        <f t="array" ref="AI126">IF(U126="",0,IFERROR((U126-AVERAGEIFS($U$3:$U$722,$A$3:$A$722,$A126))/_xlfn.STDEV.S(_xlfn._xlws.FILTER($U$3:$U$722,$A$3:$A$722=$A126)),0))</f>
        <v>0</v>
      </c>
      <c r="AJ126" s="25">
        <f t="array" ref="AJ126">IFERROR((Z126-AVERAGEIFS($Z$3:$Z$722,$A$3:$A$722,$A126))/_xlfn.STDEV.S(_xlfn._xlws.FILTER($Z$3:$Z$722,$A$3:$A$722=$A126)),"")</f>
        <v>-0.71102172119957641</v>
      </c>
      <c r="AK126" s="28">
        <f t="array" ref="AK126">IFERROR((AG126-AVERAGEIFS($AG$3:$AG$722,$A$3:$A$722,$A126))/_xlfn.STDEV.S(_xlfn._xlws.FILTER($AG$3:$AG$722,$A$3:$A$722=$A126)),"")</f>
        <v>-0.97570886325552442</v>
      </c>
      <c r="AL126" s="31">
        <f t="array" ref="AL126">IFERROR((AH126-AVERAGEIFS($AH$3:$AH$722,$A$3:$A$722,$A126))/_xlfn.STDEV.S(_xlfn._xlws.FILTER($AH$3:$AH$722,$A$3:$A$722=$A126)),"")</f>
        <v>0.16113973991558594</v>
      </c>
      <c r="AM126" s="18">
        <f t="shared" si="30"/>
        <v>-0.31622776601683722</v>
      </c>
      <c r="AN126" s="18">
        <f t="shared" si="31"/>
        <v>-1.0272494872164137</v>
      </c>
      <c r="AO126">
        <f t="shared" si="32"/>
        <v>0.71102172119957641</v>
      </c>
      <c r="AP126">
        <f t="shared" si="33"/>
        <v>-1.8259740099433868</v>
      </c>
      <c r="AQ126">
        <f t="shared" si="34"/>
        <v>-0.28333857857672945</v>
      </c>
      <c r="AR126" s="18" t="str">
        <f t="shared" si="35"/>
        <v>A. 총체적과장형</v>
      </c>
      <c r="AS126">
        <f t="shared" si="36"/>
        <v>2.964285714285714</v>
      </c>
      <c r="AT126">
        <f t="shared" si="37"/>
        <v>2.9</v>
      </c>
      <c r="AU126">
        <f t="shared" si="38"/>
        <v>3.2272727272727271</v>
      </c>
      <c r="AV126">
        <f t="shared" si="39"/>
        <v>3.25</v>
      </c>
    </row>
    <row r="127" spans="1:48" x14ac:dyDescent="0.3">
      <c r="A127" t="s">
        <v>108</v>
      </c>
      <c r="B127" t="s">
        <v>109</v>
      </c>
      <c r="C127">
        <v>2024</v>
      </c>
      <c r="D127" t="s">
        <v>91</v>
      </c>
      <c r="E127">
        <v>6</v>
      </c>
      <c r="F127">
        <v>4</v>
      </c>
      <c r="G127">
        <v>8</v>
      </c>
      <c r="H127">
        <v>6</v>
      </c>
      <c r="I127">
        <f t="shared" si="20"/>
        <v>5.8</v>
      </c>
      <c r="J127">
        <f t="array" ref="J127">STDEV(IF(($B$3:$B$722=$B127)*($C$3:$C$722=$C127)*($D$3:$D$722=$D127),$E$3:$E$722))</f>
        <v>1.4757295747452446</v>
      </c>
      <c r="K127">
        <f t="shared" si="21"/>
        <v>6</v>
      </c>
      <c r="L127">
        <f t="array" ref="L127">STDEV(IF(($B$3:$B$722=$B127)*($C$3:$C$722=$C127)*($D$3:$D$722=$D127),$F$3:$F$722))</f>
        <v>0.94280904158206336</v>
      </c>
      <c r="M127">
        <f t="shared" si="22"/>
        <v>7</v>
      </c>
      <c r="N127">
        <f t="array" ref="N127">STDEV(IF(($B$3:$B$722=$B127)*($C$3:$C$722=$C127)*($D$3:$D$722=$D127),$G$3:$G$722))</f>
        <v>1.4142135623730951</v>
      </c>
      <c r="O127">
        <f t="shared" si="23"/>
        <v>5.0999999999999996</v>
      </c>
      <c r="P127">
        <f t="array" ref="P127">STDEV(IF(($B$3:$B$722=$B127)*($C$3:$C$722=$C127)*($D$3:$D$722=$D127),$H$3:$H$722))</f>
        <v>1.663329993316619</v>
      </c>
      <c r="Q127" s="35">
        <f t="shared" si="24"/>
        <v>0.13552618543578773</v>
      </c>
      <c r="R127">
        <f t="shared" si="25"/>
        <v>-2.1213203435596424</v>
      </c>
      <c r="S127">
        <f t="shared" si="26"/>
        <v>0.70710678118654746</v>
      </c>
      <c r="T127">
        <f t="shared" si="27"/>
        <v>0.54108325083793707</v>
      </c>
      <c r="U127" s="22">
        <v>0.30709999999999998</v>
      </c>
      <c r="V127">
        <v>2</v>
      </c>
      <c r="W127">
        <v>0</v>
      </c>
      <c r="X127">
        <v>3</v>
      </c>
      <c r="Y127">
        <v>5</v>
      </c>
      <c r="Z127" s="25">
        <v>2.964285714285714</v>
      </c>
      <c r="AA127" s="28">
        <v>2.6785714285714279</v>
      </c>
      <c r="AB127" s="28">
        <v>3.6785714285714288</v>
      </c>
      <c r="AC127" s="28">
        <v>3</v>
      </c>
      <c r="AD127" s="31">
        <v>2.3214285714285721</v>
      </c>
      <c r="AE127" s="31">
        <v>2.1428571428571428</v>
      </c>
      <c r="AF127">
        <v>28</v>
      </c>
      <c r="AG127" s="28">
        <f t="shared" si="28"/>
        <v>3.1190476190476191</v>
      </c>
      <c r="AH127" s="31">
        <f t="shared" si="29"/>
        <v>2.2321428571428577</v>
      </c>
      <c r="AI127" s="22" cm="1">
        <f t="array" ref="AI127">IF(U127="",0,IFERROR((U127-AVERAGEIFS($U$3:$U$722,$A$3:$A$722,$A127))/_xlfn.STDEV.S(_xlfn._xlws.FILTER($U$3:$U$722,$A$3:$A$722=$A127)),0))</f>
        <v>-1.1520119056954374</v>
      </c>
      <c r="AJ127" s="25">
        <f t="array" ref="AJ127">IFERROR((Z127-AVERAGEIFS($Z$3:$Z$722,$A$3:$A$722,$A127))/_xlfn.STDEV.S(_xlfn._xlws.FILTER($Z$3:$Z$722,$A$3:$A$722=$A127)),"")</f>
        <v>-1.3497527873488615E-2</v>
      </c>
      <c r="AK127" s="28">
        <f t="array" ref="AK127">IFERROR((AG127-AVERAGEIFS($AG$3:$AG$722,$A$3:$A$722,$A127))/_xlfn.STDEV.S(_xlfn._xlws.FILTER($AG$3:$AG$722,$A$3:$A$722=$A127)),"")</f>
        <v>0.33232881305134637</v>
      </c>
      <c r="AL127" s="31">
        <f t="array" ref="AL127">IFERROR((AH127-AVERAGEIFS($AH$3:$AH$722,$A$3:$A$722,$A127))/_xlfn.STDEV.S(_xlfn._xlws.FILTER($AH$3:$AH$722,$A$3:$A$722=$A127)),"")</f>
        <v>-1.0153492382031009</v>
      </c>
      <c r="AM127" s="18">
        <f t="shared" si="30"/>
        <v>-1.2875380911312251</v>
      </c>
      <c r="AN127" s="18">
        <f t="shared" si="31"/>
        <v>-0.14902371330927636</v>
      </c>
      <c r="AO127">
        <f t="shared" si="32"/>
        <v>-1.1385143778219489</v>
      </c>
      <c r="AP127">
        <f t="shared" si="33"/>
        <v>-0.37477796813520109</v>
      </c>
      <c r="AQ127">
        <f t="shared" si="34"/>
        <v>-1.5564324890410379</v>
      </c>
      <c r="AR127" s="18" t="str">
        <f t="shared" si="35"/>
        <v>D. 균형일치형</v>
      </c>
      <c r="AS127">
        <f t="shared" si="36"/>
        <v>2.9</v>
      </c>
      <c r="AT127">
        <f t="shared" si="37"/>
        <v>3.2272727272727271</v>
      </c>
      <c r="AU127">
        <f t="shared" si="38"/>
        <v>3.25</v>
      </c>
      <c r="AV127">
        <f t="shared" si="39"/>
        <v>2.8888888888888888</v>
      </c>
    </row>
    <row r="128" spans="1:48" x14ac:dyDescent="0.3">
      <c r="A128" t="s">
        <v>108</v>
      </c>
      <c r="B128" t="s">
        <v>109</v>
      </c>
      <c r="C128">
        <v>2024</v>
      </c>
      <c r="D128" t="s">
        <v>92</v>
      </c>
      <c r="E128">
        <v>6</v>
      </c>
      <c r="F128">
        <v>4</v>
      </c>
      <c r="G128">
        <v>8</v>
      </c>
      <c r="H128">
        <v>6</v>
      </c>
      <c r="I128">
        <f t="shared" si="20"/>
        <v>5.8</v>
      </c>
      <c r="J128">
        <f t="array" ref="J128">STDEV(IF(($B$3:$B$722=$B128)*($C$3:$C$722=$C128)*($D$3:$D$722=$D128),$E$3:$E$722))</f>
        <v>1.4757295747452446</v>
      </c>
      <c r="K128">
        <f t="shared" si="21"/>
        <v>6</v>
      </c>
      <c r="L128">
        <f t="array" ref="L128">STDEV(IF(($B$3:$B$722=$B128)*($C$3:$C$722=$C128)*($D$3:$D$722=$D128),$F$3:$F$722))</f>
        <v>0.94280904158206336</v>
      </c>
      <c r="M128">
        <f t="shared" si="22"/>
        <v>7</v>
      </c>
      <c r="N128">
        <f t="array" ref="N128">STDEV(IF(($B$3:$B$722=$B128)*($C$3:$C$722=$C128)*($D$3:$D$722=$D128),$G$3:$G$722))</f>
        <v>1.4142135623730951</v>
      </c>
      <c r="O128">
        <f t="shared" si="23"/>
        <v>5.0999999999999996</v>
      </c>
      <c r="P128">
        <f t="array" ref="P128">STDEV(IF(($B$3:$B$722=$B128)*($C$3:$C$722=$C128)*($D$3:$D$722=$D128),$H$3:$H$722))</f>
        <v>1.663329993316619</v>
      </c>
      <c r="Q128" s="35">
        <f t="shared" si="24"/>
        <v>0.13552618543578773</v>
      </c>
      <c r="R128">
        <f t="shared" si="25"/>
        <v>-2.1213203435596424</v>
      </c>
      <c r="S128">
        <f t="shared" si="26"/>
        <v>0.70710678118654746</v>
      </c>
      <c r="T128">
        <f t="shared" si="27"/>
        <v>0.54108325083793707</v>
      </c>
      <c r="V128">
        <v>0</v>
      </c>
      <c r="W128">
        <v>0</v>
      </c>
      <c r="X128">
        <v>1</v>
      </c>
      <c r="Y128">
        <v>1</v>
      </c>
      <c r="Z128" s="25">
        <v>2.9</v>
      </c>
      <c r="AA128" s="28">
        <v>2.4333333333333331</v>
      </c>
      <c r="AB128" s="28">
        <v>3.1333333333333329</v>
      </c>
      <c r="AC128" s="28">
        <v>2.7666666666666671</v>
      </c>
      <c r="AD128" s="31">
        <v>2.4333333333333331</v>
      </c>
      <c r="AE128" s="31">
        <v>2.2999999999999998</v>
      </c>
      <c r="AF128">
        <v>30</v>
      </c>
      <c r="AG128" s="28">
        <f t="shared" si="28"/>
        <v>2.7777777777777781</v>
      </c>
      <c r="AH128" s="31">
        <f t="shared" si="29"/>
        <v>2.3666666666666663</v>
      </c>
      <c r="AI128" s="22" cm="1">
        <f t="array" ref="AI128">IF(U128="",0,IFERROR((U128-AVERAGEIFS($U$3:$U$722,$A$3:$A$722,$A128))/_xlfn.STDEV.S(_xlfn._xlws.FILTER($U$3:$U$722,$A$3:$A$722=$A128)),0))</f>
        <v>0</v>
      </c>
      <c r="AJ128" s="25">
        <f t="array" ref="AJ128">IFERROR((Z128-AVERAGEIFS($Z$3:$Z$722,$A$3:$A$722,$A128))/_xlfn.STDEV.S(_xlfn._xlws.FILTER($Z$3:$Z$722,$A$3:$A$722=$A128)),"")</f>
        <v>-0.27700666757445513</v>
      </c>
      <c r="AK128" s="28">
        <f t="array" ref="AK128">IFERROR((AG128-AVERAGEIFS($AG$3:$AG$722,$A$3:$A$722,$A128))/_xlfn.STDEV.S(_xlfn._xlws.FILTER($AG$3:$AG$722,$A$3:$A$722=$A128)),"")</f>
        <v>-1.4786097122901718</v>
      </c>
      <c r="AL128" s="31">
        <f t="array" ref="AL128">IFERROR((AH128-AVERAGEIFS($AH$3:$AH$722,$A$3:$A$722,$A128))/_xlfn.STDEV.S(_xlfn._xlws.FILTER($AH$3:$AH$722,$A$3:$A$722=$A128)),"")</f>
        <v>-0.20092209335049191</v>
      </c>
      <c r="AM128" s="18">
        <f t="shared" si="30"/>
        <v>-0.13552618543578773</v>
      </c>
      <c r="AN128" s="18">
        <f t="shared" si="31"/>
        <v>-0.41253285301024289</v>
      </c>
      <c r="AO128">
        <f t="shared" si="32"/>
        <v>0.27700666757445513</v>
      </c>
      <c r="AP128">
        <f t="shared" si="33"/>
        <v>-2.1857164934767193</v>
      </c>
      <c r="AQ128">
        <f t="shared" si="34"/>
        <v>-0.74200534418842901</v>
      </c>
      <c r="AR128" s="18" t="str">
        <f t="shared" si="35"/>
        <v>D. 균형일치형</v>
      </c>
      <c r="AS128">
        <f t="shared" si="36"/>
        <v>3.2272727272727271</v>
      </c>
      <c r="AT128">
        <f t="shared" si="37"/>
        <v>3.25</v>
      </c>
      <c r="AU128">
        <f t="shared" si="38"/>
        <v>2.8888888888888888</v>
      </c>
      <c r="AV128">
        <f t="shared" si="39"/>
        <v>3.25</v>
      </c>
    </row>
    <row r="129" spans="1:48" x14ac:dyDescent="0.3">
      <c r="A129" t="s">
        <v>108</v>
      </c>
      <c r="B129" t="s">
        <v>109</v>
      </c>
      <c r="C129">
        <v>2024</v>
      </c>
      <c r="D129" t="s">
        <v>93</v>
      </c>
      <c r="E129">
        <v>6</v>
      </c>
      <c r="F129">
        <v>4</v>
      </c>
      <c r="G129">
        <v>8</v>
      </c>
      <c r="H129">
        <v>6</v>
      </c>
      <c r="I129">
        <f t="shared" si="20"/>
        <v>5.8</v>
      </c>
      <c r="J129">
        <f t="array" ref="J129">STDEV(IF(($B$3:$B$722=$B129)*($C$3:$C$722=$C129)*($D$3:$D$722=$D129),$E$3:$E$722))</f>
        <v>1.4757295747452446</v>
      </c>
      <c r="K129">
        <f t="shared" si="21"/>
        <v>6</v>
      </c>
      <c r="L129">
        <f t="array" ref="L129">STDEV(IF(($B$3:$B$722=$B129)*($C$3:$C$722=$C129)*($D$3:$D$722=$D129),$F$3:$F$722))</f>
        <v>0.94280904158206336</v>
      </c>
      <c r="M129">
        <f t="shared" si="22"/>
        <v>7</v>
      </c>
      <c r="N129">
        <f t="array" ref="N129">STDEV(IF(($B$3:$B$722=$B129)*($C$3:$C$722=$C129)*($D$3:$D$722=$D129),$G$3:$G$722))</f>
        <v>1.4142135623730951</v>
      </c>
      <c r="O129">
        <f t="shared" si="23"/>
        <v>5.0999999999999996</v>
      </c>
      <c r="P129">
        <f t="array" ref="P129">STDEV(IF(($B$3:$B$722=$B129)*($C$3:$C$722=$C129)*($D$3:$D$722=$D129),$H$3:$H$722))</f>
        <v>1.663329993316619</v>
      </c>
      <c r="Q129" s="35">
        <f t="shared" si="24"/>
        <v>0.13552618543578773</v>
      </c>
      <c r="R129">
        <f t="shared" si="25"/>
        <v>-2.1213203435596424</v>
      </c>
      <c r="S129">
        <f t="shared" si="26"/>
        <v>0.70710678118654746</v>
      </c>
      <c r="T129">
        <f t="shared" si="27"/>
        <v>0.54108325083793707</v>
      </c>
      <c r="U129" s="22">
        <v>0.63929999999999987</v>
      </c>
      <c r="V129">
        <v>4</v>
      </c>
      <c r="W129">
        <v>0</v>
      </c>
      <c r="X129">
        <v>2</v>
      </c>
      <c r="Y129">
        <v>6</v>
      </c>
      <c r="Z129" s="25">
        <v>3.2272727272727271</v>
      </c>
      <c r="AA129" s="28">
        <v>2.6818181818181821</v>
      </c>
      <c r="AB129" s="28">
        <v>3.4090909090909092</v>
      </c>
      <c r="AC129" s="28">
        <v>3.045454545454545</v>
      </c>
      <c r="AD129" s="31">
        <v>2.545454545454545</v>
      </c>
      <c r="AE129" s="31">
        <v>2.5909090909090908</v>
      </c>
      <c r="AF129">
        <v>22</v>
      </c>
      <c r="AG129" s="28">
        <f t="shared" si="28"/>
        <v>3.0454545454545454</v>
      </c>
      <c r="AH129" s="31">
        <f t="shared" si="29"/>
        <v>2.5681818181818179</v>
      </c>
      <c r="AI129" s="22" cm="1">
        <f t="array" ref="AI129">IF(U129="",0,IFERROR((U129-AVERAGEIFS($U$3:$U$722,$A$3:$A$722,$A129))/_xlfn.STDEV.S(_xlfn._xlws.FILTER($U$3:$U$722,$A$3:$A$722=$A129)),0))</f>
        <v>0.50780458297894837</v>
      </c>
      <c r="AJ129" s="25">
        <f t="array" ref="AJ129">IFERROR((Z129-AVERAGEIFS($Z$3:$Z$722,$A$3:$A$722,$A129))/_xlfn.STDEV.S(_xlfn._xlws.FILTER($Z$3:$Z$722,$A$3:$A$722=$A129)),"")</f>
        <v>1.0644944072668332</v>
      </c>
      <c r="AK129" s="28">
        <f t="array" ref="AK129">IFERROR((AG129-AVERAGEIFS($AG$3:$AG$722,$A$3:$A$722,$A129))/_xlfn.STDEV.S(_xlfn._xlws.FILTER($AG$3:$AG$722,$A$3:$A$722=$A129)),"")</f>
        <v>-5.8190699812998632E-2</v>
      </c>
      <c r="AL129" s="31">
        <f t="array" ref="AL129">IFERROR((AH129-AVERAGEIFS($AH$3:$AH$722,$A$3:$A$722,$A129))/_xlfn.STDEV.S(_xlfn._xlws.FILTER($AH$3:$AH$722,$A$3:$A$722=$A129)),"")</f>
        <v>1.0190805966861689</v>
      </c>
      <c r="AM129" s="18">
        <f t="shared" si="30"/>
        <v>0.37227839754316061</v>
      </c>
      <c r="AN129" s="18">
        <f t="shared" si="31"/>
        <v>0.92896822183104544</v>
      </c>
      <c r="AO129">
        <f t="shared" si="32"/>
        <v>-0.55668982428788483</v>
      </c>
      <c r="AP129">
        <f t="shared" si="33"/>
        <v>-0.76529748099954609</v>
      </c>
      <c r="AQ129">
        <f t="shared" si="34"/>
        <v>0.47799734584823184</v>
      </c>
      <c r="AR129" s="18" t="str">
        <f t="shared" si="35"/>
        <v>E. 총체적과소형</v>
      </c>
      <c r="AS129">
        <f t="shared" si="36"/>
        <v>3.25</v>
      </c>
      <c r="AT129">
        <f t="shared" si="37"/>
        <v>2.8888888888888888</v>
      </c>
      <c r="AU129">
        <f t="shared" si="38"/>
        <v>3.25</v>
      </c>
      <c r="AV129">
        <f t="shared" si="39"/>
        <v>2.65625</v>
      </c>
    </row>
    <row r="130" spans="1:48" x14ac:dyDescent="0.3">
      <c r="A130" t="s">
        <v>108</v>
      </c>
      <c r="B130" t="s">
        <v>109</v>
      </c>
      <c r="C130">
        <v>2024</v>
      </c>
      <c r="D130" t="s">
        <v>94</v>
      </c>
      <c r="E130">
        <v>6</v>
      </c>
      <c r="F130">
        <v>4</v>
      </c>
      <c r="G130">
        <v>8</v>
      </c>
      <c r="H130">
        <v>6</v>
      </c>
      <c r="I130">
        <f t="shared" si="20"/>
        <v>5.8</v>
      </c>
      <c r="J130">
        <f t="array" ref="J130">STDEV(IF(($B$3:$B$722=$B130)*($C$3:$C$722=$C130)*($D$3:$D$722=$D130),$E$3:$E$722))</f>
        <v>1.4757295747452446</v>
      </c>
      <c r="K130">
        <f t="shared" si="21"/>
        <v>6</v>
      </c>
      <c r="L130">
        <f t="array" ref="L130">STDEV(IF(($B$3:$B$722=$B130)*($C$3:$C$722=$C130)*($D$3:$D$722=$D130),$F$3:$F$722))</f>
        <v>0.94280904158206336</v>
      </c>
      <c r="M130">
        <f t="shared" si="22"/>
        <v>7</v>
      </c>
      <c r="N130">
        <f t="array" ref="N130">STDEV(IF(($B$3:$B$722=$B130)*($C$3:$C$722=$C130)*($D$3:$D$722=$D130),$G$3:$G$722))</f>
        <v>1.4142135623730951</v>
      </c>
      <c r="O130">
        <f t="shared" si="23"/>
        <v>5.0999999999999996</v>
      </c>
      <c r="P130">
        <f t="array" ref="P130">STDEV(IF(($B$3:$B$722=$B130)*($C$3:$C$722=$C130)*($D$3:$D$722=$D130),$H$3:$H$722))</f>
        <v>1.663329993316619</v>
      </c>
      <c r="Q130" s="35">
        <f t="shared" si="24"/>
        <v>0.13552618543578773</v>
      </c>
      <c r="R130">
        <f t="shared" si="25"/>
        <v>-2.1213203435596424</v>
      </c>
      <c r="S130">
        <f t="shared" si="26"/>
        <v>0.70710678118654746</v>
      </c>
      <c r="T130">
        <f t="shared" si="27"/>
        <v>0.54108325083793707</v>
      </c>
      <c r="V130">
        <v>0</v>
      </c>
      <c r="W130">
        <v>0</v>
      </c>
      <c r="X130">
        <v>0</v>
      </c>
      <c r="Y130">
        <v>0</v>
      </c>
      <c r="Z130" s="25">
        <v>3.25</v>
      </c>
      <c r="AA130" s="28">
        <v>3.285714285714286</v>
      </c>
      <c r="AB130" s="28">
        <v>3.8214285714285721</v>
      </c>
      <c r="AC130" s="28">
        <v>3</v>
      </c>
      <c r="AD130" s="31">
        <v>2.3928571428571428</v>
      </c>
      <c r="AE130" s="31">
        <v>2.6071428571428572</v>
      </c>
      <c r="AF130">
        <v>28</v>
      </c>
      <c r="AG130" s="28">
        <f t="shared" si="28"/>
        <v>3.3690476190476191</v>
      </c>
      <c r="AH130" s="31">
        <f t="shared" si="29"/>
        <v>2.5</v>
      </c>
      <c r="AI130" s="22" cm="1">
        <f t="array" ref="AI130">IF(U130="",0,IFERROR((U130-AVERAGEIFS($U$3:$U$722,$A$3:$A$722,$A130))/_xlfn.STDEV.S(_xlfn._xlws.FILTER($U$3:$U$722,$A$3:$A$722=$A130)),0))</f>
        <v>0</v>
      </c>
      <c r="AJ130" s="25">
        <f t="array" ref="AJ130">IFERROR((Z130-AVERAGEIFS($Z$3:$Z$722,$A$3:$A$722,$A130))/_xlfn.STDEV.S(_xlfn._xlws.FILTER($Z$3:$Z$722,$A$3:$A$722=$A130)),"")</f>
        <v>1.1576542041308124</v>
      </c>
      <c r="AK130" s="28">
        <f t="array" ref="AK130">IFERROR((AG130-AVERAGEIFS($AG$3:$AG$722,$A$3:$A$722,$A130))/_xlfn.STDEV.S(_xlfn._xlws.FILTER($AG$3:$AG$722,$A$3:$A$722=$A130)),"")</f>
        <v>1.6589465699875761</v>
      </c>
      <c r="AL130" s="31">
        <f t="array" ref="AL130">IFERROR((AH130-AVERAGEIFS($AH$3:$AH$722,$A$3:$A$722,$A130))/_xlfn.STDEV.S(_xlfn._xlws.FILTER($AH$3:$AH$722,$A$3:$A$722=$A130)),"")</f>
        <v>0.60629773163617284</v>
      </c>
      <c r="AM130" s="18">
        <f t="shared" si="30"/>
        <v>-0.13552618543578773</v>
      </c>
      <c r="AN130" s="18">
        <f t="shared" si="31"/>
        <v>1.0221280186950248</v>
      </c>
      <c r="AO130">
        <f t="shared" si="32"/>
        <v>-1.1576542041308124</v>
      </c>
      <c r="AP130">
        <f t="shared" si="33"/>
        <v>0.9518397888010286</v>
      </c>
      <c r="AQ130">
        <f t="shared" si="34"/>
        <v>6.5214480798235774E-2</v>
      </c>
      <c r="AR130" s="18" t="str">
        <f t="shared" si="35"/>
        <v>D. 균형일치형</v>
      </c>
      <c r="AS130">
        <f t="shared" si="36"/>
        <v>2.8888888888888888</v>
      </c>
      <c r="AT130">
        <f t="shared" si="37"/>
        <v>3.25</v>
      </c>
      <c r="AU130">
        <f t="shared" si="38"/>
        <v>2.65625</v>
      </c>
      <c r="AV130">
        <f t="shared" si="39"/>
        <v>3.1212121212121211</v>
      </c>
    </row>
    <row r="131" spans="1:48" x14ac:dyDescent="0.3">
      <c r="A131" t="s">
        <v>108</v>
      </c>
      <c r="B131" t="s">
        <v>109</v>
      </c>
      <c r="C131">
        <v>2025</v>
      </c>
      <c r="D131" t="s">
        <v>95</v>
      </c>
      <c r="E131">
        <v>6</v>
      </c>
      <c r="F131">
        <v>4</v>
      </c>
      <c r="G131">
        <v>8</v>
      </c>
      <c r="H131">
        <v>6</v>
      </c>
      <c r="I131">
        <f t="shared" ref="I131:I194" si="40">AVERAGEIFS($E$3:$E$722,$B$3:$B$722,$B131,$C$3:$C$722,$C131)</f>
        <v>6.2</v>
      </c>
      <c r="J131">
        <f t="array" ref="J131">STDEV(IF(($B$3:$B$722=$B131)*($C$3:$C$722=$C131)*($D$3:$D$722=$D131),$E$3:$E$722))</f>
        <v>1.988857852023507</v>
      </c>
      <c r="K131">
        <f t="shared" ref="K131:K194" si="41">AVERAGEIFS($F$3:$F$722,$B$3:$B$722,$B131,$C$3:$C$722,$C131)</f>
        <v>6.4</v>
      </c>
      <c r="L131">
        <f t="array" ref="L131">STDEV(IF(($B$3:$B$722=$B131)*($C$3:$C$722=$C131)*($D$3:$D$722=$D131),$F$3:$F$722))</f>
        <v>1.5776212754932302</v>
      </c>
      <c r="M131">
        <f t="shared" ref="M131:M194" si="42">AVERAGEIFS($G$3:$G$722,$B$3:$B$722,$B131,$C$3:$C$722,$C131)</f>
        <v>7.8</v>
      </c>
      <c r="N131">
        <f t="array" ref="N131">STDEV(IF(($B$3:$B$722=$B131)*($C$3:$C$722=$C131)*($D$3:$D$722=$D131),$G$3:$G$722))</f>
        <v>0.63245553203367588</v>
      </c>
      <c r="O131">
        <f t="shared" ref="O131:O194" si="43">AVERAGEIFS($H$3:$H$722,$B$3:$B$722,$B131,$C$3:$C$722,$C131)</f>
        <v>5.2</v>
      </c>
      <c r="P131">
        <f t="array" ref="P131">STDEV(IF(($B$3:$B$722=$B131)*($C$3:$C$722=$C131)*($D$3:$D$722=$D131),$H$3:$H$722))</f>
        <v>1.9321835661585924</v>
      </c>
      <c r="Q131" s="35">
        <f t="shared" ref="Q131:Q194" si="44">(E131-I131)/J131</f>
        <v>-0.1005602284730987</v>
      </c>
      <c r="R131">
        <f t="shared" ref="R131:R194" si="45">(F131-K131)/L131</f>
        <v>-1.5212776585113308</v>
      </c>
      <c r="S131">
        <f t="shared" ref="S131:S194" si="46">(G131-M131)/N131</f>
        <v>0.31622776601683822</v>
      </c>
      <c r="T131">
        <f t="shared" ref="T131:T194" si="47">(H131-O131)/P131</f>
        <v>0.41403933560541228</v>
      </c>
      <c r="V131">
        <v>0</v>
      </c>
      <c r="W131">
        <v>1</v>
      </c>
      <c r="X131">
        <v>0</v>
      </c>
      <c r="Y131">
        <v>1</v>
      </c>
      <c r="Z131" s="25">
        <v>2.8888888888888888</v>
      </c>
      <c r="AA131" s="28">
        <v>2.925925925925926</v>
      </c>
      <c r="AB131" s="28">
        <v>3.3703703703703698</v>
      </c>
      <c r="AC131" s="28">
        <v>2.666666666666667</v>
      </c>
      <c r="AD131" s="31">
        <v>2.5555555555555558</v>
      </c>
      <c r="AE131" s="31">
        <v>2.2592592592592591</v>
      </c>
      <c r="AF131">
        <v>27</v>
      </c>
      <c r="AG131" s="28">
        <f t="shared" ref="AG131:AG194" si="48">IFERROR((AA131+AB131+AC131)/3,"")</f>
        <v>2.9876543209876538</v>
      </c>
      <c r="AH131" s="31">
        <f t="shared" ref="AH131:AH194" si="49">IFERROR((AD131+AE131)/2,"")</f>
        <v>2.4074074074074074</v>
      </c>
      <c r="AI131" s="22" cm="1">
        <f t="array" ref="AI131">IF(U131="",0,IFERROR((U131-AVERAGEIFS($U$3:$U$722,$A$3:$A$722,$A131))/_xlfn.STDEV.S(_xlfn._xlws.FILTER($U$3:$U$722,$A$3:$A$722=$A131)),0))</f>
        <v>0</v>
      </c>
      <c r="AJ131" s="25">
        <f t="array" ref="AJ131">IFERROR((Z131-AVERAGEIFS($Z$3:$Z$722,$A$3:$A$722,$A131))/_xlfn.STDEV.S(_xlfn._xlws.FILTER($Z$3:$Z$722,$A$3:$A$722=$A131)),"")</f>
        <v>-0.32255145715239997</v>
      </c>
      <c r="AK131" s="28">
        <f t="array" ref="AK131">IFERROR((AG131-AVERAGEIFS($AG$3:$AG$722,$A$3:$A$722,$A131))/_xlfn.STDEV.S(_xlfn._xlws.FILTER($AG$3:$AG$722,$A$3:$A$722=$A131)),"")</f>
        <v>-0.36490591634371183</v>
      </c>
      <c r="AL131" s="31">
        <f t="array" ref="AL131">IFERROR((AH131-AVERAGEIFS($AH$3:$AH$722,$A$3:$A$722,$A131))/_xlfn.STDEV.S(_xlfn._xlws.FILTER($AH$3:$AH$722,$A$3:$A$722=$A131)),"")</f>
        <v>4.572840872876871E-2</v>
      </c>
      <c r="AM131" s="18">
        <f t="shared" ref="AM131:AM194" si="50">IFERROR(AI131-Q131,"")</f>
        <v>0.1005602284730987</v>
      </c>
      <c r="AN131" s="18">
        <f t="shared" ref="AN131:AN194" si="51">IFERROR(AJ131-Q131,"")</f>
        <v>-0.22199122867930127</v>
      </c>
      <c r="AO131">
        <f t="shared" ref="AO131:AO194" si="52">IFERROR(AI131-AJ131,"")</f>
        <v>0.32255145715239997</v>
      </c>
      <c r="AP131">
        <f t="shared" ref="AP131:AP194" si="53">IFERROR(AK131-S131,"")</f>
        <v>-0.68113368236055005</v>
      </c>
      <c r="AQ131">
        <f t="shared" ref="AQ131:AQ194" si="54">IFERROR(AL131-T131,"")</f>
        <v>-0.36831092687664357</v>
      </c>
      <c r="AR131" s="18" t="str">
        <f t="shared" ref="AR131:AR194" si="55">IF(OR(AM131="",AN131=""),"N/A",IF(E131&lt;=0,"F. ESG미성숙",IF(AND(AM131&lt;-0.3,AN131&lt;-0.3),"A. 총체적과장형",IF(AND(AM131&lt;-0.3,AN131&gt;0.3),"B. 외부미화형",IF(AND(AM131&gt;0.3,AN131&lt;-0.3),"C. 내부은폐형",IF(AND(AM131&gt;0.3,AN131&gt;0.3),"E. 총체적과소형","D. 균형일치형"))))))</f>
        <v>D. 균형일치형</v>
      </c>
      <c r="AS131">
        <f t="shared" si="36"/>
        <v>3.25</v>
      </c>
      <c r="AT131">
        <f t="shared" si="37"/>
        <v>2.65625</v>
      </c>
      <c r="AU131">
        <f t="shared" si="38"/>
        <v>3.1212121212121211</v>
      </c>
      <c r="AV131" t="str">
        <f t="shared" si="39"/>
        <v/>
      </c>
    </row>
    <row r="132" spans="1:48" x14ac:dyDescent="0.3">
      <c r="A132" t="s">
        <v>108</v>
      </c>
      <c r="B132" t="s">
        <v>109</v>
      </c>
      <c r="C132">
        <v>2025</v>
      </c>
      <c r="D132" t="s">
        <v>96</v>
      </c>
      <c r="E132">
        <v>6</v>
      </c>
      <c r="F132">
        <v>4</v>
      </c>
      <c r="G132">
        <v>8</v>
      </c>
      <c r="H132">
        <v>6</v>
      </c>
      <c r="I132">
        <f t="shared" si="40"/>
        <v>6.2</v>
      </c>
      <c r="J132">
        <f t="array" ref="J132">STDEV(IF(($B$3:$B$722=$B132)*($C$3:$C$722=$C132)*($D$3:$D$722=$D132),$E$3:$E$722))</f>
        <v>1.988857852023507</v>
      </c>
      <c r="K132">
        <f t="shared" si="41"/>
        <v>6.4</v>
      </c>
      <c r="L132">
        <f t="array" ref="L132">STDEV(IF(($B$3:$B$722=$B132)*($C$3:$C$722=$C132)*($D$3:$D$722=$D132),$F$3:$F$722))</f>
        <v>1.5776212754932302</v>
      </c>
      <c r="M132">
        <f t="shared" si="42"/>
        <v>7.8</v>
      </c>
      <c r="N132">
        <f t="array" ref="N132">STDEV(IF(($B$3:$B$722=$B132)*($C$3:$C$722=$C132)*($D$3:$D$722=$D132),$G$3:$G$722))</f>
        <v>0.63245553203367588</v>
      </c>
      <c r="O132">
        <f t="shared" si="43"/>
        <v>5.2</v>
      </c>
      <c r="P132">
        <f t="array" ref="P132">STDEV(IF(($B$3:$B$722=$B132)*($C$3:$C$722=$C132)*($D$3:$D$722=$D132),$H$3:$H$722))</f>
        <v>1.9321835661585924</v>
      </c>
      <c r="Q132" s="35">
        <f t="shared" si="44"/>
        <v>-0.1005602284730987</v>
      </c>
      <c r="R132">
        <f t="shared" si="45"/>
        <v>-1.5212776585113308</v>
      </c>
      <c r="S132">
        <f t="shared" si="46"/>
        <v>0.31622776601683822</v>
      </c>
      <c r="T132">
        <f t="shared" si="47"/>
        <v>0.41403933560541228</v>
      </c>
      <c r="V132">
        <v>1</v>
      </c>
      <c r="W132">
        <v>0</v>
      </c>
      <c r="X132">
        <v>1</v>
      </c>
      <c r="Y132">
        <v>2</v>
      </c>
      <c r="Z132" s="25">
        <v>3.25</v>
      </c>
      <c r="AA132" s="28">
        <v>3.28125</v>
      </c>
      <c r="AB132" s="28">
        <v>3.34375</v>
      </c>
      <c r="AC132" s="28">
        <v>2.75</v>
      </c>
      <c r="AD132" s="31">
        <v>2.6875</v>
      </c>
      <c r="AE132" s="31">
        <v>2.5</v>
      </c>
      <c r="AF132">
        <v>32</v>
      </c>
      <c r="AG132" s="28">
        <f t="shared" si="48"/>
        <v>3.125</v>
      </c>
      <c r="AH132" s="31">
        <f t="shared" si="49"/>
        <v>2.59375</v>
      </c>
      <c r="AI132" s="22" cm="1">
        <f t="array" ref="AI132">IF(U132="",0,IFERROR((U132-AVERAGEIFS($U$3:$U$722,$A$3:$A$722,$A132))/_xlfn.STDEV.S(_xlfn._xlws.FILTER($U$3:$U$722,$A$3:$A$722=$A132)),0))</f>
        <v>0</v>
      </c>
      <c r="AJ132" s="25">
        <f t="array" ref="AJ132">IFERROR((Z132-AVERAGEIFS($Z$3:$Z$722,$A$3:$A$722,$A132))/_xlfn.STDEV.S(_xlfn._xlws.FILTER($Z$3:$Z$722,$A$3:$A$722=$A132)),"")</f>
        <v>1.1576542041308124</v>
      </c>
      <c r="AK132" s="28">
        <f t="array" ref="AK132">IFERROR((AG132-AVERAGEIFS($AG$3:$AG$722,$A$3:$A$722,$A132))/_xlfn.STDEV.S(_xlfn._xlws.FILTER($AG$3:$AG$722,$A$3:$A$722=$A132)),"")</f>
        <v>0.36391495012125646</v>
      </c>
      <c r="AL132" s="31">
        <f t="array" ref="AL132">IFERROR((AH132-AVERAGEIFS($AH$3:$AH$722,$A$3:$A$722,$A132))/_xlfn.STDEV.S(_xlfn._xlws.FILTER($AH$3:$AH$722,$A$3:$A$722=$A132)),"")</f>
        <v>1.1738741710799196</v>
      </c>
      <c r="AM132" s="18">
        <f t="shared" si="50"/>
        <v>0.1005602284730987</v>
      </c>
      <c r="AN132" s="18">
        <f t="shared" si="51"/>
        <v>1.2582144326039111</v>
      </c>
      <c r="AO132">
        <f t="shared" si="52"/>
        <v>-1.1576542041308124</v>
      </c>
      <c r="AP132">
        <f t="shared" si="53"/>
        <v>4.7687184104418245E-2</v>
      </c>
      <c r="AQ132">
        <f t="shared" si="54"/>
        <v>0.75983483547450736</v>
      </c>
      <c r="AR132" s="18" t="str">
        <f t="shared" si="55"/>
        <v>D. 균형일치형</v>
      </c>
      <c r="AS132">
        <f t="shared" ref="AS132:AS195" si="56">IF(A133=A132,Z133,"")</f>
        <v>2.65625</v>
      </c>
      <c r="AT132">
        <f t="shared" ref="AT132:AT195" si="57">IF(A134=A132,Z134,"")</f>
        <v>3.1212121212121211</v>
      </c>
      <c r="AU132" t="str">
        <f t="shared" ref="AU132:AU195" si="58">IF(A135=A132,Z135,"")</f>
        <v/>
      </c>
      <c r="AV132" t="str">
        <f t="shared" ref="AV132:AV195" si="59">IF(A136=A132,Z136,"")</f>
        <v/>
      </c>
    </row>
    <row r="133" spans="1:48" x14ac:dyDescent="0.3">
      <c r="A133" t="s">
        <v>108</v>
      </c>
      <c r="B133" t="s">
        <v>109</v>
      </c>
      <c r="C133">
        <v>2025</v>
      </c>
      <c r="D133" t="s">
        <v>97</v>
      </c>
      <c r="E133">
        <v>6</v>
      </c>
      <c r="F133">
        <v>4</v>
      </c>
      <c r="G133">
        <v>8</v>
      </c>
      <c r="H133">
        <v>6</v>
      </c>
      <c r="I133">
        <f t="shared" si="40"/>
        <v>6.2</v>
      </c>
      <c r="J133">
        <f t="array" ref="J133">STDEV(IF(($B$3:$B$722=$B133)*($C$3:$C$722=$C133)*($D$3:$D$722=$D133),$E$3:$E$722))</f>
        <v>1.988857852023507</v>
      </c>
      <c r="K133">
        <f t="shared" si="41"/>
        <v>6.4</v>
      </c>
      <c r="L133">
        <f t="array" ref="L133">STDEV(IF(($B$3:$B$722=$B133)*($C$3:$C$722=$C133)*($D$3:$D$722=$D133),$F$3:$F$722))</f>
        <v>1.5776212754932302</v>
      </c>
      <c r="M133">
        <f t="shared" si="42"/>
        <v>7.8</v>
      </c>
      <c r="N133">
        <f t="array" ref="N133">STDEV(IF(($B$3:$B$722=$B133)*($C$3:$C$722=$C133)*($D$3:$D$722=$D133),$G$3:$G$722))</f>
        <v>0.63245553203367588</v>
      </c>
      <c r="O133">
        <f t="shared" si="43"/>
        <v>5.2</v>
      </c>
      <c r="P133">
        <f t="array" ref="P133">STDEV(IF(($B$3:$B$722=$B133)*($C$3:$C$722=$C133)*($D$3:$D$722=$D133),$H$3:$H$722))</f>
        <v>1.9321835661585924</v>
      </c>
      <c r="Q133" s="35">
        <f t="shared" si="44"/>
        <v>-0.1005602284730987</v>
      </c>
      <c r="R133">
        <f t="shared" si="45"/>
        <v>-1.5212776585113308</v>
      </c>
      <c r="S133">
        <f t="shared" si="46"/>
        <v>0.31622776601683822</v>
      </c>
      <c r="T133">
        <f t="shared" si="47"/>
        <v>0.41403933560541228</v>
      </c>
      <c r="V133">
        <v>0</v>
      </c>
      <c r="W133">
        <v>2</v>
      </c>
      <c r="X133">
        <v>0</v>
      </c>
      <c r="Y133">
        <v>2</v>
      </c>
      <c r="Z133" s="25">
        <v>2.65625</v>
      </c>
      <c r="AA133" s="28">
        <v>2.84375</v>
      </c>
      <c r="AB133" s="28">
        <v>3.65625</v>
      </c>
      <c r="AC133" s="28">
        <v>2.5625</v>
      </c>
      <c r="AD133" s="31">
        <v>2.1875</v>
      </c>
      <c r="AE133" s="31">
        <v>2.21875</v>
      </c>
      <c r="AF133">
        <v>32</v>
      </c>
      <c r="AG133" s="28">
        <f t="shared" si="48"/>
        <v>3.0208333333333335</v>
      </c>
      <c r="AH133" s="31">
        <f t="shared" si="49"/>
        <v>2.203125</v>
      </c>
      <c r="AI133" s="22" cm="1">
        <f t="array" ref="AI133">IF(U133="",0,IFERROR((U133-AVERAGEIFS($U$3:$U$722,$A$3:$A$722,$A133))/_xlfn.STDEV.S(_xlfn._xlws.FILTER($U$3:$U$722,$A$3:$A$722=$A133)),0))</f>
        <v>0</v>
      </c>
      <c r="AJ133" s="25">
        <f t="array" ref="AJ133">IFERROR((Z133-AVERAGEIFS($Z$3:$Z$722,$A$3:$A$722,$A133))/_xlfn.STDEV.S(_xlfn._xlws.FILTER($Z$3:$Z$722,$A$3:$A$722=$A133)),"")</f>
        <v>-1.276145488940623</v>
      </c>
      <c r="AK133" s="28">
        <f t="array" ref="AK133">IFERROR((AG133-AVERAGEIFS($AG$3:$AG$722,$A$3:$A$722,$A133))/_xlfn.STDEV.S(_xlfn._xlws.FILTER($AG$3:$AG$722,$A$3:$A$722=$A133)),"")</f>
        <v>-0.18884244860217175</v>
      </c>
      <c r="AL133" s="31">
        <f t="array" ref="AL133">IFERROR((AH133-AVERAGEIFS($AH$3:$AH$722,$A$3:$A$722,$A133))/_xlfn.STDEV.S(_xlfn._xlws.FILTER($AH$3:$AH$722,$A$3:$A$722=$A133)),"")</f>
        <v>-1.1910276599356924</v>
      </c>
      <c r="AM133" s="18">
        <f t="shared" si="50"/>
        <v>0.1005602284730987</v>
      </c>
      <c r="AN133" s="18">
        <f t="shared" si="51"/>
        <v>-1.1755852604675243</v>
      </c>
      <c r="AO133">
        <f t="shared" si="52"/>
        <v>1.276145488940623</v>
      </c>
      <c r="AP133">
        <f t="shared" si="53"/>
        <v>-0.50507021461901003</v>
      </c>
      <c r="AQ133">
        <f t="shared" si="54"/>
        <v>-1.6050669955411045</v>
      </c>
      <c r="AR133" s="18" t="str">
        <f t="shared" si="55"/>
        <v>D. 균형일치형</v>
      </c>
      <c r="AS133">
        <f t="shared" si="56"/>
        <v>3.1212121212121211</v>
      </c>
      <c r="AT133" t="str">
        <f t="shared" si="57"/>
        <v/>
      </c>
      <c r="AU133" t="str">
        <f t="shared" si="58"/>
        <v/>
      </c>
      <c r="AV133" t="str">
        <f t="shared" si="59"/>
        <v/>
      </c>
    </row>
    <row r="134" spans="1:48" x14ac:dyDescent="0.3">
      <c r="A134" t="s">
        <v>108</v>
      </c>
      <c r="B134" t="s">
        <v>109</v>
      </c>
      <c r="C134">
        <v>2025</v>
      </c>
      <c r="D134" t="s">
        <v>98</v>
      </c>
      <c r="E134">
        <v>6</v>
      </c>
      <c r="F134">
        <v>4</v>
      </c>
      <c r="G134">
        <v>8</v>
      </c>
      <c r="H134">
        <v>6</v>
      </c>
      <c r="I134">
        <f t="shared" si="40"/>
        <v>6.2</v>
      </c>
      <c r="J134">
        <f t="array" ref="J134">STDEV(IF(($B$3:$B$722=$B134)*($C$3:$C$722=$C134)*($D$3:$D$722=$D134),$E$3:$E$722))</f>
        <v>1.988857852023507</v>
      </c>
      <c r="K134">
        <f t="shared" si="41"/>
        <v>6.4</v>
      </c>
      <c r="L134">
        <f t="array" ref="L134">STDEV(IF(($B$3:$B$722=$B134)*($C$3:$C$722=$C134)*($D$3:$D$722=$D134),$F$3:$F$722))</f>
        <v>1.5776212754932302</v>
      </c>
      <c r="M134">
        <f t="shared" si="42"/>
        <v>7.8</v>
      </c>
      <c r="N134">
        <f t="array" ref="N134">STDEV(IF(($B$3:$B$722=$B134)*($C$3:$C$722=$C134)*($D$3:$D$722=$D134),$G$3:$G$722))</f>
        <v>0.63245553203367588</v>
      </c>
      <c r="O134">
        <f t="shared" si="43"/>
        <v>5.2</v>
      </c>
      <c r="P134">
        <f t="array" ref="P134">STDEV(IF(($B$3:$B$722=$B134)*($C$3:$C$722=$C134)*($D$3:$D$722=$D134),$H$3:$H$722))</f>
        <v>1.9321835661585924</v>
      </c>
      <c r="Q134" s="35">
        <f t="shared" si="44"/>
        <v>-0.1005602284730987</v>
      </c>
      <c r="R134">
        <f t="shared" si="45"/>
        <v>-1.5212776585113308</v>
      </c>
      <c r="S134">
        <f t="shared" si="46"/>
        <v>0.31622776601683822</v>
      </c>
      <c r="T134">
        <f t="shared" si="47"/>
        <v>0.41403933560541228</v>
      </c>
      <c r="U134" s="22">
        <v>0.66659999999999997</v>
      </c>
      <c r="V134">
        <v>2</v>
      </c>
      <c r="W134">
        <v>0</v>
      </c>
      <c r="X134">
        <v>1</v>
      </c>
      <c r="Y134">
        <v>3</v>
      </c>
      <c r="Z134" s="25">
        <v>3.1212121212121211</v>
      </c>
      <c r="AA134" s="28">
        <v>3.1818181818181821</v>
      </c>
      <c r="AB134" s="28">
        <v>3.7878787878787881</v>
      </c>
      <c r="AC134" s="28">
        <v>2.8484848484848491</v>
      </c>
      <c r="AD134" s="31">
        <v>2.3636363636363642</v>
      </c>
      <c r="AE134" s="31">
        <v>2.545454545454545</v>
      </c>
      <c r="AF134">
        <v>33</v>
      </c>
      <c r="AG134" s="28">
        <f t="shared" si="48"/>
        <v>3.2727272727272734</v>
      </c>
      <c r="AH134" s="31">
        <f t="shared" si="49"/>
        <v>2.4545454545454546</v>
      </c>
      <c r="AI134" s="22" cm="1">
        <f t="array" ref="AI134">IF(U134="",0,IFERROR((U134-AVERAGEIFS($U$3:$U$722,$A$3:$A$722,$A134))/_xlfn.STDEV.S(_xlfn._xlws.FILTER($U$3:$U$722,$A$3:$A$722=$A134)),0))</f>
        <v>0.64420732271648884</v>
      </c>
      <c r="AJ134" s="25">
        <f t="array" ref="AJ134">IFERROR((Z134-AVERAGEIFS($Z$3:$Z$722,$A$3:$A$722,$A134))/_xlfn.STDEV.S(_xlfn._xlws.FILTER($Z$3:$Z$722,$A$3:$A$722=$A134)),"")</f>
        <v>0.62974868856826782</v>
      </c>
      <c r="AK134" s="28">
        <f t="array" ref="AK134">IFERROR((AG134-AVERAGEIFS($AG$3:$AG$722,$A$3:$A$722,$A134))/_xlfn.STDEV.S(_xlfn._xlws.FILTER($AG$3:$AG$722,$A$3:$A$722=$A134)),"")</f>
        <v>1.1478254428563046</v>
      </c>
      <c r="AL134" s="31">
        <f t="array" ref="AL134">IFERROR((AH134-AVERAGEIFS($AH$3:$AH$722,$A$3:$A$722,$A134))/_xlfn.STDEV.S(_xlfn._xlws.FILTER($AH$3:$AH$722,$A$3:$A$722=$A134)),"")</f>
        <v>0.3311091549361746</v>
      </c>
      <c r="AM134" s="18">
        <f t="shared" si="50"/>
        <v>0.74476755118958748</v>
      </c>
      <c r="AN134" s="18">
        <f t="shared" si="51"/>
        <v>0.73030891704136658</v>
      </c>
      <c r="AO134">
        <f t="shared" si="52"/>
        <v>1.4458634148221017E-2</v>
      </c>
      <c r="AP134">
        <f t="shared" si="53"/>
        <v>0.83159767683946639</v>
      </c>
      <c r="AQ134">
        <f t="shared" si="54"/>
        <v>-8.2930180669237685E-2</v>
      </c>
      <c r="AR134" s="18" t="str">
        <f t="shared" si="55"/>
        <v>E. 총체적과소형</v>
      </c>
      <c r="AS134" t="str">
        <f t="shared" si="56"/>
        <v/>
      </c>
      <c r="AT134" t="str">
        <f t="shared" si="57"/>
        <v/>
      </c>
      <c r="AU134" t="str">
        <f t="shared" si="58"/>
        <v/>
      </c>
      <c r="AV134" t="str">
        <f t="shared" si="59"/>
        <v/>
      </c>
    </row>
    <row r="135" spans="1:48" x14ac:dyDescent="0.3">
      <c r="A135" t="s">
        <v>110</v>
      </c>
      <c r="B135" t="s">
        <v>109</v>
      </c>
      <c r="C135">
        <v>2023</v>
      </c>
      <c r="D135" t="s">
        <v>87</v>
      </c>
      <c r="E135">
        <v>6</v>
      </c>
      <c r="F135">
        <v>8</v>
      </c>
      <c r="G135">
        <v>4</v>
      </c>
      <c r="H135">
        <v>6</v>
      </c>
      <c r="I135">
        <f t="shared" si="40"/>
        <v>5.8</v>
      </c>
      <c r="J135">
        <f t="array" ref="J135">STDEV(IF(($B$3:$B$722=$B135)*($C$3:$C$722=$C135)*($D$3:$D$722=$D135),$E$3:$E$722))</f>
        <v>0.63245553203367788</v>
      </c>
      <c r="K135">
        <f t="shared" si="41"/>
        <v>6.4</v>
      </c>
      <c r="L135">
        <f t="array" ref="L135">STDEV(IF(($B$3:$B$722=$B135)*($C$3:$C$722=$C135)*($D$3:$D$722=$D135),$F$3:$F$722))</f>
        <v>0.84327404271156636</v>
      </c>
      <c r="M135">
        <f t="shared" si="42"/>
        <v>6.6</v>
      </c>
      <c r="N135">
        <f t="array" ref="N135">STDEV(IF(($B$3:$B$722=$B135)*($C$3:$C$722=$C135)*($D$3:$D$722=$D135),$G$3:$G$722))</f>
        <v>1.6465452046971285</v>
      </c>
      <c r="O135">
        <f t="shared" si="43"/>
        <v>5.4</v>
      </c>
      <c r="P135">
        <f t="array" ref="P135">STDEV(IF(($B$3:$B$722=$B135)*($C$3:$C$722=$C135)*($D$3:$D$722=$D135),$H$3:$H$722))</f>
        <v>1.3498971154211048</v>
      </c>
      <c r="Q135" s="35">
        <f t="shared" si="44"/>
        <v>0.31622776601683722</v>
      </c>
      <c r="R135">
        <f t="shared" si="45"/>
        <v>1.8973665961010304</v>
      </c>
      <c r="S135">
        <f t="shared" si="46"/>
        <v>-1.5790638438488867</v>
      </c>
      <c r="T135">
        <f t="shared" si="47"/>
        <v>0.44447831849231539</v>
      </c>
      <c r="V135">
        <v>0</v>
      </c>
      <c r="W135">
        <v>0</v>
      </c>
      <c r="X135">
        <v>1</v>
      </c>
      <c r="Y135">
        <v>1</v>
      </c>
      <c r="Z135">
        <v>3.6470588235294121</v>
      </c>
      <c r="AA135">
        <v>3.5294117647058818</v>
      </c>
      <c r="AB135">
        <v>3.9803921568627452</v>
      </c>
      <c r="AC135">
        <v>3.7647058823529411</v>
      </c>
      <c r="AD135">
        <v>3.098039215686275</v>
      </c>
      <c r="AE135">
        <v>2.9803921568627452</v>
      </c>
      <c r="AF135">
        <v>51</v>
      </c>
      <c r="AG135" s="28">
        <f t="shared" si="48"/>
        <v>3.7581699346405224</v>
      </c>
      <c r="AH135" s="31">
        <f t="shared" si="49"/>
        <v>3.0392156862745101</v>
      </c>
      <c r="AI135" s="22" cm="1">
        <f t="array" ref="AI135">IF(U135="",0,IFERROR((U135-AVERAGEIFS($U$3:$U$722,$A$3:$A$722,$A135))/_xlfn.STDEV.S(_xlfn._xlws.FILTER($U$3:$U$722,$A$3:$A$722=$A135)),0))</f>
        <v>0</v>
      </c>
      <c r="AJ135" s="25">
        <f t="array" ref="AJ135">IFERROR((Z135-AVERAGEIFS($Z$3:$Z$722,$A$3:$A$722,$A135))/_xlfn.STDEV.S(_xlfn._xlws.FILTER($Z$3:$Z$722,$A$3:$A$722=$A135)),"")</f>
        <v>-0.93231840730454441</v>
      </c>
      <c r="AK135" s="28">
        <f t="array" ref="AK135">IFERROR((AG135-AVERAGEIFS($AG$3:$AG$722,$A$3:$A$722,$A135))/_xlfn.STDEV.S(_xlfn._xlws.FILTER($AG$3:$AG$722,$A$3:$A$722=$A135)),"")</f>
        <v>0.18711239917499278</v>
      </c>
      <c r="AL135" s="31">
        <f t="array" ref="AL135">IFERROR((AH135-AVERAGEIFS($AH$3:$AH$722,$A$3:$A$722,$A135))/_xlfn.STDEV.S(_xlfn._xlws.FILTER($AH$3:$AH$722,$A$3:$A$722=$A135)),"")</f>
        <v>1.1466069896229698</v>
      </c>
      <c r="AM135" s="18">
        <f t="shared" si="50"/>
        <v>-0.31622776601683722</v>
      </c>
      <c r="AN135" s="18">
        <f t="shared" si="51"/>
        <v>-1.2485461733213816</v>
      </c>
      <c r="AO135">
        <f t="shared" si="52"/>
        <v>0.93231840730454441</v>
      </c>
      <c r="AP135">
        <f t="shared" si="53"/>
        <v>1.7661762430238794</v>
      </c>
      <c r="AQ135">
        <f t="shared" si="54"/>
        <v>0.70212867113065447</v>
      </c>
      <c r="AR135" s="18" t="str">
        <f t="shared" si="55"/>
        <v>A. 총체적과장형</v>
      </c>
      <c r="AS135">
        <f t="shared" si="56"/>
        <v>3.6122448979591839</v>
      </c>
      <c r="AT135">
        <f t="shared" si="57"/>
        <v>3.71875</v>
      </c>
      <c r="AU135">
        <f t="shared" si="58"/>
        <v>3.9433962264150941</v>
      </c>
      <c r="AV135">
        <f t="shared" si="59"/>
        <v>3.6981132075471699</v>
      </c>
    </row>
    <row r="136" spans="1:48" x14ac:dyDescent="0.3">
      <c r="A136" t="s">
        <v>110</v>
      </c>
      <c r="B136" t="s">
        <v>109</v>
      </c>
      <c r="C136">
        <v>2023</v>
      </c>
      <c r="D136" t="s">
        <v>88</v>
      </c>
      <c r="E136">
        <v>6</v>
      </c>
      <c r="F136">
        <v>8</v>
      </c>
      <c r="G136">
        <v>4</v>
      </c>
      <c r="H136">
        <v>6</v>
      </c>
      <c r="I136">
        <f t="shared" si="40"/>
        <v>5.8</v>
      </c>
      <c r="J136">
        <f t="array" ref="J136">STDEV(IF(($B$3:$B$722=$B136)*($C$3:$C$722=$C136)*($D$3:$D$722=$D136),$E$3:$E$722))</f>
        <v>0.63245553203367788</v>
      </c>
      <c r="K136">
        <f t="shared" si="41"/>
        <v>6.4</v>
      </c>
      <c r="L136">
        <f t="array" ref="L136">STDEV(IF(($B$3:$B$722=$B136)*($C$3:$C$722=$C136)*($D$3:$D$722=$D136),$F$3:$F$722))</f>
        <v>0.84327404271156636</v>
      </c>
      <c r="M136">
        <f t="shared" si="42"/>
        <v>6.6</v>
      </c>
      <c r="N136">
        <f t="array" ref="N136">STDEV(IF(($B$3:$B$722=$B136)*($C$3:$C$722=$C136)*($D$3:$D$722=$D136),$G$3:$G$722))</f>
        <v>1.6465452046971285</v>
      </c>
      <c r="O136">
        <f t="shared" si="43"/>
        <v>5.4</v>
      </c>
      <c r="P136">
        <f t="array" ref="P136">STDEV(IF(($B$3:$B$722=$B136)*($C$3:$C$722=$C136)*($D$3:$D$722=$D136),$H$3:$H$722))</f>
        <v>1.3498971154211048</v>
      </c>
      <c r="Q136" s="35">
        <f t="shared" si="44"/>
        <v>0.31622776601683722</v>
      </c>
      <c r="R136">
        <f t="shared" si="45"/>
        <v>1.8973665961010304</v>
      </c>
      <c r="S136">
        <f t="shared" si="46"/>
        <v>-1.5790638438488867</v>
      </c>
      <c r="T136">
        <f t="shared" si="47"/>
        <v>0.44447831849231539</v>
      </c>
      <c r="V136">
        <v>1</v>
      </c>
      <c r="W136">
        <v>0</v>
      </c>
      <c r="X136">
        <v>0</v>
      </c>
      <c r="Y136">
        <v>1</v>
      </c>
      <c r="Z136">
        <v>3.6122448979591839</v>
      </c>
      <c r="AA136">
        <v>3.5918367346938771</v>
      </c>
      <c r="AB136">
        <v>4.1632653061224492</v>
      </c>
      <c r="AC136">
        <v>3.795918367346939</v>
      </c>
      <c r="AD136">
        <v>2.9387755102040818</v>
      </c>
      <c r="AE136">
        <v>2.7551020408163271</v>
      </c>
      <c r="AF136">
        <v>49</v>
      </c>
      <c r="AG136" s="28">
        <f t="shared" si="48"/>
        <v>3.8503401360544216</v>
      </c>
      <c r="AH136" s="31">
        <f t="shared" si="49"/>
        <v>2.8469387755102042</v>
      </c>
      <c r="AI136" s="22" cm="1">
        <f t="array" ref="AI136">IF(U136="",0,IFERROR((U136-AVERAGEIFS($U$3:$U$722,$A$3:$A$722,$A136))/_xlfn.STDEV.S(_xlfn._xlws.FILTER($U$3:$U$722,$A$3:$A$722=$A136)),0))</f>
        <v>0</v>
      </c>
      <c r="AJ136" s="25">
        <f t="array" ref="AJ136">IFERROR((Z136-AVERAGEIFS($Z$3:$Z$722,$A$3:$A$722,$A136))/_xlfn.STDEV.S(_xlfn._xlws.FILTER($Z$3:$Z$722,$A$3:$A$722=$A136)),"")</f>
        <v>-1.211764832474334</v>
      </c>
      <c r="AK136" s="28">
        <f t="array" ref="AK136">IFERROR((AG136-AVERAGEIFS($AG$3:$AG$722,$A$3:$A$722,$A136))/_xlfn.STDEV.S(_xlfn._xlws.FILTER($AG$3:$AG$722,$A$3:$A$722=$A136)),"")</f>
        <v>1.1042306985669026</v>
      </c>
      <c r="AL136" s="31">
        <f t="array" ref="AL136">IFERROR((AH136-AVERAGEIFS($AH$3:$AH$722,$A$3:$A$722,$A136))/_xlfn.STDEV.S(_xlfn._xlws.FILTER($AH$3:$AH$722,$A$3:$A$722=$A136)),"")</f>
        <v>-0.2811171615437692</v>
      </c>
      <c r="AM136" s="18">
        <f t="shared" si="50"/>
        <v>-0.31622776601683722</v>
      </c>
      <c r="AN136" s="18">
        <f t="shared" si="51"/>
        <v>-1.5279925984911711</v>
      </c>
      <c r="AO136">
        <f t="shared" si="52"/>
        <v>1.211764832474334</v>
      </c>
      <c r="AP136">
        <f t="shared" si="53"/>
        <v>2.6832945424157892</v>
      </c>
      <c r="AQ136">
        <f t="shared" si="54"/>
        <v>-0.72559548003608465</v>
      </c>
      <c r="AR136" s="18" t="str">
        <f t="shared" si="55"/>
        <v>A. 총체적과장형</v>
      </c>
      <c r="AS136">
        <f t="shared" si="56"/>
        <v>3.71875</v>
      </c>
      <c r="AT136">
        <f t="shared" si="57"/>
        <v>3.9433962264150941</v>
      </c>
      <c r="AU136">
        <f t="shared" si="58"/>
        <v>3.6981132075471699</v>
      </c>
      <c r="AV136">
        <f t="shared" si="59"/>
        <v>3.884615384615385</v>
      </c>
    </row>
    <row r="137" spans="1:48" x14ac:dyDescent="0.3">
      <c r="A137" t="s">
        <v>110</v>
      </c>
      <c r="B137" t="s">
        <v>109</v>
      </c>
      <c r="C137">
        <v>2023</v>
      </c>
      <c r="D137" t="s">
        <v>89</v>
      </c>
      <c r="E137">
        <v>6</v>
      </c>
      <c r="F137">
        <v>8</v>
      </c>
      <c r="G137">
        <v>4</v>
      </c>
      <c r="H137">
        <v>6</v>
      </c>
      <c r="I137">
        <f t="shared" si="40"/>
        <v>5.8</v>
      </c>
      <c r="J137">
        <f t="array" ref="J137">STDEV(IF(($B$3:$B$722=$B137)*($C$3:$C$722=$C137)*($D$3:$D$722=$D137),$E$3:$E$722))</f>
        <v>0.63245553203367788</v>
      </c>
      <c r="K137">
        <f t="shared" si="41"/>
        <v>6.4</v>
      </c>
      <c r="L137">
        <f t="array" ref="L137">STDEV(IF(($B$3:$B$722=$B137)*($C$3:$C$722=$C137)*($D$3:$D$722=$D137),$F$3:$F$722))</f>
        <v>0.84327404271156636</v>
      </c>
      <c r="M137">
        <f t="shared" si="42"/>
        <v>6.6</v>
      </c>
      <c r="N137">
        <f t="array" ref="N137">STDEV(IF(($B$3:$B$722=$B137)*($C$3:$C$722=$C137)*($D$3:$D$722=$D137),$G$3:$G$722))</f>
        <v>1.6465452046971285</v>
      </c>
      <c r="O137">
        <f t="shared" si="43"/>
        <v>5.4</v>
      </c>
      <c r="P137">
        <f t="array" ref="P137">STDEV(IF(($B$3:$B$722=$B137)*($C$3:$C$722=$C137)*($D$3:$D$722=$D137),$H$3:$H$722))</f>
        <v>1.3498971154211048</v>
      </c>
      <c r="Q137" s="35">
        <f t="shared" si="44"/>
        <v>0.31622776601683722</v>
      </c>
      <c r="R137">
        <f t="shared" si="45"/>
        <v>1.8973665961010304</v>
      </c>
      <c r="S137">
        <f t="shared" si="46"/>
        <v>-1.5790638438488867</v>
      </c>
      <c r="T137">
        <f t="shared" si="47"/>
        <v>0.44447831849231539</v>
      </c>
      <c r="V137">
        <v>0</v>
      </c>
      <c r="W137">
        <v>0</v>
      </c>
      <c r="X137">
        <v>0</v>
      </c>
      <c r="Y137">
        <v>0</v>
      </c>
      <c r="Z137">
        <v>3.71875</v>
      </c>
      <c r="AA137">
        <v>3.515625</v>
      </c>
      <c r="AB137">
        <v>3.859375</v>
      </c>
      <c r="AC137">
        <v>3.5625</v>
      </c>
      <c r="AD137">
        <v>2.921875</v>
      </c>
      <c r="AE137">
        <v>2.75</v>
      </c>
      <c r="AF137">
        <v>64</v>
      </c>
      <c r="AG137" s="28">
        <f t="shared" si="48"/>
        <v>3.6458333333333335</v>
      </c>
      <c r="AH137" s="31">
        <f t="shared" si="49"/>
        <v>2.8359375</v>
      </c>
      <c r="AI137" s="22" cm="1">
        <f t="array" ref="AI137">IF(U137="",0,IFERROR((U137-AVERAGEIFS($U$3:$U$722,$A$3:$A$722,$A137))/_xlfn.STDEV.S(_xlfn._xlws.FILTER($U$3:$U$722,$A$3:$A$722=$A137)),0))</f>
        <v>0</v>
      </c>
      <c r="AJ137" s="25">
        <f t="array" ref="AJ137">IFERROR((Z137-AVERAGEIFS($Z$3:$Z$722,$A$3:$A$722,$A137))/_xlfn.STDEV.S(_xlfn._xlws.FILTER($Z$3:$Z$722,$A$3:$A$722=$A137)),"")</f>
        <v>-0.35686353823184674</v>
      </c>
      <c r="AK137" s="28">
        <f t="array" ref="AK137">IFERROR((AG137-AVERAGEIFS($AG$3:$AG$722,$A$3:$A$722,$A137))/_xlfn.STDEV.S(_xlfn._xlws.FILTER($AG$3:$AG$722,$A$3:$A$722=$A137)),"")</f>
        <v>-0.93066700425354143</v>
      </c>
      <c r="AL137" s="31">
        <f t="array" ref="AL137">IFERROR((AH137-AVERAGEIFS($AH$3:$AH$722,$A$3:$A$722,$A137))/_xlfn.STDEV.S(_xlfn._xlws.FILTER($AH$3:$AH$722,$A$3:$A$722=$A137)),"")</f>
        <v>-0.36280552795824345</v>
      </c>
      <c r="AM137" s="18">
        <f t="shared" si="50"/>
        <v>-0.31622776601683722</v>
      </c>
      <c r="AN137" s="18">
        <f t="shared" si="51"/>
        <v>-0.67309130424868391</v>
      </c>
      <c r="AO137">
        <f t="shared" si="52"/>
        <v>0.35686353823184674</v>
      </c>
      <c r="AP137">
        <f t="shared" si="53"/>
        <v>0.64839683959534522</v>
      </c>
      <c r="AQ137">
        <f t="shared" si="54"/>
        <v>-0.80728384645055884</v>
      </c>
      <c r="AR137" s="18" t="str">
        <f t="shared" si="55"/>
        <v>A. 총체적과장형</v>
      </c>
      <c r="AS137">
        <f t="shared" si="56"/>
        <v>3.9433962264150941</v>
      </c>
      <c r="AT137">
        <f t="shared" si="57"/>
        <v>3.6981132075471699</v>
      </c>
      <c r="AU137">
        <f t="shared" si="58"/>
        <v>3.884615384615385</v>
      </c>
      <c r="AV137">
        <f t="shared" si="59"/>
        <v>3.714285714285714</v>
      </c>
    </row>
    <row r="138" spans="1:48" x14ac:dyDescent="0.3">
      <c r="A138" t="s">
        <v>110</v>
      </c>
      <c r="B138" t="s">
        <v>109</v>
      </c>
      <c r="C138">
        <v>2023</v>
      </c>
      <c r="D138" t="s">
        <v>90</v>
      </c>
      <c r="E138">
        <v>6</v>
      </c>
      <c r="F138">
        <v>8</v>
      </c>
      <c r="G138">
        <v>4</v>
      </c>
      <c r="H138">
        <v>6</v>
      </c>
      <c r="I138">
        <f t="shared" si="40"/>
        <v>5.8</v>
      </c>
      <c r="J138">
        <f t="array" ref="J138">STDEV(IF(($B$3:$B$722=$B138)*($C$3:$C$722=$C138)*($D$3:$D$722=$D138),$E$3:$E$722))</f>
        <v>0.63245553203367788</v>
      </c>
      <c r="K138">
        <f t="shared" si="41"/>
        <v>6.4</v>
      </c>
      <c r="L138">
        <f t="array" ref="L138">STDEV(IF(($B$3:$B$722=$B138)*($C$3:$C$722=$C138)*($D$3:$D$722=$D138),$F$3:$F$722))</f>
        <v>0.84327404271156636</v>
      </c>
      <c r="M138">
        <f t="shared" si="42"/>
        <v>6.6</v>
      </c>
      <c r="N138">
        <f t="array" ref="N138">STDEV(IF(($B$3:$B$722=$B138)*($C$3:$C$722=$C138)*($D$3:$D$722=$D138),$G$3:$G$722))</f>
        <v>1.6465452046971285</v>
      </c>
      <c r="O138">
        <f t="shared" si="43"/>
        <v>5.4</v>
      </c>
      <c r="P138">
        <f t="array" ref="P138">STDEV(IF(($B$3:$B$722=$B138)*($C$3:$C$722=$C138)*($D$3:$D$722=$D138),$H$3:$H$722))</f>
        <v>1.3498971154211048</v>
      </c>
      <c r="Q138" s="35">
        <f t="shared" si="44"/>
        <v>0.31622776601683722</v>
      </c>
      <c r="R138">
        <f t="shared" si="45"/>
        <v>1.8973665961010304</v>
      </c>
      <c r="S138">
        <f t="shared" si="46"/>
        <v>-1.5790638438488867</v>
      </c>
      <c r="T138">
        <f t="shared" si="47"/>
        <v>0.44447831849231539</v>
      </c>
      <c r="V138">
        <v>0</v>
      </c>
      <c r="W138">
        <v>1</v>
      </c>
      <c r="X138">
        <v>1</v>
      </c>
      <c r="Y138">
        <v>2</v>
      </c>
      <c r="Z138">
        <v>3.9433962264150941</v>
      </c>
      <c r="AA138">
        <v>3.4716981132075482</v>
      </c>
      <c r="AB138">
        <v>4.1698113207547172</v>
      </c>
      <c r="AC138">
        <v>3.622641509433961</v>
      </c>
      <c r="AD138">
        <v>3.0188679245283021</v>
      </c>
      <c r="AE138">
        <v>2.9811320754716979</v>
      </c>
      <c r="AF138">
        <v>53</v>
      </c>
      <c r="AG138" s="28">
        <f t="shared" si="48"/>
        <v>3.7547169811320753</v>
      </c>
      <c r="AH138" s="31">
        <f t="shared" si="49"/>
        <v>3</v>
      </c>
      <c r="AI138" s="22" cm="1">
        <f t="array" ref="AI138">IF(U138="",0,IFERROR((U138-AVERAGEIFS($U$3:$U$722,$A$3:$A$722,$A138))/_xlfn.STDEV.S(_xlfn._xlws.FILTER($U$3:$U$722,$A$3:$A$722=$A138)),0))</f>
        <v>0</v>
      </c>
      <c r="AJ138" s="25">
        <f t="array" ref="AJ138">IFERROR((Z138-AVERAGEIFS($Z$3:$Z$722,$A$3:$A$722,$A138))/_xlfn.STDEV.S(_xlfn._xlws.FILTER($Z$3:$Z$722,$A$3:$A$722=$A138)),"")</f>
        <v>1.4463397452630145</v>
      </c>
      <c r="AK138" s="28">
        <f t="array" ref="AK138">IFERROR((AG138-AVERAGEIFS($AG$3:$AG$722,$A$3:$A$722,$A138))/_xlfn.STDEV.S(_xlfn._xlws.FILTER($AG$3:$AG$722,$A$3:$A$722=$A138)),"")</f>
        <v>0.15275458286377894</v>
      </c>
      <c r="AL138" s="31">
        <f t="array" ref="AL138">IFERROR((AH138-AVERAGEIFS($AH$3:$AH$722,$A$3:$A$722,$A138))/_xlfn.STDEV.S(_xlfn._xlws.FILTER($AH$3:$AH$722,$A$3:$A$722=$A138)),"")</f>
        <v>0.85541663204889828</v>
      </c>
      <c r="AM138" s="18">
        <f t="shared" si="50"/>
        <v>-0.31622776601683722</v>
      </c>
      <c r="AN138" s="18">
        <f t="shared" si="51"/>
        <v>1.1301119792461773</v>
      </c>
      <c r="AO138">
        <f t="shared" si="52"/>
        <v>-1.4463397452630145</v>
      </c>
      <c r="AP138">
        <f t="shared" si="53"/>
        <v>1.7318184267126655</v>
      </c>
      <c r="AQ138">
        <f t="shared" si="54"/>
        <v>0.41093831355658289</v>
      </c>
      <c r="AR138" s="18" t="str">
        <f t="shared" si="55"/>
        <v>B. 외부미화형</v>
      </c>
      <c r="AS138">
        <f t="shared" si="56"/>
        <v>3.6981132075471699</v>
      </c>
      <c r="AT138">
        <f t="shared" si="57"/>
        <v>3.884615384615385</v>
      </c>
      <c r="AU138">
        <f t="shared" si="58"/>
        <v>3.714285714285714</v>
      </c>
      <c r="AV138">
        <f t="shared" si="59"/>
        <v>3.652173913043478</v>
      </c>
    </row>
    <row r="139" spans="1:48" x14ac:dyDescent="0.3">
      <c r="A139" t="s">
        <v>110</v>
      </c>
      <c r="B139" t="s">
        <v>109</v>
      </c>
      <c r="C139">
        <v>2024</v>
      </c>
      <c r="D139" t="s">
        <v>91</v>
      </c>
      <c r="E139">
        <v>6</v>
      </c>
      <c r="F139">
        <v>6</v>
      </c>
      <c r="G139">
        <v>8</v>
      </c>
      <c r="H139">
        <v>6</v>
      </c>
      <c r="I139">
        <f t="shared" si="40"/>
        <v>5.8</v>
      </c>
      <c r="J139">
        <f t="array" ref="J139">STDEV(IF(($B$3:$B$722=$B139)*($C$3:$C$722=$C139)*($D$3:$D$722=$D139),$E$3:$E$722))</f>
        <v>1.4757295747452446</v>
      </c>
      <c r="K139">
        <f t="shared" si="41"/>
        <v>6</v>
      </c>
      <c r="L139">
        <f t="array" ref="L139">STDEV(IF(($B$3:$B$722=$B139)*($C$3:$C$722=$C139)*($D$3:$D$722=$D139),$F$3:$F$722))</f>
        <v>0.94280904158206336</v>
      </c>
      <c r="M139">
        <f t="shared" si="42"/>
        <v>7</v>
      </c>
      <c r="N139">
        <f t="array" ref="N139">STDEV(IF(($B$3:$B$722=$B139)*($C$3:$C$722=$C139)*($D$3:$D$722=$D139),$G$3:$G$722))</f>
        <v>1.4142135623730951</v>
      </c>
      <c r="O139">
        <f t="shared" si="43"/>
        <v>5.0999999999999996</v>
      </c>
      <c r="P139">
        <f t="array" ref="P139">STDEV(IF(($B$3:$B$722=$B139)*($C$3:$C$722=$C139)*($D$3:$D$722=$D139),$H$3:$H$722))</f>
        <v>1.663329993316619</v>
      </c>
      <c r="Q139" s="35">
        <f t="shared" si="44"/>
        <v>0.13552618543578773</v>
      </c>
      <c r="R139">
        <f t="shared" si="45"/>
        <v>0</v>
      </c>
      <c r="S139">
        <f t="shared" si="46"/>
        <v>0.70710678118654746</v>
      </c>
      <c r="T139">
        <f t="shared" si="47"/>
        <v>0.54108325083793707</v>
      </c>
      <c r="V139">
        <v>0</v>
      </c>
      <c r="W139">
        <v>0</v>
      </c>
      <c r="X139">
        <v>2</v>
      </c>
      <c r="Y139">
        <v>2</v>
      </c>
      <c r="Z139">
        <v>3.6981132075471699</v>
      </c>
      <c r="AA139">
        <v>3.4528301886792452</v>
      </c>
      <c r="AB139">
        <v>4.0943396226415096</v>
      </c>
      <c r="AC139">
        <v>3.566037735849056</v>
      </c>
      <c r="AD139">
        <v>2.8113207547169812</v>
      </c>
      <c r="AE139">
        <v>2.6603773584905661</v>
      </c>
      <c r="AF139">
        <v>53</v>
      </c>
      <c r="AG139" s="28">
        <f t="shared" si="48"/>
        <v>3.7044025157232703</v>
      </c>
      <c r="AH139" s="31">
        <f t="shared" si="49"/>
        <v>2.7358490566037736</v>
      </c>
      <c r="AI139" s="22" cm="1">
        <f t="array" ref="AI139">IF(U139="",0,IFERROR((U139-AVERAGEIFS($U$3:$U$722,$A$3:$A$722,$A139))/_xlfn.STDEV.S(_xlfn._xlws.FILTER($U$3:$U$722,$A$3:$A$722=$A139)),0))</f>
        <v>0</v>
      </c>
      <c r="AJ139" s="25">
        <f t="array" ref="AJ139">IFERROR((Z139-AVERAGEIFS($Z$3:$Z$722,$A$3:$A$722,$A139))/_xlfn.STDEV.S(_xlfn._xlws.FILTER($Z$3:$Z$722,$A$3:$A$722=$A139)),"")</f>
        <v>-0.52251213382848716</v>
      </c>
      <c r="AK139" s="28">
        <f t="array" ref="AK139">IFERROR((AG139-AVERAGEIFS($AG$3:$AG$722,$A$3:$A$722,$A139))/_xlfn.STDEV.S(_xlfn._xlws.FILTER($AG$3:$AG$722,$A$3:$A$722=$A139)),"")</f>
        <v>-0.34788788338538129</v>
      </c>
      <c r="AL139" s="31">
        <f t="array" ref="AL139">IFERROR((AH139-AVERAGEIFS($AH$3:$AH$722,$A$3:$A$722,$A139))/_xlfn.STDEV.S(_xlfn._xlws.FILTER($AH$3:$AH$722,$A$3:$A$722=$A139)),"")</f>
        <v>-1.1059976633085118</v>
      </c>
      <c r="AM139" s="18">
        <f t="shared" si="50"/>
        <v>-0.13552618543578773</v>
      </c>
      <c r="AN139" s="18">
        <f t="shared" si="51"/>
        <v>-0.65803831926427492</v>
      </c>
      <c r="AO139">
        <f t="shared" si="52"/>
        <v>0.52251213382848716</v>
      </c>
      <c r="AP139">
        <f t="shared" si="53"/>
        <v>-1.0549946645719288</v>
      </c>
      <c r="AQ139">
        <f t="shared" si="54"/>
        <v>-1.6470809141464489</v>
      </c>
      <c r="AR139" s="18" t="str">
        <f t="shared" si="55"/>
        <v>D. 균형일치형</v>
      </c>
      <c r="AS139">
        <f t="shared" si="56"/>
        <v>3.884615384615385</v>
      </c>
      <c r="AT139">
        <f t="shared" si="57"/>
        <v>3.714285714285714</v>
      </c>
      <c r="AU139">
        <f t="shared" si="58"/>
        <v>3.652173913043478</v>
      </c>
      <c r="AV139">
        <f t="shared" si="59"/>
        <v>3.8928571428571428</v>
      </c>
    </row>
    <row r="140" spans="1:48" x14ac:dyDescent="0.3">
      <c r="A140" t="s">
        <v>110</v>
      </c>
      <c r="B140" t="s">
        <v>109</v>
      </c>
      <c r="C140">
        <v>2024</v>
      </c>
      <c r="D140" t="s">
        <v>92</v>
      </c>
      <c r="E140">
        <v>6</v>
      </c>
      <c r="F140">
        <v>6</v>
      </c>
      <c r="G140">
        <v>8</v>
      </c>
      <c r="H140">
        <v>6</v>
      </c>
      <c r="I140">
        <f t="shared" si="40"/>
        <v>5.8</v>
      </c>
      <c r="J140">
        <f t="array" ref="J140">STDEV(IF(($B$3:$B$722=$B140)*($C$3:$C$722=$C140)*($D$3:$D$722=$D140),$E$3:$E$722))</f>
        <v>1.4757295747452446</v>
      </c>
      <c r="K140">
        <f t="shared" si="41"/>
        <v>6</v>
      </c>
      <c r="L140">
        <f t="array" ref="L140">STDEV(IF(($B$3:$B$722=$B140)*($C$3:$C$722=$C140)*($D$3:$D$722=$D140),$F$3:$F$722))</f>
        <v>0.94280904158206336</v>
      </c>
      <c r="M140">
        <f t="shared" si="42"/>
        <v>7</v>
      </c>
      <c r="N140">
        <f t="array" ref="N140">STDEV(IF(($B$3:$B$722=$B140)*($C$3:$C$722=$C140)*($D$3:$D$722=$D140),$G$3:$G$722))</f>
        <v>1.4142135623730951</v>
      </c>
      <c r="O140">
        <f t="shared" si="43"/>
        <v>5.0999999999999996</v>
      </c>
      <c r="P140">
        <f t="array" ref="P140">STDEV(IF(($B$3:$B$722=$B140)*($C$3:$C$722=$C140)*($D$3:$D$722=$D140),$H$3:$H$722))</f>
        <v>1.663329993316619</v>
      </c>
      <c r="Q140" s="35">
        <f t="shared" si="44"/>
        <v>0.13552618543578773</v>
      </c>
      <c r="R140">
        <f t="shared" si="45"/>
        <v>0</v>
      </c>
      <c r="S140">
        <f t="shared" si="46"/>
        <v>0.70710678118654746</v>
      </c>
      <c r="T140">
        <f t="shared" si="47"/>
        <v>0.54108325083793707</v>
      </c>
      <c r="V140">
        <v>0</v>
      </c>
      <c r="W140">
        <v>0</v>
      </c>
      <c r="X140">
        <v>0</v>
      </c>
      <c r="Y140">
        <v>0</v>
      </c>
      <c r="Z140">
        <v>3.884615384615385</v>
      </c>
      <c r="AA140">
        <v>3.4230769230769229</v>
      </c>
      <c r="AB140">
        <v>3.9615384615384621</v>
      </c>
      <c r="AC140">
        <v>3.7307692307692308</v>
      </c>
      <c r="AD140">
        <v>2.8461538461538458</v>
      </c>
      <c r="AE140">
        <v>3.2307692307692308</v>
      </c>
      <c r="AF140">
        <v>52</v>
      </c>
      <c r="AG140" s="28">
        <f t="shared" si="48"/>
        <v>3.7051282051282057</v>
      </c>
      <c r="AH140" s="31">
        <f t="shared" si="49"/>
        <v>3.0384615384615383</v>
      </c>
      <c r="AI140" s="22" cm="1">
        <f t="array" ref="AI140">IF(U140="",0,IFERROR((U140-AVERAGEIFS($U$3:$U$722,$A$3:$A$722,$A140))/_xlfn.STDEV.S(_xlfn._xlws.FILTER($U$3:$U$722,$A$3:$A$722=$A140)),0))</f>
        <v>0</v>
      </c>
      <c r="AJ140" s="25">
        <f t="array" ref="AJ140">IFERROR((Z140-AVERAGEIFS($Z$3:$Z$722,$A$3:$A$722,$A140))/_xlfn.STDEV.S(_xlfn._xlws.FILTER($Z$3:$Z$722,$A$3:$A$722=$A140)),"")</f>
        <v>0.97451429494819153</v>
      </c>
      <c r="AK140" s="28">
        <f t="array" ref="AK140">IFERROR((AG140-AVERAGEIFS($AG$3:$AG$722,$A$3:$A$722,$A140))/_xlfn.STDEV.S(_xlfn._xlws.FILTER($AG$3:$AG$722,$A$3:$A$722=$A140)),"")</f>
        <v>-0.34066707858370315</v>
      </c>
      <c r="AL140" s="31">
        <f t="array" ref="AL140">IFERROR((AH140-AVERAGEIFS($AH$3:$AH$722,$A$3:$A$722,$A140))/_xlfn.STDEV.S(_xlfn._xlws.FILTER($AH$3:$AH$722,$A$3:$A$722=$A140)),"")</f>
        <v>1.1410071750542345</v>
      </c>
      <c r="AM140" s="18">
        <f t="shared" si="50"/>
        <v>-0.13552618543578773</v>
      </c>
      <c r="AN140" s="18">
        <f t="shared" si="51"/>
        <v>0.83898810951240377</v>
      </c>
      <c r="AO140">
        <f t="shared" si="52"/>
        <v>-0.97451429494819153</v>
      </c>
      <c r="AP140">
        <f t="shared" si="53"/>
        <v>-1.0477738597702506</v>
      </c>
      <c r="AQ140">
        <f t="shared" si="54"/>
        <v>0.59992392421629748</v>
      </c>
      <c r="AR140" s="18" t="str">
        <f t="shared" si="55"/>
        <v>D. 균형일치형</v>
      </c>
      <c r="AS140">
        <f t="shared" si="56"/>
        <v>3.714285714285714</v>
      </c>
      <c r="AT140">
        <f t="shared" si="57"/>
        <v>3.652173913043478</v>
      </c>
      <c r="AU140">
        <f t="shared" si="58"/>
        <v>3.8928571428571428</v>
      </c>
      <c r="AV140">
        <f t="shared" si="59"/>
        <v>3.7647058823529411</v>
      </c>
    </row>
    <row r="141" spans="1:48" x14ac:dyDescent="0.3">
      <c r="A141" t="s">
        <v>110</v>
      </c>
      <c r="B141" t="s">
        <v>109</v>
      </c>
      <c r="C141">
        <v>2024</v>
      </c>
      <c r="D141" t="s">
        <v>93</v>
      </c>
      <c r="E141">
        <v>6</v>
      </c>
      <c r="F141">
        <v>6</v>
      </c>
      <c r="G141">
        <v>8</v>
      </c>
      <c r="H141">
        <v>6</v>
      </c>
      <c r="I141">
        <f t="shared" si="40"/>
        <v>5.8</v>
      </c>
      <c r="J141">
        <f t="array" ref="J141">STDEV(IF(($B$3:$B$722=$B141)*($C$3:$C$722=$C141)*($D$3:$D$722=$D141),$E$3:$E$722))</f>
        <v>1.4757295747452446</v>
      </c>
      <c r="K141">
        <f t="shared" si="41"/>
        <v>6</v>
      </c>
      <c r="L141">
        <f t="array" ref="L141">STDEV(IF(($B$3:$B$722=$B141)*($C$3:$C$722=$C141)*($D$3:$D$722=$D141),$F$3:$F$722))</f>
        <v>0.94280904158206336</v>
      </c>
      <c r="M141">
        <f t="shared" si="42"/>
        <v>7</v>
      </c>
      <c r="N141">
        <f t="array" ref="N141">STDEV(IF(($B$3:$B$722=$B141)*($C$3:$C$722=$C141)*($D$3:$D$722=$D141),$G$3:$G$722))</f>
        <v>1.4142135623730951</v>
      </c>
      <c r="O141">
        <f t="shared" si="43"/>
        <v>5.0999999999999996</v>
      </c>
      <c r="P141">
        <f t="array" ref="P141">STDEV(IF(($B$3:$B$722=$B141)*($C$3:$C$722=$C141)*($D$3:$D$722=$D141),$H$3:$H$722))</f>
        <v>1.663329993316619</v>
      </c>
      <c r="Q141" s="35">
        <f t="shared" si="44"/>
        <v>0.13552618543578773</v>
      </c>
      <c r="R141">
        <f t="shared" si="45"/>
        <v>0</v>
      </c>
      <c r="S141">
        <f t="shared" si="46"/>
        <v>0.70710678118654746</v>
      </c>
      <c r="T141">
        <f t="shared" si="47"/>
        <v>0.54108325083793707</v>
      </c>
      <c r="U141" s="22">
        <v>-0.3328666666666667</v>
      </c>
      <c r="V141">
        <v>0</v>
      </c>
      <c r="W141">
        <v>1</v>
      </c>
      <c r="X141">
        <v>2</v>
      </c>
      <c r="Y141">
        <v>3</v>
      </c>
      <c r="Z141" s="25">
        <v>3.714285714285714</v>
      </c>
      <c r="AA141" s="28">
        <v>3.5714285714285721</v>
      </c>
      <c r="AB141" s="28">
        <v>4.1428571428571432</v>
      </c>
      <c r="AC141" s="28">
        <v>3.4285714285714279</v>
      </c>
      <c r="AD141" s="31">
        <v>3.5714285714285721</v>
      </c>
      <c r="AE141" s="31">
        <v>2.714285714285714</v>
      </c>
      <c r="AF141">
        <v>7</v>
      </c>
      <c r="AG141" s="28">
        <f t="shared" si="48"/>
        <v>3.714285714285714</v>
      </c>
      <c r="AH141" s="31">
        <f t="shared" si="49"/>
        <v>3.1428571428571432</v>
      </c>
      <c r="AI141" s="22" cm="1">
        <f t="array" ref="AI141">IF(U141="",0,IFERROR((U141-AVERAGEIFS($U$3:$U$722,$A$3:$A$722,$A141))/_xlfn.STDEV.S(_xlfn._xlws.FILTER($U$3:$U$722,$A$3:$A$722=$A141)),0))</f>
        <v>-0.80005811846472286</v>
      </c>
      <c r="AJ141" s="25">
        <f t="array" ref="AJ141">IFERROR((Z141-AVERAGEIFS($Z$3:$Z$722,$A$3:$A$722,$A141))/_xlfn.STDEV.S(_xlfn._xlws.FILTER($Z$3:$Z$722,$A$3:$A$722=$A141)),"")</f>
        <v>-0.39269772421806143</v>
      </c>
      <c r="AK141" s="28">
        <f t="array" ref="AK141">IFERROR((AG141-AVERAGEIFS($AG$3:$AG$722,$A$3:$A$722,$A141))/_xlfn.STDEV.S(_xlfn._xlws.FILTER($AG$3:$AG$722,$A$3:$A$722=$A141)),"")</f>
        <v>-0.24954739894358352</v>
      </c>
      <c r="AL141" s="31">
        <f t="array" ref="AL141">IFERROR((AH141-AVERAGEIFS($AH$3:$AH$722,$A$3:$A$722,$A141))/_xlfn.STDEV.S(_xlfn._xlws.FILTER($AH$3:$AH$722,$A$3:$A$722=$A141)),"")</f>
        <v>1.9161815060687253</v>
      </c>
      <c r="AM141" s="18">
        <f t="shared" si="50"/>
        <v>-0.93558430390051062</v>
      </c>
      <c r="AN141" s="18">
        <f t="shared" si="51"/>
        <v>-0.52822390965384913</v>
      </c>
      <c r="AO141">
        <f t="shared" si="52"/>
        <v>-0.40736039424666143</v>
      </c>
      <c r="AP141">
        <f t="shared" si="53"/>
        <v>-0.95665418013013093</v>
      </c>
      <c r="AQ141">
        <f t="shared" si="54"/>
        <v>1.3750982552307882</v>
      </c>
      <c r="AR141" s="18" t="str">
        <f t="shared" si="55"/>
        <v>A. 총체적과장형</v>
      </c>
      <c r="AS141">
        <f t="shared" si="56"/>
        <v>3.652173913043478</v>
      </c>
      <c r="AT141">
        <f t="shared" si="57"/>
        <v>3.8928571428571428</v>
      </c>
      <c r="AU141">
        <f t="shared" si="58"/>
        <v>3.7647058823529411</v>
      </c>
      <c r="AV141">
        <f t="shared" si="59"/>
        <v>3.9636363636363638</v>
      </c>
    </row>
    <row r="142" spans="1:48" x14ac:dyDescent="0.3">
      <c r="A142" t="s">
        <v>110</v>
      </c>
      <c r="B142" t="s">
        <v>109</v>
      </c>
      <c r="C142">
        <v>2024</v>
      </c>
      <c r="D142" t="s">
        <v>94</v>
      </c>
      <c r="E142">
        <v>6</v>
      </c>
      <c r="F142">
        <v>6</v>
      </c>
      <c r="G142">
        <v>8</v>
      </c>
      <c r="H142">
        <v>6</v>
      </c>
      <c r="I142">
        <f t="shared" si="40"/>
        <v>5.8</v>
      </c>
      <c r="J142">
        <f t="array" ref="J142">STDEV(IF(($B$3:$B$722=$B142)*($C$3:$C$722=$C142)*($D$3:$D$722=$D142),$E$3:$E$722))</f>
        <v>1.4757295747452446</v>
      </c>
      <c r="K142">
        <f t="shared" si="41"/>
        <v>6</v>
      </c>
      <c r="L142">
        <f t="array" ref="L142">STDEV(IF(($B$3:$B$722=$B142)*($C$3:$C$722=$C142)*($D$3:$D$722=$D142),$F$3:$F$722))</f>
        <v>0.94280904158206336</v>
      </c>
      <c r="M142">
        <f t="shared" si="42"/>
        <v>7</v>
      </c>
      <c r="N142">
        <f t="array" ref="N142">STDEV(IF(($B$3:$B$722=$B142)*($C$3:$C$722=$C142)*($D$3:$D$722=$D142),$G$3:$G$722))</f>
        <v>1.4142135623730951</v>
      </c>
      <c r="O142">
        <f t="shared" si="43"/>
        <v>5.0999999999999996</v>
      </c>
      <c r="P142">
        <f t="array" ref="P142">STDEV(IF(($B$3:$B$722=$B142)*($C$3:$C$722=$C142)*($D$3:$D$722=$D142),$H$3:$H$722))</f>
        <v>1.663329993316619</v>
      </c>
      <c r="Q142" s="35">
        <f t="shared" si="44"/>
        <v>0.13552618543578773</v>
      </c>
      <c r="R142">
        <f t="shared" si="45"/>
        <v>0</v>
      </c>
      <c r="S142">
        <f t="shared" si="46"/>
        <v>0.70710678118654746</v>
      </c>
      <c r="T142">
        <f t="shared" si="47"/>
        <v>0.54108325083793707</v>
      </c>
      <c r="V142">
        <v>1</v>
      </c>
      <c r="W142">
        <v>0</v>
      </c>
      <c r="X142">
        <v>0</v>
      </c>
      <c r="Y142">
        <v>1</v>
      </c>
      <c r="Z142" s="25">
        <v>3.652173913043478</v>
      </c>
      <c r="AA142" s="28">
        <v>3.456521739130435</v>
      </c>
      <c r="AB142" s="28">
        <v>3.8260869565217388</v>
      </c>
      <c r="AC142" s="28">
        <v>3.3695652173913042</v>
      </c>
      <c r="AD142" s="31">
        <v>2.6304347826086958</v>
      </c>
      <c r="AE142" s="31">
        <v>2.9347826086956519</v>
      </c>
      <c r="AF142">
        <v>46</v>
      </c>
      <c r="AG142" s="28">
        <f t="shared" si="48"/>
        <v>3.5507246376811596</v>
      </c>
      <c r="AH142" s="31">
        <f t="shared" si="49"/>
        <v>2.7826086956521738</v>
      </c>
      <c r="AI142" s="22" cm="1">
        <f t="array" ref="AI142">IF(U142="",0,IFERROR((U142-AVERAGEIFS($U$3:$U$722,$A$3:$A$722,$A142))/_xlfn.STDEV.S(_xlfn._xlws.FILTER($U$3:$U$722,$A$3:$A$722=$A142)),0))</f>
        <v>0</v>
      </c>
      <c r="AJ142" s="25">
        <f t="array" ref="AJ142">IFERROR((Z142-AVERAGEIFS($Z$3:$Z$722,$A$3:$A$722,$A142))/_xlfn.STDEV.S(_xlfn._xlws.FILTER($Z$3:$Z$722,$A$3:$A$722=$A142)),"")</f>
        <v>-0.89126031185231624</v>
      </c>
      <c r="AK142" s="28">
        <f t="array" ref="AK142">IFERROR((AG142-AVERAGEIFS($AG$3:$AG$722,$A$3:$A$722,$A142))/_xlfn.STDEV.S(_xlfn._xlws.FILTER($AG$3:$AG$722,$A$3:$A$722=$A142)),"")</f>
        <v>-1.8770241118203128</v>
      </c>
      <c r="AL142" s="31">
        <f t="array" ref="AL142">IFERROR((AH142-AVERAGEIFS($AH$3:$AH$722,$A$3:$A$722,$A142))/_xlfn.STDEV.S(_xlfn._xlws.FILTER($AH$3:$AH$722,$A$3:$A$722=$A142)),"")</f>
        <v>-0.75879078493779117</v>
      </c>
      <c r="AM142" s="18">
        <f t="shared" si="50"/>
        <v>-0.13552618543578773</v>
      </c>
      <c r="AN142" s="18">
        <f t="shared" si="51"/>
        <v>-1.026786497288104</v>
      </c>
      <c r="AO142">
        <f t="shared" si="52"/>
        <v>0.89126031185231624</v>
      </c>
      <c r="AP142">
        <f t="shared" si="53"/>
        <v>-2.5841308930068605</v>
      </c>
      <c r="AQ142">
        <f t="shared" si="54"/>
        <v>-1.2998740357757281</v>
      </c>
      <c r="AR142" s="18" t="str">
        <f t="shared" si="55"/>
        <v>D. 균형일치형</v>
      </c>
      <c r="AS142">
        <f t="shared" si="56"/>
        <v>3.8928571428571428</v>
      </c>
      <c r="AT142">
        <f t="shared" si="57"/>
        <v>3.7647058823529411</v>
      </c>
      <c r="AU142">
        <f t="shared" si="58"/>
        <v>3.9636363636363638</v>
      </c>
      <c r="AV142">
        <f t="shared" si="59"/>
        <v>3.666666666666667</v>
      </c>
    </row>
    <row r="143" spans="1:48" x14ac:dyDescent="0.3">
      <c r="A143" t="s">
        <v>110</v>
      </c>
      <c r="B143" t="s">
        <v>109</v>
      </c>
      <c r="C143">
        <v>2025</v>
      </c>
      <c r="D143" t="s">
        <v>95</v>
      </c>
      <c r="E143">
        <v>6</v>
      </c>
      <c r="F143">
        <v>6</v>
      </c>
      <c r="G143">
        <v>8</v>
      </c>
      <c r="H143">
        <v>6</v>
      </c>
      <c r="I143">
        <f t="shared" si="40"/>
        <v>6.2</v>
      </c>
      <c r="J143">
        <f t="array" ref="J143">STDEV(IF(($B$3:$B$722=$B143)*($C$3:$C$722=$C143)*($D$3:$D$722=$D143),$E$3:$E$722))</f>
        <v>1.988857852023507</v>
      </c>
      <c r="K143">
        <f t="shared" si="41"/>
        <v>6.4</v>
      </c>
      <c r="L143">
        <f t="array" ref="L143">STDEV(IF(($B$3:$B$722=$B143)*($C$3:$C$722=$C143)*($D$3:$D$722=$D143),$F$3:$F$722))</f>
        <v>1.5776212754932302</v>
      </c>
      <c r="M143">
        <f t="shared" si="42"/>
        <v>7.8</v>
      </c>
      <c r="N143">
        <f t="array" ref="N143">STDEV(IF(($B$3:$B$722=$B143)*($C$3:$C$722=$C143)*($D$3:$D$722=$D143),$G$3:$G$722))</f>
        <v>0.63245553203367588</v>
      </c>
      <c r="O143">
        <f t="shared" si="43"/>
        <v>5.2</v>
      </c>
      <c r="P143">
        <f t="array" ref="P143">STDEV(IF(($B$3:$B$722=$B143)*($C$3:$C$722=$C143)*($D$3:$D$722=$D143),$H$3:$H$722))</f>
        <v>1.9321835661585924</v>
      </c>
      <c r="Q143" s="35">
        <f t="shared" si="44"/>
        <v>-0.1005602284730987</v>
      </c>
      <c r="R143">
        <f t="shared" si="45"/>
        <v>-0.25354627641855532</v>
      </c>
      <c r="S143">
        <f t="shared" si="46"/>
        <v>0.31622776601683822</v>
      </c>
      <c r="T143">
        <f t="shared" si="47"/>
        <v>0.41403933560541228</v>
      </c>
      <c r="V143">
        <v>0</v>
      </c>
      <c r="W143">
        <v>0</v>
      </c>
      <c r="X143">
        <v>2</v>
      </c>
      <c r="Y143">
        <v>2</v>
      </c>
      <c r="Z143" s="25">
        <v>3.8928571428571428</v>
      </c>
      <c r="AA143" s="28">
        <v>3.5</v>
      </c>
      <c r="AB143" s="28">
        <v>4.1964285714285712</v>
      </c>
      <c r="AC143" s="28">
        <v>3.8214285714285721</v>
      </c>
      <c r="AD143" s="31">
        <v>2.535714285714286</v>
      </c>
      <c r="AE143" s="31">
        <v>2.9464285714285721</v>
      </c>
      <c r="AF143">
        <v>56</v>
      </c>
      <c r="AG143" s="28">
        <f t="shared" si="48"/>
        <v>3.839285714285714</v>
      </c>
      <c r="AH143" s="31">
        <f t="shared" si="49"/>
        <v>2.7410714285714288</v>
      </c>
      <c r="AI143" s="22" cm="1">
        <f t="array" ref="AI143">IF(U143="",0,IFERROR((U143-AVERAGEIFS($U$3:$U$722,$A$3:$A$722,$A143))/_xlfn.STDEV.S(_xlfn._xlws.FILTER($U$3:$U$722,$A$3:$A$722=$A143)),0))</f>
        <v>0</v>
      </c>
      <c r="AJ143" s="25">
        <f t="array" ref="AJ143">IFERROR((Z143-AVERAGEIFS($Z$3:$Z$722,$A$3:$A$722,$A143))/_xlfn.STDEV.S(_xlfn._xlws.FILTER($Z$3:$Z$722,$A$3:$A$722=$A143)),"")</f>
        <v>1.0406697152304254</v>
      </c>
      <c r="AK143" s="28">
        <f t="array" ref="AK143">IFERROR((AG143-AVERAGEIFS($AG$3:$AG$722,$A$3:$A$722,$A143))/_xlfn.STDEV.S(_xlfn._xlws.FILTER($AG$3:$AG$722,$A$3:$A$722=$A143)),"")</f>
        <v>0.99423622814417412</v>
      </c>
      <c r="AL143" s="31">
        <f t="array" ref="AL143">IFERROR((AH143-AVERAGEIFS($AH$3:$AH$722,$A$3:$A$722,$A143))/_xlfn.STDEV.S(_xlfn._xlws.FILTER($AH$3:$AH$722,$A$3:$A$722=$A143)),"")</f>
        <v>-1.0672197021120311</v>
      </c>
      <c r="AM143" s="18">
        <f t="shared" si="50"/>
        <v>0.1005602284730987</v>
      </c>
      <c r="AN143" s="18">
        <f t="shared" si="51"/>
        <v>1.141229943703524</v>
      </c>
      <c r="AO143">
        <f t="shared" si="52"/>
        <v>-1.0406697152304254</v>
      </c>
      <c r="AP143">
        <f t="shared" si="53"/>
        <v>0.6780084621273359</v>
      </c>
      <c r="AQ143">
        <f t="shared" si="54"/>
        <v>-1.4812590377174435</v>
      </c>
      <c r="AR143" s="18" t="str">
        <f t="shared" si="55"/>
        <v>D. 균형일치형</v>
      </c>
      <c r="AS143">
        <f t="shared" si="56"/>
        <v>3.7647058823529411</v>
      </c>
      <c r="AT143">
        <f t="shared" si="57"/>
        <v>3.9636363636363638</v>
      </c>
      <c r="AU143">
        <f t="shared" si="58"/>
        <v>3.666666666666667</v>
      </c>
      <c r="AV143" t="str">
        <f t="shared" si="59"/>
        <v/>
      </c>
    </row>
    <row r="144" spans="1:48" x14ac:dyDescent="0.3">
      <c r="A144" t="s">
        <v>110</v>
      </c>
      <c r="B144" t="s">
        <v>109</v>
      </c>
      <c r="C144">
        <v>2025</v>
      </c>
      <c r="D144" t="s">
        <v>96</v>
      </c>
      <c r="E144">
        <v>6</v>
      </c>
      <c r="F144">
        <v>6</v>
      </c>
      <c r="G144">
        <v>8</v>
      </c>
      <c r="H144">
        <v>6</v>
      </c>
      <c r="I144">
        <f t="shared" si="40"/>
        <v>6.2</v>
      </c>
      <c r="J144">
        <f t="array" ref="J144">STDEV(IF(($B$3:$B$722=$B144)*($C$3:$C$722=$C144)*($D$3:$D$722=$D144),$E$3:$E$722))</f>
        <v>1.988857852023507</v>
      </c>
      <c r="K144">
        <f t="shared" si="41"/>
        <v>6.4</v>
      </c>
      <c r="L144">
        <f t="array" ref="L144">STDEV(IF(($B$3:$B$722=$B144)*($C$3:$C$722=$C144)*($D$3:$D$722=$D144),$F$3:$F$722))</f>
        <v>1.5776212754932302</v>
      </c>
      <c r="M144">
        <f t="shared" si="42"/>
        <v>7.8</v>
      </c>
      <c r="N144">
        <f t="array" ref="N144">STDEV(IF(($B$3:$B$722=$B144)*($C$3:$C$722=$C144)*($D$3:$D$722=$D144),$G$3:$G$722))</f>
        <v>0.63245553203367588</v>
      </c>
      <c r="O144">
        <f t="shared" si="43"/>
        <v>5.2</v>
      </c>
      <c r="P144">
        <f t="array" ref="P144">STDEV(IF(($B$3:$B$722=$B144)*($C$3:$C$722=$C144)*($D$3:$D$722=$D144),$H$3:$H$722))</f>
        <v>1.9321835661585924</v>
      </c>
      <c r="Q144" s="35">
        <f t="shared" si="44"/>
        <v>-0.1005602284730987</v>
      </c>
      <c r="R144">
        <f t="shared" si="45"/>
        <v>-0.25354627641855532</v>
      </c>
      <c r="S144">
        <f t="shared" si="46"/>
        <v>0.31622776601683822</v>
      </c>
      <c r="T144">
        <f t="shared" si="47"/>
        <v>0.41403933560541228</v>
      </c>
      <c r="U144" s="22">
        <v>0.99916666666666665</v>
      </c>
      <c r="V144">
        <v>3</v>
      </c>
      <c r="W144">
        <v>0</v>
      </c>
      <c r="X144">
        <v>0</v>
      </c>
      <c r="Y144">
        <v>3</v>
      </c>
      <c r="Z144" s="25">
        <v>3.7647058823529411</v>
      </c>
      <c r="AA144" s="28">
        <v>3.4509803921568629</v>
      </c>
      <c r="AB144" s="28">
        <v>4</v>
      </c>
      <c r="AC144" s="28">
        <v>3.5490196078431371</v>
      </c>
      <c r="AD144" s="31">
        <v>2.6470588235294121</v>
      </c>
      <c r="AE144" s="31">
        <v>2.9803921568627452</v>
      </c>
      <c r="AF144">
        <v>51</v>
      </c>
      <c r="AG144" s="28">
        <f t="shared" si="48"/>
        <v>3.6666666666666665</v>
      </c>
      <c r="AH144" s="31">
        <f t="shared" si="49"/>
        <v>2.8137254901960786</v>
      </c>
      <c r="AI144" s="22" cm="1">
        <f t="array" ref="AI144">IF(U144="",0,IFERROR((U144-AVERAGEIFS($U$3:$U$722,$A$3:$A$722,$A144))/_xlfn.STDEV.S(_xlfn._xlws.FILTER($U$3:$U$722,$A$3:$A$722=$A144)),0))</f>
        <v>1.1210909534612934</v>
      </c>
      <c r="AJ144" s="25">
        <f t="array" ref="AJ144">IFERROR((Z144-AVERAGEIFS($Z$3:$Z$722,$A$3:$A$722,$A144))/_xlfn.STDEV.S(_xlfn._xlws.FILTER($Z$3:$Z$722,$A$3:$A$722=$A144)),"")</f>
        <v>1.2017788096807024E-2</v>
      </c>
      <c r="AK144" s="28">
        <f t="array" ref="AK144">IFERROR((AG144-AVERAGEIFS($AG$3:$AG$722,$A$3:$A$722,$A144))/_xlfn.STDEV.S(_xlfn._xlws.FILTER($AG$3:$AG$722,$A$3:$A$722=$A144)),"")</f>
        <v>-0.7233697330722515</v>
      </c>
      <c r="AL144" s="31">
        <f t="array" ref="AL144">IFERROR((AH144-AVERAGEIFS($AH$3:$AH$722,$A$3:$A$722,$A144))/_xlfn.STDEV.S(_xlfn._xlws.FILTER($AH$3:$AH$722,$A$3:$A$722=$A144)),"")</f>
        <v>-0.52773756642792957</v>
      </c>
      <c r="AM144" s="18">
        <f t="shared" si="50"/>
        <v>1.221651181934392</v>
      </c>
      <c r="AN144" s="18">
        <f t="shared" si="51"/>
        <v>0.11257801656990572</v>
      </c>
      <c r="AO144">
        <f t="shared" si="52"/>
        <v>1.1090731653644863</v>
      </c>
      <c r="AP144">
        <f t="shared" si="53"/>
        <v>-1.0395974990890897</v>
      </c>
      <c r="AQ144">
        <f t="shared" si="54"/>
        <v>-0.94177690203334186</v>
      </c>
      <c r="AR144" s="18" t="str">
        <f t="shared" si="55"/>
        <v>D. 균형일치형</v>
      </c>
      <c r="AS144">
        <f t="shared" si="56"/>
        <v>3.9636363636363638</v>
      </c>
      <c r="AT144">
        <f t="shared" si="57"/>
        <v>3.666666666666667</v>
      </c>
      <c r="AU144" t="str">
        <f t="shared" si="58"/>
        <v/>
      </c>
      <c r="AV144" t="str">
        <f t="shared" si="59"/>
        <v/>
      </c>
    </row>
    <row r="145" spans="1:48" x14ac:dyDescent="0.3">
      <c r="A145" t="s">
        <v>110</v>
      </c>
      <c r="B145" t="s">
        <v>109</v>
      </c>
      <c r="C145">
        <v>2025</v>
      </c>
      <c r="D145" t="s">
        <v>97</v>
      </c>
      <c r="E145">
        <v>6</v>
      </c>
      <c r="F145">
        <v>6</v>
      </c>
      <c r="G145">
        <v>8</v>
      </c>
      <c r="H145">
        <v>6</v>
      </c>
      <c r="I145">
        <f t="shared" si="40"/>
        <v>6.2</v>
      </c>
      <c r="J145">
        <f t="array" ref="J145">STDEV(IF(($B$3:$B$722=$B145)*($C$3:$C$722=$C145)*($D$3:$D$722=$D145),$E$3:$E$722))</f>
        <v>1.988857852023507</v>
      </c>
      <c r="K145">
        <f t="shared" si="41"/>
        <v>6.4</v>
      </c>
      <c r="L145">
        <f t="array" ref="L145">STDEV(IF(($B$3:$B$722=$B145)*($C$3:$C$722=$C145)*($D$3:$D$722=$D145),$F$3:$F$722))</f>
        <v>1.5776212754932302</v>
      </c>
      <c r="M145">
        <f t="shared" si="42"/>
        <v>7.8</v>
      </c>
      <c r="N145">
        <f t="array" ref="N145">STDEV(IF(($B$3:$B$722=$B145)*($C$3:$C$722=$C145)*($D$3:$D$722=$D145),$G$3:$G$722))</f>
        <v>0.63245553203367588</v>
      </c>
      <c r="O145">
        <f t="shared" si="43"/>
        <v>5.2</v>
      </c>
      <c r="P145">
        <f t="array" ref="P145">STDEV(IF(($B$3:$B$722=$B145)*($C$3:$C$722=$C145)*($D$3:$D$722=$D145),$H$3:$H$722))</f>
        <v>1.9321835661585924</v>
      </c>
      <c r="Q145" s="35">
        <f t="shared" si="44"/>
        <v>-0.1005602284730987</v>
      </c>
      <c r="R145">
        <f t="shared" si="45"/>
        <v>-0.25354627641855532</v>
      </c>
      <c r="S145">
        <f t="shared" si="46"/>
        <v>0.31622776601683822</v>
      </c>
      <c r="T145">
        <f t="shared" si="47"/>
        <v>0.41403933560541228</v>
      </c>
      <c r="U145" s="22">
        <v>-7.3333333333329995E-4</v>
      </c>
      <c r="V145">
        <v>0</v>
      </c>
      <c r="W145">
        <v>0</v>
      </c>
      <c r="X145">
        <v>3</v>
      </c>
      <c r="Y145">
        <v>3</v>
      </c>
      <c r="Z145" s="25">
        <v>3.9636363636363638</v>
      </c>
      <c r="AA145" s="28">
        <v>3.581818181818182</v>
      </c>
      <c r="AB145" s="28">
        <v>4.2727272727272716</v>
      </c>
      <c r="AC145" s="28">
        <v>3.9272727272727268</v>
      </c>
      <c r="AD145" s="31">
        <v>2.6545454545454552</v>
      </c>
      <c r="AE145" s="31">
        <v>2.9272727272727268</v>
      </c>
      <c r="AF145">
        <v>55</v>
      </c>
      <c r="AG145" s="28">
        <f t="shared" si="48"/>
        <v>3.9272727272727272</v>
      </c>
      <c r="AH145" s="31">
        <f t="shared" si="49"/>
        <v>2.790909090909091</v>
      </c>
      <c r="AI145" s="22" cm="1">
        <f t="array" ref="AI145">IF(U145="",0,IFERROR((U145-AVERAGEIFS($U$3:$U$722,$A$3:$A$722,$A145))/_xlfn.STDEV.S(_xlfn._xlws.FILTER($U$3:$U$722,$A$3:$A$722=$A145)),0))</f>
        <v>-0.32103283499657065</v>
      </c>
      <c r="AJ145" s="25">
        <f t="array" ref="AJ145">IFERROR((Z145-AVERAGEIFS($Z$3:$Z$722,$A$3:$A$722,$A145))/_xlfn.STDEV.S(_xlfn._xlws.FILTER($Z$3:$Z$722,$A$3:$A$722=$A145)),"")</f>
        <v>1.6088044457754636</v>
      </c>
      <c r="AK145" s="28">
        <f t="array" ref="AK145">IFERROR((AG145-AVERAGEIFS($AG$3:$AG$722,$A$3:$A$722,$A145))/_xlfn.STDEV.S(_xlfn._xlws.FILTER($AG$3:$AG$722,$A$3:$A$722=$A145)),"")</f>
        <v>1.8697306773410143</v>
      </c>
      <c r="AL145" s="31">
        <f t="array" ref="AL145">IFERROR((AH145-AVERAGEIFS($AH$3:$AH$722,$A$3:$A$722,$A145))/_xlfn.STDEV.S(_xlfn._xlws.FILTER($AH$3:$AH$722,$A$3:$A$722=$A145)),"")</f>
        <v>-0.69715741083466176</v>
      </c>
      <c r="AM145" s="18">
        <f t="shared" si="50"/>
        <v>-0.22047260652347195</v>
      </c>
      <c r="AN145" s="18">
        <f t="shared" si="51"/>
        <v>1.7093646742485622</v>
      </c>
      <c r="AO145">
        <f t="shared" si="52"/>
        <v>-1.9298372807720341</v>
      </c>
      <c r="AP145">
        <f t="shared" si="53"/>
        <v>1.5535029113241761</v>
      </c>
      <c r="AQ145">
        <f t="shared" si="54"/>
        <v>-1.111196746440074</v>
      </c>
      <c r="AR145" s="18" t="str">
        <f t="shared" si="55"/>
        <v>D. 균형일치형</v>
      </c>
      <c r="AS145">
        <f t="shared" si="56"/>
        <v>3.666666666666667</v>
      </c>
      <c r="AT145" t="str">
        <f t="shared" si="57"/>
        <v/>
      </c>
      <c r="AU145" t="str">
        <f t="shared" si="58"/>
        <v/>
      </c>
      <c r="AV145" t="str">
        <f t="shared" si="59"/>
        <v/>
      </c>
    </row>
    <row r="146" spans="1:48" x14ac:dyDescent="0.3">
      <c r="A146" t="s">
        <v>110</v>
      </c>
      <c r="B146" t="s">
        <v>109</v>
      </c>
      <c r="C146">
        <v>2025</v>
      </c>
      <c r="D146" t="s">
        <v>98</v>
      </c>
      <c r="E146">
        <v>6</v>
      </c>
      <c r="F146">
        <v>6</v>
      </c>
      <c r="G146">
        <v>8</v>
      </c>
      <c r="H146">
        <v>6</v>
      </c>
      <c r="I146">
        <f t="shared" si="40"/>
        <v>6.2</v>
      </c>
      <c r="J146">
        <f t="array" ref="J146">STDEV(IF(($B$3:$B$722=$B146)*($C$3:$C$722=$C146)*($D$3:$D$722=$D146),$E$3:$E$722))</f>
        <v>1.988857852023507</v>
      </c>
      <c r="K146">
        <f t="shared" si="41"/>
        <v>6.4</v>
      </c>
      <c r="L146">
        <f t="array" ref="L146">STDEV(IF(($B$3:$B$722=$B146)*($C$3:$C$722=$C146)*($D$3:$D$722=$D146),$F$3:$F$722))</f>
        <v>1.5776212754932302</v>
      </c>
      <c r="M146">
        <f t="shared" si="42"/>
        <v>7.8</v>
      </c>
      <c r="N146">
        <f t="array" ref="N146">STDEV(IF(($B$3:$B$722=$B146)*($C$3:$C$722=$C146)*($D$3:$D$722=$D146),$G$3:$G$722))</f>
        <v>0.63245553203367588</v>
      </c>
      <c r="O146">
        <f t="shared" si="43"/>
        <v>5.2</v>
      </c>
      <c r="P146">
        <f t="array" ref="P146">STDEV(IF(($B$3:$B$722=$B146)*($C$3:$C$722=$C146)*($D$3:$D$722=$D146),$H$3:$H$722))</f>
        <v>1.9321835661585924</v>
      </c>
      <c r="Q146" s="35">
        <f t="shared" si="44"/>
        <v>-0.1005602284730987</v>
      </c>
      <c r="R146">
        <f t="shared" si="45"/>
        <v>-0.25354627641855532</v>
      </c>
      <c r="S146">
        <f t="shared" si="46"/>
        <v>0.31622776601683822</v>
      </c>
      <c r="T146">
        <f t="shared" si="47"/>
        <v>0.41403933560541228</v>
      </c>
      <c r="V146">
        <v>0</v>
      </c>
      <c r="W146">
        <v>0</v>
      </c>
      <c r="X146">
        <v>1</v>
      </c>
      <c r="Y146">
        <v>1</v>
      </c>
      <c r="Z146" s="25">
        <v>3.666666666666667</v>
      </c>
      <c r="AA146" s="28">
        <v>3.5333333333333332</v>
      </c>
      <c r="AB146" s="28">
        <v>4.0999999999999996</v>
      </c>
      <c r="AC146" s="28">
        <v>3.6333333333333329</v>
      </c>
      <c r="AD146" s="31">
        <v>2.6833333333333331</v>
      </c>
      <c r="AE146" s="31">
        <v>3.0166666666666671</v>
      </c>
      <c r="AF146">
        <v>60</v>
      </c>
      <c r="AG146" s="28">
        <f t="shared" si="48"/>
        <v>3.7555555555555551</v>
      </c>
      <c r="AH146" s="31">
        <f t="shared" si="49"/>
        <v>2.85</v>
      </c>
      <c r="AI146" s="22" cm="1">
        <f t="array" ref="AI146">IF(U146="",0,IFERROR((U146-AVERAGEIFS($U$3:$U$722,$A$3:$A$722,$A146))/_xlfn.STDEV.S(_xlfn._xlws.FILTER($U$3:$U$722,$A$3:$A$722=$A146)),0))</f>
        <v>0</v>
      </c>
      <c r="AJ146" s="25">
        <f t="array" ref="AJ146">IFERROR((Z146-AVERAGEIFS($Z$3:$Z$722,$A$3:$A$722,$A146))/_xlfn.STDEV.S(_xlfn._xlws.FILTER($Z$3:$Z$722,$A$3:$A$722=$A146)),"")</f>
        <v>-0.77492904140431917</v>
      </c>
      <c r="AK146" s="28">
        <f t="array" ref="AK146">IFERROR((AG146-AVERAGEIFS($AG$3:$AG$722,$A$3:$A$722,$A146))/_xlfn.STDEV.S(_xlfn._xlws.FILTER($AG$3:$AG$722,$A$3:$A$722=$A146)),"")</f>
        <v>0.16109862396792865</v>
      </c>
      <c r="AL146" s="31">
        <f t="array" ref="AL146">IFERROR((AH146-AVERAGEIFS($AH$3:$AH$722,$A$3:$A$722,$A146))/_xlfn.STDEV.S(_xlfn._xlws.FILTER($AH$3:$AH$722,$A$3:$A$722=$A146)),"")</f>
        <v>-0.25838648567191635</v>
      </c>
      <c r="AM146" s="18">
        <f t="shared" si="50"/>
        <v>0.1005602284730987</v>
      </c>
      <c r="AN146" s="18">
        <f t="shared" si="51"/>
        <v>-0.67436881293122042</v>
      </c>
      <c r="AO146">
        <f t="shared" si="52"/>
        <v>0.77492904140431917</v>
      </c>
      <c r="AP146">
        <f t="shared" si="53"/>
        <v>-0.15512914204890957</v>
      </c>
      <c r="AQ146">
        <f t="shared" si="54"/>
        <v>-0.67242582127732864</v>
      </c>
      <c r="AR146" s="18" t="str">
        <f t="shared" si="55"/>
        <v>D. 균형일치형</v>
      </c>
      <c r="AS146" t="str">
        <f t="shared" si="56"/>
        <v/>
      </c>
      <c r="AT146" t="str">
        <f t="shared" si="57"/>
        <v/>
      </c>
      <c r="AU146" t="str">
        <f t="shared" si="58"/>
        <v/>
      </c>
      <c r="AV146" t="str">
        <f t="shared" si="59"/>
        <v/>
      </c>
    </row>
    <row r="147" spans="1:48" x14ac:dyDescent="0.3">
      <c r="A147" t="s">
        <v>111</v>
      </c>
      <c r="B147" t="s">
        <v>109</v>
      </c>
      <c r="C147">
        <v>2023</v>
      </c>
      <c r="D147" t="s">
        <v>87</v>
      </c>
      <c r="E147">
        <v>6</v>
      </c>
      <c r="F147">
        <v>6</v>
      </c>
      <c r="G147">
        <v>8</v>
      </c>
      <c r="H147">
        <v>6</v>
      </c>
      <c r="I147">
        <f t="shared" si="40"/>
        <v>5.8</v>
      </c>
      <c r="J147">
        <f t="array" ref="J147">STDEV(IF(($B$3:$B$722=$B147)*($C$3:$C$722=$C147)*($D$3:$D$722=$D147),$E$3:$E$722))</f>
        <v>0.63245553203367788</v>
      </c>
      <c r="K147">
        <f t="shared" si="41"/>
        <v>6.4</v>
      </c>
      <c r="L147">
        <f t="array" ref="L147">STDEV(IF(($B$3:$B$722=$B147)*($C$3:$C$722=$C147)*($D$3:$D$722=$D147),$F$3:$F$722))</f>
        <v>0.84327404271156636</v>
      </c>
      <c r="M147">
        <f t="shared" si="42"/>
        <v>6.6</v>
      </c>
      <c r="N147">
        <f t="array" ref="N147">STDEV(IF(($B$3:$B$722=$B147)*($C$3:$C$722=$C147)*($D$3:$D$722=$D147),$G$3:$G$722))</f>
        <v>1.6465452046971285</v>
      </c>
      <c r="O147">
        <f t="shared" si="43"/>
        <v>5.4</v>
      </c>
      <c r="P147">
        <f t="array" ref="P147">STDEV(IF(($B$3:$B$722=$B147)*($C$3:$C$722=$C147)*($D$3:$D$722=$D147),$H$3:$H$722))</f>
        <v>1.3498971154211048</v>
      </c>
      <c r="Q147" s="35">
        <f t="shared" si="44"/>
        <v>0.31622776601683722</v>
      </c>
      <c r="R147">
        <f t="shared" si="45"/>
        <v>-0.47434164902525816</v>
      </c>
      <c r="S147">
        <f t="shared" si="46"/>
        <v>0.85026514668786235</v>
      </c>
      <c r="T147">
        <f t="shared" si="47"/>
        <v>0.44447831849231539</v>
      </c>
      <c r="U147" s="22">
        <v>0.1422666666666666</v>
      </c>
      <c r="V147">
        <v>1</v>
      </c>
      <c r="W147">
        <v>0</v>
      </c>
      <c r="X147">
        <v>5</v>
      </c>
      <c r="Y147">
        <v>6</v>
      </c>
      <c r="Z147">
        <v>3.0109890109890109</v>
      </c>
      <c r="AA147">
        <v>3.1318681318681318</v>
      </c>
      <c r="AB147">
        <v>2.5934065934065931</v>
      </c>
      <c r="AC147">
        <v>2.8461538461538458</v>
      </c>
      <c r="AD147">
        <v>2.8791208791208791</v>
      </c>
      <c r="AE147">
        <v>2.6813186813186811</v>
      </c>
      <c r="AF147">
        <v>91</v>
      </c>
      <c r="AG147" s="28">
        <f t="shared" si="48"/>
        <v>2.8571428571428563</v>
      </c>
      <c r="AH147" s="31">
        <f t="shared" si="49"/>
        <v>2.7802197802197801</v>
      </c>
      <c r="AI147" s="22" cm="1">
        <f t="array" ref="AI147">IF(U147="",0,IFERROR((U147-AVERAGEIFS($U$3:$U$722,$A$3:$A$722,$A147))/_xlfn.STDEV.S(_xlfn._xlws.FILTER($U$3:$U$722,$A$3:$A$722=$A147)),0))</f>
        <v>1.1865272652404344</v>
      </c>
      <c r="AJ147" s="25">
        <f t="array" ref="AJ147">IFERROR((Z147-AVERAGEIFS($Z$3:$Z$722,$A$3:$A$722,$A147))/_xlfn.STDEV.S(_xlfn._xlws.FILTER($Z$3:$Z$722,$A$3:$A$722=$A147)),"")</f>
        <v>-7.768713013314503E-2</v>
      </c>
      <c r="AK147" s="28">
        <f t="array" ref="AK147">IFERROR((AG147-AVERAGEIFS($AG$3:$AG$722,$A$3:$A$722,$A147))/_xlfn.STDEV.S(_xlfn._xlws.FILTER($AG$3:$AG$722,$A$3:$A$722=$A147)),"")</f>
        <v>-0.39229789467167742</v>
      </c>
      <c r="AL147" s="31">
        <f t="array" ref="AL147">IFERROR((AH147-AVERAGEIFS($AH$3:$AH$722,$A$3:$A$722,$A147))/_xlfn.STDEV.S(_xlfn._xlws.FILTER($AH$3:$AH$722,$A$3:$A$722=$A147)),"")</f>
        <v>0.54317064763310186</v>
      </c>
      <c r="AM147" s="18">
        <f t="shared" si="50"/>
        <v>0.87029949922359717</v>
      </c>
      <c r="AN147" s="18">
        <f t="shared" si="51"/>
        <v>-0.39391489614998226</v>
      </c>
      <c r="AO147">
        <f t="shared" si="52"/>
        <v>1.2642143953735794</v>
      </c>
      <c r="AP147">
        <f t="shared" si="53"/>
        <v>-1.2425630413595399</v>
      </c>
      <c r="AQ147">
        <f t="shared" si="54"/>
        <v>9.8692329140786461E-2</v>
      </c>
      <c r="AR147" s="18" t="str">
        <f t="shared" si="55"/>
        <v>C. 내부은폐형</v>
      </c>
      <c r="AS147">
        <f t="shared" si="56"/>
        <v>2.8</v>
      </c>
      <c r="AT147">
        <f t="shared" si="57"/>
        <v>2.75</v>
      </c>
      <c r="AU147">
        <f t="shared" si="58"/>
        <v>2.907692307692308</v>
      </c>
      <c r="AV147">
        <f t="shared" si="59"/>
        <v>3.094736842105263</v>
      </c>
    </row>
    <row r="148" spans="1:48" x14ac:dyDescent="0.3">
      <c r="A148" t="s">
        <v>111</v>
      </c>
      <c r="B148" t="s">
        <v>109</v>
      </c>
      <c r="C148">
        <v>2023</v>
      </c>
      <c r="D148" t="s">
        <v>88</v>
      </c>
      <c r="E148">
        <v>6</v>
      </c>
      <c r="F148">
        <v>6</v>
      </c>
      <c r="G148">
        <v>8</v>
      </c>
      <c r="H148">
        <v>6</v>
      </c>
      <c r="I148">
        <f t="shared" si="40"/>
        <v>5.8</v>
      </c>
      <c r="J148">
        <f t="array" ref="J148">STDEV(IF(($B$3:$B$722=$B148)*($C$3:$C$722=$C148)*($D$3:$D$722=$D148),$E$3:$E$722))</f>
        <v>0.63245553203367788</v>
      </c>
      <c r="K148">
        <f t="shared" si="41"/>
        <v>6.4</v>
      </c>
      <c r="L148">
        <f t="array" ref="L148">STDEV(IF(($B$3:$B$722=$B148)*($C$3:$C$722=$C148)*($D$3:$D$722=$D148),$F$3:$F$722))</f>
        <v>0.84327404271156636</v>
      </c>
      <c r="M148">
        <f t="shared" si="42"/>
        <v>6.6</v>
      </c>
      <c r="N148">
        <f t="array" ref="N148">STDEV(IF(($B$3:$B$722=$B148)*($C$3:$C$722=$C148)*($D$3:$D$722=$D148),$G$3:$G$722))</f>
        <v>1.6465452046971285</v>
      </c>
      <c r="O148">
        <f t="shared" si="43"/>
        <v>5.4</v>
      </c>
      <c r="P148">
        <f t="array" ref="P148">STDEV(IF(($B$3:$B$722=$B148)*($C$3:$C$722=$C148)*($D$3:$D$722=$D148),$H$3:$H$722))</f>
        <v>1.3498971154211048</v>
      </c>
      <c r="Q148" s="35">
        <f t="shared" si="44"/>
        <v>0.31622776601683722</v>
      </c>
      <c r="R148">
        <f t="shared" si="45"/>
        <v>-0.47434164902525816</v>
      </c>
      <c r="S148">
        <f t="shared" si="46"/>
        <v>0.85026514668786235</v>
      </c>
      <c r="T148">
        <f t="shared" si="47"/>
        <v>0.44447831849231539</v>
      </c>
      <c r="V148">
        <v>0</v>
      </c>
      <c r="W148">
        <v>1</v>
      </c>
      <c r="X148">
        <v>0</v>
      </c>
      <c r="Y148">
        <v>1</v>
      </c>
      <c r="Z148">
        <v>2.8</v>
      </c>
      <c r="AA148">
        <v>2.9375</v>
      </c>
      <c r="AB148">
        <v>2.4750000000000001</v>
      </c>
      <c r="AC148">
        <v>2.7374999999999998</v>
      </c>
      <c r="AD148">
        <v>2.8624999999999998</v>
      </c>
      <c r="AE148">
        <v>2.2999999999999998</v>
      </c>
      <c r="AF148">
        <v>80</v>
      </c>
      <c r="AG148" s="28">
        <f t="shared" si="48"/>
        <v>2.7166666666666663</v>
      </c>
      <c r="AH148" s="31">
        <f t="shared" si="49"/>
        <v>2.5812499999999998</v>
      </c>
      <c r="AI148" s="22" cm="1">
        <f t="array" ref="AI148">IF(U148="",0,IFERROR((U148-AVERAGEIFS($U$3:$U$722,$A$3:$A$722,$A148))/_xlfn.STDEV.S(_xlfn._xlws.FILTER($U$3:$U$722,$A$3:$A$722=$A148)),0))</f>
        <v>0</v>
      </c>
      <c r="AJ148" s="25">
        <f t="array" ref="AJ148">IFERROR((Z148-AVERAGEIFS($Z$3:$Z$722,$A$3:$A$722,$A148))/_xlfn.STDEV.S(_xlfn._xlws.FILTER($Z$3:$Z$722,$A$3:$A$722=$A148)),"")</f>
        <v>-1.1742507699036475</v>
      </c>
      <c r="AK148" s="28">
        <f t="array" ref="AK148">IFERROR((AG148-AVERAGEIFS($AG$3:$AG$722,$A$3:$A$722,$A148))/_xlfn.STDEV.S(_xlfn._xlws.FILTER($AG$3:$AG$722,$A$3:$A$722=$A148)),"")</f>
        <v>-1.4717431234401432</v>
      </c>
      <c r="AL148" s="31">
        <f t="array" ref="AL148">IFERROR((AH148-AVERAGEIFS($AH$3:$AH$722,$A$3:$A$722,$A148))/_xlfn.STDEV.S(_xlfn._xlws.FILTER($AH$3:$AH$722,$A$3:$A$722=$A148)),"")</f>
        <v>-0.74779477886772527</v>
      </c>
      <c r="AM148" s="18">
        <f t="shared" si="50"/>
        <v>-0.31622776601683722</v>
      </c>
      <c r="AN148" s="18">
        <f t="shared" si="51"/>
        <v>-1.4904785359204848</v>
      </c>
      <c r="AO148">
        <f t="shared" si="52"/>
        <v>1.1742507699036475</v>
      </c>
      <c r="AP148">
        <f t="shared" si="53"/>
        <v>-2.3220082701280056</v>
      </c>
      <c r="AQ148">
        <f t="shared" si="54"/>
        <v>-1.1922730973600406</v>
      </c>
      <c r="AR148" s="18" t="str">
        <f t="shared" si="55"/>
        <v>A. 총체적과장형</v>
      </c>
      <c r="AS148">
        <f t="shared" si="56"/>
        <v>2.75</v>
      </c>
      <c r="AT148">
        <f t="shared" si="57"/>
        <v>2.907692307692308</v>
      </c>
      <c r="AU148">
        <f t="shared" si="58"/>
        <v>3.094736842105263</v>
      </c>
      <c r="AV148">
        <f t="shared" si="59"/>
        <v>3.204081632653061</v>
      </c>
    </row>
    <row r="149" spans="1:48" x14ac:dyDescent="0.3">
      <c r="A149" t="s">
        <v>111</v>
      </c>
      <c r="B149" t="s">
        <v>109</v>
      </c>
      <c r="C149">
        <v>2023</v>
      </c>
      <c r="D149" t="s">
        <v>89</v>
      </c>
      <c r="E149">
        <v>6</v>
      </c>
      <c r="F149">
        <v>6</v>
      </c>
      <c r="G149">
        <v>8</v>
      </c>
      <c r="H149">
        <v>6</v>
      </c>
      <c r="I149">
        <f t="shared" si="40"/>
        <v>5.8</v>
      </c>
      <c r="J149">
        <f t="array" ref="J149">STDEV(IF(($B$3:$B$722=$B149)*($C$3:$C$722=$C149)*($D$3:$D$722=$D149),$E$3:$E$722))</f>
        <v>0.63245553203367788</v>
      </c>
      <c r="K149">
        <f t="shared" si="41"/>
        <v>6.4</v>
      </c>
      <c r="L149">
        <f t="array" ref="L149">STDEV(IF(($B$3:$B$722=$B149)*($C$3:$C$722=$C149)*($D$3:$D$722=$D149),$F$3:$F$722))</f>
        <v>0.84327404271156636</v>
      </c>
      <c r="M149">
        <f t="shared" si="42"/>
        <v>6.6</v>
      </c>
      <c r="N149">
        <f t="array" ref="N149">STDEV(IF(($B$3:$B$722=$B149)*($C$3:$C$722=$C149)*($D$3:$D$722=$D149),$G$3:$G$722))</f>
        <v>1.6465452046971285</v>
      </c>
      <c r="O149">
        <f t="shared" si="43"/>
        <v>5.4</v>
      </c>
      <c r="P149">
        <f t="array" ref="P149">STDEV(IF(($B$3:$B$722=$B149)*($C$3:$C$722=$C149)*($D$3:$D$722=$D149),$H$3:$H$722))</f>
        <v>1.3498971154211048</v>
      </c>
      <c r="Q149" s="35">
        <f t="shared" si="44"/>
        <v>0.31622776601683722</v>
      </c>
      <c r="R149">
        <f t="shared" si="45"/>
        <v>-0.47434164902525816</v>
      </c>
      <c r="S149">
        <f t="shared" si="46"/>
        <v>0.85026514668786235</v>
      </c>
      <c r="T149">
        <f t="shared" si="47"/>
        <v>0.44447831849231539</v>
      </c>
      <c r="U149" s="22">
        <v>2.0249999999999999E-3</v>
      </c>
      <c r="V149">
        <v>0</v>
      </c>
      <c r="W149">
        <v>0</v>
      </c>
      <c r="X149">
        <v>4</v>
      </c>
      <c r="Y149">
        <v>4</v>
      </c>
      <c r="Z149">
        <v>2.75</v>
      </c>
      <c r="AA149">
        <v>3.03125</v>
      </c>
      <c r="AB149">
        <v>2.578125</v>
      </c>
      <c r="AC149">
        <v>2.734375</v>
      </c>
      <c r="AD149">
        <v>2.90625</v>
      </c>
      <c r="AE149">
        <v>2.28125</v>
      </c>
      <c r="AF149">
        <v>64</v>
      </c>
      <c r="AG149" s="28">
        <f t="shared" si="48"/>
        <v>2.78125</v>
      </c>
      <c r="AH149" s="31">
        <f t="shared" si="49"/>
        <v>2.59375</v>
      </c>
      <c r="AI149" s="22" cm="1">
        <f t="array" ref="AI149">IF(U149="",0,IFERROR((U149-AVERAGEIFS($U$3:$U$722,$A$3:$A$722,$A149))/_xlfn.STDEV.S(_xlfn._xlws.FILTER($U$3:$U$722,$A$3:$A$722=$A149)),0))</f>
        <v>0.75437742207467839</v>
      </c>
      <c r="AJ149" s="25">
        <f t="array" ref="AJ149">IFERROR((Z149-AVERAGEIFS($Z$3:$Z$722,$A$3:$A$722,$A149))/_xlfn.STDEV.S(_xlfn._xlws.FILTER($Z$3:$Z$722,$A$3:$A$722=$A149)),"")</f>
        <v>-1.434113507453427</v>
      </c>
      <c r="AK149" s="28">
        <f t="array" ref="AK149">IFERROR((AG149-AVERAGEIFS($AG$3:$AG$722,$A$3:$A$722,$A149))/_xlfn.STDEV.S(_xlfn._xlws.FILTER($AG$3:$AG$722,$A$3:$A$722=$A149)),"")</f>
        <v>-0.97547275343429773</v>
      </c>
      <c r="AL149" s="31">
        <f t="array" ref="AL149">IFERROR((AH149-AVERAGEIFS($AH$3:$AH$722,$A$3:$A$722,$A149))/_xlfn.STDEV.S(_xlfn._xlws.FILTER($AH$3:$AH$722,$A$3:$A$722=$A149)),"")</f>
        <v>-0.66669166957426529</v>
      </c>
      <c r="AM149" s="18">
        <f t="shared" si="50"/>
        <v>0.43814965605784117</v>
      </c>
      <c r="AN149" s="18">
        <f t="shared" si="51"/>
        <v>-1.7503412734702644</v>
      </c>
      <c r="AO149">
        <f t="shared" si="52"/>
        <v>2.1884909295281054</v>
      </c>
      <c r="AP149">
        <f t="shared" si="53"/>
        <v>-1.8257379001221601</v>
      </c>
      <c r="AQ149">
        <f t="shared" si="54"/>
        <v>-1.1111699880665806</v>
      </c>
      <c r="AR149" s="18" t="str">
        <f t="shared" si="55"/>
        <v>C. 내부은폐형</v>
      </c>
      <c r="AS149">
        <f t="shared" si="56"/>
        <v>2.907692307692308</v>
      </c>
      <c r="AT149">
        <f t="shared" si="57"/>
        <v>3.094736842105263</v>
      </c>
      <c r="AU149">
        <f t="shared" si="58"/>
        <v>3.204081632653061</v>
      </c>
      <c r="AV149">
        <f t="shared" si="59"/>
        <v>3.1475409836065569</v>
      </c>
    </row>
    <row r="150" spans="1:48" x14ac:dyDescent="0.3">
      <c r="A150" t="s">
        <v>111</v>
      </c>
      <c r="B150" t="s">
        <v>109</v>
      </c>
      <c r="C150">
        <v>2023</v>
      </c>
      <c r="D150" t="s">
        <v>90</v>
      </c>
      <c r="E150">
        <v>6</v>
      </c>
      <c r="F150">
        <v>6</v>
      </c>
      <c r="G150">
        <v>8</v>
      </c>
      <c r="H150">
        <v>6</v>
      </c>
      <c r="I150">
        <f t="shared" si="40"/>
        <v>5.8</v>
      </c>
      <c r="J150">
        <f t="array" ref="J150">STDEV(IF(($B$3:$B$722=$B150)*($C$3:$C$722=$C150)*($D$3:$D$722=$D150),$E$3:$E$722))</f>
        <v>0.63245553203367788</v>
      </c>
      <c r="K150">
        <f t="shared" si="41"/>
        <v>6.4</v>
      </c>
      <c r="L150">
        <f t="array" ref="L150">STDEV(IF(($B$3:$B$722=$B150)*($C$3:$C$722=$C150)*($D$3:$D$722=$D150),$F$3:$F$722))</f>
        <v>0.84327404271156636</v>
      </c>
      <c r="M150">
        <f t="shared" si="42"/>
        <v>6.6</v>
      </c>
      <c r="N150">
        <f t="array" ref="N150">STDEV(IF(($B$3:$B$722=$B150)*($C$3:$C$722=$C150)*($D$3:$D$722=$D150),$G$3:$G$722))</f>
        <v>1.6465452046971285</v>
      </c>
      <c r="O150">
        <f t="shared" si="43"/>
        <v>5.4</v>
      </c>
      <c r="P150">
        <f t="array" ref="P150">STDEV(IF(($B$3:$B$722=$B150)*($C$3:$C$722=$C150)*($D$3:$D$722=$D150),$H$3:$H$722))</f>
        <v>1.3498971154211048</v>
      </c>
      <c r="Q150" s="35">
        <f t="shared" si="44"/>
        <v>0.31622776601683722</v>
      </c>
      <c r="R150">
        <f t="shared" si="45"/>
        <v>-0.47434164902525816</v>
      </c>
      <c r="S150">
        <f t="shared" si="46"/>
        <v>0.85026514668786235</v>
      </c>
      <c r="T150">
        <f t="shared" si="47"/>
        <v>0.44447831849231539</v>
      </c>
      <c r="V150">
        <v>0</v>
      </c>
      <c r="W150">
        <v>0</v>
      </c>
      <c r="X150">
        <v>1</v>
      </c>
      <c r="Y150">
        <v>1</v>
      </c>
      <c r="Z150">
        <v>2.907692307692308</v>
      </c>
      <c r="AA150">
        <v>3.0153846153846162</v>
      </c>
      <c r="AB150">
        <v>2.7076923076923078</v>
      </c>
      <c r="AC150">
        <v>3.0153846153846162</v>
      </c>
      <c r="AD150">
        <v>2.9846153846153851</v>
      </c>
      <c r="AE150">
        <v>2.569230769230769</v>
      </c>
      <c r="AF150">
        <v>65</v>
      </c>
      <c r="AG150" s="28">
        <f t="shared" si="48"/>
        <v>2.9128205128205131</v>
      </c>
      <c r="AH150" s="31">
        <f t="shared" si="49"/>
        <v>2.7769230769230768</v>
      </c>
      <c r="AI150" s="22" cm="1">
        <f t="array" ref="AI150">IF(U150="",0,IFERROR((U150-AVERAGEIFS($U$3:$U$722,$A$3:$A$722,$A150))/_xlfn.STDEV.S(_xlfn._xlws.FILTER($U$3:$U$722,$A$3:$A$722=$A150)),0))</f>
        <v>0</v>
      </c>
      <c r="AJ150" s="25">
        <f t="array" ref="AJ150">IFERROR((Z150-AVERAGEIFS($Z$3:$Z$722,$A$3:$A$722,$A150))/_xlfn.STDEV.S(_xlfn._xlws.FILTER($Z$3:$Z$722,$A$3:$A$722=$A150)),"")</f>
        <v>-0.61454641210411798</v>
      </c>
      <c r="AK150" s="28">
        <f t="array" ref="AK150">IFERROR((AG150-AVERAGEIFS($AG$3:$AG$722,$A$3:$A$722,$A150))/_xlfn.STDEV.S(_xlfn._xlws.FILTER($AG$3:$AG$722,$A$3:$A$722=$A150)),"")</f>
        <v>3.5539588438650446E-2</v>
      </c>
      <c r="AL150" s="31">
        <f t="array" ref="AL150">IFERROR((AH150-AVERAGEIFS($AH$3:$AH$722,$A$3:$A$722,$A150))/_xlfn.STDEV.S(_xlfn._xlws.FILTER($AH$3:$AH$722,$A$3:$A$722=$A150)),"")</f>
        <v>0.52178081661065123</v>
      </c>
      <c r="AM150" s="18">
        <f t="shared" si="50"/>
        <v>-0.31622776601683722</v>
      </c>
      <c r="AN150" s="18">
        <f t="shared" si="51"/>
        <v>-0.9307741781209552</v>
      </c>
      <c r="AO150">
        <f t="shared" si="52"/>
        <v>0.61454641210411798</v>
      </c>
      <c r="AP150">
        <f t="shared" si="53"/>
        <v>-0.81472555824921189</v>
      </c>
      <c r="AQ150">
        <f t="shared" si="54"/>
        <v>7.7302498118335838E-2</v>
      </c>
      <c r="AR150" s="18" t="str">
        <f t="shared" si="55"/>
        <v>A. 총체적과장형</v>
      </c>
      <c r="AS150">
        <f t="shared" si="56"/>
        <v>3.094736842105263</v>
      </c>
      <c r="AT150">
        <f t="shared" si="57"/>
        <v>3.204081632653061</v>
      </c>
      <c r="AU150">
        <f t="shared" si="58"/>
        <v>3.1475409836065569</v>
      </c>
      <c r="AV150">
        <f t="shared" si="59"/>
        <v>2.916666666666667</v>
      </c>
    </row>
    <row r="151" spans="1:48" x14ac:dyDescent="0.3">
      <c r="A151" t="s">
        <v>111</v>
      </c>
      <c r="B151" t="s">
        <v>109</v>
      </c>
      <c r="C151">
        <v>2024</v>
      </c>
      <c r="D151" t="s">
        <v>91</v>
      </c>
      <c r="E151">
        <v>6</v>
      </c>
      <c r="F151">
        <v>6</v>
      </c>
      <c r="G151">
        <v>6</v>
      </c>
      <c r="H151">
        <v>4</v>
      </c>
      <c r="I151">
        <f t="shared" si="40"/>
        <v>5.8</v>
      </c>
      <c r="J151">
        <f t="array" ref="J151">STDEV(IF(($B$3:$B$722=$B151)*($C$3:$C$722=$C151)*($D$3:$D$722=$D151),$E$3:$E$722))</f>
        <v>1.4757295747452446</v>
      </c>
      <c r="K151">
        <f t="shared" si="41"/>
        <v>6</v>
      </c>
      <c r="L151">
        <f t="array" ref="L151">STDEV(IF(($B$3:$B$722=$B151)*($C$3:$C$722=$C151)*($D$3:$D$722=$D151),$F$3:$F$722))</f>
        <v>0.94280904158206336</v>
      </c>
      <c r="M151">
        <f t="shared" si="42"/>
        <v>7</v>
      </c>
      <c r="N151">
        <f t="array" ref="N151">STDEV(IF(($B$3:$B$722=$B151)*($C$3:$C$722=$C151)*($D$3:$D$722=$D151),$G$3:$G$722))</f>
        <v>1.4142135623730951</v>
      </c>
      <c r="O151">
        <f t="shared" si="43"/>
        <v>5.0999999999999996</v>
      </c>
      <c r="P151">
        <f t="array" ref="P151">STDEV(IF(($B$3:$B$722=$B151)*($C$3:$C$722=$C151)*($D$3:$D$722=$D151),$H$3:$H$722))</f>
        <v>1.663329993316619</v>
      </c>
      <c r="Q151" s="35">
        <f t="shared" si="44"/>
        <v>0.13552618543578773</v>
      </c>
      <c r="R151">
        <f t="shared" si="45"/>
        <v>0</v>
      </c>
      <c r="S151">
        <f t="shared" si="46"/>
        <v>-0.70710678118654746</v>
      </c>
      <c r="T151">
        <f t="shared" si="47"/>
        <v>-0.66132397324636705</v>
      </c>
      <c r="U151" s="22">
        <v>-0.71985714285714286</v>
      </c>
      <c r="V151">
        <v>0</v>
      </c>
      <c r="W151">
        <v>5</v>
      </c>
      <c r="X151">
        <v>2</v>
      </c>
      <c r="Y151">
        <v>7</v>
      </c>
      <c r="Z151">
        <v>3.094736842105263</v>
      </c>
      <c r="AA151">
        <v>3</v>
      </c>
      <c r="AB151">
        <v>2.8</v>
      </c>
      <c r="AC151">
        <v>2.8631578947368421</v>
      </c>
      <c r="AD151">
        <v>2.9578947368421051</v>
      </c>
      <c r="AE151">
        <v>2.4526315789473681</v>
      </c>
      <c r="AF151">
        <v>95</v>
      </c>
      <c r="AG151" s="28">
        <f t="shared" si="48"/>
        <v>2.8877192982456137</v>
      </c>
      <c r="AH151" s="31">
        <f t="shared" si="49"/>
        <v>2.7052631578947368</v>
      </c>
      <c r="AI151" s="22" cm="1">
        <f t="array" ref="AI151">IF(U151="",0,IFERROR((U151-AVERAGEIFS($U$3:$U$722,$A$3:$A$722,$A151))/_xlfn.STDEV.S(_xlfn._xlws.FILTER($U$3:$U$722,$A$3:$A$722=$A151)),0))</f>
        <v>-1.470077422442817</v>
      </c>
      <c r="AJ151" s="25">
        <f t="array" ref="AJ151">IFERROR((Z151-AVERAGEIFS($Z$3:$Z$722,$A$3:$A$722,$A151))/_xlfn.STDEV.S(_xlfn._xlws.FILTER($Z$3:$Z$722,$A$3:$A$722=$A151)),"")</f>
        <v>0.35757168302137371</v>
      </c>
      <c r="AK151" s="28">
        <f t="array" ref="AK151">IFERROR((AG151-AVERAGEIFS($AG$3:$AG$722,$A$3:$A$722,$A151))/_xlfn.STDEV.S(_xlfn._xlws.FILTER($AG$3:$AG$722,$A$3:$A$722=$A151)),"")</f>
        <v>-0.15734282257577137</v>
      </c>
      <c r="AL151" s="31">
        <f t="array" ref="AL151">IFERROR((AH151-AVERAGEIFS($AH$3:$AH$722,$A$3:$A$722,$A151))/_xlfn.STDEV.S(_xlfn._xlws.FILTER($AH$3:$AH$722,$A$3:$A$722=$A151)),"")</f>
        <v>5.6833437017381173E-2</v>
      </c>
      <c r="AM151" s="18">
        <f t="shared" si="50"/>
        <v>-1.6056036078786047</v>
      </c>
      <c r="AN151" s="18">
        <f t="shared" si="51"/>
        <v>0.22204549758558598</v>
      </c>
      <c r="AO151">
        <f t="shared" si="52"/>
        <v>-1.8276491054641908</v>
      </c>
      <c r="AP151">
        <f t="shared" si="53"/>
        <v>0.54976395861077609</v>
      </c>
      <c r="AQ151">
        <f t="shared" si="54"/>
        <v>0.71815741026374824</v>
      </c>
      <c r="AR151" s="18" t="str">
        <f t="shared" si="55"/>
        <v>D. 균형일치형</v>
      </c>
      <c r="AS151">
        <f t="shared" si="56"/>
        <v>3.204081632653061</v>
      </c>
      <c r="AT151">
        <f t="shared" si="57"/>
        <v>3.1475409836065569</v>
      </c>
      <c r="AU151">
        <f t="shared" si="58"/>
        <v>2.916666666666667</v>
      </c>
      <c r="AV151">
        <f t="shared" si="59"/>
        <v>3.4509803921568629</v>
      </c>
    </row>
    <row r="152" spans="1:48" x14ac:dyDescent="0.3">
      <c r="A152" t="s">
        <v>111</v>
      </c>
      <c r="B152" t="s">
        <v>109</v>
      </c>
      <c r="C152">
        <v>2024</v>
      </c>
      <c r="D152" t="s">
        <v>92</v>
      </c>
      <c r="E152">
        <v>6</v>
      </c>
      <c r="F152">
        <v>6</v>
      </c>
      <c r="G152">
        <v>6</v>
      </c>
      <c r="H152">
        <v>4</v>
      </c>
      <c r="I152">
        <f t="shared" si="40"/>
        <v>5.8</v>
      </c>
      <c r="J152">
        <f t="array" ref="J152">STDEV(IF(($B$3:$B$722=$B152)*($C$3:$C$722=$C152)*($D$3:$D$722=$D152),$E$3:$E$722))</f>
        <v>1.4757295747452446</v>
      </c>
      <c r="K152">
        <f t="shared" si="41"/>
        <v>6</v>
      </c>
      <c r="L152">
        <f t="array" ref="L152">STDEV(IF(($B$3:$B$722=$B152)*($C$3:$C$722=$C152)*($D$3:$D$722=$D152),$F$3:$F$722))</f>
        <v>0.94280904158206336</v>
      </c>
      <c r="M152">
        <f t="shared" si="42"/>
        <v>7</v>
      </c>
      <c r="N152">
        <f t="array" ref="N152">STDEV(IF(($B$3:$B$722=$B152)*($C$3:$C$722=$C152)*($D$3:$D$722=$D152),$G$3:$G$722))</f>
        <v>1.4142135623730951</v>
      </c>
      <c r="O152">
        <f t="shared" si="43"/>
        <v>5.0999999999999996</v>
      </c>
      <c r="P152">
        <f t="array" ref="P152">STDEV(IF(($B$3:$B$722=$B152)*($C$3:$C$722=$C152)*($D$3:$D$722=$D152),$H$3:$H$722))</f>
        <v>1.663329993316619</v>
      </c>
      <c r="Q152" s="35">
        <f t="shared" si="44"/>
        <v>0.13552618543578773</v>
      </c>
      <c r="R152">
        <f t="shared" si="45"/>
        <v>0</v>
      </c>
      <c r="S152">
        <f t="shared" si="46"/>
        <v>-0.70710678118654746</v>
      </c>
      <c r="T152">
        <f t="shared" si="47"/>
        <v>-0.66132397324636705</v>
      </c>
      <c r="U152" s="22">
        <v>4.3433333333333303E-2</v>
      </c>
      <c r="V152">
        <v>1</v>
      </c>
      <c r="W152">
        <v>0</v>
      </c>
      <c r="X152">
        <v>2</v>
      </c>
      <c r="Y152">
        <v>3</v>
      </c>
      <c r="Z152">
        <v>3.204081632653061</v>
      </c>
      <c r="AA152">
        <v>3.2653061224489801</v>
      </c>
      <c r="AB152">
        <v>2.806122448979592</v>
      </c>
      <c r="AC152">
        <v>2.9387755102040818</v>
      </c>
      <c r="AD152">
        <v>2.8367346938775508</v>
      </c>
      <c r="AE152">
        <v>2.4591836734693882</v>
      </c>
      <c r="AF152">
        <v>98</v>
      </c>
      <c r="AG152" s="28">
        <f t="shared" si="48"/>
        <v>3.0034013605442182</v>
      </c>
      <c r="AH152" s="31">
        <f t="shared" si="49"/>
        <v>2.6479591836734695</v>
      </c>
      <c r="AI152" s="22" cm="1">
        <f t="array" ref="AI152">IF(U152="",0,IFERROR((U152-AVERAGEIFS($U$3:$U$722,$A$3:$A$722,$A152))/_xlfn.STDEV.S(_xlfn._xlws.FILTER($U$3:$U$722,$A$3:$A$722=$A152)),0))</f>
        <v>0.88197576842268732</v>
      </c>
      <c r="AJ152" s="25">
        <f t="array" ref="AJ152">IFERROR((Z152-AVERAGEIFS($Z$3:$Z$722,$A$3:$A$722,$A152))/_xlfn.STDEV.S(_xlfn._xlws.FILTER($Z$3:$Z$722,$A$3:$A$722=$A152)),"")</f>
        <v>0.92586441519253648</v>
      </c>
      <c r="AK152" s="28">
        <f t="array" ref="AK152">IFERROR((AG152-AVERAGEIFS($AG$3:$AG$722,$A$3:$A$722,$A152))/_xlfn.STDEV.S(_xlfn._xlws.FILTER($AG$3:$AG$722,$A$3:$A$722=$A152)),"")</f>
        <v>0.73157970428824115</v>
      </c>
      <c r="AL152" s="31">
        <f t="array" ref="AL152">IFERROR((AH152-AVERAGEIFS($AH$3:$AH$722,$A$3:$A$722,$A152))/_xlfn.STDEV.S(_xlfn._xlws.FILTER($AH$3:$AH$722,$A$3:$A$722=$A152)),"")</f>
        <v>-0.31496900171997844</v>
      </c>
      <c r="AM152" s="18">
        <f t="shared" si="50"/>
        <v>0.74644958298689956</v>
      </c>
      <c r="AN152" s="18">
        <f t="shared" si="51"/>
        <v>0.79033822975674872</v>
      </c>
      <c r="AO152">
        <f t="shared" si="52"/>
        <v>-4.388864676984916E-2</v>
      </c>
      <c r="AP152">
        <f t="shared" si="53"/>
        <v>1.4386864854747885</v>
      </c>
      <c r="AQ152">
        <f t="shared" si="54"/>
        <v>0.34635497152638861</v>
      </c>
      <c r="AR152" s="18" t="str">
        <f t="shared" si="55"/>
        <v>E. 총체적과소형</v>
      </c>
      <c r="AS152">
        <f t="shared" si="56"/>
        <v>3.1475409836065569</v>
      </c>
      <c r="AT152">
        <f t="shared" si="57"/>
        <v>2.916666666666667</v>
      </c>
      <c r="AU152">
        <f t="shared" si="58"/>
        <v>3.4509803921568629</v>
      </c>
      <c r="AV152">
        <f t="shared" si="59"/>
        <v>3.12280701754386</v>
      </c>
    </row>
    <row r="153" spans="1:48" x14ac:dyDescent="0.3">
      <c r="A153" t="s">
        <v>111</v>
      </c>
      <c r="B153" t="s">
        <v>109</v>
      </c>
      <c r="C153">
        <v>2024</v>
      </c>
      <c r="D153" t="s">
        <v>93</v>
      </c>
      <c r="E153">
        <v>6</v>
      </c>
      <c r="F153">
        <v>6</v>
      </c>
      <c r="G153">
        <v>6</v>
      </c>
      <c r="H153">
        <v>4</v>
      </c>
      <c r="I153">
        <f t="shared" si="40"/>
        <v>5.8</v>
      </c>
      <c r="J153">
        <f t="array" ref="J153">STDEV(IF(($B$3:$B$722=$B153)*($C$3:$C$722=$C153)*($D$3:$D$722=$D153),$E$3:$E$722))</f>
        <v>1.4757295747452446</v>
      </c>
      <c r="K153">
        <f t="shared" si="41"/>
        <v>6</v>
      </c>
      <c r="L153">
        <f t="array" ref="L153">STDEV(IF(($B$3:$B$722=$B153)*($C$3:$C$722=$C153)*($D$3:$D$722=$D153),$F$3:$F$722))</f>
        <v>0.94280904158206336</v>
      </c>
      <c r="M153">
        <f t="shared" si="42"/>
        <v>7</v>
      </c>
      <c r="N153">
        <f t="array" ref="N153">STDEV(IF(($B$3:$B$722=$B153)*($C$3:$C$722=$C153)*($D$3:$D$722=$D153),$G$3:$G$722))</f>
        <v>1.4142135623730951</v>
      </c>
      <c r="O153">
        <f t="shared" si="43"/>
        <v>5.0999999999999996</v>
      </c>
      <c r="P153">
        <f t="array" ref="P153">STDEV(IF(($B$3:$B$722=$B153)*($C$3:$C$722=$C153)*($D$3:$D$722=$D153),$H$3:$H$722))</f>
        <v>1.663329993316619</v>
      </c>
      <c r="Q153" s="35">
        <f t="shared" si="44"/>
        <v>0.13552618543578773</v>
      </c>
      <c r="R153">
        <f t="shared" si="45"/>
        <v>0</v>
      </c>
      <c r="S153">
        <f t="shared" si="46"/>
        <v>-0.70710678118654746</v>
      </c>
      <c r="T153">
        <f t="shared" si="47"/>
        <v>-0.66132397324636705</v>
      </c>
      <c r="U153" s="22">
        <v>-0.3324333333333333</v>
      </c>
      <c r="V153">
        <v>0</v>
      </c>
      <c r="W153">
        <v>1</v>
      </c>
      <c r="X153">
        <v>2</v>
      </c>
      <c r="Y153">
        <v>3</v>
      </c>
      <c r="Z153">
        <v>3.1475409836065569</v>
      </c>
      <c r="AA153">
        <v>3.0655737704918038</v>
      </c>
      <c r="AB153">
        <v>2.6721311475409841</v>
      </c>
      <c r="AC153">
        <v>2.8032786885245899</v>
      </c>
      <c r="AD153">
        <v>3.0491803278688518</v>
      </c>
      <c r="AE153">
        <v>2.4754098360655741</v>
      </c>
      <c r="AF153">
        <v>61</v>
      </c>
      <c r="AG153" s="28">
        <f t="shared" si="48"/>
        <v>2.8469945355191264</v>
      </c>
      <c r="AH153" s="31">
        <f t="shared" si="49"/>
        <v>2.762295081967213</v>
      </c>
      <c r="AI153" s="22" cm="1">
        <f t="array" ref="AI153">IF(U153="",0,IFERROR((U153-AVERAGEIFS($U$3:$U$722,$A$3:$A$722,$A153))/_xlfn.STDEV.S(_xlfn._xlws.FILTER($U$3:$U$722,$A$3:$A$722=$A153)),0))</f>
        <v>-0.27624435910409822</v>
      </c>
      <c r="AJ153" s="25">
        <f t="array" ref="AJ153">IFERROR((Z153-AVERAGEIFS($Z$3:$Z$722,$A$3:$A$722,$A153))/_xlfn.STDEV.S(_xlfn._xlws.FILTER($Z$3:$Z$722,$A$3:$A$722=$A153)),"")</f>
        <v>0.63200825831121754</v>
      </c>
      <c r="AK153" s="28">
        <f t="array" ref="AK153">IFERROR((AG153-AVERAGEIFS($AG$3:$AG$722,$A$3:$A$722,$A153))/_xlfn.STDEV.S(_xlfn._xlws.FILTER($AG$3:$AG$722,$A$3:$A$722=$A153)),"")</f>
        <v>-0.47027948941459474</v>
      </c>
      <c r="AL153" s="31">
        <f t="array" ref="AL153">IFERROR((AH153-AVERAGEIFS($AH$3:$AH$722,$A$3:$A$722,$A153))/_xlfn.STDEV.S(_xlfn._xlws.FILTER($AH$3:$AH$722,$A$3:$A$722=$A153)),"")</f>
        <v>0.42687074671868386</v>
      </c>
      <c r="AM153" s="18">
        <f t="shared" si="50"/>
        <v>-0.41177054453988593</v>
      </c>
      <c r="AN153" s="18">
        <f t="shared" si="51"/>
        <v>0.49648207287542978</v>
      </c>
      <c r="AO153">
        <f t="shared" si="52"/>
        <v>-0.90825261741531582</v>
      </c>
      <c r="AP153">
        <f t="shared" si="53"/>
        <v>0.23682729177195272</v>
      </c>
      <c r="AQ153">
        <f t="shared" si="54"/>
        <v>1.0881947199650508</v>
      </c>
      <c r="AR153" s="18" t="str">
        <f t="shared" si="55"/>
        <v>B. 외부미화형</v>
      </c>
      <c r="AS153">
        <f t="shared" si="56"/>
        <v>2.916666666666667</v>
      </c>
      <c r="AT153">
        <f t="shared" si="57"/>
        <v>3.4509803921568629</v>
      </c>
      <c r="AU153">
        <f t="shared" si="58"/>
        <v>3.12280701754386</v>
      </c>
      <c r="AV153">
        <f t="shared" si="59"/>
        <v>2.921875</v>
      </c>
    </row>
    <row r="154" spans="1:48" x14ac:dyDescent="0.3">
      <c r="A154" t="s">
        <v>111</v>
      </c>
      <c r="B154" t="s">
        <v>109</v>
      </c>
      <c r="C154">
        <v>2024</v>
      </c>
      <c r="D154" t="s">
        <v>94</v>
      </c>
      <c r="E154">
        <v>6</v>
      </c>
      <c r="F154">
        <v>6</v>
      </c>
      <c r="G154">
        <v>6</v>
      </c>
      <c r="H154">
        <v>4</v>
      </c>
      <c r="I154">
        <f t="shared" si="40"/>
        <v>5.8</v>
      </c>
      <c r="J154">
        <f t="array" ref="J154">STDEV(IF(($B$3:$B$722=$B154)*($C$3:$C$722=$C154)*($D$3:$D$722=$D154),$E$3:$E$722))</f>
        <v>1.4757295747452446</v>
      </c>
      <c r="K154">
        <f t="shared" si="41"/>
        <v>6</v>
      </c>
      <c r="L154">
        <f t="array" ref="L154">STDEV(IF(($B$3:$B$722=$B154)*($C$3:$C$722=$C154)*($D$3:$D$722=$D154),$F$3:$F$722))</f>
        <v>0.94280904158206336</v>
      </c>
      <c r="M154">
        <f t="shared" si="42"/>
        <v>7</v>
      </c>
      <c r="N154">
        <f t="array" ref="N154">STDEV(IF(($B$3:$B$722=$B154)*($C$3:$C$722=$C154)*($D$3:$D$722=$D154),$G$3:$G$722))</f>
        <v>1.4142135623730951</v>
      </c>
      <c r="O154">
        <f t="shared" si="43"/>
        <v>5.0999999999999996</v>
      </c>
      <c r="P154">
        <f t="array" ref="P154">STDEV(IF(($B$3:$B$722=$B154)*($C$3:$C$722=$C154)*($D$3:$D$722=$D154),$H$3:$H$722))</f>
        <v>1.663329993316619</v>
      </c>
      <c r="Q154" s="35">
        <f t="shared" si="44"/>
        <v>0.13552618543578773</v>
      </c>
      <c r="R154">
        <f t="shared" si="45"/>
        <v>0</v>
      </c>
      <c r="S154">
        <f t="shared" si="46"/>
        <v>-0.70710678118654746</v>
      </c>
      <c r="T154">
        <f t="shared" si="47"/>
        <v>-0.66132397324636705</v>
      </c>
      <c r="V154">
        <v>0</v>
      </c>
      <c r="W154">
        <v>0</v>
      </c>
      <c r="X154">
        <v>0</v>
      </c>
      <c r="Y154">
        <v>0</v>
      </c>
      <c r="Z154">
        <v>2.916666666666667</v>
      </c>
      <c r="AA154">
        <v>3.1</v>
      </c>
      <c r="AB154">
        <v>2.8166666666666669</v>
      </c>
      <c r="AC154">
        <v>2.7833333333333332</v>
      </c>
      <c r="AD154">
        <v>2.7166666666666668</v>
      </c>
      <c r="AE154">
        <v>2.2999999999999998</v>
      </c>
      <c r="AF154">
        <v>60</v>
      </c>
      <c r="AG154" s="28">
        <f t="shared" si="48"/>
        <v>2.9</v>
      </c>
      <c r="AH154" s="31">
        <f t="shared" si="49"/>
        <v>2.5083333333333333</v>
      </c>
      <c r="AI154" s="22" cm="1">
        <f t="array" ref="AI154">IF(U154="",0,IFERROR((U154-AVERAGEIFS($U$3:$U$722,$A$3:$A$722,$A154))/_xlfn.STDEV.S(_xlfn._xlws.FILTER($U$3:$U$722,$A$3:$A$722=$A154)),0))</f>
        <v>0</v>
      </c>
      <c r="AJ154" s="25">
        <f t="array" ref="AJ154">IFERROR((Z154-AVERAGEIFS($Z$3:$Z$722,$A$3:$A$722,$A154))/_xlfn.STDEV.S(_xlfn._xlws.FILTER($Z$3:$Z$722,$A$3:$A$722=$A154)),"")</f>
        <v>-0.56790438228749085</v>
      </c>
      <c r="AK154" s="28">
        <f t="array" ref="AK154">IFERROR((AG154-AVERAGEIFS($AG$3:$AG$722,$A$3:$A$722,$A154))/_xlfn.STDEV.S(_xlfn._xlws.FILTER($AG$3:$AG$722,$A$3:$A$722=$A154)),"")</f>
        <v>-6.2975621488070843E-2</v>
      </c>
      <c r="AL154" s="31">
        <f t="array" ref="AL154">IFERROR((AH154-AVERAGEIFS($AH$3:$AH$722,$A$3:$A$722,$A154))/_xlfn.STDEV.S(_xlfn._xlws.FILTER($AH$3:$AH$722,$A$3:$A$722=$A154)),"")</f>
        <v>-1.2208962497462346</v>
      </c>
      <c r="AM154" s="18">
        <f t="shared" si="50"/>
        <v>-0.13552618543578773</v>
      </c>
      <c r="AN154" s="18">
        <f t="shared" si="51"/>
        <v>-0.70343056772327861</v>
      </c>
      <c r="AO154">
        <f t="shared" si="52"/>
        <v>0.56790438228749085</v>
      </c>
      <c r="AP154">
        <f t="shared" si="53"/>
        <v>0.64413115969847667</v>
      </c>
      <c r="AQ154">
        <f t="shared" si="54"/>
        <v>-0.55957227649986752</v>
      </c>
      <c r="AR154" s="18" t="str">
        <f t="shared" si="55"/>
        <v>D. 균형일치형</v>
      </c>
      <c r="AS154">
        <f t="shared" si="56"/>
        <v>3.4509803921568629</v>
      </c>
      <c r="AT154">
        <f t="shared" si="57"/>
        <v>3.12280701754386</v>
      </c>
      <c r="AU154">
        <f t="shared" si="58"/>
        <v>2.921875</v>
      </c>
      <c r="AV154">
        <f t="shared" si="59"/>
        <v>2.9838709677419351</v>
      </c>
    </row>
    <row r="155" spans="1:48" x14ac:dyDescent="0.3">
      <c r="A155" t="s">
        <v>111</v>
      </c>
      <c r="B155" t="s">
        <v>109</v>
      </c>
      <c r="C155">
        <v>2025</v>
      </c>
      <c r="D155" t="s">
        <v>95</v>
      </c>
      <c r="E155">
        <v>6</v>
      </c>
      <c r="F155">
        <v>6</v>
      </c>
      <c r="G155">
        <v>8</v>
      </c>
      <c r="H155">
        <v>6</v>
      </c>
      <c r="I155">
        <f t="shared" si="40"/>
        <v>6.2</v>
      </c>
      <c r="J155">
        <f t="array" ref="J155">STDEV(IF(($B$3:$B$722=$B155)*($C$3:$C$722=$C155)*($D$3:$D$722=$D155),$E$3:$E$722))</f>
        <v>1.988857852023507</v>
      </c>
      <c r="K155">
        <f t="shared" si="41"/>
        <v>6.4</v>
      </c>
      <c r="L155">
        <f t="array" ref="L155">STDEV(IF(($B$3:$B$722=$B155)*($C$3:$C$722=$C155)*($D$3:$D$722=$D155),$F$3:$F$722))</f>
        <v>1.5776212754932302</v>
      </c>
      <c r="M155">
        <f t="shared" si="42"/>
        <v>7.8</v>
      </c>
      <c r="N155">
        <f t="array" ref="N155">STDEV(IF(($B$3:$B$722=$B155)*($C$3:$C$722=$C155)*($D$3:$D$722=$D155),$G$3:$G$722))</f>
        <v>0.63245553203367588</v>
      </c>
      <c r="O155">
        <f t="shared" si="43"/>
        <v>5.2</v>
      </c>
      <c r="P155">
        <f t="array" ref="P155">STDEV(IF(($B$3:$B$722=$B155)*($C$3:$C$722=$C155)*($D$3:$D$722=$D155),$H$3:$H$722))</f>
        <v>1.9321835661585924</v>
      </c>
      <c r="Q155" s="35">
        <f t="shared" si="44"/>
        <v>-0.1005602284730987</v>
      </c>
      <c r="R155">
        <f t="shared" si="45"/>
        <v>-0.25354627641855532</v>
      </c>
      <c r="S155">
        <f t="shared" si="46"/>
        <v>0.31622776601683822</v>
      </c>
      <c r="T155">
        <f t="shared" si="47"/>
        <v>0.41403933560541228</v>
      </c>
      <c r="V155">
        <v>0</v>
      </c>
      <c r="W155">
        <v>0</v>
      </c>
      <c r="X155">
        <v>0</v>
      </c>
      <c r="Y155">
        <v>0</v>
      </c>
      <c r="Z155" s="25">
        <v>3.4509803921568629</v>
      </c>
      <c r="AA155" s="28">
        <v>3.4705882352941182</v>
      </c>
      <c r="AB155" s="28">
        <v>3.117647058823529</v>
      </c>
      <c r="AC155" s="28">
        <v>3.117647058823529</v>
      </c>
      <c r="AD155" s="31">
        <v>3.2352941176470589</v>
      </c>
      <c r="AE155" s="31">
        <v>2.901960784313725</v>
      </c>
      <c r="AF155">
        <v>51</v>
      </c>
      <c r="AG155" s="28">
        <f t="shared" si="48"/>
        <v>3.2352941176470584</v>
      </c>
      <c r="AH155" s="31">
        <f t="shared" si="49"/>
        <v>3.0686274509803919</v>
      </c>
      <c r="AI155" s="22" cm="1">
        <f t="array" ref="AI155">IF(U155="",0,IFERROR((U155-AVERAGEIFS($U$3:$U$722,$A$3:$A$722,$A155))/_xlfn.STDEV.S(_xlfn._xlws.FILTER($U$3:$U$722,$A$3:$A$722=$A155)),0))</f>
        <v>0</v>
      </c>
      <c r="AJ155" s="25">
        <f t="array" ref="AJ155">IFERROR((Z155-AVERAGEIFS($Z$3:$Z$722,$A$3:$A$722,$A155))/_xlfn.STDEV.S(_xlfn._xlws.FILTER($Z$3:$Z$722,$A$3:$A$722=$A155)),"")</f>
        <v>2.2090601660385927</v>
      </c>
      <c r="AK155" s="28">
        <f t="array" ref="AK155">IFERROR((AG155-AVERAGEIFS($AG$3:$AG$722,$A$3:$A$722,$A155))/_xlfn.STDEV.S(_xlfn._xlws.FILTER($AG$3:$AG$722,$A$3:$A$722=$A155)),"")</f>
        <v>2.5134868687130401</v>
      </c>
      <c r="AL155" s="31">
        <f t="array" ref="AL155">IFERROR((AH155-AVERAGEIFS($AH$3:$AH$722,$A$3:$A$722,$A155))/_xlfn.STDEV.S(_xlfn._xlws.FILTER($AH$3:$AH$722,$A$3:$A$722=$A155)),"")</f>
        <v>2.414431355054687</v>
      </c>
      <c r="AM155" s="18">
        <f t="shared" si="50"/>
        <v>0.1005602284730987</v>
      </c>
      <c r="AN155" s="18">
        <f t="shared" si="51"/>
        <v>2.3096203945116915</v>
      </c>
      <c r="AO155">
        <f t="shared" si="52"/>
        <v>-2.2090601660385927</v>
      </c>
      <c r="AP155">
        <f t="shared" si="53"/>
        <v>2.1972591026962016</v>
      </c>
      <c r="AQ155">
        <f t="shared" si="54"/>
        <v>2.0003920194492748</v>
      </c>
      <c r="AR155" s="18" t="str">
        <f t="shared" si="55"/>
        <v>D. 균형일치형</v>
      </c>
      <c r="AS155">
        <f t="shared" si="56"/>
        <v>3.12280701754386</v>
      </c>
      <c r="AT155">
        <f t="shared" si="57"/>
        <v>2.921875</v>
      </c>
      <c r="AU155">
        <f t="shared" si="58"/>
        <v>2.9838709677419351</v>
      </c>
      <c r="AV155" t="str">
        <f t="shared" si="59"/>
        <v/>
      </c>
    </row>
    <row r="156" spans="1:48" x14ac:dyDescent="0.3">
      <c r="A156" t="s">
        <v>111</v>
      </c>
      <c r="B156" t="s">
        <v>109</v>
      </c>
      <c r="C156">
        <v>2025</v>
      </c>
      <c r="D156" t="s">
        <v>96</v>
      </c>
      <c r="E156">
        <v>6</v>
      </c>
      <c r="F156">
        <v>6</v>
      </c>
      <c r="G156">
        <v>8</v>
      </c>
      <c r="H156">
        <v>6</v>
      </c>
      <c r="I156">
        <f t="shared" si="40"/>
        <v>6.2</v>
      </c>
      <c r="J156">
        <f t="array" ref="J156">STDEV(IF(($B$3:$B$722=$B156)*($C$3:$C$722=$C156)*($D$3:$D$722=$D156),$E$3:$E$722))</f>
        <v>1.988857852023507</v>
      </c>
      <c r="K156">
        <f t="shared" si="41"/>
        <v>6.4</v>
      </c>
      <c r="L156">
        <f t="array" ref="L156">STDEV(IF(($B$3:$B$722=$B156)*($C$3:$C$722=$C156)*($D$3:$D$722=$D156),$F$3:$F$722))</f>
        <v>1.5776212754932302</v>
      </c>
      <c r="M156">
        <f t="shared" si="42"/>
        <v>7.8</v>
      </c>
      <c r="N156">
        <f t="array" ref="N156">STDEV(IF(($B$3:$B$722=$B156)*($C$3:$C$722=$C156)*($D$3:$D$722=$D156),$G$3:$G$722))</f>
        <v>0.63245553203367588</v>
      </c>
      <c r="O156">
        <f t="shared" si="43"/>
        <v>5.2</v>
      </c>
      <c r="P156">
        <f t="array" ref="P156">STDEV(IF(($B$3:$B$722=$B156)*($C$3:$C$722=$C156)*($D$3:$D$722=$D156),$H$3:$H$722))</f>
        <v>1.9321835661585924</v>
      </c>
      <c r="Q156" s="35">
        <f t="shared" si="44"/>
        <v>-0.1005602284730987</v>
      </c>
      <c r="R156">
        <f t="shared" si="45"/>
        <v>-0.25354627641855532</v>
      </c>
      <c r="S156">
        <f t="shared" si="46"/>
        <v>0.31622776601683822</v>
      </c>
      <c r="T156">
        <f t="shared" si="47"/>
        <v>0.41403933560541228</v>
      </c>
      <c r="V156">
        <v>1</v>
      </c>
      <c r="W156">
        <v>1</v>
      </c>
      <c r="X156">
        <v>0</v>
      </c>
      <c r="Y156">
        <v>2</v>
      </c>
      <c r="Z156" s="25">
        <v>3.12280701754386</v>
      </c>
      <c r="AA156" s="28">
        <v>3.1754385964912282</v>
      </c>
      <c r="AB156" s="28">
        <v>2.8947368421052642</v>
      </c>
      <c r="AC156" s="28">
        <v>2.929824561403509</v>
      </c>
      <c r="AD156" s="31">
        <v>3.052631578947369</v>
      </c>
      <c r="AE156" s="31">
        <v>2.5087719298245612</v>
      </c>
      <c r="AF156">
        <v>57</v>
      </c>
      <c r="AG156" s="28">
        <f t="shared" si="48"/>
        <v>3.0000000000000004</v>
      </c>
      <c r="AH156" s="31">
        <f t="shared" si="49"/>
        <v>2.7807017543859649</v>
      </c>
      <c r="AI156" s="22" cm="1">
        <f t="array" ref="AI156">IF(U156="",0,IFERROR((U156-AVERAGEIFS($U$3:$U$722,$A$3:$A$722,$A156))/_xlfn.STDEV.S(_xlfn._xlws.FILTER($U$3:$U$722,$A$3:$A$722=$A156)),0))</f>
        <v>0</v>
      </c>
      <c r="AJ156" s="25">
        <f t="array" ref="AJ156">IFERROR((Z156-AVERAGEIFS($Z$3:$Z$722,$A$3:$A$722,$A156))/_xlfn.STDEV.S(_xlfn._xlws.FILTER($Z$3:$Z$722,$A$3:$A$722=$A156)),"")</f>
        <v>0.50345953568090229</v>
      </c>
      <c r="AK156" s="28">
        <f t="array" ref="AK156">IFERROR((AG156-AVERAGEIFS($AG$3:$AG$722,$A$3:$A$722,$A156))/_xlfn.STDEV.S(_xlfn._xlws.FILTER($AG$3:$AG$722,$A$3:$A$722=$A156)),"")</f>
        <v>0.70544301594033543</v>
      </c>
      <c r="AL156" s="31">
        <f t="array" ref="AL156">IFERROR((AH156-AVERAGEIFS($AH$3:$AH$722,$A$3:$A$722,$A156))/_xlfn.STDEV.S(_xlfn._xlws.FILTER($AH$3:$AH$722,$A$3:$A$722=$A156)),"")</f>
        <v>0.54629781591123849</v>
      </c>
      <c r="AM156" s="18">
        <f t="shared" si="50"/>
        <v>0.1005602284730987</v>
      </c>
      <c r="AN156" s="18">
        <f t="shared" si="51"/>
        <v>0.60401976415400105</v>
      </c>
      <c r="AO156">
        <f t="shared" si="52"/>
        <v>-0.50345953568090229</v>
      </c>
      <c r="AP156">
        <f t="shared" si="53"/>
        <v>0.38921524992349721</v>
      </c>
      <c r="AQ156">
        <f t="shared" si="54"/>
        <v>0.13225848030582621</v>
      </c>
      <c r="AR156" s="18" t="str">
        <f t="shared" si="55"/>
        <v>D. 균형일치형</v>
      </c>
      <c r="AS156">
        <f t="shared" si="56"/>
        <v>2.921875</v>
      </c>
      <c r="AT156">
        <f t="shared" si="57"/>
        <v>2.9838709677419351</v>
      </c>
      <c r="AU156" t="str">
        <f t="shared" si="58"/>
        <v/>
      </c>
      <c r="AV156" t="str">
        <f t="shared" si="59"/>
        <v/>
      </c>
    </row>
    <row r="157" spans="1:48" x14ac:dyDescent="0.3">
      <c r="A157" t="s">
        <v>111</v>
      </c>
      <c r="B157" t="s">
        <v>109</v>
      </c>
      <c r="C157">
        <v>2025</v>
      </c>
      <c r="D157" t="s">
        <v>97</v>
      </c>
      <c r="E157">
        <v>6</v>
      </c>
      <c r="F157">
        <v>6</v>
      </c>
      <c r="G157">
        <v>8</v>
      </c>
      <c r="H157">
        <v>6</v>
      </c>
      <c r="I157">
        <f t="shared" si="40"/>
        <v>6.2</v>
      </c>
      <c r="J157">
        <f t="array" ref="J157">STDEV(IF(($B$3:$B$722=$B157)*($C$3:$C$722=$C157)*($D$3:$D$722=$D157),$E$3:$E$722))</f>
        <v>1.988857852023507</v>
      </c>
      <c r="K157">
        <f t="shared" si="41"/>
        <v>6.4</v>
      </c>
      <c r="L157">
        <f t="array" ref="L157">STDEV(IF(($B$3:$B$722=$B157)*($C$3:$C$722=$C157)*($D$3:$D$722=$D157),$F$3:$F$722))</f>
        <v>1.5776212754932302</v>
      </c>
      <c r="M157">
        <f t="shared" si="42"/>
        <v>7.8</v>
      </c>
      <c r="N157">
        <f t="array" ref="N157">STDEV(IF(($B$3:$B$722=$B157)*($C$3:$C$722=$C157)*($D$3:$D$722=$D157),$G$3:$G$722))</f>
        <v>0.63245553203367588</v>
      </c>
      <c r="O157">
        <f t="shared" si="43"/>
        <v>5.2</v>
      </c>
      <c r="P157">
        <f t="array" ref="P157">STDEV(IF(($B$3:$B$722=$B157)*($C$3:$C$722=$C157)*($D$3:$D$722=$D157),$H$3:$H$722))</f>
        <v>1.9321835661585924</v>
      </c>
      <c r="Q157" s="35">
        <f t="shared" si="44"/>
        <v>-0.1005602284730987</v>
      </c>
      <c r="R157">
        <f t="shared" si="45"/>
        <v>-0.25354627641855532</v>
      </c>
      <c r="S157">
        <f t="shared" si="46"/>
        <v>0.31622776601683822</v>
      </c>
      <c r="T157">
        <f t="shared" si="47"/>
        <v>0.41403933560541228</v>
      </c>
      <c r="U157" s="22">
        <v>-0.26729999999999998</v>
      </c>
      <c r="V157">
        <v>4</v>
      </c>
      <c r="W157">
        <v>7</v>
      </c>
      <c r="X157">
        <v>3</v>
      </c>
      <c r="Y157">
        <v>14</v>
      </c>
      <c r="Z157" s="25">
        <v>2.921875</v>
      </c>
      <c r="AA157" s="28">
        <v>3.171875</v>
      </c>
      <c r="AB157" s="28">
        <v>2.703125</v>
      </c>
      <c r="AC157" s="28">
        <v>2.71875</v>
      </c>
      <c r="AD157" s="31">
        <v>2.84375</v>
      </c>
      <c r="AE157" s="31">
        <v>2.1875</v>
      </c>
      <c r="AF157">
        <v>64</v>
      </c>
      <c r="AG157" s="28">
        <f t="shared" si="48"/>
        <v>2.8645833333333335</v>
      </c>
      <c r="AH157" s="31">
        <f t="shared" si="49"/>
        <v>2.515625</v>
      </c>
      <c r="AI157" s="22" cm="1">
        <f t="array" ref="AI157">IF(U157="",0,IFERROR((U157-AVERAGEIFS($U$3:$U$722,$A$3:$A$722,$A157))/_xlfn.STDEV.S(_xlfn._xlws.FILTER($U$3:$U$722,$A$3:$A$722=$A157)),0))</f>
        <v>-7.5538246192840788E-2</v>
      </c>
      <c r="AJ157" s="25">
        <f t="array" ref="AJ157">IFERROR((Z157-AVERAGEIFS($Z$3:$Z$722,$A$3:$A$722,$A157))/_xlfn.STDEV.S(_xlfn._xlws.FILTER($Z$3:$Z$722,$A$3:$A$722=$A157)),"")</f>
        <v>-0.54083534712605696</v>
      </c>
      <c r="AK157" s="28">
        <f t="array" ref="AK157">IFERROR((AG157-AVERAGEIFS($AG$3:$AG$722,$A$3:$A$722,$A157))/_xlfn.STDEV.S(_xlfn._xlws.FILTER($AG$3:$AG$722,$A$3:$A$722=$A157)),"")</f>
        <v>-0.33512388891062811</v>
      </c>
      <c r="AL157" s="31">
        <f t="array" ref="AL157">IFERROR((AH157-AVERAGEIFS($AH$3:$AH$722,$A$3:$A$722,$A157))/_xlfn.STDEV.S(_xlfn._xlws.FILTER($AH$3:$AH$722,$A$3:$A$722=$A157)),"")</f>
        <v>-1.1735861026583834</v>
      </c>
      <c r="AM157" s="18">
        <f t="shared" si="50"/>
        <v>2.5021982280257912E-2</v>
      </c>
      <c r="AN157" s="18">
        <f t="shared" si="51"/>
        <v>-0.44027511865295826</v>
      </c>
      <c r="AO157">
        <f t="shared" si="52"/>
        <v>0.46529710093321619</v>
      </c>
      <c r="AP157">
        <f t="shared" si="53"/>
        <v>-0.65135165492746627</v>
      </c>
      <c r="AQ157">
        <f t="shared" si="54"/>
        <v>-1.5876254382637955</v>
      </c>
      <c r="AR157" s="18" t="str">
        <f t="shared" si="55"/>
        <v>D. 균형일치형</v>
      </c>
      <c r="AS157">
        <f t="shared" si="56"/>
        <v>2.9838709677419351</v>
      </c>
      <c r="AT157" t="str">
        <f t="shared" si="57"/>
        <v/>
      </c>
      <c r="AU157" t="str">
        <f t="shared" si="58"/>
        <v/>
      </c>
      <c r="AV157" t="str">
        <f t="shared" si="59"/>
        <v/>
      </c>
    </row>
    <row r="158" spans="1:48" x14ac:dyDescent="0.3">
      <c r="A158" t="s">
        <v>111</v>
      </c>
      <c r="B158" t="s">
        <v>109</v>
      </c>
      <c r="C158">
        <v>2025</v>
      </c>
      <c r="D158" t="s">
        <v>98</v>
      </c>
      <c r="E158">
        <v>6</v>
      </c>
      <c r="F158">
        <v>6</v>
      </c>
      <c r="G158">
        <v>8</v>
      </c>
      <c r="H158">
        <v>6</v>
      </c>
      <c r="I158">
        <f t="shared" si="40"/>
        <v>6.2</v>
      </c>
      <c r="J158">
        <f t="array" ref="J158">STDEV(IF(($B$3:$B$722=$B158)*($C$3:$C$722=$C158)*($D$3:$D$722=$D158),$E$3:$E$722))</f>
        <v>1.988857852023507</v>
      </c>
      <c r="K158">
        <f t="shared" si="41"/>
        <v>6.4</v>
      </c>
      <c r="L158">
        <f t="array" ref="L158">STDEV(IF(($B$3:$B$722=$B158)*($C$3:$C$722=$C158)*($D$3:$D$722=$D158),$F$3:$F$722))</f>
        <v>1.5776212754932302</v>
      </c>
      <c r="M158">
        <f t="shared" si="42"/>
        <v>7.8</v>
      </c>
      <c r="N158">
        <f t="array" ref="N158">STDEV(IF(($B$3:$B$722=$B158)*($C$3:$C$722=$C158)*($D$3:$D$722=$D158),$G$3:$G$722))</f>
        <v>0.63245553203367588</v>
      </c>
      <c r="O158">
        <f t="shared" si="43"/>
        <v>5.2</v>
      </c>
      <c r="P158">
        <f t="array" ref="P158">STDEV(IF(($B$3:$B$722=$B158)*($C$3:$C$722=$C158)*($D$3:$D$722=$D158),$H$3:$H$722))</f>
        <v>1.9321835661585924</v>
      </c>
      <c r="Q158" s="35">
        <f t="shared" si="44"/>
        <v>-0.1005602284730987</v>
      </c>
      <c r="R158">
        <f t="shared" si="45"/>
        <v>-0.25354627641855532</v>
      </c>
      <c r="S158">
        <f t="shared" si="46"/>
        <v>0.31622776601683822</v>
      </c>
      <c r="T158">
        <f t="shared" si="47"/>
        <v>0.41403933560541228</v>
      </c>
      <c r="U158" s="22">
        <v>-0.56763833333333336</v>
      </c>
      <c r="V158">
        <v>8</v>
      </c>
      <c r="W158">
        <v>43</v>
      </c>
      <c r="X158">
        <v>9</v>
      </c>
      <c r="Y158">
        <v>60</v>
      </c>
      <c r="Z158" s="25">
        <v>2.9838709677419351</v>
      </c>
      <c r="AA158" s="28">
        <v>3.145161290322581</v>
      </c>
      <c r="AB158" s="28">
        <v>2.645161290322581</v>
      </c>
      <c r="AC158" s="28">
        <v>2.887096774193548</v>
      </c>
      <c r="AD158" s="31">
        <v>2.82258064516129</v>
      </c>
      <c r="AE158" s="31">
        <v>2.4516129032258061</v>
      </c>
      <c r="AF158">
        <v>62</v>
      </c>
      <c r="AG158" s="28">
        <f t="shared" si="48"/>
        <v>2.89247311827957</v>
      </c>
      <c r="AH158" s="31">
        <f t="shared" si="49"/>
        <v>2.637096774193548</v>
      </c>
      <c r="AI158" s="22" cm="1">
        <f t="array" ref="AI158">IF(U158="",0,IFERROR((U158-AVERAGEIFS($U$3:$U$722,$A$3:$A$722,$A158))/_xlfn.STDEV.S(_xlfn._xlws.FILTER($U$3:$U$722,$A$3:$A$722=$A158)),0))</f>
        <v>-1.0010204279980437</v>
      </c>
      <c r="AJ158" s="25">
        <f t="array" ref="AJ158">IFERROR((Z158-AVERAGEIFS($Z$3:$Z$722,$A$3:$A$722,$A158))/_xlfn.STDEV.S(_xlfn._xlws.FILTER($Z$3:$Z$722,$A$3:$A$722=$A158)),"")</f>
        <v>-0.21862650923671456</v>
      </c>
      <c r="AK158" s="28">
        <f t="array" ref="AK158">IFERROR((AG158-AVERAGEIFS($AG$3:$AG$722,$A$3:$A$722,$A158))/_xlfn.STDEV.S(_xlfn._xlws.FILTER($AG$3:$AG$722,$A$3:$A$722=$A158)),"")</f>
        <v>-0.12081358344504593</v>
      </c>
      <c r="AL158" s="31">
        <f t="array" ref="AL158">IFERROR((AH158-AVERAGEIFS($AH$3:$AH$722,$A$3:$A$722,$A158))/_xlfn.STDEV.S(_xlfn._xlws.FILTER($AH$3:$AH$722,$A$3:$A$722=$A158)),"")</f>
        <v>-0.38544701637920836</v>
      </c>
      <c r="AM158" s="18">
        <f t="shared" si="50"/>
        <v>-0.90046019952494505</v>
      </c>
      <c r="AN158" s="18">
        <f t="shared" si="51"/>
        <v>-0.11806628076361586</v>
      </c>
      <c r="AO158">
        <f t="shared" si="52"/>
        <v>-0.78239391876132913</v>
      </c>
      <c r="AP158">
        <f t="shared" si="53"/>
        <v>-0.43704134946188417</v>
      </c>
      <c r="AQ158">
        <f t="shared" si="54"/>
        <v>-0.7994863519846207</v>
      </c>
      <c r="AR158" s="18" t="str">
        <f t="shared" si="55"/>
        <v>D. 균형일치형</v>
      </c>
      <c r="AS158" t="str">
        <f t="shared" si="56"/>
        <v/>
      </c>
      <c r="AT158" t="str">
        <f t="shared" si="57"/>
        <v/>
      </c>
      <c r="AU158" t="str">
        <f t="shared" si="58"/>
        <v/>
      </c>
      <c r="AV158" t="str">
        <f t="shared" si="59"/>
        <v/>
      </c>
    </row>
    <row r="159" spans="1:48" x14ac:dyDescent="0.3">
      <c r="A159" t="s">
        <v>112</v>
      </c>
      <c r="B159" t="s">
        <v>109</v>
      </c>
      <c r="C159">
        <v>2023</v>
      </c>
      <c r="D159" t="s">
        <v>87</v>
      </c>
      <c r="E159">
        <v>6</v>
      </c>
      <c r="F159">
        <v>6</v>
      </c>
      <c r="G159">
        <v>6</v>
      </c>
      <c r="H159">
        <v>4</v>
      </c>
      <c r="I159">
        <f t="shared" si="40"/>
        <v>5.8</v>
      </c>
      <c r="J159">
        <f t="array" ref="J159">STDEV(IF(($B$3:$B$722=$B159)*($C$3:$C$722=$C159)*($D$3:$D$722=$D159),$E$3:$E$722))</f>
        <v>0.63245553203367788</v>
      </c>
      <c r="K159">
        <f t="shared" si="41"/>
        <v>6.4</v>
      </c>
      <c r="L159">
        <f t="array" ref="L159">STDEV(IF(($B$3:$B$722=$B159)*($C$3:$C$722=$C159)*($D$3:$D$722=$D159),$F$3:$F$722))</f>
        <v>0.84327404271156636</v>
      </c>
      <c r="M159">
        <f t="shared" si="42"/>
        <v>6.6</v>
      </c>
      <c r="N159">
        <f t="array" ref="N159">STDEV(IF(($B$3:$B$722=$B159)*($C$3:$C$722=$C159)*($D$3:$D$722=$D159),$G$3:$G$722))</f>
        <v>1.6465452046971285</v>
      </c>
      <c r="O159">
        <f t="shared" si="43"/>
        <v>5.4</v>
      </c>
      <c r="P159">
        <f t="array" ref="P159">STDEV(IF(($B$3:$B$722=$B159)*($C$3:$C$722=$C159)*($D$3:$D$722=$D159),$H$3:$H$722))</f>
        <v>1.3498971154211048</v>
      </c>
      <c r="Q159" s="35">
        <f t="shared" si="44"/>
        <v>0.31622776601683722</v>
      </c>
      <c r="R159">
        <f t="shared" si="45"/>
        <v>-0.47434164902525816</v>
      </c>
      <c r="S159">
        <f t="shared" si="46"/>
        <v>-0.36439934858051215</v>
      </c>
      <c r="T159">
        <f t="shared" si="47"/>
        <v>-1.0371160764820702</v>
      </c>
      <c r="V159">
        <v>0</v>
      </c>
      <c r="W159">
        <v>0</v>
      </c>
      <c r="X159">
        <v>0</v>
      </c>
      <c r="Y159">
        <v>0</v>
      </c>
      <c r="Z159" s="25">
        <v>3.32</v>
      </c>
      <c r="AA159" s="28">
        <v>3.36</v>
      </c>
      <c r="AB159" s="28">
        <v>2.56</v>
      </c>
      <c r="AC159" s="28">
        <v>2.92</v>
      </c>
      <c r="AD159" s="31">
        <v>3.12</v>
      </c>
      <c r="AE159" s="31">
        <v>2.84</v>
      </c>
      <c r="AF159">
        <v>25</v>
      </c>
      <c r="AG159" s="28">
        <f t="shared" si="48"/>
        <v>2.9466666666666668</v>
      </c>
      <c r="AH159" s="31">
        <f t="shared" si="49"/>
        <v>2.98</v>
      </c>
      <c r="AI159" s="22" cm="1">
        <f t="array" ref="AI159">IF(U159="",0,IFERROR((U159-AVERAGEIFS($U$3:$U$722,$A$3:$A$722,$A159))/_xlfn.STDEV.S(_xlfn._xlws.FILTER($U$3:$U$722,$A$3:$A$722=$A159)),0))</f>
        <v>0</v>
      </c>
      <c r="AJ159" s="25">
        <f t="array" ref="AJ159">IFERROR((Z159-AVERAGEIFS($Z$3:$Z$722,$A$3:$A$722,$A159))/_xlfn.STDEV.S(_xlfn._xlws.FILTER($Z$3:$Z$722,$A$3:$A$722=$A159)),"")</f>
        <v>0.69084402174818371</v>
      </c>
      <c r="AK159" s="28">
        <f t="array" ref="AK159">IFERROR((AG159-AVERAGEIFS($AG$3:$AG$722,$A$3:$A$722,$A159))/_xlfn.STDEV.S(_xlfn._xlws.FILTER($AG$3:$AG$722,$A$3:$A$722=$A159)),"")</f>
        <v>0.32428886566027637</v>
      </c>
      <c r="AL159" s="31">
        <f t="array" ref="AL159">IFERROR((AH159-AVERAGEIFS($AH$3:$AH$722,$A$3:$A$722,$A159))/_xlfn.STDEV.S(_xlfn._xlws.FILTER($AH$3:$AH$722,$A$3:$A$722=$A159)),"")</f>
        <v>1.1065389536699155</v>
      </c>
      <c r="AM159" s="18">
        <f t="shared" si="50"/>
        <v>-0.31622776601683722</v>
      </c>
      <c r="AN159" s="18">
        <f t="shared" si="51"/>
        <v>0.37461625573134649</v>
      </c>
      <c r="AO159">
        <f t="shared" si="52"/>
        <v>-0.69084402174818371</v>
      </c>
      <c r="AP159">
        <f t="shared" si="53"/>
        <v>0.68868821424078852</v>
      </c>
      <c r="AQ159">
        <f t="shared" si="54"/>
        <v>2.1436550301519857</v>
      </c>
      <c r="AR159" s="18" t="str">
        <f t="shared" si="55"/>
        <v>B. 외부미화형</v>
      </c>
      <c r="AS159">
        <f t="shared" si="56"/>
        <v>3.1538461538461542</v>
      </c>
      <c r="AT159">
        <f t="shared" si="57"/>
        <v>3.2727272727272729</v>
      </c>
      <c r="AU159">
        <f t="shared" si="58"/>
        <v>3.4</v>
      </c>
      <c r="AV159">
        <f t="shared" si="59"/>
        <v>2.9230769230769229</v>
      </c>
    </row>
    <row r="160" spans="1:48" x14ac:dyDescent="0.3">
      <c r="A160" t="s">
        <v>112</v>
      </c>
      <c r="B160" t="s">
        <v>109</v>
      </c>
      <c r="C160">
        <v>2023</v>
      </c>
      <c r="D160" t="s">
        <v>88</v>
      </c>
      <c r="E160">
        <v>6</v>
      </c>
      <c r="F160">
        <v>6</v>
      </c>
      <c r="G160">
        <v>6</v>
      </c>
      <c r="H160">
        <v>4</v>
      </c>
      <c r="I160">
        <f t="shared" si="40"/>
        <v>5.8</v>
      </c>
      <c r="J160">
        <f t="array" ref="J160">STDEV(IF(($B$3:$B$722=$B160)*($C$3:$C$722=$C160)*($D$3:$D$722=$D160),$E$3:$E$722))</f>
        <v>0.63245553203367788</v>
      </c>
      <c r="K160">
        <f t="shared" si="41"/>
        <v>6.4</v>
      </c>
      <c r="L160">
        <f t="array" ref="L160">STDEV(IF(($B$3:$B$722=$B160)*($C$3:$C$722=$C160)*($D$3:$D$722=$D160),$F$3:$F$722))</f>
        <v>0.84327404271156636</v>
      </c>
      <c r="M160">
        <f t="shared" si="42"/>
        <v>6.6</v>
      </c>
      <c r="N160">
        <f t="array" ref="N160">STDEV(IF(($B$3:$B$722=$B160)*($C$3:$C$722=$C160)*($D$3:$D$722=$D160),$G$3:$G$722))</f>
        <v>1.6465452046971285</v>
      </c>
      <c r="O160">
        <f t="shared" si="43"/>
        <v>5.4</v>
      </c>
      <c r="P160">
        <f t="array" ref="P160">STDEV(IF(($B$3:$B$722=$B160)*($C$3:$C$722=$C160)*($D$3:$D$722=$D160),$H$3:$H$722))</f>
        <v>1.3498971154211048</v>
      </c>
      <c r="Q160" s="35">
        <f t="shared" si="44"/>
        <v>0.31622776601683722</v>
      </c>
      <c r="R160">
        <f t="shared" si="45"/>
        <v>-0.47434164902525816</v>
      </c>
      <c r="S160">
        <f t="shared" si="46"/>
        <v>-0.36439934858051215</v>
      </c>
      <c r="T160">
        <f t="shared" si="47"/>
        <v>-1.0371160764820702</v>
      </c>
      <c r="V160">
        <v>0</v>
      </c>
      <c r="W160">
        <v>1</v>
      </c>
      <c r="X160">
        <v>0</v>
      </c>
      <c r="Y160">
        <v>1</v>
      </c>
      <c r="Z160" s="25">
        <v>3.1538461538461542</v>
      </c>
      <c r="AA160" s="28">
        <v>3.384615384615385</v>
      </c>
      <c r="AB160" s="28">
        <v>2.615384615384615</v>
      </c>
      <c r="AC160" s="28">
        <v>3.0769230769230771</v>
      </c>
      <c r="AD160" s="31">
        <v>2.9230769230769229</v>
      </c>
      <c r="AE160" s="31">
        <v>2.7692307692307692</v>
      </c>
      <c r="AF160">
        <v>13</v>
      </c>
      <c r="AG160" s="28">
        <f t="shared" si="48"/>
        <v>3.0256410256410255</v>
      </c>
      <c r="AH160" s="31">
        <f t="shared" si="49"/>
        <v>2.8461538461538458</v>
      </c>
      <c r="AI160" s="22" cm="1">
        <f t="array" ref="AI160">IF(U160="",0,IFERROR((U160-AVERAGEIFS($U$3:$U$722,$A$3:$A$722,$A160))/_xlfn.STDEV.S(_xlfn._xlws.FILTER($U$3:$U$722,$A$3:$A$722=$A160)),0))</f>
        <v>0</v>
      </c>
      <c r="AJ160" s="25">
        <f t="array" ref="AJ160">IFERROR((Z160-AVERAGEIFS($Z$3:$Z$722,$A$3:$A$722,$A160))/_xlfn.STDEV.S(_xlfn._xlws.FILTER($Z$3:$Z$722,$A$3:$A$722=$A160)),"")</f>
        <v>0.15409173166648529</v>
      </c>
      <c r="AK160" s="28">
        <f t="array" ref="AK160">IFERROR((AG160-AVERAGEIFS($AG$3:$AG$722,$A$3:$A$722,$A160))/_xlfn.STDEV.S(_xlfn._xlws.FILTER($AG$3:$AG$722,$A$3:$A$722=$A160)),"")</f>
        <v>0.65226424734464716</v>
      </c>
      <c r="AL160" s="31">
        <f t="array" ref="AL160">IFERROR((AH160-AVERAGEIFS($AH$3:$AH$722,$A$3:$A$722,$A160))/_xlfn.STDEV.S(_xlfn._xlws.FILTER($AH$3:$AH$722,$A$3:$A$722=$A160)),"")</f>
        <v>0.66086799188385636</v>
      </c>
      <c r="AM160" s="18">
        <f t="shared" si="50"/>
        <v>-0.31622776601683722</v>
      </c>
      <c r="AN160" s="18">
        <f t="shared" si="51"/>
        <v>-0.16213603435035193</v>
      </c>
      <c r="AO160">
        <f t="shared" si="52"/>
        <v>-0.15409173166648529</v>
      </c>
      <c r="AP160">
        <f t="shared" si="53"/>
        <v>1.0166635959251593</v>
      </c>
      <c r="AQ160">
        <f t="shared" si="54"/>
        <v>1.6979840683659266</v>
      </c>
      <c r="AR160" s="18" t="str">
        <f t="shared" si="55"/>
        <v>D. 균형일치형</v>
      </c>
      <c r="AS160">
        <f t="shared" si="56"/>
        <v>3.2727272727272729</v>
      </c>
      <c r="AT160">
        <f t="shared" si="57"/>
        <v>3.4</v>
      </c>
      <c r="AU160">
        <f t="shared" si="58"/>
        <v>2.9230769230769229</v>
      </c>
      <c r="AV160">
        <f t="shared" si="59"/>
        <v>3.1578947368421049</v>
      </c>
    </row>
    <row r="161" spans="1:48" x14ac:dyDescent="0.3">
      <c r="A161" t="s">
        <v>112</v>
      </c>
      <c r="B161" t="s">
        <v>109</v>
      </c>
      <c r="C161">
        <v>2023</v>
      </c>
      <c r="D161" t="s">
        <v>89</v>
      </c>
      <c r="E161">
        <v>6</v>
      </c>
      <c r="F161">
        <v>6</v>
      </c>
      <c r="G161">
        <v>6</v>
      </c>
      <c r="H161">
        <v>4</v>
      </c>
      <c r="I161">
        <f t="shared" si="40"/>
        <v>5.8</v>
      </c>
      <c r="J161">
        <f t="array" ref="J161">STDEV(IF(($B$3:$B$722=$B161)*($C$3:$C$722=$C161)*($D$3:$D$722=$D161),$E$3:$E$722))</f>
        <v>0.63245553203367788</v>
      </c>
      <c r="K161">
        <f t="shared" si="41"/>
        <v>6.4</v>
      </c>
      <c r="L161">
        <f t="array" ref="L161">STDEV(IF(($B$3:$B$722=$B161)*($C$3:$C$722=$C161)*($D$3:$D$722=$D161),$F$3:$F$722))</f>
        <v>0.84327404271156636</v>
      </c>
      <c r="M161">
        <f t="shared" si="42"/>
        <v>6.6</v>
      </c>
      <c r="N161">
        <f t="array" ref="N161">STDEV(IF(($B$3:$B$722=$B161)*($C$3:$C$722=$C161)*($D$3:$D$722=$D161),$G$3:$G$722))</f>
        <v>1.6465452046971285</v>
      </c>
      <c r="O161">
        <f t="shared" si="43"/>
        <v>5.4</v>
      </c>
      <c r="P161">
        <f t="array" ref="P161">STDEV(IF(($B$3:$B$722=$B161)*($C$3:$C$722=$C161)*($D$3:$D$722=$D161),$H$3:$H$722))</f>
        <v>1.3498971154211048</v>
      </c>
      <c r="Q161" s="35">
        <f t="shared" si="44"/>
        <v>0.31622776601683722</v>
      </c>
      <c r="R161">
        <f t="shared" si="45"/>
        <v>-0.47434164902525816</v>
      </c>
      <c r="S161">
        <f t="shared" si="46"/>
        <v>-0.36439934858051215</v>
      </c>
      <c r="T161">
        <f t="shared" si="47"/>
        <v>-1.0371160764820702</v>
      </c>
      <c r="V161">
        <v>1</v>
      </c>
      <c r="W161">
        <v>0</v>
      </c>
      <c r="X161">
        <v>0</v>
      </c>
      <c r="Y161">
        <v>1</v>
      </c>
      <c r="Z161" s="25">
        <v>3.2727272727272729</v>
      </c>
      <c r="AA161" s="28">
        <v>3.818181818181817</v>
      </c>
      <c r="AB161" s="28">
        <v>3</v>
      </c>
      <c r="AC161" s="28">
        <v>2.9090909090909092</v>
      </c>
      <c r="AD161" s="31">
        <v>3.0909090909090908</v>
      </c>
      <c r="AE161" s="31">
        <v>3</v>
      </c>
      <c r="AF161">
        <v>11</v>
      </c>
      <c r="AG161" s="28">
        <f t="shared" si="48"/>
        <v>3.2424242424242422</v>
      </c>
      <c r="AH161" s="31">
        <f t="shared" si="49"/>
        <v>3.0454545454545454</v>
      </c>
      <c r="AI161" s="22" cm="1">
        <f t="array" ref="AI161">IF(U161="",0,IFERROR((U161-AVERAGEIFS($U$3:$U$722,$A$3:$A$722,$A161))/_xlfn.STDEV.S(_xlfn._xlws.FILTER($U$3:$U$722,$A$3:$A$722=$A161)),0))</f>
        <v>0</v>
      </c>
      <c r="AJ161" s="25">
        <f t="array" ref="AJ161">IFERROR((Z161-AVERAGEIFS($Z$3:$Z$722,$A$3:$A$722,$A161))/_xlfn.STDEV.S(_xlfn._xlws.FILTER($Z$3:$Z$722,$A$3:$A$722=$A161)),"")</f>
        <v>0.53813166985625338</v>
      </c>
      <c r="AK161" s="28">
        <f t="array" ref="AK161">IFERROR((AG161-AVERAGEIFS($AG$3:$AG$722,$A$3:$A$722,$A161))/_xlfn.STDEV.S(_xlfn._xlws.FILTER($AG$3:$AG$722,$A$3:$A$722=$A161)),"")</f>
        <v>1.5525508617675083</v>
      </c>
      <c r="AL161" s="31">
        <f t="array" ref="AL161">IFERROR((AH161-AVERAGEIFS($AH$3:$AH$722,$A$3:$A$722,$A161))/_xlfn.STDEV.S(_xlfn._xlws.FILTER($AH$3:$AH$722,$A$3:$A$722=$A161)),"")</f>
        <v>1.3244846277721884</v>
      </c>
      <c r="AM161" s="18">
        <f t="shared" si="50"/>
        <v>-0.31622776601683722</v>
      </c>
      <c r="AN161" s="18">
        <f t="shared" si="51"/>
        <v>0.22190390383941616</v>
      </c>
      <c r="AO161">
        <f t="shared" si="52"/>
        <v>-0.53813166985625338</v>
      </c>
      <c r="AP161">
        <f t="shared" si="53"/>
        <v>1.9169502103480205</v>
      </c>
      <c r="AQ161">
        <f t="shared" si="54"/>
        <v>2.3616007042542586</v>
      </c>
      <c r="AR161" s="18" t="str">
        <f t="shared" si="55"/>
        <v>D. 균형일치형</v>
      </c>
      <c r="AS161">
        <f t="shared" si="56"/>
        <v>3.4</v>
      </c>
      <c r="AT161">
        <f t="shared" si="57"/>
        <v>2.9230769230769229</v>
      </c>
      <c r="AU161">
        <f t="shared" si="58"/>
        <v>3.1578947368421049</v>
      </c>
      <c r="AV161">
        <f t="shared" si="59"/>
        <v>3.5</v>
      </c>
    </row>
    <row r="162" spans="1:48" x14ac:dyDescent="0.3">
      <c r="A162" t="s">
        <v>112</v>
      </c>
      <c r="B162" t="s">
        <v>109</v>
      </c>
      <c r="C162">
        <v>2023</v>
      </c>
      <c r="D162" t="s">
        <v>90</v>
      </c>
      <c r="E162">
        <v>6</v>
      </c>
      <c r="F162">
        <v>6</v>
      </c>
      <c r="G162">
        <v>6</v>
      </c>
      <c r="H162">
        <v>4</v>
      </c>
      <c r="I162">
        <f t="shared" si="40"/>
        <v>5.8</v>
      </c>
      <c r="J162">
        <f t="array" ref="J162">STDEV(IF(($B$3:$B$722=$B162)*($C$3:$C$722=$C162)*($D$3:$D$722=$D162),$E$3:$E$722))</f>
        <v>0.63245553203367788</v>
      </c>
      <c r="K162">
        <f t="shared" si="41"/>
        <v>6.4</v>
      </c>
      <c r="L162">
        <f t="array" ref="L162">STDEV(IF(($B$3:$B$722=$B162)*($C$3:$C$722=$C162)*($D$3:$D$722=$D162),$F$3:$F$722))</f>
        <v>0.84327404271156636</v>
      </c>
      <c r="M162">
        <f t="shared" si="42"/>
        <v>6.6</v>
      </c>
      <c r="N162">
        <f t="array" ref="N162">STDEV(IF(($B$3:$B$722=$B162)*($C$3:$C$722=$C162)*($D$3:$D$722=$D162),$G$3:$G$722))</f>
        <v>1.6465452046971285</v>
      </c>
      <c r="O162">
        <f t="shared" si="43"/>
        <v>5.4</v>
      </c>
      <c r="P162">
        <f t="array" ref="P162">STDEV(IF(($B$3:$B$722=$B162)*($C$3:$C$722=$C162)*($D$3:$D$722=$D162),$H$3:$H$722))</f>
        <v>1.3498971154211048</v>
      </c>
      <c r="Q162" s="35">
        <f t="shared" si="44"/>
        <v>0.31622776601683722</v>
      </c>
      <c r="R162">
        <f t="shared" si="45"/>
        <v>-0.47434164902525816</v>
      </c>
      <c r="S162">
        <f t="shared" si="46"/>
        <v>-0.36439934858051215</v>
      </c>
      <c r="T162">
        <f t="shared" si="47"/>
        <v>-1.0371160764820702</v>
      </c>
      <c r="U162" s="22">
        <v>-0.99922500000000003</v>
      </c>
      <c r="V162">
        <v>0</v>
      </c>
      <c r="W162">
        <v>4</v>
      </c>
      <c r="X162">
        <v>0</v>
      </c>
      <c r="Y162">
        <v>4</v>
      </c>
      <c r="Z162" s="25">
        <v>3.4</v>
      </c>
      <c r="AA162" s="28">
        <v>3</v>
      </c>
      <c r="AB162" s="28">
        <v>2.5666666666666669</v>
      </c>
      <c r="AC162" s="28">
        <v>2.666666666666667</v>
      </c>
      <c r="AD162" s="31">
        <v>2.8666666666666671</v>
      </c>
      <c r="AE162" s="31">
        <v>2.4666666666666668</v>
      </c>
      <c r="AF162">
        <v>30</v>
      </c>
      <c r="AG162" s="28">
        <f t="shared" si="48"/>
        <v>2.7444444444444449</v>
      </c>
      <c r="AH162" s="31">
        <f t="shared" si="49"/>
        <v>2.666666666666667</v>
      </c>
      <c r="AI162" s="22" cm="1">
        <f t="array" ref="AI162">IF(U162="",0,IFERROR((U162-AVERAGEIFS($U$3:$U$722,$A$3:$A$722,$A162))/_xlfn.STDEV.S(_xlfn._xlws.FILTER($U$3:$U$722,$A$3:$A$722=$A162)),0))</f>
        <v>-1.1278096264491593</v>
      </c>
      <c r="AJ162" s="25">
        <f t="array" ref="AJ162">IFERROR((Z162-AVERAGEIFS($Z$3:$Z$722,$A$3:$A$722,$A162))/_xlfn.STDEV.S(_xlfn._xlws.FILTER($Z$3:$Z$722,$A$3:$A$722=$A162)),"")</f>
        <v>0.94928030956529874</v>
      </c>
      <c r="AK162" s="28">
        <f t="array" ref="AK162">IFERROR((AG162-AVERAGEIFS($AG$3:$AG$722,$A$3:$A$722,$A162))/_xlfn.STDEV.S(_xlfn._xlws.FILTER($AG$3:$AG$722,$A$3:$A$722=$A162)),"")</f>
        <v>-0.51552688441030992</v>
      </c>
      <c r="AL162" s="31">
        <f t="array" ref="AL162">IFERROR((AH162-AVERAGEIFS($AH$3:$AH$722,$A$3:$A$722,$A162))/_xlfn.STDEV.S(_xlfn._xlws.FILTER($AH$3:$AH$722,$A$3:$A$722=$A162)),"")</f>
        <v>6.3224939680332187E-2</v>
      </c>
      <c r="AM162" s="18">
        <f t="shared" si="50"/>
        <v>-1.4440373924659964</v>
      </c>
      <c r="AN162" s="18">
        <f t="shared" si="51"/>
        <v>0.63305254354846152</v>
      </c>
      <c r="AO162">
        <f t="shared" si="52"/>
        <v>-2.0770899360144579</v>
      </c>
      <c r="AP162">
        <f t="shared" si="53"/>
        <v>-0.15112753582979777</v>
      </c>
      <c r="AQ162">
        <f t="shared" si="54"/>
        <v>1.1003410161624023</v>
      </c>
      <c r="AR162" s="18" t="str">
        <f t="shared" si="55"/>
        <v>B. 외부미화형</v>
      </c>
      <c r="AS162">
        <f t="shared" si="56"/>
        <v>2.9230769230769229</v>
      </c>
      <c r="AT162">
        <f t="shared" si="57"/>
        <v>3.1578947368421049</v>
      </c>
      <c r="AU162">
        <f t="shared" si="58"/>
        <v>3.5</v>
      </c>
      <c r="AV162">
        <f t="shared" si="59"/>
        <v>3.4666666666666668</v>
      </c>
    </row>
    <row r="163" spans="1:48" x14ac:dyDescent="0.3">
      <c r="A163" t="s">
        <v>112</v>
      </c>
      <c r="B163" t="s">
        <v>109</v>
      </c>
      <c r="C163">
        <v>2024</v>
      </c>
      <c r="D163" t="s">
        <v>91</v>
      </c>
      <c r="E163">
        <v>6</v>
      </c>
      <c r="F163">
        <v>6</v>
      </c>
      <c r="G163">
        <v>6</v>
      </c>
      <c r="H163">
        <v>4</v>
      </c>
      <c r="I163">
        <f t="shared" si="40"/>
        <v>5.8</v>
      </c>
      <c r="J163">
        <f t="array" ref="J163">STDEV(IF(($B$3:$B$722=$B163)*($C$3:$C$722=$C163)*($D$3:$D$722=$D163),$E$3:$E$722))</f>
        <v>1.4757295747452446</v>
      </c>
      <c r="K163">
        <f t="shared" si="41"/>
        <v>6</v>
      </c>
      <c r="L163">
        <f t="array" ref="L163">STDEV(IF(($B$3:$B$722=$B163)*($C$3:$C$722=$C163)*($D$3:$D$722=$D163),$F$3:$F$722))</f>
        <v>0.94280904158206336</v>
      </c>
      <c r="M163">
        <f t="shared" si="42"/>
        <v>7</v>
      </c>
      <c r="N163">
        <f t="array" ref="N163">STDEV(IF(($B$3:$B$722=$B163)*($C$3:$C$722=$C163)*($D$3:$D$722=$D163),$G$3:$G$722))</f>
        <v>1.4142135623730951</v>
      </c>
      <c r="O163">
        <f t="shared" si="43"/>
        <v>5.0999999999999996</v>
      </c>
      <c r="P163">
        <f t="array" ref="P163">STDEV(IF(($B$3:$B$722=$B163)*($C$3:$C$722=$C163)*($D$3:$D$722=$D163),$H$3:$H$722))</f>
        <v>1.663329993316619</v>
      </c>
      <c r="Q163" s="35">
        <f t="shared" si="44"/>
        <v>0.13552618543578773</v>
      </c>
      <c r="R163">
        <f t="shared" si="45"/>
        <v>0</v>
      </c>
      <c r="S163">
        <f t="shared" si="46"/>
        <v>-0.70710678118654746</v>
      </c>
      <c r="T163">
        <f t="shared" si="47"/>
        <v>-0.66132397324636705</v>
      </c>
      <c r="V163">
        <v>0</v>
      </c>
      <c r="W163">
        <v>1</v>
      </c>
      <c r="X163">
        <v>0</v>
      </c>
      <c r="Y163">
        <v>1</v>
      </c>
      <c r="Z163" s="25">
        <v>2.9230769230769229</v>
      </c>
      <c r="AA163" s="28">
        <v>3.2307692307692308</v>
      </c>
      <c r="AB163" s="28">
        <v>1.9230769230769229</v>
      </c>
      <c r="AC163" s="28">
        <v>2.5384615384615379</v>
      </c>
      <c r="AD163" s="31">
        <v>2.307692307692307</v>
      </c>
      <c r="AE163" s="31">
        <v>2.307692307692307</v>
      </c>
      <c r="AF163">
        <v>13</v>
      </c>
      <c r="AG163" s="28">
        <f t="shared" si="48"/>
        <v>2.5641025641025639</v>
      </c>
      <c r="AH163" s="31">
        <f t="shared" si="49"/>
        <v>2.307692307692307</v>
      </c>
      <c r="AI163" s="22" cm="1">
        <f t="array" ref="AI163">IF(U163="",0,IFERROR((U163-AVERAGEIFS($U$3:$U$722,$A$3:$A$722,$A163))/_xlfn.STDEV.S(_xlfn._xlws.FILTER($U$3:$U$722,$A$3:$A$722=$A163)),0))</f>
        <v>0</v>
      </c>
      <c r="AJ163" s="25">
        <f t="array" ref="AJ163">IFERROR((Z163-AVERAGEIFS($Z$3:$Z$722,$A$3:$A$722,$A163))/_xlfn.STDEV.S(_xlfn._xlws.FILTER($Z$3:$Z$722,$A$3:$A$722=$A163)),"")</f>
        <v>-0.5913975601136553</v>
      </c>
      <c r="AK163" s="28">
        <f t="array" ref="AK163">IFERROR((AG163-AVERAGEIFS($AG$3:$AG$722,$A$3:$A$722,$A163))/_xlfn.STDEV.S(_xlfn._xlws.FILTER($AG$3:$AG$722,$A$3:$A$722=$A163)),"")</f>
        <v>-1.2644749962653172</v>
      </c>
      <c r="AL163" s="31">
        <f t="array" ref="AL163">IFERROR((AH163-AVERAGEIFS($AH$3:$AH$722,$A$3:$A$722,$A163))/_xlfn.STDEV.S(_xlfn._xlws.FILTER($AH$3:$AH$722,$A$3:$A$722=$A163)),"")</f>
        <v>-1.1320611647267234</v>
      </c>
      <c r="AM163" s="18">
        <f t="shared" si="50"/>
        <v>-0.13552618543578773</v>
      </c>
      <c r="AN163" s="18">
        <f t="shared" si="51"/>
        <v>-0.72692374554944306</v>
      </c>
      <c r="AO163">
        <f t="shared" si="52"/>
        <v>0.5913975601136553</v>
      </c>
      <c r="AP163">
        <f t="shared" si="53"/>
        <v>-0.55736821507876977</v>
      </c>
      <c r="AQ163">
        <f t="shared" si="54"/>
        <v>-0.47073719148035631</v>
      </c>
      <c r="AR163" s="18" t="str">
        <f t="shared" si="55"/>
        <v>D. 균형일치형</v>
      </c>
      <c r="AS163">
        <f t="shared" si="56"/>
        <v>3.1578947368421049</v>
      </c>
      <c r="AT163">
        <f t="shared" si="57"/>
        <v>3.5</v>
      </c>
      <c r="AU163">
        <f t="shared" si="58"/>
        <v>3.4666666666666668</v>
      </c>
      <c r="AV163">
        <f t="shared" si="59"/>
        <v>2.5</v>
      </c>
    </row>
    <row r="164" spans="1:48" x14ac:dyDescent="0.3">
      <c r="A164" t="s">
        <v>112</v>
      </c>
      <c r="B164" t="s">
        <v>109</v>
      </c>
      <c r="C164">
        <v>2024</v>
      </c>
      <c r="D164" t="s">
        <v>92</v>
      </c>
      <c r="E164">
        <v>6</v>
      </c>
      <c r="F164">
        <v>6</v>
      </c>
      <c r="G164">
        <v>6</v>
      </c>
      <c r="H164">
        <v>4</v>
      </c>
      <c r="I164">
        <f t="shared" si="40"/>
        <v>5.8</v>
      </c>
      <c r="J164">
        <f t="array" ref="J164">STDEV(IF(($B$3:$B$722=$B164)*($C$3:$C$722=$C164)*($D$3:$D$722=$D164),$E$3:$E$722))</f>
        <v>1.4757295747452446</v>
      </c>
      <c r="K164">
        <f t="shared" si="41"/>
        <v>6</v>
      </c>
      <c r="L164">
        <f t="array" ref="L164">STDEV(IF(($B$3:$B$722=$B164)*($C$3:$C$722=$C164)*($D$3:$D$722=$D164),$F$3:$F$722))</f>
        <v>0.94280904158206336</v>
      </c>
      <c r="M164">
        <f t="shared" si="42"/>
        <v>7</v>
      </c>
      <c r="N164">
        <f t="array" ref="N164">STDEV(IF(($B$3:$B$722=$B164)*($C$3:$C$722=$C164)*($D$3:$D$722=$D164),$G$3:$G$722))</f>
        <v>1.4142135623730951</v>
      </c>
      <c r="O164">
        <f t="shared" si="43"/>
        <v>5.0999999999999996</v>
      </c>
      <c r="P164">
        <f t="array" ref="P164">STDEV(IF(($B$3:$B$722=$B164)*($C$3:$C$722=$C164)*($D$3:$D$722=$D164),$H$3:$H$722))</f>
        <v>1.663329993316619</v>
      </c>
      <c r="Q164" s="35">
        <f t="shared" si="44"/>
        <v>0.13552618543578773</v>
      </c>
      <c r="R164">
        <f t="shared" si="45"/>
        <v>0</v>
      </c>
      <c r="S164">
        <f t="shared" si="46"/>
        <v>-0.70710678118654746</v>
      </c>
      <c r="T164">
        <f t="shared" si="47"/>
        <v>-0.66132397324636705</v>
      </c>
      <c r="V164">
        <v>0</v>
      </c>
      <c r="W164">
        <v>0</v>
      </c>
      <c r="X164">
        <v>2</v>
      </c>
      <c r="Y164">
        <v>2</v>
      </c>
      <c r="Z164" s="25">
        <v>3.1578947368421049</v>
      </c>
      <c r="AA164" s="28">
        <v>3.5263157894736841</v>
      </c>
      <c r="AB164" s="28">
        <v>3.1578947368421049</v>
      </c>
      <c r="AC164" s="28">
        <v>2.8421052631578951</v>
      </c>
      <c r="AD164" s="31">
        <v>2.947368421052631</v>
      </c>
      <c r="AE164" s="31">
        <v>2.8421052631578951</v>
      </c>
      <c r="AF164">
        <v>19</v>
      </c>
      <c r="AG164" s="28">
        <f t="shared" si="48"/>
        <v>3.1754385964912282</v>
      </c>
      <c r="AH164" s="31">
        <f t="shared" si="49"/>
        <v>2.8947368421052628</v>
      </c>
      <c r="AI164" s="22" cm="1">
        <f t="array" ref="AI164">IF(U164="",0,IFERROR((U164-AVERAGEIFS($U$3:$U$722,$A$3:$A$722,$A164))/_xlfn.STDEV.S(_xlfn._xlws.FILTER($U$3:$U$722,$A$3:$A$722=$A164)),0))</f>
        <v>0</v>
      </c>
      <c r="AJ164" s="25">
        <f t="array" ref="AJ164">IFERROR((Z164-AVERAGEIFS($Z$3:$Z$722,$A$3:$A$722,$A164))/_xlfn.STDEV.S(_xlfn._xlws.FILTER($Z$3:$Z$722,$A$3:$A$722=$A164)),"")</f>
        <v>0.16717049117139762</v>
      </c>
      <c r="AK164" s="28">
        <f t="array" ref="AK164">IFERROR((AG164-AVERAGEIFS($AG$3:$AG$722,$A$3:$A$722,$A164))/_xlfn.STDEV.S(_xlfn._xlws.FILTER($AG$3:$AG$722,$A$3:$A$722=$A164)),"")</f>
        <v>1.2743638264110397</v>
      </c>
      <c r="AL164" s="31">
        <f t="array" ref="AL164">IFERROR((AH164-AVERAGEIFS($AH$3:$AH$722,$A$3:$A$722,$A164))/_xlfn.STDEV.S(_xlfn._xlws.FILTER($AH$3:$AH$722,$A$3:$A$722=$A164)),"")</f>
        <v>0.82263603608932212</v>
      </c>
      <c r="AM164" s="18">
        <f t="shared" si="50"/>
        <v>-0.13552618543578773</v>
      </c>
      <c r="AN164" s="18">
        <f t="shared" si="51"/>
        <v>3.164430573560989E-2</v>
      </c>
      <c r="AO164">
        <f t="shared" si="52"/>
        <v>-0.16717049117139762</v>
      </c>
      <c r="AP164">
        <f t="shared" si="53"/>
        <v>1.9814706075975872</v>
      </c>
      <c r="AQ164">
        <f t="shared" si="54"/>
        <v>1.4839600093356893</v>
      </c>
      <c r="AR164" s="18" t="str">
        <f t="shared" si="55"/>
        <v>D. 균형일치형</v>
      </c>
      <c r="AS164">
        <f t="shared" si="56"/>
        <v>3.5</v>
      </c>
      <c r="AT164">
        <f t="shared" si="57"/>
        <v>3.4666666666666668</v>
      </c>
      <c r="AU164">
        <f t="shared" si="58"/>
        <v>2.5</v>
      </c>
      <c r="AV164">
        <f t="shared" si="59"/>
        <v>2.875</v>
      </c>
    </row>
    <row r="165" spans="1:48" x14ac:dyDescent="0.3">
      <c r="A165" t="s">
        <v>112</v>
      </c>
      <c r="B165" t="s">
        <v>109</v>
      </c>
      <c r="C165">
        <v>2024</v>
      </c>
      <c r="D165" t="s">
        <v>93</v>
      </c>
      <c r="E165">
        <v>6</v>
      </c>
      <c r="F165">
        <v>6</v>
      </c>
      <c r="G165">
        <v>6</v>
      </c>
      <c r="H165">
        <v>4</v>
      </c>
      <c r="I165">
        <f t="shared" si="40"/>
        <v>5.8</v>
      </c>
      <c r="J165">
        <f t="array" ref="J165">STDEV(IF(($B$3:$B$722=$B165)*($C$3:$C$722=$C165)*($D$3:$D$722=$D165),$E$3:$E$722))</f>
        <v>1.4757295747452446</v>
      </c>
      <c r="K165">
        <f t="shared" si="41"/>
        <v>6</v>
      </c>
      <c r="L165">
        <f t="array" ref="L165">STDEV(IF(($B$3:$B$722=$B165)*($C$3:$C$722=$C165)*($D$3:$D$722=$D165),$F$3:$F$722))</f>
        <v>0.94280904158206336</v>
      </c>
      <c r="M165">
        <f t="shared" si="42"/>
        <v>7</v>
      </c>
      <c r="N165">
        <f t="array" ref="N165">STDEV(IF(($B$3:$B$722=$B165)*($C$3:$C$722=$C165)*($D$3:$D$722=$D165),$G$3:$G$722))</f>
        <v>1.4142135623730951</v>
      </c>
      <c r="O165">
        <f t="shared" si="43"/>
        <v>5.0999999999999996</v>
      </c>
      <c r="P165">
        <f t="array" ref="P165">STDEV(IF(($B$3:$B$722=$B165)*($C$3:$C$722=$C165)*($D$3:$D$722=$D165),$H$3:$H$722))</f>
        <v>1.663329993316619</v>
      </c>
      <c r="Q165" s="35">
        <f t="shared" si="44"/>
        <v>0.13552618543578773</v>
      </c>
      <c r="R165">
        <f t="shared" si="45"/>
        <v>0</v>
      </c>
      <c r="S165">
        <f t="shared" si="46"/>
        <v>-0.70710678118654746</v>
      </c>
      <c r="T165">
        <f t="shared" si="47"/>
        <v>-0.66132397324636705</v>
      </c>
      <c r="V165">
        <v>1</v>
      </c>
      <c r="W165">
        <v>0</v>
      </c>
      <c r="X165">
        <v>0</v>
      </c>
      <c r="Y165">
        <v>1</v>
      </c>
      <c r="Z165" s="25">
        <v>3.5</v>
      </c>
      <c r="AA165" s="28">
        <v>3.875</v>
      </c>
      <c r="AB165" s="28">
        <v>2.5</v>
      </c>
      <c r="AC165" s="28">
        <v>2.875</v>
      </c>
      <c r="AD165" s="31">
        <v>3</v>
      </c>
      <c r="AE165" s="31">
        <v>2.75</v>
      </c>
      <c r="AF165">
        <v>16</v>
      </c>
      <c r="AG165" s="28">
        <f t="shared" si="48"/>
        <v>3.0833333333333335</v>
      </c>
      <c r="AH165" s="31">
        <f t="shared" si="49"/>
        <v>2.875</v>
      </c>
      <c r="AI165" s="22" cm="1">
        <f t="array" ref="AI165">IF(U165="",0,IFERROR((U165-AVERAGEIFS($U$3:$U$722,$A$3:$A$722,$A165))/_xlfn.STDEV.S(_xlfn._xlws.FILTER($U$3:$U$722,$A$3:$A$722=$A165)),0))</f>
        <v>0</v>
      </c>
      <c r="AJ165" s="25">
        <f t="array" ref="AJ165">IFERROR((Z165-AVERAGEIFS($Z$3:$Z$722,$A$3:$A$722,$A165))/_xlfn.STDEV.S(_xlfn._xlws.FILTER($Z$3:$Z$722,$A$3:$A$722=$A165)),"")</f>
        <v>1.2723256693366927</v>
      </c>
      <c r="AK165" s="28">
        <f t="array" ref="AK165">IFERROR((AG165-AVERAGEIFS($AG$3:$AG$722,$A$3:$A$722,$A165))/_xlfn.STDEV.S(_xlfn._xlws.FILTER($AG$3:$AG$722,$A$3:$A$722=$A165)),"")</f>
        <v>0.89185665279589366</v>
      </c>
      <c r="AL165" s="31">
        <f t="array" ref="AL165">IFERROR((AH165-AVERAGEIFS($AH$3:$AH$722,$A$3:$A$722,$A165))/_xlfn.STDEV.S(_xlfn._xlws.FILTER($AH$3:$AH$722,$A$3:$A$722=$A165)),"")</f>
        <v>0.75691776813085276</v>
      </c>
      <c r="AM165" s="18">
        <f t="shared" si="50"/>
        <v>-0.13552618543578773</v>
      </c>
      <c r="AN165" s="18">
        <f t="shared" si="51"/>
        <v>1.136799483900905</v>
      </c>
      <c r="AO165">
        <f t="shared" si="52"/>
        <v>-1.2723256693366927</v>
      </c>
      <c r="AP165">
        <f t="shared" si="53"/>
        <v>1.598963433982441</v>
      </c>
      <c r="AQ165">
        <f t="shared" si="54"/>
        <v>1.4182417413772197</v>
      </c>
      <c r="AR165" s="18" t="str">
        <f t="shared" si="55"/>
        <v>D. 균형일치형</v>
      </c>
      <c r="AS165">
        <f t="shared" si="56"/>
        <v>3.4666666666666668</v>
      </c>
      <c r="AT165">
        <f t="shared" si="57"/>
        <v>2.5</v>
      </c>
      <c r="AU165">
        <f t="shared" si="58"/>
        <v>2.875</v>
      </c>
      <c r="AV165">
        <f t="shared" si="59"/>
        <v>2.954545454545455</v>
      </c>
    </row>
    <row r="166" spans="1:48" x14ac:dyDescent="0.3">
      <c r="A166" t="s">
        <v>112</v>
      </c>
      <c r="B166" t="s">
        <v>109</v>
      </c>
      <c r="C166">
        <v>2024</v>
      </c>
      <c r="D166" t="s">
        <v>94</v>
      </c>
      <c r="E166">
        <v>6</v>
      </c>
      <c r="F166">
        <v>6</v>
      </c>
      <c r="G166">
        <v>6</v>
      </c>
      <c r="H166">
        <v>4</v>
      </c>
      <c r="I166">
        <f t="shared" si="40"/>
        <v>5.8</v>
      </c>
      <c r="J166">
        <f t="array" ref="J166">STDEV(IF(($B$3:$B$722=$B166)*($C$3:$C$722=$C166)*($D$3:$D$722=$D166),$E$3:$E$722))</f>
        <v>1.4757295747452446</v>
      </c>
      <c r="K166">
        <f t="shared" si="41"/>
        <v>6</v>
      </c>
      <c r="L166">
        <f t="array" ref="L166">STDEV(IF(($B$3:$B$722=$B166)*($C$3:$C$722=$C166)*($D$3:$D$722=$D166),$F$3:$F$722))</f>
        <v>0.94280904158206336</v>
      </c>
      <c r="M166">
        <f t="shared" si="42"/>
        <v>7</v>
      </c>
      <c r="N166">
        <f t="array" ref="N166">STDEV(IF(($B$3:$B$722=$B166)*($C$3:$C$722=$C166)*($D$3:$D$722=$D166),$G$3:$G$722))</f>
        <v>1.4142135623730951</v>
      </c>
      <c r="O166">
        <f t="shared" si="43"/>
        <v>5.0999999999999996</v>
      </c>
      <c r="P166">
        <f t="array" ref="P166">STDEV(IF(($B$3:$B$722=$B166)*($C$3:$C$722=$C166)*($D$3:$D$722=$D166),$H$3:$H$722))</f>
        <v>1.663329993316619</v>
      </c>
      <c r="Q166" s="35">
        <f t="shared" si="44"/>
        <v>0.13552618543578773</v>
      </c>
      <c r="R166">
        <f t="shared" si="45"/>
        <v>0</v>
      </c>
      <c r="S166">
        <f t="shared" si="46"/>
        <v>-0.70710678118654746</v>
      </c>
      <c r="T166">
        <f t="shared" si="47"/>
        <v>-0.66132397324636705</v>
      </c>
      <c r="U166" s="22">
        <v>3.7666666666666001E-3</v>
      </c>
      <c r="V166">
        <v>0</v>
      </c>
      <c r="W166">
        <v>0</v>
      </c>
      <c r="X166">
        <v>3</v>
      </c>
      <c r="Y166">
        <v>3</v>
      </c>
      <c r="Z166" s="25">
        <v>3.4666666666666668</v>
      </c>
      <c r="AA166" s="28">
        <v>3.5333333333333332</v>
      </c>
      <c r="AB166" s="28">
        <v>2.8</v>
      </c>
      <c r="AC166" s="28">
        <v>2.666666666666667</v>
      </c>
      <c r="AD166" s="31">
        <v>2.8666666666666671</v>
      </c>
      <c r="AE166" s="31">
        <v>2.666666666666667</v>
      </c>
      <c r="AF166">
        <v>15</v>
      </c>
      <c r="AG166" s="28">
        <f t="shared" si="48"/>
        <v>3</v>
      </c>
      <c r="AH166" s="31">
        <f t="shared" si="49"/>
        <v>2.7666666666666671</v>
      </c>
      <c r="AI166" s="22" cm="1">
        <f t="array" ref="AI166">IF(U166="",0,IFERROR((U166-AVERAGEIFS($U$3:$U$722,$A$3:$A$722,$A166))/_xlfn.STDEV.S(_xlfn._xlws.FILTER($U$3:$U$722,$A$3:$A$722=$A166)),0))</f>
        <v>0.34934926128882532</v>
      </c>
      <c r="AJ166" s="25">
        <f t="array" ref="AJ166">IFERROR((Z166-AVERAGEIFS($Z$3:$Z$722,$A$3:$A$722,$A166))/_xlfn.STDEV.S(_xlfn._xlws.FILTER($Z$3:$Z$722,$A$3:$A$722=$A166)),"")</f>
        <v>1.1646438827462284</v>
      </c>
      <c r="AK166" s="28">
        <f t="array" ref="AK166">IFERROR((AG166-AVERAGEIFS($AG$3:$AG$722,$A$3:$A$722,$A166))/_xlfn.STDEV.S(_xlfn._xlws.FILTER($AG$3:$AG$722,$A$3:$A$722=$A166)),"")</f>
        <v>0.5457787338107607</v>
      </c>
      <c r="AL166" s="31">
        <f t="array" ref="AL166">IFERROR((AH166-AVERAGEIFS($AH$3:$AH$722,$A$3:$A$722,$A166))/_xlfn.STDEV.S(_xlfn._xlws.FILTER($AH$3:$AH$722,$A$3:$A$722=$A166)),"")</f>
        <v>0.39619749733658283</v>
      </c>
      <c r="AM166" s="18">
        <f t="shared" si="50"/>
        <v>0.21382307585303759</v>
      </c>
      <c r="AN166" s="18">
        <f t="shared" si="51"/>
        <v>1.0291176973104408</v>
      </c>
      <c r="AO166">
        <f t="shared" si="52"/>
        <v>-0.81529462145740306</v>
      </c>
      <c r="AP166">
        <f t="shared" si="53"/>
        <v>1.2528855149973082</v>
      </c>
      <c r="AQ166">
        <f t="shared" si="54"/>
        <v>1.0575214705829499</v>
      </c>
      <c r="AR166" s="18" t="str">
        <f t="shared" si="55"/>
        <v>D. 균형일치형</v>
      </c>
      <c r="AS166">
        <f t="shared" si="56"/>
        <v>2.5</v>
      </c>
      <c r="AT166">
        <f t="shared" si="57"/>
        <v>2.875</v>
      </c>
      <c r="AU166">
        <f t="shared" si="58"/>
        <v>2.954545454545455</v>
      </c>
      <c r="AV166">
        <f t="shared" si="59"/>
        <v>2.75</v>
      </c>
    </row>
    <row r="167" spans="1:48" x14ac:dyDescent="0.3">
      <c r="A167" t="s">
        <v>112</v>
      </c>
      <c r="B167" t="s">
        <v>109</v>
      </c>
      <c r="C167">
        <v>2025</v>
      </c>
      <c r="D167" t="s">
        <v>95</v>
      </c>
      <c r="E167">
        <v>4</v>
      </c>
      <c r="F167">
        <v>4</v>
      </c>
      <c r="G167">
        <v>6</v>
      </c>
      <c r="H167">
        <v>4</v>
      </c>
      <c r="I167">
        <f t="shared" si="40"/>
        <v>6.2</v>
      </c>
      <c r="J167">
        <f t="array" ref="J167">STDEV(IF(($B$3:$B$722=$B167)*($C$3:$C$722=$C167)*($D$3:$D$722=$D167),$E$3:$E$722))</f>
        <v>1.988857852023507</v>
      </c>
      <c r="K167">
        <f t="shared" si="41"/>
        <v>6.4</v>
      </c>
      <c r="L167">
        <f t="array" ref="L167">STDEV(IF(($B$3:$B$722=$B167)*($C$3:$C$722=$C167)*($D$3:$D$722=$D167),$F$3:$F$722))</f>
        <v>1.5776212754932302</v>
      </c>
      <c r="M167">
        <f t="shared" si="42"/>
        <v>7.8</v>
      </c>
      <c r="N167">
        <f t="array" ref="N167">STDEV(IF(($B$3:$B$722=$B167)*($C$3:$C$722=$C167)*($D$3:$D$722=$D167),$G$3:$G$722))</f>
        <v>0.63245553203367588</v>
      </c>
      <c r="O167">
        <f t="shared" si="43"/>
        <v>5.2</v>
      </c>
      <c r="P167">
        <f t="array" ref="P167">STDEV(IF(($B$3:$B$722=$B167)*($C$3:$C$722=$C167)*($D$3:$D$722=$D167),$H$3:$H$722))</f>
        <v>1.9321835661585924</v>
      </c>
      <c r="Q167" s="35">
        <f t="shared" si="44"/>
        <v>-1.1061625132040849</v>
      </c>
      <c r="R167">
        <f t="shared" si="45"/>
        <v>-1.5212776585113308</v>
      </c>
      <c r="S167">
        <f t="shared" si="46"/>
        <v>-2.8460498941515411</v>
      </c>
      <c r="T167">
        <f t="shared" si="47"/>
        <v>-0.6210590034081187</v>
      </c>
      <c r="V167">
        <v>1</v>
      </c>
      <c r="W167">
        <v>0</v>
      </c>
      <c r="X167">
        <v>0</v>
      </c>
      <c r="Y167">
        <v>1</v>
      </c>
      <c r="Z167" s="25">
        <v>2.5</v>
      </c>
      <c r="AA167" s="28">
        <v>2.8</v>
      </c>
      <c r="AB167" s="28">
        <v>2.7</v>
      </c>
      <c r="AC167" s="28">
        <v>2.65</v>
      </c>
      <c r="AD167" s="31">
        <v>2.2999999999999998</v>
      </c>
      <c r="AE167" s="31">
        <v>2.15</v>
      </c>
      <c r="AF167">
        <v>20</v>
      </c>
      <c r="AG167" s="28">
        <f t="shared" si="48"/>
        <v>2.7166666666666668</v>
      </c>
      <c r="AH167" s="31">
        <f t="shared" si="49"/>
        <v>2.2249999999999996</v>
      </c>
      <c r="AI167" s="22" cm="1">
        <f t="array" ref="AI167">IF(U167="",0,IFERROR((U167-AVERAGEIFS($U$3:$U$722,$A$3:$A$722,$A167))/_xlfn.STDEV.S(_xlfn._xlws.FILTER($U$3:$U$722,$A$3:$A$722=$A167)),0))</f>
        <v>0</v>
      </c>
      <c r="AJ167" s="25">
        <f t="array" ref="AJ167">IFERROR((Z167-AVERAGEIFS($Z$3:$Z$722,$A$3:$A$722,$A167))/_xlfn.STDEV.S(_xlfn._xlws.FILTER($Z$3:$Z$722,$A$3:$A$722=$A167)),"")</f>
        <v>-1.9581279283772428</v>
      </c>
      <c r="AK167" s="28">
        <f t="array" ref="AK167">IFERROR((AG167-AVERAGEIFS($AG$3:$AG$722,$A$3:$A$722,$A167))/_xlfn.STDEV.S(_xlfn._xlws.FILTER($AG$3:$AG$722,$A$3:$A$722=$A167)),"")</f>
        <v>-0.63088619073868879</v>
      </c>
      <c r="AL167" s="31">
        <f t="array" ref="AL167">IFERROR((AH167-AVERAGEIFS($AH$3:$AH$722,$A$3:$A$722,$A167))/_xlfn.STDEV.S(_xlfn._xlws.FILTER($AH$3:$AH$722,$A$3:$A$722=$A167)),"")</f>
        <v>-1.4074038566347757</v>
      </c>
      <c r="AM167" s="18">
        <f t="shared" si="50"/>
        <v>1.1061625132040849</v>
      </c>
      <c r="AN167" s="18">
        <f t="shared" si="51"/>
        <v>-0.85196541517315794</v>
      </c>
      <c r="AO167">
        <f t="shared" si="52"/>
        <v>1.9581279283772428</v>
      </c>
      <c r="AP167">
        <f t="shared" si="53"/>
        <v>2.2151637034128524</v>
      </c>
      <c r="AQ167">
        <f t="shared" si="54"/>
        <v>-0.78634485322665704</v>
      </c>
      <c r="AR167" s="18" t="str">
        <f t="shared" si="55"/>
        <v>C. 내부은폐형</v>
      </c>
      <c r="AS167">
        <f t="shared" si="56"/>
        <v>2.875</v>
      </c>
      <c r="AT167">
        <f t="shared" si="57"/>
        <v>2.954545454545455</v>
      </c>
      <c r="AU167">
        <f t="shared" si="58"/>
        <v>2.75</v>
      </c>
      <c r="AV167" t="str">
        <f t="shared" si="59"/>
        <v/>
      </c>
    </row>
    <row r="168" spans="1:48" x14ac:dyDescent="0.3">
      <c r="A168" t="s">
        <v>112</v>
      </c>
      <c r="B168" t="s">
        <v>109</v>
      </c>
      <c r="C168">
        <v>2025</v>
      </c>
      <c r="D168" t="s">
        <v>96</v>
      </c>
      <c r="E168">
        <v>4</v>
      </c>
      <c r="F168">
        <v>4</v>
      </c>
      <c r="G168">
        <v>6</v>
      </c>
      <c r="H168">
        <v>4</v>
      </c>
      <c r="I168">
        <f t="shared" si="40"/>
        <v>6.2</v>
      </c>
      <c r="J168">
        <f t="array" ref="J168">STDEV(IF(($B$3:$B$722=$B168)*($C$3:$C$722=$C168)*($D$3:$D$722=$D168),$E$3:$E$722))</f>
        <v>1.988857852023507</v>
      </c>
      <c r="K168">
        <f t="shared" si="41"/>
        <v>6.4</v>
      </c>
      <c r="L168">
        <f t="array" ref="L168">STDEV(IF(($B$3:$B$722=$B168)*($C$3:$C$722=$C168)*($D$3:$D$722=$D168),$F$3:$F$722))</f>
        <v>1.5776212754932302</v>
      </c>
      <c r="M168">
        <f t="shared" si="42"/>
        <v>7.8</v>
      </c>
      <c r="N168">
        <f t="array" ref="N168">STDEV(IF(($B$3:$B$722=$B168)*($C$3:$C$722=$C168)*($D$3:$D$722=$D168),$G$3:$G$722))</f>
        <v>0.63245553203367588</v>
      </c>
      <c r="O168">
        <f t="shared" si="43"/>
        <v>5.2</v>
      </c>
      <c r="P168">
        <f t="array" ref="P168">STDEV(IF(($B$3:$B$722=$B168)*($C$3:$C$722=$C168)*($D$3:$D$722=$D168),$H$3:$H$722))</f>
        <v>1.9321835661585924</v>
      </c>
      <c r="Q168" s="35">
        <f t="shared" si="44"/>
        <v>-1.1061625132040849</v>
      </c>
      <c r="R168">
        <f t="shared" si="45"/>
        <v>-1.5212776585113308</v>
      </c>
      <c r="S168">
        <f t="shared" si="46"/>
        <v>-2.8460498941515411</v>
      </c>
      <c r="T168">
        <f t="shared" si="47"/>
        <v>-0.6210590034081187</v>
      </c>
      <c r="V168">
        <v>0</v>
      </c>
      <c r="W168">
        <v>2</v>
      </c>
      <c r="X168">
        <v>0</v>
      </c>
      <c r="Y168">
        <v>2</v>
      </c>
      <c r="Z168" s="25">
        <v>2.875</v>
      </c>
      <c r="AA168" s="28">
        <v>3</v>
      </c>
      <c r="AB168" s="28">
        <v>2.5</v>
      </c>
      <c r="AC168" s="28">
        <v>2.125</v>
      </c>
      <c r="AD168" s="31">
        <v>2.875</v>
      </c>
      <c r="AE168" s="31">
        <v>2.125</v>
      </c>
      <c r="AF168">
        <v>8</v>
      </c>
      <c r="AG168" s="28">
        <f t="shared" si="48"/>
        <v>2.5416666666666665</v>
      </c>
      <c r="AH168" s="31">
        <f t="shared" si="49"/>
        <v>2.5</v>
      </c>
      <c r="AI168" s="22" cm="1">
        <f t="array" ref="AI168">IF(U168="",0,IFERROR((U168-AVERAGEIFS($U$3:$U$722,$A$3:$A$722,$A168))/_xlfn.STDEV.S(_xlfn._xlws.FILTER($U$3:$U$722,$A$3:$A$722=$A168)),0))</f>
        <v>0</v>
      </c>
      <c r="AJ168" s="25">
        <f t="array" ref="AJ168">IFERROR((Z168-AVERAGEIFS($Z$3:$Z$722,$A$3:$A$722,$A168))/_xlfn.STDEV.S(_xlfn._xlws.FILTER($Z$3:$Z$722,$A$3:$A$722=$A168)),"")</f>
        <v>-0.74670782923451706</v>
      </c>
      <c r="AK168" s="28">
        <f t="array" ref="AK168">IFERROR((AG168-AVERAGEIFS($AG$3:$AG$722,$A$3:$A$722,$A168))/_xlfn.STDEV.S(_xlfn._xlws.FILTER($AG$3:$AG$722,$A$3:$A$722=$A168)),"")</f>
        <v>-1.3576498206074679</v>
      </c>
      <c r="AL168" s="31">
        <f t="array" ref="AL168">IFERROR((AH168-AVERAGEIFS($AH$3:$AH$722,$A$3:$A$722,$A168))/_xlfn.STDEV.S(_xlfn._xlws.FILTER($AH$3:$AH$722,$A$3:$A$722=$A168)),"")</f>
        <v>-0.49172932308008604</v>
      </c>
      <c r="AM168" s="18">
        <f t="shared" si="50"/>
        <v>1.1061625132040849</v>
      </c>
      <c r="AN168" s="18">
        <f t="shared" si="51"/>
        <v>0.35945468396956781</v>
      </c>
      <c r="AO168">
        <f t="shared" si="52"/>
        <v>0.74670782923451706</v>
      </c>
      <c r="AP168">
        <f t="shared" si="53"/>
        <v>1.4884000735440732</v>
      </c>
      <c r="AQ168">
        <f t="shared" si="54"/>
        <v>0.12932968032803266</v>
      </c>
      <c r="AR168" s="18" t="str">
        <f t="shared" si="55"/>
        <v>E. 총체적과소형</v>
      </c>
      <c r="AS168">
        <f t="shared" si="56"/>
        <v>2.954545454545455</v>
      </c>
      <c r="AT168">
        <f t="shared" si="57"/>
        <v>2.75</v>
      </c>
      <c r="AU168" t="str">
        <f t="shared" si="58"/>
        <v/>
      </c>
      <c r="AV168" t="str">
        <f t="shared" si="59"/>
        <v/>
      </c>
    </row>
    <row r="169" spans="1:48" x14ac:dyDescent="0.3">
      <c r="A169" t="s">
        <v>112</v>
      </c>
      <c r="B169" t="s">
        <v>109</v>
      </c>
      <c r="C169">
        <v>2025</v>
      </c>
      <c r="D169" t="s">
        <v>97</v>
      </c>
      <c r="E169">
        <v>4</v>
      </c>
      <c r="F169">
        <v>4</v>
      </c>
      <c r="G169">
        <v>6</v>
      </c>
      <c r="H169">
        <v>4</v>
      </c>
      <c r="I169">
        <f t="shared" si="40"/>
        <v>6.2</v>
      </c>
      <c r="J169">
        <f t="array" ref="J169">STDEV(IF(($B$3:$B$722=$B169)*($C$3:$C$722=$C169)*($D$3:$D$722=$D169),$E$3:$E$722))</f>
        <v>1.988857852023507</v>
      </c>
      <c r="K169">
        <f t="shared" si="41"/>
        <v>6.4</v>
      </c>
      <c r="L169">
        <f t="array" ref="L169">STDEV(IF(($B$3:$B$722=$B169)*($C$3:$C$722=$C169)*($D$3:$D$722=$D169),$F$3:$F$722))</f>
        <v>1.5776212754932302</v>
      </c>
      <c r="M169">
        <f t="shared" si="42"/>
        <v>7.8</v>
      </c>
      <c r="N169">
        <f t="array" ref="N169">STDEV(IF(($B$3:$B$722=$B169)*($C$3:$C$722=$C169)*($D$3:$D$722=$D169),$G$3:$G$722))</f>
        <v>0.63245553203367588</v>
      </c>
      <c r="O169">
        <f t="shared" si="43"/>
        <v>5.2</v>
      </c>
      <c r="P169">
        <f t="array" ref="P169">STDEV(IF(($B$3:$B$722=$B169)*($C$3:$C$722=$C169)*($D$3:$D$722=$D169),$H$3:$H$722))</f>
        <v>1.9321835661585924</v>
      </c>
      <c r="Q169" s="35">
        <f t="shared" si="44"/>
        <v>-1.1061625132040849</v>
      </c>
      <c r="R169">
        <f t="shared" si="45"/>
        <v>-1.5212776585113308</v>
      </c>
      <c r="S169">
        <f t="shared" si="46"/>
        <v>-2.8460498941515411</v>
      </c>
      <c r="T169">
        <f t="shared" si="47"/>
        <v>-0.6210590034081187</v>
      </c>
      <c r="U169" s="22">
        <v>0.2951333333333333</v>
      </c>
      <c r="V169">
        <v>1</v>
      </c>
      <c r="W169">
        <v>1</v>
      </c>
      <c r="X169">
        <v>1</v>
      </c>
      <c r="Y169">
        <v>3</v>
      </c>
      <c r="Z169" s="25">
        <v>2.954545454545455</v>
      </c>
      <c r="AA169" s="28">
        <v>3.3636363636363642</v>
      </c>
      <c r="AB169" s="28">
        <v>2.3181818181818179</v>
      </c>
      <c r="AC169" s="28">
        <v>2.5909090909090908</v>
      </c>
      <c r="AD169" s="31">
        <v>2.6818181818181821</v>
      </c>
      <c r="AE169" s="31">
        <v>2.2727272727272729</v>
      </c>
      <c r="AF169">
        <v>22</v>
      </c>
      <c r="AG169" s="28">
        <f t="shared" si="48"/>
        <v>2.7575757575757578</v>
      </c>
      <c r="AH169" s="31">
        <f t="shared" si="49"/>
        <v>2.4772727272727275</v>
      </c>
      <c r="AI169" s="22" cm="1">
        <f t="array" ref="AI169">IF(U169="",0,IFERROR((U169-AVERAGEIFS($U$3:$U$722,$A$3:$A$722,$A169))/_xlfn.STDEV.S(_xlfn._xlws.FILTER($U$3:$U$722,$A$3:$A$722=$A169)),0))</f>
        <v>0.7784603651603339</v>
      </c>
      <c r="AJ169" s="25">
        <f t="array" ref="AJ169">IFERROR((Z169-AVERAGEIFS($Z$3:$Z$722,$A$3:$A$722,$A169))/_xlfn.STDEV.S(_xlfn._xlws.FILTER($Z$3:$Z$722,$A$3:$A$722=$A169)),"")</f>
        <v>-0.48973992941636152</v>
      </c>
      <c r="AK169" s="28">
        <f t="array" ref="AK169">IFERROR((AG169-AVERAGEIFS($AG$3:$AG$722,$A$3:$A$722,$A169))/_xlfn.STDEV.S(_xlfn._xlws.FILTER($AG$3:$AG$722,$A$3:$A$722=$A169)),"")</f>
        <v>-0.46099339414598706</v>
      </c>
      <c r="AL169" s="31">
        <f t="array" ref="AL169">IFERROR((AH169-AVERAGEIFS($AH$3:$AH$722,$A$3:$A$722,$A169))/_xlfn.STDEV.S(_xlfn._xlws.FILTER($AH$3:$AH$722,$A$3:$A$722=$A169)),"")</f>
        <v>-0.56740490436559665</v>
      </c>
      <c r="AM169" s="18">
        <f t="shared" si="50"/>
        <v>1.8846228783644188</v>
      </c>
      <c r="AN169" s="18">
        <f t="shared" si="51"/>
        <v>0.6164225837877233</v>
      </c>
      <c r="AO169">
        <f t="shared" si="52"/>
        <v>1.2682002945766955</v>
      </c>
      <c r="AP169">
        <f t="shared" si="53"/>
        <v>2.3850565000055539</v>
      </c>
      <c r="AQ169">
        <f t="shared" si="54"/>
        <v>5.3654099042522052E-2</v>
      </c>
      <c r="AR169" s="18" t="str">
        <f t="shared" si="55"/>
        <v>E. 총체적과소형</v>
      </c>
      <c r="AS169">
        <f t="shared" si="56"/>
        <v>2.75</v>
      </c>
      <c r="AT169" t="str">
        <f t="shared" si="57"/>
        <v/>
      </c>
      <c r="AU169" t="str">
        <f t="shared" si="58"/>
        <v/>
      </c>
      <c r="AV169" t="str">
        <f t="shared" si="59"/>
        <v/>
      </c>
    </row>
    <row r="170" spans="1:48" x14ac:dyDescent="0.3">
      <c r="A170" t="s">
        <v>112</v>
      </c>
      <c r="B170" t="s">
        <v>109</v>
      </c>
      <c r="C170">
        <v>2025</v>
      </c>
      <c r="D170" t="s">
        <v>98</v>
      </c>
      <c r="E170">
        <v>4</v>
      </c>
      <c r="F170">
        <v>4</v>
      </c>
      <c r="G170">
        <v>6</v>
      </c>
      <c r="H170">
        <v>4</v>
      </c>
      <c r="I170">
        <f t="shared" si="40"/>
        <v>6.2</v>
      </c>
      <c r="J170">
        <f t="array" ref="J170">STDEV(IF(($B$3:$B$722=$B170)*($C$3:$C$722=$C170)*($D$3:$D$722=$D170),$E$3:$E$722))</f>
        <v>1.988857852023507</v>
      </c>
      <c r="K170">
        <f t="shared" si="41"/>
        <v>6.4</v>
      </c>
      <c r="L170">
        <f t="array" ref="L170">STDEV(IF(($B$3:$B$722=$B170)*($C$3:$C$722=$C170)*($D$3:$D$722=$D170),$F$3:$F$722))</f>
        <v>1.5776212754932302</v>
      </c>
      <c r="M170">
        <f t="shared" si="42"/>
        <v>7.8</v>
      </c>
      <c r="N170">
        <f t="array" ref="N170">STDEV(IF(($B$3:$B$722=$B170)*($C$3:$C$722=$C170)*($D$3:$D$722=$D170),$G$3:$G$722))</f>
        <v>0.63245553203367588</v>
      </c>
      <c r="O170">
        <f t="shared" si="43"/>
        <v>5.2</v>
      </c>
      <c r="P170">
        <f t="array" ref="P170">STDEV(IF(($B$3:$B$722=$B170)*($C$3:$C$722=$C170)*($D$3:$D$722=$D170),$H$3:$H$722))</f>
        <v>1.9321835661585924</v>
      </c>
      <c r="Q170" s="35">
        <f t="shared" si="44"/>
        <v>-1.1061625132040849</v>
      </c>
      <c r="R170">
        <f t="shared" si="45"/>
        <v>-1.5212776585113308</v>
      </c>
      <c r="S170">
        <f t="shared" si="46"/>
        <v>-2.8460498941515411</v>
      </c>
      <c r="T170">
        <f t="shared" si="47"/>
        <v>-0.6210590034081187</v>
      </c>
      <c r="V170">
        <v>0</v>
      </c>
      <c r="W170">
        <v>0</v>
      </c>
      <c r="X170">
        <v>2</v>
      </c>
      <c r="Y170">
        <v>2</v>
      </c>
      <c r="Z170" s="25">
        <v>2.75</v>
      </c>
      <c r="AA170" s="28">
        <v>2.375</v>
      </c>
      <c r="AB170" s="28">
        <v>3.125</v>
      </c>
      <c r="AC170" s="28">
        <v>2.375</v>
      </c>
      <c r="AD170" s="31">
        <v>2.125</v>
      </c>
      <c r="AE170" s="31">
        <v>2.25</v>
      </c>
      <c r="AF170">
        <v>8</v>
      </c>
      <c r="AG170" s="28">
        <f t="shared" si="48"/>
        <v>2.625</v>
      </c>
      <c r="AH170" s="31">
        <f t="shared" si="49"/>
        <v>2.1875</v>
      </c>
      <c r="AI170" s="22" cm="1">
        <f t="array" ref="AI170">IF(U170="",0,IFERROR((U170-AVERAGEIFS($U$3:$U$722,$A$3:$A$722,$A170))/_xlfn.STDEV.S(_xlfn._xlws.FILTER($U$3:$U$722,$A$3:$A$722=$A170)),0))</f>
        <v>0</v>
      </c>
      <c r="AJ170" s="25">
        <f t="array" ref="AJ170">IFERROR((Z170-AVERAGEIFS($Z$3:$Z$722,$A$3:$A$722,$A170))/_xlfn.STDEV.S(_xlfn._xlws.FILTER($Z$3:$Z$722,$A$3:$A$722=$A170)),"")</f>
        <v>-1.1505145289487588</v>
      </c>
      <c r="AK170" s="28">
        <f t="array" ref="AK170">IFERROR((AG170-AVERAGEIFS($AG$3:$AG$722,$A$3:$A$722,$A170))/_xlfn.STDEV.S(_xlfn._xlws.FILTER($AG$3:$AG$722,$A$3:$A$722=$A170)),"")</f>
        <v>-1.0115719016223348</v>
      </c>
      <c r="AL170" s="31">
        <f t="array" ref="AL170">IFERROR((AH170-AVERAGEIFS($AH$3:$AH$722,$A$3:$A$722,$A170))/_xlfn.STDEV.S(_xlfn._xlws.FILTER($AH$3:$AH$722,$A$3:$A$722=$A170)),"")</f>
        <v>-1.5322685657558683</v>
      </c>
      <c r="AM170" s="18">
        <f t="shared" si="50"/>
        <v>1.1061625132040849</v>
      </c>
      <c r="AN170" s="18">
        <f t="shared" si="51"/>
        <v>-4.4352015744673956E-2</v>
      </c>
      <c r="AO170">
        <f t="shared" si="52"/>
        <v>1.1505145289487588</v>
      </c>
      <c r="AP170">
        <f t="shared" si="53"/>
        <v>1.8344779925292063</v>
      </c>
      <c r="AQ170">
        <f t="shared" si="54"/>
        <v>-0.91120956234774964</v>
      </c>
      <c r="AR170" s="18" t="str">
        <f t="shared" si="55"/>
        <v>D. 균형일치형</v>
      </c>
      <c r="AS170" t="str">
        <f t="shared" si="56"/>
        <v/>
      </c>
      <c r="AT170" t="str">
        <f t="shared" si="57"/>
        <v/>
      </c>
      <c r="AU170" t="str">
        <f t="shared" si="58"/>
        <v/>
      </c>
      <c r="AV170" t="str">
        <f t="shared" si="59"/>
        <v/>
      </c>
    </row>
    <row r="171" spans="1:48" x14ac:dyDescent="0.3">
      <c r="A171" t="s">
        <v>113</v>
      </c>
      <c r="B171" t="s">
        <v>109</v>
      </c>
      <c r="C171">
        <v>2023</v>
      </c>
      <c r="D171" t="s">
        <v>87</v>
      </c>
      <c r="E171">
        <v>6</v>
      </c>
      <c r="F171">
        <v>6</v>
      </c>
      <c r="G171">
        <v>8</v>
      </c>
      <c r="H171">
        <v>6</v>
      </c>
      <c r="I171">
        <f t="shared" si="40"/>
        <v>5.8</v>
      </c>
      <c r="J171">
        <f t="array" ref="J171">STDEV(IF(($B$3:$B$722=$B171)*($C$3:$C$722=$C171)*($D$3:$D$722=$D171),$E$3:$E$722))</f>
        <v>0.63245553203367788</v>
      </c>
      <c r="K171">
        <f t="shared" si="41"/>
        <v>6.4</v>
      </c>
      <c r="L171">
        <f t="array" ref="L171">STDEV(IF(($B$3:$B$722=$B171)*($C$3:$C$722=$C171)*($D$3:$D$722=$D171),$F$3:$F$722))</f>
        <v>0.84327404271156636</v>
      </c>
      <c r="M171">
        <f t="shared" si="42"/>
        <v>6.6</v>
      </c>
      <c r="N171">
        <f t="array" ref="N171">STDEV(IF(($B$3:$B$722=$B171)*($C$3:$C$722=$C171)*($D$3:$D$722=$D171),$G$3:$G$722))</f>
        <v>1.6465452046971285</v>
      </c>
      <c r="O171">
        <f t="shared" si="43"/>
        <v>5.4</v>
      </c>
      <c r="P171">
        <f t="array" ref="P171">STDEV(IF(($B$3:$B$722=$B171)*($C$3:$C$722=$C171)*($D$3:$D$722=$D171),$H$3:$H$722))</f>
        <v>1.3498971154211048</v>
      </c>
      <c r="Q171" s="35">
        <f t="shared" si="44"/>
        <v>0.31622776601683722</v>
      </c>
      <c r="R171">
        <f t="shared" si="45"/>
        <v>-0.47434164902525816</v>
      </c>
      <c r="S171">
        <f t="shared" si="46"/>
        <v>0.85026514668786235</v>
      </c>
      <c r="T171">
        <f t="shared" si="47"/>
        <v>0.44447831849231539</v>
      </c>
      <c r="U171" s="22">
        <v>0.16669999999999999</v>
      </c>
      <c r="V171">
        <v>1</v>
      </c>
      <c r="W171">
        <v>0</v>
      </c>
      <c r="X171">
        <v>5</v>
      </c>
      <c r="Y171">
        <v>6</v>
      </c>
      <c r="Z171" s="25">
        <v>2.8</v>
      </c>
      <c r="AA171" s="28">
        <v>2.52</v>
      </c>
      <c r="AB171" s="28">
        <v>3.1</v>
      </c>
      <c r="AC171" s="28">
        <v>2.96</v>
      </c>
      <c r="AD171" s="31">
        <v>2.66</v>
      </c>
      <c r="AE171" s="31">
        <v>2.2400000000000002</v>
      </c>
      <c r="AF171">
        <v>50</v>
      </c>
      <c r="AG171" s="28">
        <f t="shared" si="48"/>
        <v>2.86</v>
      </c>
      <c r="AH171" s="31">
        <f t="shared" si="49"/>
        <v>2.4500000000000002</v>
      </c>
      <c r="AI171" s="22" cm="1">
        <f t="array" ref="AI171">IF(U171="",0,IFERROR((U171-AVERAGEIFS($U$3:$U$722,$A$3:$A$722,$A171))/_xlfn.STDEV.S(_xlfn._xlws.FILTER($U$3:$U$722,$A$3:$A$722=$A171)),0))</f>
        <v>-8.1168425000002264E-2</v>
      </c>
      <c r="AJ171" s="25">
        <f t="array" ref="AJ171">IFERROR((Z171-AVERAGEIFS($Z$3:$Z$722,$A$3:$A$722,$A171))/_xlfn.STDEV.S(_xlfn._xlws.FILTER($Z$3:$Z$722,$A$3:$A$722=$A171)),"")</f>
        <v>-2.3001565022550183</v>
      </c>
      <c r="AK171" s="28">
        <f t="array" ref="AK171">IFERROR((AG171-AVERAGEIFS($AG$3:$AG$722,$A$3:$A$722,$A171))/_xlfn.STDEV.S(_xlfn._xlws.FILTER($AG$3:$AG$722,$A$3:$A$722=$A171)),"")</f>
        <v>-1.7884692046480208</v>
      </c>
      <c r="AL171" s="31">
        <f t="array" ref="AL171">IFERROR((AH171-AVERAGEIFS($AH$3:$AH$722,$A$3:$A$722,$A171))/_xlfn.STDEV.S(_xlfn._xlws.FILTER($AH$3:$AH$722,$A$3:$A$722=$A171)),"")</f>
        <v>-1.7537778444288148</v>
      </c>
      <c r="AM171" s="18">
        <f t="shared" si="50"/>
        <v>-0.39739619101683948</v>
      </c>
      <c r="AN171" s="18">
        <f t="shared" si="51"/>
        <v>-2.6163842682718554</v>
      </c>
      <c r="AO171">
        <f t="shared" si="52"/>
        <v>2.2189880772550161</v>
      </c>
      <c r="AP171">
        <f t="shared" si="53"/>
        <v>-2.6387343513358834</v>
      </c>
      <c r="AQ171">
        <f t="shared" si="54"/>
        <v>-2.1982561629211301</v>
      </c>
      <c r="AR171" s="18" t="str">
        <f t="shared" si="55"/>
        <v>A. 총체적과장형</v>
      </c>
      <c r="AS171">
        <f t="shared" si="56"/>
        <v>3.3555555555555561</v>
      </c>
      <c r="AT171">
        <f t="shared" si="57"/>
        <v>3.129032258064516</v>
      </c>
      <c r="AU171">
        <f t="shared" si="58"/>
        <v>3.2352941176470589</v>
      </c>
      <c r="AV171">
        <f t="shared" si="59"/>
        <v>3.4558823529411771</v>
      </c>
    </row>
    <row r="172" spans="1:48" x14ac:dyDescent="0.3">
      <c r="A172" t="s">
        <v>113</v>
      </c>
      <c r="B172" t="s">
        <v>109</v>
      </c>
      <c r="C172">
        <v>2023</v>
      </c>
      <c r="D172" t="s">
        <v>88</v>
      </c>
      <c r="E172">
        <v>6</v>
      </c>
      <c r="F172">
        <v>6</v>
      </c>
      <c r="G172">
        <v>8</v>
      </c>
      <c r="H172">
        <v>6</v>
      </c>
      <c r="I172">
        <f t="shared" si="40"/>
        <v>5.8</v>
      </c>
      <c r="J172">
        <f t="array" ref="J172">STDEV(IF(($B$3:$B$722=$B172)*($C$3:$C$722=$C172)*($D$3:$D$722=$D172),$E$3:$E$722))</f>
        <v>0.63245553203367788</v>
      </c>
      <c r="K172">
        <f t="shared" si="41"/>
        <v>6.4</v>
      </c>
      <c r="L172">
        <f t="array" ref="L172">STDEV(IF(($B$3:$B$722=$B172)*($C$3:$C$722=$C172)*($D$3:$D$722=$D172),$F$3:$F$722))</f>
        <v>0.84327404271156636</v>
      </c>
      <c r="M172">
        <f t="shared" si="42"/>
        <v>6.6</v>
      </c>
      <c r="N172">
        <f t="array" ref="N172">STDEV(IF(($B$3:$B$722=$B172)*($C$3:$C$722=$C172)*($D$3:$D$722=$D172),$G$3:$G$722))</f>
        <v>1.6465452046971285</v>
      </c>
      <c r="O172">
        <f t="shared" si="43"/>
        <v>5.4</v>
      </c>
      <c r="P172">
        <f t="array" ref="P172">STDEV(IF(($B$3:$B$722=$B172)*($C$3:$C$722=$C172)*($D$3:$D$722=$D172),$H$3:$H$722))</f>
        <v>1.3498971154211048</v>
      </c>
      <c r="Q172" s="35">
        <f t="shared" si="44"/>
        <v>0.31622776601683722</v>
      </c>
      <c r="R172">
        <f t="shared" si="45"/>
        <v>-0.47434164902525816</v>
      </c>
      <c r="S172">
        <f t="shared" si="46"/>
        <v>0.85026514668786235</v>
      </c>
      <c r="T172">
        <f t="shared" si="47"/>
        <v>0.44447831849231539</v>
      </c>
      <c r="U172" s="22">
        <v>3.8000000000000002E-4</v>
      </c>
      <c r="V172">
        <v>0</v>
      </c>
      <c r="W172">
        <v>0</v>
      </c>
      <c r="X172">
        <v>5</v>
      </c>
      <c r="Y172">
        <v>5</v>
      </c>
      <c r="Z172" s="25">
        <v>3.3555555555555561</v>
      </c>
      <c r="AA172" s="28">
        <v>3.1333333333333329</v>
      </c>
      <c r="AB172" s="28">
        <v>3.0444444444444438</v>
      </c>
      <c r="AC172" s="28">
        <v>3.155555555555555</v>
      </c>
      <c r="AD172" s="31">
        <v>2.9777777777777779</v>
      </c>
      <c r="AE172" s="31">
        <v>3.0222222222222221</v>
      </c>
      <c r="AF172">
        <v>45</v>
      </c>
      <c r="AG172" s="28">
        <f t="shared" si="48"/>
        <v>3.1111111111111107</v>
      </c>
      <c r="AH172" s="31">
        <f t="shared" si="49"/>
        <v>3</v>
      </c>
      <c r="AI172" s="22" cm="1">
        <f t="array" ref="AI172">IF(U172="",0,IFERROR((U172-AVERAGEIFS($U$3:$U$722,$A$3:$A$722,$A172))/_xlfn.STDEV.S(_xlfn._xlws.FILTER($U$3:$U$722,$A$3:$A$722=$A172)),0))</f>
        <v>-0.59090275226335576</v>
      </c>
      <c r="AJ172" s="25">
        <f t="array" ref="AJ172">IFERROR((Z172-AVERAGEIFS($Z$3:$Z$722,$A$3:$A$722,$A172))/_xlfn.STDEV.S(_xlfn._xlws.FILTER($Z$3:$Z$722,$A$3:$A$722=$A172)),"")</f>
        <v>0.5339622357556143</v>
      </c>
      <c r="AK172" s="28">
        <f t="array" ref="AK172">IFERROR((AG172-AVERAGEIFS($AG$3:$AG$722,$A$3:$A$722,$A172))/_xlfn.STDEV.S(_xlfn._xlws.FILTER($AG$3:$AG$722,$A$3:$A$722=$A172)),"")</f>
        <v>-0.257314097219489</v>
      </c>
      <c r="AL172" s="31">
        <f t="array" ref="AL172">IFERROR((AH172-AVERAGEIFS($AH$3:$AH$722,$A$3:$A$722,$A172))/_xlfn.STDEV.S(_xlfn._xlws.FILTER($AH$3:$AH$722,$A$3:$A$722=$A172)),"")</f>
        <v>1.2833836341549183</v>
      </c>
      <c r="AM172" s="18">
        <f t="shared" si="50"/>
        <v>-0.90713051828019298</v>
      </c>
      <c r="AN172" s="18">
        <f t="shared" si="51"/>
        <v>0.21773446973877708</v>
      </c>
      <c r="AO172">
        <f t="shared" si="52"/>
        <v>-1.1248649880189701</v>
      </c>
      <c r="AP172">
        <f t="shared" si="53"/>
        <v>-1.1075792439073513</v>
      </c>
      <c r="AQ172">
        <f t="shared" si="54"/>
        <v>0.83890531566260296</v>
      </c>
      <c r="AR172" s="18" t="str">
        <f t="shared" si="55"/>
        <v>D. 균형일치형</v>
      </c>
      <c r="AS172">
        <f t="shared" si="56"/>
        <v>3.129032258064516</v>
      </c>
      <c r="AT172">
        <f t="shared" si="57"/>
        <v>3.2352941176470589</v>
      </c>
      <c r="AU172">
        <f t="shared" si="58"/>
        <v>3.4558823529411771</v>
      </c>
      <c r="AV172">
        <f t="shared" si="59"/>
        <v>3.18</v>
      </c>
    </row>
    <row r="173" spans="1:48" x14ac:dyDescent="0.3">
      <c r="A173" t="s">
        <v>113</v>
      </c>
      <c r="B173" t="s">
        <v>109</v>
      </c>
      <c r="C173">
        <v>2023</v>
      </c>
      <c r="D173" t="s">
        <v>89</v>
      </c>
      <c r="E173">
        <v>6</v>
      </c>
      <c r="F173">
        <v>6</v>
      </c>
      <c r="G173">
        <v>8</v>
      </c>
      <c r="H173">
        <v>6</v>
      </c>
      <c r="I173">
        <f t="shared" si="40"/>
        <v>5.8</v>
      </c>
      <c r="J173">
        <f t="array" ref="J173">STDEV(IF(($B$3:$B$722=$B173)*($C$3:$C$722=$C173)*($D$3:$D$722=$D173),$E$3:$E$722))</f>
        <v>0.63245553203367788</v>
      </c>
      <c r="K173">
        <f t="shared" si="41"/>
        <v>6.4</v>
      </c>
      <c r="L173">
        <f t="array" ref="L173">STDEV(IF(($B$3:$B$722=$B173)*($C$3:$C$722=$C173)*($D$3:$D$722=$D173),$F$3:$F$722))</f>
        <v>0.84327404271156636</v>
      </c>
      <c r="M173">
        <f t="shared" si="42"/>
        <v>6.6</v>
      </c>
      <c r="N173">
        <f t="array" ref="N173">STDEV(IF(($B$3:$B$722=$B173)*($C$3:$C$722=$C173)*($D$3:$D$722=$D173),$G$3:$G$722))</f>
        <v>1.6465452046971285</v>
      </c>
      <c r="O173">
        <f t="shared" si="43"/>
        <v>5.4</v>
      </c>
      <c r="P173">
        <f t="array" ref="P173">STDEV(IF(($B$3:$B$722=$B173)*($C$3:$C$722=$C173)*($D$3:$D$722=$D173),$H$3:$H$722))</f>
        <v>1.3498971154211048</v>
      </c>
      <c r="Q173" s="35">
        <f t="shared" si="44"/>
        <v>0.31622776601683722</v>
      </c>
      <c r="R173">
        <f t="shared" si="45"/>
        <v>-0.47434164902525816</v>
      </c>
      <c r="S173">
        <f t="shared" si="46"/>
        <v>0.85026514668786235</v>
      </c>
      <c r="T173">
        <f t="shared" si="47"/>
        <v>0.44447831849231539</v>
      </c>
      <c r="U173" s="22">
        <v>2.5000000000000001E-5</v>
      </c>
      <c r="V173">
        <v>0</v>
      </c>
      <c r="W173">
        <v>0</v>
      </c>
      <c r="X173">
        <v>8</v>
      </c>
      <c r="Y173">
        <v>8</v>
      </c>
      <c r="Z173" s="25">
        <v>3.129032258064516</v>
      </c>
      <c r="AA173" s="28">
        <v>3.096774193548387</v>
      </c>
      <c r="AB173" s="28">
        <v>3.419354838709677</v>
      </c>
      <c r="AC173" s="28">
        <v>3.096774193548387</v>
      </c>
      <c r="AD173" s="31">
        <v>3.258064516129032</v>
      </c>
      <c r="AE173" s="31">
        <v>2.645161290322581</v>
      </c>
      <c r="AF173">
        <v>31</v>
      </c>
      <c r="AG173" s="28">
        <f t="shared" si="48"/>
        <v>3.2043010752688175</v>
      </c>
      <c r="AH173" s="31">
        <f t="shared" si="49"/>
        <v>2.9516129032258065</v>
      </c>
      <c r="AI173" s="22" cm="1">
        <f t="array" ref="AI173">IF(U173="",0,IFERROR((U173-AVERAGEIFS($U$3:$U$722,$A$3:$A$722,$A173))/_xlfn.STDEV.S(_xlfn._xlws.FILTER($U$3:$U$722,$A$3:$A$722=$A173)),0))</f>
        <v>-0.59199074941450103</v>
      </c>
      <c r="AJ173" s="25">
        <f t="array" ref="AJ173">IFERROR((Z173-AVERAGEIFS($Z$3:$Z$722,$A$3:$A$722,$A173))/_xlfn.STDEV.S(_xlfn._xlws.FILTER($Z$3:$Z$722,$A$3:$A$722=$A173)),"")</f>
        <v>-0.62162682387194856</v>
      </c>
      <c r="AK173" s="28">
        <f t="array" ref="AK173">IFERROR((AG173-AVERAGEIFS($AG$3:$AG$722,$A$3:$A$722,$A173))/_xlfn.STDEV.S(_xlfn._xlws.FILTER($AG$3:$AG$722,$A$3:$A$722=$A173)),"")</f>
        <v>0.31091360465236584</v>
      </c>
      <c r="AL173" s="31">
        <f t="array" ref="AL173">IFERROR((AH173-AVERAGEIFS($AH$3:$AH$722,$A$3:$A$722,$A173))/_xlfn.STDEV.S(_xlfn._xlws.FILTER($AH$3:$AH$722,$A$3:$A$722=$A173)),"")</f>
        <v>1.016184677094766</v>
      </c>
      <c r="AM173" s="18">
        <f t="shared" si="50"/>
        <v>-0.90821851543133825</v>
      </c>
      <c r="AN173" s="18">
        <f t="shared" si="51"/>
        <v>-0.93785458988878578</v>
      </c>
      <c r="AO173">
        <f t="shared" si="52"/>
        <v>2.9636074457447537E-2</v>
      </c>
      <c r="AP173">
        <f t="shared" si="53"/>
        <v>-0.53935154203549651</v>
      </c>
      <c r="AQ173">
        <f t="shared" si="54"/>
        <v>0.57170635860245067</v>
      </c>
      <c r="AR173" s="18" t="str">
        <f t="shared" si="55"/>
        <v>A. 총체적과장형</v>
      </c>
      <c r="AS173">
        <f t="shared" si="56"/>
        <v>3.2352941176470589</v>
      </c>
      <c r="AT173">
        <f t="shared" si="57"/>
        <v>3.4558823529411771</v>
      </c>
      <c r="AU173">
        <f t="shared" si="58"/>
        <v>3.18</v>
      </c>
      <c r="AV173">
        <f t="shared" si="59"/>
        <v>3.1764705882352939</v>
      </c>
    </row>
    <row r="174" spans="1:48" x14ac:dyDescent="0.3">
      <c r="A174" t="s">
        <v>113</v>
      </c>
      <c r="B174" t="s">
        <v>109</v>
      </c>
      <c r="C174">
        <v>2023</v>
      </c>
      <c r="D174" t="s">
        <v>90</v>
      </c>
      <c r="E174">
        <v>6</v>
      </c>
      <c r="F174">
        <v>6</v>
      </c>
      <c r="G174">
        <v>8</v>
      </c>
      <c r="H174">
        <v>6</v>
      </c>
      <c r="I174">
        <f t="shared" si="40"/>
        <v>5.8</v>
      </c>
      <c r="J174">
        <f t="array" ref="J174">STDEV(IF(($B$3:$B$722=$B174)*($C$3:$C$722=$C174)*($D$3:$D$722=$D174),$E$3:$E$722))</f>
        <v>0.63245553203367788</v>
      </c>
      <c r="K174">
        <f t="shared" si="41"/>
        <v>6.4</v>
      </c>
      <c r="L174">
        <f t="array" ref="L174">STDEV(IF(($B$3:$B$722=$B174)*($C$3:$C$722=$C174)*($D$3:$D$722=$D174),$F$3:$F$722))</f>
        <v>0.84327404271156636</v>
      </c>
      <c r="M174">
        <f t="shared" si="42"/>
        <v>6.6</v>
      </c>
      <c r="N174">
        <f t="array" ref="N174">STDEV(IF(($B$3:$B$722=$B174)*($C$3:$C$722=$C174)*($D$3:$D$722=$D174),$G$3:$G$722))</f>
        <v>1.6465452046971285</v>
      </c>
      <c r="O174">
        <f t="shared" si="43"/>
        <v>5.4</v>
      </c>
      <c r="P174">
        <f t="array" ref="P174">STDEV(IF(($B$3:$B$722=$B174)*($C$3:$C$722=$C174)*($D$3:$D$722=$D174),$H$3:$H$722))</f>
        <v>1.3498971154211048</v>
      </c>
      <c r="Q174" s="35">
        <f t="shared" si="44"/>
        <v>0.31622776601683722</v>
      </c>
      <c r="R174">
        <f t="shared" si="45"/>
        <v>-0.47434164902525816</v>
      </c>
      <c r="S174">
        <f t="shared" si="46"/>
        <v>0.85026514668786235</v>
      </c>
      <c r="T174">
        <f t="shared" si="47"/>
        <v>0.44447831849231539</v>
      </c>
      <c r="V174">
        <v>0</v>
      </c>
      <c r="W174">
        <v>0</v>
      </c>
      <c r="X174">
        <v>2</v>
      </c>
      <c r="Y174">
        <v>2</v>
      </c>
      <c r="Z174" s="25">
        <v>3.2352941176470589</v>
      </c>
      <c r="AA174" s="28">
        <v>3.0196078431372548</v>
      </c>
      <c r="AB174" s="28">
        <v>3.2941176470588238</v>
      </c>
      <c r="AC174" s="28">
        <v>3.117647058823529</v>
      </c>
      <c r="AD174" s="31">
        <v>2.9607843137254899</v>
      </c>
      <c r="AE174" s="31">
        <v>2.5490196078431371</v>
      </c>
      <c r="AF174">
        <v>51</v>
      </c>
      <c r="AG174" s="28">
        <f t="shared" si="48"/>
        <v>3.1437908496732025</v>
      </c>
      <c r="AH174" s="31">
        <f t="shared" si="49"/>
        <v>2.7549019607843137</v>
      </c>
      <c r="AI174" s="22" cm="1">
        <f t="array" ref="AI174">IF(U174="",0,IFERROR((U174-AVERAGEIFS($U$3:$U$722,$A$3:$A$722,$A174))/_xlfn.STDEV.S(_xlfn._xlws.FILTER($U$3:$U$722,$A$3:$A$722=$A174)),0))</f>
        <v>0</v>
      </c>
      <c r="AJ174" s="25">
        <f t="array" ref="AJ174">IFERROR((Z174-AVERAGEIFS($Z$3:$Z$722,$A$3:$A$722,$A174))/_xlfn.STDEV.S(_xlfn._xlws.FILTER($Z$3:$Z$722,$A$3:$A$722=$A174)),"")</f>
        <v>-7.9541114590218343E-2</v>
      </c>
      <c r="AK174" s="28">
        <f t="array" ref="AK174">IFERROR((AG174-AVERAGEIFS($AG$3:$AG$722,$A$3:$A$722,$A174))/_xlfn.STDEV.S(_xlfn._xlws.FILTER($AG$3:$AG$722,$A$3:$A$722=$A174)),"")</f>
        <v>-5.8048726653566474E-2</v>
      </c>
      <c r="AL174" s="31">
        <f t="array" ref="AL174">IFERROR((AH174-AVERAGEIFS($AH$3:$AH$722,$A$3:$A$722,$A174))/_xlfn.STDEV.S(_xlfn._xlws.FILTER($AH$3:$AH$722,$A$3:$A$722=$A174)),"")</f>
        <v>-7.0075135267423136E-2</v>
      </c>
      <c r="AM174" s="18">
        <f t="shared" si="50"/>
        <v>-0.31622776601683722</v>
      </c>
      <c r="AN174" s="18">
        <f t="shared" si="51"/>
        <v>-0.39576888060705556</v>
      </c>
      <c r="AO174">
        <f t="shared" si="52"/>
        <v>7.9541114590218343E-2</v>
      </c>
      <c r="AP174">
        <f t="shared" si="53"/>
        <v>-0.90831387334142888</v>
      </c>
      <c r="AQ174">
        <f t="shared" si="54"/>
        <v>-0.51455345375973849</v>
      </c>
      <c r="AR174" s="18" t="str">
        <f t="shared" si="55"/>
        <v>A. 총체적과장형</v>
      </c>
      <c r="AS174">
        <f t="shared" si="56"/>
        <v>3.4558823529411771</v>
      </c>
      <c r="AT174">
        <f t="shared" si="57"/>
        <v>3.18</v>
      </c>
      <c r="AU174">
        <f t="shared" si="58"/>
        <v>3.1764705882352939</v>
      </c>
      <c r="AV174">
        <f t="shared" si="59"/>
        <v>3.3684210526315792</v>
      </c>
    </row>
    <row r="175" spans="1:48" x14ac:dyDescent="0.3">
      <c r="A175" t="s">
        <v>113</v>
      </c>
      <c r="B175" t="s">
        <v>109</v>
      </c>
      <c r="C175">
        <v>2024</v>
      </c>
      <c r="D175" t="s">
        <v>91</v>
      </c>
      <c r="E175">
        <v>6</v>
      </c>
      <c r="F175">
        <v>6</v>
      </c>
      <c r="G175">
        <v>8</v>
      </c>
      <c r="H175">
        <v>6</v>
      </c>
      <c r="I175">
        <f t="shared" si="40"/>
        <v>5.8</v>
      </c>
      <c r="J175">
        <f t="array" ref="J175">STDEV(IF(($B$3:$B$722=$B175)*($C$3:$C$722=$C175)*($D$3:$D$722=$D175),$E$3:$E$722))</f>
        <v>1.4757295747452446</v>
      </c>
      <c r="K175">
        <f t="shared" si="41"/>
        <v>6</v>
      </c>
      <c r="L175">
        <f t="array" ref="L175">STDEV(IF(($B$3:$B$722=$B175)*($C$3:$C$722=$C175)*($D$3:$D$722=$D175),$F$3:$F$722))</f>
        <v>0.94280904158206336</v>
      </c>
      <c r="M175">
        <f t="shared" si="42"/>
        <v>7</v>
      </c>
      <c r="N175">
        <f t="array" ref="N175">STDEV(IF(($B$3:$B$722=$B175)*($C$3:$C$722=$C175)*($D$3:$D$722=$D175),$G$3:$G$722))</f>
        <v>1.4142135623730951</v>
      </c>
      <c r="O175">
        <f t="shared" si="43"/>
        <v>5.0999999999999996</v>
      </c>
      <c r="P175">
        <f t="array" ref="P175">STDEV(IF(($B$3:$B$722=$B175)*($C$3:$C$722=$C175)*($D$3:$D$722=$D175),$H$3:$H$722))</f>
        <v>1.663329993316619</v>
      </c>
      <c r="Q175" s="35">
        <f t="shared" si="44"/>
        <v>0.13552618543578773</v>
      </c>
      <c r="R175">
        <f t="shared" si="45"/>
        <v>0</v>
      </c>
      <c r="S175">
        <f t="shared" si="46"/>
        <v>0.70710678118654746</v>
      </c>
      <c r="T175">
        <f t="shared" si="47"/>
        <v>0.54108325083793707</v>
      </c>
      <c r="U175" s="22">
        <v>-0.3332</v>
      </c>
      <c r="V175">
        <v>0</v>
      </c>
      <c r="W175">
        <v>1</v>
      </c>
      <c r="X175">
        <v>2</v>
      </c>
      <c r="Y175">
        <v>3</v>
      </c>
      <c r="Z175" s="25">
        <v>3.4558823529411771</v>
      </c>
      <c r="AA175" s="28">
        <v>2.8529411764705879</v>
      </c>
      <c r="AB175" s="28">
        <v>3.5</v>
      </c>
      <c r="AC175" s="28">
        <v>3.2352941176470589</v>
      </c>
      <c r="AD175" s="31">
        <v>2.8529411764705879</v>
      </c>
      <c r="AE175" s="31">
        <v>2.6764705882352939</v>
      </c>
      <c r="AF175">
        <v>68</v>
      </c>
      <c r="AG175" s="28">
        <f t="shared" si="48"/>
        <v>3.1960784313725488</v>
      </c>
      <c r="AH175" s="31">
        <f t="shared" si="49"/>
        <v>2.7647058823529411</v>
      </c>
      <c r="AI175" s="22" cm="1">
        <f t="array" ref="AI175">IF(U175="",0,IFERROR((U175-AVERAGEIFS($U$3:$U$722,$A$3:$A$722,$A175))/_xlfn.STDEV.S(_xlfn._xlws.FILTER($U$3:$U$722,$A$3:$A$722=$A175)),0))</f>
        <v>-1.6132523006550672</v>
      </c>
      <c r="AJ175" s="25">
        <f t="array" ref="AJ175">IFERROR((Z175-AVERAGEIFS($Z$3:$Z$722,$A$3:$A$722,$A175))/_xlfn.STDEV.S(_xlfn._xlws.FILTER($Z$3:$Z$722,$A$3:$A$722=$A175)),"")</f>
        <v>1.045770737266946</v>
      </c>
      <c r="AK175" s="28">
        <f t="array" ref="AK175">IFERROR((AG175-AVERAGEIFS($AG$3:$AG$722,$A$3:$A$722,$A175))/_xlfn.STDEV.S(_xlfn._xlws.FILTER($AG$3:$AG$722,$A$3:$A$722=$A175)),"")</f>
        <v>0.26077586625190524</v>
      </c>
      <c r="AL175" s="31">
        <f t="array" ref="AL175">IFERROR((AH175-AVERAGEIFS($AH$3:$AH$722,$A$3:$A$722,$A175))/_xlfn.STDEV.S(_xlfn._xlws.FILTER($AH$3:$AH$722,$A$3:$A$722=$A175)),"")</f>
        <v>-1.5936784490529678E-2</v>
      </c>
      <c r="AM175" s="18">
        <f t="shared" si="50"/>
        <v>-1.7487784860908548</v>
      </c>
      <c r="AN175" s="18">
        <f t="shared" si="51"/>
        <v>0.91024455183115827</v>
      </c>
      <c r="AO175">
        <f t="shared" si="52"/>
        <v>-2.6590230379220134</v>
      </c>
      <c r="AP175">
        <f t="shared" si="53"/>
        <v>-0.44633091493464222</v>
      </c>
      <c r="AQ175">
        <f t="shared" si="54"/>
        <v>-0.55702003532846678</v>
      </c>
      <c r="AR175" s="18" t="str">
        <f t="shared" si="55"/>
        <v>B. 외부미화형</v>
      </c>
      <c r="AS175">
        <f t="shared" si="56"/>
        <v>3.18</v>
      </c>
      <c r="AT175">
        <f t="shared" si="57"/>
        <v>3.1764705882352939</v>
      </c>
      <c r="AU175">
        <f t="shared" si="58"/>
        <v>3.3684210526315792</v>
      </c>
      <c r="AV175">
        <f t="shared" si="59"/>
        <v>3.410714285714286</v>
      </c>
    </row>
    <row r="176" spans="1:48" x14ac:dyDescent="0.3">
      <c r="A176" t="s">
        <v>113</v>
      </c>
      <c r="B176" t="s">
        <v>109</v>
      </c>
      <c r="C176">
        <v>2024</v>
      </c>
      <c r="D176" t="s">
        <v>92</v>
      </c>
      <c r="E176">
        <v>6</v>
      </c>
      <c r="F176">
        <v>6</v>
      </c>
      <c r="G176">
        <v>8</v>
      </c>
      <c r="H176">
        <v>6</v>
      </c>
      <c r="I176">
        <f t="shared" si="40"/>
        <v>5.8</v>
      </c>
      <c r="J176">
        <f t="array" ref="J176">STDEV(IF(($B$3:$B$722=$B176)*($C$3:$C$722=$C176)*($D$3:$D$722=$D176),$E$3:$E$722))</f>
        <v>1.4757295747452446</v>
      </c>
      <c r="K176">
        <f t="shared" si="41"/>
        <v>6</v>
      </c>
      <c r="L176">
        <f t="array" ref="L176">STDEV(IF(($B$3:$B$722=$B176)*($C$3:$C$722=$C176)*($D$3:$D$722=$D176),$F$3:$F$722))</f>
        <v>0.94280904158206336</v>
      </c>
      <c r="M176">
        <f t="shared" si="42"/>
        <v>7</v>
      </c>
      <c r="N176">
        <f t="array" ref="N176">STDEV(IF(($B$3:$B$722=$B176)*($C$3:$C$722=$C176)*($D$3:$D$722=$D176),$G$3:$G$722))</f>
        <v>1.4142135623730951</v>
      </c>
      <c r="O176">
        <f t="shared" si="43"/>
        <v>5.0999999999999996</v>
      </c>
      <c r="P176">
        <f t="array" ref="P176">STDEV(IF(($B$3:$B$722=$B176)*($C$3:$C$722=$C176)*($D$3:$D$722=$D176),$H$3:$H$722))</f>
        <v>1.663329993316619</v>
      </c>
      <c r="Q176" s="35">
        <f t="shared" si="44"/>
        <v>0.13552618543578773</v>
      </c>
      <c r="R176">
        <f t="shared" si="45"/>
        <v>0</v>
      </c>
      <c r="S176">
        <f t="shared" si="46"/>
        <v>0.70710678118654746</v>
      </c>
      <c r="T176">
        <f t="shared" si="47"/>
        <v>0.54108325083793707</v>
      </c>
      <c r="U176" s="22">
        <v>0.56928888888888884</v>
      </c>
      <c r="V176">
        <v>6</v>
      </c>
      <c r="W176">
        <v>1</v>
      </c>
      <c r="X176">
        <v>2</v>
      </c>
      <c r="Y176">
        <v>9</v>
      </c>
      <c r="Z176" s="25">
        <v>3.18</v>
      </c>
      <c r="AA176" s="28">
        <v>2.76</v>
      </c>
      <c r="AB176" s="28">
        <v>3.16</v>
      </c>
      <c r="AC176" s="28">
        <v>3.08</v>
      </c>
      <c r="AD176" s="31">
        <v>2.72</v>
      </c>
      <c r="AE176" s="31">
        <v>2.38</v>
      </c>
      <c r="AF176">
        <v>50</v>
      </c>
      <c r="AG176" s="28">
        <f t="shared" si="48"/>
        <v>3</v>
      </c>
      <c r="AH176" s="31">
        <f t="shared" si="49"/>
        <v>2.5499999999999998</v>
      </c>
      <c r="AI176" s="22" cm="1">
        <f t="array" ref="AI176">IF(U176="",0,IFERROR((U176-AVERAGEIFS($U$3:$U$722,$A$3:$A$722,$A176))/_xlfn.STDEV.S(_xlfn._xlws.FILTER($U$3:$U$722,$A$3:$A$722=$A176)),0))</f>
        <v>1.1526782347010482</v>
      </c>
      <c r="AJ176" s="25">
        <f t="array" ref="AJ176">IFERROR((Z176-AVERAGEIFS($Z$3:$Z$722,$A$3:$A$722,$A176))/_xlfn.STDEV.S(_xlfn._xlws.FILTER($Z$3:$Z$722,$A$3:$A$722=$A176)),"")</f>
        <v>-0.36161928545574629</v>
      </c>
      <c r="AK176" s="28">
        <f t="array" ref="AK176">IFERROR((AG176-AVERAGEIFS($AG$3:$AG$722,$A$3:$A$722,$A176))/_xlfn.STDEV.S(_xlfn._xlws.FILTER($AG$3:$AG$722,$A$3:$A$722=$A176)),"")</f>
        <v>-0.93481635714361644</v>
      </c>
      <c r="AL176" s="31">
        <f t="array" ref="AL176">IFERROR((AH176-AVERAGEIFS($AH$3:$AH$722,$A$3:$A$722,$A176))/_xlfn.STDEV.S(_xlfn._xlws.FILTER($AH$3:$AH$722,$A$3:$A$722=$A176)),"")</f>
        <v>-1.2015666665045015</v>
      </c>
      <c r="AM176" s="18">
        <f t="shared" si="50"/>
        <v>1.0171520492652606</v>
      </c>
      <c r="AN176" s="18">
        <f t="shared" si="51"/>
        <v>-0.49714547089153405</v>
      </c>
      <c r="AO176">
        <f t="shared" si="52"/>
        <v>1.5142975201567945</v>
      </c>
      <c r="AP176">
        <f t="shared" si="53"/>
        <v>-1.641923138330164</v>
      </c>
      <c r="AQ176">
        <f t="shared" si="54"/>
        <v>-1.7426499173424386</v>
      </c>
      <c r="AR176" s="18" t="str">
        <f t="shared" si="55"/>
        <v>C. 내부은폐형</v>
      </c>
      <c r="AS176">
        <f t="shared" si="56"/>
        <v>3.1764705882352939</v>
      </c>
      <c r="AT176">
        <f t="shared" si="57"/>
        <v>3.3684210526315792</v>
      </c>
      <c r="AU176">
        <f t="shared" si="58"/>
        <v>3.410714285714286</v>
      </c>
      <c r="AV176">
        <f t="shared" si="59"/>
        <v>3.5151515151515151</v>
      </c>
    </row>
    <row r="177" spans="1:48" x14ac:dyDescent="0.3">
      <c r="A177" t="s">
        <v>113</v>
      </c>
      <c r="B177" t="s">
        <v>109</v>
      </c>
      <c r="C177">
        <v>2024</v>
      </c>
      <c r="D177" t="s">
        <v>93</v>
      </c>
      <c r="E177">
        <v>6</v>
      </c>
      <c r="F177">
        <v>6</v>
      </c>
      <c r="G177">
        <v>8</v>
      </c>
      <c r="H177">
        <v>6</v>
      </c>
      <c r="I177">
        <f t="shared" si="40"/>
        <v>5.8</v>
      </c>
      <c r="J177">
        <f t="array" ref="J177">STDEV(IF(($B$3:$B$722=$B177)*($C$3:$C$722=$C177)*($D$3:$D$722=$D177),$E$3:$E$722))</f>
        <v>1.4757295747452446</v>
      </c>
      <c r="K177">
        <f t="shared" si="41"/>
        <v>6</v>
      </c>
      <c r="L177">
        <f t="array" ref="L177">STDEV(IF(($B$3:$B$722=$B177)*($C$3:$C$722=$C177)*($D$3:$D$722=$D177),$F$3:$F$722))</f>
        <v>0.94280904158206336</v>
      </c>
      <c r="M177">
        <f t="shared" si="42"/>
        <v>7</v>
      </c>
      <c r="N177">
        <f t="array" ref="N177">STDEV(IF(($B$3:$B$722=$B177)*($C$3:$C$722=$C177)*($D$3:$D$722=$D177),$G$3:$G$722))</f>
        <v>1.4142135623730951</v>
      </c>
      <c r="O177">
        <f t="shared" si="43"/>
        <v>5.0999999999999996</v>
      </c>
      <c r="P177">
        <f t="array" ref="P177">STDEV(IF(($B$3:$B$722=$B177)*($C$3:$C$722=$C177)*($D$3:$D$722=$D177),$H$3:$H$722))</f>
        <v>1.663329993316619</v>
      </c>
      <c r="Q177" s="35">
        <f t="shared" si="44"/>
        <v>0.13552618543578773</v>
      </c>
      <c r="R177">
        <f t="shared" si="45"/>
        <v>0</v>
      </c>
      <c r="S177">
        <f t="shared" si="46"/>
        <v>0.70710678118654746</v>
      </c>
      <c r="T177">
        <f t="shared" si="47"/>
        <v>0.54108325083793707</v>
      </c>
      <c r="U177" s="22">
        <v>0.6760666666666667</v>
      </c>
      <c r="V177">
        <v>7</v>
      </c>
      <c r="W177">
        <v>0</v>
      </c>
      <c r="X177">
        <v>2</v>
      </c>
      <c r="Y177">
        <v>9</v>
      </c>
      <c r="Z177" s="25">
        <v>3.1764705882352939</v>
      </c>
      <c r="AA177" s="28">
        <v>2.617647058823529</v>
      </c>
      <c r="AB177" s="28">
        <v>3.1764705882352939</v>
      </c>
      <c r="AC177" s="28">
        <v>3.0588235294117641</v>
      </c>
      <c r="AD177" s="31">
        <v>2.9411764705882359</v>
      </c>
      <c r="AE177" s="31">
        <v>2.2941176470588238</v>
      </c>
      <c r="AF177">
        <v>34</v>
      </c>
      <c r="AG177" s="28">
        <f t="shared" si="48"/>
        <v>2.9509803921568625</v>
      </c>
      <c r="AH177" s="31">
        <f t="shared" si="49"/>
        <v>2.6176470588235299</v>
      </c>
      <c r="AI177" s="22" cm="1">
        <f t="array" ref="AI177">IF(U177="",0,IFERROR((U177-AVERAGEIFS($U$3:$U$722,$A$3:$A$722,$A177))/_xlfn.STDEV.S(_xlfn._xlws.FILTER($U$3:$U$722,$A$3:$A$722=$A177)),0))</f>
        <v>1.4799287080189383</v>
      </c>
      <c r="AJ177" s="25">
        <f t="array" ref="AJ177">IFERROR((Z177-AVERAGEIFS($Z$3:$Z$722,$A$3:$A$722,$A177))/_xlfn.STDEV.S(_xlfn._xlws.FILTER($Z$3:$Z$722,$A$3:$A$722=$A177)),"")</f>
        <v>-0.37962427508546259</v>
      </c>
      <c r="AK177" s="28">
        <f t="array" ref="AK177">IFERROR((AG177-AVERAGEIFS($AG$3:$AG$722,$A$3:$A$722,$A177))/_xlfn.STDEV.S(_xlfn._xlws.FILTER($AG$3:$AG$722,$A$3:$A$722=$A177)),"")</f>
        <v>-1.2337144129924988</v>
      </c>
      <c r="AL177" s="31">
        <f t="array" ref="AL177">IFERROR((AH177-AVERAGEIFS($AH$3:$AH$722,$A$3:$A$722,$A177))/_xlfn.STDEV.S(_xlfn._xlws.FILTER($AH$3:$AH$722,$A$3:$A$722=$A177)),"")</f>
        <v>-0.82801204614393165</v>
      </c>
      <c r="AM177" s="18">
        <f t="shared" si="50"/>
        <v>1.3444025225831506</v>
      </c>
      <c r="AN177" s="18">
        <f t="shared" si="51"/>
        <v>-0.51515046052125035</v>
      </c>
      <c r="AO177">
        <f t="shared" si="52"/>
        <v>1.8595529831044009</v>
      </c>
      <c r="AP177">
        <f t="shared" si="53"/>
        <v>-1.9408211941790463</v>
      </c>
      <c r="AQ177">
        <f t="shared" si="54"/>
        <v>-1.3690952969818686</v>
      </c>
      <c r="AR177" s="18" t="str">
        <f t="shared" si="55"/>
        <v>C. 내부은폐형</v>
      </c>
      <c r="AS177">
        <f t="shared" si="56"/>
        <v>3.3684210526315792</v>
      </c>
      <c r="AT177">
        <f t="shared" si="57"/>
        <v>3.410714285714286</v>
      </c>
      <c r="AU177">
        <f t="shared" si="58"/>
        <v>3.5151515151515151</v>
      </c>
      <c r="AV177">
        <f t="shared" si="59"/>
        <v>3.0810810810810811</v>
      </c>
    </row>
    <row r="178" spans="1:48" x14ac:dyDescent="0.3">
      <c r="A178" t="s">
        <v>113</v>
      </c>
      <c r="B178" t="s">
        <v>109</v>
      </c>
      <c r="C178">
        <v>2024</v>
      </c>
      <c r="D178" t="s">
        <v>94</v>
      </c>
      <c r="E178">
        <v>6</v>
      </c>
      <c r="F178">
        <v>6</v>
      </c>
      <c r="G178">
        <v>8</v>
      </c>
      <c r="H178">
        <v>6</v>
      </c>
      <c r="I178">
        <f t="shared" si="40"/>
        <v>5.8</v>
      </c>
      <c r="J178">
        <f t="array" ref="J178">STDEV(IF(($B$3:$B$722=$B178)*($C$3:$C$722=$C178)*($D$3:$D$722=$D178),$E$3:$E$722))</f>
        <v>1.4757295747452446</v>
      </c>
      <c r="K178">
        <f t="shared" si="41"/>
        <v>6</v>
      </c>
      <c r="L178">
        <f t="array" ref="L178">STDEV(IF(($B$3:$B$722=$B178)*($C$3:$C$722=$C178)*($D$3:$D$722=$D178),$F$3:$F$722))</f>
        <v>0.94280904158206336</v>
      </c>
      <c r="M178">
        <f t="shared" si="42"/>
        <v>7</v>
      </c>
      <c r="N178">
        <f t="array" ref="N178">STDEV(IF(($B$3:$B$722=$B178)*($C$3:$C$722=$C178)*($D$3:$D$722=$D178),$G$3:$G$722))</f>
        <v>1.4142135623730951</v>
      </c>
      <c r="O178">
        <f t="shared" si="43"/>
        <v>5.0999999999999996</v>
      </c>
      <c r="P178">
        <f t="array" ref="P178">STDEV(IF(($B$3:$B$722=$B178)*($C$3:$C$722=$C178)*($D$3:$D$722=$D178),$H$3:$H$722))</f>
        <v>1.663329993316619</v>
      </c>
      <c r="Q178" s="35">
        <f t="shared" si="44"/>
        <v>0.13552618543578773</v>
      </c>
      <c r="R178">
        <f t="shared" si="45"/>
        <v>0</v>
      </c>
      <c r="S178">
        <f t="shared" si="46"/>
        <v>0.70710678118654746</v>
      </c>
      <c r="T178">
        <f t="shared" si="47"/>
        <v>0.54108325083793707</v>
      </c>
      <c r="V178">
        <v>0</v>
      </c>
      <c r="W178">
        <v>0</v>
      </c>
      <c r="X178">
        <v>2</v>
      </c>
      <c r="Y178">
        <v>2</v>
      </c>
      <c r="Z178" s="25">
        <v>3.3684210526315792</v>
      </c>
      <c r="AA178" s="28">
        <v>2.9736842105263159</v>
      </c>
      <c r="AB178" s="28">
        <v>3.5</v>
      </c>
      <c r="AC178" s="28">
        <v>3.236842105263158</v>
      </c>
      <c r="AD178" s="31">
        <v>2.9736842105263159</v>
      </c>
      <c r="AE178" s="31">
        <v>2.6578947368421049</v>
      </c>
      <c r="AF178">
        <v>38</v>
      </c>
      <c r="AG178" s="28">
        <f t="shared" si="48"/>
        <v>3.236842105263158</v>
      </c>
      <c r="AH178" s="31">
        <f t="shared" si="49"/>
        <v>2.8157894736842106</v>
      </c>
      <c r="AI178" s="22" cm="1">
        <f t="array" ref="AI178">IF(U178="",0,IFERROR((U178-AVERAGEIFS($U$3:$U$722,$A$3:$A$722,$A178))/_xlfn.STDEV.S(_xlfn._xlws.FILTER($U$3:$U$722,$A$3:$A$722=$A178)),0))</f>
        <v>0</v>
      </c>
      <c r="AJ178" s="25">
        <f t="array" ref="AJ178">IFERROR((Z178-AVERAGEIFS($Z$3:$Z$722,$A$3:$A$722,$A178))/_xlfn.STDEV.S(_xlfn._xlws.FILTER($Z$3:$Z$722,$A$3:$A$722=$A178)),"")</f>
        <v>0.59959445916217491</v>
      </c>
      <c r="AK178" s="28">
        <f t="array" ref="AK178">IFERROR((AG178-AVERAGEIFS($AG$3:$AG$722,$A$3:$A$722,$A178))/_xlfn.STDEV.S(_xlfn._xlws.FILTER($AG$3:$AG$722,$A$3:$A$722=$A178)),"")</f>
        <v>0.50933319690518708</v>
      </c>
      <c r="AL178" s="31">
        <f t="array" ref="AL178">IFERROR((AH178-AVERAGEIFS($AH$3:$AH$722,$A$3:$A$722,$A178))/_xlfn.STDEV.S(_xlfn._xlws.FILTER($AH$3:$AH$722,$A$3:$A$722=$A178)),"")</f>
        <v>0.26615251692591702</v>
      </c>
      <c r="AM178" s="18">
        <f t="shared" si="50"/>
        <v>-0.13552618543578773</v>
      </c>
      <c r="AN178" s="18">
        <f t="shared" si="51"/>
        <v>0.46406827372638715</v>
      </c>
      <c r="AO178">
        <f t="shared" si="52"/>
        <v>-0.59959445916217491</v>
      </c>
      <c r="AP178">
        <f t="shared" si="53"/>
        <v>-0.19777358428136038</v>
      </c>
      <c r="AQ178">
        <f t="shared" si="54"/>
        <v>-0.27493073391202005</v>
      </c>
      <c r="AR178" s="18" t="str">
        <f t="shared" si="55"/>
        <v>D. 균형일치형</v>
      </c>
      <c r="AS178">
        <f t="shared" si="56"/>
        <v>3.410714285714286</v>
      </c>
      <c r="AT178">
        <f t="shared" si="57"/>
        <v>3.5151515151515151</v>
      </c>
      <c r="AU178">
        <f t="shared" si="58"/>
        <v>3.0810810810810811</v>
      </c>
      <c r="AV178">
        <f t="shared" si="59"/>
        <v>3.3030303030303032</v>
      </c>
    </row>
    <row r="179" spans="1:48" x14ac:dyDescent="0.3">
      <c r="A179" t="s">
        <v>113</v>
      </c>
      <c r="B179" t="s">
        <v>109</v>
      </c>
      <c r="C179">
        <v>2025</v>
      </c>
      <c r="D179" t="s">
        <v>95</v>
      </c>
      <c r="E179">
        <v>8</v>
      </c>
      <c r="F179">
        <v>8</v>
      </c>
      <c r="G179">
        <v>8</v>
      </c>
      <c r="H179">
        <v>6</v>
      </c>
      <c r="I179">
        <f t="shared" si="40"/>
        <v>6.2</v>
      </c>
      <c r="J179">
        <f t="array" ref="J179">STDEV(IF(($B$3:$B$722=$B179)*($C$3:$C$722=$C179)*($D$3:$D$722=$D179),$E$3:$E$722))</f>
        <v>1.988857852023507</v>
      </c>
      <c r="K179">
        <f t="shared" si="41"/>
        <v>6.4</v>
      </c>
      <c r="L179">
        <f t="array" ref="L179">STDEV(IF(($B$3:$B$722=$B179)*($C$3:$C$722=$C179)*($D$3:$D$722=$D179),$F$3:$F$722))</f>
        <v>1.5776212754932302</v>
      </c>
      <c r="M179">
        <f t="shared" si="42"/>
        <v>7.8</v>
      </c>
      <c r="N179">
        <f t="array" ref="N179">STDEV(IF(($B$3:$B$722=$B179)*($C$3:$C$722=$C179)*($D$3:$D$722=$D179),$G$3:$G$722))</f>
        <v>0.63245553203367588</v>
      </c>
      <c r="O179">
        <f t="shared" si="43"/>
        <v>5.2</v>
      </c>
      <c r="P179">
        <f t="array" ref="P179">STDEV(IF(($B$3:$B$722=$B179)*($C$3:$C$722=$C179)*($D$3:$D$722=$D179),$H$3:$H$722))</f>
        <v>1.9321835661585924</v>
      </c>
      <c r="Q179" s="35">
        <f t="shared" si="44"/>
        <v>0.90504205625788736</v>
      </c>
      <c r="R179">
        <f t="shared" si="45"/>
        <v>1.0141851056742202</v>
      </c>
      <c r="S179">
        <f t="shared" si="46"/>
        <v>0.31622776601683822</v>
      </c>
      <c r="T179">
        <f t="shared" si="47"/>
        <v>0.41403933560541228</v>
      </c>
      <c r="V179">
        <v>0</v>
      </c>
      <c r="W179">
        <v>0</v>
      </c>
      <c r="X179">
        <v>2</v>
      </c>
      <c r="Y179">
        <v>2</v>
      </c>
      <c r="Z179" s="25">
        <v>3.410714285714286</v>
      </c>
      <c r="AA179" s="28">
        <v>3.4821428571428572</v>
      </c>
      <c r="AB179" s="28">
        <v>3.589285714285714</v>
      </c>
      <c r="AC179" s="28">
        <v>3.25</v>
      </c>
      <c r="AD179" s="31">
        <v>2.9464285714285721</v>
      </c>
      <c r="AE179" s="31">
        <v>2.75</v>
      </c>
      <c r="AF179">
        <v>56</v>
      </c>
      <c r="AG179" s="28">
        <f t="shared" si="48"/>
        <v>3.4404761904761902</v>
      </c>
      <c r="AH179" s="31">
        <f t="shared" si="49"/>
        <v>2.848214285714286</v>
      </c>
      <c r="AI179" s="22" cm="1">
        <f t="array" ref="AI179">IF(U179="",0,IFERROR((U179-AVERAGEIFS($U$3:$U$722,$A$3:$A$722,$A179))/_xlfn.STDEV.S(_xlfn._xlws.FILTER($U$3:$U$722,$A$3:$A$722=$A179)),0))</f>
        <v>0</v>
      </c>
      <c r="AJ179" s="25">
        <f t="array" ref="AJ179">IFERROR((Z179-AVERAGEIFS($Z$3:$Z$722,$A$3:$A$722,$A179))/_xlfn.STDEV.S(_xlfn._xlws.FILTER($Z$3:$Z$722,$A$3:$A$722=$A179)),"")</f>
        <v>0.81534973902952579</v>
      </c>
      <c r="AK179" s="28">
        <f t="array" ref="AK179">IFERROR((AG179-AVERAGEIFS($AG$3:$AG$722,$A$3:$A$722,$A179))/_xlfn.STDEV.S(_xlfn._xlws.FILTER($AG$3:$AG$722,$A$3:$A$722=$A179)),"")</f>
        <v>1.7509961732698969</v>
      </c>
      <c r="AL179" s="31">
        <f t="array" ref="AL179">IFERROR((AH179-AVERAGEIFS($AH$3:$AH$722,$A$3:$A$722,$A179))/_xlfn.STDEV.S(_xlfn._xlws.FILTER($AH$3:$AH$722,$A$3:$A$722=$A179)),"")</f>
        <v>0.44520595337694152</v>
      </c>
      <c r="AM179" s="18">
        <f t="shared" si="50"/>
        <v>-0.90504205625788736</v>
      </c>
      <c r="AN179" s="18">
        <f t="shared" si="51"/>
        <v>-8.9692317228361573E-2</v>
      </c>
      <c r="AO179">
        <f t="shared" si="52"/>
        <v>-0.81534973902952579</v>
      </c>
      <c r="AP179">
        <f t="shared" si="53"/>
        <v>1.4347684072530587</v>
      </c>
      <c r="AQ179">
        <f t="shared" si="54"/>
        <v>3.1166617771529237E-2</v>
      </c>
      <c r="AR179" s="18" t="str">
        <f t="shared" si="55"/>
        <v>D. 균형일치형</v>
      </c>
      <c r="AS179">
        <f t="shared" si="56"/>
        <v>3.5151515151515151</v>
      </c>
      <c r="AT179">
        <f t="shared" si="57"/>
        <v>3.0810810810810811</v>
      </c>
      <c r="AU179">
        <f t="shared" si="58"/>
        <v>3.3030303030303032</v>
      </c>
      <c r="AV179" t="str">
        <f t="shared" si="59"/>
        <v/>
      </c>
    </row>
    <row r="180" spans="1:48" x14ac:dyDescent="0.3">
      <c r="A180" t="s">
        <v>113</v>
      </c>
      <c r="B180" t="s">
        <v>109</v>
      </c>
      <c r="C180">
        <v>2025</v>
      </c>
      <c r="D180" t="s">
        <v>96</v>
      </c>
      <c r="E180">
        <v>8</v>
      </c>
      <c r="F180">
        <v>8</v>
      </c>
      <c r="G180">
        <v>8</v>
      </c>
      <c r="H180">
        <v>6</v>
      </c>
      <c r="I180">
        <f t="shared" si="40"/>
        <v>6.2</v>
      </c>
      <c r="J180">
        <f t="array" ref="J180">STDEV(IF(($B$3:$B$722=$B180)*($C$3:$C$722=$C180)*($D$3:$D$722=$D180),$E$3:$E$722))</f>
        <v>1.988857852023507</v>
      </c>
      <c r="K180">
        <f t="shared" si="41"/>
        <v>6.4</v>
      </c>
      <c r="L180">
        <f t="array" ref="L180">STDEV(IF(($B$3:$B$722=$B180)*($C$3:$C$722=$C180)*($D$3:$D$722=$D180),$F$3:$F$722))</f>
        <v>1.5776212754932302</v>
      </c>
      <c r="M180">
        <f t="shared" si="42"/>
        <v>7.8</v>
      </c>
      <c r="N180">
        <f t="array" ref="N180">STDEV(IF(($B$3:$B$722=$B180)*($C$3:$C$722=$C180)*($D$3:$D$722=$D180),$G$3:$G$722))</f>
        <v>0.63245553203367588</v>
      </c>
      <c r="O180">
        <f t="shared" si="43"/>
        <v>5.2</v>
      </c>
      <c r="P180">
        <f t="array" ref="P180">STDEV(IF(($B$3:$B$722=$B180)*($C$3:$C$722=$C180)*($D$3:$D$722=$D180),$H$3:$H$722))</f>
        <v>1.9321835661585924</v>
      </c>
      <c r="Q180" s="35">
        <f t="shared" si="44"/>
        <v>0.90504205625788736</v>
      </c>
      <c r="R180">
        <f t="shared" si="45"/>
        <v>1.0141851056742202</v>
      </c>
      <c r="S180">
        <f t="shared" si="46"/>
        <v>0.31622776601683822</v>
      </c>
      <c r="T180">
        <f t="shared" si="47"/>
        <v>0.41403933560541228</v>
      </c>
      <c r="V180">
        <v>0</v>
      </c>
      <c r="W180">
        <v>1</v>
      </c>
      <c r="X180">
        <v>0</v>
      </c>
      <c r="Y180">
        <v>1</v>
      </c>
      <c r="Z180" s="25">
        <v>3.5151515151515151</v>
      </c>
      <c r="AA180" s="28">
        <v>3.333333333333333</v>
      </c>
      <c r="AB180" s="28">
        <v>3.393939393939394</v>
      </c>
      <c r="AC180" s="28">
        <v>3.2424242424242422</v>
      </c>
      <c r="AD180" s="31">
        <v>3.2121212121212119</v>
      </c>
      <c r="AE180" s="31">
        <v>2.7878787878787881</v>
      </c>
      <c r="AF180">
        <v>33</v>
      </c>
      <c r="AG180" s="28">
        <f t="shared" si="48"/>
        <v>3.3232323232323231</v>
      </c>
      <c r="AH180" s="31">
        <f t="shared" si="49"/>
        <v>3</v>
      </c>
      <c r="AI180" s="22" cm="1">
        <f t="array" ref="AI180">IF(U180="",0,IFERROR((U180-AVERAGEIFS($U$3:$U$722,$A$3:$A$722,$A180))/_xlfn.STDEV.S(_xlfn._xlws.FILTER($U$3:$U$722,$A$3:$A$722=$A180)),0))</f>
        <v>0</v>
      </c>
      <c r="AJ180" s="25">
        <f t="array" ref="AJ180">IFERROR((Z180-AVERAGEIFS($Z$3:$Z$722,$A$3:$A$722,$A180))/_xlfn.STDEV.S(_xlfn._xlws.FILTER($Z$3:$Z$722,$A$3:$A$722=$A180)),"")</f>
        <v>1.3481272550386649</v>
      </c>
      <c r="AK180" s="28">
        <f t="array" ref="AK180">IFERROR((AG180-AVERAGEIFS($AG$3:$AG$722,$A$3:$A$722,$A180))/_xlfn.STDEV.S(_xlfn._xlws.FILTER($AG$3:$AG$722,$A$3:$A$722=$A180)),"")</f>
        <v>1.036099308090215</v>
      </c>
      <c r="AL180" s="31">
        <f t="array" ref="AL180">IFERROR((AH180-AVERAGEIFS($AH$3:$AH$722,$A$3:$A$722,$A180))/_xlfn.STDEV.S(_xlfn._xlws.FILTER($AH$3:$AH$722,$A$3:$A$722=$A180)),"")</f>
        <v>1.2833836341549183</v>
      </c>
      <c r="AM180" s="18">
        <f t="shared" si="50"/>
        <v>-0.90504205625788736</v>
      </c>
      <c r="AN180" s="18">
        <f t="shared" si="51"/>
        <v>0.44308519878077757</v>
      </c>
      <c r="AO180">
        <f t="shared" si="52"/>
        <v>-1.3481272550386649</v>
      </c>
      <c r="AP180">
        <f t="shared" si="53"/>
        <v>0.71987154207337678</v>
      </c>
      <c r="AQ180">
        <f t="shared" si="54"/>
        <v>0.86934429854950601</v>
      </c>
      <c r="AR180" s="18" t="str">
        <f t="shared" si="55"/>
        <v>B. 외부미화형</v>
      </c>
      <c r="AS180">
        <f t="shared" si="56"/>
        <v>3.0810810810810811</v>
      </c>
      <c r="AT180">
        <f t="shared" si="57"/>
        <v>3.3030303030303032</v>
      </c>
      <c r="AU180" t="str">
        <f t="shared" si="58"/>
        <v/>
      </c>
      <c r="AV180" t="str">
        <f t="shared" si="59"/>
        <v/>
      </c>
    </row>
    <row r="181" spans="1:48" x14ac:dyDescent="0.3">
      <c r="A181" t="s">
        <v>113</v>
      </c>
      <c r="B181" t="s">
        <v>109</v>
      </c>
      <c r="C181">
        <v>2025</v>
      </c>
      <c r="D181" t="s">
        <v>97</v>
      </c>
      <c r="E181">
        <v>8</v>
      </c>
      <c r="F181">
        <v>8</v>
      </c>
      <c r="G181">
        <v>8</v>
      </c>
      <c r="H181">
        <v>6</v>
      </c>
      <c r="I181">
        <f t="shared" si="40"/>
        <v>6.2</v>
      </c>
      <c r="J181">
        <f t="array" ref="J181">STDEV(IF(($B$3:$B$722=$B181)*($C$3:$C$722=$C181)*($D$3:$D$722=$D181),$E$3:$E$722))</f>
        <v>1.988857852023507</v>
      </c>
      <c r="K181">
        <f t="shared" si="41"/>
        <v>6.4</v>
      </c>
      <c r="L181">
        <f t="array" ref="L181">STDEV(IF(($B$3:$B$722=$B181)*($C$3:$C$722=$C181)*($D$3:$D$722=$D181),$F$3:$F$722))</f>
        <v>1.5776212754932302</v>
      </c>
      <c r="M181">
        <f t="shared" si="42"/>
        <v>7.8</v>
      </c>
      <c r="N181">
        <f t="array" ref="N181">STDEV(IF(($B$3:$B$722=$B181)*($C$3:$C$722=$C181)*($D$3:$D$722=$D181),$G$3:$G$722))</f>
        <v>0.63245553203367588</v>
      </c>
      <c r="O181">
        <f t="shared" si="43"/>
        <v>5.2</v>
      </c>
      <c r="P181">
        <f t="array" ref="P181">STDEV(IF(($B$3:$B$722=$B181)*($C$3:$C$722=$C181)*($D$3:$D$722=$D181),$H$3:$H$722))</f>
        <v>1.9321835661585924</v>
      </c>
      <c r="Q181" s="35">
        <f t="shared" si="44"/>
        <v>0.90504205625788736</v>
      </c>
      <c r="R181">
        <f t="shared" si="45"/>
        <v>1.0141851056742202</v>
      </c>
      <c r="S181">
        <f t="shared" si="46"/>
        <v>0.31622776601683822</v>
      </c>
      <c r="T181">
        <f t="shared" si="47"/>
        <v>0.41403933560541228</v>
      </c>
      <c r="U181" s="22">
        <v>0.14603846153846151</v>
      </c>
      <c r="V181">
        <v>2</v>
      </c>
      <c r="W181">
        <v>1</v>
      </c>
      <c r="X181">
        <v>10</v>
      </c>
      <c r="Y181">
        <v>13</v>
      </c>
      <c r="Z181" s="25">
        <v>3.0810810810810811</v>
      </c>
      <c r="AA181" s="28">
        <v>2.8918918918918921</v>
      </c>
      <c r="AB181" s="28">
        <v>3.0810810810810811</v>
      </c>
      <c r="AC181" s="28">
        <v>3.2972972972972969</v>
      </c>
      <c r="AD181" s="31">
        <v>2.810810810810811</v>
      </c>
      <c r="AE181" s="31">
        <v>2.378378378378379</v>
      </c>
      <c r="AF181">
        <v>37</v>
      </c>
      <c r="AG181" s="28">
        <f t="shared" si="48"/>
        <v>3.0900900900900901</v>
      </c>
      <c r="AH181" s="31">
        <f t="shared" si="49"/>
        <v>2.5945945945945947</v>
      </c>
      <c r="AI181" s="22" cm="1">
        <f t="array" ref="AI181">IF(U181="",0,IFERROR((U181-AVERAGEIFS($U$3:$U$722,$A$3:$A$722,$A181))/_xlfn.STDEV.S(_xlfn._xlws.FILTER($U$3:$U$722,$A$3:$A$722=$A181)),0))</f>
        <v>-0.14449150946319503</v>
      </c>
      <c r="AJ181" s="25">
        <f t="array" ref="AJ181">IFERROR((Z181-AVERAGEIFS($Z$3:$Z$722,$A$3:$A$722,$A181))/_xlfn.STDEV.S(_xlfn._xlws.FILTER($Z$3:$Z$722,$A$3:$A$722=$A181)),"")</f>
        <v>-0.86624561642909881</v>
      </c>
      <c r="AK181" s="28">
        <f t="array" ref="AK181">IFERROR((AG181-AVERAGEIFS($AG$3:$AG$722,$A$3:$A$722,$A181))/_xlfn.STDEV.S(_xlfn._xlws.FILTER($AG$3:$AG$722,$A$3:$A$722=$A181)),"")</f>
        <v>-0.38549020044837623</v>
      </c>
      <c r="AL181" s="31">
        <f t="array" ref="AL181">IFERROR((AH181-AVERAGEIFS($AH$3:$AH$722,$A$3:$A$722,$A181))/_xlfn.STDEV.S(_xlfn._xlws.FILTER($AH$3:$AH$722,$A$3:$A$722=$A181)),"")</f>
        <v>-0.95531033040311586</v>
      </c>
      <c r="AM181" s="18">
        <f t="shared" si="50"/>
        <v>-1.0495335657210825</v>
      </c>
      <c r="AN181" s="18">
        <f t="shared" si="51"/>
        <v>-1.7712876726869862</v>
      </c>
      <c r="AO181">
        <f t="shared" si="52"/>
        <v>0.72175410696590381</v>
      </c>
      <c r="AP181">
        <f t="shared" si="53"/>
        <v>-0.70171796646521445</v>
      </c>
      <c r="AQ181">
        <f t="shared" si="54"/>
        <v>-1.369349666008528</v>
      </c>
      <c r="AR181" s="18" t="str">
        <f t="shared" si="55"/>
        <v>A. 총체적과장형</v>
      </c>
      <c r="AS181">
        <f t="shared" si="56"/>
        <v>3.3030303030303032</v>
      </c>
      <c r="AT181" t="str">
        <f t="shared" si="57"/>
        <v/>
      </c>
      <c r="AU181" t="str">
        <f t="shared" si="58"/>
        <v/>
      </c>
      <c r="AV181" t="str">
        <f t="shared" si="59"/>
        <v/>
      </c>
    </row>
    <row r="182" spans="1:48" x14ac:dyDescent="0.3">
      <c r="A182" t="s">
        <v>113</v>
      </c>
      <c r="B182" t="s">
        <v>109</v>
      </c>
      <c r="C182">
        <v>2025</v>
      </c>
      <c r="D182" t="s">
        <v>98</v>
      </c>
      <c r="E182">
        <v>8</v>
      </c>
      <c r="F182">
        <v>8</v>
      </c>
      <c r="G182">
        <v>8</v>
      </c>
      <c r="H182">
        <v>6</v>
      </c>
      <c r="I182">
        <f t="shared" si="40"/>
        <v>6.2</v>
      </c>
      <c r="J182">
        <f t="array" ref="J182">STDEV(IF(($B$3:$B$722=$B182)*($C$3:$C$722=$C182)*($D$3:$D$722=$D182),$E$3:$E$722))</f>
        <v>1.988857852023507</v>
      </c>
      <c r="K182">
        <f t="shared" si="41"/>
        <v>6.4</v>
      </c>
      <c r="L182">
        <f t="array" ref="L182">STDEV(IF(($B$3:$B$722=$B182)*($C$3:$C$722=$C182)*($D$3:$D$722=$D182),$F$3:$F$722))</f>
        <v>1.5776212754932302</v>
      </c>
      <c r="M182">
        <f t="shared" si="42"/>
        <v>7.8</v>
      </c>
      <c r="N182">
        <f t="array" ref="N182">STDEV(IF(($B$3:$B$722=$B182)*($C$3:$C$722=$C182)*($D$3:$D$722=$D182),$G$3:$G$722))</f>
        <v>0.63245553203367588</v>
      </c>
      <c r="O182">
        <f t="shared" si="43"/>
        <v>5.2</v>
      </c>
      <c r="P182">
        <f t="array" ref="P182">STDEV(IF(($B$3:$B$722=$B182)*($C$3:$C$722=$C182)*($D$3:$D$722=$D182),$H$3:$H$722))</f>
        <v>1.9321835661585924</v>
      </c>
      <c r="Q182" s="35">
        <f t="shared" si="44"/>
        <v>0.90504205625788736</v>
      </c>
      <c r="R182">
        <f t="shared" si="45"/>
        <v>1.0141851056742202</v>
      </c>
      <c r="S182">
        <f t="shared" si="46"/>
        <v>0.31622776601683822</v>
      </c>
      <c r="T182">
        <f t="shared" si="47"/>
        <v>0.41403933560541228</v>
      </c>
      <c r="U182" s="22">
        <v>0.32017499999999999</v>
      </c>
      <c r="V182">
        <v>3</v>
      </c>
      <c r="W182">
        <v>1</v>
      </c>
      <c r="X182">
        <v>4</v>
      </c>
      <c r="Y182">
        <v>8</v>
      </c>
      <c r="Z182" s="25">
        <v>3.3030303030303032</v>
      </c>
      <c r="AA182" s="28">
        <v>3.1818181818181821</v>
      </c>
      <c r="AB182" s="28">
        <v>3.2424242424242422</v>
      </c>
      <c r="AC182" s="28">
        <v>3.4242424242424239</v>
      </c>
      <c r="AD182" s="31">
        <v>2.8787878787878789</v>
      </c>
      <c r="AE182" s="31">
        <v>2.8484848484848491</v>
      </c>
      <c r="AF182">
        <v>33</v>
      </c>
      <c r="AG182" s="28">
        <f t="shared" si="48"/>
        <v>3.2828282828282824</v>
      </c>
      <c r="AH182" s="31">
        <f t="shared" si="49"/>
        <v>2.8636363636363642</v>
      </c>
      <c r="AI182" s="22" cm="1">
        <f t="array" ref="AI182">IF(U182="",0,IFERROR((U182-AVERAGEIFS($U$3:$U$722,$A$3:$A$722,$A182))/_xlfn.STDEV.S(_xlfn._xlws.FILTER($U$3:$U$722,$A$3:$A$722=$A182)),0))</f>
        <v>0.38919879407613517</v>
      </c>
      <c r="AJ182" s="25">
        <f t="array" ref="AJ182">IFERROR((Z182-AVERAGEIFS($Z$3:$Z$722,$A$3:$A$722,$A182))/_xlfn.STDEV.S(_xlfn._xlws.FILTER($Z$3:$Z$722,$A$3:$A$722=$A182)),"")</f>
        <v>0.26600919143460766</v>
      </c>
      <c r="AK182" s="28">
        <f t="array" ref="AK182">IFERROR((AG182-AVERAGEIFS($AG$3:$AG$722,$A$3:$A$722,$A182))/_xlfn.STDEV.S(_xlfn._xlws.FILTER($AG$3:$AG$722,$A$3:$A$722=$A182)),"")</f>
        <v>0.78973484993598431</v>
      </c>
      <c r="AL182" s="31">
        <f t="array" ref="AL182">IFERROR((AH182-AVERAGEIFS($AH$3:$AH$722,$A$3:$A$722,$A182))/_xlfn.STDEV.S(_xlfn._xlws.FILTER($AH$3:$AH$722,$A$3:$A$722=$A182)),"")</f>
        <v>0.53036839153085513</v>
      </c>
      <c r="AM182" s="18">
        <f t="shared" si="50"/>
        <v>-0.51584326218175214</v>
      </c>
      <c r="AN182" s="18">
        <f t="shared" si="51"/>
        <v>-0.6390328648232797</v>
      </c>
      <c r="AO182">
        <f t="shared" si="52"/>
        <v>0.12318960264152751</v>
      </c>
      <c r="AP182">
        <f t="shared" si="53"/>
        <v>0.47350708391914609</v>
      </c>
      <c r="AQ182">
        <f t="shared" si="54"/>
        <v>0.11632905592544285</v>
      </c>
      <c r="AR182" s="18" t="str">
        <f t="shared" si="55"/>
        <v>A. 총체적과장형</v>
      </c>
      <c r="AS182" t="str">
        <f t="shared" si="56"/>
        <v/>
      </c>
      <c r="AT182" t="str">
        <f t="shared" si="57"/>
        <v/>
      </c>
      <c r="AU182" t="str">
        <f t="shared" si="58"/>
        <v/>
      </c>
      <c r="AV182" t="str">
        <f t="shared" si="59"/>
        <v/>
      </c>
    </row>
    <row r="183" spans="1:48" x14ac:dyDescent="0.3">
      <c r="A183" t="s">
        <v>114</v>
      </c>
      <c r="B183" t="s">
        <v>109</v>
      </c>
      <c r="C183">
        <v>2023</v>
      </c>
      <c r="D183" t="s">
        <v>87</v>
      </c>
      <c r="E183">
        <v>6</v>
      </c>
      <c r="F183">
        <v>8</v>
      </c>
      <c r="G183">
        <v>6</v>
      </c>
      <c r="H183">
        <v>6</v>
      </c>
      <c r="I183">
        <f t="shared" si="40"/>
        <v>5.8</v>
      </c>
      <c r="J183">
        <f t="array" ref="J183">STDEV(IF(($B$3:$B$722=$B183)*($C$3:$C$722=$C183)*($D$3:$D$722=$D183),$E$3:$E$722))</f>
        <v>0.63245553203367788</v>
      </c>
      <c r="K183">
        <f t="shared" si="41"/>
        <v>6.4</v>
      </c>
      <c r="L183">
        <f t="array" ref="L183">STDEV(IF(($B$3:$B$722=$B183)*($C$3:$C$722=$C183)*($D$3:$D$722=$D183),$F$3:$F$722))</f>
        <v>0.84327404271156636</v>
      </c>
      <c r="M183">
        <f t="shared" si="42"/>
        <v>6.6</v>
      </c>
      <c r="N183">
        <f t="array" ref="N183">STDEV(IF(($B$3:$B$722=$B183)*($C$3:$C$722=$C183)*($D$3:$D$722=$D183),$G$3:$G$722))</f>
        <v>1.6465452046971285</v>
      </c>
      <c r="O183">
        <f t="shared" si="43"/>
        <v>5.4</v>
      </c>
      <c r="P183">
        <f t="array" ref="P183">STDEV(IF(($B$3:$B$722=$B183)*($C$3:$C$722=$C183)*($D$3:$D$722=$D183),$H$3:$H$722))</f>
        <v>1.3498971154211048</v>
      </c>
      <c r="Q183" s="35">
        <f t="shared" si="44"/>
        <v>0.31622776601683722</v>
      </c>
      <c r="R183">
        <f t="shared" si="45"/>
        <v>1.8973665961010304</v>
      </c>
      <c r="S183">
        <f t="shared" si="46"/>
        <v>-0.36439934858051215</v>
      </c>
      <c r="T183">
        <f t="shared" si="47"/>
        <v>0.44447831849231539</v>
      </c>
      <c r="V183">
        <v>0</v>
      </c>
      <c r="W183">
        <v>2</v>
      </c>
      <c r="X183">
        <v>0</v>
      </c>
      <c r="Y183">
        <v>2</v>
      </c>
      <c r="Z183">
        <v>2.833333333333333</v>
      </c>
      <c r="AA183">
        <v>2.7727272727272729</v>
      </c>
      <c r="AB183">
        <v>2.9090909090909092</v>
      </c>
      <c r="AC183">
        <v>2.893939393939394</v>
      </c>
      <c r="AD183">
        <v>2.4242424242424239</v>
      </c>
      <c r="AE183">
        <v>2.1818181818181821</v>
      </c>
      <c r="AF183">
        <v>66</v>
      </c>
      <c r="AG183" s="28">
        <f t="shared" si="48"/>
        <v>2.8585858585858586</v>
      </c>
      <c r="AH183" s="31">
        <f t="shared" si="49"/>
        <v>2.3030303030303028</v>
      </c>
      <c r="AI183" s="22" cm="1">
        <f t="array" ref="AI183">IF(U183="",0,IFERROR((U183-AVERAGEIFS($U$3:$U$722,$A$3:$A$722,$A183))/_xlfn.STDEV.S(_xlfn._xlws.FILTER($U$3:$U$722,$A$3:$A$722=$A183)),0))</f>
        <v>0</v>
      </c>
      <c r="AJ183" s="25">
        <f t="array" ref="AJ183">IFERROR((Z183-AVERAGEIFS($Z$3:$Z$722,$A$3:$A$722,$A183))/_xlfn.STDEV.S(_xlfn._xlws.FILTER($Z$3:$Z$722,$A$3:$A$722=$A183)),"")</f>
        <v>-1.8098845833375536</v>
      </c>
      <c r="AK183" s="28">
        <f t="array" ref="AK183">IFERROR((AG183-AVERAGEIFS($AG$3:$AG$722,$A$3:$A$722,$A183))/_xlfn.STDEV.S(_xlfn._xlws.FILTER($AG$3:$AG$722,$A$3:$A$722=$A183)),"")</f>
        <v>-1.7976108771144406</v>
      </c>
      <c r="AL183" s="31">
        <f t="array" ref="AL183">IFERROR((AH183-AVERAGEIFS($AH$3:$AH$722,$A$3:$A$722,$A183))/_xlfn.STDEV.S(_xlfn._xlws.FILTER($AH$3:$AH$722,$A$3:$A$722=$A183)),"")</f>
        <v>-1.5161017385965194</v>
      </c>
      <c r="AM183" s="18">
        <f t="shared" si="50"/>
        <v>-0.31622776601683722</v>
      </c>
      <c r="AN183" s="18">
        <f t="shared" si="51"/>
        <v>-2.1261123493543908</v>
      </c>
      <c r="AO183">
        <f t="shared" si="52"/>
        <v>1.8098845833375536</v>
      </c>
      <c r="AP183">
        <f t="shared" si="53"/>
        <v>-1.4332115285339284</v>
      </c>
      <c r="AQ183">
        <f t="shared" si="54"/>
        <v>-1.9605800570888348</v>
      </c>
      <c r="AR183" s="18" t="str">
        <f t="shared" si="55"/>
        <v>A. 총체적과장형</v>
      </c>
      <c r="AS183">
        <f t="shared" si="56"/>
        <v>3.035714285714286</v>
      </c>
      <c r="AT183">
        <f t="shared" si="57"/>
        <v>3.0769230769230771</v>
      </c>
      <c r="AU183">
        <f t="shared" si="58"/>
        <v>3.0975609756097562</v>
      </c>
      <c r="AV183">
        <f t="shared" si="59"/>
        <v>3.2234042553191489</v>
      </c>
    </row>
    <row r="184" spans="1:48" x14ac:dyDescent="0.3">
      <c r="A184" t="s">
        <v>114</v>
      </c>
      <c r="B184" t="s">
        <v>109</v>
      </c>
      <c r="C184">
        <v>2023</v>
      </c>
      <c r="D184" t="s">
        <v>88</v>
      </c>
      <c r="E184">
        <v>6</v>
      </c>
      <c r="F184">
        <v>8</v>
      </c>
      <c r="G184">
        <v>6</v>
      </c>
      <c r="H184">
        <v>6</v>
      </c>
      <c r="I184">
        <f t="shared" si="40"/>
        <v>5.8</v>
      </c>
      <c r="J184">
        <f t="array" ref="J184">STDEV(IF(($B$3:$B$722=$B184)*($C$3:$C$722=$C184)*($D$3:$D$722=$D184),$E$3:$E$722))</f>
        <v>0.63245553203367788</v>
      </c>
      <c r="K184">
        <f t="shared" si="41"/>
        <v>6.4</v>
      </c>
      <c r="L184">
        <f t="array" ref="L184">STDEV(IF(($B$3:$B$722=$B184)*($C$3:$C$722=$C184)*($D$3:$D$722=$D184),$F$3:$F$722))</f>
        <v>0.84327404271156636</v>
      </c>
      <c r="M184">
        <f t="shared" si="42"/>
        <v>6.6</v>
      </c>
      <c r="N184">
        <f t="array" ref="N184">STDEV(IF(($B$3:$B$722=$B184)*($C$3:$C$722=$C184)*($D$3:$D$722=$D184),$G$3:$G$722))</f>
        <v>1.6465452046971285</v>
      </c>
      <c r="O184">
        <f t="shared" si="43"/>
        <v>5.4</v>
      </c>
      <c r="P184">
        <f t="array" ref="P184">STDEV(IF(($B$3:$B$722=$B184)*($C$3:$C$722=$C184)*($D$3:$D$722=$D184),$H$3:$H$722))</f>
        <v>1.3498971154211048</v>
      </c>
      <c r="Q184" s="35">
        <f t="shared" si="44"/>
        <v>0.31622776601683722</v>
      </c>
      <c r="R184">
        <f t="shared" si="45"/>
        <v>1.8973665961010304</v>
      </c>
      <c r="S184">
        <f t="shared" si="46"/>
        <v>-0.36439934858051215</v>
      </c>
      <c r="T184">
        <f t="shared" si="47"/>
        <v>0.44447831849231539</v>
      </c>
      <c r="V184">
        <v>1</v>
      </c>
      <c r="W184">
        <v>1</v>
      </c>
      <c r="X184">
        <v>0</v>
      </c>
      <c r="Y184">
        <v>2</v>
      </c>
      <c r="Z184">
        <v>3.035714285714286</v>
      </c>
      <c r="AA184">
        <v>2.839285714285714</v>
      </c>
      <c r="AB184">
        <v>3.0178571428571428</v>
      </c>
      <c r="AC184">
        <v>3.089285714285714</v>
      </c>
      <c r="AD184">
        <v>2.410714285714286</v>
      </c>
      <c r="AE184">
        <v>2.3214285714285721</v>
      </c>
      <c r="AF184">
        <v>56</v>
      </c>
      <c r="AG184" s="28">
        <f t="shared" si="48"/>
        <v>2.9821428571428572</v>
      </c>
      <c r="AH184" s="31">
        <f t="shared" si="49"/>
        <v>2.3660714285714288</v>
      </c>
      <c r="AI184" s="22" cm="1">
        <f t="array" ref="AI184">IF(U184="",0,IFERROR((U184-AVERAGEIFS($U$3:$U$722,$A$3:$A$722,$A184))/_xlfn.STDEV.S(_xlfn._xlws.FILTER($U$3:$U$722,$A$3:$A$722=$A184)),0))</f>
        <v>0</v>
      </c>
      <c r="AJ184" s="25">
        <f t="array" ref="AJ184">IFERROR((Z184-AVERAGEIFS($Z$3:$Z$722,$A$3:$A$722,$A184))/_xlfn.STDEV.S(_xlfn._xlws.FILTER($Z$3:$Z$722,$A$3:$A$722=$A184)),"")</f>
        <v>-0.96788232072200397</v>
      </c>
      <c r="AK184" s="28">
        <f t="array" ref="AK184">IFERROR((AG184-AVERAGEIFS($AG$3:$AG$722,$A$3:$A$722,$A184))/_xlfn.STDEV.S(_xlfn._xlws.FILTER($AG$3:$AG$722,$A$3:$A$722=$A184)),"")</f>
        <v>-0.88137499551010023</v>
      </c>
      <c r="AL184" s="31">
        <f t="array" ref="AL184">IFERROR((AH184-AVERAGEIFS($AH$3:$AH$722,$A$3:$A$722,$A184))/_xlfn.STDEV.S(_xlfn._xlws.FILTER($AH$3:$AH$722,$A$3:$A$722=$A184)),"")</f>
        <v>-1.2368296742754621</v>
      </c>
      <c r="AM184" s="18">
        <f t="shared" si="50"/>
        <v>-0.31622776601683722</v>
      </c>
      <c r="AN184" s="18">
        <f t="shared" si="51"/>
        <v>-1.2841100867388411</v>
      </c>
      <c r="AO184">
        <f t="shared" si="52"/>
        <v>0.96788232072200397</v>
      </c>
      <c r="AP184">
        <f t="shared" si="53"/>
        <v>-0.51697564692958808</v>
      </c>
      <c r="AQ184">
        <f t="shared" si="54"/>
        <v>-1.6813079927677774</v>
      </c>
      <c r="AR184" s="18" t="str">
        <f t="shared" si="55"/>
        <v>A. 총체적과장형</v>
      </c>
      <c r="AS184">
        <f t="shared" si="56"/>
        <v>3.0769230769230771</v>
      </c>
      <c r="AT184">
        <f t="shared" si="57"/>
        <v>3.0975609756097562</v>
      </c>
      <c r="AU184">
        <f t="shared" si="58"/>
        <v>3.2234042553191489</v>
      </c>
      <c r="AV184">
        <f t="shared" si="59"/>
        <v>3.4269662921348321</v>
      </c>
    </row>
    <row r="185" spans="1:48" x14ac:dyDescent="0.3">
      <c r="A185" t="s">
        <v>114</v>
      </c>
      <c r="B185" t="s">
        <v>109</v>
      </c>
      <c r="C185">
        <v>2023</v>
      </c>
      <c r="D185" t="s">
        <v>89</v>
      </c>
      <c r="E185">
        <v>6</v>
      </c>
      <c r="F185">
        <v>8</v>
      </c>
      <c r="G185">
        <v>6</v>
      </c>
      <c r="H185">
        <v>6</v>
      </c>
      <c r="I185">
        <f t="shared" si="40"/>
        <v>5.8</v>
      </c>
      <c r="J185">
        <f t="array" ref="J185">STDEV(IF(($B$3:$B$722=$B185)*($C$3:$C$722=$C185)*($D$3:$D$722=$D185),$E$3:$E$722))</f>
        <v>0.63245553203367788</v>
      </c>
      <c r="K185">
        <f t="shared" si="41"/>
        <v>6.4</v>
      </c>
      <c r="L185">
        <f t="array" ref="L185">STDEV(IF(($B$3:$B$722=$B185)*($C$3:$C$722=$C185)*($D$3:$D$722=$D185),$F$3:$F$722))</f>
        <v>0.84327404271156636</v>
      </c>
      <c r="M185">
        <f t="shared" si="42"/>
        <v>6.6</v>
      </c>
      <c r="N185">
        <f t="array" ref="N185">STDEV(IF(($B$3:$B$722=$B185)*($C$3:$C$722=$C185)*($D$3:$D$722=$D185),$G$3:$G$722))</f>
        <v>1.6465452046971285</v>
      </c>
      <c r="O185">
        <f t="shared" si="43"/>
        <v>5.4</v>
      </c>
      <c r="P185">
        <f t="array" ref="P185">STDEV(IF(($B$3:$B$722=$B185)*($C$3:$C$722=$C185)*($D$3:$D$722=$D185),$H$3:$H$722))</f>
        <v>1.3498971154211048</v>
      </c>
      <c r="Q185" s="35">
        <f t="shared" si="44"/>
        <v>0.31622776601683722</v>
      </c>
      <c r="R185">
        <f t="shared" si="45"/>
        <v>1.8973665961010304</v>
      </c>
      <c r="S185">
        <f t="shared" si="46"/>
        <v>-0.36439934858051215</v>
      </c>
      <c r="T185">
        <f t="shared" si="47"/>
        <v>0.44447831849231539</v>
      </c>
      <c r="U185" s="22">
        <v>-0.41630000000000011</v>
      </c>
      <c r="V185">
        <v>1</v>
      </c>
      <c r="W185">
        <v>3</v>
      </c>
      <c r="X185">
        <v>2</v>
      </c>
      <c r="Y185">
        <v>6</v>
      </c>
      <c r="Z185">
        <v>3.0769230769230771</v>
      </c>
      <c r="AA185">
        <v>2.9230769230769229</v>
      </c>
      <c r="AB185">
        <v>2.9230769230769229</v>
      </c>
      <c r="AC185">
        <v>2.942307692307693</v>
      </c>
      <c r="AD185">
        <v>2.615384615384615</v>
      </c>
      <c r="AE185">
        <v>2.4230769230769229</v>
      </c>
      <c r="AF185">
        <v>52</v>
      </c>
      <c r="AG185" s="28">
        <f t="shared" si="48"/>
        <v>2.9294871794871793</v>
      </c>
      <c r="AH185" s="31">
        <f t="shared" si="49"/>
        <v>2.5192307692307692</v>
      </c>
      <c r="AI185" s="22" cm="1">
        <f t="array" ref="AI185">IF(U185="",0,IFERROR((U185-AVERAGEIFS($U$3:$U$722,$A$3:$A$722,$A185))/_xlfn.STDEV.S(_xlfn._xlws.FILTER($U$3:$U$722,$A$3:$A$722=$A185)),0))</f>
        <v>-0.85917922664823343</v>
      </c>
      <c r="AJ185" s="25">
        <f t="array" ref="AJ185">IFERROR((Z185-AVERAGEIFS($Z$3:$Z$722,$A$3:$A$722,$A185))/_xlfn.STDEV.S(_xlfn._xlws.FILTER($Z$3:$Z$722,$A$3:$A$722=$A185)),"")</f>
        <v>-0.79643389620752669</v>
      </c>
      <c r="AK185" s="28">
        <f t="array" ref="AK185">IFERROR((AG185-AVERAGEIFS($AG$3:$AG$722,$A$3:$A$722,$A185))/_xlfn.STDEV.S(_xlfn._xlws.FILTER($AG$3:$AG$722,$A$3:$A$722=$A185)),"")</f>
        <v>-1.2718427294447983</v>
      </c>
      <c r="AL185" s="31">
        <f t="array" ref="AL185">IFERROR((AH185-AVERAGEIFS($AH$3:$AH$722,$A$3:$A$722,$A185))/_xlfn.STDEV.S(_xlfn._xlws.FILTER($AH$3:$AH$722,$A$3:$A$722=$A185)),"")</f>
        <v>-0.55833409113296029</v>
      </c>
      <c r="AM185" s="18">
        <f t="shared" si="50"/>
        <v>-1.1754069926650708</v>
      </c>
      <c r="AN185" s="18">
        <f t="shared" si="51"/>
        <v>-1.1126616622243639</v>
      </c>
      <c r="AO185">
        <f t="shared" si="52"/>
        <v>-6.2745330440706737E-2</v>
      </c>
      <c r="AP185">
        <f t="shared" si="53"/>
        <v>-0.90744338086428611</v>
      </c>
      <c r="AQ185">
        <f t="shared" si="54"/>
        <v>-1.0028124096252757</v>
      </c>
      <c r="AR185" s="18" t="str">
        <f t="shared" si="55"/>
        <v>A. 총체적과장형</v>
      </c>
      <c r="AS185">
        <f t="shared" si="56"/>
        <v>3.0975609756097562</v>
      </c>
      <c r="AT185">
        <f t="shared" si="57"/>
        <v>3.2234042553191489</v>
      </c>
      <c r="AU185">
        <f t="shared" si="58"/>
        <v>3.4269662921348321</v>
      </c>
      <c r="AV185">
        <f t="shared" si="59"/>
        <v>3.1951219512195119</v>
      </c>
    </row>
    <row r="186" spans="1:48" x14ac:dyDescent="0.3">
      <c r="A186" t="s">
        <v>114</v>
      </c>
      <c r="B186" t="s">
        <v>109</v>
      </c>
      <c r="C186">
        <v>2023</v>
      </c>
      <c r="D186" t="s">
        <v>90</v>
      </c>
      <c r="E186">
        <v>6</v>
      </c>
      <c r="F186">
        <v>8</v>
      </c>
      <c r="G186">
        <v>6</v>
      </c>
      <c r="H186">
        <v>6</v>
      </c>
      <c r="I186">
        <f t="shared" si="40"/>
        <v>5.8</v>
      </c>
      <c r="J186">
        <f t="array" ref="J186">STDEV(IF(($B$3:$B$722=$B186)*($C$3:$C$722=$C186)*($D$3:$D$722=$D186),$E$3:$E$722))</f>
        <v>0.63245553203367788</v>
      </c>
      <c r="K186">
        <f t="shared" si="41"/>
        <v>6.4</v>
      </c>
      <c r="L186">
        <f t="array" ref="L186">STDEV(IF(($B$3:$B$722=$B186)*($C$3:$C$722=$C186)*($D$3:$D$722=$D186),$F$3:$F$722))</f>
        <v>0.84327404271156636</v>
      </c>
      <c r="M186">
        <f t="shared" si="42"/>
        <v>6.6</v>
      </c>
      <c r="N186">
        <f t="array" ref="N186">STDEV(IF(($B$3:$B$722=$B186)*($C$3:$C$722=$C186)*($D$3:$D$722=$D186),$G$3:$G$722))</f>
        <v>1.6465452046971285</v>
      </c>
      <c r="O186">
        <f t="shared" si="43"/>
        <v>5.4</v>
      </c>
      <c r="P186">
        <f t="array" ref="P186">STDEV(IF(($B$3:$B$722=$B186)*($C$3:$C$722=$C186)*($D$3:$D$722=$D186),$H$3:$H$722))</f>
        <v>1.3498971154211048</v>
      </c>
      <c r="Q186" s="35">
        <f t="shared" si="44"/>
        <v>0.31622776601683722</v>
      </c>
      <c r="R186">
        <f t="shared" si="45"/>
        <v>1.8973665961010304</v>
      </c>
      <c r="S186">
        <f t="shared" si="46"/>
        <v>-0.36439934858051215</v>
      </c>
      <c r="T186">
        <f t="shared" si="47"/>
        <v>0.44447831849231539</v>
      </c>
      <c r="U186" s="22">
        <v>-0.74787500000000007</v>
      </c>
      <c r="V186">
        <v>0</v>
      </c>
      <c r="W186">
        <v>3</v>
      </c>
      <c r="X186">
        <v>1</v>
      </c>
      <c r="Y186">
        <v>4</v>
      </c>
      <c r="Z186" s="25">
        <v>3.0975609756097562</v>
      </c>
      <c r="AA186" s="28">
        <v>3.1219512195121948</v>
      </c>
      <c r="AB186" s="28">
        <v>3.1707317073170729</v>
      </c>
      <c r="AC186" s="28">
        <v>3.0731707317073171</v>
      </c>
      <c r="AD186" s="31">
        <v>2.3658536585365848</v>
      </c>
      <c r="AE186" s="31">
        <v>2.536585365853659</v>
      </c>
      <c r="AF186">
        <v>41</v>
      </c>
      <c r="AG186" s="28">
        <f t="shared" si="48"/>
        <v>3.1219512195121948</v>
      </c>
      <c r="AH186" s="31">
        <f t="shared" si="49"/>
        <v>2.4512195121951219</v>
      </c>
      <c r="AI186" s="22" cm="1">
        <f t="array" ref="AI186">IF(U186="",0,IFERROR((U186-AVERAGEIFS($U$3:$U$722,$A$3:$A$722,$A186))/_xlfn.STDEV.S(_xlfn._xlws.FILTER($U$3:$U$722,$A$3:$A$722=$A186)),0))</f>
        <v>-1.7346474978702853</v>
      </c>
      <c r="AJ186" s="25">
        <f t="array" ref="AJ186">IFERROR((Z186-AVERAGEIFS($Z$3:$Z$722,$A$3:$A$722,$A186))/_xlfn.STDEV.S(_xlfn._xlws.FILTER($Z$3:$Z$722,$A$3:$A$722=$A186)),"")</f>
        <v>-0.7105702949872682</v>
      </c>
      <c r="AK186" s="28">
        <f t="array" ref="AK186">IFERROR((AG186-AVERAGEIFS($AG$3:$AG$722,$A$3:$A$722,$A186))/_xlfn.STDEV.S(_xlfn._xlws.FILTER($AG$3:$AG$722,$A$3:$A$722=$A186)),"")</f>
        <v>0.15537273749699373</v>
      </c>
      <c r="AL186" s="31">
        <f t="array" ref="AL186">IFERROR((AH186-AVERAGEIFS($AH$3:$AH$722,$A$3:$A$722,$A186))/_xlfn.STDEV.S(_xlfn._xlws.FILTER($AH$3:$AH$722,$A$3:$A$722=$A186)),"")</f>
        <v>-0.8596238283700337</v>
      </c>
      <c r="AM186" s="18">
        <f t="shared" si="50"/>
        <v>-2.0508752638871224</v>
      </c>
      <c r="AN186" s="18">
        <f t="shared" si="51"/>
        <v>-1.0267980610041054</v>
      </c>
      <c r="AO186">
        <f t="shared" si="52"/>
        <v>-1.0240772028830172</v>
      </c>
      <c r="AP186">
        <f t="shared" si="53"/>
        <v>0.51977208607750591</v>
      </c>
      <c r="AQ186">
        <f t="shared" si="54"/>
        <v>-1.304102146862349</v>
      </c>
      <c r="AR186" s="18" t="str">
        <f t="shared" si="55"/>
        <v>A. 총체적과장형</v>
      </c>
      <c r="AS186">
        <f t="shared" si="56"/>
        <v>3.2234042553191489</v>
      </c>
      <c r="AT186">
        <f t="shared" si="57"/>
        <v>3.4269662921348321</v>
      </c>
      <c r="AU186">
        <f t="shared" si="58"/>
        <v>3.1951219512195119</v>
      </c>
      <c r="AV186">
        <f t="shared" si="59"/>
        <v>3.2987012987012991</v>
      </c>
    </row>
    <row r="187" spans="1:48" x14ac:dyDescent="0.3">
      <c r="A187" t="s">
        <v>114</v>
      </c>
      <c r="B187" t="s">
        <v>109</v>
      </c>
      <c r="C187">
        <v>2024</v>
      </c>
      <c r="D187" t="s">
        <v>91</v>
      </c>
      <c r="E187">
        <v>8</v>
      </c>
      <c r="F187">
        <v>8</v>
      </c>
      <c r="G187">
        <v>8</v>
      </c>
      <c r="H187">
        <v>6</v>
      </c>
      <c r="I187">
        <f t="shared" si="40"/>
        <v>5.8</v>
      </c>
      <c r="J187">
        <f t="array" ref="J187">STDEV(IF(($B$3:$B$722=$B187)*($C$3:$C$722=$C187)*($D$3:$D$722=$D187),$E$3:$E$722))</f>
        <v>1.4757295747452446</v>
      </c>
      <c r="K187">
        <f t="shared" si="41"/>
        <v>6</v>
      </c>
      <c r="L187">
        <f t="array" ref="L187">STDEV(IF(($B$3:$B$722=$B187)*($C$3:$C$722=$C187)*($D$3:$D$722=$D187),$F$3:$F$722))</f>
        <v>0.94280904158206336</v>
      </c>
      <c r="M187">
        <f t="shared" si="42"/>
        <v>7</v>
      </c>
      <c r="N187">
        <f t="array" ref="N187">STDEV(IF(($B$3:$B$722=$B187)*($C$3:$C$722=$C187)*($D$3:$D$722=$D187),$G$3:$G$722))</f>
        <v>1.4142135623730951</v>
      </c>
      <c r="O187">
        <f t="shared" si="43"/>
        <v>5.0999999999999996</v>
      </c>
      <c r="P187">
        <f t="array" ref="P187">STDEV(IF(($B$3:$B$722=$B187)*($C$3:$C$722=$C187)*($D$3:$D$722=$D187),$H$3:$H$722))</f>
        <v>1.663329993316619</v>
      </c>
      <c r="Q187" s="35">
        <f t="shared" si="44"/>
        <v>1.4907880397936637</v>
      </c>
      <c r="R187">
        <f t="shared" si="45"/>
        <v>2.1213203435596424</v>
      </c>
      <c r="S187">
        <f t="shared" si="46"/>
        <v>0.70710678118654746</v>
      </c>
      <c r="T187">
        <f t="shared" si="47"/>
        <v>0.54108325083793707</v>
      </c>
      <c r="U187" s="22">
        <v>0.22626666666666659</v>
      </c>
      <c r="V187">
        <v>1</v>
      </c>
      <c r="W187">
        <v>0</v>
      </c>
      <c r="X187">
        <v>2</v>
      </c>
      <c r="Y187">
        <v>3</v>
      </c>
      <c r="Z187" s="25">
        <v>3.2234042553191489</v>
      </c>
      <c r="AA187" s="28">
        <v>3</v>
      </c>
      <c r="AB187" s="28">
        <v>3.1170212765957448</v>
      </c>
      <c r="AC187" s="28">
        <v>3.1276595744680851</v>
      </c>
      <c r="AD187" s="31">
        <v>2.6063829787234041</v>
      </c>
      <c r="AE187" s="31">
        <v>2.4680851063829792</v>
      </c>
      <c r="AF187">
        <v>94</v>
      </c>
      <c r="AG187" s="28">
        <f t="shared" si="48"/>
        <v>3.0815602836879434</v>
      </c>
      <c r="AH187" s="31">
        <f t="shared" si="49"/>
        <v>2.5372340425531918</v>
      </c>
      <c r="AI187" s="22" cm="1">
        <f t="array" ref="AI187">IF(U187="",0,IFERROR((U187-AVERAGEIFS($U$3:$U$722,$A$3:$A$722,$A187))/_xlfn.STDEV.S(_xlfn._xlws.FILTER($U$3:$U$722,$A$3:$A$722=$A187)),0))</f>
        <v>0.83741047043864958</v>
      </c>
      <c r="AJ187" s="25">
        <f t="array" ref="AJ187">IFERROR((Z187-AVERAGEIFS($Z$3:$Z$722,$A$3:$A$722,$A187))/_xlfn.STDEV.S(_xlfn._xlws.FILTER($Z$3:$Z$722,$A$3:$A$722=$A187)),"")</f>
        <v>-0.18700162410358218</v>
      </c>
      <c r="AK187" s="28">
        <f t="array" ref="AK187">IFERROR((AG187-AVERAGEIFS($AG$3:$AG$722,$A$3:$A$722,$A187))/_xlfn.STDEV.S(_xlfn._xlws.FILTER($AG$3:$AG$722,$A$3:$A$722=$A187)),"")</f>
        <v>-0.14414590673978026</v>
      </c>
      <c r="AL187" s="31">
        <f t="array" ref="AL187">IFERROR((AH187-AVERAGEIFS($AH$3:$AH$722,$A$3:$A$722,$A187))/_xlfn.STDEV.S(_xlfn._xlws.FILTER($AH$3:$AH$722,$A$3:$A$722=$A187)),"")</f>
        <v>-0.47857962510571245</v>
      </c>
      <c r="AM187" s="18">
        <f t="shared" si="50"/>
        <v>-0.65337756935501412</v>
      </c>
      <c r="AN187" s="18">
        <f t="shared" si="51"/>
        <v>-1.6777896638972458</v>
      </c>
      <c r="AO187">
        <f t="shared" si="52"/>
        <v>1.0244120945422317</v>
      </c>
      <c r="AP187">
        <f t="shared" si="53"/>
        <v>-0.85125268792632769</v>
      </c>
      <c r="AQ187">
        <f t="shared" si="54"/>
        <v>-1.0196628759436495</v>
      </c>
      <c r="AR187" s="18" t="str">
        <f t="shared" si="55"/>
        <v>A. 총체적과장형</v>
      </c>
      <c r="AS187">
        <f t="shared" si="56"/>
        <v>3.4269662921348321</v>
      </c>
      <c r="AT187">
        <f t="shared" si="57"/>
        <v>3.1951219512195119</v>
      </c>
      <c r="AU187">
        <f t="shared" si="58"/>
        <v>3.2987012987012991</v>
      </c>
      <c r="AV187">
        <f t="shared" si="59"/>
        <v>3.4938271604938271</v>
      </c>
    </row>
    <row r="188" spans="1:48" x14ac:dyDescent="0.3">
      <c r="A188" t="s">
        <v>114</v>
      </c>
      <c r="B188" t="s">
        <v>109</v>
      </c>
      <c r="C188">
        <v>2024</v>
      </c>
      <c r="D188" t="s">
        <v>92</v>
      </c>
      <c r="E188">
        <v>8</v>
      </c>
      <c r="F188">
        <v>8</v>
      </c>
      <c r="G188">
        <v>8</v>
      </c>
      <c r="H188">
        <v>6</v>
      </c>
      <c r="I188">
        <f t="shared" si="40"/>
        <v>5.8</v>
      </c>
      <c r="J188">
        <f t="array" ref="J188">STDEV(IF(($B$3:$B$722=$B188)*($C$3:$C$722=$C188)*($D$3:$D$722=$D188),$E$3:$E$722))</f>
        <v>1.4757295747452446</v>
      </c>
      <c r="K188">
        <f t="shared" si="41"/>
        <v>6</v>
      </c>
      <c r="L188">
        <f t="array" ref="L188">STDEV(IF(($B$3:$B$722=$B188)*($C$3:$C$722=$C188)*($D$3:$D$722=$D188),$F$3:$F$722))</f>
        <v>0.94280904158206336</v>
      </c>
      <c r="M188">
        <f t="shared" si="42"/>
        <v>7</v>
      </c>
      <c r="N188">
        <f t="array" ref="N188">STDEV(IF(($B$3:$B$722=$B188)*($C$3:$C$722=$C188)*($D$3:$D$722=$D188),$G$3:$G$722))</f>
        <v>1.4142135623730951</v>
      </c>
      <c r="O188">
        <f t="shared" si="43"/>
        <v>5.0999999999999996</v>
      </c>
      <c r="P188">
        <f t="array" ref="P188">STDEV(IF(($B$3:$B$722=$B188)*($C$3:$C$722=$C188)*($D$3:$D$722=$D188),$H$3:$H$722))</f>
        <v>1.663329993316619</v>
      </c>
      <c r="Q188" s="35">
        <f t="shared" si="44"/>
        <v>1.4907880397936637</v>
      </c>
      <c r="R188">
        <f t="shared" si="45"/>
        <v>2.1213203435596424</v>
      </c>
      <c r="S188">
        <f t="shared" si="46"/>
        <v>0.70710678118654746</v>
      </c>
      <c r="T188">
        <f t="shared" si="47"/>
        <v>0.54108325083793707</v>
      </c>
      <c r="V188">
        <v>1</v>
      </c>
      <c r="W188">
        <v>0</v>
      </c>
      <c r="X188">
        <v>0</v>
      </c>
      <c r="Y188">
        <v>1</v>
      </c>
      <c r="Z188" s="25">
        <v>3.4269662921348321</v>
      </c>
      <c r="AA188" s="28">
        <v>3.179775280898876</v>
      </c>
      <c r="AB188" s="28">
        <v>3.1573033707865168</v>
      </c>
      <c r="AC188" s="28">
        <v>3.179775280898876</v>
      </c>
      <c r="AD188" s="31">
        <v>2.8314606741573032</v>
      </c>
      <c r="AE188" s="31">
        <v>2.8314606741573032</v>
      </c>
      <c r="AF188">
        <v>89</v>
      </c>
      <c r="AG188" s="28">
        <f t="shared" si="48"/>
        <v>3.1722846441947561</v>
      </c>
      <c r="AH188" s="31">
        <f t="shared" si="49"/>
        <v>2.8314606741573032</v>
      </c>
      <c r="AI188" s="22" cm="1">
        <f t="array" ref="AI188">IF(U188="",0,IFERROR((U188-AVERAGEIFS($U$3:$U$722,$A$3:$A$722,$A188))/_xlfn.STDEV.S(_xlfn._xlws.FILTER($U$3:$U$722,$A$3:$A$722=$A188)),0))</f>
        <v>0</v>
      </c>
      <c r="AJ188" s="25">
        <f t="array" ref="AJ188">IFERROR((Z188-AVERAGEIFS($Z$3:$Z$722,$A$3:$A$722,$A188))/_xlfn.STDEV.S(_xlfn._xlws.FILTER($Z$3:$Z$722,$A$3:$A$722=$A188)),"")</f>
        <v>0.65991451876938845</v>
      </c>
      <c r="AK188" s="28">
        <f t="array" ref="AK188">IFERROR((AG188-AVERAGEIFS($AG$3:$AG$722,$A$3:$A$722,$A188))/_xlfn.STDEV.S(_xlfn._xlws.FILTER($AG$3:$AG$722,$A$3:$A$722=$A188)),"")</f>
        <v>0.52861982407880037</v>
      </c>
      <c r="AL188" s="31">
        <f t="array" ref="AL188">IFERROR((AH188-AVERAGEIFS($AH$3:$AH$722,$A$3:$A$722,$A188))/_xlfn.STDEV.S(_xlfn._xlws.FILTER($AH$3:$AH$722,$A$3:$A$722=$A188)),"")</f>
        <v>0.82484378431147343</v>
      </c>
      <c r="AM188" s="18">
        <f t="shared" si="50"/>
        <v>-1.4907880397936637</v>
      </c>
      <c r="AN188" s="18">
        <f t="shared" si="51"/>
        <v>-0.83087352102427525</v>
      </c>
      <c r="AO188">
        <f t="shared" si="52"/>
        <v>-0.65991451876938845</v>
      </c>
      <c r="AP188">
        <f t="shared" si="53"/>
        <v>-0.17848695710774709</v>
      </c>
      <c r="AQ188">
        <f t="shared" si="54"/>
        <v>0.28376053347353636</v>
      </c>
      <c r="AR188" s="18" t="str">
        <f t="shared" si="55"/>
        <v>A. 총체적과장형</v>
      </c>
      <c r="AS188">
        <f t="shared" si="56"/>
        <v>3.1951219512195119</v>
      </c>
      <c r="AT188">
        <f t="shared" si="57"/>
        <v>3.2987012987012991</v>
      </c>
      <c r="AU188">
        <f t="shared" si="58"/>
        <v>3.4938271604938271</v>
      </c>
      <c r="AV188">
        <f t="shared" si="59"/>
        <v>3.3095238095238089</v>
      </c>
    </row>
    <row r="189" spans="1:48" x14ac:dyDescent="0.3">
      <c r="A189" t="s">
        <v>114</v>
      </c>
      <c r="B189" t="s">
        <v>109</v>
      </c>
      <c r="C189">
        <v>2024</v>
      </c>
      <c r="D189" t="s">
        <v>93</v>
      </c>
      <c r="E189">
        <v>8</v>
      </c>
      <c r="F189">
        <v>8</v>
      </c>
      <c r="G189">
        <v>8</v>
      </c>
      <c r="H189">
        <v>6</v>
      </c>
      <c r="I189">
        <f t="shared" si="40"/>
        <v>5.8</v>
      </c>
      <c r="J189">
        <f t="array" ref="J189">STDEV(IF(($B$3:$B$722=$B189)*($C$3:$C$722=$C189)*($D$3:$D$722=$D189),$E$3:$E$722))</f>
        <v>1.4757295747452446</v>
      </c>
      <c r="K189">
        <f t="shared" si="41"/>
        <v>6</v>
      </c>
      <c r="L189">
        <f t="array" ref="L189">STDEV(IF(($B$3:$B$722=$B189)*($C$3:$C$722=$C189)*($D$3:$D$722=$D189),$F$3:$F$722))</f>
        <v>0.94280904158206336</v>
      </c>
      <c r="M189">
        <f t="shared" si="42"/>
        <v>7</v>
      </c>
      <c r="N189">
        <f t="array" ref="N189">STDEV(IF(($B$3:$B$722=$B189)*($C$3:$C$722=$C189)*($D$3:$D$722=$D189),$G$3:$G$722))</f>
        <v>1.4142135623730951</v>
      </c>
      <c r="O189">
        <f t="shared" si="43"/>
        <v>5.0999999999999996</v>
      </c>
      <c r="P189">
        <f t="array" ref="P189">STDEV(IF(($B$3:$B$722=$B189)*($C$3:$C$722=$C189)*($D$3:$D$722=$D189),$H$3:$H$722))</f>
        <v>1.663329993316619</v>
      </c>
      <c r="Q189" s="35">
        <f t="shared" si="44"/>
        <v>1.4907880397936637</v>
      </c>
      <c r="R189">
        <f t="shared" si="45"/>
        <v>2.1213203435596424</v>
      </c>
      <c r="S189">
        <f t="shared" si="46"/>
        <v>0.70710678118654746</v>
      </c>
      <c r="T189">
        <f t="shared" si="47"/>
        <v>0.54108325083793707</v>
      </c>
      <c r="U189" s="22">
        <v>-0.20211999999999999</v>
      </c>
      <c r="V189">
        <v>0</v>
      </c>
      <c r="W189">
        <v>1</v>
      </c>
      <c r="X189">
        <v>4</v>
      </c>
      <c r="Y189">
        <v>5</v>
      </c>
      <c r="Z189" s="25">
        <v>3.1951219512195119</v>
      </c>
      <c r="AA189" s="28">
        <v>3.036585365853659</v>
      </c>
      <c r="AB189" s="28">
        <v>3.0853658536585371</v>
      </c>
      <c r="AC189" s="28">
        <v>3.1341463414634152</v>
      </c>
      <c r="AD189" s="31">
        <v>2.5975609756097562</v>
      </c>
      <c r="AE189" s="31">
        <v>2.8170731707317072</v>
      </c>
      <c r="AF189">
        <v>82</v>
      </c>
      <c r="AG189" s="28">
        <f t="shared" si="48"/>
        <v>3.0853658536585371</v>
      </c>
      <c r="AH189" s="31">
        <f t="shared" si="49"/>
        <v>2.7073170731707314</v>
      </c>
      <c r="AI189" s="22" cm="1">
        <f t="array" ref="AI189">IF(U189="",0,IFERROR((U189-AVERAGEIFS($U$3:$U$722,$A$3:$A$722,$A189))/_xlfn.STDEV.S(_xlfn._xlws.FILTER($U$3:$U$722,$A$3:$A$722=$A189)),0))</f>
        <v>-0.29367279724209849</v>
      </c>
      <c r="AJ189" s="25">
        <f t="array" ref="AJ189">IFERROR((Z189-AVERAGEIFS($Z$3:$Z$722,$A$3:$A$722,$A189))/_xlfn.STDEV.S(_xlfn._xlws.FILTER($Z$3:$Z$722,$A$3:$A$722=$A189)),"")</f>
        <v>-0.30466963467331881</v>
      </c>
      <c r="AK189" s="28">
        <f t="array" ref="AK189">IFERROR((AG189-AVERAGEIFS($AG$3:$AG$722,$A$3:$A$722,$A189))/_xlfn.STDEV.S(_xlfn._xlws.FILTER($AG$3:$AG$722,$A$3:$A$722=$A189)),"")</f>
        <v>-0.11592573469177293</v>
      </c>
      <c r="AL189" s="31">
        <f t="array" ref="AL189">IFERROR((AH189-AVERAGEIFS($AH$3:$AH$722,$A$3:$A$722,$A189))/_xlfn.STDEV.S(_xlfn._xlws.FILTER($AH$3:$AH$722,$A$3:$A$722=$A189)),"")</f>
        <v>0.27488787184680791</v>
      </c>
      <c r="AM189" s="18">
        <f t="shared" si="50"/>
        <v>-1.7844608370357622</v>
      </c>
      <c r="AN189" s="18">
        <f t="shared" si="51"/>
        <v>-1.7954576744669826</v>
      </c>
      <c r="AO189">
        <f t="shared" si="52"/>
        <v>1.0996837431220319E-2</v>
      </c>
      <c r="AP189">
        <f t="shared" si="53"/>
        <v>-0.82303251587832038</v>
      </c>
      <c r="AQ189">
        <f t="shared" si="54"/>
        <v>-0.26619537899112916</v>
      </c>
      <c r="AR189" s="18" t="str">
        <f t="shared" si="55"/>
        <v>A. 총체적과장형</v>
      </c>
      <c r="AS189">
        <f t="shared" si="56"/>
        <v>3.2987012987012991</v>
      </c>
      <c r="AT189">
        <f t="shared" si="57"/>
        <v>3.4938271604938271</v>
      </c>
      <c r="AU189">
        <f t="shared" si="58"/>
        <v>3.3095238095238089</v>
      </c>
      <c r="AV189">
        <f t="shared" si="59"/>
        <v>3.5975609756097562</v>
      </c>
    </row>
    <row r="190" spans="1:48" x14ac:dyDescent="0.3">
      <c r="A190" t="s">
        <v>114</v>
      </c>
      <c r="B190" t="s">
        <v>109</v>
      </c>
      <c r="C190">
        <v>2024</v>
      </c>
      <c r="D190" t="s">
        <v>94</v>
      </c>
      <c r="E190">
        <v>8</v>
      </c>
      <c r="F190">
        <v>8</v>
      </c>
      <c r="G190">
        <v>8</v>
      </c>
      <c r="H190">
        <v>6</v>
      </c>
      <c r="I190">
        <f t="shared" si="40"/>
        <v>5.8</v>
      </c>
      <c r="J190">
        <f t="array" ref="J190">STDEV(IF(($B$3:$B$722=$B190)*($C$3:$C$722=$C190)*($D$3:$D$722=$D190),$E$3:$E$722))</f>
        <v>1.4757295747452446</v>
      </c>
      <c r="K190">
        <f t="shared" si="41"/>
        <v>6</v>
      </c>
      <c r="L190">
        <f t="array" ref="L190">STDEV(IF(($B$3:$B$722=$B190)*($C$3:$C$722=$C190)*($D$3:$D$722=$D190),$F$3:$F$722))</f>
        <v>0.94280904158206336</v>
      </c>
      <c r="M190">
        <f t="shared" si="42"/>
        <v>7</v>
      </c>
      <c r="N190">
        <f t="array" ref="N190">STDEV(IF(($B$3:$B$722=$B190)*($C$3:$C$722=$C190)*($D$3:$D$722=$D190),$G$3:$G$722))</f>
        <v>1.4142135623730951</v>
      </c>
      <c r="O190">
        <f t="shared" si="43"/>
        <v>5.0999999999999996</v>
      </c>
      <c r="P190">
        <f t="array" ref="P190">STDEV(IF(($B$3:$B$722=$B190)*($C$3:$C$722=$C190)*($D$3:$D$722=$D190),$H$3:$H$722))</f>
        <v>1.663329993316619</v>
      </c>
      <c r="Q190" s="35">
        <f t="shared" si="44"/>
        <v>1.4907880397936637</v>
      </c>
      <c r="R190">
        <f t="shared" si="45"/>
        <v>2.1213203435596424</v>
      </c>
      <c r="S190">
        <f t="shared" si="46"/>
        <v>0.70710678118654746</v>
      </c>
      <c r="T190">
        <f t="shared" si="47"/>
        <v>0.54108325083793707</v>
      </c>
      <c r="U190" s="22">
        <v>0.13426666666666659</v>
      </c>
      <c r="V190">
        <v>1</v>
      </c>
      <c r="W190">
        <v>1</v>
      </c>
      <c r="X190">
        <v>4</v>
      </c>
      <c r="Y190">
        <v>6</v>
      </c>
      <c r="Z190" s="25">
        <v>3.2987012987012991</v>
      </c>
      <c r="AA190" s="28">
        <v>3.1558441558441559</v>
      </c>
      <c r="AB190" s="28">
        <v>3.116883116883117</v>
      </c>
      <c r="AC190" s="28">
        <v>3.0389610389610389</v>
      </c>
      <c r="AD190" s="31">
        <v>2.6363636363636358</v>
      </c>
      <c r="AE190" s="31">
        <v>2.623376623376624</v>
      </c>
      <c r="AF190">
        <v>77</v>
      </c>
      <c r="AG190" s="28">
        <f t="shared" si="48"/>
        <v>3.1038961038961044</v>
      </c>
      <c r="AH190" s="31">
        <f t="shared" si="49"/>
        <v>2.6298701298701301</v>
      </c>
      <c r="AI190" s="22" cm="1">
        <f t="array" ref="AI190">IF(U190="",0,IFERROR((U190-AVERAGEIFS($U$3:$U$722,$A$3:$A$722,$A190))/_xlfn.STDEV.S(_xlfn._xlws.FILTER($U$3:$U$722,$A$3:$A$722=$A190)),0))</f>
        <v>0.59449987418613115</v>
      </c>
      <c r="AJ190" s="25">
        <f t="array" ref="AJ190">IFERROR((Z190-AVERAGEIFS($Z$3:$Z$722,$A$3:$A$722,$A190))/_xlfn.STDEV.S(_xlfn._xlws.FILTER($Z$3:$Z$722,$A$3:$A$722=$A190)),"")</f>
        <v>0.12627035208857357</v>
      </c>
      <c r="AK190" s="28">
        <f t="array" ref="AK190">IFERROR((AG190-AVERAGEIFS($AG$3:$AG$722,$A$3:$A$722,$A190))/_xlfn.STDEV.S(_xlfn._xlws.FILTER($AG$3:$AG$722,$A$3:$A$722=$A190)),"")</f>
        <v>2.1485179793449466E-2</v>
      </c>
      <c r="AL190" s="31">
        <f t="array" ref="AL190">IFERROR((AH190-AVERAGEIFS($AH$3:$AH$722,$A$3:$A$722,$A190))/_xlfn.STDEV.S(_xlfn._xlws.FILTER($AH$3:$AH$722,$A$3:$A$722=$A190)),"")</f>
        <v>-6.8201937309674623E-2</v>
      </c>
      <c r="AM190" s="18">
        <f t="shared" si="50"/>
        <v>-0.89628816560753255</v>
      </c>
      <c r="AN190" s="18">
        <f t="shared" si="51"/>
        <v>-1.3645176877050902</v>
      </c>
      <c r="AO190">
        <f t="shared" si="52"/>
        <v>0.46822952209755758</v>
      </c>
      <c r="AP190">
        <f t="shared" si="53"/>
        <v>-0.68562160139309802</v>
      </c>
      <c r="AQ190">
        <f t="shared" si="54"/>
        <v>-0.60928518814761168</v>
      </c>
      <c r="AR190" s="18" t="str">
        <f t="shared" si="55"/>
        <v>A. 총체적과장형</v>
      </c>
      <c r="AS190">
        <f t="shared" si="56"/>
        <v>3.4938271604938271</v>
      </c>
      <c r="AT190">
        <f t="shared" si="57"/>
        <v>3.3095238095238089</v>
      </c>
      <c r="AU190">
        <f t="shared" si="58"/>
        <v>3.5975609756097562</v>
      </c>
      <c r="AV190">
        <f t="shared" si="59"/>
        <v>3.6315789473684208</v>
      </c>
    </row>
    <row r="191" spans="1:48" x14ac:dyDescent="0.3">
      <c r="A191" t="s">
        <v>114</v>
      </c>
      <c r="B191" t="s">
        <v>109</v>
      </c>
      <c r="C191">
        <v>2025</v>
      </c>
      <c r="D191" t="s">
        <v>95</v>
      </c>
      <c r="E191">
        <v>8</v>
      </c>
      <c r="F191">
        <v>8</v>
      </c>
      <c r="G191">
        <v>8</v>
      </c>
      <c r="H191">
        <v>6</v>
      </c>
      <c r="I191">
        <f t="shared" si="40"/>
        <v>6.2</v>
      </c>
      <c r="J191">
        <f t="array" ref="J191">STDEV(IF(($B$3:$B$722=$B191)*($C$3:$C$722=$C191)*($D$3:$D$722=$D191),$E$3:$E$722))</f>
        <v>1.988857852023507</v>
      </c>
      <c r="K191">
        <f t="shared" si="41"/>
        <v>6.4</v>
      </c>
      <c r="L191">
        <f t="array" ref="L191">STDEV(IF(($B$3:$B$722=$B191)*($C$3:$C$722=$C191)*($D$3:$D$722=$D191),$F$3:$F$722))</f>
        <v>1.5776212754932302</v>
      </c>
      <c r="M191">
        <f t="shared" si="42"/>
        <v>7.8</v>
      </c>
      <c r="N191">
        <f t="array" ref="N191">STDEV(IF(($B$3:$B$722=$B191)*($C$3:$C$722=$C191)*($D$3:$D$722=$D191),$G$3:$G$722))</f>
        <v>0.63245553203367588</v>
      </c>
      <c r="O191">
        <f t="shared" si="43"/>
        <v>5.2</v>
      </c>
      <c r="P191">
        <f t="array" ref="P191">STDEV(IF(($B$3:$B$722=$B191)*($C$3:$C$722=$C191)*($D$3:$D$722=$D191),$H$3:$H$722))</f>
        <v>1.9321835661585924</v>
      </c>
      <c r="Q191" s="35">
        <f t="shared" si="44"/>
        <v>0.90504205625788736</v>
      </c>
      <c r="R191">
        <f t="shared" si="45"/>
        <v>1.0141851056742202</v>
      </c>
      <c r="S191">
        <f t="shared" si="46"/>
        <v>0.31622776601683822</v>
      </c>
      <c r="T191">
        <f t="shared" si="47"/>
        <v>0.41403933560541228</v>
      </c>
      <c r="U191" s="22">
        <v>0.24545714285714279</v>
      </c>
      <c r="V191">
        <v>7</v>
      </c>
      <c r="W191">
        <v>1</v>
      </c>
      <c r="X191">
        <v>6</v>
      </c>
      <c r="Y191">
        <v>14</v>
      </c>
      <c r="Z191" s="25">
        <v>3.4938271604938271</v>
      </c>
      <c r="AA191" s="28">
        <v>3.2962962962962958</v>
      </c>
      <c r="AB191" s="28">
        <v>3.1604938271604941</v>
      </c>
      <c r="AC191" s="28">
        <v>3.3580246913580249</v>
      </c>
      <c r="AD191" s="31">
        <v>2.8024691358024691</v>
      </c>
      <c r="AE191" s="31">
        <v>3.0493827160493829</v>
      </c>
      <c r="AF191">
        <v>81</v>
      </c>
      <c r="AG191" s="28">
        <f t="shared" si="48"/>
        <v>3.2716049382716048</v>
      </c>
      <c r="AH191" s="31">
        <f t="shared" si="49"/>
        <v>2.925925925925926</v>
      </c>
      <c r="AI191" s="22" cm="1">
        <f t="array" ref="AI191">IF(U191="",0,IFERROR((U191-AVERAGEIFS($U$3:$U$722,$A$3:$A$722,$A191))/_xlfn.STDEV.S(_xlfn._xlws.FILTER($U$3:$U$722,$A$3:$A$722=$A191)),0))</f>
        <v>0.88807970971906625</v>
      </c>
      <c r="AJ191" s="25">
        <f t="array" ref="AJ191">IFERROR((Z191-AVERAGEIFS($Z$3:$Z$722,$A$3:$A$722,$A191))/_xlfn.STDEV.S(_xlfn._xlws.FILTER($Z$3:$Z$722,$A$3:$A$722=$A191)),"")</f>
        <v>0.93808794258421091</v>
      </c>
      <c r="AK191" s="28">
        <f t="array" ref="AK191">IFERROR((AG191-AVERAGEIFS($AG$3:$AG$722,$A$3:$A$722,$A191))/_xlfn.STDEV.S(_xlfn._xlws.FILTER($AG$3:$AG$722,$A$3:$A$722=$A191)),"")</f>
        <v>1.2651286278494249</v>
      </c>
      <c r="AL191" s="31">
        <f t="array" ref="AL191">IFERROR((AH191-AVERAGEIFS($AH$3:$AH$722,$A$3:$A$722,$A191))/_xlfn.STDEV.S(_xlfn._xlws.FILTER($AH$3:$AH$722,$A$3:$A$722=$A191)),"")</f>
        <v>1.2433246670936382</v>
      </c>
      <c r="AM191" s="18">
        <f t="shared" si="50"/>
        <v>-1.6962346538821116E-2</v>
      </c>
      <c r="AN191" s="18">
        <f t="shared" si="51"/>
        <v>3.3045886326323548E-2</v>
      </c>
      <c r="AO191">
        <f t="shared" si="52"/>
        <v>-5.0008232865144664E-2</v>
      </c>
      <c r="AP191">
        <f t="shared" si="53"/>
        <v>0.94890086183258671</v>
      </c>
      <c r="AQ191">
        <f t="shared" si="54"/>
        <v>0.82928533148822592</v>
      </c>
      <c r="AR191" s="18" t="str">
        <f t="shared" si="55"/>
        <v>D. 균형일치형</v>
      </c>
      <c r="AS191">
        <f t="shared" si="56"/>
        <v>3.3095238095238089</v>
      </c>
      <c r="AT191">
        <f t="shared" si="57"/>
        <v>3.5975609756097562</v>
      </c>
      <c r="AU191">
        <f t="shared" si="58"/>
        <v>3.6315789473684208</v>
      </c>
      <c r="AV191" t="str">
        <f t="shared" si="59"/>
        <v/>
      </c>
    </row>
    <row r="192" spans="1:48" x14ac:dyDescent="0.3">
      <c r="A192" t="s">
        <v>114</v>
      </c>
      <c r="B192" t="s">
        <v>109</v>
      </c>
      <c r="C192">
        <v>2025</v>
      </c>
      <c r="D192" t="s">
        <v>96</v>
      </c>
      <c r="E192">
        <v>8</v>
      </c>
      <c r="F192">
        <v>8</v>
      </c>
      <c r="G192">
        <v>8</v>
      </c>
      <c r="H192">
        <v>6</v>
      </c>
      <c r="I192">
        <f t="shared" si="40"/>
        <v>6.2</v>
      </c>
      <c r="J192">
        <f t="array" ref="J192">STDEV(IF(($B$3:$B$722=$B192)*($C$3:$C$722=$C192)*($D$3:$D$722=$D192),$E$3:$E$722))</f>
        <v>1.988857852023507</v>
      </c>
      <c r="K192">
        <f t="shared" si="41"/>
        <v>6.4</v>
      </c>
      <c r="L192">
        <f t="array" ref="L192">STDEV(IF(($B$3:$B$722=$B192)*($C$3:$C$722=$C192)*($D$3:$D$722=$D192),$F$3:$F$722))</f>
        <v>1.5776212754932302</v>
      </c>
      <c r="M192">
        <f t="shared" si="42"/>
        <v>7.8</v>
      </c>
      <c r="N192">
        <f t="array" ref="N192">STDEV(IF(($B$3:$B$722=$B192)*($C$3:$C$722=$C192)*($D$3:$D$722=$D192),$G$3:$G$722))</f>
        <v>0.63245553203367588</v>
      </c>
      <c r="O192">
        <f t="shared" si="43"/>
        <v>5.2</v>
      </c>
      <c r="P192">
        <f t="array" ref="P192">STDEV(IF(($B$3:$B$722=$B192)*($C$3:$C$722=$C192)*($D$3:$D$722=$D192),$H$3:$H$722))</f>
        <v>1.9321835661585924</v>
      </c>
      <c r="Q192" s="35">
        <f t="shared" si="44"/>
        <v>0.90504205625788736</v>
      </c>
      <c r="R192">
        <f t="shared" si="45"/>
        <v>1.0141851056742202</v>
      </c>
      <c r="S192">
        <f t="shared" si="46"/>
        <v>0.31622776601683822</v>
      </c>
      <c r="T192">
        <f t="shared" si="47"/>
        <v>0.41403933560541228</v>
      </c>
      <c r="V192">
        <v>0</v>
      </c>
      <c r="W192">
        <v>1</v>
      </c>
      <c r="X192">
        <v>1</v>
      </c>
      <c r="Y192">
        <v>2</v>
      </c>
      <c r="Z192" s="25">
        <v>3.3095238095238089</v>
      </c>
      <c r="AA192" s="28">
        <v>2.9761904761904758</v>
      </c>
      <c r="AB192" s="28">
        <v>3.047619047619047</v>
      </c>
      <c r="AC192" s="28">
        <v>3.1428571428571428</v>
      </c>
      <c r="AD192" s="31">
        <v>2.6190476190476191</v>
      </c>
      <c r="AE192" s="31">
        <v>2.5595238095238089</v>
      </c>
      <c r="AF192">
        <v>84</v>
      </c>
      <c r="AG192" s="28">
        <f t="shared" si="48"/>
        <v>3.0555555555555554</v>
      </c>
      <c r="AH192" s="31">
        <f t="shared" si="49"/>
        <v>2.589285714285714</v>
      </c>
      <c r="AI192" s="22" cm="1">
        <f t="array" ref="AI192">IF(U192="",0,IFERROR((U192-AVERAGEIFS($U$3:$U$722,$A$3:$A$722,$A192))/_xlfn.STDEV.S(_xlfn._xlws.FILTER($U$3:$U$722,$A$3:$A$722=$A192)),0))</f>
        <v>0</v>
      </c>
      <c r="AJ192" s="25">
        <f t="array" ref="AJ192">IFERROR((Z192-AVERAGEIFS($Z$3:$Z$722,$A$3:$A$722,$A192))/_xlfn.STDEV.S(_xlfn._xlws.FILTER($Z$3:$Z$722,$A$3:$A$722=$A192)),"")</f>
        <v>0.17129721105196727</v>
      </c>
      <c r="AK192" s="28">
        <f t="array" ref="AK192">IFERROR((AG192-AVERAGEIFS($AG$3:$AG$722,$A$3:$A$722,$A192))/_xlfn.STDEV.S(_xlfn._xlws.FILTER($AG$3:$AG$722,$A$3:$A$722=$A192)),"")</f>
        <v>-0.33698374906781553</v>
      </c>
      <c r="AL192" s="31">
        <f t="array" ref="AL192">IFERROR((AH192-AVERAGEIFS($AH$3:$AH$722,$A$3:$A$722,$A192))/_xlfn.STDEV.S(_xlfn._xlws.FILTER($AH$3:$AH$722,$A$3:$A$722=$A192)),"")</f>
        <v>-0.24799081991979835</v>
      </c>
      <c r="AM192" s="18">
        <f t="shared" si="50"/>
        <v>-0.90504205625788736</v>
      </c>
      <c r="AN192" s="18">
        <f t="shared" si="51"/>
        <v>-0.73374484520592009</v>
      </c>
      <c r="AO192">
        <f t="shared" si="52"/>
        <v>-0.17129721105196727</v>
      </c>
      <c r="AP192">
        <f t="shared" si="53"/>
        <v>-0.6532115150846538</v>
      </c>
      <c r="AQ192">
        <f t="shared" si="54"/>
        <v>-0.66203015552521061</v>
      </c>
      <c r="AR192" s="18" t="str">
        <f t="shared" si="55"/>
        <v>A. 총체적과장형</v>
      </c>
      <c r="AS192">
        <f t="shared" si="56"/>
        <v>3.5975609756097562</v>
      </c>
      <c r="AT192">
        <f t="shared" si="57"/>
        <v>3.6315789473684208</v>
      </c>
      <c r="AU192" t="str">
        <f t="shared" si="58"/>
        <v/>
      </c>
      <c r="AV192" t="str">
        <f t="shared" si="59"/>
        <v/>
      </c>
    </row>
    <row r="193" spans="1:48" x14ac:dyDescent="0.3">
      <c r="A193" t="s">
        <v>114</v>
      </c>
      <c r="B193" t="s">
        <v>109</v>
      </c>
      <c r="C193">
        <v>2025</v>
      </c>
      <c r="D193" t="s">
        <v>97</v>
      </c>
      <c r="E193">
        <v>8</v>
      </c>
      <c r="F193">
        <v>8</v>
      </c>
      <c r="G193">
        <v>8</v>
      </c>
      <c r="H193">
        <v>6</v>
      </c>
      <c r="I193">
        <f t="shared" si="40"/>
        <v>6.2</v>
      </c>
      <c r="J193">
        <f t="array" ref="J193">STDEV(IF(($B$3:$B$722=$B193)*($C$3:$C$722=$C193)*($D$3:$D$722=$D193),$E$3:$E$722))</f>
        <v>1.988857852023507</v>
      </c>
      <c r="K193">
        <f t="shared" si="41"/>
        <v>6.4</v>
      </c>
      <c r="L193">
        <f t="array" ref="L193">STDEV(IF(($B$3:$B$722=$B193)*($C$3:$C$722=$C193)*($D$3:$D$722=$D193),$F$3:$F$722))</f>
        <v>1.5776212754932302</v>
      </c>
      <c r="M193">
        <f t="shared" si="42"/>
        <v>7.8</v>
      </c>
      <c r="N193">
        <f t="array" ref="N193">STDEV(IF(($B$3:$B$722=$B193)*($C$3:$C$722=$C193)*($D$3:$D$722=$D193),$G$3:$G$722))</f>
        <v>0.63245553203367588</v>
      </c>
      <c r="O193">
        <f t="shared" si="43"/>
        <v>5.2</v>
      </c>
      <c r="P193">
        <f t="array" ref="P193">STDEV(IF(($B$3:$B$722=$B193)*($C$3:$C$722=$C193)*($D$3:$D$722=$D193),$H$3:$H$722))</f>
        <v>1.9321835661585924</v>
      </c>
      <c r="Q193" s="35">
        <f t="shared" si="44"/>
        <v>0.90504205625788736</v>
      </c>
      <c r="R193">
        <f t="shared" si="45"/>
        <v>1.0141851056742202</v>
      </c>
      <c r="S193">
        <f t="shared" si="46"/>
        <v>0.31622776601683822</v>
      </c>
      <c r="T193">
        <f t="shared" si="47"/>
        <v>0.41403933560541228</v>
      </c>
      <c r="U193" s="22">
        <v>0.3052833333333333</v>
      </c>
      <c r="V193">
        <v>2</v>
      </c>
      <c r="W193">
        <v>1</v>
      </c>
      <c r="X193">
        <v>3</v>
      </c>
      <c r="Y193">
        <v>6</v>
      </c>
      <c r="Z193" s="25">
        <v>3.5975609756097562</v>
      </c>
      <c r="AA193" s="28">
        <v>3.280487804878049</v>
      </c>
      <c r="AB193" s="28">
        <v>3.1097560975609762</v>
      </c>
      <c r="AC193" s="28">
        <v>3.4268292682926829</v>
      </c>
      <c r="AD193" s="31">
        <v>2.9024390243902438</v>
      </c>
      <c r="AE193" s="31">
        <v>3.0731707317073171</v>
      </c>
      <c r="AF193">
        <v>82</v>
      </c>
      <c r="AG193" s="28">
        <f t="shared" si="48"/>
        <v>3.2723577235772354</v>
      </c>
      <c r="AH193" s="31">
        <f t="shared" si="49"/>
        <v>2.9878048780487805</v>
      </c>
      <c r="AI193" s="22" cm="1">
        <f t="array" ref="AI193">IF(U193="",0,IFERROR((U193-AVERAGEIFS($U$3:$U$722,$A$3:$A$722,$A193))/_xlfn.STDEV.S(_xlfn._xlws.FILTER($U$3:$U$722,$A$3:$A$722=$A193)),0))</f>
        <v>1.0460407488504593</v>
      </c>
      <c r="AJ193" s="25">
        <f t="array" ref="AJ193">IFERROR((Z193-AVERAGEIFS($Z$3:$Z$722,$A$3:$A$722,$A193))/_xlfn.STDEV.S(_xlfn._xlws.FILTER($Z$3:$Z$722,$A$3:$A$722=$A193)),"")</f>
        <v>1.3696705891217302</v>
      </c>
      <c r="AK193" s="28">
        <f t="array" ref="AK193">IFERROR((AG193-AVERAGEIFS($AG$3:$AG$722,$A$3:$A$722,$A193))/_xlfn.STDEV.S(_xlfn._xlws.FILTER($AG$3:$AG$722,$A$3:$A$722=$A193)),"")</f>
        <v>1.2707109009397271</v>
      </c>
      <c r="AL193" s="31">
        <f t="array" ref="AL193">IFERROR((AH193-AVERAGEIFS($AH$3:$AH$722,$A$3:$A$722,$A193))/_xlfn.STDEV.S(_xlfn._xlws.FILTER($AH$3:$AH$722,$A$3:$A$722=$A193)),"")</f>
        <v>1.5174483054176366</v>
      </c>
      <c r="AM193" s="18">
        <f t="shared" si="50"/>
        <v>0.14099869259257192</v>
      </c>
      <c r="AN193" s="18">
        <f t="shared" si="51"/>
        <v>0.46462853286384287</v>
      </c>
      <c r="AO193">
        <f t="shared" si="52"/>
        <v>-0.32362984027127095</v>
      </c>
      <c r="AP193">
        <f t="shared" si="53"/>
        <v>0.95448313492288883</v>
      </c>
      <c r="AQ193">
        <f t="shared" si="54"/>
        <v>1.1034089698122242</v>
      </c>
      <c r="AR193" s="18" t="str">
        <f t="shared" si="55"/>
        <v>D. 균형일치형</v>
      </c>
      <c r="AS193">
        <f t="shared" si="56"/>
        <v>3.6315789473684208</v>
      </c>
      <c r="AT193" t="str">
        <f t="shared" si="57"/>
        <v/>
      </c>
      <c r="AU193" t="str">
        <f t="shared" si="58"/>
        <v/>
      </c>
      <c r="AV193" t="str">
        <f t="shared" si="59"/>
        <v/>
      </c>
    </row>
    <row r="194" spans="1:48" x14ac:dyDescent="0.3">
      <c r="A194" t="s">
        <v>114</v>
      </c>
      <c r="B194" t="s">
        <v>109</v>
      </c>
      <c r="C194">
        <v>2025</v>
      </c>
      <c r="D194" t="s">
        <v>98</v>
      </c>
      <c r="E194">
        <v>8</v>
      </c>
      <c r="F194">
        <v>8</v>
      </c>
      <c r="G194">
        <v>8</v>
      </c>
      <c r="H194">
        <v>6</v>
      </c>
      <c r="I194">
        <f t="shared" si="40"/>
        <v>6.2</v>
      </c>
      <c r="J194">
        <f t="array" ref="J194">STDEV(IF(($B$3:$B$722=$B194)*($C$3:$C$722=$C194)*($D$3:$D$722=$D194),$E$3:$E$722))</f>
        <v>1.988857852023507</v>
      </c>
      <c r="K194">
        <f t="shared" si="41"/>
        <v>6.4</v>
      </c>
      <c r="L194">
        <f t="array" ref="L194">STDEV(IF(($B$3:$B$722=$B194)*($C$3:$C$722=$C194)*($D$3:$D$722=$D194),$F$3:$F$722))</f>
        <v>1.5776212754932302</v>
      </c>
      <c r="M194">
        <f t="shared" si="42"/>
        <v>7.8</v>
      </c>
      <c r="N194">
        <f t="array" ref="N194">STDEV(IF(($B$3:$B$722=$B194)*($C$3:$C$722=$C194)*($D$3:$D$722=$D194),$G$3:$G$722))</f>
        <v>0.63245553203367588</v>
      </c>
      <c r="O194">
        <f t="shared" si="43"/>
        <v>5.2</v>
      </c>
      <c r="P194">
        <f t="array" ref="P194">STDEV(IF(($B$3:$B$722=$B194)*($C$3:$C$722=$C194)*($D$3:$D$722=$D194),$H$3:$H$722))</f>
        <v>1.9321835661585924</v>
      </c>
      <c r="Q194" s="35">
        <f t="shared" si="44"/>
        <v>0.90504205625788736</v>
      </c>
      <c r="R194">
        <f t="shared" si="45"/>
        <v>1.0141851056742202</v>
      </c>
      <c r="S194">
        <f t="shared" si="46"/>
        <v>0.31622776601683822</v>
      </c>
      <c r="T194">
        <f t="shared" si="47"/>
        <v>0.41403933560541228</v>
      </c>
      <c r="U194" s="22">
        <v>-0.27213333333333328</v>
      </c>
      <c r="V194">
        <v>0</v>
      </c>
      <c r="W194">
        <v>1</v>
      </c>
      <c r="X194">
        <v>2</v>
      </c>
      <c r="Y194">
        <v>3</v>
      </c>
      <c r="Z194" s="25">
        <v>3.6315789473684208</v>
      </c>
      <c r="AA194" s="28">
        <v>3.3894736842105262</v>
      </c>
      <c r="AB194" s="28">
        <v>3.1368421052631579</v>
      </c>
      <c r="AC194" s="28">
        <v>3.3052631578947369</v>
      </c>
      <c r="AD194" s="31">
        <v>2.8210526315789481</v>
      </c>
      <c r="AE194" s="31">
        <v>2.9684210526315788</v>
      </c>
      <c r="AF194">
        <v>95</v>
      </c>
      <c r="AG194" s="28">
        <f t="shared" si="48"/>
        <v>3.2771929824561403</v>
      </c>
      <c r="AH194" s="31">
        <f t="shared" si="49"/>
        <v>2.8947368421052637</v>
      </c>
      <c r="AI194" s="22" cm="1">
        <f t="array" ref="AI194">IF(U194="",0,IFERROR((U194-AVERAGEIFS($U$3:$U$722,$A$3:$A$722,$A194))/_xlfn.STDEV.S(_xlfn._xlws.FILTER($U$3:$U$722,$A$3:$A$722=$A194)),0))</f>
        <v>-0.47853128143368878</v>
      </c>
      <c r="AJ194" s="25">
        <f t="array" ref="AJ194">IFERROR((Z194-AVERAGEIFS($Z$3:$Z$722,$A$3:$A$722,$A194))/_xlfn.STDEV.S(_xlfn._xlws.FILTER($Z$3:$Z$722,$A$3:$A$722=$A194)),"")</f>
        <v>1.511201740415409</v>
      </c>
      <c r="AK194" s="28">
        <f t="array" ref="AK194">IFERROR((AG194-AVERAGEIFS($AG$3:$AG$722,$A$3:$A$722,$A194))/_xlfn.STDEV.S(_xlfn._xlws.FILTER($AG$3:$AG$722,$A$3:$A$722=$A194)),"")</f>
        <v>1.3065667224102926</v>
      </c>
      <c r="AL194" s="31">
        <f t="array" ref="AL194">IFERROR((AH194-AVERAGEIFS($AH$3:$AH$722,$A$3:$A$722,$A194))/_xlfn.STDEV.S(_xlfn._xlws.FILTER($AH$3:$AH$722,$A$3:$A$722=$A194)),"")</f>
        <v>1.105157086040591</v>
      </c>
      <c r="AM194" s="18">
        <f t="shared" si="50"/>
        <v>-1.3835733376915762</v>
      </c>
      <c r="AN194" s="18">
        <f t="shared" si="51"/>
        <v>0.60615968415752164</v>
      </c>
      <c r="AO194">
        <f t="shared" si="52"/>
        <v>-1.9897330218490978</v>
      </c>
      <c r="AP194">
        <f t="shared" si="53"/>
        <v>0.99033895639345437</v>
      </c>
      <c r="AQ194">
        <f t="shared" si="54"/>
        <v>0.69111775043517876</v>
      </c>
      <c r="AR194" s="18" t="str">
        <f t="shared" si="55"/>
        <v>B. 외부미화형</v>
      </c>
      <c r="AS194" t="str">
        <f t="shared" si="56"/>
        <v/>
      </c>
      <c r="AT194" t="str">
        <f t="shared" si="57"/>
        <v/>
      </c>
      <c r="AU194" t="str">
        <f t="shared" si="58"/>
        <v/>
      </c>
      <c r="AV194" t="str">
        <f t="shared" si="59"/>
        <v/>
      </c>
    </row>
    <row r="195" spans="1:48" x14ac:dyDescent="0.3">
      <c r="A195" t="s">
        <v>115</v>
      </c>
      <c r="B195" t="s">
        <v>109</v>
      </c>
      <c r="C195">
        <v>2023</v>
      </c>
      <c r="D195" t="s">
        <v>87</v>
      </c>
      <c r="E195">
        <v>6</v>
      </c>
      <c r="F195">
        <v>6</v>
      </c>
      <c r="G195">
        <v>4</v>
      </c>
      <c r="H195">
        <v>6</v>
      </c>
      <c r="I195">
        <f t="shared" ref="I195:I258" si="60">AVERAGEIFS($E$3:$E$722,$B$3:$B$722,$B195,$C$3:$C$722,$C195)</f>
        <v>5.8</v>
      </c>
      <c r="J195">
        <f t="array" ref="J195">STDEV(IF(($B$3:$B$722=$B195)*($C$3:$C$722=$C195)*($D$3:$D$722=$D195),$E$3:$E$722))</f>
        <v>0.63245553203367788</v>
      </c>
      <c r="K195">
        <f t="shared" ref="K195:K258" si="61">AVERAGEIFS($F$3:$F$722,$B$3:$B$722,$B195,$C$3:$C$722,$C195)</f>
        <v>6.4</v>
      </c>
      <c r="L195">
        <f t="array" ref="L195">STDEV(IF(($B$3:$B$722=$B195)*($C$3:$C$722=$C195)*($D$3:$D$722=$D195),$F$3:$F$722))</f>
        <v>0.84327404271156636</v>
      </c>
      <c r="M195">
        <f t="shared" ref="M195:M258" si="62">AVERAGEIFS($G$3:$G$722,$B$3:$B$722,$B195,$C$3:$C$722,$C195)</f>
        <v>6.6</v>
      </c>
      <c r="N195">
        <f t="array" ref="N195">STDEV(IF(($B$3:$B$722=$B195)*($C$3:$C$722=$C195)*($D$3:$D$722=$D195),$G$3:$G$722))</f>
        <v>1.6465452046971285</v>
      </c>
      <c r="O195">
        <f t="shared" ref="O195:O258" si="63">AVERAGEIFS($H$3:$H$722,$B$3:$B$722,$B195,$C$3:$C$722,$C195)</f>
        <v>5.4</v>
      </c>
      <c r="P195">
        <f t="array" ref="P195">STDEV(IF(($B$3:$B$722=$B195)*($C$3:$C$722=$C195)*($D$3:$D$722=$D195),$H$3:$H$722))</f>
        <v>1.3498971154211048</v>
      </c>
      <c r="Q195" s="35">
        <f t="shared" ref="Q195:Q258" si="64">(E195-I195)/J195</f>
        <v>0.31622776601683722</v>
      </c>
      <c r="R195">
        <f t="shared" ref="R195:R258" si="65">(F195-K195)/L195</f>
        <v>-0.47434164902525816</v>
      </c>
      <c r="S195">
        <f t="shared" ref="S195:S258" si="66">(G195-M195)/N195</f>
        <v>-1.5790638438488867</v>
      </c>
      <c r="T195">
        <f t="shared" ref="T195:T258" si="67">(H195-O195)/P195</f>
        <v>0.44447831849231539</v>
      </c>
      <c r="U195" s="22">
        <v>0.14211999999999991</v>
      </c>
      <c r="V195">
        <v>2</v>
      </c>
      <c r="W195">
        <v>1</v>
      </c>
      <c r="X195">
        <v>2</v>
      </c>
      <c r="Y195">
        <v>5</v>
      </c>
      <c r="Z195" s="25">
        <v>3.5</v>
      </c>
      <c r="AA195" s="28">
        <v>3.4444444444444451</v>
      </c>
      <c r="AB195" s="28">
        <v>4.0555555555555554</v>
      </c>
      <c r="AC195" s="28">
        <v>3.3888888888888888</v>
      </c>
      <c r="AD195" s="31">
        <v>2.7222222222222219</v>
      </c>
      <c r="AE195" s="31">
        <v>3.1111111111111112</v>
      </c>
      <c r="AF195">
        <v>18</v>
      </c>
      <c r="AG195" s="28">
        <f t="shared" ref="AG195:AG258" si="68">IFERROR((AA195+AB195+AC195)/3,"")</f>
        <v>3.6296296296296298</v>
      </c>
      <c r="AH195" s="31">
        <f t="shared" ref="AH195:AH258" si="69">IFERROR((AD195+AE195)/2,"")</f>
        <v>2.9166666666666665</v>
      </c>
      <c r="AI195" s="22" cm="1">
        <f t="array" ref="AI195">IF(U195="",0,IFERROR((U195-AVERAGEIFS($U$3:$U$722,$A$3:$A$722,$A195))/_xlfn.STDEV.S(_xlfn._xlws.FILTER($U$3:$U$722,$A$3:$A$722=$A195)),0))</f>
        <v>0.92153424035574527</v>
      </c>
      <c r="AJ195" s="25">
        <f t="array" ref="AJ195">IFERROR((Z195-AVERAGEIFS($Z$3:$Z$722,$A$3:$A$722,$A195))/_xlfn.STDEV.S(_xlfn._xlws.FILTER($Z$3:$Z$722,$A$3:$A$722=$A195)),"")</f>
        <v>-1.1830043324449444</v>
      </c>
      <c r="AK195" s="28">
        <f t="array" ref="AK195">IFERROR((AG195-AVERAGEIFS($AG$3:$AG$722,$A$3:$A$722,$A195))/_xlfn.STDEV.S(_xlfn._xlws.FILTER($AG$3:$AG$722,$A$3:$A$722=$A195)),"")</f>
        <v>0.52644130354898633</v>
      </c>
      <c r="AL195" s="31">
        <f t="array" ref="AL195">IFERROR((AH195-AVERAGEIFS($AH$3:$AH$722,$A$3:$A$722,$A195))/_xlfn.STDEV.S(_xlfn._xlws.FILTER($AH$3:$AH$722,$A$3:$A$722=$A195)),"")</f>
        <v>0.84105504976373657</v>
      </c>
      <c r="AM195" s="18">
        <f t="shared" ref="AM195:AM258" si="70">IFERROR(AI195-Q195,"")</f>
        <v>0.60530647433890805</v>
      </c>
      <c r="AN195" s="18">
        <f t="shared" ref="AN195:AN258" si="71">IFERROR(AJ195-Q195,"")</f>
        <v>-1.4992320984617815</v>
      </c>
      <c r="AO195">
        <f t="shared" ref="AO195:AO258" si="72">IFERROR(AI195-AJ195,"")</f>
        <v>2.1045385728006898</v>
      </c>
      <c r="AP195">
        <f t="shared" ref="AP195:AP258" si="73">IFERROR(AK195-S195,"")</f>
        <v>2.105505147397873</v>
      </c>
      <c r="AQ195">
        <f t="shared" ref="AQ195:AQ258" si="74">IFERROR(AL195-T195,"")</f>
        <v>0.39657673127142118</v>
      </c>
      <c r="AR195" s="18" t="str">
        <f t="shared" ref="AR195:AR258" si="75">IF(OR(AM195="",AN195=""),"N/A",IF(E195&lt;=0,"F. ESG미성숙",IF(AND(AM195&lt;-0.3,AN195&lt;-0.3),"A. 총체적과장형",IF(AND(AM195&lt;-0.3,AN195&gt;0.3),"B. 외부미화형",IF(AND(AM195&gt;0.3,AN195&lt;-0.3),"C. 내부은폐형",IF(AND(AM195&gt;0.3,AN195&gt;0.3),"E. 총체적과소형","D. 균형일치형"))))))</f>
        <v>C. 내부은폐형</v>
      </c>
      <c r="AS195">
        <f t="shared" si="56"/>
        <v>3.5217391304347831</v>
      </c>
      <c r="AT195">
        <f t="shared" si="57"/>
        <v>3.6746987951807228</v>
      </c>
      <c r="AU195">
        <f t="shared" si="58"/>
        <v>3.5670103092783512</v>
      </c>
      <c r="AV195">
        <f t="shared" si="59"/>
        <v>3.5042016806722689</v>
      </c>
    </row>
    <row r="196" spans="1:48" x14ac:dyDescent="0.3">
      <c r="A196" t="s">
        <v>115</v>
      </c>
      <c r="B196" t="s">
        <v>109</v>
      </c>
      <c r="C196">
        <v>2023</v>
      </c>
      <c r="D196" t="s">
        <v>88</v>
      </c>
      <c r="E196">
        <v>6</v>
      </c>
      <c r="F196">
        <v>6</v>
      </c>
      <c r="G196">
        <v>4</v>
      </c>
      <c r="H196">
        <v>6</v>
      </c>
      <c r="I196">
        <f t="shared" si="60"/>
        <v>5.8</v>
      </c>
      <c r="J196">
        <f t="array" ref="J196">STDEV(IF(($B$3:$B$722=$B196)*($C$3:$C$722=$C196)*($D$3:$D$722=$D196),$E$3:$E$722))</f>
        <v>0.63245553203367788</v>
      </c>
      <c r="K196">
        <f t="shared" si="61"/>
        <v>6.4</v>
      </c>
      <c r="L196">
        <f t="array" ref="L196">STDEV(IF(($B$3:$B$722=$B196)*($C$3:$C$722=$C196)*($D$3:$D$722=$D196),$F$3:$F$722))</f>
        <v>0.84327404271156636</v>
      </c>
      <c r="M196">
        <f t="shared" si="62"/>
        <v>6.6</v>
      </c>
      <c r="N196">
        <f t="array" ref="N196">STDEV(IF(($B$3:$B$722=$B196)*($C$3:$C$722=$C196)*($D$3:$D$722=$D196),$G$3:$G$722))</f>
        <v>1.6465452046971285</v>
      </c>
      <c r="O196">
        <f t="shared" si="63"/>
        <v>5.4</v>
      </c>
      <c r="P196">
        <f t="array" ref="P196">STDEV(IF(($B$3:$B$722=$B196)*($C$3:$C$722=$C196)*($D$3:$D$722=$D196),$H$3:$H$722))</f>
        <v>1.3498971154211048</v>
      </c>
      <c r="Q196" s="35">
        <f t="shared" si="64"/>
        <v>0.31622776601683722</v>
      </c>
      <c r="R196">
        <f t="shared" si="65"/>
        <v>-0.47434164902525816</v>
      </c>
      <c r="S196">
        <f t="shared" si="66"/>
        <v>-1.5790638438488867</v>
      </c>
      <c r="T196">
        <f t="shared" si="67"/>
        <v>0.44447831849231539</v>
      </c>
      <c r="U196" s="22">
        <v>-0.12587499999999999</v>
      </c>
      <c r="V196">
        <v>0</v>
      </c>
      <c r="W196">
        <v>1</v>
      </c>
      <c r="X196">
        <v>7</v>
      </c>
      <c r="Y196">
        <v>8</v>
      </c>
      <c r="Z196" s="25">
        <v>3.5217391304347831</v>
      </c>
      <c r="AA196" s="28">
        <v>3.27536231884058</v>
      </c>
      <c r="AB196" s="28">
        <v>3.4927536231884062</v>
      </c>
      <c r="AC196" s="28">
        <v>3.1884057971014488</v>
      </c>
      <c r="AD196" s="31">
        <v>2.333333333333333</v>
      </c>
      <c r="AE196" s="31">
        <v>2.681159420289855</v>
      </c>
      <c r="AF196">
        <v>69</v>
      </c>
      <c r="AG196" s="28">
        <f t="shared" si="68"/>
        <v>3.318840579710145</v>
      </c>
      <c r="AH196" s="31">
        <f t="shared" si="69"/>
        <v>2.5072463768115938</v>
      </c>
      <c r="AI196" s="22" cm="1">
        <f t="array" ref="AI196">IF(U196="",0,IFERROR((U196-AVERAGEIFS($U$3:$U$722,$A$3:$A$722,$A196))/_xlfn.STDEV.S(_xlfn._xlws.FILTER($U$3:$U$722,$A$3:$A$722=$A196)),0))</f>
        <v>-0.20150395272912214</v>
      </c>
      <c r="AJ196" s="25">
        <f t="array" ref="AJ196">IFERROR((Z196-AVERAGEIFS($Z$3:$Z$722,$A$3:$A$722,$A196))/_xlfn.STDEV.S(_xlfn._xlws.FILTER($Z$3:$Z$722,$A$3:$A$722=$A196)),"")</f>
        <v>-1.0575980840974339</v>
      </c>
      <c r="AK196" s="28">
        <f t="array" ref="AK196">IFERROR((AG196-AVERAGEIFS($AG$3:$AG$722,$A$3:$A$722,$A196))/_xlfn.STDEV.S(_xlfn._xlws.FILTER($AG$3:$AG$722,$A$3:$A$722=$A196)),"")</f>
        <v>-1.5390407404647855</v>
      </c>
      <c r="AL196" s="31">
        <f t="array" ref="AL196">IFERROR((AH196-AVERAGEIFS($AH$3:$AH$722,$A$3:$A$722,$A196))/_xlfn.STDEV.S(_xlfn._xlws.FILTER($AH$3:$AH$722,$A$3:$A$722=$A196)),"")</f>
        <v>-2.1674227666093069</v>
      </c>
      <c r="AM196" s="18">
        <f t="shared" si="70"/>
        <v>-0.51773171874595936</v>
      </c>
      <c r="AN196" s="18">
        <f t="shared" si="71"/>
        <v>-1.3738258501142711</v>
      </c>
      <c r="AO196">
        <f t="shared" si="72"/>
        <v>0.85609413136831181</v>
      </c>
      <c r="AP196">
        <f t="shared" si="73"/>
        <v>4.00231033841012E-2</v>
      </c>
      <c r="AQ196">
        <f t="shared" si="74"/>
        <v>-2.6119010851016222</v>
      </c>
      <c r="AR196" s="18" t="str">
        <f t="shared" si="75"/>
        <v>A. 총체적과장형</v>
      </c>
      <c r="AS196">
        <f t="shared" ref="AS196:AS259" si="76">IF(A197=A196,Z197,"")</f>
        <v>3.6746987951807228</v>
      </c>
      <c r="AT196">
        <f t="shared" ref="AT196:AT259" si="77">IF(A198=A196,Z198,"")</f>
        <v>3.5670103092783512</v>
      </c>
      <c r="AU196">
        <f t="shared" ref="AU196:AU259" si="78">IF(A199=A196,Z199,"")</f>
        <v>3.5042016806722689</v>
      </c>
      <c r="AV196">
        <f t="shared" ref="AV196:AV259" si="79">IF(A200=A196,Z200,"")</f>
        <v>3.566037735849056</v>
      </c>
    </row>
    <row r="197" spans="1:48" x14ac:dyDescent="0.3">
      <c r="A197" t="s">
        <v>115</v>
      </c>
      <c r="B197" t="s">
        <v>109</v>
      </c>
      <c r="C197">
        <v>2023</v>
      </c>
      <c r="D197" t="s">
        <v>89</v>
      </c>
      <c r="E197">
        <v>6</v>
      </c>
      <c r="F197">
        <v>6</v>
      </c>
      <c r="G197">
        <v>4</v>
      </c>
      <c r="H197">
        <v>6</v>
      </c>
      <c r="I197">
        <f t="shared" si="60"/>
        <v>5.8</v>
      </c>
      <c r="J197">
        <f t="array" ref="J197">STDEV(IF(($B$3:$B$722=$B197)*($C$3:$C$722=$C197)*($D$3:$D$722=$D197),$E$3:$E$722))</f>
        <v>0.63245553203367788</v>
      </c>
      <c r="K197">
        <f t="shared" si="61"/>
        <v>6.4</v>
      </c>
      <c r="L197">
        <f t="array" ref="L197">STDEV(IF(($B$3:$B$722=$B197)*($C$3:$C$722=$C197)*($D$3:$D$722=$D197),$F$3:$F$722))</f>
        <v>0.84327404271156636</v>
      </c>
      <c r="M197">
        <f t="shared" si="62"/>
        <v>6.6</v>
      </c>
      <c r="N197">
        <f t="array" ref="N197">STDEV(IF(($B$3:$B$722=$B197)*($C$3:$C$722=$C197)*($D$3:$D$722=$D197),$G$3:$G$722))</f>
        <v>1.6465452046971285</v>
      </c>
      <c r="O197">
        <f t="shared" si="63"/>
        <v>5.4</v>
      </c>
      <c r="P197">
        <f t="array" ref="P197">STDEV(IF(($B$3:$B$722=$B197)*($C$3:$C$722=$C197)*($D$3:$D$722=$D197),$H$3:$H$722))</f>
        <v>1.3498971154211048</v>
      </c>
      <c r="Q197" s="35">
        <f t="shared" si="64"/>
        <v>0.31622776601683722</v>
      </c>
      <c r="R197">
        <f t="shared" si="65"/>
        <v>-0.47434164902525816</v>
      </c>
      <c r="S197">
        <f t="shared" si="66"/>
        <v>-1.5790638438488867</v>
      </c>
      <c r="T197">
        <f t="shared" si="67"/>
        <v>0.44447831849231539</v>
      </c>
      <c r="U197" s="22">
        <v>0.1213625</v>
      </c>
      <c r="V197">
        <v>1</v>
      </c>
      <c r="W197">
        <v>0</v>
      </c>
      <c r="X197">
        <v>7</v>
      </c>
      <c r="Y197">
        <v>8</v>
      </c>
      <c r="Z197" s="25">
        <v>3.6746987951807228</v>
      </c>
      <c r="AA197" s="28">
        <v>3.5783132530120478</v>
      </c>
      <c r="AB197" s="28">
        <v>3.6987951807228909</v>
      </c>
      <c r="AC197" s="28">
        <v>3.3975903614457832</v>
      </c>
      <c r="AD197" s="31">
        <v>2.6506024096385539</v>
      </c>
      <c r="AE197" s="31">
        <v>3.012048192771084</v>
      </c>
      <c r="AF197">
        <v>83</v>
      </c>
      <c r="AG197" s="28">
        <f t="shared" si="68"/>
        <v>3.5582329317269075</v>
      </c>
      <c r="AH197" s="31">
        <f t="shared" si="69"/>
        <v>2.831325301204819</v>
      </c>
      <c r="AI197" s="22" cm="1">
        <f t="array" ref="AI197">IF(U197="",0,IFERROR((U197-AVERAGEIFS($U$3:$U$722,$A$3:$A$722,$A197))/_xlfn.STDEV.S(_xlfn._xlws.FILTER($U$3:$U$722,$A$3:$A$722=$A197)),0))</f>
        <v>0.83454953805548204</v>
      </c>
      <c r="AJ197" s="25">
        <f t="array" ref="AJ197">IFERROR((Z197-AVERAGEIFS($Z$3:$Z$722,$A$3:$A$722,$A197))/_xlfn.STDEV.S(_xlfn._xlws.FILTER($Z$3:$Z$722,$A$3:$A$722=$A197)),"")</f>
        <v>-0.17522158970051846</v>
      </c>
      <c r="AK197" s="28">
        <f t="array" ref="AK197">IFERROR((AG197-AVERAGEIFS($AG$3:$AG$722,$A$3:$A$722,$A197))/_xlfn.STDEV.S(_xlfn._xlws.FILTER($AG$3:$AG$722,$A$3:$A$722=$A197)),"")</f>
        <v>5.1943899093607707E-2</v>
      </c>
      <c r="AL197" s="31">
        <f t="array" ref="AL197">IFERROR((AH197-AVERAGEIFS($AH$3:$AH$722,$A$3:$A$722,$A197))/_xlfn.STDEV.S(_xlfn._xlws.FILTER($AH$3:$AH$722,$A$3:$A$722=$A197)),"")</f>
        <v>0.2139547052697279</v>
      </c>
      <c r="AM197" s="18">
        <f t="shared" si="70"/>
        <v>0.51832177203864482</v>
      </c>
      <c r="AN197" s="18">
        <f t="shared" si="71"/>
        <v>-0.49144935571735571</v>
      </c>
      <c r="AO197">
        <f t="shared" si="72"/>
        <v>1.0097711277560004</v>
      </c>
      <c r="AP197">
        <f t="shared" si="73"/>
        <v>1.6310077429424943</v>
      </c>
      <c r="AQ197">
        <f t="shared" si="74"/>
        <v>-0.23052361322258749</v>
      </c>
      <c r="AR197" s="18" t="str">
        <f t="shared" si="75"/>
        <v>C. 내부은폐형</v>
      </c>
      <c r="AS197">
        <f t="shared" si="76"/>
        <v>3.5670103092783512</v>
      </c>
      <c r="AT197">
        <f t="shared" si="77"/>
        <v>3.5042016806722689</v>
      </c>
      <c r="AU197">
        <f t="shared" si="78"/>
        <v>3.566037735849056</v>
      </c>
      <c r="AV197">
        <f t="shared" si="79"/>
        <v>3.8658536585365848</v>
      </c>
    </row>
    <row r="198" spans="1:48" x14ac:dyDescent="0.3">
      <c r="A198" t="s">
        <v>115</v>
      </c>
      <c r="B198" t="s">
        <v>109</v>
      </c>
      <c r="C198">
        <v>2023</v>
      </c>
      <c r="D198" t="s">
        <v>90</v>
      </c>
      <c r="E198">
        <v>6</v>
      </c>
      <c r="F198">
        <v>6</v>
      </c>
      <c r="G198">
        <v>4</v>
      </c>
      <c r="H198">
        <v>6</v>
      </c>
      <c r="I198">
        <f t="shared" si="60"/>
        <v>5.8</v>
      </c>
      <c r="J198">
        <f t="array" ref="J198">STDEV(IF(($B$3:$B$722=$B198)*($C$3:$C$722=$C198)*($D$3:$D$722=$D198),$E$3:$E$722))</f>
        <v>0.63245553203367788</v>
      </c>
      <c r="K198">
        <f t="shared" si="61"/>
        <v>6.4</v>
      </c>
      <c r="L198">
        <f t="array" ref="L198">STDEV(IF(($B$3:$B$722=$B198)*($C$3:$C$722=$C198)*($D$3:$D$722=$D198),$F$3:$F$722))</f>
        <v>0.84327404271156636</v>
      </c>
      <c r="M198">
        <f t="shared" si="62"/>
        <v>6.6</v>
      </c>
      <c r="N198">
        <f t="array" ref="N198">STDEV(IF(($B$3:$B$722=$B198)*($C$3:$C$722=$C198)*($D$3:$D$722=$D198),$G$3:$G$722))</f>
        <v>1.6465452046971285</v>
      </c>
      <c r="O198">
        <f t="shared" si="63"/>
        <v>5.4</v>
      </c>
      <c r="P198">
        <f t="array" ref="P198">STDEV(IF(($B$3:$B$722=$B198)*($C$3:$C$722=$C198)*($D$3:$D$722=$D198),$H$3:$H$722))</f>
        <v>1.3498971154211048</v>
      </c>
      <c r="Q198" s="35">
        <f t="shared" si="64"/>
        <v>0.31622776601683722</v>
      </c>
      <c r="R198">
        <f t="shared" si="65"/>
        <v>-0.47434164902525816</v>
      </c>
      <c r="S198">
        <f t="shared" si="66"/>
        <v>-1.5790638438488867</v>
      </c>
      <c r="T198">
        <f t="shared" si="67"/>
        <v>0.44447831849231539</v>
      </c>
      <c r="U198" s="22">
        <v>0.29949999999999999</v>
      </c>
      <c r="V198">
        <v>2</v>
      </c>
      <c r="W198">
        <v>0</v>
      </c>
      <c r="X198">
        <v>3</v>
      </c>
      <c r="Y198">
        <v>5</v>
      </c>
      <c r="Z198" s="25">
        <v>3.5670103092783512</v>
      </c>
      <c r="AA198" s="28">
        <v>3.536082474226804</v>
      </c>
      <c r="AB198" s="28">
        <v>3.670103092783505</v>
      </c>
      <c r="AC198" s="28">
        <v>3.3608247422680408</v>
      </c>
      <c r="AD198" s="31">
        <v>2.6494845360824741</v>
      </c>
      <c r="AE198" s="31">
        <v>2.9175257731958761</v>
      </c>
      <c r="AF198">
        <v>97</v>
      </c>
      <c r="AG198" s="28">
        <f t="shared" si="68"/>
        <v>3.5223367697594496</v>
      </c>
      <c r="AH198" s="31">
        <f t="shared" si="69"/>
        <v>2.7835051546391751</v>
      </c>
      <c r="AI198" s="22" cm="1">
        <f t="array" ref="AI198">IF(U198="",0,IFERROR((U198-AVERAGEIFS($U$3:$U$722,$A$3:$A$722,$A198))/_xlfn.STDEV.S(_xlfn._xlws.FILTER($U$3:$U$722,$A$3:$A$722=$A198)),0))</f>
        <v>1.5810381520992352</v>
      </c>
      <c r="AJ198" s="25">
        <f t="array" ref="AJ198">IFERROR((Z198-AVERAGEIFS($Z$3:$Z$722,$A$3:$A$722,$A198))/_xlfn.STDEV.S(_xlfn._xlws.FILTER($Z$3:$Z$722,$A$3:$A$722=$A198)),"")</f>
        <v>-0.79644280403355205</v>
      </c>
      <c r="AK198" s="28">
        <f t="array" ref="AK198">IFERROR((AG198-AVERAGEIFS($AG$3:$AG$722,$A$3:$A$722,$A198))/_xlfn.STDEV.S(_xlfn._xlws.FILTER($AG$3:$AG$722,$A$3:$A$722=$A198)),"")</f>
        <v>-0.18661945444797357</v>
      </c>
      <c r="AL198" s="31">
        <f t="array" ref="AL198">IFERROR((AH198-AVERAGEIFS($AH$3:$AH$722,$A$3:$A$722,$A198))/_xlfn.STDEV.S(_xlfn._xlws.FILTER($AH$3:$AH$722,$A$3:$A$722=$A198)),"")</f>
        <v>-0.13743445077178842</v>
      </c>
      <c r="AM198" s="18">
        <f t="shared" si="70"/>
        <v>1.2648103860823978</v>
      </c>
      <c r="AN198" s="18">
        <f t="shared" si="71"/>
        <v>-1.1126705700503892</v>
      </c>
      <c r="AO198">
        <f t="shared" si="72"/>
        <v>2.3774809561327874</v>
      </c>
      <c r="AP198">
        <f t="shared" si="73"/>
        <v>1.3924443894009131</v>
      </c>
      <c r="AQ198">
        <f t="shared" si="74"/>
        <v>-0.58191276926410385</v>
      </c>
      <c r="AR198" s="18" t="str">
        <f t="shared" si="75"/>
        <v>C. 내부은폐형</v>
      </c>
      <c r="AS198">
        <f t="shared" si="76"/>
        <v>3.5042016806722689</v>
      </c>
      <c r="AT198">
        <f t="shared" si="77"/>
        <v>3.566037735849056</v>
      </c>
      <c r="AU198">
        <f t="shared" si="78"/>
        <v>3.8658536585365848</v>
      </c>
      <c r="AV198">
        <f t="shared" si="79"/>
        <v>3.8117647058823532</v>
      </c>
    </row>
    <row r="199" spans="1:48" x14ac:dyDescent="0.3">
      <c r="A199" t="s">
        <v>115</v>
      </c>
      <c r="B199" t="s">
        <v>109</v>
      </c>
      <c r="C199">
        <v>2024</v>
      </c>
      <c r="D199" t="s">
        <v>91</v>
      </c>
      <c r="E199">
        <v>6</v>
      </c>
      <c r="F199">
        <v>6</v>
      </c>
      <c r="G199">
        <v>6</v>
      </c>
      <c r="H199">
        <v>6</v>
      </c>
      <c r="I199">
        <f t="shared" si="60"/>
        <v>5.8</v>
      </c>
      <c r="J199">
        <f t="array" ref="J199">STDEV(IF(($B$3:$B$722=$B199)*($C$3:$C$722=$C199)*($D$3:$D$722=$D199),$E$3:$E$722))</f>
        <v>1.4757295747452446</v>
      </c>
      <c r="K199">
        <f t="shared" si="61"/>
        <v>6</v>
      </c>
      <c r="L199">
        <f t="array" ref="L199">STDEV(IF(($B$3:$B$722=$B199)*($C$3:$C$722=$C199)*($D$3:$D$722=$D199),$F$3:$F$722))</f>
        <v>0.94280904158206336</v>
      </c>
      <c r="M199">
        <f t="shared" si="62"/>
        <v>7</v>
      </c>
      <c r="N199">
        <f t="array" ref="N199">STDEV(IF(($B$3:$B$722=$B199)*($C$3:$C$722=$C199)*($D$3:$D$722=$D199),$G$3:$G$722))</f>
        <v>1.4142135623730951</v>
      </c>
      <c r="O199">
        <f t="shared" si="63"/>
        <v>5.0999999999999996</v>
      </c>
      <c r="P199">
        <f t="array" ref="P199">STDEV(IF(($B$3:$B$722=$B199)*($C$3:$C$722=$C199)*($D$3:$D$722=$D199),$H$3:$H$722))</f>
        <v>1.663329993316619</v>
      </c>
      <c r="Q199" s="35">
        <f t="shared" si="64"/>
        <v>0.13552618543578773</v>
      </c>
      <c r="R199">
        <f t="shared" si="65"/>
        <v>0</v>
      </c>
      <c r="S199">
        <f t="shared" si="66"/>
        <v>-0.70710678118654746</v>
      </c>
      <c r="T199">
        <f t="shared" si="67"/>
        <v>0.54108325083793707</v>
      </c>
      <c r="U199" s="22">
        <v>-0.230375</v>
      </c>
      <c r="V199">
        <v>4</v>
      </c>
      <c r="W199">
        <v>10</v>
      </c>
      <c r="X199">
        <v>10</v>
      </c>
      <c r="Y199">
        <v>24</v>
      </c>
      <c r="Z199" s="25">
        <v>3.5042016806722689</v>
      </c>
      <c r="AA199" s="28">
        <v>3.285714285714286</v>
      </c>
      <c r="AB199" s="28">
        <v>3.478991596638656</v>
      </c>
      <c r="AC199" s="28">
        <v>3.1848739495798322</v>
      </c>
      <c r="AD199" s="31">
        <v>2.596638655462185</v>
      </c>
      <c r="AE199" s="31">
        <v>2.9075630252100839</v>
      </c>
      <c r="AF199">
        <v>119</v>
      </c>
      <c r="AG199" s="28">
        <f t="shared" si="68"/>
        <v>3.3165266106442579</v>
      </c>
      <c r="AH199" s="31">
        <f t="shared" si="69"/>
        <v>2.7521008403361344</v>
      </c>
      <c r="AI199" s="22" cm="1">
        <f t="array" ref="AI199">IF(U199="",0,IFERROR((U199-AVERAGEIFS($U$3:$U$722,$A$3:$A$722,$A199))/_xlfn.STDEV.S(_xlfn._xlws.FILTER($U$3:$U$722,$A$3:$A$722=$A199)),0))</f>
        <v>-0.63941320916065525</v>
      </c>
      <c r="AJ199" s="25">
        <f t="array" ref="AJ199">IFERROR((Z199-AVERAGEIFS($Z$3:$Z$722,$A$3:$A$722,$A199))/_xlfn.STDEV.S(_xlfn._xlws.FILTER($Z$3:$Z$722,$A$3:$A$722=$A199)),"")</f>
        <v>-1.1587661499912245</v>
      </c>
      <c r="AK199" s="28">
        <f t="array" ref="AK199">IFERROR((AG199-AVERAGEIFS($AG$3:$AG$722,$A$3:$A$722,$A199))/_xlfn.STDEV.S(_xlfn._xlws.FILTER($AG$3:$AG$722,$A$3:$A$722=$A199)),"")</f>
        <v>-1.5544192152123073</v>
      </c>
      <c r="AL199" s="31">
        <f t="array" ref="AL199">IFERROR((AH199-AVERAGEIFS($AH$3:$AH$722,$A$3:$A$722,$A199))/_xlfn.STDEV.S(_xlfn._xlws.FILTER($AH$3:$AH$722,$A$3:$A$722=$A199)),"")</f>
        <v>-0.36819776480429156</v>
      </c>
      <c r="AM199" s="18">
        <f t="shared" si="70"/>
        <v>-0.77493939459644301</v>
      </c>
      <c r="AN199" s="18">
        <f t="shared" si="71"/>
        <v>-1.2942923354270122</v>
      </c>
      <c r="AO199">
        <f t="shared" si="72"/>
        <v>0.51935294083056927</v>
      </c>
      <c r="AP199">
        <f t="shared" si="73"/>
        <v>-0.84731243402575984</v>
      </c>
      <c r="AQ199">
        <f t="shared" si="74"/>
        <v>-0.90928101564222863</v>
      </c>
      <c r="AR199" s="18" t="str">
        <f t="shared" si="75"/>
        <v>A. 총체적과장형</v>
      </c>
      <c r="AS199">
        <f t="shared" si="76"/>
        <v>3.566037735849056</v>
      </c>
      <c r="AT199">
        <f t="shared" si="77"/>
        <v>3.8658536585365848</v>
      </c>
      <c r="AU199">
        <f t="shared" si="78"/>
        <v>3.8117647058823532</v>
      </c>
      <c r="AV199">
        <f t="shared" si="79"/>
        <v>3.7032967032967039</v>
      </c>
    </row>
    <row r="200" spans="1:48" x14ac:dyDescent="0.3">
      <c r="A200" t="s">
        <v>115</v>
      </c>
      <c r="B200" t="s">
        <v>109</v>
      </c>
      <c r="C200">
        <v>2024</v>
      </c>
      <c r="D200" t="s">
        <v>92</v>
      </c>
      <c r="E200">
        <v>6</v>
      </c>
      <c r="F200">
        <v>6</v>
      </c>
      <c r="G200">
        <v>6</v>
      </c>
      <c r="H200">
        <v>6</v>
      </c>
      <c r="I200">
        <f t="shared" si="60"/>
        <v>5.8</v>
      </c>
      <c r="J200">
        <f t="array" ref="J200">STDEV(IF(($B$3:$B$722=$B200)*($C$3:$C$722=$C200)*($D$3:$D$722=$D200),$E$3:$E$722))</f>
        <v>1.4757295747452446</v>
      </c>
      <c r="K200">
        <f t="shared" si="61"/>
        <v>6</v>
      </c>
      <c r="L200">
        <f t="array" ref="L200">STDEV(IF(($B$3:$B$722=$B200)*($C$3:$C$722=$C200)*($D$3:$D$722=$D200),$F$3:$F$722))</f>
        <v>0.94280904158206336</v>
      </c>
      <c r="M200">
        <f t="shared" si="62"/>
        <v>7</v>
      </c>
      <c r="N200">
        <f t="array" ref="N200">STDEV(IF(($B$3:$B$722=$B200)*($C$3:$C$722=$C200)*($D$3:$D$722=$D200),$G$3:$G$722))</f>
        <v>1.4142135623730951</v>
      </c>
      <c r="O200">
        <f t="shared" si="63"/>
        <v>5.0999999999999996</v>
      </c>
      <c r="P200">
        <f t="array" ref="P200">STDEV(IF(($B$3:$B$722=$B200)*($C$3:$C$722=$C200)*($D$3:$D$722=$D200),$H$3:$H$722))</f>
        <v>1.663329993316619</v>
      </c>
      <c r="Q200" s="35">
        <f t="shared" si="64"/>
        <v>0.13552618543578773</v>
      </c>
      <c r="R200">
        <f t="shared" si="65"/>
        <v>0</v>
      </c>
      <c r="S200">
        <f t="shared" si="66"/>
        <v>-0.70710678118654746</v>
      </c>
      <c r="T200">
        <f t="shared" si="67"/>
        <v>0.54108325083793707</v>
      </c>
      <c r="U200" s="22">
        <v>-0.144625</v>
      </c>
      <c r="V200">
        <v>0</v>
      </c>
      <c r="W200">
        <v>2</v>
      </c>
      <c r="X200">
        <v>6</v>
      </c>
      <c r="Y200">
        <v>8</v>
      </c>
      <c r="Z200" s="25">
        <v>3.566037735849056</v>
      </c>
      <c r="AA200" s="28">
        <v>3.3207547169811318</v>
      </c>
      <c r="AB200" s="28">
        <v>3.5471698113207548</v>
      </c>
      <c r="AC200" s="28">
        <v>3.1132075471698122</v>
      </c>
      <c r="AD200" s="31">
        <v>2.6132075471698122</v>
      </c>
      <c r="AE200" s="31">
        <v>2.6603773584905661</v>
      </c>
      <c r="AF200">
        <v>106</v>
      </c>
      <c r="AG200" s="28">
        <f t="shared" si="68"/>
        <v>3.3270440251572331</v>
      </c>
      <c r="AH200" s="31">
        <f t="shared" si="69"/>
        <v>2.6367924528301891</v>
      </c>
      <c r="AI200" s="22" cm="1">
        <f t="array" ref="AI200">IF(U200="",0,IFERROR((U200-AVERAGEIFS($U$3:$U$722,$A$3:$A$722,$A200))/_xlfn.STDEV.S(_xlfn._xlws.FILTER($U$3:$U$722,$A$3:$A$722=$A200)),0))</f>
        <v>-0.28007618773478005</v>
      </c>
      <c r="AJ200" s="25">
        <f t="array" ref="AJ200">IFERROR((Z200-AVERAGEIFS($Z$3:$Z$722,$A$3:$A$722,$A200))/_xlfn.STDEV.S(_xlfn._xlws.FILTER($Z$3:$Z$722,$A$3:$A$722=$A200)),"")</f>
        <v>-0.80205327614402921</v>
      </c>
      <c r="AK200" s="28">
        <f t="array" ref="AK200">IFERROR((AG200-AVERAGEIFS($AG$3:$AG$722,$A$3:$A$722,$A200))/_xlfn.STDEV.S(_xlfn._xlws.FILTER($AG$3:$AG$722,$A$3:$A$722=$A200)),"")</f>
        <v>-1.484521222243675</v>
      </c>
      <c r="AL200" s="31">
        <f t="array" ref="AL200">IFERROR((AH200-AVERAGEIFS($AH$3:$AH$722,$A$3:$A$722,$A200))/_xlfn.STDEV.S(_xlfn._xlws.FILTER($AH$3:$AH$722,$A$3:$A$722=$A200)),"")</f>
        <v>-1.2154999978621115</v>
      </c>
      <c r="AM200" s="18">
        <f t="shared" si="70"/>
        <v>-0.41560237317056781</v>
      </c>
      <c r="AN200" s="18">
        <f t="shared" si="71"/>
        <v>-0.93757946157981698</v>
      </c>
      <c r="AO200">
        <f t="shared" si="72"/>
        <v>0.52197708840924917</v>
      </c>
      <c r="AP200">
        <f t="shared" si="73"/>
        <v>-0.77741444105712754</v>
      </c>
      <c r="AQ200">
        <f t="shared" si="74"/>
        <v>-1.7565832487000486</v>
      </c>
      <c r="AR200" s="18" t="str">
        <f t="shared" si="75"/>
        <v>A. 총체적과장형</v>
      </c>
      <c r="AS200">
        <f t="shared" si="76"/>
        <v>3.8658536585365848</v>
      </c>
      <c r="AT200">
        <f t="shared" si="77"/>
        <v>3.8117647058823532</v>
      </c>
      <c r="AU200">
        <f t="shared" si="78"/>
        <v>3.7032967032967039</v>
      </c>
      <c r="AV200">
        <f t="shared" si="79"/>
        <v>3.875</v>
      </c>
    </row>
    <row r="201" spans="1:48" x14ac:dyDescent="0.3">
      <c r="A201" t="s">
        <v>115</v>
      </c>
      <c r="B201" t="s">
        <v>109</v>
      </c>
      <c r="C201">
        <v>2024</v>
      </c>
      <c r="D201" t="s">
        <v>93</v>
      </c>
      <c r="E201">
        <v>6</v>
      </c>
      <c r="F201">
        <v>6</v>
      </c>
      <c r="G201">
        <v>6</v>
      </c>
      <c r="H201">
        <v>6</v>
      </c>
      <c r="I201">
        <f t="shared" si="60"/>
        <v>5.8</v>
      </c>
      <c r="J201">
        <f t="array" ref="J201">STDEV(IF(($B$3:$B$722=$B201)*($C$3:$C$722=$C201)*($D$3:$D$722=$D201),$E$3:$E$722))</f>
        <v>1.4757295747452446</v>
      </c>
      <c r="K201">
        <f t="shared" si="61"/>
        <v>6</v>
      </c>
      <c r="L201">
        <f t="array" ref="L201">STDEV(IF(($B$3:$B$722=$B201)*($C$3:$C$722=$C201)*($D$3:$D$722=$D201),$F$3:$F$722))</f>
        <v>0.94280904158206336</v>
      </c>
      <c r="M201">
        <f t="shared" si="62"/>
        <v>7</v>
      </c>
      <c r="N201">
        <f t="array" ref="N201">STDEV(IF(($B$3:$B$722=$B201)*($C$3:$C$722=$C201)*($D$3:$D$722=$D201),$G$3:$G$722))</f>
        <v>1.4142135623730951</v>
      </c>
      <c r="O201">
        <f t="shared" si="63"/>
        <v>5.0999999999999996</v>
      </c>
      <c r="P201">
        <f t="array" ref="P201">STDEV(IF(($B$3:$B$722=$B201)*($C$3:$C$722=$C201)*($D$3:$D$722=$D201),$H$3:$H$722))</f>
        <v>1.663329993316619</v>
      </c>
      <c r="Q201" s="35">
        <f t="shared" si="64"/>
        <v>0.13552618543578773</v>
      </c>
      <c r="R201">
        <f t="shared" si="65"/>
        <v>0</v>
      </c>
      <c r="S201">
        <f t="shared" si="66"/>
        <v>-0.70710678118654746</v>
      </c>
      <c r="T201">
        <f t="shared" si="67"/>
        <v>0.54108325083793707</v>
      </c>
      <c r="U201" s="22">
        <v>-0.22851111111111111</v>
      </c>
      <c r="V201">
        <v>0</v>
      </c>
      <c r="W201">
        <v>2</v>
      </c>
      <c r="X201">
        <v>7</v>
      </c>
      <c r="Y201">
        <v>9</v>
      </c>
      <c r="Z201" s="25">
        <v>3.8658536585365848</v>
      </c>
      <c r="AA201" s="28">
        <v>3.6341463414634152</v>
      </c>
      <c r="AB201" s="28">
        <v>3.9146341463414629</v>
      </c>
      <c r="AC201" s="28">
        <v>3.536585365853659</v>
      </c>
      <c r="AD201" s="31">
        <v>2.74390243902439</v>
      </c>
      <c r="AE201" s="31">
        <v>3.0853658536585371</v>
      </c>
      <c r="AF201">
        <v>82</v>
      </c>
      <c r="AG201" s="28">
        <f t="shared" si="68"/>
        <v>3.6951219512195124</v>
      </c>
      <c r="AH201" s="31">
        <f t="shared" si="69"/>
        <v>2.9146341463414638</v>
      </c>
      <c r="AI201" s="22" cm="1">
        <f t="array" ref="AI201">IF(U201="",0,IFERROR((U201-AVERAGEIFS($U$3:$U$722,$A$3:$A$722,$A201))/_xlfn.STDEV.S(_xlfn._xlws.FILTER($U$3:$U$722,$A$3:$A$722=$A201)),0))</f>
        <v>-0.63160254698453722</v>
      </c>
      <c r="AJ201" s="25">
        <f t="array" ref="AJ201">IFERROR((Z201-AVERAGEIFS($Z$3:$Z$722,$A$3:$A$722,$A201))/_xlfn.STDEV.S(_xlfn._xlws.FILTER($Z$3:$Z$722,$A$3:$A$722=$A201)),"")</f>
        <v>0.92749106657407776</v>
      </c>
      <c r="AK201" s="28">
        <f t="array" ref="AK201">IFERROR((AG201-AVERAGEIFS($AG$3:$AG$722,$A$3:$A$722,$A201))/_xlfn.STDEV.S(_xlfn._xlws.FILTER($AG$3:$AG$722,$A$3:$A$722=$A201)),"")</f>
        <v>0.9616986406389606</v>
      </c>
      <c r="AL201" s="31">
        <f t="array" ref="AL201">IFERROR((AH201-AVERAGEIFS($AH$3:$AH$722,$A$3:$A$722,$A201))/_xlfn.STDEV.S(_xlfn._xlws.FILTER($AH$3:$AH$722,$A$3:$A$722=$A201)),"")</f>
        <v>0.82611980483031067</v>
      </c>
      <c r="AM201" s="18">
        <f t="shared" si="70"/>
        <v>-0.76712873242032498</v>
      </c>
      <c r="AN201" s="18">
        <f t="shared" si="71"/>
        <v>0.79196488113829</v>
      </c>
      <c r="AO201">
        <f t="shared" si="72"/>
        <v>-1.5590936135586149</v>
      </c>
      <c r="AP201">
        <f t="shared" si="73"/>
        <v>1.6688054218255082</v>
      </c>
      <c r="AQ201">
        <f t="shared" si="74"/>
        <v>0.2850365539923736</v>
      </c>
      <c r="AR201" s="18" t="str">
        <f t="shared" si="75"/>
        <v>B. 외부미화형</v>
      </c>
      <c r="AS201">
        <f t="shared" si="76"/>
        <v>3.8117647058823532</v>
      </c>
      <c r="AT201">
        <f t="shared" si="77"/>
        <v>3.7032967032967039</v>
      </c>
      <c r="AU201">
        <f t="shared" si="78"/>
        <v>3.875</v>
      </c>
      <c r="AV201">
        <f t="shared" si="79"/>
        <v>3.898305084745763</v>
      </c>
    </row>
    <row r="202" spans="1:48" x14ac:dyDescent="0.3">
      <c r="A202" t="s">
        <v>115</v>
      </c>
      <c r="B202" t="s">
        <v>109</v>
      </c>
      <c r="C202">
        <v>2024</v>
      </c>
      <c r="D202" t="s">
        <v>94</v>
      </c>
      <c r="E202">
        <v>6</v>
      </c>
      <c r="F202">
        <v>6</v>
      </c>
      <c r="G202">
        <v>6</v>
      </c>
      <c r="H202">
        <v>6</v>
      </c>
      <c r="I202">
        <f t="shared" si="60"/>
        <v>5.8</v>
      </c>
      <c r="J202">
        <f t="array" ref="J202">STDEV(IF(($B$3:$B$722=$B202)*($C$3:$C$722=$C202)*($D$3:$D$722=$D202),$E$3:$E$722))</f>
        <v>1.4757295747452446</v>
      </c>
      <c r="K202">
        <f t="shared" si="61"/>
        <v>6</v>
      </c>
      <c r="L202">
        <f t="array" ref="L202">STDEV(IF(($B$3:$B$722=$B202)*($C$3:$C$722=$C202)*($D$3:$D$722=$D202),$F$3:$F$722))</f>
        <v>0.94280904158206336</v>
      </c>
      <c r="M202">
        <f t="shared" si="62"/>
        <v>7</v>
      </c>
      <c r="N202">
        <f t="array" ref="N202">STDEV(IF(($B$3:$B$722=$B202)*($C$3:$C$722=$C202)*($D$3:$D$722=$D202),$G$3:$G$722))</f>
        <v>1.4142135623730951</v>
      </c>
      <c r="O202">
        <f t="shared" si="63"/>
        <v>5.0999999999999996</v>
      </c>
      <c r="P202">
        <f t="array" ref="P202">STDEV(IF(($B$3:$B$722=$B202)*($C$3:$C$722=$C202)*($D$3:$D$722=$D202),$H$3:$H$722))</f>
        <v>1.663329993316619</v>
      </c>
      <c r="Q202" s="35">
        <f t="shared" si="64"/>
        <v>0.13552618543578773</v>
      </c>
      <c r="R202">
        <f t="shared" si="65"/>
        <v>0</v>
      </c>
      <c r="S202">
        <f t="shared" si="66"/>
        <v>-0.70710678118654746</v>
      </c>
      <c r="T202">
        <f t="shared" si="67"/>
        <v>0.54108325083793707</v>
      </c>
      <c r="U202" s="22">
        <v>0.20784444444444439</v>
      </c>
      <c r="V202">
        <v>3</v>
      </c>
      <c r="W202">
        <v>1</v>
      </c>
      <c r="X202">
        <v>5</v>
      </c>
      <c r="Y202">
        <v>9</v>
      </c>
      <c r="Z202" s="25">
        <v>3.8117647058823532</v>
      </c>
      <c r="AA202" s="28">
        <v>3.6235294117647059</v>
      </c>
      <c r="AB202" s="28">
        <v>3.71764705882353</v>
      </c>
      <c r="AC202" s="28">
        <v>3.4705882352941182</v>
      </c>
      <c r="AD202" s="31">
        <v>2.8</v>
      </c>
      <c r="AE202" s="31">
        <v>2.9764705882352942</v>
      </c>
      <c r="AF202">
        <v>85</v>
      </c>
      <c r="AG202" s="28">
        <f t="shared" si="68"/>
        <v>3.6039215686274511</v>
      </c>
      <c r="AH202" s="31">
        <f t="shared" si="69"/>
        <v>2.888235294117647</v>
      </c>
      <c r="AI202" s="22" cm="1">
        <f t="array" ref="AI202">IF(U202="",0,IFERROR((U202-AVERAGEIFS($U$3:$U$722,$A$3:$A$722,$A202))/_xlfn.STDEV.S(_xlfn._xlws.FILTER($U$3:$U$722,$A$3:$A$722=$A202)),0))</f>
        <v>1.1969537867293556</v>
      </c>
      <c r="AJ202" s="25">
        <f t="array" ref="AJ202">IFERROR((Z202-AVERAGEIFS($Z$3:$Z$722,$A$3:$A$722,$A202))/_xlfn.STDEV.S(_xlfn._xlws.FILTER($Z$3:$Z$722,$A$3:$A$722=$A202)),"")</f>
        <v>0.61546880562107353</v>
      </c>
      <c r="AK202" s="28">
        <f t="array" ref="AK202">IFERROR((AG202-AVERAGEIFS($AG$3:$AG$722,$A$3:$A$722,$A202))/_xlfn.STDEV.S(_xlfn._xlws.FILTER($AG$3:$AG$722,$A$3:$A$722=$A202)),"")</f>
        <v>0.35558734843001688</v>
      </c>
      <c r="AL202" s="31">
        <f t="array" ref="AL202">IFERROR((AH202-AVERAGEIFS($AH$3:$AH$722,$A$3:$A$722,$A202))/_xlfn.STDEV.S(_xlfn._xlws.FILTER($AH$3:$AH$722,$A$3:$A$722=$A202)),"")</f>
        <v>0.63213732945964385</v>
      </c>
      <c r="AM202" s="18">
        <f t="shared" si="70"/>
        <v>1.0614276012935679</v>
      </c>
      <c r="AN202" s="18">
        <f t="shared" si="71"/>
        <v>0.47994262018528577</v>
      </c>
      <c r="AO202">
        <f t="shared" si="72"/>
        <v>0.58148498110828206</v>
      </c>
      <c r="AP202">
        <f t="shared" si="73"/>
        <v>1.0626941296165644</v>
      </c>
      <c r="AQ202">
        <f t="shared" si="74"/>
        <v>9.105407862170678E-2</v>
      </c>
      <c r="AR202" s="18" t="str">
        <f t="shared" si="75"/>
        <v>E. 총체적과소형</v>
      </c>
      <c r="AS202">
        <f t="shared" si="76"/>
        <v>3.7032967032967039</v>
      </c>
      <c r="AT202">
        <f t="shared" si="77"/>
        <v>3.875</v>
      </c>
      <c r="AU202">
        <f t="shared" si="78"/>
        <v>3.898305084745763</v>
      </c>
      <c r="AV202">
        <f t="shared" si="79"/>
        <v>3.9729729729729728</v>
      </c>
    </row>
    <row r="203" spans="1:48" x14ac:dyDescent="0.3">
      <c r="A203" t="s">
        <v>115</v>
      </c>
      <c r="B203" t="s">
        <v>109</v>
      </c>
      <c r="C203">
        <v>2025</v>
      </c>
      <c r="D203" t="s">
        <v>95</v>
      </c>
      <c r="E203">
        <v>8</v>
      </c>
      <c r="F203">
        <v>8</v>
      </c>
      <c r="G203">
        <v>8</v>
      </c>
      <c r="H203">
        <v>6</v>
      </c>
      <c r="I203">
        <f t="shared" si="60"/>
        <v>6.2</v>
      </c>
      <c r="J203">
        <f t="array" ref="J203">STDEV(IF(($B$3:$B$722=$B203)*($C$3:$C$722=$C203)*($D$3:$D$722=$D203),$E$3:$E$722))</f>
        <v>1.988857852023507</v>
      </c>
      <c r="K203">
        <f t="shared" si="61"/>
        <v>6.4</v>
      </c>
      <c r="L203">
        <f t="array" ref="L203">STDEV(IF(($B$3:$B$722=$B203)*($C$3:$C$722=$C203)*($D$3:$D$722=$D203),$F$3:$F$722))</f>
        <v>1.5776212754932302</v>
      </c>
      <c r="M203">
        <f t="shared" si="62"/>
        <v>7.8</v>
      </c>
      <c r="N203">
        <f t="array" ref="N203">STDEV(IF(($B$3:$B$722=$B203)*($C$3:$C$722=$C203)*($D$3:$D$722=$D203),$G$3:$G$722))</f>
        <v>0.63245553203367588</v>
      </c>
      <c r="O203">
        <f t="shared" si="63"/>
        <v>5.2</v>
      </c>
      <c r="P203">
        <f t="array" ref="P203">STDEV(IF(($B$3:$B$722=$B203)*($C$3:$C$722=$C203)*($D$3:$D$722=$D203),$H$3:$H$722))</f>
        <v>1.9321835661585924</v>
      </c>
      <c r="Q203" s="35">
        <f t="shared" si="64"/>
        <v>0.90504205625788736</v>
      </c>
      <c r="R203">
        <f t="shared" si="65"/>
        <v>1.0141851056742202</v>
      </c>
      <c r="S203">
        <f t="shared" si="66"/>
        <v>0.31622776601683822</v>
      </c>
      <c r="T203">
        <f t="shared" si="67"/>
        <v>0.41403933560541228</v>
      </c>
      <c r="U203" s="22">
        <v>-0.16375624999999999</v>
      </c>
      <c r="V203">
        <v>2</v>
      </c>
      <c r="W203">
        <v>5</v>
      </c>
      <c r="X203">
        <v>9</v>
      </c>
      <c r="Y203">
        <v>16</v>
      </c>
      <c r="Z203" s="25">
        <v>3.7032967032967039</v>
      </c>
      <c r="AA203" s="28">
        <v>3.626373626373625</v>
      </c>
      <c r="AB203" s="28">
        <v>3.8241758241758239</v>
      </c>
      <c r="AC203" s="28">
        <v>3.3516483516483522</v>
      </c>
      <c r="AD203" s="31">
        <v>2.703296703296703</v>
      </c>
      <c r="AE203" s="31">
        <v>2.802197802197802</v>
      </c>
      <c r="AF203">
        <v>91</v>
      </c>
      <c r="AG203" s="28">
        <f t="shared" si="68"/>
        <v>3.6007326007326004</v>
      </c>
      <c r="AH203" s="31">
        <f t="shared" si="69"/>
        <v>2.7527472527472527</v>
      </c>
      <c r="AI203" s="22" cm="1">
        <f t="array" ref="AI203">IF(U203="",0,IFERROR((U203-AVERAGEIFS($U$3:$U$722,$A$3:$A$722,$A203))/_xlfn.STDEV.S(_xlfn._xlws.FILTER($U$3:$U$722,$A$3:$A$722=$A203)),0))</f>
        <v>-0.36024605818555289</v>
      </c>
      <c r="AJ203" s="25">
        <f t="array" ref="AJ203">IFERROR((Z203-AVERAGEIFS($Z$3:$Z$722,$A$3:$A$722,$A203))/_xlfn.STDEV.S(_xlfn._xlws.FILTER($Z$3:$Z$722,$A$3:$A$722=$A203)),"")</f>
        <v>-1.0249196799570318E-2</v>
      </c>
      <c r="AK203" s="28">
        <f t="array" ref="AK203">IFERROR((AG203-AVERAGEIFS($AG$3:$AG$722,$A$3:$A$722,$A203))/_xlfn.STDEV.S(_xlfn._xlws.FILTER($AG$3:$AG$722,$A$3:$A$722=$A203)),"")</f>
        <v>0.33439369335286118</v>
      </c>
      <c r="AL203" s="31">
        <f t="array" ref="AL203">IFERROR((AH203-AVERAGEIFS($AH$3:$AH$722,$A$3:$A$722,$A203))/_xlfn.STDEV.S(_xlfn._xlws.FILTER($AH$3:$AH$722,$A$3:$A$722=$A203)),"")</f>
        <v>-0.36344783558176574</v>
      </c>
      <c r="AM203" s="18">
        <f t="shared" si="70"/>
        <v>-1.2652881144434402</v>
      </c>
      <c r="AN203" s="18">
        <f t="shared" si="71"/>
        <v>-0.91529125305745773</v>
      </c>
      <c r="AO203">
        <f t="shared" si="72"/>
        <v>-0.34999686138598257</v>
      </c>
      <c r="AP203">
        <f t="shared" si="73"/>
        <v>1.8165927336022958E-2</v>
      </c>
      <c r="AQ203">
        <f t="shared" si="74"/>
        <v>-0.77748717118717803</v>
      </c>
      <c r="AR203" s="18" t="str">
        <f t="shared" si="75"/>
        <v>A. 총체적과장형</v>
      </c>
      <c r="AS203">
        <f t="shared" si="76"/>
        <v>3.875</v>
      </c>
      <c r="AT203">
        <f t="shared" si="77"/>
        <v>3.898305084745763</v>
      </c>
      <c r="AU203">
        <f t="shared" si="78"/>
        <v>3.9729729729729728</v>
      </c>
      <c r="AV203" t="str">
        <f t="shared" si="79"/>
        <v/>
      </c>
    </row>
    <row r="204" spans="1:48" x14ac:dyDescent="0.3">
      <c r="A204" t="s">
        <v>115</v>
      </c>
      <c r="B204" t="s">
        <v>109</v>
      </c>
      <c r="C204">
        <v>2025</v>
      </c>
      <c r="D204" t="s">
        <v>96</v>
      </c>
      <c r="E204">
        <v>8</v>
      </c>
      <c r="F204">
        <v>8</v>
      </c>
      <c r="G204">
        <v>8</v>
      </c>
      <c r="H204">
        <v>6</v>
      </c>
      <c r="I204">
        <f t="shared" si="60"/>
        <v>6.2</v>
      </c>
      <c r="J204">
        <f t="array" ref="J204">STDEV(IF(($B$3:$B$722=$B204)*($C$3:$C$722=$C204)*($D$3:$D$722=$D204),$E$3:$E$722))</f>
        <v>1.988857852023507</v>
      </c>
      <c r="K204">
        <f t="shared" si="61"/>
        <v>6.4</v>
      </c>
      <c r="L204">
        <f t="array" ref="L204">STDEV(IF(($B$3:$B$722=$B204)*($C$3:$C$722=$C204)*($D$3:$D$722=$D204),$F$3:$F$722))</f>
        <v>1.5776212754932302</v>
      </c>
      <c r="M204">
        <f t="shared" si="62"/>
        <v>7.8</v>
      </c>
      <c r="N204">
        <f t="array" ref="N204">STDEV(IF(($B$3:$B$722=$B204)*($C$3:$C$722=$C204)*($D$3:$D$722=$D204),$G$3:$G$722))</f>
        <v>0.63245553203367588</v>
      </c>
      <c r="O204">
        <f t="shared" si="63"/>
        <v>5.2</v>
      </c>
      <c r="P204">
        <f t="array" ref="P204">STDEV(IF(($B$3:$B$722=$B204)*($C$3:$C$722=$C204)*($D$3:$D$722=$D204),$H$3:$H$722))</f>
        <v>1.9321835661585924</v>
      </c>
      <c r="Q204" s="35">
        <f t="shared" si="64"/>
        <v>0.90504205625788736</v>
      </c>
      <c r="R204">
        <f t="shared" si="65"/>
        <v>1.0141851056742202</v>
      </c>
      <c r="S204">
        <f t="shared" si="66"/>
        <v>0.31622776601683822</v>
      </c>
      <c r="T204">
        <f t="shared" si="67"/>
        <v>0.41403933560541228</v>
      </c>
      <c r="U204" s="22">
        <v>-0.1792090909090909</v>
      </c>
      <c r="V204">
        <v>0</v>
      </c>
      <c r="W204">
        <v>4</v>
      </c>
      <c r="X204">
        <v>18</v>
      </c>
      <c r="Y204">
        <v>22</v>
      </c>
      <c r="Z204" s="25">
        <v>3.875</v>
      </c>
      <c r="AA204" s="28">
        <v>3.7159090909090908</v>
      </c>
      <c r="AB204" s="28">
        <v>3.818181818181817</v>
      </c>
      <c r="AC204" s="28">
        <v>3.4886363636363642</v>
      </c>
      <c r="AD204" s="31">
        <v>2.7613636363636358</v>
      </c>
      <c r="AE204" s="31">
        <v>3.2727272727272729</v>
      </c>
      <c r="AF204">
        <v>88</v>
      </c>
      <c r="AG204" s="28">
        <f t="shared" si="68"/>
        <v>3.6742424242424243</v>
      </c>
      <c r="AH204" s="31">
        <f t="shared" si="69"/>
        <v>3.0170454545454541</v>
      </c>
      <c r="AI204" s="22" cm="1">
        <f t="array" ref="AI204">IF(U204="",0,IFERROR((U204-AVERAGEIFS($U$3:$U$722,$A$3:$A$722,$A204))/_xlfn.STDEV.S(_xlfn._xlws.FILTER($U$3:$U$722,$A$3:$A$722=$A204)),0))</f>
        <v>-0.42500148471430671</v>
      </c>
      <c r="AJ204" s="25">
        <f t="array" ref="AJ204">IFERROR((Z204-AVERAGEIFS($Z$3:$Z$722,$A$3:$A$722,$A204))/_xlfn.STDEV.S(_xlfn._xlws.FILTER($Z$3:$Z$722,$A$3:$A$722=$A204)),"")</f>
        <v>0.98025345154955668</v>
      </c>
      <c r="AK204" s="28">
        <f t="array" ref="AK204">IFERROR((AG204-AVERAGEIFS($AG$3:$AG$722,$A$3:$A$722,$A204))/_xlfn.STDEV.S(_xlfn._xlws.FILTER($AG$3:$AG$722,$A$3:$A$722=$A204)),"")</f>
        <v>0.82293478113409979</v>
      </c>
      <c r="AL204" s="31">
        <f t="array" ref="AL204">IFERROR((AH204-AVERAGEIFS($AH$3:$AH$722,$A$3:$A$722,$A204))/_xlfn.STDEV.S(_xlfn._xlws.FILTER($AH$3:$AH$722,$A$3:$A$722=$A204)),"")</f>
        <v>1.5786524870442531</v>
      </c>
      <c r="AM204" s="18">
        <f t="shared" si="70"/>
        <v>-1.330043540972194</v>
      </c>
      <c r="AN204" s="18">
        <f t="shared" si="71"/>
        <v>7.5211395291669314E-2</v>
      </c>
      <c r="AO204">
        <f t="shared" si="72"/>
        <v>-1.4052549362638633</v>
      </c>
      <c r="AP204">
        <f t="shared" si="73"/>
        <v>0.50670701511726157</v>
      </c>
      <c r="AQ204">
        <f t="shared" si="74"/>
        <v>1.1646131514388407</v>
      </c>
      <c r="AR204" s="18" t="str">
        <f t="shared" si="75"/>
        <v>D. 균형일치형</v>
      </c>
      <c r="AS204">
        <f t="shared" si="76"/>
        <v>3.898305084745763</v>
      </c>
      <c r="AT204">
        <f t="shared" si="77"/>
        <v>3.9729729729729728</v>
      </c>
      <c r="AU204" t="str">
        <f t="shared" si="78"/>
        <v/>
      </c>
      <c r="AV204" t="str">
        <f t="shared" si="79"/>
        <v/>
      </c>
    </row>
    <row r="205" spans="1:48" x14ac:dyDescent="0.3">
      <c r="A205" t="s">
        <v>115</v>
      </c>
      <c r="B205" t="s">
        <v>109</v>
      </c>
      <c r="C205">
        <v>2025</v>
      </c>
      <c r="D205" t="s">
        <v>97</v>
      </c>
      <c r="E205">
        <v>8</v>
      </c>
      <c r="F205">
        <v>8</v>
      </c>
      <c r="G205">
        <v>8</v>
      </c>
      <c r="H205">
        <v>6</v>
      </c>
      <c r="I205">
        <f t="shared" si="60"/>
        <v>6.2</v>
      </c>
      <c r="J205">
        <f t="array" ref="J205">STDEV(IF(($B$3:$B$722=$B205)*($C$3:$C$722=$C205)*($D$3:$D$722=$D205),$E$3:$E$722))</f>
        <v>1.988857852023507</v>
      </c>
      <c r="K205">
        <f t="shared" si="61"/>
        <v>6.4</v>
      </c>
      <c r="L205">
        <f t="array" ref="L205">STDEV(IF(($B$3:$B$722=$B205)*($C$3:$C$722=$C205)*($D$3:$D$722=$D205),$F$3:$F$722))</f>
        <v>1.5776212754932302</v>
      </c>
      <c r="M205">
        <f t="shared" si="62"/>
        <v>7.8</v>
      </c>
      <c r="N205">
        <f t="array" ref="N205">STDEV(IF(($B$3:$B$722=$B205)*($C$3:$C$722=$C205)*($D$3:$D$722=$D205),$G$3:$G$722))</f>
        <v>0.63245553203367588</v>
      </c>
      <c r="O205">
        <f t="shared" si="63"/>
        <v>5.2</v>
      </c>
      <c r="P205">
        <f t="array" ref="P205">STDEV(IF(($B$3:$B$722=$B205)*($C$3:$C$722=$C205)*($D$3:$D$722=$D205),$H$3:$H$722))</f>
        <v>1.9321835661585924</v>
      </c>
      <c r="Q205" s="35">
        <f t="shared" si="64"/>
        <v>0.90504205625788736</v>
      </c>
      <c r="R205">
        <f t="shared" si="65"/>
        <v>1.0141851056742202</v>
      </c>
      <c r="S205">
        <f t="shared" si="66"/>
        <v>0.31622776601683822</v>
      </c>
      <c r="T205">
        <f t="shared" si="67"/>
        <v>0.41403933560541228</v>
      </c>
      <c r="U205" s="22">
        <v>-6.0499999999999998E-2</v>
      </c>
      <c r="V205">
        <v>0</v>
      </c>
      <c r="W205">
        <v>1</v>
      </c>
      <c r="X205">
        <v>3</v>
      </c>
      <c r="Y205">
        <v>4</v>
      </c>
      <c r="Z205" s="25">
        <v>3.898305084745763</v>
      </c>
      <c r="AA205" s="28">
        <v>3.593220338983051</v>
      </c>
      <c r="AB205" s="28">
        <v>4.1186440677966099</v>
      </c>
      <c r="AC205" s="28">
        <v>3.5254237288135601</v>
      </c>
      <c r="AD205" s="31">
        <v>2.6610169491525419</v>
      </c>
      <c r="AE205" s="31">
        <v>3.050847457627119</v>
      </c>
      <c r="AF205">
        <v>59</v>
      </c>
      <c r="AG205" s="28">
        <f t="shared" si="68"/>
        <v>3.745762711864407</v>
      </c>
      <c r="AH205" s="31">
        <f t="shared" si="69"/>
        <v>2.8559322033898304</v>
      </c>
      <c r="AI205" s="22" cm="1">
        <f t="array" ref="AI205">IF(U205="",0,IFERROR((U205-AVERAGEIFS($U$3:$U$722,$A$3:$A$722,$A205))/_xlfn.STDEV.S(_xlfn._xlws.FILTER($U$3:$U$722,$A$3:$A$722=$A205)),0))</f>
        <v>7.2451239990604807E-2</v>
      </c>
      <c r="AJ205" s="25">
        <f t="array" ref="AJ205">IFERROR((Z205-AVERAGEIFS($Z$3:$Z$722,$A$3:$A$722,$A205))/_xlfn.STDEV.S(_xlfn._xlws.FILTER($Z$3:$Z$722,$A$3:$A$722=$A205)),"")</f>
        <v>1.114693200837352</v>
      </c>
      <c r="AK205" s="28">
        <f t="array" ref="AK205">IFERROR((AG205-AVERAGEIFS($AG$3:$AG$722,$A$3:$A$722,$A205))/_xlfn.STDEV.S(_xlfn._xlws.FILTER($AG$3:$AG$722,$A$3:$A$722=$A205)),"")</f>
        <v>1.2982535541223248</v>
      </c>
      <c r="AL205" s="31">
        <f t="array" ref="AL205">IFERROR((AH205-AVERAGEIFS($AH$3:$AH$722,$A$3:$A$722,$A205))/_xlfn.STDEV.S(_xlfn._xlws.FILTER($AH$3:$AH$722,$A$3:$A$722=$A205)),"")</f>
        <v>0.3947696799732861</v>
      </c>
      <c r="AM205" s="18">
        <f t="shared" si="70"/>
        <v>-0.8325908162672826</v>
      </c>
      <c r="AN205" s="18">
        <f t="shared" si="71"/>
        <v>0.20965114457946465</v>
      </c>
      <c r="AO205">
        <f t="shared" si="72"/>
        <v>-1.0422419608467473</v>
      </c>
      <c r="AP205">
        <f t="shared" si="73"/>
        <v>0.98202578810548657</v>
      </c>
      <c r="AQ205">
        <f t="shared" si="74"/>
        <v>-1.9269655632126181E-2</v>
      </c>
      <c r="AR205" s="18" t="str">
        <f t="shared" si="75"/>
        <v>D. 균형일치형</v>
      </c>
      <c r="AS205">
        <f t="shared" si="76"/>
        <v>3.9729729729729728</v>
      </c>
      <c r="AT205" t="str">
        <f t="shared" si="77"/>
        <v/>
      </c>
      <c r="AU205" t="str">
        <f t="shared" si="78"/>
        <v/>
      </c>
      <c r="AV205" t="str">
        <f t="shared" si="79"/>
        <v/>
      </c>
    </row>
    <row r="206" spans="1:48" x14ac:dyDescent="0.3">
      <c r="A206" t="s">
        <v>115</v>
      </c>
      <c r="B206" t="s">
        <v>109</v>
      </c>
      <c r="C206">
        <v>2025</v>
      </c>
      <c r="D206" t="s">
        <v>98</v>
      </c>
      <c r="E206">
        <v>8</v>
      </c>
      <c r="F206">
        <v>8</v>
      </c>
      <c r="G206">
        <v>8</v>
      </c>
      <c r="H206">
        <v>6</v>
      </c>
      <c r="I206">
        <f t="shared" si="60"/>
        <v>6.2</v>
      </c>
      <c r="J206">
        <f t="array" ref="J206">STDEV(IF(($B$3:$B$722=$B206)*($C$3:$C$722=$C206)*($D$3:$D$722=$D206),$E$3:$E$722))</f>
        <v>1.988857852023507</v>
      </c>
      <c r="K206">
        <f t="shared" si="61"/>
        <v>6.4</v>
      </c>
      <c r="L206">
        <f t="array" ref="L206">STDEV(IF(($B$3:$B$722=$B206)*($C$3:$C$722=$C206)*($D$3:$D$722=$D206),$F$3:$F$722))</f>
        <v>1.5776212754932302</v>
      </c>
      <c r="M206">
        <f t="shared" si="62"/>
        <v>7.8</v>
      </c>
      <c r="N206">
        <f t="array" ref="N206">STDEV(IF(($B$3:$B$722=$B206)*($C$3:$C$722=$C206)*($D$3:$D$722=$D206),$G$3:$G$722))</f>
        <v>0.63245553203367588</v>
      </c>
      <c r="O206">
        <f t="shared" si="63"/>
        <v>5.2</v>
      </c>
      <c r="P206">
        <f t="array" ref="P206">STDEV(IF(($B$3:$B$722=$B206)*($C$3:$C$722=$C206)*($D$3:$D$722=$D206),$H$3:$H$722))</f>
        <v>1.9321835661585924</v>
      </c>
      <c r="Q206" s="35">
        <f t="shared" si="64"/>
        <v>0.90504205625788736</v>
      </c>
      <c r="R206">
        <f t="shared" si="65"/>
        <v>1.0141851056742202</v>
      </c>
      <c r="S206">
        <f t="shared" si="66"/>
        <v>0.31622776601683822</v>
      </c>
      <c r="T206">
        <f t="shared" si="67"/>
        <v>0.41403933560541228</v>
      </c>
      <c r="U206" s="22">
        <v>-0.5714473684210527</v>
      </c>
      <c r="V206">
        <v>2</v>
      </c>
      <c r="W206">
        <v>13</v>
      </c>
      <c r="X206">
        <v>4</v>
      </c>
      <c r="Y206">
        <v>19</v>
      </c>
      <c r="Z206" s="25">
        <v>3.9729729729729728</v>
      </c>
      <c r="AA206" s="28">
        <v>3.5405405405405399</v>
      </c>
      <c r="AB206" s="28">
        <v>3.9189189189189189</v>
      </c>
      <c r="AC206" s="28">
        <v>3.378378378378379</v>
      </c>
      <c r="AD206" s="31">
        <v>2.5405405405405399</v>
      </c>
      <c r="AE206" s="31">
        <v>3</v>
      </c>
      <c r="AF206">
        <v>37</v>
      </c>
      <c r="AG206" s="28">
        <f t="shared" si="68"/>
        <v>3.612612612612613</v>
      </c>
      <c r="AH206" s="31">
        <f t="shared" si="69"/>
        <v>2.7702702702702702</v>
      </c>
      <c r="AI206" s="22" cm="1">
        <f t="array" ref="AI206">IF(U206="",0,IFERROR((U206-AVERAGEIFS($U$3:$U$722,$A$3:$A$722,$A206))/_xlfn.STDEV.S(_xlfn._xlws.FILTER($U$3:$U$722,$A$3:$A$722=$A206)),0))</f>
        <v>-2.0686835177214693</v>
      </c>
      <c r="AJ206" s="25">
        <f t="array" ref="AJ206">IFERROR((Z206-AVERAGEIFS($Z$3:$Z$722,$A$3:$A$722,$A206))/_xlfn.STDEV.S(_xlfn._xlws.FILTER($Z$3:$Z$722,$A$3:$A$722=$A206)),"")</f>
        <v>1.5454289086292001</v>
      </c>
      <c r="AK206" s="28">
        <f t="array" ref="AK206">IFERROR((AG206-AVERAGEIFS($AG$3:$AG$722,$A$3:$A$722,$A206))/_xlfn.STDEV.S(_xlfn._xlws.FILTER($AG$3:$AG$722,$A$3:$A$722=$A206)),"")</f>
        <v>0.413347412047884</v>
      </c>
      <c r="AL206" s="31">
        <f t="array" ref="AL206">IFERROR((AH206-AVERAGEIFS($AH$3:$AH$722,$A$3:$A$722,$A206))/_xlfn.STDEV.S(_xlfn._xlws.FILTER($AH$3:$AH$722,$A$3:$A$722=$A206)),"")</f>
        <v>-0.23468624071167482</v>
      </c>
      <c r="AM206" s="18">
        <f t="shared" si="70"/>
        <v>-2.9737255739793564</v>
      </c>
      <c r="AN206" s="18">
        <f t="shared" si="71"/>
        <v>0.64038685237131276</v>
      </c>
      <c r="AO206">
        <f t="shared" si="72"/>
        <v>-3.6141124263506694</v>
      </c>
      <c r="AP206">
        <f t="shared" si="73"/>
        <v>9.7119646031045781E-2</v>
      </c>
      <c r="AQ206">
        <f t="shared" si="74"/>
        <v>-0.64872557631708716</v>
      </c>
      <c r="AR206" s="18" t="str">
        <f t="shared" si="75"/>
        <v>B. 외부미화형</v>
      </c>
      <c r="AS206" t="str">
        <f t="shared" si="76"/>
        <v/>
      </c>
      <c r="AT206" t="str">
        <f t="shared" si="77"/>
        <v/>
      </c>
      <c r="AU206" t="str">
        <f t="shared" si="78"/>
        <v/>
      </c>
      <c r="AV206" t="str">
        <f t="shared" si="79"/>
        <v/>
      </c>
    </row>
    <row r="207" spans="1:48" x14ac:dyDescent="0.3">
      <c r="A207" t="s">
        <v>116</v>
      </c>
      <c r="B207" t="s">
        <v>109</v>
      </c>
      <c r="C207">
        <v>2023</v>
      </c>
      <c r="D207" t="s">
        <v>87</v>
      </c>
      <c r="E207">
        <v>6</v>
      </c>
      <c r="F207">
        <v>6</v>
      </c>
      <c r="G207">
        <v>8</v>
      </c>
      <c r="H207">
        <v>6</v>
      </c>
      <c r="I207">
        <f t="shared" si="60"/>
        <v>5.8</v>
      </c>
      <c r="J207">
        <f t="array" ref="J207">STDEV(IF(($B$3:$B$722=$B207)*($C$3:$C$722=$C207)*($D$3:$D$722=$D207),$E$3:$E$722))</f>
        <v>0.63245553203367788</v>
      </c>
      <c r="K207">
        <f t="shared" si="61"/>
        <v>6.4</v>
      </c>
      <c r="L207">
        <f t="array" ref="L207">STDEV(IF(($B$3:$B$722=$B207)*($C$3:$C$722=$C207)*($D$3:$D$722=$D207),$F$3:$F$722))</f>
        <v>0.84327404271156636</v>
      </c>
      <c r="M207">
        <f t="shared" si="62"/>
        <v>6.6</v>
      </c>
      <c r="N207">
        <f t="array" ref="N207">STDEV(IF(($B$3:$B$722=$B207)*($C$3:$C$722=$C207)*($D$3:$D$722=$D207),$G$3:$G$722))</f>
        <v>1.6465452046971285</v>
      </c>
      <c r="O207">
        <f t="shared" si="63"/>
        <v>5.4</v>
      </c>
      <c r="P207">
        <f t="array" ref="P207">STDEV(IF(($B$3:$B$722=$B207)*($C$3:$C$722=$C207)*($D$3:$D$722=$D207),$H$3:$H$722))</f>
        <v>1.3498971154211048</v>
      </c>
      <c r="Q207" s="35">
        <f t="shared" si="64"/>
        <v>0.31622776601683722</v>
      </c>
      <c r="R207">
        <f t="shared" si="65"/>
        <v>-0.47434164902525816</v>
      </c>
      <c r="S207">
        <f t="shared" si="66"/>
        <v>0.85026514668786235</v>
      </c>
      <c r="T207">
        <f t="shared" si="67"/>
        <v>0.44447831849231539</v>
      </c>
      <c r="U207" s="22">
        <v>-0.20947499999999999</v>
      </c>
      <c r="V207">
        <v>0</v>
      </c>
      <c r="W207">
        <v>1</v>
      </c>
      <c r="X207">
        <v>3</v>
      </c>
      <c r="Y207">
        <v>4</v>
      </c>
      <c r="Z207">
        <v>2.75</v>
      </c>
      <c r="AA207">
        <v>2.291666666666667</v>
      </c>
      <c r="AB207">
        <v>4</v>
      </c>
      <c r="AC207">
        <v>2.958333333333333</v>
      </c>
      <c r="AD207">
        <v>2.166666666666667</v>
      </c>
      <c r="AE207">
        <v>2.041666666666667</v>
      </c>
      <c r="AF207">
        <v>24</v>
      </c>
      <c r="AG207" s="28">
        <f t="shared" si="68"/>
        <v>3.0833333333333335</v>
      </c>
      <c r="AH207" s="31">
        <f t="shared" si="69"/>
        <v>2.104166666666667</v>
      </c>
      <c r="AI207" s="22" cm="1">
        <f t="array" ref="AI207">IF(U207="",0,IFERROR((U207-AVERAGEIFS($U$3:$U$722,$A$3:$A$722,$A207))/_xlfn.STDEV.S(_xlfn._xlws.FILTER($U$3:$U$722,$A$3:$A$722=$A207)),0))</f>
        <v>-0.4464598600584157</v>
      </c>
      <c r="AJ207" s="25">
        <f t="array" ref="AJ207">IFERROR((Z207-AVERAGEIFS($Z$3:$Z$722,$A$3:$A$722,$A207))/_xlfn.STDEV.S(_xlfn._xlws.FILTER($Z$3:$Z$722,$A$3:$A$722=$A207)),"")</f>
        <v>-1.3266624776787654</v>
      </c>
      <c r="AK207" s="28">
        <f t="array" ref="AK207">IFERROR((AG207-AVERAGEIFS($AG$3:$AG$722,$A$3:$A$722,$A207))/_xlfn.STDEV.S(_xlfn._xlws.FILTER($AG$3:$AG$722,$A$3:$A$722=$A207)),"")</f>
        <v>0.87955203253805569</v>
      </c>
      <c r="AL207" s="31">
        <f t="array" ref="AL207">IFERROR((AH207-AVERAGEIFS($AH$3:$AH$722,$A$3:$A$722,$A207))/_xlfn.STDEV.S(_xlfn._xlws.FILTER($AH$3:$AH$722,$A$3:$A$722=$A207)),"")</f>
        <v>-1.9082532505459096</v>
      </c>
      <c r="AM207" s="18">
        <f t="shared" si="70"/>
        <v>-0.76268762607525287</v>
      </c>
      <c r="AN207" s="18">
        <f t="shared" si="71"/>
        <v>-1.6428902436956028</v>
      </c>
      <c r="AO207">
        <f t="shared" si="72"/>
        <v>0.88020261762034968</v>
      </c>
      <c r="AP207">
        <f t="shared" si="73"/>
        <v>2.9286885850193345E-2</v>
      </c>
      <c r="AQ207">
        <f t="shared" si="74"/>
        <v>-2.3527315690382249</v>
      </c>
      <c r="AR207" s="18" t="str">
        <f t="shared" si="75"/>
        <v>A. 총체적과장형</v>
      </c>
      <c r="AS207">
        <f t="shared" si="76"/>
        <v>3.045454545454545</v>
      </c>
      <c r="AT207">
        <f t="shared" si="77"/>
        <v>2.8695652173913042</v>
      </c>
      <c r="AU207">
        <f t="shared" si="78"/>
        <v>2.6842105263157889</v>
      </c>
      <c r="AV207">
        <f t="shared" si="79"/>
        <v>3.023255813953488</v>
      </c>
    </row>
    <row r="208" spans="1:48" x14ac:dyDescent="0.3">
      <c r="A208" t="s">
        <v>116</v>
      </c>
      <c r="B208" t="s">
        <v>109</v>
      </c>
      <c r="C208">
        <v>2023</v>
      </c>
      <c r="D208" t="s">
        <v>88</v>
      </c>
      <c r="E208">
        <v>6</v>
      </c>
      <c r="F208">
        <v>6</v>
      </c>
      <c r="G208">
        <v>8</v>
      </c>
      <c r="H208">
        <v>6</v>
      </c>
      <c r="I208">
        <f t="shared" si="60"/>
        <v>5.8</v>
      </c>
      <c r="J208">
        <f t="array" ref="J208">STDEV(IF(($B$3:$B$722=$B208)*($C$3:$C$722=$C208)*($D$3:$D$722=$D208),$E$3:$E$722))</f>
        <v>0.63245553203367788</v>
      </c>
      <c r="K208">
        <f t="shared" si="61"/>
        <v>6.4</v>
      </c>
      <c r="L208">
        <f t="array" ref="L208">STDEV(IF(($B$3:$B$722=$B208)*($C$3:$C$722=$C208)*($D$3:$D$722=$D208),$F$3:$F$722))</f>
        <v>0.84327404271156636</v>
      </c>
      <c r="M208">
        <f t="shared" si="62"/>
        <v>6.6</v>
      </c>
      <c r="N208">
        <f t="array" ref="N208">STDEV(IF(($B$3:$B$722=$B208)*($C$3:$C$722=$C208)*($D$3:$D$722=$D208),$G$3:$G$722))</f>
        <v>1.6465452046971285</v>
      </c>
      <c r="O208">
        <f t="shared" si="63"/>
        <v>5.4</v>
      </c>
      <c r="P208">
        <f t="array" ref="P208">STDEV(IF(($B$3:$B$722=$B208)*($C$3:$C$722=$C208)*($D$3:$D$722=$D208),$H$3:$H$722))</f>
        <v>1.3498971154211048</v>
      </c>
      <c r="Q208" s="35">
        <f t="shared" si="64"/>
        <v>0.31622776601683722</v>
      </c>
      <c r="R208">
        <f t="shared" si="65"/>
        <v>-0.47434164902525816</v>
      </c>
      <c r="S208">
        <f t="shared" si="66"/>
        <v>0.85026514668786235</v>
      </c>
      <c r="T208">
        <f t="shared" si="67"/>
        <v>0.44447831849231539</v>
      </c>
      <c r="V208">
        <v>1</v>
      </c>
      <c r="W208">
        <v>0</v>
      </c>
      <c r="X208">
        <v>1</v>
      </c>
      <c r="Y208">
        <v>2</v>
      </c>
      <c r="Z208">
        <v>3.045454545454545</v>
      </c>
      <c r="AA208">
        <v>2.8636363636363642</v>
      </c>
      <c r="AB208">
        <v>3.5909090909090908</v>
      </c>
      <c r="AC208">
        <v>3.0909090909090908</v>
      </c>
      <c r="AD208">
        <v>2.545454545454545</v>
      </c>
      <c r="AE208">
        <v>2.3181818181818179</v>
      </c>
      <c r="AF208">
        <v>22</v>
      </c>
      <c r="AG208" s="28">
        <f t="shared" si="68"/>
        <v>3.1818181818181821</v>
      </c>
      <c r="AH208" s="31">
        <f t="shared" si="69"/>
        <v>2.4318181818181817</v>
      </c>
      <c r="AI208" s="22" cm="1">
        <f t="array" ref="AI208">IF(U208="",0,IFERROR((U208-AVERAGEIFS($U$3:$U$722,$A$3:$A$722,$A208))/_xlfn.STDEV.S(_xlfn._xlws.FILTER($U$3:$U$722,$A$3:$A$722=$A208)),0))</f>
        <v>0</v>
      </c>
      <c r="AJ208" s="25">
        <f t="array" ref="AJ208">IFERROR((Z208-AVERAGEIFS($Z$3:$Z$722,$A$3:$A$722,$A208))/_xlfn.STDEV.S(_xlfn._xlws.FILTER($Z$3:$Z$722,$A$3:$A$722=$A208)),"")</f>
        <v>0.81819061838881424</v>
      </c>
      <c r="AK208" s="28">
        <f t="array" ref="AK208">IFERROR((AG208-AVERAGEIFS($AG$3:$AG$722,$A$3:$A$722,$A208))/_xlfn.STDEV.S(_xlfn._xlws.FILTER($AG$3:$AG$722,$A$3:$A$722=$A208)),"")</f>
        <v>1.5999530873013978</v>
      </c>
      <c r="AL208" s="31">
        <f t="array" ref="AL208">IFERROR((AH208-AVERAGEIFS($AH$3:$AH$722,$A$3:$A$722,$A208))/_xlfn.STDEV.S(_xlfn._xlws.FILTER($AH$3:$AH$722,$A$3:$A$722=$A208)),"")</f>
        <v>0.55164628877059296</v>
      </c>
      <c r="AM208" s="18">
        <f t="shared" si="70"/>
        <v>-0.31622776601683722</v>
      </c>
      <c r="AN208" s="18">
        <f t="shared" si="71"/>
        <v>0.50196285237197702</v>
      </c>
      <c r="AO208">
        <f t="shared" si="72"/>
        <v>-0.81819061838881424</v>
      </c>
      <c r="AP208">
        <f t="shared" si="73"/>
        <v>0.7496879406135355</v>
      </c>
      <c r="AQ208">
        <f t="shared" si="74"/>
        <v>0.10716797027827757</v>
      </c>
      <c r="AR208" s="18" t="str">
        <f t="shared" si="75"/>
        <v>B. 외부미화형</v>
      </c>
      <c r="AS208">
        <f t="shared" si="76"/>
        <v>2.8695652173913042</v>
      </c>
      <c r="AT208">
        <f t="shared" si="77"/>
        <v>2.6842105263157889</v>
      </c>
      <c r="AU208">
        <f t="shared" si="78"/>
        <v>3.023255813953488</v>
      </c>
      <c r="AV208">
        <f t="shared" si="79"/>
        <v>2.7654320987654319</v>
      </c>
    </row>
    <row r="209" spans="1:48" x14ac:dyDescent="0.3">
      <c r="A209" t="s">
        <v>116</v>
      </c>
      <c r="B209" t="s">
        <v>109</v>
      </c>
      <c r="C209">
        <v>2023</v>
      </c>
      <c r="D209" t="s">
        <v>89</v>
      </c>
      <c r="E209">
        <v>6</v>
      </c>
      <c r="F209">
        <v>6</v>
      </c>
      <c r="G209">
        <v>8</v>
      </c>
      <c r="H209">
        <v>6</v>
      </c>
      <c r="I209">
        <f t="shared" si="60"/>
        <v>5.8</v>
      </c>
      <c r="J209">
        <f t="array" ref="J209">STDEV(IF(($B$3:$B$722=$B209)*($C$3:$C$722=$C209)*($D$3:$D$722=$D209),$E$3:$E$722))</f>
        <v>0.63245553203367788</v>
      </c>
      <c r="K209">
        <f t="shared" si="61"/>
        <v>6.4</v>
      </c>
      <c r="L209">
        <f t="array" ref="L209">STDEV(IF(($B$3:$B$722=$B209)*($C$3:$C$722=$C209)*($D$3:$D$722=$D209),$F$3:$F$722))</f>
        <v>0.84327404271156636</v>
      </c>
      <c r="M209">
        <f t="shared" si="62"/>
        <v>6.6</v>
      </c>
      <c r="N209">
        <f t="array" ref="N209">STDEV(IF(($B$3:$B$722=$B209)*($C$3:$C$722=$C209)*($D$3:$D$722=$D209),$G$3:$G$722))</f>
        <v>1.6465452046971285</v>
      </c>
      <c r="O209">
        <f t="shared" si="63"/>
        <v>5.4</v>
      </c>
      <c r="P209">
        <f t="array" ref="P209">STDEV(IF(($B$3:$B$722=$B209)*($C$3:$C$722=$C209)*($D$3:$D$722=$D209),$H$3:$H$722))</f>
        <v>1.3498971154211048</v>
      </c>
      <c r="Q209" s="35">
        <f t="shared" si="64"/>
        <v>0.31622776601683722</v>
      </c>
      <c r="R209">
        <f t="shared" si="65"/>
        <v>-0.47434164902525816</v>
      </c>
      <c r="S209">
        <f t="shared" si="66"/>
        <v>0.85026514668786235</v>
      </c>
      <c r="T209">
        <f t="shared" si="67"/>
        <v>0.44447831849231539</v>
      </c>
      <c r="U209" s="22">
        <v>5.4777777777777703E-2</v>
      </c>
      <c r="V209">
        <v>4</v>
      </c>
      <c r="W209">
        <v>3</v>
      </c>
      <c r="X209">
        <v>2</v>
      </c>
      <c r="Y209">
        <v>9</v>
      </c>
      <c r="Z209">
        <v>2.8695652173913042</v>
      </c>
      <c r="AA209">
        <v>2.6304347826086958</v>
      </c>
      <c r="AB209">
        <v>3.5652173913043481</v>
      </c>
      <c r="AC209">
        <v>3</v>
      </c>
      <c r="AD209">
        <v>2.3695652173913042</v>
      </c>
      <c r="AE209">
        <v>2.4130434782608701</v>
      </c>
      <c r="AF209">
        <v>46</v>
      </c>
      <c r="AG209" s="28">
        <f t="shared" si="68"/>
        <v>3.0652173913043477</v>
      </c>
      <c r="AH209" s="31">
        <f t="shared" si="69"/>
        <v>2.3913043478260869</v>
      </c>
      <c r="AI209" s="22" cm="1">
        <f t="array" ref="AI209">IF(U209="",0,IFERROR((U209-AVERAGEIFS($U$3:$U$722,$A$3:$A$722,$A209))/_xlfn.STDEV.S(_xlfn._xlws.FILTER($U$3:$U$722,$A$3:$A$722=$A209)),0))</f>
        <v>0.82109367856112037</v>
      </c>
      <c r="AJ209" s="25">
        <f t="array" ref="AJ209">IFERROR((Z209-AVERAGEIFS($Z$3:$Z$722,$A$3:$A$722,$A209))/_xlfn.STDEV.S(_xlfn._xlws.FILTER($Z$3:$Z$722,$A$3:$A$722=$A209)),"")</f>
        <v>-0.45867844883536324</v>
      </c>
      <c r="AK209" s="28">
        <f t="array" ref="AK209">IFERROR((AG209-AVERAGEIFS($AG$3:$AG$722,$A$3:$A$722,$A209))/_xlfn.STDEV.S(_xlfn._xlws.FILTER($AG$3:$AG$722,$A$3:$A$722=$A209)),"")</f>
        <v>0.74703678835081677</v>
      </c>
      <c r="AL209" s="31">
        <f t="array" ref="AL209">IFERROR((AH209-AVERAGEIFS($AH$3:$AH$722,$A$3:$A$722,$A209))/_xlfn.STDEV.S(_xlfn._xlws.FILTER($AH$3:$AH$722,$A$3:$A$722=$A209)),"")</f>
        <v>0.24748178177292585</v>
      </c>
      <c r="AM209" s="18">
        <f t="shared" si="70"/>
        <v>0.50486591254428315</v>
      </c>
      <c r="AN209" s="18">
        <f t="shared" si="71"/>
        <v>-0.77490621485220046</v>
      </c>
      <c r="AO209">
        <f t="shared" si="72"/>
        <v>1.2797721273964835</v>
      </c>
      <c r="AP209">
        <f t="shared" si="73"/>
        <v>-0.10322835833704558</v>
      </c>
      <c r="AQ209">
        <f t="shared" si="74"/>
        <v>-0.19699653671938955</v>
      </c>
      <c r="AR209" s="18" t="str">
        <f t="shared" si="75"/>
        <v>C. 내부은폐형</v>
      </c>
      <c r="AS209">
        <f t="shared" si="76"/>
        <v>2.6842105263157889</v>
      </c>
      <c r="AT209">
        <f t="shared" si="77"/>
        <v>3.023255813953488</v>
      </c>
      <c r="AU209">
        <f t="shared" si="78"/>
        <v>2.7654320987654319</v>
      </c>
      <c r="AV209">
        <f t="shared" si="79"/>
        <v>2.956521739130435</v>
      </c>
    </row>
    <row r="210" spans="1:48" x14ac:dyDescent="0.3">
      <c r="A210" t="s">
        <v>116</v>
      </c>
      <c r="B210" t="s">
        <v>109</v>
      </c>
      <c r="C210">
        <v>2023</v>
      </c>
      <c r="D210" t="s">
        <v>90</v>
      </c>
      <c r="E210">
        <v>6</v>
      </c>
      <c r="F210">
        <v>6</v>
      </c>
      <c r="G210">
        <v>8</v>
      </c>
      <c r="H210">
        <v>6</v>
      </c>
      <c r="I210">
        <f t="shared" si="60"/>
        <v>5.8</v>
      </c>
      <c r="J210">
        <f t="array" ref="J210">STDEV(IF(($B$3:$B$722=$B210)*($C$3:$C$722=$C210)*($D$3:$D$722=$D210),$E$3:$E$722))</f>
        <v>0.63245553203367788</v>
      </c>
      <c r="K210">
        <f t="shared" si="61"/>
        <v>6.4</v>
      </c>
      <c r="L210">
        <f t="array" ref="L210">STDEV(IF(($B$3:$B$722=$B210)*($C$3:$C$722=$C210)*($D$3:$D$722=$D210),$F$3:$F$722))</f>
        <v>0.84327404271156636</v>
      </c>
      <c r="M210">
        <f t="shared" si="62"/>
        <v>6.6</v>
      </c>
      <c r="N210">
        <f t="array" ref="N210">STDEV(IF(($B$3:$B$722=$B210)*($C$3:$C$722=$C210)*($D$3:$D$722=$D210),$G$3:$G$722))</f>
        <v>1.6465452046971285</v>
      </c>
      <c r="O210">
        <f t="shared" si="63"/>
        <v>5.4</v>
      </c>
      <c r="P210">
        <f t="array" ref="P210">STDEV(IF(($B$3:$B$722=$B210)*($C$3:$C$722=$C210)*($D$3:$D$722=$D210),$H$3:$H$722))</f>
        <v>1.3498971154211048</v>
      </c>
      <c r="Q210" s="35">
        <f t="shared" si="64"/>
        <v>0.31622776601683722</v>
      </c>
      <c r="R210">
        <f t="shared" si="65"/>
        <v>-0.47434164902525816</v>
      </c>
      <c r="S210">
        <f t="shared" si="66"/>
        <v>0.85026514668786235</v>
      </c>
      <c r="T210">
        <f t="shared" si="67"/>
        <v>0.44447831849231539</v>
      </c>
      <c r="V210">
        <v>0</v>
      </c>
      <c r="W210">
        <v>1</v>
      </c>
      <c r="X210">
        <v>0</v>
      </c>
      <c r="Y210">
        <v>1</v>
      </c>
      <c r="Z210">
        <v>2.6842105263157889</v>
      </c>
      <c r="AA210">
        <v>2.6578947368421049</v>
      </c>
      <c r="AB210">
        <v>3.1842105263157889</v>
      </c>
      <c r="AC210">
        <v>2.8157894736842111</v>
      </c>
      <c r="AD210">
        <v>2.3947368421052642</v>
      </c>
      <c r="AE210">
        <v>2.3157894736842111</v>
      </c>
      <c r="AF210">
        <v>38</v>
      </c>
      <c r="AG210" s="28">
        <f t="shared" si="68"/>
        <v>2.8859649122807016</v>
      </c>
      <c r="AH210" s="31">
        <f t="shared" si="69"/>
        <v>2.3552631578947376</v>
      </c>
      <c r="AI210" s="22" cm="1">
        <f t="array" ref="AI210">IF(U210="",0,IFERROR((U210-AVERAGEIFS($U$3:$U$722,$A$3:$A$722,$A210))/_xlfn.STDEV.S(_xlfn._xlws.FILTER($U$3:$U$722,$A$3:$A$722=$A210)),0))</f>
        <v>0</v>
      </c>
      <c r="AJ210" s="25">
        <f t="array" ref="AJ210">IFERROR((Z210-AVERAGEIFS($Z$3:$Z$722,$A$3:$A$722,$A210))/_xlfn.STDEV.S(_xlfn._xlws.FILTER($Z$3:$Z$722,$A$3:$A$722=$A210)),"")</f>
        <v>-1.8042613452241827</v>
      </c>
      <c r="AK210" s="28">
        <f t="array" ref="AK210">IFERROR((AG210-AVERAGEIFS($AG$3:$AG$722,$A$3:$A$722,$A210))/_xlfn.STDEV.S(_xlfn._xlws.FILTER($AG$3:$AG$722,$A$3:$A$722=$A210)),"")</f>
        <v>-0.56416668044920903</v>
      </c>
      <c r="AL210" s="31">
        <f t="array" ref="AL210">IFERROR((AH210-AVERAGEIFS($AH$3:$AH$722,$A$3:$A$722,$A210))/_xlfn.STDEV.S(_xlfn._xlws.FILTER($AH$3:$AH$722,$A$3:$A$722=$A210)),"")</f>
        <v>-2.3103588380320839E-2</v>
      </c>
      <c r="AM210" s="18">
        <f t="shared" si="70"/>
        <v>-0.31622776601683722</v>
      </c>
      <c r="AN210" s="18">
        <f t="shared" si="71"/>
        <v>-2.12048911124102</v>
      </c>
      <c r="AO210">
        <f t="shared" si="72"/>
        <v>1.8042613452241827</v>
      </c>
      <c r="AP210">
        <f t="shared" si="73"/>
        <v>-1.4144318271370713</v>
      </c>
      <c r="AQ210">
        <f t="shared" si="74"/>
        <v>-0.46758190687263623</v>
      </c>
      <c r="AR210" s="18" t="str">
        <f t="shared" si="75"/>
        <v>A. 총체적과장형</v>
      </c>
      <c r="AS210">
        <f t="shared" si="76"/>
        <v>3.023255813953488</v>
      </c>
      <c r="AT210">
        <f t="shared" si="77"/>
        <v>2.7654320987654319</v>
      </c>
      <c r="AU210">
        <f t="shared" si="78"/>
        <v>2.956521739130435</v>
      </c>
      <c r="AV210">
        <f t="shared" si="79"/>
        <v>3.02</v>
      </c>
    </row>
    <row r="211" spans="1:48" x14ac:dyDescent="0.3">
      <c r="A211" t="s">
        <v>116</v>
      </c>
      <c r="B211" t="s">
        <v>109</v>
      </c>
      <c r="C211">
        <v>2024</v>
      </c>
      <c r="D211" t="s">
        <v>91</v>
      </c>
      <c r="E211">
        <v>6</v>
      </c>
      <c r="F211">
        <v>6</v>
      </c>
      <c r="G211">
        <v>8</v>
      </c>
      <c r="H211">
        <v>6</v>
      </c>
      <c r="I211">
        <f t="shared" si="60"/>
        <v>5.8</v>
      </c>
      <c r="J211">
        <f t="array" ref="J211">STDEV(IF(($B$3:$B$722=$B211)*($C$3:$C$722=$C211)*($D$3:$D$722=$D211),$E$3:$E$722))</f>
        <v>1.4757295747452446</v>
      </c>
      <c r="K211">
        <f t="shared" si="61"/>
        <v>6</v>
      </c>
      <c r="L211">
        <f t="array" ref="L211">STDEV(IF(($B$3:$B$722=$B211)*($C$3:$C$722=$C211)*($D$3:$D$722=$D211),$F$3:$F$722))</f>
        <v>0.94280904158206336</v>
      </c>
      <c r="M211">
        <f t="shared" si="62"/>
        <v>7</v>
      </c>
      <c r="N211">
        <f t="array" ref="N211">STDEV(IF(($B$3:$B$722=$B211)*($C$3:$C$722=$C211)*($D$3:$D$722=$D211),$G$3:$G$722))</f>
        <v>1.4142135623730951</v>
      </c>
      <c r="O211">
        <f t="shared" si="63"/>
        <v>5.0999999999999996</v>
      </c>
      <c r="P211">
        <f t="array" ref="P211">STDEV(IF(($B$3:$B$722=$B211)*($C$3:$C$722=$C211)*($D$3:$D$722=$D211),$H$3:$H$722))</f>
        <v>1.663329993316619</v>
      </c>
      <c r="Q211" s="35">
        <f t="shared" si="64"/>
        <v>0.13552618543578773</v>
      </c>
      <c r="R211">
        <f t="shared" si="65"/>
        <v>0</v>
      </c>
      <c r="S211">
        <f t="shared" si="66"/>
        <v>0.70710678118654746</v>
      </c>
      <c r="T211">
        <f t="shared" si="67"/>
        <v>0.54108325083793707</v>
      </c>
      <c r="V211">
        <v>1</v>
      </c>
      <c r="W211">
        <v>0</v>
      </c>
      <c r="X211">
        <v>0</v>
      </c>
      <c r="Y211">
        <v>1</v>
      </c>
      <c r="Z211">
        <v>3.023255813953488</v>
      </c>
      <c r="AA211">
        <v>2.720930232558139</v>
      </c>
      <c r="AB211">
        <v>2.9534883720930232</v>
      </c>
      <c r="AC211">
        <v>2.6279069767441858</v>
      </c>
      <c r="AD211">
        <v>2.6279069767441858</v>
      </c>
      <c r="AE211">
        <v>2.3953488372093021</v>
      </c>
      <c r="AF211">
        <v>43</v>
      </c>
      <c r="AG211" s="28">
        <f t="shared" si="68"/>
        <v>2.7674418604651159</v>
      </c>
      <c r="AH211" s="31">
        <f t="shared" si="69"/>
        <v>2.5116279069767442</v>
      </c>
      <c r="AI211" s="22" cm="1">
        <f t="array" ref="AI211">IF(U211="",0,IFERROR((U211-AVERAGEIFS($U$3:$U$722,$A$3:$A$722,$A211))/_xlfn.STDEV.S(_xlfn._xlws.FILTER($U$3:$U$722,$A$3:$A$722=$A211)),0))</f>
        <v>0</v>
      </c>
      <c r="AJ211" s="25">
        <f t="array" ref="AJ211">IFERROR((Z211-AVERAGEIFS($Z$3:$Z$722,$A$3:$A$722,$A211))/_xlfn.STDEV.S(_xlfn._xlws.FILTER($Z$3:$Z$722,$A$3:$A$722=$A211)),"")</f>
        <v>0.6570388651959016</v>
      </c>
      <c r="AK211" s="28">
        <f t="array" ref="AK211">IFERROR((AG211-AVERAGEIFS($AG$3:$AG$722,$A$3:$A$722,$A211))/_xlfn.STDEV.S(_xlfn._xlws.FILTER($AG$3:$AG$722,$A$3:$A$722=$A211)),"")</f>
        <v>-1.4311440161035776</v>
      </c>
      <c r="AL211" s="31">
        <f t="array" ref="AL211">IFERROR((AH211-AVERAGEIFS($AH$3:$AH$722,$A$3:$A$722,$A211))/_xlfn.STDEV.S(_xlfn._xlws.FILTER($AH$3:$AH$722,$A$3:$A$722=$A211)),"")</f>
        <v>1.1508313896230622</v>
      </c>
      <c r="AM211" s="18">
        <f t="shared" si="70"/>
        <v>-0.13552618543578773</v>
      </c>
      <c r="AN211" s="18">
        <f t="shared" si="71"/>
        <v>0.52151267976011384</v>
      </c>
      <c r="AO211">
        <f t="shared" si="72"/>
        <v>-0.6570388651959016</v>
      </c>
      <c r="AP211">
        <f t="shared" si="73"/>
        <v>-2.1382507972901248</v>
      </c>
      <c r="AQ211">
        <f t="shared" si="74"/>
        <v>0.60974813878512513</v>
      </c>
      <c r="AR211" s="18" t="str">
        <f t="shared" si="75"/>
        <v>D. 균형일치형</v>
      </c>
      <c r="AS211">
        <f t="shared" si="76"/>
        <v>2.7654320987654319</v>
      </c>
      <c r="AT211">
        <f t="shared" si="77"/>
        <v>2.956521739130435</v>
      </c>
      <c r="AU211">
        <f t="shared" si="78"/>
        <v>3.02</v>
      </c>
      <c r="AV211">
        <f t="shared" si="79"/>
        <v>3.0249999999999999</v>
      </c>
    </row>
    <row r="212" spans="1:48" x14ac:dyDescent="0.3">
      <c r="A212" t="s">
        <v>116</v>
      </c>
      <c r="B212" t="s">
        <v>109</v>
      </c>
      <c r="C212">
        <v>2024</v>
      </c>
      <c r="D212" t="s">
        <v>92</v>
      </c>
      <c r="E212">
        <v>6</v>
      </c>
      <c r="F212">
        <v>6</v>
      </c>
      <c r="G212">
        <v>8</v>
      </c>
      <c r="H212">
        <v>6</v>
      </c>
      <c r="I212">
        <f t="shared" si="60"/>
        <v>5.8</v>
      </c>
      <c r="J212">
        <f t="array" ref="J212">STDEV(IF(($B$3:$B$722=$B212)*($C$3:$C$722=$C212)*($D$3:$D$722=$D212),$E$3:$E$722))</f>
        <v>1.4757295747452446</v>
      </c>
      <c r="K212">
        <f t="shared" si="61"/>
        <v>6</v>
      </c>
      <c r="L212">
        <f t="array" ref="L212">STDEV(IF(($B$3:$B$722=$B212)*($C$3:$C$722=$C212)*($D$3:$D$722=$D212),$F$3:$F$722))</f>
        <v>0.94280904158206336</v>
      </c>
      <c r="M212">
        <f t="shared" si="62"/>
        <v>7</v>
      </c>
      <c r="N212">
        <f t="array" ref="N212">STDEV(IF(($B$3:$B$722=$B212)*($C$3:$C$722=$C212)*($D$3:$D$722=$D212),$G$3:$G$722))</f>
        <v>1.4142135623730951</v>
      </c>
      <c r="O212">
        <f t="shared" si="63"/>
        <v>5.0999999999999996</v>
      </c>
      <c r="P212">
        <f t="array" ref="P212">STDEV(IF(($B$3:$B$722=$B212)*($C$3:$C$722=$C212)*($D$3:$D$722=$D212),$H$3:$H$722))</f>
        <v>1.663329993316619</v>
      </c>
      <c r="Q212" s="35">
        <f t="shared" si="64"/>
        <v>0.13552618543578773</v>
      </c>
      <c r="R212">
        <f t="shared" si="65"/>
        <v>0</v>
      </c>
      <c r="S212">
        <f t="shared" si="66"/>
        <v>0.70710678118654746</v>
      </c>
      <c r="T212">
        <f t="shared" si="67"/>
        <v>0.54108325083793707</v>
      </c>
      <c r="U212" s="22">
        <v>-3.8275000000000003E-2</v>
      </c>
      <c r="V212">
        <v>0</v>
      </c>
      <c r="W212">
        <v>1</v>
      </c>
      <c r="X212">
        <v>3</v>
      </c>
      <c r="Y212">
        <v>4</v>
      </c>
      <c r="Z212" s="25">
        <v>2.7654320987654319</v>
      </c>
      <c r="AA212" s="28">
        <v>2.7283950617283952</v>
      </c>
      <c r="AB212" s="28">
        <v>2.9629629629629628</v>
      </c>
      <c r="AC212" s="28">
        <v>2.666666666666667</v>
      </c>
      <c r="AD212" s="31">
        <v>2.333333333333333</v>
      </c>
      <c r="AE212" s="31">
        <v>2.1604938271604941</v>
      </c>
      <c r="AF212">
        <v>81</v>
      </c>
      <c r="AG212" s="28">
        <f t="shared" si="68"/>
        <v>2.786008230452675</v>
      </c>
      <c r="AH212" s="31">
        <f t="shared" si="69"/>
        <v>2.2469135802469138</v>
      </c>
      <c r="AI212" s="22" cm="1">
        <f t="array" ref="AI212">IF(U212="",0,IFERROR((U212-AVERAGEIFS($U$3:$U$722,$A$3:$A$722,$A212))/_xlfn.STDEV.S(_xlfn._xlws.FILTER($U$3:$U$722,$A$3:$A$722=$A212)),0))</f>
        <v>0.37474310944888756</v>
      </c>
      <c r="AJ212" s="25">
        <f t="array" ref="AJ212">IFERROR((Z212-AVERAGEIFS($Z$3:$Z$722,$A$3:$A$722,$A212))/_xlfn.STDEV.S(_xlfn._xlws.FILTER($Z$3:$Z$722,$A$3:$A$722=$A212)),"")</f>
        <v>-1.2146331136866326</v>
      </c>
      <c r="AK212" s="28">
        <f t="array" ref="AK212">IFERROR((AG212-AVERAGEIFS($AG$3:$AG$722,$A$3:$A$722,$A212))/_xlfn.STDEV.S(_xlfn._xlws.FILTER($AG$3:$AG$722,$A$3:$A$722=$A212)),"")</f>
        <v>-1.2953339628016043</v>
      </c>
      <c r="AL212" s="31">
        <f t="array" ref="AL212">IFERROR((AH212-AVERAGEIFS($AH$3:$AH$722,$A$3:$A$722,$A212))/_xlfn.STDEV.S(_xlfn._xlws.FILTER($AH$3:$AH$722,$A$3:$A$722=$A212)),"")</f>
        <v>-0.83655649128470499</v>
      </c>
      <c r="AM212" s="18">
        <f t="shared" si="70"/>
        <v>0.23921692401309982</v>
      </c>
      <c r="AN212" s="18">
        <f t="shared" si="71"/>
        <v>-1.3501592991224203</v>
      </c>
      <c r="AO212">
        <f t="shared" si="72"/>
        <v>1.5893762231355202</v>
      </c>
      <c r="AP212">
        <f t="shared" si="73"/>
        <v>-2.002440743988152</v>
      </c>
      <c r="AQ212">
        <f t="shared" si="74"/>
        <v>-1.3776397421226421</v>
      </c>
      <c r="AR212" s="18" t="str">
        <f t="shared" si="75"/>
        <v>D. 균형일치형</v>
      </c>
      <c r="AS212">
        <f t="shared" si="76"/>
        <v>2.956521739130435</v>
      </c>
      <c r="AT212">
        <f t="shared" si="77"/>
        <v>3.02</v>
      </c>
      <c r="AU212">
        <f t="shared" si="78"/>
        <v>3.0249999999999999</v>
      </c>
      <c r="AV212">
        <f t="shared" si="79"/>
        <v>2.975609756097561</v>
      </c>
    </row>
    <row r="213" spans="1:48" x14ac:dyDescent="0.3">
      <c r="A213" t="s">
        <v>116</v>
      </c>
      <c r="B213" t="s">
        <v>109</v>
      </c>
      <c r="C213">
        <v>2024</v>
      </c>
      <c r="D213" t="s">
        <v>93</v>
      </c>
      <c r="E213">
        <v>6</v>
      </c>
      <c r="F213">
        <v>6</v>
      </c>
      <c r="G213">
        <v>8</v>
      </c>
      <c r="H213">
        <v>6</v>
      </c>
      <c r="I213">
        <f t="shared" si="60"/>
        <v>5.8</v>
      </c>
      <c r="J213">
        <f t="array" ref="J213">STDEV(IF(($B$3:$B$722=$B213)*($C$3:$C$722=$C213)*($D$3:$D$722=$D213),$E$3:$E$722))</f>
        <v>1.4757295747452446</v>
      </c>
      <c r="K213">
        <f t="shared" si="61"/>
        <v>6</v>
      </c>
      <c r="L213">
        <f t="array" ref="L213">STDEV(IF(($B$3:$B$722=$B213)*($C$3:$C$722=$C213)*($D$3:$D$722=$D213),$F$3:$F$722))</f>
        <v>0.94280904158206336</v>
      </c>
      <c r="M213">
        <f t="shared" si="62"/>
        <v>7</v>
      </c>
      <c r="N213">
        <f t="array" ref="N213">STDEV(IF(($B$3:$B$722=$B213)*($C$3:$C$722=$C213)*($D$3:$D$722=$D213),$G$3:$G$722))</f>
        <v>1.4142135623730951</v>
      </c>
      <c r="O213">
        <f t="shared" si="63"/>
        <v>5.0999999999999996</v>
      </c>
      <c r="P213">
        <f t="array" ref="P213">STDEV(IF(($B$3:$B$722=$B213)*($C$3:$C$722=$C213)*($D$3:$D$722=$D213),$H$3:$H$722))</f>
        <v>1.663329993316619</v>
      </c>
      <c r="Q213" s="35">
        <f t="shared" si="64"/>
        <v>0.13552618543578773</v>
      </c>
      <c r="R213">
        <f t="shared" si="65"/>
        <v>0</v>
      </c>
      <c r="S213">
        <f t="shared" si="66"/>
        <v>0.70710678118654746</v>
      </c>
      <c r="T213">
        <f t="shared" si="67"/>
        <v>0.54108325083793707</v>
      </c>
      <c r="V213">
        <v>0</v>
      </c>
      <c r="W213">
        <v>0</v>
      </c>
      <c r="X213">
        <v>1</v>
      </c>
      <c r="Y213">
        <v>1</v>
      </c>
      <c r="Z213" s="25">
        <v>2.956521739130435</v>
      </c>
      <c r="AA213" s="28">
        <v>2.5869565217391299</v>
      </c>
      <c r="AB213" s="28">
        <v>3.1739130434782612</v>
      </c>
      <c r="AC213" s="28">
        <v>2.7173913043478262</v>
      </c>
      <c r="AD213" s="31">
        <v>2.5652173913043481</v>
      </c>
      <c r="AE213" s="31">
        <v>2.304347826086957</v>
      </c>
      <c r="AF213">
        <v>46</v>
      </c>
      <c r="AG213" s="28">
        <f t="shared" si="68"/>
        <v>2.8260869565217388</v>
      </c>
      <c r="AH213" s="31">
        <f t="shared" si="69"/>
        <v>2.4347826086956523</v>
      </c>
      <c r="AI213" s="22" cm="1">
        <f t="array" ref="AI213">IF(U213="",0,IFERROR((U213-AVERAGEIFS($U$3:$U$722,$A$3:$A$722,$A213))/_xlfn.STDEV.S(_xlfn._xlws.FILTER($U$3:$U$722,$A$3:$A$722=$A213)),0))</f>
        <v>0</v>
      </c>
      <c r="AJ213" s="25">
        <f t="array" ref="AJ213">IFERROR((Z213-AVERAGEIFS($Z$3:$Z$722,$A$3:$A$722,$A213))/_xlfn.STDEV.S(_xlfn._xlws.FILTER($Z$3:$Z$722,$A$3:$A$722=$A213)),"")</f>
        <v>0.17258266305075101</v>
      </c>
      <c r="AK213" s="28">
        <f t="array" ref="AK213">IFERROR((AG213-AVERAGEIFS($AG$3:$AG$722,$A$3:$A$722,$A213))/_xlfn.STDEV.S(_xlfn._xlws.FILTER($AG$3:$AG$722,$A$3:$A$722=$A213)),"")</f>
        <v>-1.0021644349207084</v>
      </c>
      <c r="AL213" s="31">
        <f t="array" ref="AL213">IFERROR((AH213-AVERAGEIFS($AH$3:$AH$722,$A$3:$A$722,$A213))/_xlfn.STDEV.S(_xlfn._xlws.FILTER($AH$3:$AH$722,$A$3:$A$722=$A213)),"")</f>
        <v>0.57390222830700999</v>
      </c>
      <c r="AM213" s="18">
        <f t="shared" si="70"/>
        <v>-0.13552618543578773</v>
      </c>
      <c r="AN213" s="18">
        <f t="shared" si="71"/>
        <v>3.7056477614963279E-2</v>
      </c>
      <c r="AO213">
        <f t="shared" si="72"/>
        <v>-0.17258266305075101</v>
      </c>
      <c r="AP213">
        <f t="shared" si="73"/>
        <v>-1.7092712161072559</v>
      </c>
      <c r="AQ213">
        <f t="shared" si="74"/>
        <v>3.2818977469072919E-2</v>
      </c>
      <c r="AR213" s="18" t="str">
        <f t="shared" si="75"/>
        <v>D. 균형일치형</v>
      </c>
      <c r="AS213">
        <f t="shared" si="76"/>
        <v>3.02</v>
      </c>
      <c r="AT213">
        <f t="shared" si="77"/>
        <v>3.0249999999999999</v>
      </c>
      <c r="AU213">
        <f t="shared" si="78"/>
        <v>2.975609756097561</v>
      </c>
      <c r="AV213">
        <f t="shared" si="79"/>
        <v>2.94</v>
      </c>
    </row>
    <row r="214" spans="1:48" x14ac:dyDescent="0.3">
      <c r="A214" t="s">
        <v>116</v>
      </c>
      <c r="B214" t="s">
        <v>109</v>
      </c>
      <c r="C214">
        <v>2024</v>
      </c>
      <c r="D214" t="s">
        <v>94</v>
      </c>
      <c r="E214">
        <v>6</v>
      </c>
      <c r="F214">
        <v>6</v>
      </c>
      <c r="G214">
        <v>8</v>
      </c>
      <c r="H214">
        <v>6</v>
      </c>
      <c r="I214">
        <f t="shared" si="60"/>
        <v>5.8</v>
      </c>
      <c r="J214">
        <f t="array" ref="J214">STDEV(IF(($B$3:$B$722=$B214)*($C$3:$C$722=$C214)*($D$3:$D$722=$D214),$E$3:$E$722))</f>
        <v>1.4757295747452446</v>
      </c>
      <c r="K214">
        <f t="shared" si="61"/>
        <v>6</v>
      </c>
      <c r="L214">
        <f t="array" ref="L214">STDEV(IF(($B$3:$B$722=$B214)*($C$3:$C$722=$C214)*($D$3:$D$722=$D214),$F$3:$F$722))</f>
        <v>0.94280904158206336</v>
      </c>
      <c r="M214">
        <f t="shared" si="62"/>
        <v>7</v>
      </c>
      <c r="N214">
        <f t="array" ref="N214">STDEV(IF(($B$3:$B$722=$B214)*($C$3:$C$722=$C214)*($D$3:$D$722=$D214),$G$3:$G$722))</f>
        <v>1.4142135623730951</v>
      </c>
      <c r="O214">
        <f t="shared" si="63"/>
        <v>5.0999999999999996</v>
      </c>
      <c r="P214">
        <f t="array" ref="P214">STDEV(IF(($B$3:$B$722=$B214)*($C$3:$C$722=$C214)*($D$3:$D$722=$D214),$H$3:$H$722))</f>
        <v>1.663329993316619</v>
      </c>
      <c r="Q214" s="35">
        <f t="shared" si="64"/>
        <v>0.13552618543578773</v>
      </c>
      <c r="R214">
        <f t="shared" si="65"/>
        <v>0</v>
      </c>
      <c r="S214">
        <f t="shared" si="66"/>
        <v>0.70710678118654746</v>
      </c>
      <c r="T214">
        <f t="shared" si="67"/>
        <v>0.54108325083793707</v>
      </c>
      <c r="V214">
        <v>0</v>
      </c>
      <c r="W214">
        <v>0</v>
      </c>
      <c r="X214">
        <v>0</v>
      </c>
      <c r="Y214">
        <v>0</v>
      </c>
      <c r="Z214" s="25">
        <v>3.02</v>
      </c>
      <c r="AA214" s="28">
        <v>2.7</v>
      </c>
      <c r="AB214" s="28">
        <v>3.5</v>
      </c>
      <c r="AC214" s="28">
        <v>2.88</v>
      </c>
      <c r="AD214" s="31">
        <v>2.6</v>
      </c>
      <c r="AE214" s="31">
        <v>2.2200000000000002</v>
      </c>
      <c r="AF214">
        <v>50</v>
      </c>
      <c r="AG214" s="28">
        <f t="shared" si="68"/>
        <v>3.0266666666666668</v>
      </c>
      <c r="AH214" s="31">
        <f t="shared" si="69"/>
        <v>2.41</v>
      </c>
      <c r="AI214" s="22" cm="1">
        <f t="array" ref="AI214">IF(U214="",0,IFERROR((U214-AVERAGEIFS($U$3:$U$722,$A$3:$A$722,$A214))/_xlfn.STDEV.S(_xlfn._xlws.FILTER($U$3:$U$722,$A$3:$A$722=$A214)),0))</f>
        <v>0</v>
      </c>
      <c r="AJ214" s="25">
        <f t="array" ref="AJ214">IFERROR((Z214-AVERAGEIFS($Z$3:$Z$722,$A$3:$A$722,$A214))/_xlfn.STDEV.S(_xlfn._xlws.FILTER($Z$3:$Z$722,$A$3:$A$722=$A214)),"")</f>
        <v>0.63340327472761071</v>
      </c>
      <c r="AK214" s="28">
        <f t="array" ref="AK214">IFERROR((AG214-AVERAGEIFS($AG$3:$AG$722,$A$3:$A$722,$A214))/_xlfn.STDEV.S(_xlfn._xlws.FILTER($AG$3:$AG$722,$A$3:$A$722=$A214)),"")</f>
        <v>0.46504434872037953</v>
      </c>
      <c r="AL214" s="31">
        <f t="array" ref="AL214">IFERROR((AH214-AVERAGEIFS($AH$3:$AH$722,$A$3:$A$722,$A214))/_xlfn.STDEV.S(_xlfn._xlws.FILTER($AH$3:$AH$722,$A$3:$A$722=$A214)),"")</f>
        <v>0.3878425737825828</v>
      </c>
      <c r="AM214" s="18">
        <f t="shared" si="70"/>
        <v>-0.13552618543578773</v>
      </c>
      <c r="AN214" s="18">
        <f t="shared" si="71"/>
        <v>0.49787708929182295</v>
      </c>
      <c r="AO214">
        <f t="shared" si="72"/>
        <v>-0.63340327472761071</v>
      </c>
      <c r="AP214">
        <f t="shared" si="73"/>
        <v>-0.24206243246616793</v>
      </c>
      <c r="AQ214">
        <f t="shared" si="74"/>
        <v>-0.15324067705535427</v>
      </c>
      <c r="AR214" s="18" t="str">
        <f t="shared" si="75"/>
        <v>D. 균형일치형</v>
      </c>
      <c r="AS214">
        <f t="shared" si="76"/>
        <v>3.0249999999999999</v>
      </c>
      <c r="AT214">
        <f t="shared" si="77"/>
        <v>2.975609756097561</v>
      </c>
      <c r="AU214">
        <f t="shared" si="78"/>
        <v>2.94</v>
      </c>
      <c r="AV214">
        <f t="shared" si="79"/>
        <v>3.137931034482758</v>
      </c>
    </row>
    <row r="215" spans="1:48" x14ac:dyDescent="0.3">
      <c r="A215" t="s">
        <v>116</v>
      </c>
      <c r="B215" t="s">
        <v>109</v>
      </c>
      <c r="C215">
        <v>2025</v>
      </c>
      <c r="D215" t="s">
        <v>95</v>
      </c>
      <c r="E215">
        <v>6</v>
      </c>
      <c r="F215">
        <v>6</v>
      </c>
      <c r="G215">
        <v>8</v>
      </c>
      <c r="H215">
        <v>6</v>
      </c>
      <c r="I215">
        <f t="shared" si="60"/>
        <v>6.2</v>
      </c>
      <c r="J215">
        <f t="array" ref="J215">STDEV(IF(($B$3:$B$722=$B215)*($C$3:$C$722=$C215)*($D$3:$D$722=$D215),$E$3:$E$722))</f>
        <v>1.988857852023507</v>
      </c>
      <c r="K215">
        <f t="shared" si="61"/>
        <v>6.4</v>
      </c>
      <c r="L215">
        <f t="array" ref="L215">STDEV(IF(($B$3:$B$722=$B215)*($C$3:$C$722=$C215)*($D$3:$D$722=$D215),$F$3:$F$722))</f>
        <v>1.5776212754932302</v>
      </c>
      <c r="M215">
        <f t="shared" si="62"/>
        <v>7.8</v>
      </c>
      <c r="N215">
        <f t="array" ref="N215">STDEV(IF(($B$3:$B$722=$B215)*($C$3:$C$722=$C215)*($D$3:$D$722=$D215),$G$3:$G$722))</f>
        <v>0.63245553203367588</v>
      </c>
      <c r="O215">
        <f t="shared" si="63"/>
        <v>5.2</v>
      </c>
      <c r="P215">
        <f t="array" ref="P215">STDEV(IF(($B$3:$B$722=$B215)*($C$3:$C$722=$C215)*($D$3:$D$722=$D215),$H$3:$H$722))</f>
        <v>1.9321835661585924</v>
      </c>
      <c r="Q215" s="35">
        <f t="shared" si="64"/>
        <v>-0.1005602284730987</v>
      </c>
      <c r="R215">
        <f t="shared" si="65"/>
        <v>-0.25354627641855532</v>
      </c>
      <c r="S215">
        <f t="shared" si="66"/>
        <v>0.31622776601683822</v>
      </c>
      <c r="T215">
        <f t="shared" si="67"/>
        <v>0.41403933560541228</v>
      </c>
      <c r="U215" s="22">
        <v>3.749999999999587E-5</v>
      </c>
      <c r="V215">
        <v>2</v>
      </c>
      <c r="W215">
        <v>2</v>
      </c>
      <c r="X215">
        <v>4</v>
      </c>
      <c r="Y215">
        <v>8</v>
      </c>
      <c r="Z215" s="25">
        <v>3.0249999999999999</v>
      </c>
      <c r="AA215" s="28">
        <v>2.6749999999999998</v>
      </c>
      <c r="AB215" s="28">
        <v>3.2250000000000001</v>
      </c>
      <c r="AC215" s="28">
        <v>2.8250000000000002</v>
      </c>
      <c r="AD215" s="31">
        <v>2.2999999999999998</v>
      </c>
      <c r="AE215" s="31">
        <v>2.15</v>
      </c>
      <c r="AF215">
        <v>40</v>
      </c>
      <c r="AG215" s="28">
        <f t="shared" si="68"/>
        <v>2.9083333333333337</v>
      </c>
      <c r="AH215" s="31">
        <f t="shared" si="69"/>
        <v>2.2249999999999996</v>
      </c>
      <c r="AI215" s="22" cm="1">
        <f t="array" ref="AI215">IF(U215="",0,IFERROR((U215-AVERAGEIFS($U$3:$U$722,$A$3:$A$722,$A215))/_xlfn.STDEV.S(_xlfn._xlws.FILTER($U$3:$U$722,$A$3:$A$722=$A215)),0))</f>
        <v>0.55851845272720857</v>
      </c>
      <c r="AJ215" s="25">
        <f t="array" ref="AJ215">IFERROR((Z215-AVERAGEIFS($Z$3:$Z$722,$A$3:$A$722,$A215))/_xlfn.STDEV.S(_xlfn._xlws.FILTER($Z$3:$Z$722,$A$3:$A$722=$A215)),"")</f>
        <v>0.66970078866106131</v>
      </c>
      <c r="AK215" s="28">
        <f t="array" ref="AK215">IFERROR((AG215-AVERAGEIFS($AG$3:$AG$722,$A$3:$A$722,$A215))/_xlfn.STDEV.S(_xlfn._xlws.FILTER($AG$3:$AG$722,$A$3:$A$722=$A215)),"")</f>
        <v>-0.40054522631064921</v>
      </c>
      <c r="AL215" s="31">
        <f t="array" ref="AL215">IFERROR((AH215-AVERAGEIFS($AH$3:$AH$722,$A$3:$A$722,$A215))/_xlfn.STDEV.S(_xlfn._xlws.FILTER($AH$3:$AH$722,$A$3:$A$722=$A215)),"")</f>
        <v>-1.001076426219943</v>
      </c>
      <c r="AM215" s="18">
        <f t="shared" si="70"/>
        <v>0.65907868120030733</v>
      </c>
      <c r="AN215" s="18">
        <f t="shared" si="71"/>
        <v>0.77026101713415995</v>
      </c>
      <c r="AO215">
        <f t="shared" si="72"/>
        <v>-0.11118233593385274</v>
      </c>
      <c r="AP215">
        <f t="shared" si="73"/>
        <v>-0.71677299232748748</v>
      </c>
      <c r="AQ215">
        <f t="shared" si="74"/>
        <v>-1.4151157618253554</v>
      </c>
      <c r="AR215" s="18" t="str">
        <f t="shared" si="75"/>
        <v>E. 총체적과소형</v>
      </c>
      <c r="AS215">
        <f t="shared" si="76"/>
        <v>2.975609756097561</v>
      </c>
      <c r="AT215">
        <f t="shared" si="77"/>
        <v>2.94</v>
      </c>
      <c r="AU215">
        <f t="shared" si="78"/>
        <v>3.137931034482758</v>
      </c>
      <c r="AV215" t="str">
        <f t="shared" si="79"/>
        <v/>
      </c>
    </row>
    <row r="216" spans="1:48" x14ac:dyDescent="0.3">
      <c r="A216" t="s">
        <v>116</v>
      </c>
      <c r="B216" t="s">
        <v>109</v>
      </c>
      <c r="C216">
        <v>2025</v>
      </c>
      <c r="D216" t="s">
        <v>96</v>
      </c>
      <c r="E216">
        <v>6</v>
      </c>
      <c r="F216">
        <v>6</v>
      </c>
      <c r="G216">
        <v>8</v>
      </c>
      <c r="H216">
        <v>6</v>
      </c>
      <c r="I216">
        <f t="shared" si="60"/>
        <v>6.2</v>
      </c>
      <c r="J216">
        <f t="array" ref="J216">STDEV(IF(($B$3:$B$722=$B216)*($C$3:$C$722=$C216)*($D$3:$D$722=$D216),$E$3:$E$722))</f>
        <v>1.988857852023507</v>
      </c>
      <c r="K216">
        <f t="shared" si="61"/>
        <v>6.4</v>
      </c>
      <c r="L216">
        <f t="array" ref="L216">STDEV(IF(($B$3:$B$722=$B216)*($C$3:$C$722=$C216)*($D$3:$D$722=$D216),$F$3:$F$722))</f>
        <v>1.5776212754932302</v>
      </c>
      <c r="M216">
        <f t="shared" si="62"/>
        <v>7.8</v>
      </c>
      <c r="N216">
        <f t="array" ref="N216">STDEV(IF(($B$3:$B$722=$B216)*($C$3:$C$722=$C216)*($D$3:$D$722=$D216),$G$3:$G$722))</f>
        <v>0.63245553203367588</v>
      </c>
      <c r="O216">
        <f t="shared" si="63"/>
        <v>5.2</v>
      </c>
      <c r="P216">
        <f t="array" ref="P216">STDEV(IF(($B$3:$B$722=$B216)*($C$3:$C$722=$C216)*($D$3:$D$722=$D216),$H$3:$H$722))</f>
        <v>1.9321835661585924</v>
      </c>
      <c r="Q216" s="35">
        <f t="shared" si="64"/>
        <v>-0.1005602284730987</v>
      </c>
      <c r="R216">
        <f t="shared" si="65"/>
        <v>-0.25354627641855532</v>
      </c>
      <c r="S216">
        <f t="shared" si="66"/>
        <v>0.31622776601683822</v>
      </c>
      <c r="T216">
        <f t="shared" si="67"/>
        <v>0.41403933560541228</v>
      </c>
      <c r="U216" s="22">
        <v>-5.2333333333332999E-3</v>
      </c>
      <c r="V216">
        <v>0</v>
      </c>
      <c r="W216">
        <v>0</v>
      </c>
      <c r="X216">
        <v>3</v>
      </c>
      <c r="Y216">
        <v>3</v>
      </c>
      <c r="Z216" s="25">
        <v>2.975609756097561</v>
      </c>
      <c r="AA216" s="28">
        <v>2.7317073170731709</v>
      </c>
      <c r="AB216" s="28">
        <v>3.24390243902439</v>
      </c>
      <c r="AC216" s="28">
        <v>2.8292682926829271</v>
      </c>
      <c r="AD216" s="31">
        <v>2.3902439024390238</v>
      </c>
      <c r="AE216" s="31">
        <v>2.3902439024390238</v>
      </c>
      <c r="AF216">
        <v>41</v>
      </c>
      <c r="AG216" s="28">
        <f t="shared" si="68"/>
        <v>2.934959349593496</v>
      </c>
      <c r="AH216" s="31">
        <f t="shared" si="69"/>
        <v>2.3902439024390238</v>
      </c>
      <c r="AI216" s="22" cm="1">
        <f t="array" ref="AI216">IF(U216="",0,IFERROR((U216-AVERAGEIFS($U$3:$U$722,$A$3:$A$722,$A216))/_xlfn.STDEV.S(_xlfn._xlws.FILTER($U$3:$U$722,$A$3:$A$722=$A216)),0))</f>
        <v>0.53323560234688505</v>
      </c>
      <c r="AJ216" s="25">
        <f t="array" ref="AJ216">IFERROR((Z216-AVERAGEIFS($Z$3:$Z$722,$A$3:$A$722,$A216))/_xlfn.STDEV.S(_xlfn._xlws.FILTER($Z$3:$Z$722,$A$3:$A$722=$A216)),"")</f>
        <v>0.31115217541599299</v>
      </c>
      <c r="AK216" s="28">
        <f t="array" ref="AK216">IFERROR((AG216-AVERAGEIFS($AG$3:$AG$722,$A$3:$A$722,$A216))/_xlfn.STDEV.S(_xlfn._xlws.FILTER($AG$3:$AG$722,$A$3:$A$722=$A216)),"")</f>
        <v>-0.20578013814667823</v>
      </c>
      <c r="AL216" s="31">
        <f t="array" ref="AL216">IFERROR((AH216-AVERAGEIFS($AH$3:$AH$722,$A$3:$A$722,$A216))/_xlfn.STDEV.S(_xlfn._xlws.FILTER($AH$3:$AH$722,$A$3:$A$722=$A216)),"")</f>
        <v>0.23952030746721276</v>
      </c>
      <c r="AM216" s="18">
        <f t="shared" si="70"/>
        <v>0.63379583081998381</v>
      </c>
      <c r="AN216" s="18">
        <f t="shared" si="71"/>
        <v>0.41171240388909169</v>
      </c>
      <c r="AO216">
        <f t="shared" si="72"/>
        <v>0.22208342693089206</v>
      </c>
      <c r="AP216">
        <f t="shared" si="73"/>
        <v>-0.52200790416351639</v>
      </c>
      <c r="AQ216">
        <f t="shared" si="74"/>
        <v>-0.17451902813819953</v>
      </c>
      <c r="AR216" s="18" t="str">
        <f t="shared" si="75"/>
        <v>E. 총체적과소형</v>
      </c>
      <c r="AS216">
        <f t="shared" si="76"/>
        <v>2.94</v>
      </c>
      <c r="AT216">
        <f t="shared" si="77"/>
        <v>3.137931034482758</v>
      </c>
      <c r="AU216" t="str">
        <f t="shared" si="78"/>
        <v/>
      </c>
      <c r="AV216" t="str">
        <f t="shared" si="79"/>
        <v/>
      </c>
    </row>
    <row r="217" spans="1:48" x14ac:dyDescent="0.3">
      <c r="A217" t="s">
        <v>116</v>
      </c>
      <c r="B217" t="s">
        <v>109</v>
      </c>
      <c r="C217">
        <v>2025</v>
      </c>
      <c r="D217" t="s">
        <v>97</v>
      </c>
      <c r="E217">
        <v>6</v>
      </c>
      <c r="F217">
        <v>6</v>
      </c>
      <c r="G217">
        <v>8</v>
      </c>
      <c r="H217">
        <v>6</v>
      </c>
      <c r="I217">
        <f t="shared" si="60"/>
        <v>6.2</v>
      </c>
      <c r="J217">
        <f t="array" ref="J217">STDEV(IF(($B$3:$B$722=$B217)*($C$3:$C$722=$C217)*($D$3:$D$722=$D217),$E$3:$E$722))</f>
        <v>1.988857852023507</v>
      </c>
      <c r="K217">
        <f t="shared" si="61"/>
        <v>6.4</v>
      </c>
      <c r="L217">
        <f t="array" ref="L217">STDEV(IF(($B$3:$B$722=$B217)*($C$3:$C$722=$C217)*($D$3:$D$722=$D217),$F$3:$F$722))</f>
        <v>1.5776212754932302</v>
      </c>
      <c r="M217">
        <f t="shared" si="62"/>
        <v>7.8</v>
      </c>
      <c r="N217">
        <f t="array" ref="N217">STDEV(IF(($B$3:$B$722=$B217)*($C$3:$C$722=$C217)*($D$3:$D$722=$D217),$G$3:$G$722))</f>
        <v>0.63245553203367588</v>
      </c>
      <c r="O217">
        <f t="shared" si="63"/>
        <v>5.2</v>
      </c>
      <c r="P217">
        <f t="array" ref="P217">STDEV(IF(($B$3:$B$722=$B217)*($C$3:$C$722=$C217)*($D$3:$D$722=$D217),$H$3:$H$722))</f>
        <v>1.9321835661585924</v>
      </c>
      <c r="Q217" s="35">
        <f t="shared" si="64"/>
        <v>-0.1005602284730987</v>
      </c>
      <c r="R217">
        <f t="shared" si="65"/>
        <v>-0.25354627641855532</v>
      </c>
      <c r="S217">
        <f t="shared" si="66"/>
        <v>0.31622776601683822</v>
      </c>
      <c r="T217">
        <f t="shared" si="67"/>
        <v>0.41403933560541228</v>
      </c>
      <c r="V217">
        <v>1</v>
      </c>
      <c r="W217">
        <v>0</v>
      </c>
      <c r="X217">
        <v>1</v>
      </c>
      <c r="Y217">
        <v>2</v>
      </c>
      <c r="Z217" s="25">
        <v>2.94</v>
      </c>
      <c r="AA217" s="28">
        <v>2.72</v>
      </c>
      <c r="AB217" s="28">
        <v>3.1</v>
      </c>
      <c r="AC217" s="28">
        <v>3.04</v>
      </c>
      <c r="AD217" s="31">
        <v>2.2599999999999998</v>
      </c>
      <c r="AE217" s="31">
        <v>2.2000000000000002</v>
      </c>
      <c r="AF217">
        <v>50</v>
      </c>
      <c r="AG217" s="28">
        <f t="shared" si="68"/>
        <v>2.9533333333333331</v>
      </c>
      <c r="AH217" s="31">
        <f t="shared" si="69"/>
        <v>2.23</v>
      </c>
      <c r="AI217" s="22" cm="1">
        <f t="array" ref="AI217">IF(U217="",0,IFERROR((U217-AVERAGEIFS($U$3:$U$722,$A$3:$A$722,$A217))/_xlfn.STDEV.S(_xlfn._xlws.FILTER($U$3:$U$722,$A$3:$A$722=$A217)),0))</f>
        <v>0</v>
      </c>
      <c r="AJ217" s="25">
        <f t="array" ref="AJ217">IFERROR((Z217-AVERAGEIFS($Z$3:$Z$722,$A$3:$A$722,$A217))/_xlfn.STDEV.S(_xlfn._xlws.FILTER($Z$3:$Z$722,$A$3:$A$722=$A217)),"")</f>
        <v>5.2643051792387638E-2</v>
      </c>
      <c r="AK217" s="28">
        <f t="array" ref="AK217">IFERROR((AG217-AVERAGEIFS($AG$3:$AG$722,$A$3:$A$722,$A217))/_xlfn.STDEV.S(_xlfn._xlws.FILTER($AG$3:$AG$722,$A$3:$A$722=$A217)),"")</f>
        <v>-7.1377359749557126E-2</v>
      </c>
      <c r="AL217" s="31">
        <f t="array" ref="AL217">IFERROR((AH217-AVERAGEIFS($AH$3:$AH$722,$A$3:$A$722,$A217))/_xlfn.STDEV.S(_xlfn._xlws.FILTER($AH$3:$AH$722,$A$3:$A$722=$A217)),"")</f>
        <v>-0.96353807486852083</v>
      </c>
      <c r="AM217" s="18">
        <f t="shared" si="70"/>
        <v>0.1005602284730987</v>
      </c>
      <c r="AN217" s="18">
        <f t="shared" si="71"/>
        <v>0.15320328026548635</v>
      </c>
      <c r="AO217">
        <f t="shared" si="72"/>
        <v>-5.2643051792387638E-2</v>
      </c>
      <c r="AP217">
        <f t="shared" si="73"/>
        <v>-0.38760512576639533</v>
      </c>
      <c r="AQ217">
        <f t="shared" si="74"/>
        <v>-1.3775774104739331</v>
      </c>
      <c r="AR217" s="18" t="str">
        <f t="shared" si="75"/>
        <v>D. 균형일치형</v>
      </c>
      <c r="AS217">
        <f t="shared" si="76"/>
        <v>3.137931034482758</v>
      </c>
      <c r="AT217" t="str">
        <f t="shared" si="77"/>
        <v/>
      </c>
      <c r="AU217" t="str">
        <f t="shared" si="78"/>
        <v/>
      </c>
      <c r="AV217" t="str">
        <f t="shared" si="79"/>
        <v/>
      </c>
    </row>
    <row r="218" spans="1:48" x14ac:dyDescent="0.3">
      <c r="A218" t="s">
        <v>116</v>
      </c>
      <c r="B218" t="s">
        <v>109</v>
      </c>
      <c r="C218">
        <v>2025</v>
      </c>
      <c r="D218" t="s">
        <v>98</v>
      </c>
      <c r="E218">
        <v>6</v>
      </c>
      <c r="F218">
        <v>6</v>
      </c>
      <c r="G218">
        <v>8</v>
      </c>
      <c r="H218">
        <v>6</v>
      </c>
      <c r="I218">
        <f t="shared" si="60"/>
        <v>6.2</v>
      </c>
      <c r="J218">
        <f t="array" ref="J218">STDEV(IF(($B$3:$B$722=$B218)*($C$3:$C$722=$C218)*($D$3:$D$722=$D218),$E$3:$E$722))</f>
        <v>1.988857852023507</v>
      </c>
      <c r="K218">
        <f t="shared" si="61"/>
        <v>6.4</v>
      </c>
      <c r="L218">
        <f t="array" ref="L218">STDEV(IF(($B$3:$B$722=$B218)*($C$3:$C$722=$C218)*($D$3:$D$722=$D218),$F$3:$F$722))</f>
        <v>1.5776212754932302</v>
      </c>
      <c r="M218">
        <f t="shared" si="62"/>
        <v>7.8</v>
      </c>
      <c r="N218">
        <f t="array" ref="N218">STDEV(IF(($B$3:$B$722=$B218)*($C$3:$C$722=$C218)*($D$3:$D$722=$D218),$G$3:$G$722))</f>
        <v>0.63245553203367588</v>
      </c>
      <c r="O218">
        <f t="shared" si="63"/>
        <v>5.2</v>
      </c>
      <c r="P218">
        <f t="array" ref="P218">STDEV(IF(($B$3:$B$722=$B218)*($C$3:$C$722=$C218)*($D$3:$D$722=$D218),$H$3:$H$722))</f>
        <v>1.9321835661585924</v>
      </c>
      <c r="Q218" s="35">
        <f t="shared" si="64"/>
        <v>-0.1005602284730987</v>
      </c>
      <c r="R218">
        <f t="shared" si="65"/>
        <v>-0.25354627641855532</v>
      </c>
      <c r="S218">
        <f t="shared" si="66"/>
        <v>0.31622776601683822</v>
      </c>
      <c r="T218">
        <f t="shared" si="67"/>
        <v>0.41403933560541228</v>
      </c>
      <c r="U218" s="22">
        <v>-0.50022857142857136</v>
      </c>
      <c r="V218">
        <v>0</v>
      </c>
      <c r="W218">
        <v>4</v>
      </c>
      <c r="X218">
        <v>3</v>
      </c>
      <c r="Y218">
        <v>7</v>
      </c>
      <c r="Z218">
        <v>3.137931034482758</v>
      </c>
      <c r="AA218">
        <v>2.896551724137931</v>
      </c>
      <c r="AB218">
        <v>3.5517241379310351</v>
      </c>
      <c r="AC218">
        <v>2.9655172413793101</v>
      </c>
      <c r="AD218">
        <v>2.6551724137931041</v>
      </c>
      <c r="AE218">
        <v>2.4827586206896548</v>
      </c>
      <c r="AF218">
        <v>29</v>
      </c>
      <c r="AG218" s="28">
        <f t="shared" si="68"/>
        <v>3.1379310344827585</v>
      </c>
      <c r="AH218" s="31">
        <f t="shared" si="69"/>
        <v>2.5689655172413794</v>
      </c>
      <c r="AI218" s="22" cm="1">
        <f t="array" ref="AI218">IF(U218="",0,IFERROR((U218-AVERAGEIFS($U$3:$U$722,$A$3:$A$722,$A218))/_xlfn.STDEV.S(_xlfn._xlws.FILTER($U$3:$U$722,$A$3:$A$722=$A218)),0))</f>
        <v>-1.8411309830256857</v>
      </c>
      <c r="AJ218" s="25">
        <f t="array" ref="AJ218">IFERROR((Z218-AVERAGEIFS($Z$3:$Z$722,$A$3:$A$722,$A218))/_xlfn.STDEV.S(_xlfn._xlws.FILTER($Z$3:$Z$722,$A$3:$A$722=$A218)),"")</f>
        <v>1.48952394819246</v>
      </c>
      <c r="AK218" s="28">
        <f t="array" ref="AK218">IFERROR((AG218-AVERAGEIFS($AG$3:$AG$722,$A$3:$A$722,$A218))/_xlfn.STDEV.S(_xlfn._xlws.FILTER($AG$3:$AG$722,$A$3:$A$722=$A218)),"")</f>
        <v>1.2789255615713115</v>
      </c>
      <c r="AL218" s="31">
        <f t="array" ref="AL218">IFERROR((AH218-AVERAGEIFS($AH$3:$AH$722,$A$3:$A$722,$A218))/_xlfn.STDEV.S(_xlfn._xlws.FILTER($AH$3:$AH$722,$A$3:$A$722=$A218)),"")</f>
        <v>1.5813032615759892</v>
      </c>
      <c r="AM218" s="18">
        <f t="shared" si="70"/>
        <v>-1.740570754552587</v>
      </c>
      <c r="AN218" s="18">
        <f t="shared" si="71"/>
        <v>1.5900841766655587</v>
      </c>
      <c r="AO218">
        <f t="shared" si="72"/>
        <v>-3.3306549312181457</v>
      </c>
      <c r="AP218">
        <f t="shared" si="73"/>
        <v>0.96269779555447332</v>
      </c>
      <c r="AQ218">
        <f t="shared" si="74"/>
        <v>1.1672639259705768</v>
      </c>
      <c r="AR218" s="18" t="str">
        <f t="shared" si="75"/>
        <v>B. 외부미화형</v>
      </c>
      <c r="AS218" t="str">
        <f t="shared" si="76"/>
        <v/>
      </c>
      <c r="AT218" t="str">
        <f t="shared" si="77"/>
        <v/>
      </c>
      <c r="AU218" t="str">
        <f t="shared" si="78"/>
        <v/>
      </c>
      <c r="AV218" t="str">
        <f t="shared" si="79"/>
        <v/>
      </c>
    </row>
    <row r="219" spans="1:48" x14ac:dyDescent="0.3">
      <c r="A219" t="s">
        <v>117</v>
      </c>
      <c r="B219" t="s">
        <v>109</v>
      </c>
      <c r="C219">
        <v>2023</v>
      </c>
      <c r="D219" t="s">
        <v>87</v>
      </c>
      <c r="E219">
        <v>4</v>
      </c>
      <c r="F219">
        <v>6</v>
      </c>
      <c r="G219">
        <v>6</v>
      </c>
      <c r="H219">
        <v>2</v>
      </c>
      <c r="I219">
        <f t="shared" si="60"/>
        <v>5.8</v>
      </c>
      <c r="J219">
        <f t="array" ref="J219">STDEV(IF(($B$3:$B$722=$B219)*($C$3:$C$722=$C219)*($D$3:$D$722=$D219),$E$3:$E$722))</f>
        <v>0.63245553203367788</v>
      </c>
      <c r="K219">
        <f t="shared" si="61"/>
        <v>6.4</v>
      </c>
      <c r="L219">
        <f t="array" ref="L219">STDEV(IF(($B$3:$B$722=$B219)*($C$3:$C$722=$C219)*($D$3:$D$722=$D219),$F$3:$F$722))</f>
        <v>0.84327404271156636</v>
      </c>
      <c r="M219">
        <f t="shared" si="62"/>
        <v>6.6</v>
      </c>
      <c r="N219">
        <f t="array" ref="N219">STDEV(IF(($B$3:$B$722=$B219)*($C$3:$C$722=$C219)*($D$3:$D$722=$D219),$G$3:$G$722))</f>
        <v>1.6465452046971285</v>
      </c>
      <c r="O219">
        <f t="shared" si="63"/>
        <v>5.4</v>
      </c>
      <c r="P219">
        <f t="array" ref="P219">STDEV(IF(($B$3:$B$722=$B219)*($C$3:$C$722=$C219)*($D$3:$D$722=$D219),$H$3:$H$722))</f>
        <v>1.3498971154211048</v>
      </c>
      <c r="Q219" s="35">
        <f t="shared" si="64"/>
        <v>-2.8460498941515322</v>
      </c>
      <c r="R219">
        <f t="shared" si="65"/>
        <v>-0.47434164902525816</v>
      </c>
      <c r="S219">
        <f t="shared" si="66"/>
        <v>-0.36439934858051215</v>
      </c>
      <c r="T219">
        <f t="shared" si="67"/>
        <v>-2.5187104714564557</v>
      </c>
      <c r="U219" s="22">
        <v>0.34060000000000001</v>
      </c>
      <c r="V219">
        <v>2</v>
      </c>
      <c r="W219">
        <v>0</v>
      </c>
      <c r="X219">
        <v>4</v>
      </c>
      <c r="Y219">
        <v>6</v>
      </c>
      <c r="Z219">
        <v>3.0869565217391299</v>
      </c>
      <c r="AA219">
        <v>3.0869565217391299</v>
      </c>
      <c r="AB219">
        <v>2.956521739130435</v>
      </c>
      <c r="AC219">
        <v>2.8260869565217388</v>
      </c>
      <c r="AD219">
        <v>2.6086956521739131</v>
      </c>
      <c r="AE219">
        <v>2.7391304347826089</v>
      </c>
      <c r="AF219">
        <v>23</v>
      </c>
      <c r="AG219" s="28">
        <f t="shared" si="68"/>
        <v>2.9565217391304341</v>
      </c>
      <c r="AH219" s="31">
        <f t="shared" si="69"/>
        <v>2.6739130434782608</v>
      </c>
      <c r="AI219" s="22" cm="1">
        <f t="array" ref="AI219">IF(U219="",0,IFERROR((U219-AVERAGEIFS($U$3:$U$722,$A$3:$A$722,$A219))/_xlfn.STDEV.S(_xlfn._xlws.FILTER($U$3:$U$722,$A$3:$A$722=$A219)),0))</f>
        <v>1.6712641425926071</v>
      </c>
      <c r="AJ219" s="25">
        <f t="array" ref="AJ219">IFERROR((Z219-AVERAGEIFS($Z$3:$Z$722,$A$3:$A$722,$A219))/_xlfn.STDEV.S(_xlfn._xlws.FILTER($Z$3:$Z$722,$A$3:$A$722=$A219)),"")</f>
        <v>0.65789075952652265</v>
      </c>
      <c r="AK219" s="28">
        <f t="array" ref="AK219">IFERROR((AG219-AVERAGEIFS($AG$3:$AG$722,$A$3:$A$722,$A219))/_xlfn.STDEV.S(_xlfn._xlws.FILTER($AG$3:$AG$722,$A$3:$A$722=$A219)),"")</f>
        <v>1.3487754447547944</v>
      </c>
      <c r="AL219" s="31">
        <f t="array" ref="AL219">IFERROR((AH219-AVERAGEIFS($AH$3:$AH$722,$A$3:$A$722,$A219))/_xlfn.STDEV.S(_xlfn._xlws.FILTER($AH$3:$AH$722,$A$3:$A$722=$A219)),"")</f>
        <v>1.0533633277072847</v>
      </c>
      <c r="AM219" s="18">
        <f t="shared" si="70"/>
        <v>4.5173140367441391</v>
      </c>
      <c r="AN219" s="18">
        <f t="shared" si="71"/>
        <v>3.5039406536780549</v>
      </c>
      <c r="AO219">
        <f t="shared" si="72"/>
        <v>1.0133733830660845</v>
      </c>
      <c r="AP219">
        <f t="shared" si="73"/>
        <v>1.7131747933353065</v>
      </c>
      <c r="AQ219">
        <f t="shared" si="74"/>
        <v>3.5720737991637401</v>
      </c>
      <c r="AR219" s="18" t="str">
        <f t="shared" si="75"/>
        <v>E. 총체적과소형</v>
      </c>
      <c r="AS219">
        <f t="shared" si="76"/>
        <v>2.833333333333333</v>
      </c>
      <c r="AT219">
        <f t="shared" si="77"/>
        <v>2.8666666666666671</v>
      </c>
      <c r="AU219">
        <f t="shared" si="78"/>
        <v>3</v>
      </c>
      <c r="AV219">
        <f t="shared" si="79"/>
        <v>2.8235294117647061</v>
      </c>
    </row>
    <row r="220" spans="1:48" x14ac:dyDescent="0.3">
      <c r="A220" t="s">
        <v>117</v>
      </c>
      <c r="B220" t="s">
        <v>109</v>
      </c>
      <c r="C220">
        <v>2023</v>
      </c>
      <c r="D220" t="s">
        <v>88</v>
      </c>
      <c r="E220">
        <v>4</v>
      </c>
      <c r="F220">
        <v>6</v>
      </c>
      <c r="G220">
        <v>6</v>
      </c>
      <c r="H220">
        <v>2</v>
      </c>
      <c r="I220">
        <f t="shared" si="60"/>
        <v>5.8</v>
      </c>
      <c r="J220">
        <f t="array" ref="J220">STDEV(IF(($B$3:$B$722=$B220)*($C$3:$C$722=$C220)*($D$3:$D$722=$D220),$E$3:$E$722))</f>
        <v>0.63245553203367788</v>
      </c>
      <c r="K220">
        <f t="shared" si="61"/>
        <v>6.4</v>
      </c>
      <c r="L220">
        <f t="array" ref="L220">STDEV(IF(($B$3:$B$722=$B220)*($C$3:$C$722=$C220)*($D$3:$D$722=$D220),$F$3:$F$722))</f>
        <v>0.84327404271156636</v>
      </c>
      <c r="M220">
        <f t="shared" si="62"/>
        <v>6.6</v>
      </c>
      <c r="N220">
        <f t="array" ref="N220">STDEV(IF(($B$3:$B$722=$B220)*($C$3:$C$722=$C220)*($D$3:$D$722=$D220),$G$3:$G$722))</f>
        <v>1.6465452046971285</v>
      </c>
      <c r="O220">
        <f t="shared" si="63"/>
        <v>5.4</v>
      </c>
      <c r="P220">
        <f t="array" ref="P220">STDEV(IF(($B$3:$B$722=$B220)*($C$3:$C$722=$C220)*($D$3:$D$722=$D220),$H$3:$H$722))</f>
        <v>1.3498971154211048</v>
      </c>
      <c r="Q220" s="35">
        <f t="shared" si="64"/>
        <v>-2.8460498941515322</v>
      </c>
      <c r="R220">
        <f t="shared" si="65"/>
        <v>-0.47434164902525816</v>
      </c>
      <c r="S220">
        <f t="shared" si="66"/>
        <v>-0.36439934858051215</v>
      </c>
      <c r="T220">
        <f t="shared" si="67"/>
        <v>-2.5187104714564557</v>
      </c>
      <c r="U220" s="22">
        <v>-0.1654999999999999</v>
      </c>
      <c r="V220">
        <v>0</v>
      </c>
      <c r="W220">
        <v>1</v>
      </c>
      <c r="X220">
        <v>5</v>
      </c>
      <c r="Y220">
        <v>6</v>
      </c>
      <c r="Z220">
        <v>2.833333333333333</v>
      </c>
      <c r="AA220">
        <v>2.7222222222222219</v>
      </c>
      <c r="AB220">
        <v>2.7222222222222219</v>
      </c>
      <c r="AC220">
        <v>1.944444444444444</v>
      </c>
      <c r="AD220">
        <v>2.2222222222222219</v>
      </c>
      <c r="AE220">
        <v>2</v>
      </c>
      <c r="AF220">
        <v>18</v>
      </c>
      <c r="AG220" s="28">
        <f t="shared" si="68"/>
        <v>2.4629629629629624</v>
      </c>
      <c r="AH220" s="31">
        <f t="shared" si="69"/>
        <v>2.1111111111111107</v>
      </c>
      <c r="AI220" s="22" cm="1">
        <f t="array" ref="AI220">IF(U220="",0,IFERROR((U220-AVERAGEIFS($U$3:$U$722,$A$3:$A$722,$A220))/_xlfn.STDEV.S(_xlfn._xlws.FILTER($U$3:$U$722,$A$3:$A$722=$A220)),0))</f>
        <v>-0.32775080064760992</v>
      </c>
      <c r="AJ220" s="25">
        <f t="array" ref="AJ220">IFERROR((Z220-AVERAGEIFS($Z$3:$Z$722,$A$3:$A$722,$A220))/_xlfn.STDEV.S(_xlfn._xlws.FILTER($Z$3:$Z$722,$A$3:$A$722=$A220)),"")</f>
        <v>-0.97123046885216968</v>
      </c>
      <c r="AK220" s="28">
        <f t="array" ref="AK220">IFERROR((AG220-AVERAGEIFS($AG$3:$AG$722,$A$3:$A$722,$A220))/_xlfn.STDEV.S(_xlfn._xlws.FILTER($AG$3:$AG$722,$A$3:$A$722=$A220)),"")</f>
        <v>-1.449956243186556</v>
      </c>
      <c r="AL220" s="31">
        <f t="array" ref="AL220">IFERROR((AH220-AVERAGEIFS($AH$3:$AH$722,$A$3:$A$722,$A220))/_xlfn.STDEV.S(_xlfn._xlws.FILTER($AH$3:$AH$722,$A$3:$A$722=$A220)),"")</f>
        <v>-1.9523680093428182</v>
      </c>
      <c r="AM220" s="18">
        <f t="shared" si="70"/>
        <v>2.5182990935039222</v>
      </c>
      <c r="AN220" s="18">
        <f t="shared" si="71"/>
        <v>1.8748194252993624</v>
      </c>
      <c r="AO220">
        <f t="shared" si="72"/>
        <v>0.64347966820455982</v>
      </c>
      <c r="AP220">
        <f t="shared" si="73"/>
        <v>-1.0855568946060439</v>
      </c>
      <c r="AQ220">
        <f t="shared" si="74"/>
        <v>0.56634246211363748</v>
      </c>
      <c r="AR220" s="18" t="str">
        <f t="shared" si="75"/>
        <v>E. 총체적과소형</v>
      </c>
      <c r="AS220">
        <f t="shared" si="76"/>
        <v>2.8666666666666671</v>
      </c>
      <c r="AT220">
        <f t="shared" si="77"/>
        <v>3</v>
      </c>
      <c r="AU220">
        <f t="shared" si="78"/>
        <v>2.8235294117647061</v>
      </c>
      <c r="AV220">
        <f t="shared" si="79"/>
        <v>3.06</v>
      </c>
    </row>
    <row r="221" spans="1:48" x14ac:dyDescent="0.3">
      <c r="A221" t="s">
        <v>117</v>
      </c>
      <c r="B221" t="s">
        <v>109</v>
      </c>
      <c r="C221">
        <v>2023</v>
      </c>
      <c r="D221" t="s">
        <v>89</v>
      </c>
      <c r="E221">
        <v>4</v>
      </c>
      <c r="F221">
        <v>6</v>
      </c>
      <c r="G221">
        <v>6</v>
      </c>
      <c r="H221">
        <v>2</v>
      </c>
      <c r="I221">
        <f t="shared" si="60"/>
        <v>5.8</v>
      </c>
      <c r="J221">
        <f t="array" ref="J221">STDEV(IF(($B$3:$B$722=$B221)*($C$3:$C$722=$C221)*($D$3:$D$722=$D221),$E$3:$E$722))</f>
        <v>0.63245553203367788</v>
      </c>
      <c r="K221">
        <f t="shared" si="61"/>
        <v>6.4</v>
      </c>
      <c r="L221">
        <f t="array" ref="L221">STDEV(IF(($B$3:$B$722=$B221)*($C$3:$C$722=$C221)*($D$3:$D$722=$D221),$F$3:$F$722))</f>
        <v>0.84327404271156636</v>
      </c>
      <c r="M221">
        <f t="shared" si="62"/>
        <v>6.6</v>
      </c>
      <c r="N221">
        <f t="array" ref="N221">STDEV(IF(($B$3:$B$722=$B221)*($C$3:$C$722=$C221)*($D$3:$D$722=$D221),$G$3:$G$722))</f>
        <v>1.6465452046971285</v>
      </c>
      <c r="O221">
        <f t="shared" si="63"/>
        <v>5.4</v>
      </c>
      <c r="P221">
        <f t="array" ref="P221">STDEV(IF(($B$3:$B$722=$B221)*($C$3:$C$722=$C221)*($D$3:$D$722=$D221),$H$3:$H$722))</f>
        <v>1.3498971154211048</v>
      </c>
      <c r="Q221" s="35">
        <f t="shared" si="64"/>
        <v>-2.8460498941515322</v>
      </c>
      <c r="R221">
        <f t="shared" si="65"/>
        <v>-0.47434164902525816</v>
      </c>
      <c r="S221">
        <f t="shared" si="66"/>
        <v>-0.36439934858051215</v>
      </c>
      <c r="T221">
        <f t="shared" si="67"/>
        <v>-2.5187104714564557</v>
      </c>
      <c r="U221" s="22">
        <v>-3.5400000000000001E-2</v>
      </c>
      <c r="V221">
        <v>0</v>
      </c>
      <c r="W221">
        <v>0</v>
      </c>
      <c r="X221">
        <v>3</v>
      </c>
      <c r="Y221">
        <v>3</v>
      </c>
      <c r="Z221">
        <v>2.8666666666666671</v>
      </c>
      <c r="AA221">
        <v>2.8</v>
      </c>
      <c r="AB221">
        <v>2.7333333333333329</v>
      </c>
      <c r="AC221">
        <v>2.666666666666667</v>
      </c>
      <c r="AD221">
        <v>2.4</v>
      </c>
      <c r="AE221">
        <v>2.7333333333333329</v>
      </c>
      <c r="AF221">
        <v>15</v>
      </c>
      <c r="AG221" s="28">
        <f t="shared" si="68"/>
        <v>2.7333333333333329</v>
      </c>
      <c r="AH221" s="31">
        <f t="shared" si="69"/>
        <v>2.5666666666666664</v>
      </c>
      <c r="AI221" s="22" cm="1">
        <f t="array" ref="AI221">IF(U221="",0,IFERROR((U221-AVERAGEIFS($U$3:$U$722,$A$3:$A$722,$A221))/_xlfn.STDEV.S(_xlfn._xlws.FILTER($U$3:$U$722,$A$3:$A$722=$A221)),0))</f>
        <v>0.18612361965579272</v>
      </c>
      <c r="AJ221" s="25">
        <f t="array" ref="AJ221">IFERROR((Z221-AVERAGEIFS($Z$3:$Z$722,$A$3:$A$722,$A221))/_xlfn.STDEV.S(_xlfn._xlws.FILTER($Z$3:$Z$722,$A$3:$A$722=$A221)),"")</f>
        <v>-0.75711739312239357</v>
      </c>
      <c r="AK221" s="28">
        <f t="array" ref="AK221">IFERROR((AG221-AVERAGEIFS($AG$3:$AG$722,$A$3:$A$722,$A221))/_xlfn.STDEV.S(_xlfn._xlws.FILTER($AG$3:$AG$722,$A$3:$A$722=$A221)),"")</f>
        <v>8.3182583584579889E-2</v>
      </c>
      <c r="AL221" s="31">
        <f t="array" ref="AL221">IFERROR((AH221-AVERAGEIFS($AH$3:$AH$722,$A$3:$A$722,$A221))/_xlfn.STDEV.S(_xlfn._xlws.FILTER($AH$3:$AH$722,$A$3:$A$722=$A221)),"")</f>
        <v>0.4805973561835738</v>
      </c>
      <c r="AM221" s="18">
        <f t="shared" si="70"/>
        <v>3.0321735138073249</v>
      </c>
      <c r="AN221" s="18">
        <f t="shared" si="71"/>
        <v>2.0889325010291389</v>
      </c>
      <c r="AO221">
        <f t="shared" si="72"/>
        <v>0.94324101277818628</v>
      </c>
      <c r="AP221">
        <f t="shared" si="73"/>
        <v>0.44758193216509201</v>
      </c>
      <c r="AQ221">
        <f t="shared" si="74"/>
        <v>2.9993078276400293</v>
      </c>
      <c r="AR221" s="18" t="str">
        <f t="shared" si="75"/>
        <v>E. 총체적과소형</v>
      </c>
      <c r="AS221">
        <f t="shared" si="76"/>
        <v>3</v>
      </c>
      <c r="AT221">
        <f t="shared" si="77"/>
        <v>2.8235294117647061</v>
      </c>
      <c r="AU221">
        <f t="shared" si="78"/>
        <v>3.06</v>
      </c>
      <c r="AV221">
        <f t="shared" si="79"/>
        <v>3.2272727272727271</v>
      </c>
    </row>
    <row r="222" spans="1:48" x14ac:dyDescent="0.3">
      <c r="A222" t="s">
        <v>117</v>
      </c>
      <c r="B222" t="s">
        <v>109</v>
      </c>
      <c r="C222">
        <v>2023</v>
      </c>
      <c r="D222" t="s">
        <v>90</v>
      </c>
      <c r="E222">
        <v>4</v>
      </c>
      <c r="F222">
        <v>6</v>
      </c>
      <c r="G222">
        <v>6</v>
      </c>
      <c r="H222">
        <v>2</v>
      </c>
      <c r="I222">
        <f t="shared" si="60"/>
        <v>5.8</v>
      </c>
      <c r="J222">
        <f t="array" ref="J222">STDEV(IF(($B$3:$B$722=$B222)*($C$3:$C$722=$C222)*($D$3:$D$722=$D222),$E$3:$E$722))</f>
        <v>0.63245553203367788</v>
      </c>
      <c r="K222">
        <f t="shared" si="61"/>
        <v>6.4</v>
      </c>
      <c r="L222">
        <f t="array" ref="L222">STDEV(IF(($B$3:$B$722=$B222)*($C$3:$C$722=$C222)*($D$3:$D$722=$D222),$F$3:$F$722))</f>
        <v>0.84327404271156636</v>
      </c>
      <c r="M222">
        <f t="shared" si="62"/>
        <v>6.6</v>
      </c>
      <c r="N222">
        <f t="array" ref="N222">STDEV(IF(($B$3:$B$722=$B222)*($C$3:$C$722=$C222)*($D$3:$D$722=$D222),$G$3:$G$722))</f>
        <v>1.6465452046971285</v>
      </c>
      <c r="O222">
        <f t="shared" si="63"/>
        <v>5.4</v>
      </c>
      <c r="P222">
        <f t="array" ref="P222">STDEV(IF(($B$3:$B$722=$B222)*($C$3:$C$722=$C222)*($D$3:$D$722=$D222),$H$3:$H$722))</f>
        <v>1.3498971154211048</v>
      </c>
      <c r="Q222" s="35">
        <f t="shared" si="64"/>
        <v>-2.8460498941515322</v>
      </c>
      <c r="R222">
        <f t="shared" si="65"/>
        <v>-0.47434164902525816</v>
      </c>
      <c r="S222">
        <f t="shared" si="66"/>
        <v>-0.36439934858051215</v>
      </c>
      <c r="T222">
        <f t="shared" si="67"/>
        <v>-2.5187104714564557</v>
      </c>
      <c r="U222" s="22">
        <v>-0.30559999999999998</v>
      </c>
      <c r="V222">
        <v>0</v>
      </c>
      <c r="W222">
        <v>1</v>
      </c>
      <c r="X222">
        <v>2</v>
      </c>
      <c r="Y222">
        <v>3</v>
      </c>
      <c r="Z222">
        <v>3</v>
      </c>
      <c r="AA222">
        <v>2.9629629629629628</v>
      </c>
      <c r="AB222">
        <v>2.925925925925926</v>
      </c>
      <c r="AC222">
        <v>2.7037037037037042</v>
      </c>
      <c r="AD222">
        <v>2.481481481481481</v>
      </c>
      <c r="AE222">
        <v>2.407407407407407</v>
      </c>
      <c r="AF222">
        <v>27</v>
      </c>
      <c r="AG222" s="28">
        <f t="shared" si="68"/>
        <v>2.8641975308641978</v>
      </c>
      <c r="AH222" s="31">
        <f t="shared" si="69"/>
        <v>2.4444444444444438</v>
      </c>
      <c r="AI222" s="22" cm="1">
        <f t="array" ref="AI222">IF(U222="",0,IFERROR((U222-AVERAGEIFS($U$3:$U$722,$A$3:$A$722,$A222))/_xlfn.STDEV.S(_xlfn._xlws.FILTER($U$3:$U$722,$A$3:$A$722=$A222)),0))</f>
        <v>-0.88112363911422642</v>
      </c>
      <c r="AJ222" s="25">
        <f t="array" ref="AJ222">IFERROR((Z222-AVERAGEIFS($Z$3:$Z$722,$A$3:$A$722,$A222))/_xlfn.STDEV.S(_xlfn._xlws.FILTER($Z$3:$Z$722,$A$3:$A$722=$A222)),"")</f>
        <v>9.9334909796688048E-2</v>
      </c>
      <c r="AK222" s="28">
        <f t="array" ref="AK222">IFERROR((AG222-AVERAGEIFS($AG$3:$AG$722,$A$3:$A$722,$A222))/_xlfn.STDEV.S(_xlfn._xlws.FILTER($AG$3:$AG$722,$A$3:$A$722=$A222)),"")</f>
        <v>0.82524977827746171</v>
      </c>
      <c r="AL222" s="31">
        <f t="array" ref="AL222">IFERROR((AH222-AVERAGEIFS($AH$3:$AH$722,$A$3:$A$722,$A222))/_xlfn.STDEV.S(_xlfn._xlws.FILTER($AH$3:$AH$722,$A$3:$A$722=$A222)),"")</f>
        <v>-0.172149449201558</v>
      </c>
      <c r="AM222" s="18">
        <f t="shared" si="70"/>
        <v>1.9649262550373057</v>
      </c>
      <c r="AN222" s="18">
        <f t="shared" si="71"/>
        <v>2.9453848039482202</v>
      </c>
      <c r="AO222">
        <f t="shared" si="72"/>
        <v>-0.98045854891091444</v>
      </c>
      <c r="AP222">
        <f t="shared" si="73"/>
        <v>1.1896491268579739</v>
      </c>
      <c r="AQ222">
        <f t="shared" si="74"/>
        <v>2.3465610222548978</v>
      </c>
      <c r="AR222" s="18" t="str">
        <f t="shared" si="75"/>
        <v>E. 총체적과소형</v>
      </c>
      <c r="AS222">
        <f t="shared" si="76"/>
        <v>2.8235294117647061</v>
      </c>
      <c r="AT222">
        <f t="shared" si="77"/>
        <v>3.06</v>
      </c>
      <c r="AU222">
        <f t="shared" si="78"/>
        <v>3.2272727272727271</v>
      </c>
      <c r="AV222">
        <f t="shared" si="79"/>
        <v>2.714285714285714</v>
      </c>
    </row>
    <row r="223" spans="1:48" x14ac:dyDescent="0.3">
      <c r="A223" t="s">
        <v>117</v>
      </c>
      <c r="B223" t="s">
        <v>109</v>
      </c>
      <c r="C223">
        <v>2024</v>
      </c>
      <c r="D223" t="s">
        <v>91</v>
      </c>
      <c r="E223">
        <v>2</v>
      </c>
      <c r="F223">
        <v>6</v>
      </c>
      <c r="G223">
        <v>4</v>
      </c>
      <c r="H223">
        <v>1</v>
      </c>
      <c r="I223">
        <f t="shared" si="60"/>
        <v>5.8</v>
      </c>
      <c r="J223">
        <f t="array" ref="J223">STDEV(IF(($B$3:$B$722=$B223)*($C$3:$C$722=$C223)*($D$3:$D$722=$D223),$E$3:$E$722))</f>
        <v>1.4757295747452446</v>
      </c>
      <c r="K223">
        <f t="shared" si="61"/>
        <v>6</v>
      </c>
      <c r="L223">
        <f t="array" ref="L223">STDEV(IF(($B$3:$B$722=$B223)*($C$3:$C$722=$C223)*($D$3:$D$722=$D223),$F$3:$F$722))</f>
        <v>0.94280904158206336</v>
      </c>
      <c r="M223">
        <f t="shared" si="62"/>
        <v>7</v>
      </c>
      <c r="N223">
        <f t="array" ref="N223">STDEV(IF(($B$3:$B$722=$B223)*($C$3:$C$722=$C223)*($D$3:$D$722=$D223),$G$3:$G$722))</f>
        <v>1.4142135623730951</v>
      </c>
      <c r="O223">
        <f t="shared" si="63"/>
        <v>5.0999999999999996</v>
      </c>
      <c r="P223">
        <f t="array" ref="P223">STDEV(IF(($B$3:$B$722=$B223)*($C$3:$C$722=$C223)*($D$3:$D$722=$D223),$H$3:$H$722))</f>
        <v>1.663329993316619</v>
      </c>
      <c r="Q223" s="35">
        <f t="shared" si="64"/>
        <v>-2.5749975232799645</v>
      </c>
      <c r="R223">
        <f t="shared" si="65"/>
        <v>0</v>
      </c>
      <c r="S223">
        <f t="shared" si="66"/>
        <v>-2.1213203435596424</v>
      </c>
      <c r="T223">
        <f t="shared" si="67"/>
        <v>-2.4649348093728234</v>
      </c>
      <c r="U223" s="22">
        <v>-6.8476923076923005E-2</v>
      </c>
      <c r="V223">
        <v>2</v>
      </c>
      <c r="W223">
        <v>2</v>
      </c>
      <c r="X223">
        <v>9</v>
      </c>
      <c r="Y223">
        <v>13</v>
      </c>
      <c r="Z223">
        <v>2.8235294117647061</v>
      </c>
      <c r="AA223">
        <v>2.8529411764705879</v>
      </c>
      <c r="AB223">
        <v>2.382352941176471</v>
      </c>
      <c r="AC223">
        <v>2.382352941176471</v>
      </c>
      <c r="AD223">
        <v>2.4117647058823528</v>
      </c>
      <c r="AE223">
        <v>2.382352941176471</v>
      </c>
      <c r="AF223">
        <v>34</v>
      </c>
      <c r="AG223" s="28">
        <f t="shared" si="68"/>
        <v>2.5392156862745101</v>
      </c>
      <c r="AH223" s="31">
        <f t="shared" si="69"/>
        <v>2.3970588235294121</v>
      </c>
      <c r="AI223" s="22" cm="1">
        <f t="array" ref="AI223">IF(U223="",0,IFERROR((U223-AVERAGEIFS($U$3:$U$722,$A$3:$A$722,$A223))/_xlfn.STDEV.S(_xlfn._xlws.FILTER($U$3:$U$722,$A$3:$A$722=$A223)),0))</f>
        <v>5.5475005731318749E-2</v>
      </c>
      <c r="AJ223" s="25">
        <f t="array" ref="AJ223">IFERROR((Z223-AVERAGEIFS($Z$3:$Z$722,$A$3:$A$722,$A223))/_xlfn.STDEV.S(_xlfn._xlws.FILTER($Z$3:$Z$722,$A$3:$A$722=$A223)),"")</f>
        <v>-1.0342049028903346</v>
      </c>
      <c r="AK223" s="28">
        <f t="array" ref="AK223">IFERROR((AG223-AVERAGEIFS($AG$3:$AG$722,$A$3:$A$722,$A223))/_xlfn.STDEV.S(_xlfn._xlws.FILTER($AG$3:$AG$722,$A$3:$A$722=$A223)),"")</f>
        <v>-1.0175641486096798</v>
      </c>
      <c r="AL223" s="31">
        <f t="array" ref="AL223">IFERROR((AH223-AVERAGEIFS($AH$3:$AH$722,$A$3:$A$722,$A223))/_xlfn.STDEV.S(_xlfn._xlws.FILTER($AH$3:$AH$722,$A$3:$A$722=$A223)),"")</f>
        <v>-0.42521973471182978</v>
      </c>
      <c r="AM223" s="18">
        <f t="shared" si="70"/>
        <v>2.6304725290112834</v>
      </c>
      <c r="AN223" s="18">
        <f t="shared" si="71"/>
        <v>1.5407926203896298</v>
      </c>
      <c r="AO223">
        <f t="shared" si="72"/>
        <v>1.0896799086216533</v>
      </c>
      <c r="AP223">
        <f t="shared" si="73"/>
        <v>1.1037561949499626</v>
      </c>
      <c r="AQ223">
        <f t="shared" si="74"/>
        <v>2.0397150746609936</v>
      </c>
      <c r="AR223" s="18" t="str">
        <f t="shared" si="75"/>
        <v>E. 총체적과소형</v>
      </c>
      <c r="AS223">
        <f t="shared" si="76"/>
        <v>3.06</v>
      </c>
      <c r="AT223">
        <f t="shared" si="77"/>
        <v>3.2272727272727271</v>
      </c>
      <c r="AU223">
        <f t="shared" si="78"/>
        <v>2.714285714285714</v>
      </c>
      <c r="AV223">
        <f t="shared" si="79"/>
        <v>3.083333333333333</v>
      </c>
    </row>
    <row r="224" spans="1:48" x14ac:dyDescent="0.3">
      <c r="A224" t="s">
        <v>117</v>
      </c>
      <c r="B224" t="s">
        <v>109</v>
      </c>
      <c r="C224">
        <v>2024</v>
      </c>
      <c r="D224" t="s">
        <v>92</v>
      </c>
      <c r="E224">
        <v>2</v>
      </c>
      <c r="F224">
        <v>6</v>
      </c>
      <c r="G224">
        <v>4</v>
      </c>
      <c r="H224">
        <v>1</v>
      </c>
      <c r="I224">
        <f t="shared" si="60"/>
        <v>5.8</v>
      </c>
      <c r="J224">
        <f t="array" ref="J224">STDEV(IF(($B$3:$B$722=$B224)*($C$3:$C$722=$C224)*($D$3:$D$722=$D224),$E$3:$E$722))</f>
        <v>1.4757295747452446</v>
      </c>
      <c r="K224">
        <f t="shared" si="61"/>
        <v>6</v>
      </c>
      <c r="L224">
        <f t="array" ref="L224">STDEV(IF(($B$3:$B$722=$B224)*($C$3:$C$722=$C224)*($D$3:$D$722=$D224),$F$3:$F$722))</f>
        <v>0.94280904158206336</v>
      </c>
      <c r="M224">
        <f t="shared" si="62"/>
        <v>7</v>
      </c>
      <c r="N224">
        <f t="array" ref="N224">STDEV(IF(($B$3:$B$722=$B224)*($C$3:$C$722=$C224)*($D$3:$D$722=$D224),$G$3:$G$722))</f>
        <v>1.4142135623730951</v>
      </c>
      <c r="O224">
        <f t="shared" si="63"/>
        <v>5.0999999999999996</v>
      </c>
      <c r="P224">
        <f t="array" ref="P224">STDEV(IF(($B$3:$B$722=$B224)*($C$3:$C$722=$C224)*($D$3:$D$722=$D224),$H$3:$H$722))</f>
        <v>1.663329993316619</v>
      </c>
      <c r="Q224" s="35">
        <f t="shared" si="64"/>
        <v>-2.5749975232799645</v>
      </c>
      <c r="R224">
        <f t="shared" si="65"/>
        <v>0</v>
      </c>
      <c r="S224">
        <f t="shared" si="66"/>
        <v>-2.1213203435596424</v>
      </c>
      <c r="T224">
        <f t="shared" si="67"/>
        <v>-2.4649348093728234</v>
      </c>
      <c r="U224" s="22">
        <v>-1.06E-2</v>
      </c>
      <c r="V224">
        <v>0</v>
      </c>
      <c r="W224">
        <v>0</v>
      </c>
      <c r="X224">
        <v>3</v>
      </c>
      <c r="Y224">
        <v>3</v>
      </c>
      <c r="Z224">
        <v>3.06</v>
      </c>
      <c r="AA224">
        <v>2.88</v>
      </c>
      <c r="AB224">
        <v>2.82</v>
      </c>
      <c r="AC224">
        <v>2.7</v>
      </c>
      <c r="AD224">
        <v>2.68</v>
      </c>
      <c r="AE224">
        <v>2.36</v>
      </c>
      <c r="AF224">
        <v>50</v>
      </c>
      <c r="AG224" s="28">
        <f t="shared" si="68"/>
        <v>2.7999999999999994</v>
      </c>
      <c r="AH224" s="31">
        <f t="shared" si="69"/>
        <v>2.52</v>
      </c>
      <c r="AI224" s="22" cm="1">
        <f t="array" ref="AI224">IF(U224="",0,IFERROR((U224-AVERAGEIFS($U$3:$U$722,$A$3:$A$722,$A224))/_xlfn.STDEV.S(_xlfn._xlws.FILTER($U$3:$U$722,$A$3:$A$722=$A224)),0))</f>
        <v>0.28407969670056132</v>
      </c>
      <c r="AJ224" s="25">
        <f t="array" ref="AJ224">IFERROR((Z224-AVERAGEIFS($Z$3:$Z$722,$A$3:$A$722,$A224))/_xlfn.STDEV.S(_xlfn._xlws.FILTER($Z$3:$Z$722,$A$3:$A$722=$A224)),"")</f>
        <v>0.4847384461102765</v>
      </c>
      <c r="AK224" s="28">
        <f t="array" ref="AK224">IFERROR((AG224-AVERAGEIFS($AG$3:$AG$722,$A$3:$A$722,$A224))/_xlfn.STDEV.S(_xlfn._xlws.FILTER($AG$3:$AG$722,$A$3:$A$722=$A224)),"")</f>
        <v>0.46121681484321453</v>
      </c>
      <c r="AL224" s="31">
        <f t="array" ref="AL224">IFERROR((AH224-AVERAGEIFS($AH$3:$AH$722,$A$3:$A$722,$A224))/_xlfn.STDEV.S(_xlfn._xlws.FILTER($AH$3:$AH$722,$A$3:$A$722=$A224)),"")</f>
        <v>0.23136675776379848</v>
      </c>
      <c r="AM224" s="18">
        <f t="shared" si="70"/>
        <v>2.8590772199805259</v>
      </c>
      <c r="AN224" s="18">
        <f t="shared" si="71"/>
        <v>3.0597359693902408</v>
      </c>
      <c r="AO224">
        <f t="shared" si="72"/>
        <v>-0.20065874940971518</v>
      </c>
      <c r="AP224">
        <f t="shared" si="73"/>
        <v>2.5825371584028569</v>
      </c>
      <c r="AQ224">
        <f t="shared" si="74"/>
        <v>2.6963015671366217</v>
      </c>
      <c r="AR224" s="18" t="str">
        <f t="shared" si="75"/>
        <v>E. 총체적과소형</v>
      </c>
      <c r="AS224">
        <f t="shared" si="76"/>
        <v>3.2272727272727271</v>
      </c>
      <c r="AT224">
        <f t="shared" si="77"/>
        <v>2.714285714285714</v>
      </c>
      <c r="AU224">
        <f t="shared" si="78"/>
        <v>3.083333333333333</v>
      </c>
      <c r="AV224">
        <f t="shared" si="79"/>
        <v>3.1904761904761911</v>
      </c>
    </row>
    <row r="225" spans="1:48" x14ac:dyDescent="0.3">
      <c r="A225" t="s">
        <v>117</v>
      </c>
      <c r="B225" t="s">
        <v>109</v>
      </c>
      <c r="C225">
        <v>2024</v>
      </c>
      <c r="D225" t="s">
        <v>93</v>
      </c>
      <c r="E225">
        <v>2</v>
      </c>
      <c r="F225">
        <v>6</v>
      </c>
      <c r="G225">
        <v>4</v>
      </c>
      <c r="H225">
        <v>1</v>
      </c>
      <c r="I225">
        <f t="shared" si="60"/>
        <v>5.8</v>
      </c>
      <c r="J225">
        <f t="array" ref="J225">STDEV(IF(($B$3:$B$722=$B225)*($C$3:$C$722=$C225)*($D$3:$D$722=$D225),$E$3:$E$722))</f>
        <v>1.4757295747452446</v>
      </c>
      <c r="K225">
        <f t="shared" si="61"/>
        <v>6</v>
      </c>
      <c r="L225">
        <f t="array" ref="L225">STDEV(IF(($B$3:$B$722=$B225)*($C$3:$C$722=$C225)*($D$3:$D$722=$D225),$F$3:$F$722))</f>
        <v>0.94280904158206336</v>
      </c>
      <c r="M225">
        <f t="shared" si="62"/>
        <v>7</v>
      </c>
      <c r="N225">
        <f t="array" ref="N225">STDEV(IF(($B$3:$B$722=$B225)*($C$3:$C$722=$C225)*($D$3:$D$722=$D225),$G$3:$G$722))</f>
        <v>1.4142135623730951</v>
      </c>
      <c r="O225">
        <f t="shared" si="63"/>
        <v>5.0999999999999996</v>
      </c>
      <c r="P225">
        <f t="array" ref="P225">STDEV(IF(($B$3:$B$722=$B225)*($C$3:$C$722=$C225)*($D$3:$D$722=$D225),$H$3:$H$722))</f>
        <v>1.663329993316619</v>
      </c>
      <c r="Q225" s="35">
        <f t="shared" si="64"/>
        <v>-2.5749975232799645</v>
      </c>
      <c r="R225">
        <f t="shared" si="65"/>
        <v>0</v>
      </c>
      <c r="S225">
        <f t="shared" si="66"/>
        <v>-2.1213203435596424</v>
      </c>
      <c r="T225">
        <f t="shared" si="67"/>
        <v>-2.4649348093728234</v>
      </c>
      <c r="V225">
        <v>0</v>
      </c>
      <c r="W225">
        <v>1</v>
      </c>
      <c r="X225">
        <v>0</v>
      </c>
      <c r="Y225">
        <v>1</v>
      </c>
      <c r="Z225">
        <v>3.2272727272727271</v>
      </c>
      <c r="AA225">
        <v>3.0909090909090908</v>
      </c>
      <c r="AB225">
        <v>2.8636363636363642</v>
      </c>
      <c r="AC225">
        <v>2.6363636363636358</v>
      </c>
      <c r="AD225">
        <v>2.5</v>
      </c>
      <c r="AE225">
        <v>2.5</v>
      </c>
      <c r="AF225">
        <v>22</v>
      </c>
      <c r="AG225" s="28">
        <f t="shared" si="68"/>
        <v>2.8636363636363633</v>
      </c>
      <c r="AH225" s="31">
        <f t="shared" si="69"/>
        <v>2.5</v>
      </c>
      <c r="AI225" s="22" cm="1">
        <f t="array" ref="AI225">IF(U225="",0,IFERROR((U225-AVERAGEIFS($U$3:$U$722,$A$3:$A$722,$A225))/_xlfn.STDEV.S(_xlfn._xlws.FILTER($U$3:$U$722,$A$3:$A$722=$A225)),0))</f>
        <v>0</v>
      </c>
      <c r="AJ225" s="25">
        <f t="array" ref="AJ225">IFERROR((Z225-AVERAGEIFS($Z$3:$Z$722,$A$3:$A$722,$A225))/_xlfn.STDEV.S(_xlfn._xlws.FILTER($Z$3:$Z$722,$A$3:$A$722=$A225)),"")</f>
        <v>1.5591967897723993</v>
      </c>
      <c r="AK225" s="28">
        <f t="array" ref="AK225">IFERROR((AG225-AVERAGEIFS($AG$3:$AG$722,$A$3:$A$722,$A225))/_xlfn.STDEV.S(_xlfn._xlws.FILTER($AG$3:$AG$722,$A$3:$A$722=$A225)),"")</f>
        <v>0.82206767195373232</v>
      </c>
      <c r="AL225" s="31">
        <f t="array" ref="AL225">IFERROR((AH225-AVERAGEIFS($AH$3:$AH$722,$A$3:$A$722,$A225))/_xlfn.STDEV.S(_xlfn._xlws.FILTER($AH$3:$AH$722,$A$3:$A$722=$A225)),"")</f>
        <v>0.12455364415532266</v>
      </c>
      <c r="AM225" s="18">
        <f t="shared" si="70"/>
        <v>2.5749975232799645</v>
      </c>
      <c r="AN225" s="18">
        <f t="shared" si="71"/>
        <v>4.1341943130523635</v>
      </c>
      <c r="AO225">
        <f t="shared" si="72"/>
        <v>-1.5591967897723993</v>
      </c>
      <c r="AP225">
        <f t="shared" si="73"/>
        <v>2.9433880155133747</v>
      </c>
      <c r="AQ225">
        <f t="shared" si="74"/>
        <v>2.5894884535281459</v>
      </c>
      <c r="AR225" s="18" t="str">
        <f t="shared" si="75"/>
        <v>E. 총체적과소형</v>
      </c>
      <c r="AS225">
        <f t="shared" si="76"/>
        <v>2.714285714285714</v>
      </c>
      <c r="AT225">
        <f t="shared" si="77"/>
        <v>3.083333333333333</v>
      </c>
      <c r="AU225">
        <f t="shared" si="78"/>
        <v>3.1904761904761911</v>
      </c>
      <c r="AV225">
        <f t="shared" si="79"/>
        <v>2.9285714285714279</v>
      </c>
    </row>
    <row r="226" spans="1:48" x14ac:dyDescent="0.3">
      <c r="A226" t="s">
        <v>117</v>
      </c>
      <c r="B226" t="s">
        <v>109</v>
      </c>
      <c r="C226">
        <v>2024</v>
      </c>
      <c r="D226" t="s">
        <v>94</v>
      </c>
      <c r="E226">
        <v>2</v>
      </c>
      <c r="F226">
        <v>6</v>
      </c>
      <c r="G226">
        <v>4</v>
      </c>
      <c r="H226">
        <v>1</v>
      </c>
      <c r="I226">
        <f t="shared" si="60"/>
        <v>5.8</v>
      </c>
      <c r="J226">
        <f t="array" ref="J226">STDEV(IF(($B$3:$B$722=$B226)*($C$3:$C$722=$C226)*($D$3:$D$722=$D226),$E$3:$E$722))</f>
        <v>1.4757295747452446</v>
      </c>
      <c r="K226">
        <f t="shared" si="61"/>
        <v>6</v>
      </c>
      <c r="L226">
        <f t="array" ref="L226">STDEV(IF(($B$3:$B$722=$B226)*($C$3:$C$722=$C226)*($D$3:$D$722=$D226),$F$3:$F$722))</f>
        <v>0.94280904158206336</v>
      </c>
      <c r="M226">
        <f t="shared" si="62"/>
        <v>7</v>
      </c>
      <c r="N226">
        <f t="array" ref="N226">STDEV(IF(($B$3:$B$722=$B226)*($C$3:$C$722=$C226)*($D$3:$D$722=$D226),$G$3:$G$722))</f>
        <v>1.4142135623730951</v>
      </c>
      <c r="O226">
        <f t="shared" si="63"/>
        <v>5.0999999999999996</v>
      </c>
      <c r="P226">
        <f t="array" ref="P226">STDEV(IF(($B$3:$B$722=$B226)*($C$3:$C$722=$C226)*($D$3:$D$722=$D226),$H$3:$H$722))</f>
        <v>1.663329993316619</v>
      </c>
      <c r="Q226" s="35">
        <f t="shared" si="64"/>
        <v>-2.5749975232799645</v>
      </c>
      <c r="R226">
        <f t="shared" si="65"/>
        <v>0</v>
      </c>
      <c r="S226">
        <f t="shared" si="66"/>
        <v>-2.1213203435596424</v>
      </c>
      <c r="T226">
        <f t="shared" si="67"/>
        <v>-2.4649348093728234</v>
      </c>
      <c r="V226">
        <v>0</v>
      </c>
      <c r="W226">
        <v>1</v>
      </c>
      <c r="X226">
        <v>1</v>
      </c>
      <c r="Y226">
        <v>2</v>
      </c>
      <c r="Z226">
        <v>2.714285714285714</v>
      </c>
      <c r="AA226">
        <v>2.464285714285714</v>
      </c>
      <c r="AB226">
        <v>2.6071428571428572</v>
      </c>
      <c r="AC226">
        <v>2.1428571428571428</v>
      </c>
      <c r="AD226">
        <v>2.3214285714285721</v>
      </c>
      <c r="AE226">
        <v>2.1071428571428572</v>
      </c>
      <c r="AF226">
        <v>28</v>
      </c>
      <c r="AG226" s="28">
        <f t="shared" si="68"/>
        <v>2.4047619047619047</v>
      </c>
      <c r="AH226" s="31">
        <f t="shared" si="69"/>
        <v>2.2142857142857144</v>
      </c>
      <c r="AI226" s="22" cm="1">
        <f t="array" ref="AI226">IF(U226="",0,IFERROR((U226-AVERAGEIFS($U$3:$U$722,$A$3:$A$722,$A226))/_xlfn.STDEV.S(_xlfn._xlws.FILTER($U$3:$U$722,$A$3:$A$722=$A226)),0))</f>
        <v>0</v>
      </c>
      <c r="AJ226" s="25">
        <f t="array" ref="AJ226">IFERROR((Z226-AVERAGEIFS($Z$3:$Z$722,$A$3:$A$722,$A226))/_xlfn.STDEV.S(_xlfn._xlws.FILTER($Z$3:$Z$722,$A$3:$A$722=$A226)),"")</f>
        <v>-1.735920025029924</v>
      </c>
      <c r="AK226" s="28">
        <f t="array" ref="AK226">IFERROR((AG226-AVERAGEIFS($AG$3:$AG$722,$A$3:$A$722,$A226))/_xlfn.STDEV.S(_xlfn._xlws.FILTER($AG$3:$AG$722,$A$3:$A$722=$A226)),"")</f>
        <v>-1.7799861276186957</v>
      </c>
      <c r="AL226" s="31">
        <f t="array" ref="AL226">IFERROR((AH226-AVERAGEIFS($AH$3:$AH$722,$A$3:$A$722,$A226))/_xlfn.STDEV.S(_xlfn._xlws.FILTER($AH$3:$AH$722,$A$3:$A$722=$A226)),"")</f>
        <v>-1.4013479788229011</v>
      </c>
      <c r="AM226" s="18">
        <f t="shared" si="70"/>
        <v>2.5749975232799645</v>
      </c>
      <c r="AN226" s="18">
        <f t="shared" si="71"/>
        <v>0.83907749825004041</v>
      </c>
      <c r="AO226">
        <f t="shared" si="72"/>
        <v>1.735920025029924</v>
      </c>
      <c r="AP226">
        <f t="shared" si="73"/>
        <v>0.34133421594094671</v>
      </c>
      <c r="AQ226">
        <f t="shared" si="74"/>
        <v>1.0635868305499223</v>
      </c>
      <c r="AR226" s="18" t="str">
        <f t="shared" si="75"/>
        <v>E. 총체적과소형</v>
      </c>
      <c r="AS226">
        <f t="shared" si="76"/>
        <v>3.083333333333333</v>
      </c>
      <c r="AT226">
        <f t="shared" si="77"/>
        <v>3.1904761904761911</v>
      </c>
      <c r="AU226">
        <f t="shared" si="78"/>
        <v>2.9285714285714279</v>
      </c>
      <c r="AV226">
        <f t="shared" si="79"/>
        <v>3</v>
      </c>
    </row>
    <row r="227" spans="1:48" x14ac:dyDescent="0.3">
      <c r="A227" t="s">
        <v>117</v>
      </c>
      <c r="B227" t="s">
        <v>109</v>
      </c>
      <c r="C227">
        <v>2025</v>
      </c>
      <c r="D227" t="s">
        <v>95</v>
      </c>
      <c r="E227">
        <v>2</v>
      </c>
      <c r="F227">
        <v>6</v>
      </c>
      <c r="G227">
        <v>8</v>
      </c>
      <c r="H227">
        <v>0</v>
      </c>
      <c r="I227">
        <f t="shared" si="60"/>
        <v>6.2</v>
      </c>
      <c r="J227">
        <f t="array" ref="J227">STDEV(IF(($B$3:$B$722=$B227)*($C$3:$C$722=$C227)*($D$3:$D$722=$D227),$E$3:$E$722))</f>
        <v>1.988857852023507</v>
      </c>
      <c r="K227">
        <f t="shared" si="61"/>
        <v>6.4</v>
      </c>
      <c r="L227">
        <f t="array" ref="L227">STDEV(IF(($B$3:$B$722=$B227)*($C$3:$C$722=$C227)*($D$3:$D$722=$D227),$F$3:$F$722))</f>
        <v>1.5776212754932302</v>
      </c>
      <c r="M227">
        <f t="shared" si="62"/>
        <v>7.8</v>
      </c>
      <c r="N227">
        <f t="array" ref="N227">STDEV(IF(($B$3:$B$722=$B227)*($C$3:$C$722=$C227)*($D$3:$D$722=$D227),$G$3:$G$722))</f>
        <v>0.63245553203367588</v>
      </c>
      <c r="O227">
        <f t="shared" si="63"/>
        <v>5.2</v>
      </c>
      <c r="P227">
        <f t="array" ref="P227">STDEV(IF(($B$3:$B$722=$B227)*($C$3:$C$722=$C227)*($D$3:$D$722=$D227),$H$3:$H$722))</f>
        <v>1.9321835661585924</v>
      </c>
      <c r="Q227" s="35">
        <f t="shared" si="64"/>
        <v>-2.1117647979350709</v>
      </c>
      <c r="R227">
        <f t="shared" si="65"/>
        <v>-0.25354627641855532</v>
      </c>
      <c r="S227">
        <f t="shared" si="66"/>
        <v>0.31622776601683822</v>
      </c>
      <c r="T227">
        <f t="shared" si="67"/>
        <v>-2.6912556814351807</v>
      </c>
      <c r="U227" s="22">
        <v>-8.2875000000000004E-2</v>
      </c>
      <c r="V227">
        <v>1</v>
      </c>
      <c r="W227">
        <v>2</v>
      </c>
      <c r="X227">
        <v>5</v>
      </c>
      <c r="Y227">
        <v>8</v>
      </c>
      <c r="Z227">
        <v>3.083333333333333</v>
      </c>
      <c r="AA227">
        <v>3</v>
      </c>
      <c r="AB227">
        <v>3</v>
      </c>
      <c r="AC227">
        <v>2.625</v>
      </c>
      <c r="AD227">
        <v>2.708333333333333</v>
      </c>
      <c r="AE227">
        <v>2.416666666666667</v>
      </c>
      <c r="AF227">
        <v>24</v>
      </c>
      <c r="AG227" s="28">
        <f t="shared" si="68"/>
        <v>2.875</v>
      </c>
      <c r="AH227" s="31">
        <f t="shared" si="69"/>
        <v>2.5625</v>
      </c>
      <c r="AI227" s="22" cm="1">
        <f t="array" ref="AI227">IF(U227="",0,IFERROR((U227-AVERAGEIFS($U$3:$U$722,$A$3:$A$722,$A227))/_xlfn.STDEV.S(_xlfn._xlws.FILTER($U$3:$U$722,$A$3:$A$722=$A227)),0))</f>
        <v>-1.3951205740617137E-3</v>
      </c>
      <c r="AJ227" s="25">
        <f t="array" ref="AJ227">IFERROR((Z227-AVERAGEIFS($Z$3:$Z$722,$A$3:$A$722,$A227))/_xlfn.STDEV.S(_xlfn._xlws.FILTER($Z$3:$Z$722,$A$3:$A$722=$A227)),"")</f>
        <v>0.63461759912111404</v>
      </c>
      <c r="AK227" s="28">
        <f t="array" ref="AK227">IFERROR((AG227-AVERAGEIFS($AG$3:$AG$722,$A$3:$A$722,$A227))/_xlfn.STDEV.S(_xlfn._xlws.FILTER($AG$3:$AG$722,$A$3:$A$722=$A227)),"")</f>
        <v>0.88650532500918344</v>
      </c>
      <c r="AL227" s="31">
        <f t="array" ref="AL227">IFERROR((AH227-AVERAGEIFS($AH$3:$AH$722,$A$3:$A$722,$A227))/_xlfn.STDEV.S(_xlfn._xlws.FILTER($AH$3:$AH$722,$A$3:$A$722=$A227)),"")</f>
        <v>0.45834462418180927</v>
      </c>
      <c r="AM227" s="18">
        <f t="shared" si="70"/>
        <v>2.110369677361009</v>
      </c>
      <c r="AN227" s="18">
        <f t="shared" si="71"/>
        <v>2.7463823970561849</v>
      </c>
      <c r="AO227">
        <f t="shared" si="72"/>
        <v>-0.6360127196951757</v>
      </c>
      <c r="AP227">
        <f t="shared" si="73"/>
        <v>0.57027755899234522</v>
      </c>
      <c r="AQ227">
        <f t="shared" si="74"/>
        <v>3.1496003056169899</v>
      </c>
      <c r="AR227" s="18" t="str">
        <f t="shared" si="75"/>
        <v>E. 총체적과소형</v>
      </c>
      <c r="AS227">
        <f t="shared" si="76"/>
        <v>3.1904761904761911</v>
      </c>
      <c r="AT227">
        <f t="shared" si="77"/>
        <v>2.9285714285714279</v>
      </c>
      <c r="AU227">
        <f t="shared" si="78"/>
        <v>3</v>
      </c>
      <c r="AV227" t="str">
        <f t="shared" si="79"/>
        <v/>
      </c>
    </row>
    <row r="228" spans="1:48" x14ac:dyDescent="0.3">
      <c r="A228" t="s">
        <v>117</v>
      </c>
      <c r="B228" t="s">
        <v>109</v>
      </c>
      <c r="C228">
        <v>2025</v>
      </c>
      <c r="D228" t="s">
        <v>96</v>
      </c>
      <c r="E228">
        <v>2</v>
      </c>
      <c r="F228">
        <v>6</v>
      </c>
      <c r="G228">
        <v>8</v>
      </c>
      <c r="H228">
        <v>0</v>
      </c>
      <c r="I228">
        <f t="shared" si="60"/>
        <v>6.2</v>
      </c>
      <c r="J228">
        <f t="array" ref="J228">STDEV(IF(($B$3:$B$722=$B228)*($C$3:$C$722=$C228)*($D$3:$D$722=$D228),$E$3:$E$722))</f>
        <v>1.988857852023507</v>
      </c>
      <c r="K228">
        <f t="shared" si="61"/>
        <v>6.4</v>
      </c>
      <c r="L228">
        <f t="array" ref="L228">STDEV(IF(($B$3:$B$722=$B228)*($C$3:$C$722=$C228)*($D$3:$D$722=$D228),$F$3:$F$722))</f>
        <v>1.5776212754932302</v>
      </c>
      <c r="M228">
        <f t="shared" si="62"/>
        <v>7.8</v>
      </c>
      <c r="N228">
        <f t="array" ref="N228">STDEV(IF(($B$3:$B$722=$B228)*($C$3:$C$722=$C228)*($D$3:$D$722=$D228),$G$3:$G$722))</f>
        <v>0.63245553203367588</v>
      </c>
      <c r="O228">
        <f t="shared" si="63"/>
        <v>5.2</v>
      </c>
      <c r="P228">
        <f t="array" ref="P228">STDEV(IF(($B$3:$B$722=$B228)*($C$3:$C$722=$C228)*($D$3:$D$722=$D228),$H$3:$H$722))</f>
        <v>1.9321835661585924</v>
      </c>
      <c r="Q228" s="35">
        <f t="shared" si="64"/>
        <v>-2.1117647979350709</v>
      </c>
      <c r="R228">
        <f t="shared" si="65"/>
        <v>-0.25354627641855532</v>
      </c>
      <c r="S228">
        <f t="shared" si="66"/>
        <v>0.31622776601683822</v>
      </c>
      <c r="T228">
        <f t="shared" si="67"/>
        <v>-2.6912556814351807</v>
      </c>
      <c r="U228" s="22">
        <v>-0.1094529411764706</v>
      </c>
      <c r="V228">
        <v>1</v>
      </c>
      <c r="W228">
        <v>2</v>
      </c>
      <c r="X228">
        <v>14</v>
      </c>
      <c r="Y228">
        <v>17</v>
      </c>
      <c r="Z228">
        <v>3.1904761904761911</v>
      </c>
      <c r="AA228">
        <v>2.714285714285714</v>
      </c>
      <c r="AB228">
        <v>3.0952380952380958</v>
      </c>
      <c r="AC228">
        <v>2.6190476190476191</v>
      </c>
      <c r="AD228">
        <v>2.714285714285714</v>
      </c>
      <c r="AE228">
        <v>2.4761904761904758</v>
      </c>
      <c r="AF228">
        <v>21</v>
      </c>
      <c r="AG228" s="28">
        <f t="shared" si="68"/>
        <v>2.8095238095238098</v>
      </c>
      <c r="AH228" s="31">
        <f t="shared" si="69"/>
        <v>2.5952380952380949</v>
      </c>
      <c r="AI228" s="22" cm="1">
        <f t="array" ref="AI228">IF(U228="",0,IFERROR((U228-AVERAGEIFS($U$3:$U$722,$A$3:$A$722,$A228))/_xlfn.STDEV.S(_xlfn._xlws.FILTER($U$3:$U$722,$A$3:$A$722=$A228)),0))</f>
        <v>-0.10637378402461339</v>
      </c>
      <c r="AJ228" s="25">
        <f t="array" ref="AJ228">IFERROR((Z228-AVERAGEIFS($Z$3:$Z$722,$A$3:$A$722,$A228))/_xlfn.STDEV.S(_xlfn._xlws.FILTER($Z$3:$Z$722,$A$3:$A$722=$A228)),"")</f>
        <v>1.3228381996810989</v>
      </c>
      <c r="AK228" s="28">
        <f t="array" ref="AK228">IFERROR((AG228-AVERAGEIFS($AG$3:$AG$722,$A$3:$A$722,$A228))/_xlfn.STDEV.S(_xlfn._xlws.FILTER($AG$3:$AG$722,$A$3:$A$722=$A228)),"")</f>
        <v>0.51522170502302445</v>
      </c>
      <c r="AL228" s="31">
        <f t="array" ref="AL228">IFERROR((AH228-AVERAGEIFS($AH$3:$AH$722,$A$3:$A$722,$A228))/_xlfn.STDEV.S(_xlfn._xlws.FILTER($AH$3:$AH$722,$A$3:$A$722=$A228)),"")</f>
        <v>0.63318751848139565</v>
      </c>
      <c r="AM228" s="18">
        <f t="shared" si="70"/>
        <v>2.0053910139104576</v>
      </c>
      <c r="AN228" s="18">
        <f t="shared" si="71"/>
        <v>3.4346029976161701</v>
      </c>
      <c r="AO228">
        <f t="shared" si="72"/>
        <v>-1.4292119837057125</v>
      </c>
      <c r="AP228">
        <f t="shared" si="73"/>
        <v>0.19899393900618623</v>
      </c>
      <c r="AQ228">
        <f t="shared" si="74"/>
        <v>3.3244431999165762</v>
      </c>
      <c r="AR228" s="18" t="str">
        <f t="shared" si="75"/>
        <v>E. 총체적과소형</v>
      </c>
      <c r="AS228">
        <f t="shared" si="76"/>
        <v>2.9285714285714279</v>
      </c>
      <c r="AT228">
        <f t="shared" si="77"/>
        <v>3</v>
      </c>
      <c r="AU228" t="str">
        <f t="shared" si="78"/>
        <v/>
      </c>
      <c r="AV228" t="str">
        <f t="shared" si="79"/>
        <v/>
      </c>
    </row>
    <row r="229" spans="1:48" x14ac:dyDescent="0.3">
      <c r="A229" t="s">
        <v>117</v>
      </c>
      <c r="B229" t="s">
        <v>109</v>
      </c>
      <c r="C229">
        <v>2025</v>
      </c>
      <c r="D229" t="s">
        <v>97</v>
      </c>
      <c r="E229">
        <v>2</v>
      </c>
      <c r="F229">
        <v>6</v>
      </c>
      <c r="G229">
        <v>8</v>
      </c>
      <c r="H229">
        <v>0</v>
      </c>
      <c r="I229">
        <f t="shared" si="60"/>
        <v>6.2</v>
      </c>
      <c r="J229">
        <f t="array" ref="J229">STDEV(IF(($B$3:$B$722=$B229)*($C$3:$C$722=$C229)*($D$3:$D$722=$D229),$E$3:$E$722))</f>
        <v>1.988857852023507</v>
      </c>
      <c r="K229">
        <f t="shared" si="61"/>
        <v>6.4</v>
      </c>
      <c r="L229">
        <f t="array" ref="L229">STDEV(IF(($B$3:$B$722=$B229)*($C$3:$C$722=$C229)*($D$3:$D$722=$D229),$F$3:$F$722))</f>
        <v>1.5776212754932302</v>
      </c>
      <c r="M229">
        <f t="shared" si="62"/>
        <v>7.8</v>
      </c>
      <c r="N229">
        <f t="array" ref="N229">STDEV(IF(($B$3:$B$722=$B229)*($C$3:$C$722=$C229)*($D$3:$D$722=$D229),$G$3:$G$722))</f>
        <v>0.63245553203367588</v>
      </c>
      <c r="O229">
        <f t="shared" si="63"/>
        <v>5.2</v>
      </c>
      <c r="P229">
        <f t="array" ref="P229">STDEV(IF(($B$3:$B$722=$B229)*($C$3:$C$722=$C229)*($D$3:$D$722=$D229),$H$3:$H$722))</f>
        <v>1.9321835661585924</v>
      </c>
      <c r="Q229" s="35">
        <f t="shared" si="64"/>
        <v>-2.1117647979350709</v>
      </c>
      <c r="R229">
        <f t="shared" si="65"/>
        <v>-0.25354627641855532</v>
      </c>
      <c r="S229">
        <f t="shared" si="66"/>
        <v>0.31622776601683822</v>
      </c>
      <c r="T229">
        <f t="shared" si="67"/>
        <v>-2.6912556814351807</v>
      </c>
      <c r="U229" s="22">
        <v>-0.58641304347826084</v>
      </c>
      <c r="V229">
        <v>2</v>
      </c>
      <c r="W229">
        <v>15</v>
      </c>
      <c r="X229">
        <v>6</v>
      </c>
      <c r="Y229">
        <v>23</v>
      </c>
      <c r="Z229">
        <v>2.9285714285714279</v>
      </c>
      <c r="AA229">
        <v>2.6428571428571428</v>
      </c>
      <c r="AB229">
        <v>2.8571428571428572</v>
      </c>
      <c r="AC229">
        <v>2.5</v>
      </c>
      <c r="AD229">
        <v>3</v>
      </c>
      <c r="AE229">
        <v>1.714285714285714</v>
      </c>
      <c r="AF229">
        <v>14</v>
      </c>
      <c r="AG229" s="28">
        <f t="shared" si="68"/>
        <v>2.6666666666666665</v>
      </c>
      <c r="AH229" s="31">
        <f t="shared" si="69"/>
        <v>2.3571428571428568</v>
      </c>
      <c r="AI229" s="22" cm="1">
        <f t="array" ref="AI229">IF(U229="",0,IFERROR((U229-AVERAGEIFS($U$3:$U$722,$A$3:$A$722,$A229))/_xlfn.STDEV.S(_xlfn._xlws.FILTER($U$3:$U$722,$A$3:$A$722=$A229)),0))</f>
        <v>-1.9902907408131165</v>
      </c>
      <c r="AJ229" s="25">
        <f t="array" ref="AJ229">IFERROR((Z229-AVERAGEIFS($Z$3:$Z$722,$A$3:$A$722,$A229))/_xlfn.STDEV.S(_xlfn._xlws.FILTER($Z$3:$Z$722,$A$3:$A$722=$A229)),"")</f>
        <v>-0.35947882390996855</v>
      </c>
      <c r="AK229" s="28">
        <f t="array" ref="AK229">IFERROR((AG229-AVERAGEIFS($AG$3:$AG$722,$A$3:$A$722,$A229))/_xlfn.STDEV.S(_xlfn._xlws.FILTER($AG$3:$AG$722,$A$3:$A$722=$A229)),"")</f>
        <v>-0.29485164767405475</v>
      </c>
      <c r="AL229" s="31">
        <f t="array" ref="AL229">IFERROR((AH229-AVERAGEIFS($AH$3:$AH$722,$A$3:$A$722,$A229))/_xlfn.STDEV.S(_xlfn._xlws.FILTER($AH$3:$AH$722,$A$3:$A$722=$A229)),"")</f>
        <v>-0.63839716733379159</v>
      </c>
      <c r="AM229" s="18">
        <f t="shared" si="70"/>
        <v>0.12147405712195436</v>
      </c>
      <c r="AN229" s="18">
        <f t="shared" si="71"/>
        <v>1.7522859740251024</v>
      </c>
      <c r="AO229">
        <f t="shared" si="72"/>
        <v>-1.6308119169031481</v>
      </c>
      <c r="AP229">
        <f t="shared" si="73"/>
        <v>-0.61107941369089303</v>
      </c>
      <c r="AQ229">
        <f t="shared" si="74"/>
        <v>2.0528585141013891</v>
      </c>
      <c r="AR229" s="18" t="str">
        <f t="shared" si="75"/>
        <v>D. 균형일치형</v>
      </c>
      <c r="AS229">
        <f t="shared" si="76"/>
        <v>3</v>
      </c>
      <c r="AT229" t="str">
        <f t="shared" si="77"/>
        <v/>
      </c>
      <c r="AU229" t="str">
        <f t="shared" si="78"/>
        <v/>
      </c>
      <c r="AV229" t="str">
        <f t="shared" si="79"/>
        <v/>
      </c>
    </row>
    <row r="230" spans="1:48" x14ac:dyDescent="0.3">
      <c r="A230" t="s">
        <v>117</v>
      </c>
      <c r="B230" t="s">
        <v>109</v>
      </c>
      <c r="C230">
        <v>2025</v>
      </c>
      <c r="D230" t="s">
        <v>98</v>
      </c>
      <c r="E230">
        <v>2</v>
      </c>
      <c r="F230">
        <v>6</v>
      </c>
      <c r="G230">
        <v>8</v>
      </c>
      <c r="H230">
        <v>0</v>
      </c>
      <c r="I230">
        <f t="shared" si="60"/>
        <v>6.2</v>
      </c>
      <c r="J230">
        <f t="array" ref="J230">STDEV(IF(($B$3:$B$722=$B230)*($C$3:$C$722=$C230)*($D$3:$D$722=$D230),$E$3:$E$722))</f>
        <v>1.988857852023507</v>
      </c>
      <c r="K230">
        <f t="shared" si="61"/>
        <v>6.4</v>
      </c>
      <c r="L230">
        <f t="array" ref="L230">STDEV(IF(($B$3:$B$722=$B230)*($C$3:$C$722=$C230)*($D$3:$D$722=$D230),$F$3:$F$722))</f>
        <v>1.5776212754932302</v>
      </c>
      <c r="M230">
        <f t="shared" si="62"/>
        <v>7.8</v>
      </c>
      <c r="N230">
        <f t="array" ref="N230">STDEV(IF(($B$3:$B$722=$B230)*($C$3:$C$722=$C230)*($D$3:$D$722=$D230),$G$3:$G$722))</f>
        <v>0.63245553203367588</v>
      </c>
      <c r="O230">
        <f t="shared" si="63"/>
        <v>5.2</v>
      </c>
      <c r="P230">
        <f t="array" ref="P230">STDEV(IF(($B$3:$B$722=$B230)*($C$3:$C$722=$C230)*($D$3:$D$722=$D230),$H$3:$H$722))</f>
        <v>1.9321835661585924</v>
      </c>
      <c r="Q230" s="35">
        <f t="shared" si="64"/>
        <v>-2.1117647979350709</v>
      </c>
      <c r="R230">
        <f t="shared" si="65"/>
        <v>-0.25354627641855532</v>
      </c>
      <c r="S230">
        <f t="shared" si="66"/>
        <v>0.31622776601683822</v>
      </c>
      <c r="T230">
        <f t="shared" si="67"/>
        <v>-2.6912556814351807</v>
      </c>
      <c r="U230" s="22">
        <v>0.1984999999999999</v>
      </c>
      <c r="V230">
        <v>1</v>
      </c>
      <c r="W230">
        <v>0</v>
      </c>
      <c r="X230">
        <v>4</v>
      </c>
      <c r="Y230">
        <v>5</v>
      </c>
      <c r="Z230">
        <v>3</v>
      </c>
      <c r="AA230">
        <v>2.833333333333333</v>
      </c>
      <c r="AB230">
        <v>2.5555555555555558</v>
      </c>
      <c r="AC230">
        <v>2.5555555555555558</v>
      </c>
      <c r="AD230">
        <v>3.2222222222222219</v>
      </c>
      <c r="AE230">
        <v>2.333333333333333</v>
      </c>
      <c r="AF230">
        <v>18</v>
      </c>
      <c r="AG230" s="28">
        <f t="shared" si="68"/>
        <v>2.6481481481481484</v>
      </c>
      <c r="AH230" s="31">
        <f t="shared" si="69"/>
        <v>2.7777777777777777</v>
      </c>
      <c r="AI230" s="22" cm="1">
        <f t="array" ref="AI230">IF(U230="",0,IFERROR((U230-AVERAGEIFS($U$3:$U$722,$A$3:$A$722,$A230))/_xlfn.STDEV.S(_xlfn._xlws.FILTER($U$3:$U$722,$A$3:$A$722=$A230)),0))</f>
        <v>1.109991620493348</v>
      </c>
      <c r="AJ230" s="25">
        <f t="array" ref="AJ230">IFERROR((Z230-AVERAGEIFS($Z$3:$Z$722,$A$3:$A$722,$A230))/_xlfn.STDEV.S(_xlfn._xlws.FILTER($Z$3:$Z$722,$A$3:$A$722=$A230)),"")</f>
        <v>9.9334909796688048E-2</v>
      </c>
      <c r="AK230" s="28">
        <f t="array" ref="AK230">IFERROR((AG230-AVERAGEIFS($AG$3:$AG$722,$A$3:$A$722,$A230))/_xlfn.STDEV.S(_xlfn._xlws.FILTER($AG$3:$AG$722,$A$3:$A$722=$A230)),"")</f>
        <v>-0.39986115635700709</v>
      </c>
      <c r="AL230" s="31">
        <f t="array" ref="AL230">IFERROR((AH230-AVERAGEIFS($AH$3:$AH$722,$A$3:$A$722,$A230))/_xlfn.STDEV.S(_xlfn._xlws.FILTER($AH$3:$AH$722,$A$3:$A$722=$A230)),"")</f>
        <v>1.6080691109397069</v>
      </c>
      <c r="AM230" s="18">
        <f t="shared" si="70"/>
        <v>3.2217564184284191</v>
      </c>
      <c r="AN230" s="18">
        <f t="shared" si="71"/>
        <v>2.2110997077317589</v>
      </c>
      <c r="AO230">
        <f t="shared" si="72"/>
        <v>1.01065671069666</v>
      </c>
      <c r="AP230">
        <f t="shared" si="73"/>
        <v>-0.71608892237384536</v>
      </c>
      <c r="AQ230">
        <f t="shared" si="74"/>
        <v>4.2993247923748878</v>
      </c>
      <c r="AR230" s="18" t="str">
        <f t="shared" si="75"/>
        <v>E. 총체적과소형</v>
      </c>
      <c r="AS230" t="str">
        <f t="shared" si="76"/>
        <v/>
      </c>
      <c r="AT230" t="str">
        <f t="shared" si="77"/>
        <v/>
      </c>
      <c r="AU230" t="str">
        <f t="shared" si="78"/>
        <v/>
      </c>
      <c r="AV230" t="str">
        <f t="shared" si="79"/>
        <v/>
      </c>
    </row>
    <row r="231" spans="1:48" x14ac:dyDescent="0.3">
      <c r="A231" t="s">
        <v>118</v>
      </c>
      <c r="B231" t="s">
        <v>109</v>
      </c>
      <c r="C231">
        <v>2023</v>
      </c>
      <c r="D231" t="s">
        <v>87</v>
      </c>
      <c r="E231">
        <v>6</v>
      </c>
      <c r="F231">
        <v>6</v>
      </c>
      <c r="G231">
        <v>8</v>
      </c>
      <c r="H231">
        <v>6</v>
      </c>
      <c r="I231">
        <f t="shared" si="60"/>
        <v>5.8</v>
      </c>
      <c r="J231">
        <f t="array" ref="J231">STDEV(IF(($B$3:$B$722=$B231)*($C$3:$C$722=$C231)*($D$3:$D$722=$D231),$E$3:$E$722))</f>
        <v>0.63245553203367788</v>
      </c>
      <c r="K231">
        <f t="shared" si="61"/>
        <v>6.4</v>
      </c>
      <c r="L231">
        <f t="array" ref="L231">STDEV(IF(($B$3:$B$722=$B231)*($C$3:$C$722=$C231)*($D$3:$D$722=$D231),$F$3:$F$722))</f>
        <v>0.84327404271156636</v>
      </c>
      <c r="M231">
        <f t="shared" si="62"/>
        <v>6.6</v>
      </c>
      <c r="N231">
        <f t="array" ref="N231">STDEV(IF(($B$3:$B$722=$B231)*($C$3:$C$722=$C231)*($D$3:$D$722=$D231),$G$3:$G$722))</f>
        <v>1.6465452046971285</v>
      </c>
      <c r="O231">
        <f t="shared" si="63"/>
        <v>5.4</v>
      </c>
      <c r="P231">
        <f t="array" ref="P231">STDEV(IF(($B$3:$B$722=$B231)*($C$3:$C$722=$C231)*($D$3:$D$722=$D231),$H$3:$H$722))</f>
        <v>1.3498971154211048</v>
      </c>
      <c r="Q231" s="35">
        <f t="shared" si="64"/>
        <v>0.31622776601683722</v>
      </c>
      <c r="R231">
        <f t="shared" si="65"/>
        <v>-0.47434164902525816</v>
      </c>
      <c r="S231">
        <f t="shared" si="66"/>
        <v>0.85026514668786235</v>
      </c>
      <c r="T231">
        <f t="shared" si="67"/>
        <v>0.44447831849231539</v>
      </c>
      <c r="U231" s="22">
        <v>-2.24E-2</v>
      </c>
      <c r="V231">
        <v>1</v>
      </c>
      <c r="W231">
        <v>1</v>
      </c>
      <c r="X231">
        <v>3</v>
      </c>
      <c r="Y231">
        <v>5</v>
      </c>
      <c r="Z231" s="25">
        <v>3.75</v>
      </c>
      <c r="AA231" s="28">
        <v>3.75</v>
      </c>
      <c r="AB231" s="28">
        <v>3.583333333333333</v>
      </c>
      <c r="AC231" s="28">
        <v>3.25</v>
      </c>
      <c r="AD231" s="31">
        <v>3.083333333333333</v>
      </c>
      <c r="AE231" s="31">
        <v>3</v>
      </c>
      <c r="AF231">
        <v>12</v>
      </c>
      <c r="AG231" s="28">
        <f t="shared" si="68"/>
        <v>3.5277777777777772</v>
      </c>
      <c r="AH231" s="31">
        <f t="shared" si="69"/>
        <v>3.0416666666666665</v>
      </c>
      <c r="AI231" s="22" cm="1">
        <f t="array" ref="AI231">IF(U231="",0,IFERROR((U231-AVERAGEIFS($U$3:$U$722,$A$3:$A$722,$A231))/_xlfn.STDEV.S(_xlfn._xlws.FILTER($U$3:$U$722,$A$3:$A$722=$A231)),0))</f>
        <v>0.60130696211219758</v>
      </c>
      <c r="AJ231" s="25">
        <f t="array" ref="AJ231">IFERROR((Z231-AVERAGEIFS($Z$3:$Z$722,$A$3:$A$722,$A231))/_xlfn.STDEV.S(_xlfn._xlws.FILTER($Z$3:$Z$722,$A$3:$A$722=$A231)),"")</f>
        <v>-0.91871853602802056</v>
      </c>
      <c r="AK231" s="28">
        <f t="array" ref="AK231">IFERROR((AG231-AVERAGEIFS($AG$3:$AG$722,$A$3:$A$722,$A231))/_xlfn.STDEV.S(_xlfn._xlws.FILTER($AG$3:$AG$722,$A$3:$A$722=$A231)),"")</f>
        <v>-0.97029967975852516</v>
      </c>
      <c r="AL231" s="31">
        <f t="array" ref="AL231">IFERROR((AH231-AVERAGEIFS($AH$3:$AH$722,$A$3:$A$722,$A231))/_xlfn.STDEV.S(_xlfn._xlws.FILTER($AH$3:$AH$722,$A$3:$A$722=$A231)),"")</f>
        <v>-0.77738446554387752</v>
      </c>
      <c r="AM231" s="18">
        <f t="shared" si="70"/>
        <v>0.28507919609536037</v>
      </c>
      <c r="AN231" s="18">
        <f t="shared" si="71"/>
        <v>-1.2349463020448579</v>
      </c>
      <c r="AO231">
        <f t="shared" si="72"/>
        <v>1.5200254981402181</v>
      </c>
      <c r="AP231">
        <f t="shared" si="73"/>
        <v>-1.8205648264463874</v>
      </c>
      <c r="AQ231">
        <f t="shared" si="74"/>
        <v>-1.2218627840361929</v>
      </c>
      <c r="AR231" s="18" t="str">
        <f t="shared" si="75"/>
        <v>D. 균형일치형</v>
      </c>
      <c r="AS231">
        <f t="shared" si="76"/>
        <v>4</v>
      </c>
      <c r="AT231">
        <f t="shared" si="77"/>
        <v>3.714285714285714</v>
      </c>
      <c r="AU231">
        <f t="shared" si="78"/>
        <v>4.2142857142857144</v>
      </c>
      <c r="AV231">
        <f t="shared" si="79"/>
        <v>3.625</v>
      </c>
    </row>
    <row r="232" spans="1:48" x14ac:dyDescent="0.3">
      <c r="A232" t="s">
        <v>118</v>
      </c>
      <c r="B232" t="s">
        <v>109</v>
      </c>
      <c r="C232">
        <v>2023</v>
      </c>
      <c r="D232" t="s">
        <v>88</v>
      </c>
      <c r="E232">
        <v>6</v>
      </c>
      <c r="F232">
        <v>6</v>
      </c>
      <c r="G232">
        <v>8</v>
      </c>
      <c r="H232">
        <v>6</v>
      </c>
      <c r="I232">
        <f t="shared" si="60"/>
        <v>5.8</v>
      </c>
      <c r="J232">
        <f t="array" ref="J232">STDEV(IF(($B$3:$B$722=$B232)*($C$3:$C$722=$C232)*($D$3:$D$722=$D232),$E$3:$E$722))</f>
        <v>0.63245553203367788</v>
      </c>
      <c r="K232">
        <f t="shared" si="61"/>
        <v>6.4</v>
      </c>
      <c r="L232">
        <f t="array" ref="L232">STDEV(IF(($B$3:$B$722=$B232)*($C$3:$C$722=$C232)*($D$3:$D$722=$D232),$F$3:$F$722))</f>
        <v>0.84327404271156636</v>
      </c>
      <c r="M232">
        <f t="shared" si="62"/>
        <v>6.6</v>
      </c>
      <c r="N232">
        <f t="array" ref="N232">STDEV(IF(($B$3:$B$722=$B232)*($C$3:$C$722=$C232)*($D$3:$D$722=$D232),$G$3:$G$722))</f>
        <v>1.6465452046971285</v>
      </c>
      <c r="O232">
        <f t="shared" si="63"/>
        <v>5.4</v>
      </c>
      <c r="P232">
        <f t="array" ref="P232">STDEV(IF(($B$3:$B$722=$B232)*($C$3:$C$722=$C232)*($D$3:$D$722=$D232),$H$3:$H$722))</f>
        <v>1.3498971154211048</v>
      </c>
      <c r="Q232" s="35">
        <f t="shared" si="64"/>
        <v>0.31622776601683722</v>
      </c>
      <c r="R232">
        <f t="shared" si="65"/>
        <v>-0.47434164902525816</v>
      </c>
      <c r="S232">
        <f t="shared" si="66"/>
        <v>0.85026514668786235</v>
      </c>
      <c r="T232">
        <f t="shared" si="67"/>
        <v>0.44447831849231539</v>
      </c>
      <c r="U232" s="22">
        <v>-0.21554999999999999</v>
      </c>
      <c r="V232">
        <v>1</v>
      </c>
      <c r="W232">
        <v>5</v>
      </c>
      <c r="X232">
        <v>12</v>
      </c>
      <c r="Y232">
        <v>18</v>
      </c>
      <c r="Z232" s="25">
        <v>4</v>
      </c>
      <c r="AA232" s="28">
        <v>4</v>
      </c>
      <c r="AB232" s="28">
        <v>4</v>
      </c>
      <c r="AC232" s="28">
        <v>3.5</v>
      </c>
      <c r="AD232" s="31">
        <v>3.125</v>
      </c>
      <c r="AE232" s="31">
        <v>3.25</v>
      </c>
      <c r="AF232">
        <v>8</v>
      </c>
      <c r="AG232" s="28">
        <f t="shared" si="68"/>
        <v>3.8333333333333335</v>
      </c>
      <c r="AH232" s="31">
        <f t="shared" si="69"/>
        <v>3.1875</v>
      </c>
      <c r="AI232" s="22" cm="1">
        <f t="array" ref="AI232">IF(U232="",0,IFERROR((U232-AVERAGEIFS($U$3:$U$722,$A$3:$A$722,$A232))/_xlfn.STDEV.S(_xlfn._xlws.FILTER($U$3:$U$722,$A$3:$A$722=$A232)),0))</f>
        <v>-0.86316026660849821</v>
      </c>
      <c r="AJ232" s="25">
        <f t="array" ref="AJ232">IFERROR((Z232-AVERAGEIFS($Z$3:$Z$722,$A$3:$A$722,$A232))/_xlfn.STDEV.S(_xlfn._xlws.FILTER($Z$3:$Z$722,$A$3:$A$722=$A232)),"")</f>
        <v>0.29411827404855156</v>
      </c>
      <c r="AK232" s="28">
        <f t="array" ref="AK232">IFERROR((AG232-AVERAGEIFS($AG$3:$AG$722,$A$3:$A$722,$A232))/_xlfn.STDEV.S(_xlfn._xlws.FILTER($AG$3:$AG$722,$A$3:$A$722=$A232)),"")</f>
        <v>0.56731399026613416</v>
      </c>
      <c r="AL232" s="31">
        <f t="array" ref="AL232">IFERROR((AH232-AVERAGEIFS($AH$3:$AH$722,$A$3:$A$722,$A232))/_xlfn.STDEV.S(_xlfn._xlws.FILTER($AH$3:$AH$722,$A$3:$A$722=$A232)),"")</f>
        <v>4.7875031278229903E-2</v>
      </c>
      <c r="AM232" s="18">
        <f t="shared" si="70"/>
        <v>-1.1793880326253354</v>
      </c>
      <c r="AN232" s="18">
        <f t="shared" si="71"/>
        <v>-2.2109491968285655E-2</v>
      </c>
      <c r="AO232">
        <f t="shared" si="72"/>
        <v>-1.1572785406570498</v>
      </c>
      <c r="AP232">
        <f t="shared" si="73"/>
        <v>-0.28295115642172819</v>
      </c>
      <c r="AQ232">
        <f t="shared" si="74"/>
        <v>-0.3966032872140855</v>
      </c>
      <c r="AR232" s="18" t="str">
        <f t="shared" si="75"/>
        <v>D. 균형일치형</v>
      </c>
      <c r="AS232">
        <f t="shared" si="76"/>
        <v>3.714285714285714</v>
      </c>
      <c r="AT232">
        <f t="shared" si="77"/>
        <v>4.2142857142857144</v>
      </c>
      <c r="AU232">
        <f t="shared" si="78"/>
        <v>3.625</v>
      </c>
      <c r="AV232">
        <f t="shared" si="79"/>
        <v>3.8888888888888888</v>
      </c>
    </row>
    <row r="233" spans="1:48" x14ac:dyDescent="0.3">
      <c r="A233" t="s">
        <v>118</v>
      </c>
      <c r="B233" t="s">
        <v>109</v>
      </c>
      <c r="C233">
        <v>2023</v>
      </c>
      <c r="D233" t="s">
        <v>89</v>
      </c>
      <c r="E233">
        <v>6</v>
      </c>
      <c r="F233">
        <v>6</v>
      </c>
      <c r="G233">
        <v>8</v>
      </c>
      <c r="H233">
        <v>6</v>
      </c>
      <c r="I233">
        <f t="shared" si="60"/>
        <v>5.8</v>
      </c>
      <c r="J233">
        <f t="array" ref="J233">STDEV(IF(($B$3:$B$722=$B233)*($C$3:$C$722=$C233)*($D$3:$D$722=$D233),$E$3:$E$722))</f>
        <v>0.63245553203367788</v>
      </c>
      <c r="K233">
        <f t="shared" si="61"/>
        <v>6.4</v>
      </c>
      <c r="L233">
        <f t="array" ref="L233">STDEV(IF(($B$3:$B$722=$B233)*($C$3:$C$722=$C233)*($D$3:$D$722=$D233),$F$3:$F$722))</f>
        <v>0.84327404271156636</v>
      </c>
      <c r="M233">
        <f t="shared" si="62"/>
        <v>6.6</v>
      </c>
      <c r="N233">
        <f t="array" ref="N233">STDEV(IF(($B$3:$B$722=$B233)*($C$3:$C$722=$C233)*($D$3:$D$722=$D233),$G$3:$G$722))</f>
        <v>1.6465452046971285</v>
      </c>
      <c r="O233">
        <f t="shared" si="63"/>
        <v>5.4</v>
      </c>
      <c r="P233">
        <f t="array" ref="P233">STDEV(IF(($B$3:$B$722=$B233)*($C$3:$C$722=$C233)*($D$3:$D$722=$D233),$H$3:$H$722))</f>
        <v>1.3498971154211048</v>
      </c>
      <c r="Q233" s="35">
        <f t="shared" si="64"/>
        <v>0.31622776601683722</v>
      </c>
      <c r="R233">
        <f t="shared" si="65"/>
        <v>-0.47434164902525816</v>
      </c>
      <c r="S233">
        <f t="shared" si="66"/>
        <v>0.85026514668786235</v>
      </c>
      <c r="T233">
        <f t="shared" si="67"/>
        <v>0.44447831849231539</v>
      </c>
      <c r="U233" s="22">
        <v>4.8571428571428004E-3</v>
      </c>
      <c r="V233">
        <v>0</v>
      </c>
      <c r="W233">
        <v>0</v>
      </c>
      <c r="X233">
        <v>7</v>
      </c>
      <c r="Y233">
        <v>7</v>
      </c>
      <c r="Z233" s="25">
        <v>3.714285714285714</v>
      </c>
      <c r="AA233" s="28">
        <v>4.1428571428571432</v>
      </c>
      <c r="AB233" s="28">
        <v>3.714285714285714</v>
      </c>
      <c r="AC233" s="28">
        <v>3</v>
      </c>
      <c r="AD233" s="31">
        <v>3</v>
      </c>
      <c r="AE233" s="31">
        <v>2.8571428571428572</v>
      </c>
      <c r="AF233">
        <v>7</v>
      </c>
      <c r="AG233" s="28">
        <f t="shared" si="68"/>
        <v>3.6190476190476191</v>
      </c>
      <c r="AH233" s="31">
        <f t="shared" si="69"/>
        <v>2.9285714285714288</v>
      </c>
      <c r="AI233" s="22" cm="1">
        <f t="array" ref="AI233">IF(U233="",0,IFERROR((U233-AVERAGEIFS($U$3:$U$722,$A$3:$A$722,$A233))/_xlfn.STDEV.S(_xlfn._xlws.FILTER($U$3:$U$722,$A$3:$A$722=$A233)),0))</f>
        <v>0.80797117367235305</v>
      </c>
      <c r="AJ233" s="25">
        <f t="array" ref="AJ233">IFERROR((Z233-AVERAGEIFS($Z$3:$Z$722,$A$3:$A$722,$A233))/_xlfn.STDEV.S(_xlfn._xlws.FILTER($Z$3:$Z$722,$A$3:$A$722=$A233)),"")</f>
        <v>-1.0919809374675324</v>
      </c>
      <c r="AK233" s="28">
        <f t="array" ref="AK233">IFERROR((AG233-AVERAGEIFS($AG$3:$AG$722,$A$3:$A$722,$A233))/_xlfn.STDEV.S(_xlfn._xlws.FILTER($AG$3:$AG$722,$A$3:$A$722=$A233)),"")</f>
        <v>-0.51101247962128749</v>
      </c>
      <c r="AL233" s="31">
        <f t="array" ref="AL233">IFERROR((AH233-AVERAGEIFS($AH$3:$AH$722,$A$3:$A$722,$A233))/_xlfn.STDEV.S(_xlfn._xlws.FILTER($AH$3:$AH$722,$A$3:$A$722=$A233)),"")</f>
        <v>-1.4173816263446926</v>
      </c>
      <c r="AM233" s="18">
        <f t="shared" si="70"/>
        <v>0.49174340765551583</v>
      </c>
      <c r="AN233" s="18">
        <f t="shared" si="71"/>
        <v>-1.4082087034843696</v>
      </c>
      <c r="AO233">
        <f t="shared" si="72"/>
        <v>1.8999521111398856</v>
      </c>
      <c r="AP233">
        <f t="shared" si="73"/>
        <v>-1.3612776263091497</v>
      </c>
      <c r="AQ233">
        <f t="shared" si="74"/>
        <v>-1.8618599448370079</v>
      </c>
      <c r="AR233" s="18" t="str">
        <f t="shared" si="75"/>
        <v>C. 내부은폐형</v>
      </c>
      <c r="AS233">
        <f t="shared" si="76"/>
        <v>4.2142857142857144</v>
      </c>
      <c r="AT233">
        <f t="shared" si="77"/>
        <v>3.625</v>
      </c>
      <c r="AU233">
        <f t="shared" si="78"/>
        <v>3.8888888888888888</v>
      </c>
      <c r="AV233">
        <f t="shared" si="79"/>
        <v>3.791666666666667</v>
      </c>
    </row>
    <row r="234" spans="1:48" x14ac:dyDescent="0.3">
      <c r="A234" t="s">
        <v>118</v>
      </c>
      <c r="B234" t="s">
        <v>109</v>
      </c>
      <c r="C234">
        <v>2023</v>
      </c>
      <c r="D234" t="s">
        <v>90</v>
      </c>
      <c r="E234">
        <v>6</v>
      </c>
      <c r="F234">
        <v>6</v>
      </c>
      <c r="G234">
        <v>8</v>
      </c>
      <c r="H234">
        <v>6</v>
      </c>
      <c r="I234">
        <f t="shared" si="60"/>
        <v>5.8</v>
      </c>
      <c r="J234">
        <f t="array" ref="J234">STDEV(IF(($B$3:$B$722=$B234)*($C$3:$C$722=$C234)*($D$3:$D$722=$D234),$E$3:$E$722))</f>
        <v>0.63245553203367788</v>
      </c>
      <c r="K234">
        <f t="shared" si="61"/>
        <v>6.4</v>
      </c>
      <c r="L234">
        <f t="array" ref="L234">STDEV(IF(($B$3:$B$722=$B234)*($C$3:$C$722=$C234)*($D$3:$D$722=$D234),$F$3:$F$722))</f>
        <v>0.84327404271156636</v>
      </c>
      <c r="M234">
        <f t="shared" si="62"/>
        <v>6.6</v>
      </c>
      <c r="N234">
        <f t="array" ref="N234">STDEV(IF(($B$3:$B$722=$B234)*($C$3:$C$722=$C234)*($D$3:$D$722=$D234),$G$3:$G$722))</f>
        <v>1.6465452046971285</v>
      </c>
      <c r="O234">
        <f t="shared" si="63"/>
        <v>5.4</v>
      </c>
      <c r="P234">
        <f t="array" ref="P234">STDEV(IF(($B$3:$B$722=$B234)*($C$3:$C$722=$C234)*($D$3:$D$722=$D234),$H$3:$H$722))</f>
        <v>1.3498971154211048</v>
      </c>
      <c r="Q234" s="35">
        <f t="shared" si="64"/>
        <v>0.31622776601683722</v>
      </c>
      <c r="R234">
        <f t="shared" si="65"/>
        <v>-0.47434164902525816</v>
      </c>
      <c r="S234">
        <f t="shared" si="66"/>
        <v>0.85026514668786235</v>
      </c>
      <c r="T234">
        <f t="shared" si="67"/>
        <v>0.44447831849231539</v>
      </c>
      <c r="U234" s="22">
        <v>8.8966666666666597E-2</v>
      </c>
      <c r="V234">
        <v>3</v>
      </c>
      <c r="W234">
        <v>1</v>
      </c>
      <c r="X234">
        <v>14</v>
      </c>
      <c r="Y234">
        <v>18</v>
      </c>
      <c r="Z234" s="25">
        <v>4.2142857142857144</v>
      </c>
      <c r="AA234" s="28">
        <v>3.785714285714286</v>
      </c>
      <c r="AB234" s="28">
        <v>4.1428571428571432</v>
      </c>
      <c r="AC234" s="28">
        <v>4.0714285714285712</v>
      </c>
      <c r="AD234" s="31">
        <v>3.3571428571428572</v>
      </c>
      <c r="AE234" s="31">
        <v>3.3571428571428572</v>
      </c>
      <c r="AF234">
        <v>14</v>
      </c>
      <c r="AG234" s="28">
        <f t="shared" si="68"/>
        <v>4</v>
      </c>
      <c r="AH234" s="31">
        <f t="shared" si="69"/>
        <v>3.3571428571428572</v>
      </c>
      <c r="AI234" s="22" cm="1">
        <f t="array" ref="AI234">IF(U234="",0,IFERROR((U234-AVERAGEIFS($U$3:$U$722,$A$3:$A$722,$A234))/_xlfn.STDEV.S(_xlfn._xlws.FILTER($U$3:$U$722,$A$3:$A$722=$A234)),0))</f>
        <v>1.4456912940055175</v>
      </c>
      <c r="AJ234" s="25">
        <f t="array" ref="AJ234">IFERROR((Z234-AVERAGEIFS($Z$3:$Z$722,$A$3:$A$722,$A234))/_xlfn.STDEV.S(_xlfn._xlws.FILTER($Z$3:$Z$722,$A$3:$A$722=$A234)),"")</f>
        <v>1.3336926826856139</v>
      </c>
      <c r="AK234" s="28">
        <f t="array" ref="AK234">IFERROR((AG234-AVERAGEIFS($AG$3:$AG$722,$A$3:$A$722,$A234))/_xlfn.STDEV.S(_xlfn._xlws.FILTER($AG$3:$AG$722,$A$3:$A$722=$A234)),"")</f>
        <v>1.4060123557341275</v>
      </c>
      <c r="AL234" s="31">
        <f t="array" ref="AL234">IFERROR((AH234-AVERAGEIFS($AH$3:$AH$722,$A$3:$A$722,$A234))/_xlfn.STDEV.S(_xlfn._xlws.FILTER($AH$3:$AH$722,$A$3:$A$722=$A234)),"")</f>
        <v>1.0078707724794562</v>
      </c>
      <c r="AM234" s="18">
        <f t="shared" si="70"/>
        <v>1.1294635279886802</v>
      </c>
      <c r="AN234" s="18">
        <f t="shared" si="71"/>
        <v>1.0174649166687768</v>
      </c>
      <c r="AO234">
        <f t="shared" si="72"/>
        <v>0.11199861131990363</v>
      </c>
      <c r="AP234">
        <f t="shared" si="73"/>
        <v>0.55574720904626518</v>
      </c>
      <c r="AQ234">
        <f t="shared" si="74"/>
        <v>0.56339245398714088</v>
      </c>
      <c r="AR234" s="18" t="str">
        <f t="shared" si="75"/>
        <v>E. 총체적과소형</v>
      </c>
      <c r="AS234">
        <f t="shared" si="76"/>
        <v>3.625</v>
      </c>
      <c r="AT234">
        <f t="shared" si="77"/>
        <v>3.8888888888888888</v>
      </c>
      <c r="AU234">
        <f t="shared" si="78"/>
        <v>3.791666666666667</v>
      </c>
      <c r="AV234">
        <f t="shared" si="79"/>
        <v>4.0714285714285712</v>
      </c>
    </row>
    <row r="235" spans="1:48" x14ac:dyDescent="0.3">
      <c r="A235" t="s">
        <v>118</v>
      </c>
      <c r="B235" t="s">
        <v>109</v>
      </c>
      <c r="C235">
        <v>2024</v>
      </c>
      <c r="D235" t="s">
        <v>91</v>
      </c>
      <c r="E235">
        <v>6</v>
      </c>
      <c r="F235">
        <v>6</v>
      </c>
      <c r="G235">
        <v>8</v>
      </c>
      <c r="H235">
        <v>6</v>
      </c>
      <c r="I235">
        <f t="shared" si="60"/>
        <v>5.8</v>
      </c>
      <c r="J235">
        <f t="array" ref="J235">STDEV(IF(($B$3:$B$722=$B235)*($C$3:$C$722=$C235)*($D$3:$D$722=$D235),$E$3:$E$722))</f>
        <v>1.4757295747452446</v>
      </c>
      <c r="K235">
        <f t="shared" si="61"/>
        <v>6</v>
      </c>
      <c r="L235">
        <f t="array" ref="L235">STDEV(IF(($B$3:$B$722=$B235)*($C$3:$C$722=$C235)*($D$3:$D$722=$D235),$F$3:$F$722))</f>
        <v>0.94280904158206336</v>
      </c>
      <c r="M235">
        <f t="shared" si="62"/>
        <v>7</v>
      </c>
      <c r="N235">
        <f t="array" ref="N235">STDEV(IF(($B$3:$B$722=$B235)*($C$3:$C$722=$C235)*($D$3:$D$722=$D235),$G$3:$G$722))</f>
        <v>1.4142135623730951</v>
      </c>
      <c r="O235">
        <f t="shared" si="63"/>
        <v>5.0999999999999996</v>
      </c>
      <c r="P235">
        <f t="array" ref="P235">STDEV(IF(($B$3:$B$722=$B235)*($C$3:$C$722=$C235)*($D$3:$D$722=$D235),$H$3:$H$722))</f>
        <v>1.663329993316619</v>
      </c>
      <c r="Q235" s="35">
        <f t="shared" si="64"/>
        <v>0.13552618543578773</v>
      </c>
      <c r="R235">
        <f t="shared" si="65"/>
        <v>0</v>
      </c>
      <c r="S235">
        <f t="shared" si="66"/>
        <v>0.70710678118654746</v>
      </c>
      <c r="T235">
        <f t="shared" si="67"/>
        <v>0.54108325083793707</v>
      </c>
      <c r="U235" s="22">
        <v>-0.27689999999999998</v>
      </c>
      <c r="V235">
        <v>0</v>
      </c>
      <c r="W235">
        <v>5</v>
      </c>
      <c r="X235">
        <v>8</v>
      </c>
      <c r="Y235">
        <v>13</v>
      </c>
      <c r="Z235" s="25">
        <v>3.625</v>
      </c>
      <c r="AA235" s="28">
        <v>3.5</v>
      </c>
      <c r="AB235" s="28">
        <v>3.5</v>
      </c>
      <c r="AC235" s="28">
        <v>2.9375</v>
      </c>
      <c r="AD235" s="31">
        <v>2.75</v>
      </c>
      <c r="AE235" s="31">
        <v>2.875</v>
      </c>
      <c r="AF235">
        <v>16</v>
      </c>
      <c r="AG235" s="28">
        <f t="shared" si="68"/>
        <v>3.3125</v>
      </c>
      <c r="AH235" s="31">
        <f t="shared" si="69"/>
        <v>2.8125</v>
      </c>
      <c r="AI235" s="22" cm="1">
        <f t="array" ref="AI235">IF(U235="",0,IFERROR((U235-AVERAGEIFS($U$3:$U$722,$A$3:$A$722,$A235))/_xlfn.STDEV.S(_xlfn._xlws.FILTER($U$3:$U$722,$A$3:$A$722=$A235)),0))</f>
        <v>-1.3283172144832831</v>
      </c>
      <c r="AJ235" s="25">
        <f t="array" ref="AJ235">IFERROR((Z235-AVERAGEIFS($Z$3:$Z$722,$A$3:$A$722,$A235))/_xlfn.STDEV.S(_xlfn._xlws.FILTER($Z$3:$Z$722,$A$3:$A$722=$A235)),"")</f>
        <v>-1.5251369410663065</v>
      </c>
      <c r="AK235" s="28">
        <f t="array" ref="AK235">IFERROR((AG235-AVERAGEIFS($AG$3:$AG$722,$A$3:$A$722,$A235))/_xlfn.STDEV.S(_xlfn._xlws.FILTER($AG$3:$AG$722,$A$3:$A$722=$A235)),"")</f>
        <v>-2.0536184018213484</v>
      </c>
      <c r="AL235" s="31">
        <f t="array" ref="AL235">IFERROR((AH235-AVERAGEIFS($AH$3:$AH$722,$A$3:$A$722,$A235))/_xlfn.STDEV.S(_xlfn._xlws.FILTER($AH$3:$AH$722,$A$3:$A$722=$A235)),"")</f>
        <v>-2.0742208176929013</v>
      </c>
      <c r="AM235" s="18">
        <f t="shared" si="70"/>
        <v>-1.4638433999190708</v>
      </c>
      <c r="AN235" s="18">
        <f t="shared" si="71"/>
        <v>-1.6606631265020941</v>
      </c>
      <c r="AO235">
        <f t="shared" si="72"/>
        <v>0.19681972658302338</v>
      </c>
      <c r="AP235">
        <f t="shared" si="73"/>
        <v>-2.7607251830078958</v>
      </c>
      <c r="AQ235">
        <f t="shared" si="74"/>
        <v>-2.6153040685308384</v>
      </c>
      <c r="AR235" s="18" t="str">
        <f t="shared" si="75"/>
        <v>A. 총체적과장형</v>
      </c>
      <c r="AS235">
        <f t="shared" si="76"/>
        <v>3.8888888888888888</v>
      </c>
      <c r="AT235">
        <f t="shared" si="77"/>
        <v>3.791666666666667</v>
      </c>
      <c r="AU235">
        <f t="shared" si="78"/>
        <v>4.0714285714285712</v>
      </c>
      <c r="AV235">
        <f t="shared" si="79"/>
        <v>3.8095238095238089</v>
      </c>
    </row>
    <row r="236" spans="1:48" x14ac:dyDescent="0.3">
      <c r="A236" t="s">
        <v>118</v>
      </c>
      <c r="B236" t="s">
        <v>109</v>
      </c>
      <c r="C236">
        <v>2024</v>
      </c>
      <c r="D236" t="s">
        <v>92</v>
      </c>
      <c r="E236">
        <v>6</v>
      </c>
      <c r="F236">
        <v>6</v>
      </c>
      <c r="G236">
        <v>8</v>
      </c>
      <c r="H236">
        <v>6</v>
      </c>
      <c r="I236">
        <f t="shared" si="60"/>
        <v>5.8</v>
      </c>
      <c r="J236">
        <f t="array" ref="J236">STDEV(IF(($B$3:$B$722=$B236)*($C$3:$C$722=$C236)*($D$3:$D$722=$D236),$E$3:$E$722))</f>
        <v>1.4757295747452446</v>
      </c>
      <c r="K236">
        <f t="shared" si="61"/>
        <v>6</v>
      </c>
      <c r="L236">
        <f t="array" ref="L236">STDEV(IF(($B$3:$B$722=$B236)*($C$3:$C$722=$C236)*($D$3:$D$722=$D236),$F$3:$F$722))</f>
        <v>0.94280904158206336</v>
      </c>
      <c r="M236">
        <f t="shared" si="62"/>
        <v>7</v>
      </c>
      <c r="N236">
        <f t="array" ref="N236">STDEV(IF(($B$3:$B$722=$B236)*($C$3:$C$722=$C236)*($D$3:$D$722=$D236),$G$3:$G$722))</f>
        <v>1.4142135623730951</v>
      </c>
      <c r="O236">
        <f t="shared" si="63"/>
        <v>5.0999999999999996</v>
      </c>
      <c r="P236">
        <f t="array" ref="P236">STDEV(IF(($B$3:$B$722=$B236)*($C$3:$C$722=$C236)*($D$3:$D$722=$D236),$H$3:$H$722))</f>
        <v>1.663329993316619</v>
      </c>
      <c r="Q236" s="35">
        <f t="shared" si="64"/>
        <v>0.13552618543578773</v>
      </c>
      <c r="R236">
        <f t="shared" si="65"/>
        <v>0</v>
      </c>
      <c r="S236">
        <f t="shared" si="66"/>
        <v>0.70710678118654746</v>
      </c>
      <c r="T236">
        <f t="shared" si="67"/>
        <v>0.54108325083793707</v>
      </c>
      <c r="U236" s="22">
        <v>-0.1407416666666666</v>
      </c>
      <c r="V236">
        <v>1</v>
      </c>
      <c r="W236">
        <v>2</v>
      </c>
      <c r="X236">
        <v>9</v>
      </c>
      <c r="Y236">
        <v>12</v>
      </c>
      <c r="Z236" s="25">
        <v>3.8888888888888888</v>
      </c>
      <c r="AA236" s="28">
        <v>3.925925925925926</v>
      </c>
      <c r="AB236" s="28">
        <v>3.8888888888888888</v>
      </c>
      <c r="AC236" s="28">
        <v>3.3703703703703698</v>
      </c>
      <c r="AD236" s="31">
        <v>3.333333333333333</v>
      </c>
      <c r="AE236" s="31">
        <v>3.3703703703703698</v>
      </c>
      <c r="AF236">
        <v>27</v>
      </c>
      <c r="AG236" s="28">
        <f t="shared" si="68"/>
        <v>3.7283950617283952</v>
      </c>
      <c r="AH236" s="31">
        <f t="shared" si="69"/>
        <v>3.3518518518518512</v>
      </c>
      <c r="AI236" s="22" cm="1">
        <f t="array" ref="AI236">IF(U236="",0,IFERROR((U236-AVERAGEIFS($U$3:$U$722,$A$3:$A$722,$A236))/_xlfn.STDEV.S(_xlfn._xlws.FILTER($U$3:$U$722,$A$3:$A$722=$A236)),0))</f>
        <v>-0.29596196165441685</v>
      </c>
      <c r="AJ236" s="25">
        <f t="array" ref="AJ236">IFERROR((Z236-AVERAGEIFS($Z$3:$Z$722,$A$3:$A$722,$A236))/_xlfn.STDEV.S(_xlfn._xlws.FILTER($Z$3:$Z$722,$A$3:$A$722=$A236)),"")</f>
        <v>-0.24492030820770291</v>
      </c>
      <c r="AK236" s="28">
        <f t="array" ref="AK236">IFERROR((AG236-AVERAGEIFS($AG$3:$AG$722,$A$3:$A$722,$A236))/_xlfn.STDEV.S(_xlfn._xlws.FILTER($AG$3:$AG$722,$A$3:$A$722=$A236)),"")</f>
        <v>3.9244649045545213E-2</v>
      </c>
      <c r="AL236" s="31">
        <f t="array" ref="AL236">IFERROR((AH236-AVERAGEIFS($AH$3:$AH$722,$A$3:$A$722,$A236))/_xlfn.STDEV.S(_xlfn._xlws.FILTER($AH$3:$AH$722,$A$3:$A$722=$A236)),"")</f>
        <v>0.97792938483964786</v>
      </c>
      <c r="AM236" s="18">
        <f t="shared" si="70"/>
        <v>-0.43148814709020455</v>
      </c>
      <c r="AN236" s="18">
        <f t="shared" si="71"/>
        <v>-0.38044649364349065</v>
      </c>
      <c r="AO236">
        <f t="shared" si="72"/>
        <v>-5.1041653446713936E-2</v>
      </c>
      <c r="AP236">
        <f t="shared" si="73"/>
        <v>-0.66786213214100221</v>
      </c>
      <c r="AQ236">
        <f t="shared" si="74"/>
        <v>0.4368461340017108</v>
      </c>
      <c r="AR236" s="18" t="str">
        <f t="shared" si="75"/>
        <v>A. 총체적과장형</v>
      </c>
      <c r="AS236">
        <f t="shared" si="76"/>
        <v>3.791666666666667</v>
      </c>
      <c r="AT236">
        <f t="shared" si="77"/>
        <v>4.0714285714285712</v>
      </c>
      <c r="AU236">
        <f t="shared" si="78"/>
        <v>3.8095238095238089</v>
      </c>
      <c r="AV236">
        <f t="shared" si="79"/>
        <v>4.2222222222222223</v>
      </c>
    </row>
    <row r="237" spans="1:48" x14ac:dyDescent="0.3">
      <c r="A237" t="s">
        <v>118</v>
      </c>
      <c r="B237" t="s">
        <v>109</v>
      </c>
      <c r="C237">
        <v>2024</v>
      </c>
      <c r="D237" t="s">
        <v>93</v>
      </c>
      <c r="E237">
        <v>6</v>
      </c>
      <c r="F237">
        <v>6</v>
      </c>
      <c r="G237">
        <v>8</v>
      </c>
      <c r="H237">
        <v>6</v>
      </c>
      <c r="I237">
        <f t="shared" si="60"/>
        <v>5.8</v>
      </c>
      <c r="J237">
        <f t="array" ref="J237">STDEV(IF(($B$3:$B$722=$B237)*($C$3:$C$722=$C237)*($D$3:$D$722=$D237),$E$3:$E$722))</f>
        <v>1.4757295747452446</v>
      </c>
      <c r="K237">
        <f t="shared" si="61"/>
        <v>6</v>
      </c>
      <c r="L237">
        <f t="array" ref="L237">STDEV(IF(($B$3:$B$722=$B237)*($C$3:$C$722=$C237)*($D$3:$D$722=$D237),$F$3:$F$722))</f>
        <v>0.94280904158206336</v>
      </c>
      <c r="M237">
        <f t="shared" si="62"/>
        <v>7</v>
      </c>
      <c r="N237">
        <f t="array" ref="N237">STDEV(IF(($B$3:$B$722=$B237)*($C$3:$C$722=$C237)*($D$3:$D$722=$D237),$G$3:$G$722))</f>
        <v>1.4142135623730951</v>
      </c>
      <c r="O237">
        <f t="shared" si="63"/>
        <v>5.0999999999999996</v>
      </c>
      <c r="P237">
        <f t="array" ref="P237">STDEV(IF(($B$3:$B$722=$B237)*($C$3:$C$722=$C237)*($D$3:$D$722=$D237),$H$3:$H$722))</f>
        <v>1.663329993316619</v>
      </c>
      <c r="Q237" s="35">
        <f t="shared" si="64"/>
        <v>0.13552618543578773</v>
      </c>
      <c r="R237">
        <f t="shared" si="65"/>
        <v>0</v>
      </c>
      <c r="S237">
        <f t="shared" si="66"/>
        <v>0.70710678118654746</v>
      </c>
      <c r="T237">
        <f t="shared" si="67"/>
        <v>0.54108325083793707</v>
      </c>
      <c r="V237">
        <v>0</v>
      </c>
      <c r="W237">
        <v>1</v>
      </c>
      <c r="X237">
        <v>1</v>
      </c>
      <c r="Y237">
        <v>2</v>
      </c>
      <c r="Z237" s="25">
        <v>3.791666666666667</v>
      </c>
      <c r="AA237" s="28">
        <v>3.583333333333333</v>
      </c>
      <c r="AB237" s="28">
        <v>3.791666666666667</v>
      </c>
      <c r="AC237" s="28">
        <v>3.291666666666667</v>
      </c>
      <c r="AD237" s="31">
        <v>3.083333333333333</v>
      </c>
      <c r="AE237" s="31">
        <v>3.458333333333333</v>
      </c>
      <c r="AF237">
        <v>24</v>
      </c>
      <c r="AG237" s="28">
        <f t="shared" si="68"/>
        <v>3.5555555555555558</v>
      </c>
      <c r="AH237" s="31">
        <f t="shared" si="69"/>
        <v>3.270833333333333</v>
      </c>
      <c r="AI237" s="22" cm="1">
        <f t="array" ref="AI237">IF(U237="",0,IFERROR((U237-AVERAGEIFS($U$3:$U$722,$A$3:$A$722,$A237))/_xlfn.STDEV.S(_xlfn._xlws.FILTER($U$3:$U$722,$A$3:$A$722=$A237)),0))</f>
        <v>0</v>
      </c>
      <c r="AJ237" s="25">
        <f t="array" ref="AJ237">IFERROR((Z237-AVERAGEIFS($Z$3:$Z$722,$A$3:$A$722,$A237))/_xlfn.STDEV.S(_xlfn._xlws.FILTER($Z$3:$Z$722,$A$3:$A$722=$A237)),"")</f>
        <v>-0.7165790676819237</v>
      </c>
      <c r="AK237" s="28">
        <f t="array" ref="AK237">IFERROR((AG237-AVERAGEIFS($AG$3:$AG$722,$A$3:$A$722,$A237))/_xlfn.STDEV.S(_xlfn._xlws.FILTER($AG$3:$AG$722,$A$3:$A$722=$A237)),"")</f>
        <v>-0.83051661884718886</v>
      </c>
      <c r="AL237" s="31">
        <f t="array" ref="AL237">IFERROR((AH237-AVERAGEIFS($AH$3:$AH$722,$A$3:$A$722,$A237))/_xlfn.STDEV.S(_xlfn._xlws.FILTER($AH$3:$AH$722,$A$3:$A$722=$A237)),"")</f>
        <v>0.5194518866051463</v>
      </c>
      <c r="AM237" s="18">
        <f t="shared" si="70"/>
        <v>-0.13552618543578773</v>
      </c>
      <c r="AN237" s="18">
        <f t="shared" si="71"/>
        <v>-0.85210525311771146</v>
      </c>
      <c r="AO237">
        <f t="shared" si="72"/>
        <v>0.7165790676819237</v>
      </c>
      <c r="AP237">
        <f t="shared" si="73"/>
        <v>-1.5376234000337363</v>
      </c>
      <c r="AQ237">
        <f t="shared" si="74"/>
        <v>-2.1631364232790773E-2</v>
      </c>
      <c r="AR237" s="18" t="str">
        <f t="shared" si="75"/>
        <v>D. 균형일치형</v>
      </c>
      <c r="AS237">
        <f t="shared" si="76"/>
        <v>4.0714285714285712</v>
      </c>
      <c r="AT237">
        <f t="shared" si="77"/>
        <v>3.8095238095238089</v>
      </c>
      <c r="AU237">
        <f t="shared" si="78"/>
        <v>4.2222222222222223</v>
      </c>
      <c r="AV237">
        <f t="shared" si="79"/>
        <v>4</v>
      </c>
    </row>
    <row r="238" spans="1:48" x14ac:dyDescent="0.3">
      <c r="A238" t="s">
        <v>118</v>
      </c>
      <c r="B238" t="s">
        <v>109</v>
      </c>
      <c r="C238">
        <v>2024</v>
      </c>
      <c r="D238" t="s">
        <v>94</v>
      </c>
      <c r="E238">
        <v>6</v>
      </c>
      <c r="F238">
        <v>6</v>
      </c>
      <c r="G238">
        <v>8</v>
      </c>
      <c r="H238">
        <v>6</v>
      </c>
      <c r="I238">
        <f t="shared" si="60"/>
        <v>5.8</v>
      </c>
      <c r="J238">
        <f t="array" ref="J238">STDEV(IF(($B$3:$B$722=$B238)*($C$3:$C$722=$C238)*($D$3:$D$722=$D238),$E$3:$E$722))</f>
        <v>1.4757295747452446</v>
      </c>
      <c r="K238">
        <f t="shared" si="61"/>
        <v>6</v>
      </c>
      <c r="L238">
        <f t="array" ref="L238">STDEV(IF(($B$3:$B$722=$B238)*($C$3:$C$722=$C238)*($D$3:$D$722=$D238),$F$3:$F$722))</f>
        <v>0.94280904158206336</v>
      </c>
      <c r="M238">
        <f t="shared" si="62"/>
        <v>7</v>
      </c>
      <c r="N238">
        <f t="array" ref="N238">STDEV(IF(($B$3:$B$722=$B238)*($C$3:$C$722=$C238)*($D$3:$D$722=$D238),$G$3:$G$722))</f>
        <v>1.4142135623730951</v>
      </c>
      <c r="O238">
        <f t="shared" si="63"/>
        <v>5.0999999999999996</v>
      </c>
      <c r="P238">
        <f t="array" ref="P238">STDEV(IF(($B$3:$B$722=$B238)*($C$3:$C$722=$C238)*($D$3:$D$722=$D238),$H$3:$H$722))</f>
        <v>1.663329993316619</v>
      </c>
      <c r="Q238" s="35">
        <f t="shared" si="64"/>
        <v>0.13552618543578773</v>
      </c>
      <c r="R238">
        <f t="shared" si="65"/>
        <v>0</v>
      </c>
      <c r="S238">
        <f t="shared" si="66"/>
        <v>0.70710678118654746</v>
      </c>
      <c r="T238">
        <f t="shared" si="67"/>
        <v>0.54108325083793707</v>
      </c>
      <c r="U238" s="22">
        <v>-9.4307692307692301E-2</v>
      </c>
      <c r="V238">
        <v>2</v>
      </c>
      <c r="W238">
        <v>4</v>
      </c>
      <c r="X238">
        <v>7</v>
      </c>
      <c r="Y238">
        <v>13</v>
      </c>
      <c r="Z238" s="25">
        <v>4.0714285714285712</v>
      </c>
      <c r="AA238" s="28">
        <v>3.8571428571428572</v>
      </c>
      <c r="AB238" s="28">
        <v>3.9285714285714288</v>
      </c>
      <c r="AC238" s="28">
        <v>3.6428571428571428</v>
      </c>
      <c r="AD238" s="31">
        <v>3.214285714285714</v>
      </c>
      <c r="AE238" s="31">
        <v>3.5714285714285721</v>
      </c>
      <c r="AF238">
        <v>14</v>
      </c>
      <c r="AG238" s="28">
        <f t="shared" si="68"/>
        <v>3.8095238095238098</v>
      </c>
      <c r="AH238" s="31">
        <f t="shared" si="69"/>
        <v>3.3928571428571432</v>
      </c>
      <c r="AI238" s="22" cm="1">
        <f t="array" ref="AI238">IF(U238="",0,IFERROR((U238-AVERAGEIFS($U$3:$U$722,$A$3:$A$722,$A238))/_xlfn.STDEV.S(_xlfn._xlws.FILTER($U$3:$U$722,$A$3:$A$722=$A238)),0))</f>
        <v>5.6101376414311822E-2</v>
      </c>
      <c r="AJ238" s="25">
        <f t="array" ref="AJ238">IFERROR((Z238-AVERAGEIFS($Z$3:$Z$722,$A$3:$A$722,$A238))/_xlfn.STDEV.S(_xlfn._xlws.FILTER($Z$3:$Z$722,$A$3:$A$722=$A238)),"")</f>
        <v>0.64064307692757094</v>
      </c>
      <c r="AK238" s="28">
        <f t="array" ref="AK238">IFERROR((AG238-AVERAGEIFS($AG$3:$AG$722,$A$3:$A$722,$A238))/_xlfn.STDEV.S(_xlfn._xlws.FILTER($AG$3:$AG$722,$A$3:$A$722=$A238)),"")</f>
        <v>0.44749993805642119</v>
      </c>
      <c r="AL238" s="31">
        <f t="array" ref="AL238">IFERROR((AH238-AVERAGEIFS($AH$3:$AH$722,$A$3:$A$722,$A238))/_xlfn.STDEV.S(_xlfn._xlws.FILTER($AH$3:$AH$722,$A$3:$A$722=$A238)),"")</f>
        <v>1.2099751390481372</v>
      </c>
      <c r="AM238" s="18">
        <f t="shared" si="70"/>
        <v>-7.9424809021475917E-2</v>
      </c>
      <c r="AN238" s="18">
        <f t="shared" si="71"/>
        <v>0.50511689149178318</v>
      </c>
      <c r="AO238">
        <f t="shared" si="72"/>
        <v>-0.58454170051325915</v>
      </c>
      <c r="AP238">
        <f t="shared" si="73"/>
        <v>-0.25960684313012627</v>
      </c>
      <c r="AQ238">
        <f t="shared" si="74"/>
        <v>0.66889188821020018</v>
      </c>
      <c r="AR238" s="18" t="str">
        <f t="shared" si="75"/>
        <v>D. 균형일치형</v>
      </c>
      <c r="AS238">
        <f t="shared" si="76"/>
        <v>3.8095238095238089</v>
      </c>
      <c r="AT238">
        <f t="shared" si="77"/>
        <v>4.2222222222222223</v>
      </c>
      <c r="AU238">
        <f t="shared" si="78"/>
        <v>4</v>
      </c>
      <c r="AV238">
        <f t="shared" si="79"/>
        <v>4.1851851851851851</v>
      </c>
    </row>
    <row r="239" spans="1:48" x14ac:dyDescent="0.3">
      <c r="A239" t="s">
        <v>118</v>
      </c>
      <c r="B239" t="s">
        <v>109</v>
      </c>
      <c r="C239">
        <v>2025</v>
      </c>
      <c r="D239" t="s">
        <v>95</v>
      </c>
      <c r="E239">
        <v>8</v>
      </c>
      <c r="F239">
        <v>8</v>
      </c>
      <c r="G239">
        <v>8</v>
      </c>
      <c r="H239">
        <v>6</v>
      </c>
      <c r="I239">
        <f t="shared" si="60"/>
        <v>6.2</v>
      </c>
      <c r="J239">
        <f t="array" ref="J239">STDEV(IF(($B$3:$B$722=$B239)*($C$3:$C$722=$C239)*($D$3:$D$722=$D239),$E$3:$E$722))</f>
        <v>1.988857852023507</v>
      </c>
      <c r="K239">
        <f t="shared" si="61"/>
        <v>6.4</v>
      </c>
      <c r="L239">
        <f t="array" ref="L239">STDEV(IF(($B$3:$B$722=$B239)*($C$3:$C$722=$C239)*($D$3:$D$722=$D239),$F$3:$F$722))</f>
        <v>1.5776212754932302</v>
      </c>
      <c r="M239">
        <f t="shared" si="62"/>
        <v>7.8</v>
      </c>
      <c r="N239">
        <f t="array" ref="N239">STDEV(IF(($B$3:$B$722=$B239)*($C$3:$C$722=$C239)*($D$3:$D$722=$D239),$G$3:$G$722))</f>
        <v>0.63245553203367588</v>
      </c>
      <c r="O239">
        <f t="shared" si="63"/>
        <v>5.2</v>
      </c>
      <c r="P239">
        <f t="array" ref="P239">STDEV(IF(($B$3:$B$722=$B239)*($C$3:$C$722=$C239)*($D$3:$D$722=$D239),$H$3:$H$722))</f>
        <v>1.9321835661585924</v>
      </c>
      <c r="Q239" s="35">
        <f t="shared" si="64"/>
        <v>0.90504205625788736</v>
      </c>
      <c r="R239">
        <f t="shared" si="65"/>
        <v>1.0141851056742202</v>
      </c>
      <c r="S239">
        <f t="shared" si="66"/>
        <v>0.31622776601683822</v>
      </c>
      <c r="T239">
        <f t="shared" si="67"/>
        <v>0.41403933560541228</v>
      </c>
      <c r="U239" s="22">
        <v>-4.10363636363636E-2</v>
      </c>
      <c r="V239">
        <v>2</v>
      </c>
      <c r="W239">
        <v>2</v>
      </c>
      <c r="X239">
        <v>7</v>
      </c>
      <c r="Y239">
        <v>11</v>
      </c>
      <c r="Z239" s="25">
        <v>3.8095238095238089</v>
      </c>
      <c r="AA239" s="28">
        <v>3.952380952380953</v>
      </c>
      <c r="AB239" s="28">
        <v>3.7619047619047619</v>
      </c>
      <c r="AC239" s="28">
        <v>3.4761904761904758</v>
      </c>
      <c r="AD239" s="31">
        <v>2.9047619047619051</v>
      </c>
      <c r="AE239" s="31">
        <v>3.333333333333333</v>
      </c>
      <c r="AF239">
        <v>21</v>
      </c>
      <c r="AG239" s="28">
        <f t="shared" si="68"/>
        <v>3.7301587301587307</v>
      </c>
      <c r="AH239" s="31">
        <f t="shared" si="69"/>
        <v>3.1190476190476191</v>
      </c>
      <c r="AI239" s="22" cm="1">
        <f t="array" ref="AI239">IF(U239="",0,IFERROR((U239-AVERAGEIFS($U$3:$U$722,$A$3:$A$722,$A239))/_xlfn.STDEV.S(_xlfn._xlws.FILTER($U$3:$U$722,$A$3:$A$722=$A239)),0))</f>
        <v>0.46000567395285746</v>
      </c>
      <c r="AJ239" s="25">
        <f t="array" ref="AJ239">IFERROR((Z239-AVERAGEIFS($Z$3:$Z$722,$A$3:$A$722,$A239))/_xlfn.STDEV.S(_xlfn._xlws.FILTER($Z$3:$Z$722,$A$3:$A$722=$A239)),"")</f>
        <v>-0.6299478669621732</v>
      </c>
      <c r="AK239" s="28">
        <f t="array" ref="AK239">IFERROR((AG239-AVERAGEIFS($AG$3:$AG$722,$A$3:$A$722,$A239))/_xlfn.STDEV.S(_xlfn._xlws.FILTER($AG$3:$AG$722,$A$3:$A$722=$A239)),"")</f>
        <v>4.8119764024044463E-2</v>
      </c>
      <c r="AL239" s="31">
        <f t="array" ref="AL239">IFERROR((AH239-AVERAGEIFS($AH$3:$AH$722,$A$3:$A$722,$A239))/_xlfn.STDEV.S(_xlfn._xlws.FILTER($AH$3:$AH$722,$A$3:$A$722=$A239)),"")</f>
        <v>-0.33949167131173835</v>
      </c>
      <c r="AM239" s="18">
        <f t="shared" si="70"/>
        <v>-0.4450363823050299</v>
      </c>
      <c r="AN239" s="18">
        <f t="shared" si="71"/>
        <v>-1.5349899232200606</v>
      </c>
      <c r="AO239">
        <f t="shared" si="72"/>
        <v>1.0899535409150307</v>
      </c>
      <c r="AP239">
        <f t="shared" si="73"/>
        <v>-0.26810800199279378</v>
      </c>
      <c r="AQ239">
        <f t="shared" si="74"/>
        <v>-0.75353100691715058</v>
      </c>
      <c r="AR239" s="18" t="str">
        <f t="shared" si="75"/>
        <v>A. 총체적과장형</v>
      </c>
      <c r="AS239">
        <f t="shared" si="76"/>
        <v>4.2222222222222223</v>
      </c>
      <c r="AT239">
        <f t="shared" si="77"/>
        <v>4</v>
      </c>
      <c r="AU239">
        <f t="shared" si="78"/>
        <v>4.1851851851851851</v>
      </c>
      <c r="AV239" t="str">
        <f t="shared" si="79"/>
        <v/>
      </c>
    </row>
    <row r="240" spans="1:48" x14ac:dyDescent="0.3">
      <c r="A240" t="s">
        <v>118</v>
      </c>
      <c r="B240" t="s">
        <v>109</v>
      </c>
      <c r="C240">
        <v>2025</v>
      </c>
      <c r="D240" t="s">
        <v>96</v>
      </c>
      <c r="E240">
        <v>8</v>
      </c>
      <c r="F240">
        <v>8</v>
      </c>
      <c r="G240">
        <v>8</v>
      </c>
      <c r="H240">
        <v>6</v>
      </c>
      <c r="I240">
        <f t="shared" si="60"/>
        <v>6.2</v>
      </c>
      <c r="J240">
        <f t="array" ref="J240">STDEV(IF(($B$3:$B$722=$B240)*($C$3:$C$722=$C240)*($D$3:$D$722=$D240),$E$3:$E$722))</f>
        <v>1.988857852023507</v>
      </c>
      <c r="K240">
        <f t="shared" si="61"/>
        <v>6.4</v>
      </c>
      <c r="L240">
        <f t="array" ref="L240">STDEV(IF(($B$3:$B$722=$B240)*($C$3:$C$722=$C240)*($D$3:$D$722=$D240),$F$3:$F$722))</f>
        <v>1.5776212754932302</v>
      </c>
      <c r="M240">
        <f t="shared" si="62"/>
        <v>7.8</v>
      </c>
      <c r="N240">
        <f t="array" ref="N240">STDEV(IF(($B$3:$B$722=$B240)*($C$3:$C$722=$C240)*($D$3:$D$722=$D240),$G$3:$G$722))</f>
        <v>0.63245553203367588</v>
      </c>
      <c r="O240">
        <f t="shared" si="63"/>
        <v>5.2</v>
      </c>
      <c r="P240">
        <f t="array" ref="P240">STDEV(IF(($B$3:$B$722=$B240)*($C$3:$C$722=$C240)*($D$3:$D$722=$D240),$H$3:$H$722))</f>
        <v>1.9321835661585924</v>
      </c>
      <c r="Q240" s="35">
        <f t="shared" si="64"/>
        <v>0.90504205625788736</v>
      </c>
      <c r="R240">
        <f t="shared" si="65"/>
        <v>1.0141851056742202</v>
      </c>
      <c r="S240">
        <f t="shared" si="66"/>
        <v>0.31622776601683822</v>
      </c>
      <c r="T240">
        <f t="shared" si="67"/>
        <v>0.41403933560541228</v>
      </c>
      <c r="U240" s="22">
        <v>-4.054E-2</v>
      </c>
      <c r="V240">
        <v>0</v>
      </c>
      <c r="W240">
        <v>1</v>
      </c>
      <c r="X240">
        <v>4</v>
      </c>
      <c r="Y240">
        <v>5</v>
      </c>
      <c r="Z240" s="25">
        <v>4.2222222222222223</v>
      </c>
      <c r="AA240" s="28">
        <v>3.7777777777777781</v>
      </c>
      <c r="AB240" s="28">
        <v>4.2222222222222223</v>
      </c>
      <c r="AC240" s="28">
        <v>3.8888888888888888</v>
      </c>
      <c r="AD240" s="31">
        <v>2.9444444444444451</v>
      </c>
      <c r="AE240" s="31">
        <v>3.5555555555555558</v>
      </c>
      <c r="AF240">
        <v>18</v>
      </c>
      <c r="AG240" s="28">
        <f t="shared" si="68"/>
        <v>3.9629629629629632</v>
      </c>
      <c r="AH240" s="31">
        <f t="shared" si="69"/>
        <v>3.2500000000000004</v>
      </c>
      <c r="AI240" s="22" cm="1">
        <f t="array" ref="AI240">IF(U240="",0,IFERROR((U240-AVERAGEIFS($U$3:$U$722,$A$3:$A$722,$A240))/_xlfn.STDEV.S(_xlfn._xlws.FILTER($U$3:$U$722,$A$3:$A$722=$A240)),0))</f>
        <v>0.46376911313993036</v>
      </c>
      <c r="AJ240" s="25">
        <f t="array" ref="AJ240">IFERROR((Z240-AVERAGEIFS($Z$3:$Z$722,$A$3:$A$722,$A240))/_xlfn.STDEV.S(_xlfn._xlws.FILTER($Z$3:$Z$722,$A$3:$A$722=$A240)),"")</f>
        <v>1.3721954385610606</v>
      </c>
      <c r="AK240" s="28">
        <f t="array" ref="AK240">IFERROR((AG240-AVERAGEIFS($AG$3:$AG$722,$A$3:$A$722,$A240))/_xlfn.STDEV.S(_xlfn._xlws.FILTER($AG$3:$AG$722,$A$3:$A$722=$A240)),"")</f>
        <v>1.2196349411856859</v>
      </c>
      <c r="AL240" s="31">
        <f t="array" ref="AL240">IFERROR((AH240-AVERAGEIFS($AH$3:$AH$722,$A$3:$A$722,$A240))/_xlfn.STDEV.S(_xlfn._xlws.FILTER($AH$3:$AH$722,$A$3:$A$722=$A240)),"")</f>
        <v>0.40155767277342097</v>
      </c>
      <c r="AM240" s="18">
        <f t="shared" si="70"/>
        <v>-0.44127294311795701</v>
      </c>
      <c r="AN240" s="18">
        <f t="shared" si="71"/>
        <v>0.46715338230317327</v>
      </c>
      <c r="AO240">
        <f t="shared" si="72"/>
        <v>-0.90842632542113022</v>
      </c>
      <c r="AP240">
        <f t="shared" si="73"/>
        <v>0.90340717516884772</v>
      </c>
      <c r="AQ240">
        <f t="shared" si="74"/>
        <v>-1.2481662831991314E-2</v>
      </c>
      <c r="AR240" s="18" t="str">
        <f t="shared" si="75"/>
        <v>B. 외부미화형</v>
      </c>
      <c r="AS240">
        <f t="shared" si="76"/>
        <v>4</v>
      </c>
      <c r="AT240">
        <f t="shared" si="77"/>
        <v>4.1851851851851851</v>
      </c>
      <c r="AU240" t="str">
        <f t="shared" si="78"/>
        <v/>
      </c>
      <c r="AV240" t="str">
        <f t="shared" si="79"/>
        <v/>
      </c>
    </row>
    <row r="241" spans="1:48" x14ac:dyDescent="0.3">
      <c r="A241" t="s">
        <v>118</v>
      </c>
      <c r="B241" t="s">
        <v>109</v>
      </c>
      <c r="C241">
        <v>2025</v>
      </c>
      <c r="D241" t="s">
        <v>97</v>
      </c>
      <c r="E241">
        <v>8</v>
      </c>
      <c r="F241">
        <v>8</v>
      </c>
      <c r="G241">
        <v>8</v>
      </c>
      <c r="H241">
        <v>6</v>
      </c>
      <c r="I241">
        <f t="shared" si="60"/>
        <v>6.2</v>
      </c>
      <c r="J241">
        <f t="array" ref="J241">STDEV(IF(($B$3:$B$722=$B241)*($C$3:$C$722=$C241)*($D$3:$D$722=$D241),$E$3:$E$722))</f>
        <v>1.988857852023507</v>
      </c>
      <c r="K241">
        <f t="shared" si="61"/>
        <v>6.4</v>
      </c>
      <c r="L241">
        <f t="array" ref="L241">STDEV(IF(($B$3:$B$722=$B241)*($C$3:$C$722=$C241)*($D$3:$D$722=$D241),$F$3:$F$722))</f>
        <v>1.5776212754932302</v>
      </c>
      <c r="M241">
        <f t="shared" si="62"/>
        <v>7.8</v>
      </c>
      <c r="N241">
        <f t="array" ref="N241">STDEV(IF(($B$3:$B$722=$B241)*($C$3:$C$722=$C241)*($D$3:$D$722=$D241),$G$3:$G$722))</f>
        <v>0.63245553203367588</v>
      </c>
      <c r="O241">
        <f t="shared" si="63"/>
        <v>5.2</v>
      </c>
      <c r="P241">
        <f t="array" ref="P241">STDEV(IF(($B$3:$B$722=$B241)*($C$3:$C$722=$C241)*($D$3:$D$722=$D241),$H$3:$H$722))</f>
        <v>1.9321835661585924</v>
      </c>
      <c r="Q241" s="35">
        <f t="shared" si="64"/>
        <v>0.90504205625788736</v>
      </c>
      <c r="R241">
        <f t="shared" si="65"/>
        <v>1.0141851056742202</v>
      </c>
      <c r="S241">
        <f t="shared" si="66"/>
        <v>0.31622776601683822</v>
      </c>
      <c r="T241">
        <f t="shared" si="67"/>
        <v>0.41403933560541228</v>
      </c>
      <c r="U241" s="22">
        <v>-0.35104000000000002</v>
      </c>
      <c r="V241">
        <v>1</v>
      </c>
      <c r="W241">
        <v>9</v>
      </c>
      <c r="X241">
        <v>10</v>
      </c>
      <c r="Y241">
        <v>20</v>
      </c>
      <c r="Z241" s="25">
        <v>4</v>
      </c>
      <c r="AA241" s="28">
        <v>3.8095238095238089</v>
      </c>
      <c r="AB241" s="28">
        <v>3.8571428571428572</v>
      </c>
      <c r="AC241" s="28">
        <v>3.333333333333333</v>
      </c>
      <c r="AD241" s="31">
        <v>3.047619047619047</v>
      </c>
      <c r="AE241" s="31">
        <v>3.3809523809523809</v>
      </c>
      <c r="AF241">
        <v>21</v>
      </c>
      <c r="AG241" s="28">
        <f t="shared" si="68"/>
        <v>3.6666666666666665</v>
      </c>
      <c r="AH241" s="31">
        <f t="shared" si="69"/>
        <v>3.214285714285714</v>
      </c>
      <c r="AI241" s="22" cm="1">
        <f t="array" ref="AI241">IF(U241="",0,IFERROR((U241-AVERAGEIFS($U$3:$U$722,$A$3:$A$722,$A241))/_xlfn.STDEV.S(_xlfn._xlws.FILTER($U$3:$U$722,$A$3:$A$722=$A241)),0))</f>
        <v>-1.8904482025099589</v>
      </c>
      <c r="AJ241" s="25">
        <f t="array" ref="AJ241">IFERROR((Z241-AVERAGEIFS($Z$3:$Z$722,$A$3:$A$722,$A241))/_xlfn.STDEV.S(_xlfn._xlws.FILTER($Z$3:$Z$722,$A$3:$A$722=$A241)),"")</f>
        <v>0.29411827404855156</v>
      </c>
      <c r="AK241" s="28">
        <f t="array" ref="AK241">IFERROR((AG241-AVERAGEIFS($AG$3:$AG$722,$A$3:$A$722,$A241))/_xlfn.STDEV.S(_xlfn._xlws.FILTER($AG$3:$AG$722,$A$3:$A$722=$A241)),"")</f>
        <v>-0.27138437520186137</v>
      </c>
      <c r="AL241" s="31">
        <f t="array" ref="AL241">IFERROR((AH241-AVERAGEIFS($AH$3:$AH$722,$A$3:$A$722,$A241))/_xlfn.STDEV.S(_xlfn._xlws.FILTER($AH$3:$AH$722,$A$3:$A$722=$A241)),"")</f>
        <v>0.19945330620473747</v>
      </c>
      <c r="AM241" s="18">
        <f t="shared" si="70"/>
        <v>-2.7954902587678463</v>
      </c>
      <c r="AN241" s="18">
        <f t="shared" si="71"/>
        <v>-0.61092378220933585</v>
      </c>
      <c r="AO241">
        <f t="shared" si="72"/>
        <v>-2.1845664765585107</v>
      </c>
      <c r="AP241">
        <f t="shared" si="73"/>
        <v>-0.58761214121869965</v>
      </c>
      <c r="AQ241">
        <f t="shared" si="74"/>
        <v>-0.21458602940067481</v>
      </c>
      <c r="AR241" s="18" t="str">
        <f t="shared" si="75"/>
        <v>A. 총체적과장형</v>
      </c>
      <c r="AS241">
        <f t="shared" si="76"/>
        <v>4.1851851851851851</v>
      </c>
      <c r="AT241" t="str">
        <f t="shared" si="77"/>
        <v/>
      </c>
      <c r="AU241" t="str">
        <f t="shared" si="78"/>
        <v/>
      </c>
      <c r="AV241" t="str">
        <f t="shared" si="79"/>
        <v/>
      </c>
    </row>
    <row r="242" spans="1:48" x14ac:dyDescent="0.3">
      <c r="A242" t="s">
        <v>118</v>
      </c>
      <c r="B242" t="s">
        <v>109</v>
      </c>
      <c r="C242">
        <v>2025</v>
      </c>
      <c r="D242" t="s">
        <v>98</v>
      </c>
      <c r="E242">
        <v>8</v>
      </c>
      <c r="F242">
        <v>8</v>
      </c>
      <c r="G242">
        <v>8</v>
      </c>
      <c r="H242">
        <v>6</v>
      </c>
      <c r="I242">
        <f t="shared" si="60"/>
        <v>6.2</v>
      </c>
      <c r="J242">
        <f t="array" ref="J242">STDEV(IF(($B$3:$B$722=$B242)*($C$3:$C$722=$C242)*($D$3:$D$722=$D242),$E$3:$E$722))</f>
        <v>1.988857852023507</v>
      </c>
      <c r="K242">
        <f t="shared" si="61"/>
        <v>6.4</v>
      </c>
      <c r="L242">
        <f t="array" ref="L242">STDEV(IF(($B$3:$B$722=$B242)*($C$3:$C$722=$C242)*($D$3:$D$722=$D242),$F$3:$F$722))</f>
        <v>1.5776212754932302</v>
      </c>
      <c r="M242">
        <f t="shared" si="62"/>
        <v>7.8</v>
      </c>
      <c r="N242">
        <f t="array" ref="N242">STDEV(IF(($B$3:$B$722=$B242)*($C$3:$C$722=$C242)*($D$3:$D$722=$D242),$G$3:$G$722))</f>
        <v>0.63245553203367588</v>
      </c>
      <c r="O242">
        <f t="shared" si="63"/>
        <v>5.2</v>
      </c>
      <c r="P242">
        <f t="array" ref="P242">STDEV(IF(($B$3:$B$722=$B242)*($C$3:$C$722=$C242)*($D$3:$D$722=$D242),$H$3:$H$722))</f>
        <v>1.9321835661585924</v>
      </c>
      <c r="Q242" s="35">
        <f t="shared" si="64"/>
        <v>0.90504205625788736</v>
      </c>
      <c r="R242">
        <f t="shared" si="65"/>
        <v>1.0141851056742202</v>
      </c>
      <c r="S242">
        <f t="shared" si="66"/>
        <v>0.31622776601683822</v>
      </c>
      <c r="T242">
        <f t="shared" si="67"/>
        <v>0.41403933560541228</v>
      </c>
      <c r="U242" s="22">
        <v>-3.0084615384615401E-2</v>
      </c>
      <c r="V242">
        <v>2</v>
      </c>
      <c r="W242">
        <v>2</v>
      </c>
      <c r="X242">
        <v>9</v>
      </c>
      <c r="Y242">
        <v>13</v>
      </c>
      <c r="Z242" s="25">
        <v>4.1851851851851851</v>
      </c>
      <c r="AA242" s="28">
        <v>3.8148148148148149</v>
      </c>
      <c r="AB242" s="28">
        <v>4.1851851851851851</v>
      </c>
      <c r="AC242" s="28">
        <v>3.7037037037037042</v>
      </c>
      <c r="AD242" s="31">
        <v>3.1111111111111112</v>
      </c>
      <c r="AE242" s="31">
        <v>3.333333333333333</v>
      </c>
      <c r="AF242">
        <v>27</v>
      </c>
      <c r="AG242" s="28">
        <f t="shared" si="68"/>
        <v>3.9012345679012346</v>
      </c>
      <c r="AH242" s="31">
        <f t="shared" si="69"/>
        <v>3.2222222222222223</v>
      </c>
      <c r="AI242" s="22" cm="1">
        <f t="array" ref="AI242">IF(U242="",0,IFERROR((U242-AVERAGEIFS($U$3:$U$722,$A$3:$A$722,$A242))/_xlfn.STDEV.S(_xlfn._xlws.FILTER($U$3:$U$722,$A$3:$A$722=$A242)),0))</f>
        <v>0.54304205195898958</v>
      </c>
      <c r="AJ242" s="25">
        <f t="array" ref="AJ242">IFERROR((Z242-AVERAGEIFS($Z$3:$Z$722,$A$3:$A$722,$A242))/_xlfn.STDEV.S(_xlfn._xlws.FILTER($Z$3:$Z$722,$A$3:$A$722=$A242)),"")</f>
        <v>1.1925159111423085</v>
      </c>
      <c r="AK242" s="28">
        <f t="array" ref="AK242">IFERROR((AG242-AVERAGEIFS($AG$3:$AG$722,$A$3:$A$722,$A242))/_xlfn.STDEV.S(_xlfn._xlws.FILTER($AG$3:$AG$722,$A$3:$A$722=$A242)),"")</f>
        <v>0.90900591693827926</v>
      </c>
      <c r="AL242" s="31">
        <f t="array" ref="AL242">IFERROR((AH242-AVERAGEIFS($AH$3:$AH$722,$A$3:$A$722,$A242))/_xlfn.STDEV.S(_xlfn._xlws.FILTER($AH$3:$AH$722,$A$3:$A$722=$A242)),"")</f>
        <v>0.24436538766444632</v>
      </c>
      <c r="AM242" s="18">
        <f t="shared" si="70"/>
        <v>-0.36200000429889778</v>
      </c>
      <c r="AN242" s="18">
        <f t="shared" si="71"/>
        <v>0.28747385488442112</v>
      </c>
      <c r="AO242">
        <f t="shared" si="72"/>
        <v>-0.6494738591833189</v>
      </c>
      <c r="AP242">
        <f t="shared" si="73"/>
        <v>0.59277815092144104</v>
      </c>
      <c r="AQ242">
        <f t="shared" si="74"/>
        <v>-0.16967394794096596</v>
      </c>
      <c r="AR242" s="18" t="str">
        <f t="shared" si="75"/>
        <v>D. 균형일치형</v>
      </c>
      <c r="AS242" t="str">
        <f t="shared" si="76"/>
        <v/>
      </c>
      <c r="AT242" t="str">
        <f t="shared" si="77"/>
        <v/>
      </c>
      <c r="AU242" t="str">
        <f t="shared" si="78"/>
        <v/>
      </c>
      <c r="AV242" t="str">
        <f t="shared" si="79"/>
        <v/>
      </c>
    </row>
    <row r="243" spans="1:48" x14ac:dyDescent="0.3">
      <c r="A243" t="s">
        <v>119</v>
      </c>
      <c r="B243" t="s">
        <v>120</v>
      </c>
      <c r="C243">
        <v>2023</v>
      </c>
      <c r="D243" t="s">
        <v>87</v>
      </c>
      <c r="E243">
        <v>8</v>
      </c>
      <c r="F243">
        <v>8</v>
      </c>
      <c r="G243">
        <v>8</v>
      </c>
      <c r="H243">
        <v>8</v>
      </c>
      <c r="I243">
        <f t="shared" si="60"/>
        <v>5.8</v>
      </c>
      <c r="J243">
        <f t="array" ref="J243">STDEV(IF(($B$3:$B$722=$B243)*($C$3:$C$722=$C243)*($D$3:$D$722=$D243),$E$3:$E$722))</f>
        <v>1.1352924243950946</v>
      </c>
      <c r="K243">
        <f t="shared" si="61"/>
        <v>6.6</v>
      </c>
      <c r="L243">
        <f t="array" ref="L243">STDEV(IF(($B$3:$B$722=$B243)*($C$3:$C$722=$C243)*($D$3:$D$722=$D243),$F$3:$F$722))</f>
        <v>1.3498971154211048</v>
      </c>
      <c r="M243">
        <f t="shared" si="62"/>
        <v>7.8</v>
      </c>
      <c r="N243">
        <f t="array" ref="N243">STDEV(IF(($B$3:$B$722=$B243)*($C$3:$C$722=$C243)*($D$3:$D$722=$D243),$G$3:$G$722))</f>
        <v>0.63245553203367588</v>
      </c>
      <c r="O243">
        <f t="shared" si="63"/>
        <v>5</v>
      </c>
      <c r="P243">
        <f t="array" ref="P243">STDEV(IF(($B$3:$B$722=$B243)*($C$3:$C$722=$C243)*($D$3:$D$722=$D243),$H$3:$H$722))</f>
        <v>1.699673171197595</v>
      </c>
      <c r="Q243" s="35">
        <f t="shared" si="64"/>
        <v>1.9378267243985197</v>
      </c>
      <c r="R243">
        <f t="shared" si="65"/>
        <v>1.0371160764820702</v>
      </c>
      <c r="S243">
        <f t="shared" si="66"/>
        <v>0.31622776601683822</v>
      </c>
      <c r="T243">
        <f t="shared" si="67"/>
        <v>1.7650452162436563</v>
      </c>
      <c r="U243" s="22">
        <v>0.39706000000000002</v>
      </c>
      <c r="V243">
        <v>2</v>
      </c>
      <c r="W243">
        <v>0</v>
      </c>
      <c r="X243">
        <v>3</v>
      </c>
      <c r="Y243">
        <v>5</v>
      </c>
      <c r="Z243">
        <v>3.9333333333333331</v>
      </c>
      <c r="AA243">
        <v>4.3666666666666663</v>
      </c>
      <c r="AB243">
        <v>3.9</v>
      </c>
      <c r="AC243">
        <v>3.3</v>
      </c>
      <c r="AD243">
        <v>3.0666666666666669</v>
      </c>
      <c r="AE243">
        <v>3.2333333333333329</v>
      </c>
      <c r="AF243">
        <v>30</v>
      </c>
      <c r="AG243" s="28">
        <f t="shared" si="68"/>
        <v>3.8555555555555556</v>
      </c>
      <c r="AH243" s="31">
        <f t="shared" si="69"/>
        <v>3.15</v>
      </c>
      <c r="AI243" s="22" cm="1">
        <f t="array" ref="AI243">IF(U243="",0,IFERROR((U243-AVERAGEIFS($U$3:$U$722,$A$3:$A$722,$A243))/_xlfn.STDEV.S(_xlfn._xlws.FILTER($U$3:$U$722,$A$3:$A$722=$A243)),0))</f>
        <v>1.0619048356915488</v>
      </c>
      <c r="AJ243" s="25">
        <f t="array" ref="AJ243">IFERROR((Z243-AVERAGEIFS($Z$3:$Z$722,$A$3:$A$722,$A243))/_xlfn.STDEV.S(_xlfn._xlws.FILTER($Z$3:$Z$722,$A$3:$A$722=$A243)),"")</f>
        <v>-0.91173084309031605</v>
      </c>
      <c r="AK243" s="28">
        <f t="array" ref="AK243">IFERROR((AG243-AVERAGEIFS($AG$3:$AG$722,$A$3:$A$722,$A243))/_xlfn.STDEV.S(_xlfn._xlws.FILTER($AG$3:$AG$722,$A$3:$A$722=$A243)),"")</f>
        <v>-0.63426261732396838</v>
      </c>
      <c r="AL243" s="31">
        <f t="array" ref="AL243">IFERROR((AH243-AVERAGEIFS($AH$3:$AH$722,$A$3:$A$722,$A243))/_xlfn.STDEV.S(_xlfn._xlws.FILTER($AH$3:$AH$722,$A$3:$A$722=$A243)),"")</f>
        <v>-1.3252823749680993</v>
      </c>
      <c r="AM243" s="18">
        <f t="shared" si="70"/>
        <v>-0.87592188870697085</v>
      </c>
      <c r="AN243" s="18">
        <f t="shared" si="71"/>
        <v>-2.8495575674888358</v>
      </c>
      <c r="AO243">
        <f t="shared" si="72"/>
        <v>1.9736356787818647</v>
      </c>
      <c r="AP243">
        <f t="shared" si="73"/>
        <v>-0.9504903833408066</v>
      </c>
      <c r="AQ243">
        <f t="shared" si="74"/>
        <v>-3.0903275912117554</v>
      </c>
      <c r="AR243" s="18" t="str">
        <f t="shared" si="75"/>
        <v>A. 총체적과장형</v>
      </c>
      <c r="AS243">
        <f t="shared" si="76"/>
        <v>4.4000000000000004</v>
      </c>
      <c r="AT243">
        <f t="shared" si="77"/>
        <v>4.2592592592592604</v>
      </c>
      <c r="AU243">
        <f t="shared" si="78"/>
        <v>4.0789473684210522</v>
      </c>
      <c r="AV243">
        <f t="shared" si="79"/>
        <v>3.976744186046512</v>
      </c>
    </row>
    <row r="244" spans="1:48" x14ac:dyDescent="0.3">
      <c r="A244" t="s">
        <v>119</v>
      </c>
      <c r="B244" t="s">
        <v>120</v>
      </c>
      <c r="C244">
        <v>2023</v>
      </c>
      <c r="D244" t="s">
        <v>88</v>
      </c>
      <c r="E244">
        <v>8</v>
      </c>
      <c r="F244">
        <v>8</v>
      </c>
      <c r="G244">
        <v>8</v>
      </c>
      <c r="H244">
        <v>8</v>
      </c>
      <c r="I244">
        <f t="shared" si="60"/>
        <v>5.8</v>
      </c>
      <c r="J244">
        <f t="array" ref="J244">STDEV(IF(($B$3:$B$722=$B244)*($C$3:$C$722=$C244)*($D$3:$D$722=$D244),$E$3:$E$722))</f>
        <v>1.1352924243950946</v>
      </c>
      <c r="K244">
        <f t="shared" si="61"/>
        <v>6.6</v>
      </c>
      <c r="L244">
        <f t="array" ref="L244">STDEV(IF(($B$3:$B$722=$B244)*($C$3:$C$722=$C244)*($D$3:$D$722=$D244),$F$3:$F$722))</f>
        <v>1.3498971154211048</v>
      </c>
      <c r="M244">
        <f t="shared" si="62"/>
        <v>7.8</v>
      </c>
      <c r="N244">
        <f t="array" ref="N244">STDEV(IF(($B$3:$B$722=$B244)*($C$3:$C$722=$C244)*($D$3:$D$722=$D244),$G$3:$G$722))</f>
        <v>0.63245553203367588</v>
      </c>
      <c r="O244">
        <f t="shared" si="63"/>
        <v>5</v>
      </c>
      <c r="P244">
        <f t="array" ref="P244">STDEV(IF(($B$3:$B$722=$B244)*($C$3:$C$722=$C244)*($D$3:$D$722=$D244),$H$3:$H$722))</f>
        <v>1.699673171197595</v>
      </c>
      <c r="Q244" s="35">
        <f t="shared" si="64"/>
        <v>1.9378267243985197</v>
      </c>
      <c r="R244">
        <f t="shared" si="65"/>
        <v>1.0371160764820702</v>
      </c>
      <c r="S244">
        <f t="shared" si="66"/>
        <v>0.31622776601683822</v>
      </c>
      <c r="T244">
        <f t="shared" si="67"/>
        <v>1.7650452162436563</v>
      </c>
      <c r="U244" s="22">
        <v>0.33371111111111113</v>
      </c>
      <c r="V244">
        <v>11</v>
      </c>
      <c r="W244">
        <v>3</v>
      </c>
      <c r="X244">
        <v>13</v>
      </c>
      <c r="Y244">
        <v>27</v>
      </c>
      <c r="Z244">
        <v>4.4000000000000004</v>
      </c>
      <c r="AA244">
        <v>4.3499999999999996</v>
      </c>
      <c r="AB244">
        <v>4.0999999999999996</v>
      </c>
      <c r="AC244">
        <v>3.65</v>
      </c>
      <c r="AD244">
        <v>3.5</v>
      </c>
      <c r="AE244">
        <v>3.45</v>
      </c>
      <c r="AF244">
        <v>20</v>
      </c>
      <c r="AG244" s="28">
        <f t="shared" si="68"/>
        <v>4.0333333333333332</v>
      </c>
      <c r="AH244" s="31">
        <f t="shared" si="69"/>
        <v>3.4750000000000001</v>
      </c>
      <c r="AI244" s="22" cm="1">
        <f t="array" ref="AI244">IF(U244="",0,IFERROR((U244-AVERAGEIFS($U$3:$U$722,$A$3:$A$722,$A244))/_xlfn.STDEV.S(_xlfn._xlws.FILTER($U$3:$U$722,$A$3:$A$722=$A244)),0))</f>
        <v>0.80288801024460732</v>
      </c>
      <c r="AJ244" s="25">
        <f t="array" ref="AJ244">IFERROR((Z244-AVERAGEIFS($Z$3:$Z$722,$A$3:$A$722,$A244))/_xlfn.STDEV.S(_xlfn._xlws.FILTER($Z$3:$Z$722,$A$3:$A$722=$A244)),"")</f>
        <v>1.6843415191924263</v>
      </c>
      <c r="AK244" s="28">
        <f t="array" ref="AK244">IFERROR((AG244-AVERAGEIFS($AG$3:$AG$722,$A$3:$A$722,$A244))/_xlfn.STDEV.S(_xlfn._xlws.FILTER($AG$3:$AG$722,$A$3:$A$722=$A244)),"")</f>
        <v>0.86516546824971252</v>
      </c>
      <c r="AL244" s="31">
        <f t="array" ref="AL244">IFERROR((AH244-AVERAGEIFS($AH$3:$AH$722,$A$3:$A$722,$A244))/_xlfn.STDEV.S(_xlfn._xlws.FILTER($AH$3:$AH$722,$A$3:$A$722=$A244)),"")</f>
        <v>0.67684566431900972</v>
      </c>
      <c r="AM244" s="18">
        <f t="shared" si="70"/>
        <v>-1.1349387141539125</v>
      </c>
      <c r="AN244" s="18">
        <f t="shared" si="71"/>
        <v>-0.25348520520609341</v>
      </c>
      <c r="AO244">
        <f t="shared" si="72"/>
        <v>-0.88145350894781893</v>
      </c>
      <c r="AP244">
        <f t="shared" si="73"/>
        <v>0.5489377022328743</v>
      </c>
      <c r="AQ244">
        <f t="shared" si="74"/>
        <v>-1.0881995519246466</v>
      </c>
      <c r="AR244" s="18" t="str">
        <f t="shared" si="75"/>
        <v>D. 균형일치형</v>
      </c>
      <c r="AS244">
        <f t="shared" si="76"/>
        <v>4.2592592592592604</v>
      </c>
      <c r="AT244">
        <f t="shared" si="77"/>
        <v>4.0789473684210522</v>
      </c>
      <c r="AU244">
        <f t="shared" si="78"/>
        <v>3.976744186046512</v>
      </c>
      <c r="AV244">
        <f t="shared" si="79"/>
        <v>4.0697674418604652</v>
      </c>
    </row>
    <row r="245" spans="1:48" x14ac:dyDescent="0.3">
      <c r="A245" t="s">
        <v>119</v>
      </c>
      <c r="B245" t="s">
        <v>120</v>
      </c>
      <c r="C245">
        <v>2023</v>
      </c>
      <c r="D245" t="s">
        <v>89</v>
      </c>
      <c r="E245">
        <v>8</v>
      </c>
      <c r="F245">
        <v>8</v>
      </c>
      <c r="G245">
        <v>8</v>
      </c>
      <c r="H245">
        <v>8</v>
      </c>
      <c r="I245">
        <f t="shared" si="60"/>
        <v>5.8</v>
      </c>
      <c r="J245">
        <f t="array" ref="J245">STDEV(IF(($B$3:$B$722=$B245)*($C$3:$C$722=$C245)*($D$3:$D$722=$D245),$E$3:$E$722))</f>
        <v>1.1352924243950946</v>
      </c>
      <c r="K245">
        <f t="shared" si="61"/>
        <v>6.6</v>
      </c>
      <c r="L245">
        <f t="array" ref="L245">STDEV(IF(($B$3:$B$722=$B245)*($C$3:$C$722=$C245)*($D$3:$D$722=$D245),$F$3:$F$722))</f>
        <v>1.3498971154211048</v>
      </c>
      <c r="M245">
        <f t="shared" si="62"/>
        <v>7.8</v>
      </c>
      <c r="N245">
        <f t="array" ref="N245">STDEV(IF(($B$3:$B$722=$B245)*($C$3:$C$722=$C245)*($D$3:$D$722=$D245),$G$3:$G$722))</f>
        <v>0.63245553203367588</v>
      </c>
      <c r="O245">
        <f t="shared" si="63"/>
        <v>5</v>
      </c>
      <c r="P245">
        <f t="array" ref="P245">STDEV(IF(($B$3:$B$722=$B245)*($C$3:$C$722=$C245)*($D$3:$D$722=$D245),$H$3:$H$722))</f>
        <v>1.699673171197595</v>
      </c>
      <c r="Q245" s="35">
        <f t="shared" si="64"/>
        <v>1.9378267243985197</v>
      </c>
      <c r="R245">
        <f t="shared" si="65"/>
        <v>1.0371160764820702</v>
      </c>
      <c r="S245">
        <f t="shared" si="66"/>
        <v>0.31622776601683822</v>
      </c>
      <c r="T245">
        <f t="shared" si="67"/>
        <v>1.7650452162436563</v>
      </c>
      <c r="U245" s="22">
        <v>3.6551851851851801E-2</v>
      </c>
      <c r="V245">
        <v>2</v>
      </c>
      <c r="W245">
        <v>1</v>
      </c>
      <c r="X245">
        <v>24</v>
      </c>
      <c r="Y245">
        <v>27</v>
      </c>
      <c r="Z245">
        <v>4.2592592592592604</v>
      </c>
      <c r="AA245">
        <v>4.2592592592592604</v>
      </c>
      <c r="AB245">
        <v>3.7407407407407409</v>
      </c>
      <c r="AC245">
        <v>3.333333333333333</v>
      </c>
      <c r="AD245">
        <v>3.407407407407407</v>
      </c>
      <c r="AE245">
        <v>3.3703703703703698</v>
      </c>
      <c r="AF245">
        <v>27</v>
      </c>
      <c r="AG245" s="28">
        <f t="shared" si="68"/>
        <v>3.7777777777777786</v>
      </c>
      <c r="AH245" s="31">
        <f t="shared" si="69"/>
        <v>3.3888888888888884</v>
      </c>
      <c r="AI245" s="22" cm="1">
        <f t="array" ref="AI245">IF(U245="",0,IFERROR((U245-AVERAGEIFS($U$3:$U$722,$A$3:$A$722,$A245))/_xlfn.STDEV.S(_xlfn._xlws.FILTER($U$3:$U$722,$A$3:$A$722=$A245)),0))</f>
        <v>-0.41211748291405853</v>
      </c>
      <c r="AJ245" s="25">
        <f t="array" ref="AJ245">IFERROR((Z245-AVERAGEIFS($Z$3:$Z$722,$A$3:$A$722,$A245))/_xlfn.STDEV.S(_xlfn._xlws.FILTER($Z$3:$Z$722,$A$3:$A$722=$A245)),"")</f>
        <v>0.90139906072620779</v>
      </c>
      <c r="AK245" s="28">
        <f t="array" ref="AK245">IFERROR((AG245-AVERAGEIFS($AG$3:$AG$722,$A$3:$A$722,$A245))/_xlfn.STDEV.S(_xlfn._xlws.FILTER($AG$3:$AG$722,$A$3:$A$722=$A245)),"")</f>
        <v>-1.2902624047624485</v>
      </c>
      <c r="AL245" s="31">
        <f t="array" ref="AL245">IFERROR((AH245-AVERAGEIFS($AH$3:$AH$722,$A$3:$A$722,$A245))/_xlfn.STDEV.S(_xlfn._xlws.FILTER($AH$3:$AH$722,$A$3:$A$722=$A245)),"")</f>
        <v>0.14636729493524253</v>
      </c>
      <c r="AM245" s="18">
        <f t="shared" si="70"/>
        <v>-2.349944207312578</v>
      </c>
      <c r="AN245" s="18">
        <f t="shared" si="71"/>
        <v>-1.036427663672312</v>
      </c>
      <c r="AO245">
        <f t="shared" si="72"/>
        <v>-1.3135165436402663</v>
      </c>
      <c r="AP245">
        <f t="shared" si="73"/>
        <v>-1.6064901707792867</v>
      </c>
      <c r="AQ245">
        <f t="shared" si="74"/>
        <v>-1.6186779213084137</v>
      </c>
      <c r="AR245" s="18" t="str">
        <f t="shared" si="75"/>
        <v>A. 총체적과장형</v>
      </c>
      <c r="AS245">
        <f t="shared" si="76"/>
        <v>4.0789473684210522</v>
      </c>
      <c r="AT245">
        <f t="shared" si="77"/>
        <v>3.976744186046512</v>
      </c>
      <c r="AU245">
        <f t="shared" si="78"/>
        <v>4.0697674418604652</v>
      </c>
      <c r="AV245">
        <f t="shared" si="79"/>
        <v>4.166666666666667</v>
      </c>
    </row>
    <row r="246" spans="1:48" x14ac:dyDescent="0.3">
      <c r="A246" t="s">
        <v>119</v>
      </c>
      <c r="B246" t="s">
        <v>120</v>
      </c>
      <c r="C246">
        <v>2023</v>
      </c>
      <c r="D246" t="s">
        <v>90</v>
      </c>
      <c r="E246">
        <v>8</v>
      </c>
      <c r="F246">
        <v>8</v>
      </c>
      <c r="G246">
        <v>8</v>
      </c>
      <c r="H246">
        <v>8</v>
      </c>
      <c r="I246">
        <f t="shared" si="60"/>
        <v>5.8</v>
      </c>
      <c r="J246">
        <f t="array" ref="J246">STDEV(IF(($B$3:$B$722=$B246)*($C$3:$C$722=$C246)*($D$3:$D$722=$D246),$E$3:$E$722))</f>
        <v>1.1352924243950946</v>
      </c>
      <c r="K246">
        <f t="shared" si="61"/>
        <v>6.6</v>
      </c>
      <c r="L246">
        <f t="array" ref="L246">STDEV(IF(($B$3:$B$722=$B246)*($C$3:$C$722=$C246)*($D$3:$D$722=$D246),$F$3:$F$722))</f>
        <v>1.3498971154211048</v>
      </c>
      <c r="M246">
        <f t="shared" si="62"/>
        <v>7.8</v>
      </c>
      <c r="N246">
        <f t="array" ref="N246">STDEV(IF(($B$3:$B$722=$B246)*($C$3:$C$722=$C246)*($D$3:$D$722=$D246),$G$3:$G$722))</f>
        <v>0.63245553203367588</v>
      </c>
      <c r="O246">
        <f t="shared" si="63"/>
        <v>5</v>
      </c>
      <c r="P246">
        <f t="array" ref="P246">STDEV(IF(($B$3:$B$722=$B246)*($C$3:$C$722=$C246)*($D$3:$D$722=$D246),$H$3:$H$722))</f>
        <v>1.699673171197595</v>
      </c>
      <c r="Q246" s="35">
        <f t="shared" si="64"/>
        <v>1.9378267243985197</v>
      </c>
      <c r="R246">
        <f t="shared" si="65"/>
        <v>1.0371160764820702</v>
      </c>
      <c r="S246">
        <f t="shared" si="66"/>
        <v>0.31622776601683822</v>
      </c>
      <c r="T246">
        <f t="shared" si="67"/>
        <v>1.7650452162436563</v>
      </c>
      <c r="U246" s="22">
        <v>-0.21908</v>
      </c>
      <c r="V246">
        <v>0</v>
      </c>
      <c r="W246">
        <v>5</v>
      </c>
      <c r="X246">
        <v>15</v>
      </c>
      <c r="Y246">
        <v>20</v>
      </c>
      <c r="Z246">
        <v>4.0789473684210522</v>
      </c>
      <c r="AA246">
        <v>4.2894736842105274</v>
      </c>
      <c r="AB246">
        <v>3.8157894736842111</v>
      </c>
      <c r="AC246">
        <v>3.7105263157894739</v>
      </c>
      <c r="AD246">
        <v>3.3421052631578951</v>
      </c>
      <c r="AE246">
        <v>3.552631578947369</v>
      </c>
      <c r="AF246">
        <v>38</v>
      </c>
      <c r="AG246" s="28">
        <f t="shared" si="68"/>
        <v>3.9385964912280707</v>
      </c>
      <c r="AH246" s="31">
        <f t="shared" si="69"/>
        <v>3.4473684210526319</v>
      </c>
      <c r="AI246" s="22" cm="1">
        <f t="array" ref="AI246">IF(U246="",0,IFERROR((U246-AVERAGEIFS($U$3:$U$722,$A$3:$A$722,$A246))/_xlfn.STDEV.S(_xlfn._xlws.FILTER($U$3:$U$722,$A$3:$A$722=$A246)),0))</f>
        <v>-1.4573284078589934</v>
      </c>
      <c r="AJ246" s="25">
        <f t="array" ref="AJ246">IFERROR((Z246-AVERAGEIFS($Z$3:$Z$722,$A$3:$A$722,$A246))/_xlfn.STDEV.S(_xlfn._xlws.FILTER($Z$3:$Z$722,$A$3:$A$722=$A246)),"")</f>
        <v>-0.10167818869382345</v>
      </c>
      <c r="AK246" s="28">
        <f t="array" ref="AK246">IFERROR((AG246-AVERAGEIFS($AG$3:$AG$722,$A$3:$A$722,$A246))/_xlfn.STDEV.S(_xlfn._xlws.FILTER($AG$3:$AG$722,$A$3:$A$722=$A246)),"")</f>
        <v>6.6128133174268314E-2</v>
      </c>
      <c r="AL246" s="31">
        <f t="array" ref="AL246">IFERROR((AH246-AVERAGEIFS($AH$3:$AH$722,$A$3:$A$722,$A246))/_xlfn.STDEV.S(_xlfn._xlws.FILTER($AH$3:$AH$722,$A$3:$A$722=$A246)),"")</f>
        <v>0.50662425207192885</v>
      </c>
      <c r="AM246" s="18">
        <f t="shared" si="70"/>
        <v>-3.3951551322575133</v>
      </c>
      <c r="AN246" s="18">
        <f t="shared" si="71"/>
        <v>-2.0395049130923431</v>
      </c>
      <c r="AO246">
        <f t="shared" si="72"/>
        <v>-1.35565021916517</v>
      </c>
      <c r="AP246">
        <f t="shared" si="73"/>
        <v>-0.25009963284256992</v>
      </c>
      <c r="AQ246">
        <f t="shared" si="74"/>
        <v>-1.2584209641717274</v>
      </c>
      <c r="AR246" s="18" t="str">
        <f t="shared" si="75"/>
        <v>A. 총체적과장형</v>
      </c>
      <c r="AS246">
        <f t="shared" si="76"/>
        <v>3.976744186046512</v>
      </c>
      <c r="AT246">
        <f t="shared" si="77"/>
        <v>4.0697674418604652</v>
      </c>
      <c r="AU246">
        <f t="shared" si="78"/>
        <v>4.166666666666667</v>
      </c>
      <c r="AV246">
        <f t="shared" si="79"/>
        <v>3.8888888888888888</v>
      </c>
    </row>
    <row r="247" spans="1:48" x14ac:dyDescent="0.3">
      <c r="A247" t="s">
        <v>119</v>
      </c>
      <c r="B247" t="s">
        <v>120</v>
      </c>
      <c r="C247">
        <v>2024</v>
      </c>
      <c r="D247" t="s">
        <v>91</v>
      </c>
      <c r="E247">
        <v>6</v>
      </c>
      <c r="F247">
        <v>8</v>
      </c>
      <c r="G247">
        <v>8</v>
      </c>
      <c r="H247">
        <v>6</v>
      </c>
      <c r="I247">
        <f t="shared" si="60"/>
        <v>5.2</v>
      </c>
      <c r="J247">
        <f t="array" ref="J247">STDEV(IF(($B$3:$B$722=$B247)*($C$3:$C$722=$C247)*($D$3:$D$722=$D247),$E$3:$E$722))</f>
        <v>1.0327955589886457</v>
      </c>
      <c r="K247">
        <f t="shared" si="61"/>
        <v>7</v>
      </c>
      <c r="L247">
        <f t="array" ref="L247">STDEV(IF(($B$3:$B$722=$B247)*($C$3:$C$722=$C247)*($D$3:$D$722=$D247),$F$3:$F$722))</f>
        <v>1.0540925533894598</v>
      </c>
      <c r="M247">
        <f t="shared" si="62"/>
        <v>7.2</v>
      </c>
      <c r="N247">
        <f t="array" ref="N247">STDEV(IF(($B$3:$B$722=$B247)*($C$3:$C$722=$C247)*($D$3:$D$722=$D247),$G$3:$G$722))</f>
        <v>1.0327955589886457</v>
      </c>
      <c r="O247">
        <f t="shared" si="63"/>
        <v>4.2</v>
      </c>
      <c r="P247">
        <f t="array" ref="P247">STDEV(IF(($B$3:$B$722=$B247)*($C$3:$C$722=$C247)*($D$3:$D$722=$D247),$H$3:$H$722))</f>
        <v>1.4757295747452435</v>
      </c>
      <c r="Q247" s="35">
        <f t="shared" si="64"/>
        <v>0.77459666924148229</v>
      </c>
      <c r="R247">
        <f t="shared" si="65"/>
        <v>0.94868329805051377</v>
      </c>
      <c r="S247">
        <f t="shared" si="66"/>
        <v>0.77459666924148229</v>
      </c>
      <c r="T247">
        <f t="shared" si="67"/>
        <v>1.2197356689220893</v>
      </c>
      <c r="U247" s="22">
        <v>0.70209090909090921</v>
      </c>
      <c r="V247">
        <v>8</v>
      </c>
      <c r="W247">
        <v>0</v>
      </c>
      <c r="X247">
        <v>3</v>
      </c>
      <c r="Y247">
        <v>11</v>
      </c>
      <c r="Z247">
        <v>3.976744186046512</v>
      </c>
      <c r="AA247">
        <v>4.3953488372093021</v>
      </c>
      <c r="AB247">
        <v>3.7674418604651159</v>
      </c>
      <c r="AC247">
        <v>3.5348837209302331</v>
      </c>
      <c r="AD247">
        <v>3.3488372093023262</v>
      </c>
      <c r="AE247">
        <v>3.3023255813953489</v>
      </c>
      <c r="AF247">
        <v>43</v>
      </c>
      <c r="AG247" s="28">
        <f t="shared" si="68"/>
        <v>3.8992248062015502</v>
      </c>
      <c r="AH247" s="31">
        <f t="shared" si="69"/>
        <v>3.3255813953488378</v>
      </c>
      <c r="AI247" s="22" cm="1">
        <f t="array" ref="AI247">IF(U247="",0,IFERROR((U247-AVERAGEIFS($U$3:$U$722,$A$3:$A$722,$A247))/_xlfn.STDEV.S(_xlfn._xlws.FILTER($U$3:$U$722,$A$3:$A$722=$A247)),0))</f>
        <v>2.3090954197994815</v>
      </c>
      <c r="AJ247" s="25">
        <f t="array" ref="AJ247">IFERROR((Z247-AVERAGEIFS($Z$3:$Z$722,$A$3:$A$722,$A247))/_xlfn.STDEV.S(_xlfn._xlws.FILTER($Z$3:$Z$722,$A$3:$A$722=$A247)),"")</f>
        <v>-0.67023573962215088</v>
      </c>
      <c r="AK247" s="28">
        <f t="array" ref="AK247">IFERROR((AG247-AVERAGEIFS($AG$3:$AG$722,$A$3:$A$722,$A247))/_xlfn.STDEV.S(_xlfn._xlws.FILTER($AG$3:$AG$722,$A$3:$A$722=$A247)),"")</f>
        <v>-0.26594379979206301</v>
      </c>
      <c r="AL247" s="31">
        <f t="array" ref="AL247">IFERROR((AH247-AVERAGEIFS($AH$3:$AH$722,$A$3:$A$722,$A247))/_xlfn.STDEV.S(_xlfn._xlws.FILTER($AH$3:$AH$722,$A$3:$A$722=$A247)),"")</f>
        <v>-0.24363180633713524</v>
      </c>
      <c r="AM247" s="18">
        <f t="shared" si="70"/>
        <v>1.5344987505579992</v>
      </c>
      <c r="AN247" s="18">
        <f t="shared" si="71"/>
        <v>-1.4448324088636331</v>
      </c>
      <c r="AO247">
        <f t="shared" si="72"/>
        <v>2.9793311594216325</v>
      </c>
      <c r="AP247">
        <f t="shared" si="73"/>
        <v>-1.0405404690335454</v>
      </c>
      <c r="AQ247">
        <f t="shared" si="74"/>
        <v>-1.4633674752592245</v>
      </c>
      <c r="AR247" s="18" t="str">
        <f t="shared" si="75"/>
        <v>C. 내부은폐형</v>
      </c>
      <c r="AS247">
        <f t="shared" si="76"/>
        <v>4.0697674418604652</v>
      </c>
      <c r="AT247">
        <f t="shared" si="77"/>
        <v>4.166666666666667</v>
      </c>
      <c r="AU247">
        <f t="shared" si="78"/>
        <v>3.8888888888888888</v>
      </c>
      <c r="AV247">
        <f t="shared" si="79"/>
        <v>4.0476190476190483</v>
      </c>
    </row>
    <row r="248" spans="1:48" x14ac:dyDescent="0.3">
      <c r="A248" t="s">
        <v>119</v>
      </c>
      <c r="B248" t="s">
        <v>120</v>
      </c>
      <c r="C248">
        <v>2024</v>
      </c>
      <c r="D248" t="s">
        <v>92</v>
      </c>
      <c r="E248">
        <v>6</v>
      </c>
      <c r="F248">
        <v>8</v>
      </c>
      <c r="G248">
        <v>8</v>
      </c>
      <c r="H248">
        <v>6</v>
      </c>
      <c r="I248">
        <f t="shared" si="60"/>
        <v>5.2</v>
      </c>
      <c r="J248">
        <f t="array" ref="J248">STDEV(IF(($B$3:$B$722=$B248)*($C$3:$C$722=$C248)*($D$3:$D$722=$D248),$E$3:$E$722))</f>
        <v>1.0327955589886457</v>
      </c>
      <c r="K248">
        <f t="shared" si="61"/>
        <v>7</v>
      </c>
      <c r="L248">
        <f t="array" ref="L248">STDEV(IF(($B$3:$B$722=$B248)*($C$3:$C$722=$C248)*($D$3:$D$722=$D248),$F$3:$F$722))</f>
        <v>1.0540925533894598</v>
      </c>
      <c r="M248">
        <f t="shared" si="62"/>
        <v>7.2</v>
      </c>
      <c r="N248">
        <f t="array" ref="N248">STDEV(IF(($B$3:$B$722=$B248)*($C$3:$C$722=$C248)*($D$3:$D$722=$D248),$G$3:$G$722))</f>
        <v>1.0327955589886457</v>
      </c>
      <c r="O248">
        <f t="shared" si="63"/>
        <v>4.2</v>
      </c>
      <c r="P248">
        <f t="array" ref="P248">STDEV(IF(($B$3:$B$722=$B248)*($C$3:$C$722=$C248)*($D$3:$D$722=$D248),$H$3:$H$722))</f>
        <v>1.4757295747452435</v>
      </c>
      <c r="Q248" s="35">
        <f t="shared" si="64"/>
        <v>0.77459666924148229</v>
      </c>
      <c r="R248">
        <f t="shared" si="65"/>
        <v>0.94868329805051377</v>
      </c>
      <c r="S248">
        <f t="shared" si="66"/>
        <v>0.77459666924148229</v>
      </c>
      <c r="T248">
        <f t="shared" si="67"/>
        <v>1.2197356689220893</v>
      </c>
      <c r="U248" s="22">
        <v>0.10090625</v>
      </c>
      <c r="V248">
        <v>2</v>
      </c>
      <c r="W248">
        <v>1</v>
      </c>
      <c r="X248">
        <v>13</v>
      </c>
      <c r="Y248">
        <v>16</v>
      </c>
      <c r="Z248">
        <v>4.0697674418604652</v>
      </c>
      <c r="AA248">
        <v>4.3023255813953476</v>
      </c>
      <c r="AB248">
        <v>4.0697674418604652</v>
      </c>
      <c r="AC248">
        <v>3.837209302325582</v>
      </c>
      <c r="AD248">
        <v>3.3023255813953489</v>
      </c>
      <c r="AE248">
        <v>3.3953488372093021</v>
      </c>
      <c r="AF248">
        <v>43</v>
      </c>
      <c r="AG248" s="28">
        <f t="shared" si="68"/>
        <v>4.0697674418604644</v>
      </c>
      <c r="AH248" s="31">
        <f t="shared" si="69"/>
        <v>3.3488372093023253</v>
      </c>
      <c r="AI248" s="22" cm="1">
        <f t="array" ref="AI248">IF(U248="",0,IFERROR((U248-AVERAGEIFS($U$3:$U$722,$A$3:$A$722,$A248))/_xlfn.STDEV.S(_xlfn._xlws.FILTER($U$3:$U$722,$A$3:$A$722=$A248)),0))</f>
        <v>-0.14898939646698092</v>
      </c>
      <c r="AJ248" s="25">
        <f t="array" ref="AJ248">IFERROR((Z248-AVERAGEIFS($Z$3:$Z$722,$A$3:$A$722,$A248))/_xlfn.STDEV.S(_xlfn._xlws.FILTER($Z$3:$Z$722,$A$3:$A$722=$A248)),"")</f>
        <v>-0.15274623219037717</v>
      </c>
      <c r="AK248" s="28">
        <f t="array" ref="AK248">IFERROR((AG248-AVERAGEIFS($AG$3:$AG$722,$A$3:$A$722,$A248))/_xlfn.STDEV.S(_xlfn._xlws.FILTER($AG$3:$AG$722,$A$3:$A$722=$A248)),"")</f>
        <v>1.1724610497408252</v>
      </c>
      <c r="AL248" s="31">
        <f t="array" ref="AL248">IFERROR((AH248-AVERAGEIFS($AH$3:$AH$722,$A$3:$A$722,$A248))/_xlfn.STDEV.S(_xlfn._xlws.FILTER($AH$3:$AH$722,$A$3:$A$722=$A248)),"")</f>
        <v>-0.10036683035952987</v>
      </c>
      <c r="AM248" s="18">
        <f t="shared" si="70"/>
        <v>-0.92358606570846324</v>
      </c>
      <c r="AN248" s="18">
        <f t="shared" si="71"/>
        <v>-0.92734290143185949</v>
      </c>
      <c r="AO248">
        <f t="shared" si="72"/>
        <v>3.7568357233962457E-3</v>
      </c>
      <c r="AP248">
        <f t="shared" si="73"/>
        <v>0.39786438049934292</v>
      </c>
      <c r="AQ248">
        <f t="shared" si="74"/>
        <v>-1.320102499281619</v>
      </c>
      <c r="AR248" s="18" t="str">
        <f t="shared" si="75"/>
        <v>A. 총체적과장형</v>
      </c>
      <c r="AS248">
        <f t="shared" si="76"/>
        <v>4.166666666666667</v>
      </c>
      <c r="AT248">
        <f t="shared" si="77"/>
        <v>3.8888888888888888</v>
      </c>
      <c r="AU248">
        <f t="shared" si="78"/>
        <v>4.0476190476190483</v>
      </c>
      <c r="AV248">
        <f t="shared" si="79"/>
        <v>3.967741935483871</v>
      </c>
    </row>
    <row r="249" spans="1:48" x14ac:dyDescent="0.3">
      <c r="A249" t="s">
        <v>119</v>
      </c>
      <c r="B249" t="s">
        <v>120</v>
      </c>
      <c r="C249">
        <v>2024</v>
      </c>
      <c r="D249" t="s">
        <v>93</v>
      </c>
      <c r="E249">
        <v>6</v>
      </c>
      <c r="F249">
        <v>8</v>
      </c>
      <c r="G249">
        <v>8</v>
      </c>
      <c r="H249">
        <v>6</v>
      </c>
      <c r="I249">
        <f t="shared" si="60"/>
        <v>5.2</v>
      </c>
      <c r="J249">
        <f t="array" ref="J249">STDEV(IF(($B$3:$B$722=$B249)*($C$3:$C$722=$C249)*($D$3:$D$722=$D249),$E$3:$E$722))</f>
        <v>1.0327955589886457</v>
      </c>
      <c r="K249">
        <f t="shared" si="61"/>
        <v>7</v>
      </c>
      <c r="L249">
        <f t="array" ref="L249">STDEV(IF(($B$3:$B$722=$B249)*($C$3:$C$722=$C249)*($D$3:$D$722=$D249),$F$3:$F$722))</f>
        <v>1.0540925533894598</v>
      </c>
      <c r="M249">
        <f t="shared" si="62"/>
        <v>7.2</v>
      </c>
      <c r="N249">
        <f t="array" ref="N249">STDEV(IF(($B$3:$B$722=$B249)*($C$3:$C$722=$C249)*($D$3:$D$722=$D249),$G$3:$G$722))</f>
        <v>1.0327955589886457</v>
      </c>
      <c r="O249">
        <f t="shared" si="63"/>
        <v>4.2</v>
      </c>
      <c r="P249">
        <f t="array" ref="P249">STDEV(IF(($B$3:$B$722=$B249)*($C$3:$C$722=$C249)*($D$3:$D$722=$D249),$H$3:$H$722))</f>
        <v>1.4757295747452435</v>
      </c>
      <c r="Q249" s="35">
        <f t="shared" si="64"/>
        <v>0.77459666924148229</v>
      </c>
      <c r="R249">
        <f t="shared" si="65"/>
        <v>0.94868329805051377</v>
      </c>
      <c r="S249">
        <f t="shared" si="66"/>
        <v>0.77459666924148229</v>
      </c>
      <c r="T249">
        <f t="shared" si="67"/>
        <v>1.2197356689220893</v>
      </c>
      <c r="U249" s="22">
        <v>-3.2384999999999997E-2</v>
      </c>
      <c r="V249">
        <v>1</v>
      </c>
      <c r="W249">
        <v>1</v>
      </c>
      <c r="X249">
        <v>18</v>
      </c>
      <c r="Y249">
        <v>20</v>
      </c>
      <c r="Z249" s="25">
        <v>4.166666666666667</v>
      </c>
      <c r="AA249" s="28">
        <v>4.333333333333333</v>
      </c>
      <c r="AB249" s="28">
        <v>3.958333333333333</v>
      </c>
      <c r="AC249" s="28">
        <v>3.791666666666667</v>
      </c>
      <c r="AD249" s="31">
        <v>3.625</v>
      </c>
      <c r="AE249" s="31">
        <v>3.708333333333333</v>
      </c>
      <c r="AF249">
        <v>24</v>
      </c>
      <c r="AG249" s="28">
        <f t="shared" si="68"/>
        <v>4.0277777777777777</v>
      </c>
      <c r="AH249" s="31">
        <f t="shared" si="69"/>
        <v>3.6666666666666665</v>
      </c>
      <c r="AI249" s="22" cm="1">
        <f t="array" ref="AI249">IF(U249="",0,IFERROR((U249-AVERAGEIFS($U$3:$U$722,$A$3:$A$722,$A249))/_xlfn.STDEV.S(_xlfn._xlws.FILTER($U$3:$U$722,$A$3:$A$722=$A249)),0))</f>
        <v>-0.69398200865642845</v>
      </c>
      <c r="AJ249" s="25">
        <f t="array" ref="AJ249">IFERROR((Z249-AVERAGEIFS($Z$3:$Z$722,$A$3:$A$722,$A249))/_xlfn.STDEV.S(_xlfn._xlws.FILTER($Z$3:$Z$722,$A$3:$A$722=$A249)),"")</f>
        <v>0.38630533805105632</v>
      </c>
      <c r="AK249" s="28">
        <f t="array" ref="AK249">IFERROR((AG249-AVERAGEIFS($AG$3:$AG$722,$A$3:$A$722,$A249))/_xlfn.STDEV.S(_xlfn._xlws.FILTER($AG$3:$AG$722,$A$3:$A$722=$A249)),"")</f>
        <v>0.81830834057553514</v>
      </c>
      <c r="AL249" s="31">
        <f t="array" ref="AL249">IFERROR((AH249-AVERAGEIFS($AH$3:$AH$722,$A$3:$A$722,$A249))/_xlfn.STDEV.S(_xlfn._xlws.FILTER($AH$3:$AH$722,$A$3:$A$722=$A249)),"")</f>
        <v>1.8575878413344822</v>
      </c>
      <c r="AM249" s="18">
        <f t="shared" si="70"/>
        <v>-1.4685786778979106</v>
      </c>
      <c r="AN249" s="18">
        <f t="shared" si="71"/>
        <v>-0.38829133119042597</v>
      </c>
      <c r="AO249">
        <f t="shared" si="72"/>
        <v>-1.0802873467074847</v>
      </c>
      <c r="AP249">
        <f t="shared" si="73"/>
        <v>4.3711671334052848E-2</v>
      </c>
      <c r="AQ249">
        <f t="shared" si="74"/>
        <v>0.63785217241239289</v>
      </c>
      <c r="AR249" s="18" t="str">
        <f t="shared" si="75"/>
        <v>A. 총체적과장형</v>
      </c>
      <c r="AS249">
        <f t="shared" si="76"/>
        <v>3.8888888888888888</v>
      </c>
      <c r="AT249">
        <f t="shared" si="77"/>
        <v>4.0476190476190483</v>
      </c>
      <c r="AU249">
        <f t="shared" si="78"/>
        <v>3.967741935483871</v>
      </c>
      <c r="AV249">
        <f t="shared" si="79"/>
        <v>4.4242424242424239</v>
      </c>
    </row>
    <row r="250" spans="1:48" x14ac:dyDescent="0.3">
      <c r="A250" t="s">
        <v>119</v>
      </c>
      <c r="B250" t="s">
        <v>120</v>
      </c>
      <c r="C250">
        <v>2024</v>
      </c>
      <c r="D250" t="s">
        <v>94</v>
      </c>
      <c r="E250">
        <v>6</v>
      </c>
      <c r="F250">
        <v>8</v>
      </c>
      <c r="G250">
        <v>8</v>
      </c>
      <c r="H250">
        <v>6</v>
      </c>
      <c r="I250">
        <f t="shared" si="60"/>
        <v>5.2</v>
      </c>
      <c r="J250">
        <f t="array" ref="J250">STDEV(IF(($B$3:$B$722=$B250)*($C$3:$C$722=$C250)*($D$3:$D$722=$D250),$E$3:$E$722))</f>
        <v>1.0327955589886457</v>
      </c>
      <c r="K250">
        <f t="shared" si="61"/>
        <v>7</v>
      </c>
      <c r="L250">
        <f t="array" ref="L250">STDEV(IF(($B$3:$B$722=$B250)*($C$3:$C$722=$C250)*($D$3:$D$722=$D250),$F$3:$F$722))</f>
        <v>1.0540925533894598</v>
      </c>
      <c r="M250">
        <f t="shared" si="62"/>
        <v>7.2</v>
      </c>
      <c r="N250">
        <f t="array" ref="N250">STDEV(IF(($B$3:$B$722=$B250)*($C$3:$C$722=$C250)*($D$3:$D$722=$D250),$G$3:$G$722))</f>
        <v>1.0327955589886457</v>
      </c>
      <c r="O250">
        <f t="shared" si="63"/>
        <v>4.2</v>
      </c>
      <c r="P250">
        <f t="array" ref="P250">STDEV(IF(($B$3:$B$722=$B250)*($C$3:$C$722=$C250)*($D$3:$D$722=$D250),$H$3:$H$722))</f>
        <v>1.4757295747452435</v>
      </c>
      <c r="Q250" s="35">
        <f t="shared" si="64"/>
        <v>0.77459666924148229</v>
      </c>
      <c r="R250">
        <f t="shared" si="65"/>
        <v>0.94868329805051377</v>
      </c>
      <c r="S250">
        <f t="shared" si="66"/>
        <v>0.77459666924148229</v>
      </c>
      <c r="T250">
        <f t="shared" si="67"/>
        <v>1.2197356689220893</v>
      </c>
      <c r="U250" s="22">
        <v>-9.4391304347825004E-3</v>
      </c>
      <c r="V250">
        <v>5</v>
      </c>
      <c r="W250">
        <v>4</v>
      </c>
      <c r="X250">
        <v>14</v>
      </c>
      <c r="Y250">
        <v>23</v>
      </c>
      <c r="Z250" s="25">
        <v>3.8888888888888888</v>
      </c>
      <c r="AA250" s="28">
        <v>4.166666666666667</v>
      </c>
      <c r="AB250" s="28">
        <v>3.6388888888888888</v>
      </c>
      <c r="AC250" s="28">
        <v>3.5555555555555558</v>
      </c>
      <c r="AD250" s="31">
        <v>3.333333333333333</v>
      </c>
      <c r="AE250" s="31">
        <v>3.0277777777777781</v>
      </c>
      <c r="AF250">
        <v>36</v>
      </c>
      <c r="AG250" s="28">
        <f t="shared" si="68"/>
        <v>3.7870370370370368</v>
      </c>
      <c r="AH250" s="31">
        <f t="shared" si="69"/>
        <v>3.1805555555555554</v>
      </c>
      <c r="AI250" s="22" cm="1">
        <f t="array" ref="AI250">IF(U250="",0,IFERROR((U250-AVERAGEIFS($U$3:$U$722,$A$3:$A$722,$A250))/_xlfn.STDEV.S(_xlfn._xlws.FILTER($U$3:$U$722,$A$3:$A$722=$A250)),0))</f>
        <v>-0.60016242640098239</v>
      </c>
      <c r="AJ250" s="25">
        <f t="array" ref="AJ250">IFERROR((Z250-AVERAGEIFS($Z$3:$Z$722,$A$3:$A$722,$A250))/_xlfn.STDEV.S(_xlfn._xlws.FILTER($Z$3:$Z$722,$A$3:$A$722=$A250)),"")</f>
        <v>-1.1589758299743855</v>
      </c>
      <c r="AK250" s="28">
        <f t="array" ref="AK250">IFERROR((AG250-AVERAGEIFS($AG$3:$AG$722,$A$3:$A$722,$A250))/_xlfn.STDEV.S(_xlfn._xlws.FILTER($AG$3:$AG$722,$A$3:$A$722=$A250)),"")</f>
        <v>-1.2121671919721615</v>
      </c>
      <c r="AL250" s="31">
        <f t="array" ref="AL250">IFERROR((AH250-AVERAGEIFS($AH$3:$AH$722,$A$3:$A$722,$A250))/_xlfn.STDEV.S(_xlfn._xlws.FILTER($AH$3:$AH$722,$A$3:$A$722=$A250)),"")</f>
        <v>-1.1370481148641838</v>
      </c>
      <c r="AM250" s="18">
        <f t="shared" si="70"/>
        <v>-1.3747590956424647</v>
      </c>
      <c r="AN250" s="18">
        <f t="shared" si="71"/>
        <v>-1.9335724992158678</v>
      </c>
      <c r="AO250">
        <f t="shared" si="72"/>
        <v>0.55881340357340314</v>
      </c>
      <c r="AP250">
        <f t="shared" si="73"/>
        <v>-1.9867638612136438</v>
      </c>
      <c r="AQ250">
        <f t="shared" si="74"/>
        <v>-2.3567837837862733</v>
      </c>
      <c r="AR250" s="18" t="str">
        <f t="shared" si="75"/>
        <v>A. 총체적과장형</v>
      </c>
      <c r="AS250">
        <f t="shared" si="76"/>
        <v>4.0476190476190483</v>
      </c>
      <c r="AT250">
        <f t="shared" si="77"/>
        <v>3.967741935483871</v>
      </c>
      <c r="AU250">
        <f t="shared" si="78"/>
        <v>4.4242424242424239</v>
      </c>
      <c r="AV250">
        <f t="shared" si="79"/>
        <v>3.9534883720930232</v>
      </c>
    </row>
    <row r="251" spans="1:48" x14ac:dyDescent="0.3">
      <c r="A251" t="s">
        <v>119</v>
      </c>
      <c r="B251" t="s">
        <v>120</v>
      </c>
      <c r="C251">
        <v>2025</v>
      </c>
      <c r="D251" t="s">
        <v>95</v>
      </c>
      <c r="E251">
        <v>8</v>
      </c>
      <c r="F251">
        <v>8</v>
      </c>
      <c r="G251">
        <v>8</v>
      </c>
      <c r="H251">
        <v>8</v>
      </c>
      <c r="I251">
        <f t="shared" si="60"/>
        <v>5.2</v>
      </c>
      <c r="J251">
        <f t="array" ref="J251">STDEV(IF(($B$3:$B$722=$B251)*($C$3:$C$722=$C251)*($D$3:$D$722=$D251),$E$3:$E$722))</f>
        <v>1.9321835661585924</v>
      </c>
      <c r="K251">
        <f t="shared" si="61"/>
        <v>7</v>
      </c>
      <c r="L251">
        <f t="array" ref="L251">STDEV(IF(($B$3:$B$722=$B251)*($C$3:$C$722=$C251)*($D$3:$D$722=$D251),$F$3:$F$722))</f>
        <v>1.0540925533894598</v>
      </c>
      <c r="M251">
        <f t="shared" si="62"/>
        <v>7</v>
      </c>
      <c r="N251">
        <f t="array" ref="N251">STDEV(IF(($B$3:$B$722=$B251)*($C$3:$C$722=$C251)*($D$3:$D$722=$D251),$G$3:$G$722))</f>
        <v>1.0540925533894598</v>
      </c>
      <c r="O251">
        <f t="shared" si="63"/>
        <v>4.4000000000000004</v>
      </c>
      <c r="P251">
        <f t="array" ref="P251">STDEV(IF(($B$3:$B$722=$B251)*($C$3:$C$722=$C251)*($D$3:$D$722=$D251),$H$3:$H$722))</f>
        <v>2.2211108331943574</v>
      </c>
      <c r="Q251" s="35">
        <f t="shared" si="64"/>
        <v>1.4491376746189433</v>
      </c>
      <c r="R251">
        <f t="shared" si="65"/>
        <v>0.94868329805051377</v>
      </c>
      <c r="S251">
        <f t="shared" si="66"/>
        <v>0.94868329805051377</v>
      </c>
      <c r="T251">
        <f t="shared" si="67"/>
        <v>1.6208106080066933</v>
      </c>
      <c r="U251" s="22">
        <v>-5.1639999999999998E-2</v>
      </c>
      <c r="V251">
        <v>3</v>
      </c>
      <c r="W251">
        <v>4</v>
      </c>
      <c r="X251">
        <v>8</v>
      </c>
      <c r="Y251">
        <v>15</v>
      </c>
      <c r="Z251" s="25">
        <v>4.0476190476190483</v>
      </c>
      <c r="AA251" s="28">
        <v>4.3095238095238093</v>
      </c>
      <c r="AB251" s="28">
        <v>3.8809523809523809</v>
      </c>
      <c r="AC251" s="28">
        <v>3.452380952380953</v>
      </c>
      <c r="AD251" s="31">
        <v>3.3095238095238089</v>
      </c>
      <c r="AE251" s="31">
        <v>3.285714285714286</v>
      </c>
      <c r="AF251">
        <v>42</v>
      </c>
      <c r="AG251" s="28">
        <f t="shared" si="68"/>
        <v>3.8809523809523809</v>
      </c>
      <c r="AH251" s="31">
        <f t="shared" si="69"/>
        <v>3.2976190476190474</v>
      </c>
      <c r="AI251" s="22" cm="1">
        <f t="array" ref="AI251">IF(U251="",0,IFERROR((U251-AVERAGEIFS($U$3:$U$722,$A$3:$A$722,$A251))/_xlfn.STDEV.S(_xlfn._xlws.FILTER($U$3:$U$722,$A$3:$A$722=$A251)),0))</f>
        <v>-0.77271060297681948</v>
      </c>
      <c r="AJ251" s="25">
        <f t="array" ref="AJ251">IFERROR((Z251-AVERAGEIFS($Z$3:$Z$722,$A$3:$A$722,$A251))/_xlfn.STDEV.S(_xlfn._xlws.FILTER($Z$3:$Z$722,$A$3:$A$722=$A251)),"")</f>
        <v>-0.27595801967412986</v>
      </c>
      <c r="AK251" s="28">
        <f t="array" ref="AK251">IFERROR((AG251-AVERAGEIFS($AG$3:$AG$722,$A$3:$A$722,$A251))/_xlfn.STDEV.S(_xlfn._xlws.FILTER($AG$3:$AG$722,$A$3:$A$722=$A251)),"")</f>
        <v>-0.42005860509915738</v>
      </c>
      <c r="AL251" s="31">
        <f t="array" ref="AL251">IFERROR((AH251-AVERAGEIFS($AH$3:$AH$722,$A$3:$A$722,$A251))/_xlfn.STDEV.S(_xlfn._xlws.FILTER($AH$3:$AH$722,$A$3:$A$722=$A251)),"")</f>
        <v>-0.41589088459593354</v>
      </c>
      <c r="AM251" s="18">
        <f t="shared" si="70"/>
        <v>-2.2218482775957629</v>
      </c>
      <c r="AN251" s="18">
        <f t="shared" si="71"/>
        <v>-1.7250956942930731</v>
      </c>
      <c r="AO251">
        <f t="shared" si="72"/>
        <v>-0.49675258330268962</v>
      </c>
      <c r="AP251">
        <f t="shared" si="73"/>
        <v>-1.368741903149671</v>
      </c>
      <c r="AQ251">
        <f t="shared" si="74"/>
        <v>-2.036701492602627</v>
      </c>
      <c r="AR251" s="18" t="str">
        <f t="shared" si="75"/>
        <v>A. 총체적과장형</v>
      </c>
      <c r="AS251">
        <f t="shared" si="76"/>
        <v>3.967741935483871</v>
      </c>
      <c r="AT251">
        <f t="shared" si="77"/>
        <v>4.4242424242424239</v>
      </c>
      <c r="AU251">
        <f t="shared" si="78"/>
        <v>3.9534883720930232</v>
      </c>
      <c r="AV251" t="str">
        <f t="shared" si="79"/>
        <v/>
      </c>
    </row>
    <row r="252" spans="1:48" x14ac:dyDescent="0.3">
      <c r="A252" t="s">
        <v>119</v>
      </c>
      <c r="B252" t="s">
        <v>120</v>
      </c>
      <c r="C252">
        <v>2025</v>
      </c>
      <c r="D252" t="s">
        <v>96</v>
      </c>
      <c r="E252">
        <v>8</v>
      </c>
      <c r="F252">
        <v>8</v>
      </c>
      <c r="G252">
        <v>8</v>
      </c>
      <c r="H252">
        <v>8</v>
      </c>
      <c r="I252">
        <f t="shared" si="60"/>
        <v>5.2</v>
      </c>
      <c r="J252">
        <f t="array" ref="J252">STDEV(IF(($B$3:$B$722=$B252)*($C$3:$C$722=$C252)*($D$3:$D$722=$D252),$E$3:$E$722))</f>
        <v>1.9321835661585924</v>
      </c>
      <c r="K252">
        <f t="shared" si="61"/>
        <v>7</v>
      </c>
      <c r="L252">
        <f t="array" ref="L252">STDEV(IF(($B$3:$B$722=$B252)*($C$3:$C$722=$C252)*($D$3:$D$722=$D252),$F$3:$F$722))</f>
        <v>1.0540925533894598</v>
      </c>
      <c r="M252">
        <f t="shared" si="62"/>
        <v>7</v>
      </c>
      <c r="N252">
        <f t="array" ref="N252">STDEV(IF(($B$3:$B$722=$B252)*($C$3:$C$722=$C252)*($D$3:$D$722=$D252),$G$3:$G$722))</f>
        <v>1.0540925533894598</v>
      </c>
      <c r="O252">
        <f t="shared" si="63"/>
        <v>4.4000000000000004</v>
      </c>
      <c r="P252">
        <f t="array" ref="P252">STDEV(IF(($B$3:$B$722=$B252)*($C$3:$C$722=$C252)*($D$3:$D$722=$D252),$H$3:$H$722))</f>
        <v>2.2211108331943574</v>
      </c>
      <c r="Q252" s="35">
        <f t="shared" si="64"/>
        <v>1.4491376746189433</v>
      </c>
      <c r="R252">
        <f t="shared" si="65"/>
        <v>0.94868329805051377</v>
      </c>
      <c r="S252">
        <f t="shared" si="66"/>
        <v>0.94868329805051377</v>
      </c>
      <c r="T252">
        <f t="shared" si="67"/>
        <v>1.6208106080066933</v>
      </c>
      <c r="U252" s="22">
        <v>0.19986000000000001</v>
      </c>
      <c r="V252">
        <v>1</v>
      </c>
      <c r="W252">
        <v>0</v>
      </c>
      <c r="X252">
        <v>4</v>
      </c>
      <c r="Y252">
        <v>5</v>
      </c>
      <c r="Z252" s="25">
        <v>3.967741935483871</v>
      </c>
      <c r="AA252" s="28">
        <v>4.290322580645161</v>
      </c>
      <c r="AB252" s="28">
        <v>3.806451612903226</v>
      </c>
      <c r="AC252" s="28">
        <v>3.580645161290323</v>
      </c>
      <c r="AD252" s="31">
        <v>3.032258064516129</v>
      </c>
      <c r="AE252" s="31">
        <v>3.290322580645161</v>
      </c>
      <c r="AF252">
        <v>31</v>
      </c>
      <c r="AG252" s="28">
        <f t="shared" si="68"/>
        <v>3.8924731182795704</v>
      </c>
      <c r="AH252" s="31">
        <f t="shared" si="69"/>
        <v>3.161290322580645</v>
      </c>
      <c r="AI252" s="22" cm="1">
        <f t="array" ref="AI252">IF(U252="",0,IFERROR((U252-AVERAGEIFS($U$3:$U$722,$A$3:$A$722,$A252))/_xlfn.STDEV.S(_xlfn._xlws.FILTER($U$3:$U$722,$A$3:$A$722=$A252)),0))</f>
        <v>0.25560627427991017</v>
      </c>
      <c r="AJ252" s="25">
        <f t="array" ref="AJ252">IFERROR((Z252-AVERAGEIFS($Z$3:$Z$722,$A$3:$A$722,$A252))/_xlfn.STDEV.S(_xlfn._xlws.FILTER($Z$3:$Z$722,$A$3:$A$722=$A252)),"")</f>
        <v>-0.72031536937361507</v>
      </c>
      <c r="AK252" s="28">
        <f t="array" ref="AK252">IFERROR((AG252-AVERAGEIFS($AG$3:$AG$722,$A$3:$A$722,$A252))/_xlfn.STDEV.S(_xlfn._xlws.FILTER($AG$3:$AG$722,$A$3:$A$722=$A252)),"")</f>
        <v>-0.32288944632781663</v>
      </c>
      <c r="AL252" s="31">
        <f t="array" ref="AL252">IFERROR((AH252-AVERAGEIFS($AH$3:$AH$722,$A$3:$A$722,$A252))/_xlfn.STDEV.S(_xlfn._xlws.FILTER($AH$3:$AH$722,$A$3:$A$722=$A252)),"")</f>
        <v>-1.2557295398563886</v>
      </c>
      <c r="AM252" s="18">
        <f t="shared" si="70"/>
        <v>-1.1935314003390332</v>
      </c>
      <c r="AN252" s="18">
        <f t="shared" si="71"/>
        <v>-2.1694530439925583</v>
      </c>
      <c r="AO252">
        <f t="shared" si="72"/>
        <v>0.97592164365352518</v>
      </c>
      <c r="AP252">
        <f t="shared" si="73"/>
        <v>-1.2715727443783305</v>
      </c>
      <c r="AQ252">
        <f t="shared" si="74"/>
        <v>-2.8765401478630821</v>
      </c>
      <c r="AR252" s="18" t="str">
        <f t="shared" si="75"/>
        <v>A. 총체적과장형</v>
      </c>
      <c r="AS252">
        <f t="shared" si="76"/>
        <v>4.4242424242424239</v>
      </c>
      <c r="AT252">
        <f t="shared" si="77"/>
        <v>3.9534883720930232</v>
      </c>
      <c r="AU252" t="str">
        <f t="shared" si="78"/>
        <v/>
      </c>
      <c r="AV252" t="str">
        <f t="shared" si="79"/>
        <v/>
      </c>
    </row>
    <row r="253" spans="1:48" x14ac:dyDescent="0.3">
      <c r="A253" t="s">
        <v>119</v>
      </c>
      <c r="B253" t="s">
        <v>120</v>
      </c>
      <c r="C253">
        <v>2025</v>
      </c>
      <c r="D253" t="s">
        <v>97</v>
      </c>
      <c r="E253">
        <v>8</v>
      </c>
      <c r="F253">
        <v>8</v>
      </c>
      <c r="G253">
        <v>8</v>
      </c>
      <c r="H253">
        <v>8</v>
      </c>
      <c r="I253">
        <f t="shared" si="60"/>
        <v>5.2</v>
      </c>
      <c r="J253">
        <f t="array" ref="J253">STDEV(IF(($B$3:$B$722=$B253)*($C$3:$C$722=$C253)*($D$3:$D$722=$D253),$E$3:$E$722))</f>
        <v>1.9321835661585924</v>
      </c>
      <c r="K253">
        <f t="shared" si="61"/>
        <v>7</v>
      </c>
      <c r="L253">
        <f t="array" ref="L253">STDEV(IF(($B$3:$B$722=$B253)*($C$3:$C$722=$C253)*($D$3:$D$722=$D253),$F$3:$F$722))</f>
        <v>1.0540925533894598</v>
      </c>
      <c r="M253">
        <f t="shared" si="62"/>
        <v>7</v>
      </c>
      <c r="N253">
        <f t="array" ref="N253">STDEV(IF(($B$3:$B$722=$B253)*($C$3:$C$722=$C253)*($D$3:$D$722=$D253),$G$3:$G$722))</f>
        <v>1.0540925533894598</v>
      </c>
      <c r="O253">
        <f t="shared" si="63"/>
        <v>4.4000000000000004</v>
      </c>
      <c r="P253">
        <f t="array" ref="P253">STDEV(IF(($B$3:$B$722=$B253)*($C$3:$C$722=$C253)*($D$3:$D$722=$D253),$H$3:$H$722))</f>
        <v>2.2211108331943574</v>
      </c>
      <c r="Q253" s="35">
        <f t="shared" si="64"/>
        <v>1.4491376746189433</v>
      </c>
      <c r="R253">
        <f t="shared" si="65"/>
        <v>0.94868329805051377</v>
      </c>
      <c r="S253">
        <f t="shared" si="66"/>
        <v>0.94868329805051377</v>
      </c>
      <c r="T253">
        <f t="shared" si="67"/>
        <v>1.6208106080066933</v>
      </c>
      <c r="U253" s="22">
        <v>7.3037500000000005E-2</v>
      </c>
      <c r="V253">
        <v>4</v>
      </c>
      <c r="W253">
        <v>3</v>
      </c>
      <c r="X253">
        <v>9</v>
      </c>
      <c r="Y253">
        <v>16</v>
      </c>
      <c r="Z253" s="25">
        <v>4.4242424242424239</v>
      </c>
      <c r="AA253" s="28">
        <v>4.4848484848484844</v>
      </c>
      <c r="AB253" s="28">
        <v>4.0606060606060614</v>
      </c>
      <c r="AC253" s="28">
        <v>3.939393939393939</v>
      </c>
      <c r="AD253" s="31">
        <v>3.606060606060606</v>
      </c>
      <c r="AE253" s="31">
        <v>3.5757575757575761</v>
      </c>
      <c r="AF253">
        <v>33</v>
      </c>
      <c r="AG253" s="28">
        <f t="shared" si="68"/>
        <v>4.1616161616161618</v>
      </c>
      <c r="AH253" s="31">
        <f t="shared" si="69"/>
        <v>3.5909090909090908</v>
      </c>
      <c r="AI253" s="22" cm="1">
        <f t="array" ref="AI253">IF(U253="",0,IFERROR((U253-AVERAGEIFS($U$3:$U$722,$A$3:$A$722,$A253))/_xlfn.STDEV.S(_xlfn._xlws.FILTER($U$3:$U$722,$A$3:$A$722=$A253)),0))</f>
        <v>-0.26293733274152759</v>
      </c>
      <c r="AJ253" s="25">
        <f t="array" ref="AJ253">IFERROR((Z253-AVERAGEIFS($Z$3:$Z$722,$A$3:$A$722,$A253))/_xlfn.STDEV.S(_xlfn._xlws.FILTER($Z$3:$Z$722,$A$3:$A$722=$A253)),"")</f>
        <v>1.819202421129188</v>
      </c>
      <c r="AK253" s="28">
        <f t="array" ref="AK253">IFERROR((AG253-AVERAGEIFS($AG$3:$AG$722,$A$3:$A$722,$A253))/_xlfn.STDEV.S(_xlfn._xlws.FILTER($AG$3:$AG$722,$A$3:$A$722=$A253)),"")</f>
        <v>1.9471391436352699</v>
      </c>
      <c r="AL253" s="31">
        <f t="array" ref="AL253">IFERROR((AH253-AVERAGEIFS($AH$3:$AH$722,$A$3:$A$722,$A253))/_xlfn.STDEV.S(_xlfn._xlws.FILTER($AH$3:$AH$722,$A$3:$A$722=$A253)),"")</f>
        <v>1.390891328680145</v>
      </c>
      <c r="AM253" s="18">
        <f t="shared" si="70"/>
        <v>-1.7120750073604709</v>
      </c>
      <c r="AN253" s="18">
        <f t="shared" si="71"/>
        <v>0.37006474651024468</v>
      </c>
      <c r="AO253">
        <f t="shared" si="72"/>
        <v>-2.0821397538707154</v>
      </c>
      <c r="AP253">
        <f t="shared" si="73"/>
        <v>0.99845584558475609</v>
      </c>
      <c r="AQ253">
        <f t="shared" si="74"/>
        <v>-0.22991927932654832</v>
      </c>
      <c r="AR253" s="18" t="str">
        <f t="shared" si="75"/>
        <v>B. 외부미화형</v>
      </c>
      <c r="AS253">
        <f t="shared" si="76"/>
        <v>3.9534883720930232</v>
      </c>
      <c r="AT253" t="str">
        <f t="shared" si="77"/>
        <v/>
      </c>
      <c r="AU253" t="str">
        <f t="shared" si="78"/>
        <v/>
      </c>
      <c r="AV253" t="str">
        <f t="shared" si="79"/>
        <v/>
      </c>
    </row>
    <row r="254" spans="1:48" x14ac:dyDescent="0.3">
      <c r="A254" t="s">
        <v>119</v>
      </c>
      <c r="B254" t="s">
        <v>120</v>
      </c>
      <c r="C254">
        <v>2025</v>
      </c>
      <c r="D254" t="s">
        <v>98</v>
      </c>
      <c r="E254">
        <v>8</v>
      </c>
      <c r="F254">
        <v>8</v>
      </c>
      <c r="G254">
        <v>8</v>
      </c>
      <c r="H254">
        <v>8</v>
      </c>
      <c r="I254">
        <f t="shared" si="60"/>
        <v>5.2</v>
      </c>
      <c r="J254">
        <f t="array" ref="J254">STDEV(IF(($B$3:$B$722=$B254)*($C$3:$C$722=$C254)*($D$3:$D$722=$D254),$E$3:$E$722))</f>
        <v>1.9321835661585924</v>
      </c>
      <c r="K254">
        <f t="shared" si="61"/>
        <v>7</v>
      </c>
      <c r="L254">
        <f t="array" ref="L254">STDEV(IF(($B$3:$B$722=$B254)*($C$3:$C$722=$C254)*($D$3:$D$722=$D254),$F$3:$F$722))</f>
        <v>1.0540925533894598</v>
      </c>
      <c r="M254">
        <f t="shared" si="62"/>
        <v>7</v>
      </c>
      <c r="N254">
        <f t="array" ref="N254">STDEV(IF(($B$3:$B$722=$B254)*($C$3:$C$722=$C254)*($D$3:$D$722=$D254),$G$3:$G$722))</f>
        <v>1.0540925533894598</v>
      </c>
      <c r="O254">
        <f t="shared" si="63"/>
        <v>4.4000000000000004</v>
      </c>
      <c r="P254">
        <f t="array" ref="P254">STDEV(IF(($B$3:$B$722=$B254)*($C$3:$C$722=$C254)*($D$3:$D$722=$D254),$H$3:$H$722))</f>
        <v>2.2211108331943574</v>
      </c>
      <c r="Q254" s="35">
        <f t="shared" si="64"/>
        <v>1.4491376746189433</v>
      </c>
      <c r="R254">
        <f t="shared" si="65"/>
        <v>0.94868329805051377</v>
      </c>
      <c r="S254">
        <f t="shared" si="66"/>
        <v>0.94868329805051377</v>
      </c>
      <c r="T254">
        <f t="shared" si="67"/>
        <v>1.6208106080066933</v>
      </c>
      <c r="U254" s="22">
        <v>0.1174694444444444</v>
      </c>
      <c r="V254">
        <v>8</v>
      </c>
      <c r="W254">
        <v>2</v>
      </c>
      <c r="X254">
        <v>26</v>
      </c>
      <c r="Y254">
        <v>36</v>
      </c>
      <c r="Z254" s="25">
        <v>3.9534883720930232</v>
      </c>
      <c r="AA254" s="28">
        <v>4.2558139534883717</v>
      </c>
      <c r="AB254" s="28">
        <v>3.6976744186046511</v>
      </c>
      <c r="AC254" s="28">
        <v>3.581395348837209</v>
      </c>
      <c r="AD254" s="31">
        <v>3.279069767441861</v>
      </c>
      <c r="AE254" s="31">
        <v>3.418604651162791</v>
      </c>
      <c r="AF254">
        <v>43</v>
      </c>
      <c r="AG254" s="28">
        <f t="shared" si="68"/>
        <v>3.8449612403100772</v>
      </c>
      <c r="AH254" s="31">
        <f t="shared" si="69"/>
        <v>3.3488372093023262</v>
      </c>
      <c r="AI254" s="22" cm="1">
        <f t="array" ref="AI254">IF(U254="",0,IFERROR((U254-AVERAGEIFS($U$3:$U$722,$A$3:$A$722,$A254))/_xlfn.STDEV.S(_xlfn._xlws.FILTER($U$3:$U$722,$A$3:$A$722=$A254)),0))</f>
        <v>-8.1266881999755958E-2</v>
      </c>
      <c r="AJ254" s="25">
        <f t="array" ref="AJ254">IFERROR((Z254-AVERAGEIFS($Z$3:$Z$722,$A$3:$A$722,$A254))/_xlfn.STDEV.S(_xlfn._xlws.FILTER($Z$3:$Z$722,$A$3:$A$722=$A254)),"")</f>
        <v>-0.79960811648009744</v>
      </c>
      <c r="AK254" s="28">
        <f t="array" ref="AK254">IFERROR((AG254-AVERAGEIFS($AG$3:$AG$722,$A$3:$A$722,$A254))/_xlfn.STDEV.S(_xlfn._xlws.FILTER($AG$3:$AG$722,$A$3:$A$722=$A254)),"")</f>
        <v>-0.7236180700979844</v>
      </c>
      <c r="AL254" s="31">
        <f t="array" ref="AL254">IFERROR((AH254-AVERAGEIFS($AH$3:$AH$722,$A$3:$A$722,$A254))/_xlfn.STDEV.S(_xlfn._xlws.FILTER($AH$3:$AH$722,$A$3:$A$722=$A254)),"")</f>
        <v>-0.1003668303595244</v>
      </c>
      <c r="AM254" s="18">
        <f t="shared" si="70"/>
        <v>-1.5304045566186992</v>
      </c>
      <c r="AN254" s="18">
        <f t="shared" si="71"/>
        <v>-2.2487457910990409</v>
      </c>
      <c r="AO254">
        <f t="shared" si="72"/>
        <v>0.71834123448034148</v>
      </c>
      <c r="AP254">
        <f t="shared" si="73"/>
        <v>-1.6723013681484982</v>
      </c>
      <c r="AQ254">
        <f t="shared" si="74"/>
        <v>-1.7211774383662177</v>
      </c>
      <c r="AR254" s="18" t="str">
        <f t="shared" si="75"/>
        <v>A. 총체적과장형</v>
      </c>
      <c r="AS254" t="str">
        <f t="shared" si="76"/>
        <v/>
      </c>
      <c r="AT254" t="str">
        <f t="shared" si="77"/>
        <v/>
      </c>
      <c r="AU254" t="str">
        <f t="shared" si="78"/>
        <v/>
      </c>
      <c r="AV254" t="str">
        <f t="shared" si="79"/>
        <v/>
      </c>
    </row>
    <row r="255" spans="1:48" x14ac:dyDescent="0.3">
      <c r="A255" t="s">
        <v>121</v>
      </c>
      <c r="B255" t="s">
        <v>120</v>
      </c>
      <c r="C255">
        <v>2023</v>
      </c>
      <c r="D255" t="s">
        <v>87</v>
      </c>
      <c r="E255">
        <v>6</v>
      </c>
      <c r="F255">
        <v>8</v>
      </c>
      <c r="G255">
        <v>8</v>
      </c>
      <c r="H255">
        <v>4</v>
      </c>
      <c r="I255">
        <f t="shared" si="60"/>
        <v>5.8</v>
      </c>
      <c r="J255">
        <f t="array" ref="J255">STDEV(IF(($B$3:$B$722=$B255)*($C$3:$C$722=$C255)*($D$3:$D$722=$D255),$E$3:$E$722))</f>
        <v>1.1352924243950946</v>
      </c>
      <c r="K255">
        <f t="shared" si="61"/>
        <v>6.6</v>
      </c>
      <c r="L255">
        <f t="array" ref="L255">STDEV(IF(($B$3:$B$722=$B255)*($C$3:$C$722=$C255)*($D$3:$D$722=$D255),$F$3:$F$722))</f>
        <v>1.3498971154211048</v>
      </c>
      <c r="M255">
        <f t="shared" si="62"/>
        <v>7.8</v>
      </c>
      <c r="N255">
        <f t="array" ref="N255">STDEV(IF(($B$3:$B$722=$B255)*($C$3:$C$722=$C255)*($D$3:$D$722=$D255),$G$3:$G$722))</f>
        <v>0.63245553203367588</v>
      </c>
      <c r="O255">
        <f t="shared" si="63"/>
        <v>5</v>
      </c>
      <c r="P255">
        <f t="array" ref="P255">STDEV(IF(($B$3:$B$722=$B255)*($C$3:$C$722=$C255)*($D$3:$D$722=$D255),$H$3:$H$722))</f>
        <v>1.699673171197595</v>
      </c>
      <c r="Q255" s="35">
        <f t="shared" si="64"/>
        <v>0.17616606585441102</v>
      </c>
      <c r="R255">
        <f t="shared" si="65"/>
        <v>1.0371160764820702</v>
      </c>
      <c r="S255">
        <f t="shared" si="66"/>
        <v>0.31622776601683822</v>
      </c>
      <c r="T255">
        <f t="shared" si="67"/>
        <v>-0.58834840541455213</v>
      </c>
      <c r="U255" s="22">
        <v>-0.88640188679245291</v>
      </c>
      <c r="V255">
        <v>1</v>
      </c>
      <c r="W255">
        <v>49</v>
      </c>
      <c r="X255">
        <v>3</v>
      </c>
      <c r="Y255">
        <v>53</v>
      </c>
      <c r="Z255">
        <v>2.545454545454545</v>
      </c>
      <c r="AA255">
        <v>3</v>
      </c>
      <c r="AB255">
        <v>2.6363636363636358</v>
      </c>
      <c r="AC255">
        <v>2.6363636363636358</v>
      </c>
      <c r="AD255">
        <v>2.6363636363636358</v>
      </c>
      <c r="AE255">
        <v>2.1818181818181821</v>
      </c>
      <c r="AF255">
        <v>11</v>
      </c>
      <c r="AG255" s="28">
        <f t="shared" si="68"/>
        <v>2.7575757575757573</v>
      </c>
      <c r="AH255" s="31">
        <f t="shared" si="69"/>
        <v>2.4090909090909092</v>
      </c>
      <c r="AI255" s="22" cm="1">
        <f t="array" ref="AI255">IF(U255="",0,IFERROR((U255-AVERAGEIFS($U$3:$U$722,$A$3:$A$722,$A255))/_xlfn.STDEV.S(_xlfn._xlws.FILTER($U$3:$U$722,$A$3:$A$722=$A255)),0))</f>
        <v>-1.3754937047197142</v>
      </c>
      <c r="AJ255" s="25">
        <f t="array" ref="AJ255">IFERROR((Z255-AVERAGEIFS($Z$3:$Z$722,$A$3:$A$722,$A255))/_xlfn.STDEV.S(_xlfn._xlws.FILTER($Z$3:$Z$722,$A$3:$A$722=$A255)),"")</f>
        <v>-0.99488784452446077</v>
      </c>
      <c r="AK255" s="28">
        <f t="array" ref="AK255">IFERROR((AG255-AVERAGEIFS($AG$3:$AG$722,$A$3:$A$722,$A255))/_xlfn.STDEV.S(_xlfn._xlws.FILTER($AG$3:$AG$722,$A$3:$A$722=$A255)),"")</f>
        <v>-0.67151741046445124</v>
      </c>
      <c r="AL255" s="31">
        <f t="array" ref="AL255">IFERROR((AH255-AVERAGEIFS($AH$3:$AH$722,$A$3:$A$722,$A255))/_xlfn.STDEV.S(_xlfn._xlws.FILTER($AH$3:$AH$722,$A$3:$A$722=$A255)),"")</f>
        <v>-1.1337668247702593</v>
      </c>
      <c r="AM255" s="18">
        <f t="shared" si="70"/>
        <v>-1.5516597705741253</v>
      </c>
      <c r="AN255" s="18">
        <f t="shared" si="71"/>
        <v>-1.1710539103788717</v>
      </c>
      <c r="AO255">
        <f t="shared" si="72"/>
        <v>-0.38060586019525344</v>
      </c>
      <c r="AP255">
        <f t="shared" si="73"/>
        <v>-0.98774517648128946</v>
      </c>
      <c r="AQ255">
        <f t="shared" si="74"/>
        <v>-0.54541841935570712</v>
      </c>
      <c r="AR255" s="18" t="str">
        <f t="shared" si="75"/>
        <v>A. 총체적과장형</v>
      </c>
      <c r="AS255">
        <f t="shared" si="76"/>
        <v>3.3157894736842111</v>
      </c>
      <c r="AT255">
        <f t="shared" si="77"/>
        <v>2.8461538461538458</v>
      </c>
      <c r="AU255">
        <f t="shared" si="78"/>
        <v>2.8125</v>
      </c>
      <c r="AV255">
        <f t="shared" si="79"/>
        <v>3.416666666666667</v>
      </c>
    </row>
    <row r="256" spans="1:48" x14ac:dyDescent="0.3">
      <c r="A256" t="s">
        <v>121</v>
      </c>
      <c r="B256" t="s">
        <v>120</v>
      </c>
      <c r="C256">
        <v>2023</v>
      </c>
      <c r="D256" t="s">
        <v>88</v>
      </c>
      <c r="E256">
        <v>6</v>
      </c>
      <c r="F256">
        <v>8</v>
      </c>
      <c r="G256">
        <v>8</v>
      </c>
      <c r="H256">
        <v>4</v>
      </c>
      <c r="I256">
        <f t="shared" si="60"/>
        <v>5.8</v>
      </c>
      <c r="J256">
        <f t="array" ref="J256">STDEV(IF(($B$3:$B$722=$B256)*($C$3:$C$722=$C256)*($D$3:$D$722=$D256),$E$3:$E$722))</f>
        <v>1.1352924243950946</v>
      </c>
      <c r="K256">
        <f t="shared" si="61"/>
        <v>6.6</v>
      </c>
      <c r="L256">
        <f t="array" ref="L256">STDEV(IF(($B$3:$B$722=$B256)*($C$3:$C$722=$C256)*($D$3:$D$722=$D256),$F$3:$F$722))</f>
        <v>1.3498971154211048</v>
      </c>
      <c r="M256">
        <f t="shared" si="62"/>
        <v>7.8</v>
      </c>
      <c r="N256">
        <f t="array" ref="N256">STDEV(IF(($B$3:$B$722=$B256)*($C$3:$C$722=$C256)*($D$3:$D$722=$D256),$G$3:$G$722))</f>
        <v>0.63245553203367588</v>
      </c>
      <c r="O256">
        <f t="shared" si="63"/>
        <v>5</v>
      </c>
      <c r="P256">
        <f t="array" ref="P256">STDEV(IF(($B$3:$B$722=$B256)*($C$3:$C$722=$C256)*($D$3:$D$722=$D256),$H$3:$H$722))</f>
        <v>1.699673171197595</v>
      </c>
      <c r="Q256" s="35">
        <f t="shared" si="64"/>
        <v>0.17616606585441102</v>
      </c>
      <c r="R256">
        <f t="shared" si="65"/>
        <v>1.0371160764820702</v>
      </c>
      <c r="S256">
        <f t="shared" si="66"/>
        <v>0.31622776601683822</v>
      </c>
      <c r="T256">
        <f t="shared" si="67"/>
        <v>-0.58834840541455213</v>
      </c>
      <c r="U256" s="22">
        <v>-0.74325416666666666</v>
      </c>
      <c r="V256">
        <v>1</v>
      </c>
      <c r="W256">
        <v>19</v>
      </c>
      <c r="X256">
        <v>4</v>
      </c>
      <c r="Y256">
        <v>24</v>
      </c>
      <c r="Z256">
        <v>3.3157894736842111</v>
      </c>
      <c r="AA256">
        <v>3.5789473684210531</v>
      </c>
      <c r="AB256">
        <v>3.3684210526315792</v>
      </c>
      <c r="AC256">
        <v>3.1052631578947372</v>
      </c>
      <c r="AD256">
        <v>3.3157894736842111</v>
      </c>
      <c r="AE256">
        <v>2.6842105263157889</v>
      </c>
      <c r="AF256">
        <v>19</v>
      </c>
      <c r="AG256" s="28">
        <f t="shared" si="68"/>
        <v>3.3508771929824568</v>
      </c>
      <c r="AH256" s="31">
        <f t="shared" si="69"/>
        <v>3</v>
      </c>
      <c r="AI256" s="22" cm="1">
        <f t="array" ref="AI256">IF(U256="",0,IFERROR((U256-AVERAGEIFS($U$3:$U$722,$A$3:$A$722,$A256))/_xlfn.STDEV.S(_xlfn._xlws.FILTER($U$3:$U$722,$A$3:$A$722=$A256)),0))</f>
        <v>-0.96891486074627942</v>
      </c>
      <c r="AJ256" s="25">
        <f t="array" ref="AJ256">IFERROR((Z256-AVERAGEIFS($Z$3:$Z$722,$A$3:$A$722,$A256))/_xlfn.STDEV.S(_xlfn._xlws.FILTER($Z$3:$Z$722,$A$3:$A$722=$A256)),"")</f>
        <v>1.5190384744950152</v>
      </c>
      <c r="AK256" s="28">
        <f t="array" ref="AK256">IFERROR((AG256-AVERAGEIFS($AG$3:$AG$722,$A$3:$A$722,$A256))/_xlfn.STDEV.S(_xlfn._xlws.FILTER($AG$3:$AG$722,$A$3:$A$722=$A256)),"")</f>
        <v>1.1952244914341539</v>
      </c>
      <c r="AL256" s="31">
        <f t="array" ref="AL256">IFERROR((AH256-AVERAGEIFS($AH$3:$AH$722,$A$3:$A$722,$A256))/_xlfn.STDEV.S(_xlfn._xlws.FILTER($AH$3:$AH$722,$A$3:$A$722=$A256)),"")</f>
        <v>1.0772227445269957</v>
      </c>
      <c r="AM256" s="18">
        <f t="shared" si="70"/>
        <v>-1.1450809266006905</v>
      </c>
      <c r="AN256" s="18">
        <f t="shared" si="71"/>
        <v>1.3428724086406041</v>
      </c>
      <c r="AO256">
        <f t="shared" si="72"/>
        <v>-2.4879533352412944</v>
      </c>
      <c r="AP256">
        <f t="shared" si="73"/>
        <v>0.87899672541731566</v>
      </c>
      <c r="AQ256">
        <f t="shared" si="74"/>
        <v>1.665571149941548</v>
      </c>
      <c r="AR256" s="18" t="str">
        <f t="shared" si="75"/>
        <v>B. 외부미화형</v>
      </c>
      <c r="AS256">
        <f t="shared" si="76"/>
        <v>2.8461538461538458</v>
      </c>
      <c r="AT256">
        <f t="shared" si="77"/>
        <v>2.8125</v>
      </c>
      <c r="AU256">
        <f t="shared" si="78"/>
        <v>3.416666666666667</v>
      </c>
      <c r="AV256">
        <f t="shared" si="79"/>
        <v>2.8</v>
      </c>
    </row>
    <row r="257" spans="1:48" x14ac:dyDescent="0.3">
      <c r="A257" t="s">
        <v>121</v>
      </c>
      <c r="B257" t="s">
        <v>120</v>
      </c>
      <c r="C257">
        <v>2023</v>
      </c>
      <c r="D257" t="s">
        <v>89</v>
      </c>
      <c r="E257">
        <v>6</v>
      </c>
      <c r="F257">
        <v>8</v>
      </c>
      <c r="G257">
        <v>8</v>
      </c>
      <c r="H257">
        <v>4</v>
      </c>
      <c r="I257">
        <f t="shared" si="60"/>
        <v>5.8</v>
      </c>
      <c r="J257">
        <f t="array" ref="J257">STDEV(IF(($B$3:$B$722=$B257)*($C$3:$C$722=$C257)*($D$3:$D$722=$D257),$E$3:$E$722))</f>
        <v>1.1352924243950946</v>
      </c>
      <c r="K257">
        <f t="shared" si="61"/>
        <v>6.6</v>
      </c>
      <c r="L257">
        <f t="array" ref="L257">STDEV(IF(($B$3:$B$722=$B257)*($C$3:$C$722=$C257)*($D$3:$D$722=$D257),$F$3:$F$722))</f>
        <v>1.3498971154211048</v>
      </c>
      <c r="M257">
        <f t="shared" si="62"/>
        <v>7.8</v>
      </c>
      <c r="N257">
        <f t="array" ref="N257">STDEV(IF(($B$3:$B$722=$B257)*($C$3:$C$722=$C257)*($D$3:$D$722=$D257),$G$3:$G$722))</f>
        <v>0.63245553203367588</v>
      </c>
      <c r="O257">
        <f t="shared" si="63"/>
        <v>5</v>
      </c>
      <c r="P257">
        <f t="array" ref="P257">STDEV(IF(($B$3:$B$722=$B257)*($C$3:$C$722=$C257)*($D$3:$D$722=$D257),$H$3:$H$722))</f>
        <v>1.699673171197595</v>
      </c>
      <c r="Q257" s="35">
        <f t="shared" si="64"/>
        <v>0.17616606585441102</v>
      </c>
      <c r="R257">
        <f t="shared" si="65"/>
        <v>1.0371160764820702</v>
      </c>
      <c r="S257">
        <f t="shared" si="66"/>
        <v>0.31622776601683822</v>
      </c>
      <c r="T257">
        <f t="shared" si="67"/>
        <v>-0.58834840541455213</v>
      </c>
      <c r="U257" s="22">
        <v>-0.45457142857142863</v>
      </c>
      <c r="V257">
        <v>0</v>
      </c>
      <c r="W257">
        <v>4</v>
      </c>
      <c r="X257">
        <v>3</v>
      </c>
      <c r="Y257">
        <v>7</v>
      </c>
      <c r="Z257">
        <v>2.8461538461538458</v>
      </c>
      <c r="AA257">
        <v>3</v>
      </c>
      <c r="AB257">
        <v>3.0769230769230771</v>
      </c>
      <c r="AC257">
        <v>2.8461538461538458</v>
      </c>
      <c r="AD257">
        <v>2.9230769230769229</v>
      </c>
      <c r="AE257">
        <v>2.5384615384615379</v>
      </c>
      <c r="AF257">
        <v>13</v>
      </c>
      <c r="AG257" s="28">
        <f t="shared" si="68"/>
        <v>2.9743589743589745</v>
      </c>
      <c r="AH257" s="31">
        <f t="shared" si="69"/>
        <v>2.7307692307692304</v>
      </c>
      <c r="AI257" s="22" cm="1">
        <f t="array" ref="AI257">IF(U257="",0,IFERROR((U257-AVERAGEIFS($U$3:$U$722,$A$3:$A$722,$A257))/_xlfn.STDEV.S(_xlfn._xlws.FILTER($U$3:$U$722,$A$3:$A$722=$A257)),0))</f>
        <v>-0.14897659119709805</v>
      </c>
      <c r="AJ257" s="25">
        <f t="array" ref="AJ257">IFERROR((Z257-AVERAGEIFS($Z$3:$Z$722,$A$3:$A$722,$A257))/_xlfn.STDEV.S(_xlfn._xlws.FILTER($Z$3:$Z$722,$A$3:$A$722=$A257)),"")</f>
        <v>-1.3579768729472653E-2</v>
      </c>
      <c r="AK257" s="28">
        <f t="array" ref="AK257">IFERROR((AG257-AVERAGEIFS($AG$3:$AG$722,$A$3:$A$722,$A257))/_xlfn.STDEV.S(_xlfn._xlws.FILTER($AG$3:$AG$722,$A$3:$A$722=$A257)),"")</f>
        <v>1.0561361383115994E-2</v>
      </c>
      <c r="AL257" s="31">
        <f t="array" ref="AL257">IFERROR((AH257-AVERAGEIFS($AH$3:$AH$722,$A$3:$A$722,$A257))/_xlfn.STDEV.S(_xlfn._xlws.FILTER($AH$3:$AH$722,$A$3:$A$722=$A257)),"")</f>
        <v>6.9848798752505173E-2</v>
      </c>
      <c r="AM257" s="18">
        <f t="shared" si="70"/>
        <v>-0.32514265705150908</v>
      </c>
      <c r="AN257" s="18">
        <f t="shared" si="71"/>
        <v>-0.18974583458388367</v>
      </c>
      <c r="AO257">
        <f t="shared" si="72"/>
        <v>-0.13539682246762541</v>
      </c>
      <c r="AP257">
        <f t="shared" si="73"/>
        <v>-0.30566640463372224</v>
      </c>
      <c r="AQ257">
        <f t="shared" si="74"/>
        <v>0.65819720416705729</v>
      </c>
      <c r="AR257" s="18" t="str">
        <f t="shared" si="75"/>
        <v>D. 균형일치형</v>
      </c>
      <c r="AS257">
        <f t="shared" si="76"/>
        <v>2.8125</v>
      </c>
      <c r="AT257">
        <f t="shared" si="77"/>
        <v>3.416666666666667</v>
      </c>
      <c r="AU257">
        <f t="shared" si="78"/>
        <v>2.8</v>
      </c>
      <c r="AV257">
        <f t="shared" si="79"/>
        <v>2.307692307692307</v>
      </c>
    </row>
    <row r="258" spans="1:48" x14ac:dyDescent="0.3">
      <c r="A258" t="s">
        <v>121</v>
      </c>
      <c r="B258" t="s">
        <v>120</v>
      </c>
      <c r="C258">
        <v>2023</v>
      </c>
      <c r="D258" t="s">
        <v>90</v>
      </c>
      <c r="E258">
        <v>6</v>
      </c>
      <c r="F258">
        <v>8</v>
      </c>
      <c r="G258">
        <v>8</v>
      </c>
      <c r="H258">
        <v>4</v>
      </c>
      <c r="I258">
        <f t="shared" si="60"/>
        <v>5.8</v>
      </c>
      <c r="J258">
        <f t="array" ref="J258">STDEV(IF(($B$3:$B$722=$B258)*($C$3:$C$722=$C258)*($D$3:$D$722=$D258),$E$3:$E$722))</f>
        <v>1.1352924243950946</v>
      </c>
      <c r="K258">
        <f t="shared" si="61"/>
        <v>6.6</v>
      </c>
      <c r="L258">
        <f t="array" ref="L258">STDEV(IF(($B$3:$B$722=$B258)*($C$3:$C$722=$C258)*($D$3:$D$722=$D258),$F$3:$F$722))</f>
        <v>1.3498971154211048</v>
      </c>
      <c r="M258">
        <f t="shared" si="62"/>
        <v>7.8</v>
      </c>
      <c r="N258">
        <f t="array" ref="N258">STDEV(IF(($B$3:$B$722=$B258)*($C$3:$C$722=$C258)*($D$3:$D$722=$D258),$G$3:$G$722))</f>
        <v>0.63245553203367588</v>
      </c>
      <c r="O258">
        <f t="shared" si="63"/>
        <v>5</v>
      </c>
      <c r="P258">
        <f t="array" ref="P258">STDEV(IF(($B$3:$B$722=$B258)*($C$3:$C$722=$C258)*($D$3:$D$722=$D258),$H$3:$H$722))</f>
        <v>1.699673171197595</v>
      </c>
      <c r="Q258" s="35">
        <f t="shared" si="64"/>
        <v>0.17616606585441102</v>
      </c>
      <c r="R258">
        <f t="shared" si="65"/>
        <v>1.0371160764820702</v>
      </c>
      <c r="S258">
        <f t="shared" si="66"/>
        <v>0.31622776601683822</v>
      </c>
      <c r="T258">
        <f t="shared" si="67"/>
        <v>-0.58834840541455213</v>
      </c>
      <c r="V258">
        <v>0</v>
      </c>
      <c r="W258">
        <v>0</v>
      </c>
      <c r="X258">
        <v>1</v>
      </c>
      <c r="Y258">
        <v>1</v>
      </c>
      <c r="Z258">
        <v>2.8125</v>
      </c>
      <c r="AA258">
        <v>2.75</v>
      </c>
      <c r="AB258">
        <v>2.75</v>
      </c>
      <c r="AC258">
        <v>2.4375</v>
      </c>
      <c r="AD258">
        <v>2.6875</v>
      </c>
      <c r="AE258">
        <v>2.1875</v>
      </c>
      <c r="AF258">
        <v>16</v>
      </c>
      <c r="AG258" s="28">
        <f t="shared" si="68"/>
        <v>2.6458333333333335</v>
      </c>
      <c r="AH258" s="31">
        <f t="shared" si="69"/>
        <v>2.4375</v>
      </c>
      <c r="AI258" s="22" cm="1">
        <f t="array" ref="AI258">IF(U258="",0,IFERROR((U258-AVERAGEIFS($U$3:$U$722,$A$3:$A$722,$A258))/_xlfn.STDEV.S(_xlfn._xlws.FILTER($U$3:$U$722,$A$3:$A$722=$A258)),0))</f>
        <v>0</v>
      </c>
      <c r="AJ258" s="25">
        <f t="array" ref="AJ258">IFERROR((Z258-AVERAGEIFS($Z$3:$Z$722,$A$3:$A$722,$A258))/_xlfn.STDEV.S(_xlfn._xlws.FILTER($Z$3:$Z$722,$A$3:$A$722=$A258)),"")</f>
        <v>-0.12340639930536405</v>
      </c>
      <c r="AK258" s="28">
        <f t="array" ref="AK258">IFERROR((AG258-AVERAGEIFS($AG$3:$AG$722,$A$3:$A$722,$A258))/_xlfn.STDEV.S(_xlfn._xlws.FILTER($AG$3:$AG$722,$A$3:$A$722=$A258)),"")</f>
        <v>-1.0230996806305006</v>
      </c>
      <c r="AL258" s="31">
        <f t="array" ref="AL258">IFERROR((AH258-AVERAGEIFS($AH$3:$AH$722,$A$3:$A$722,$A258))/_xlfn.STDEV.S(_xlfn._xlws.FILTER($AH$3:$AH$722,$A$3:$A$722=$A258)),"")</f>
        <v>-1.0274692493232762</v>
      </c>
      <c r="AM258" s="18">
        <f t="shared" si="70"/>
        <v>-0.17616606585441102</v>
      </c>
      <c r="AN258" s="18">
        <f t="shared" si="71"/>
        <v>-0.29957246515977509</v>
      </c>
      <c r="AO258">
        <f t="shared" si="72"/>
        <v>0.12340639930536405</v>
      </c>
      <c r="AP258">
        <f t="shared" si="73"/>
        <v>-1.3393274466473388</v>
      </c>
      <c r="AQ258">
        <f t="shared" si="74"/>
        <v>-0.43912084390872408</v>
      </c>
      <c r="AR258" s="18" t="str">
        <f t="shared" si="75"/>
        <v>D. 균형일치형</v>
      </c>
      <c r="AS258">
        <f t="shared" si="76"/>
        <v>3.416666666666667</v>
      </c>
      <c r="AT258">
        <f t="shared" si="77"/>
        <v>2.8</v>
      </c>
      <c r="AU258">
        <f t="shared" si="78"/>
        <v>2.307692307692307</v>
      </c>
      <c r="AV258">
        <f t="shared" si="79"/>
        <v>2.9285714285714279</v>
      </c>
    </row>
    <row r="259" spans="1:48" x14ac:dyDescent="0.3">
      <c r="A259" t="s">
        <v>121</v>
      </c>
      <c r="B259" t="s">
        <v>120</v>
      </c>
      <c r="C259">
        <v>2024</v>
      </c>
      <c r="D259" t="s">
        <v>91</v>
      </c>
      <c r="E259">
        <v>6</v>
      </c>
      <c r="F259">
        <v>6</v>
      </c>
      <c r="G259">
        <v>8</v>
      </c>
      <c r="H259">
        <v>4</v>
      </c>
      <c r="I259">
        <f t="shared" ref="I259:I322" si="80">AVERAGEIFS($E$3:$E$722,$B$3:$B$722,$B259,$C$3:$C$722,$C259)</f>
        <v>5.2</v>
      </c>
      <c r="J259">
        <f t="array" ref="J259">STDEV(IF(($B$3:$B$722=$B259)*($C$3:$C$722=$C259)*($D$3:$D$722=$D259),$E$3:$E$722))</f>
        <v>1.0327955589886457</v>
      </c>
      <c r="K259">
        <f t="shared" ref="K259:K322" si="81">AVERAGEIFS($F$3:$F$722,$B$3:$B$722,$B259,$C$3:$C$722,$C259)</f>
        <v>7</v>
      </c>
      <c r="L259">
        <f t="array" ref="L259">STDEV(IF(($B$3:$B$722=$B259)*($C$3:$C$722=$C259)*($D$3:$D$722=$D259),$F$3:$F$722))</f>
        <v>1.0540925533894598</v>
      </c>
      <c r="M259">
        <f t="shared" ref="M259:M322" si="82">AVERAGEIFS($G$3:$G$722,$B$3:$B$722,$B259,$C$3:$C$722,$C259)</f>
        <v>7.2</v>
      </c>
      <c r="N259">
        <f t="array" ref="N259">STDEV(IF(($B$3:$B$722=$B259)*($C$3:$C$722=$C259)*($D$3:$D$722=$D259),$G$3:$G$722))</f>
        <v>1.0327955589886457</v>
      </c>
      <c r="O259">
        <f t="shared" ref="O259:O322" si="83">AVERAGEIFS($H$3:$H$722,$B$3:$B$722,$B259,$C$3:$C$722,$C259)</f>
        <v>4.2</v>
      </c>
      <c r="P259">
        <f t="array" ref="P259">STDEV(IF(($B$3:$B$722=$B259)*($C$3:$C$722=$C259)*($D$3:$D$722=$D259),$H$3:$H$722))</f>
        <v>1.4757295747452435</v>
      </c>
      <c r="Q259" s="35">
        <f t="shared" ref="Q259:Q322" si="84">(E259-I259)/J259</f>
        <v>0.77459666924148229</v>
      </c>
      <c r="R259">
        <f t="shared" ref="R259:R322" si="85">(F259-K259)/L259</f>
        <v>-0.94868329805051377</v>
      </c>
      <c r="S259">
        <f t="shared" ref="S259:S322" si="86">(G259-M259)/N259</f>
        <v>0.77459666924148229</v>
      </c>
      <c r="T259">
        <f t="shared" ref="T259:T322" si="87">(H259-O259)/P259</f>
        <v>-0.13552618543578782</v>
      </c>
      <c r="U259" s="22">
        <v>-0.98517500000000002</v>
      </c>
      <c r="V259">
        <v>0</v>
      </c>
      <c r="W259">
        <v>4</v>
      </c>
      <c r="X259">
        <v>0</v>
      </c>
      <c r="Y259">
        <v>4</v>
      </c>
      <c r="Z259">
        <v>3.416666666666667</v>
      </c>
      <c r="AA259">
        <v>3.666666666666667</v>
      </c>
      <c r="AB259">
        <v>3.833333333333333</v>
      </c>
      <c r="AC259">
        <v>3.666666666666667</v>
      </c>
      <c r="AD259">
        <v>3.25</v>
      </c>
      <c r="AE259">
        <v>3.333333333333333</v>
      </c>
      <c r="AF259">
        <v>12</v>
      </c>
      <c r="AG259" s="28">
        <f t="shared" ref="AG259:AG322" si="88">IFERROR((AA259+AB259+AC259)/3,"")</f>
        <v>3.7222222222222228</v>
      </c>
      <c r="AH259" s="31">
        <f t="shared" ref="AH259:AH322" si="89">IFERROR((AD259+AE259)/2,"")</f>
        <v>3.2916666666666665</v>
      </c>
      <c r="AI259" s="22" cm="1">
        <f t="array" ref="AI259">IF(U259="",0,IFERROR((U259-AVERAGEIFS($U$3:$U$722,$A$3:$A$722,$A259))/_xlfn.STDEV.S(_xlfn._xlws.FILTER($U$3:$U$722,$A$3:$A$722=$A259)),0))</f>
        <v>-1.6560364765381774</v>
      </c>
      <c r="AJ259" s="25">
        <f t="array" ref="AJ259">IFERROR((Z259-AVERAGEIFS($Z$3:$Z$722,$A$3:$A$722,$A259))/_xlfn.STDEV.S(_xlfn._xlws.FILTER($Z$3:$Z$722,$A$3:$A$722=$A259)),"")</f>
        <v>1.8482431115094691</v>
      </c>
      <c r="AK259" s="28">
        <f t="array" ref="AK259">IFERROR((AG259-AVERAGEIFS($AG$3:$AG$722,$A$3:$A$722,$A259))/_xlfn.STDEV.S(_xlfn._xlws.FILTER($AG$3:$AG$722,$A$3:$A$722=$A259)),"")</f>
        <v>2.3636108879181803</v>
      </c>
      <c r="AL259" s="31">
        <f t="array" ref="AL259">IFERROR((AH259-AVERAGEIFS($AH$3:$AH$722,$A$3:$A$722,$A259))/_xlfn.STDEV.S(_xlfn._xlws.FILTER($AH$3:$AH$722,$A$3:$A$722=$A259)),"")</f>
        <v>2.1685445191160251</v>
      </c>
      <c r="AM259" s="18">
        <f t="shared" ref="AM259:AM322" si="90">IFERROR(AI259-Q259,"")</f>
        <v>-2.4306331457796597</v>
      </c>
      <c r="AN259" s="18">
        <f t="shared" ref="AN259:AN322" si="91">IFERROR(AJ259-Q259,"")</f>
        <v>1.0736464422679868</v>
      </c>
      <c r="AO259">
        <f t="shared" ref="AO259:AO322" si="92">IFERROR(AI259-AJ259,"")</f>
        <v>-3.5042795880476465</v>
      </c>
      <c r="AP259">
        <f t="shared" ref="AP259:AP322" si="93">IFERROR(AK259-S259,"")</f>
        <v>1.589014218676698</v>
      </c>
      <c r="AQ259">
        <f t="shared" ref="AQ259:AQ322" si="94">IFERROR(AL259-T259,"")</f>
        <v>2.3040707045518127</v>
      </c>
      <c r="AR259" s="18" t="str">
        <f t="shared" ref="AR259:AR322" si="95">IF(OR(AM259="",AN259=""),"N/A",IF(E259&lt;=0,"F. ESG미성숙",IF(AND(AM259&lt;-0.3,AN259&lt;-0.3),"A. 총체적과장형",IF(AND(AM259&lt;-0.3,AN259&gt;0.3),"B. 외부미화형",IF(AND(AM259&gt;0.3,AN259&lt;-0.3),"C. 내부은폐형",IF(AND(AM259&gt;0.3,AN259&gt;0.3),"E. 총체적과소형","D. 균형일치형"))))))</f>
        <v>B. 외부미화형</v>
      </c>
      <c r="AS259">
        <f t="shared" si="76"/>
        <v>2.8</v>
      </c>
      <c r="AT259">
        <f t="shared" si="77"/>
        <v>2.307692307692307</v>
      </c>
      <c r="AU259">
        <f t="shared" si="78"/>
        <v>2.9285714285714279</v>
      </c>
      <c r="AV259">
        <f t="shared" si="79"/>
        <v>3.0666666666666669</v>
      </c>
    </row>
    <row r="260" spans="1:48" x14ac:dyDescent="0.3">
      <c r="A260" t="s">
        <v>121</v>
      </c>
      <c r="B260" t="s">
        <v>120</v>
      </c>
      <c r="C260">
        <v>2024</v>
      </c>
      <c r="D260" t="s">
        <v>92</v>
      </c>
      <c r="E260">
        <v>6</v>
      </c>
      <c r="F260">
        <v>6</v>
      </c>
      <c r="G260">
        <v>8</v>
      </c>
      <c r="H260">
        <v>4</v>
      </c>
      <c r="I260">
        <f t="shared" si="80"/>
        <v>5.2</v>
      </c>
      <c r="J260">
        <f t="array" ref="J260">STDEV(IF(($B$3:$B$722=$B260)*($C$3:$C$722=$C260)*($D$3:$D$722=$D260),$E$3:$E$722))</f>
        <v>1.0327955589886457</v>
      </c>
      <c r="K260">
        <f t="shared" si="81"/>
        <v>7</v>
      </c>
      <c r="L260">
        <f t="array" ref="L260">STDEV(IF(($B$3:$B$722=$B260)*($C$3:$C$722=$C260)*($D$3:$D$722=$D260),$F$3:$F$722))</f>
        <v>1.0540925533894598</v>
      </c>
      <c r="M260">
        <f t="shared" si="82"/>
        <v>7.2</v>
      </c>
      <c r="N260">
        <f t="array" ref="N260">STDEV(IF(($B$3:$B$722=$B260)*($C$3:$C$722=$C260)*($D$3:$D$722=$D260),$G$3:$G$722))</f>
        <v>1.0327955589886457</v>
      </c>
      <c r="O260">
        <f t="shared" si="83"/>
        <v>4.2</v>
      </c>
      <c r="P260">
        <f t="array" ref="P260">STDEV(IF(($B$3:$B$722=$B260)*($C$3:$C$722=$C260)*($D$3:$D$722=$D260),$H$3:$H$722))</f>
        <v>1.4757295747452435</v>
      </c>
      <c r="Q260" s="35">
        <f t="shared" si="84"/>
        <v>0.77459666924148229</v>
      </c>
      <c r="R260">
        <f t="shared" si="85"/>
        <v>-0.94868329805051377</v>
      </c>
      <c r="S260">
        <f t="shared" si="86"/>
        <v>0.77459666924148229</v>
      </c>
      <c r="T260">
        <f t="shared" si="87"/>
        <v>-0.13552618543578782</v>
      </c>
      <c r="U260" s="22">
        <v>-0.5561846153846155</v>
      </c>
      <c r="V260">
        <v>1</v>
      </c>
      <c r="W260">
        <v>8</v>
      </c>
      <c r="X260">
        <v>4</v>
      </c>
      <c r="Y260">
        <v>13</v>
      </c>
      <c r="Z260">
        <v>2.8</v>
      </c>
      <c r="AA260">
        <v>3.05</v>
      </c>
      <c r="AB260">
        <v>2.9</v>
      </c>
      <c r="AC260">
        <v>2.5</v>
      </c>
      <c r="AD260">
        <v>2.4500000000000002</v>
      </c>
      <c r="AE260">
        <v>2.5499999999999998</v>
      </c>
      <c r="AF260">
        <v>20</v>
      </c>
      <c r="AG260" s="28">
        <f t="shared" si="88"/>
        <v>2.8166666666666664</v>
      </c>
      <c r="AH260" s="31">
        <f t="shared" si="89"/>
        <v>2.5</v>
      </c>
      <c r="AI260" s="22" cm="1">
        <f t="array" ref="AI260">IF(U260="",0,IFERROR((U260-AVERAGEIFS($U$3:$U$722,$A$3:$A$722,$A260))/_xlfn.STDEV.S(_xlfn._xlws.FILTER($U$3:$U$722,$A$3:$A$722=$A260)),0))</f>
        <v>-0.43758595214716478</v>
      </c>
      <c r="AJ260" s="25">
        <f t="array" ref="AJ260">IFERROR((Z260-AVERAGEIFS($Z$3:$Z$722,$A$3:$A$722,$A260))/_xlfn.STDEV.S(_xlfn._xlws.FILTER($Z$3:$Z$722,$A$3:$A$722=$A260)),"")</f>
        <v>-0.16419914780498185</v>
      </c>
      <c r="AK260" s="28">
        <f t="array" ref="AK260">IFERROR((AG260-AVERAGEIFS($AG$3:$AG$722,$A$3:$A$722,$A260))/_xlfn.STDEV.S(_xlfn._xlws.FILTER($AG$3:$AG$722,$A$3:$A$722=$A260)),"")</f>
        <v>-0.48559593878342111</v>
      </c>
      <c r="AL260" s="31">
        <f t="array" ref="AL260">IFERROR((AH260-AVERAGEIFS($AH$3:$AH$722,$A$3:$A$722,$A260))/_xlfn.STDEV.S(_xlfn._xlws.FILTER($AH$3:$AH$722,$A$3:$A$722=$A260)),"")</f>
        <v>-0.79361458333991264</v>
      </c>
      <c r="AM260" s="18">
        <f t="shared" si="90"/>
        <v>-1.2121826213886471</v>
      </c>
      <c r="AN260" s="18">
        <f t="shared" si="91"/>
        <v>-0.93879581704646409</v>
      </c>
      <c r="AO260">
        <f t="shared" si="92"/>
        <v>-0.27338680434218293</v>
      </c>
      <c r="AP260">
        <f t="shared" si="93"/>
        <v>-1.2601926080249033</v>
      </c>
      <c r="AQ260">
        <f t="shared" si="94"/>
        <v>-0.65808839790412477</v>
      </c>
      <c r="AR260" s="18" t="str">
        <f t="shared" si="95"/>
        <v>A. 총체적과장형</v>
      </c>
      <c r="AS260">
        <f t="shared" ref="AS260:AS323" si="96">IF(A261=A260,Z261,"")</f>
        <v>2.307692307692307</v>
      </c>
      <c r="AT260">
        <f t="shared" ref="AT260:AT323" si="97">IF(A262=A260,Z262,"")</f>
        <v>2.9285714285714279</v>
      </c>
      <c r="AU260">
        <f t="shared" ref="AU260:AU323" si="98">IF(A263=A260,Z263,"")</f>
        <v>3.0666666666666669</v>
      </c>
      <c r="AV260">
        <f t="shared" ref="AV260:AV323" si="99">IF(A264=A260,Z264,"")</f>
        <v>2.7</v>
      </c>
    </row>
    <row r="261" spans="1:48" x14ac:dyDescent="0.3">
      <c r="A261" t="s">
        <v>121</v>
      </c>
      <c r="B261" t="s">
        <v>120</v>
      </c>
      <c r="C261">
        <v>2024</v>
      </c>
      <c r="D261" t="s">
        <v>93</v>
      </c>
      <c r="E261">
        <v>6</v>
      </c>
      <c r="F261">
        <v>6</v>
      </c>
      <c r="G261">
        <v>8</v>
      </c>
      <c r="H261">
        <v>4</v>
      </c>
      <c r="I261">
        <f t="shared" si="80"/>
        <v>5.2</v>
      </c>
      <c r="J261">
        <f t="array" ref="J261">STDEV(IF(($B$3:$B$722=$B261)*($C$3:$C$722=$C261)*($D$3:$D$722=$D261),$E$3:$E$722))</f>
        <v>1.0327955589886457</v>
      </c>
      <c r="K261">
        <f t="shared" si="81"/>
        <v>7</v>
      </c>
      <c r="L261">
        <f t="array" ref="L261">STDEV(IF(($B$3:$B$722=$B261)*($C$3:$C$722=$C261)*($D$3:$D$722=$D261),$F$3:$F$722))</f>
        <v>1.0540925533894598</v>
      </c>
      <c r="M261">
        <f t="shared" si="82"/>
        <v>7.2</v>
      </c>
      <c r="N261">
        <f t="array" ref="N261">STDEV(IF(($B$3:$B$722=$B261)*($C$3:$C$722=$C261)*($D$3:$D$722=$D261),$G$3:$G$722))</f>
        <v>1.0327955589886457</v>
      </c>
      <c r="O261">
        <f t="shared" si="83"/>
        <v>4.2</v>
      </c>
      <c r="P261">
        <f t="array" ref="P261">STDEV(IF(($B$3:$B$722=$B261)*($C$3:$C$722=$C261)*($D$3:$D$722=$D261),$H$3:$H$722))</f>
        <v>1.4757295747452435</v>
      </c>
      <c r="Q261" s="35">
        <f t="shared" si="84"/>
        <v>0.77459666924148229</v>
      </c>
      <c r="R261">
        <f t="shared" si="85"/>
        <v>-0.94868329805051377</v>
      </c>
      <c r="S261">
        <f t="shared" si="86"/>
        <v>0.77459666924148229</v>
      </c>
      <c r="T261">
        <f t="shared" si="87"/>
        <v>-0.13552618543578782</v>
      </c>
      <c r="U261" s="22">
        <v>-0.29750263157894741</v>
      </c>
      <c r="V261">
        <v>2</v>
      </c>
      <c r="W261">
        <v>19</v>
      </c>
      <c r="X261">
        <v>17</v>
      </c>
      <c r="Y261">
        <v>38</v>
      </c>
      <c r="Z261">
        <v>2.307692307692307</v>
      </c>
      <c r="AA261">
        <v>3.0769230769230771</v>
      </c>
      <c r="AB261">
        <v>2.4615384615384621</v>
      </c>
      <c r="AC261">
        <v>2.0769230769230771</v>
      </c>
      <c r="AD261">
        <v>2.8461538461538458</v>
      </c>
      <c r="AE261">
        <v>2.1538461538461542</v>
      </c>
      <c r="AF261">
        <v>13</v>
      </c>
      <c r="AG261" s="28">
        <f t="shared" si="88"/>
        <v>2.5384615384615388</v>
      </c>
      <c r="AH261" s="31">
        <f t="shared" si="89"/>
        <v>2.5</v>
      </c>
      <c r="AI261" s="22" cm="1">
        <f t="array" ref="AI261">IF(U261="",0,IFERROR((U261-AVERAGEIFS($U$3:$U$722,$A$3:$A$722,$A261))/_xlfn.STDEV.S(_xlfn._xlws.FILTER($U$3:$U$722,$A$3:$A$722=$A261)),0))</f>
        <v>0.29714193482193696</v>
      </c>
      <c r="AJ261" s="25">
        <f t="array" ref="AJ261">IFERROR((Z261-AVERAGEIFS($Z$3:$Z$722,$A$3:$A$722,$A261))/_xlfn.STDEV.S(_xlfn._xlws.FILTER($Z$3:$Z$722,$A$3:$A$722=$A261)),"")</f>
        <v>-1.7708058579437538</v>
      </c>
      <c r="AK261" s="28">
        <f t="array" ref="AK261">IFERROR((AG261-AVERAGEIFS($AG$3:$AG$722,$A$3:$A$722,$A261))/_xlfn.STDEV.S(_xlfn._xlws.FILTER($AG$3:$AG$722,$A$3:$A$722=$A261)),"")</f>
        <v>-1.3609303626544627</v>
      </c>
      <c r="AL261" s="31">
        <f t="array" ref="AL261">IFERROR((AH261-AVERAGEIFS($AH$3:$AH$722,$A$3:$A$722,$A261))/_xlfn.STDEV.S(_xlfn._xlws.FILTER($AH$3:$AH$722,$A$3:$A$722=$A261)),"")</f>
        <v>-0.79361458333991264</v>
      </c>
      <c r="AM261" s="18">
        <f t="shared" si="90"/>
        <v>-0.47745473441954533</v>
      </c>
      <c r="AN261" s="18">
        <f t="shared" si="91"/>
        <v>-2.5454025271852361</v>
      </c>
      <c r="AO261">
        <f t="shared" si="92"/>
        <v>2.0679477927656906</v>
      </c>
      <c r="AP261">
        <f t="shared" si="93"/>
        <v>-2.1355270318959452</v>
      </c>
      <c r="AQ261">
        <f t="shared" si="94"/>
        <v>-0.65808839790412477</v>
      </c>
      <c r="AR261" s="18" t="str">
        <f t="shared" si="95"/>
        <v>A. 총체적과장형</v>
      </c>
      <c r="AS261">
        <f t="shared" si="96"/>
        <v>2.9285714285714279</v>
      </c>
      <c r="AT261">
        <f t="shared" si="97"/>
        <v>3.0666666666666669</v>
      </c>
      <c r="AU261">
        <f t="shared" si="98"/>
        <v>2.7</v>
      </c>
      <c r="AV261">
        <f t="shared" si="99"/>
        <v>2.714285714285714</v>
      </c>
    </row>
    <row r="262" spans="1:48" x14ac:dyDescent="0.3">
      <c r="A262" t="s">
        <v>121</v>
      </c>
      <c r="B262" t="s">
        <v>120</v>
      </c>
      <c r="C262">
        <v>2024</v>
      </c>
      <c r="D262" t="s">
        <v>94</v>
      </c>
      <c r="E262">
        <v>6</v>
      </c>
      <c r="F262">
        <v>6</v>
      </c>
      <c r="G262">
        <v>8</v>
      </c>
      <c r="H262">
        <v>4</v>
      </c>
      <c r="I262">
        <f t="shared" si="80"/>
        <v>5.2</v>
      </c>
      <c r="J262">
        <f t="array" ref="J262">STDEV(IF(($B$3:$B$722=$B262)*($C$3:$C$722=$C262)*($D$3:$D$722=$D262),$E$3:$E$722))</f>
        <v>1.0327955589886457</v>
      </c>
      <c r="K262">
        <f t="shared" si="81"/>
        <v>7</v>
      </c>
      <c r="L262">
        <f t="array" ref="L262">STDEV(IF(($B$3:$B$722=$B262)*($C$3:$C$722=$C262)*($D$3:$D$722=$D262),$F$3:$F$722))</f>
        <v>1.0540925533894598</v>
      </c>
      <c r="M262">
        <f t="shared" si="82"/>
        <v>7.2</v>
      </c>
      <c r="N262">
        <f t="array" ref="N262">STDEV(IF(($B$3:$B$722=$B262)*($C$3:$C$722=$C262)*($D$3:$D$722=$D262),$G$3:$G$722))</f>
        <v>1.0327955589886457</v>
      </c>
      <c r="O262">
        <f t="shared" si="83"/>
        <v>4.2</v>
      </c>
      <c r="P262">
        <f t="array" ref="P262">STDEV(IF(($B$3:$B$722=$B262)*($C$3:$C$722=$C262)*($D$3:$D$722=$D262),$H$3:$H$722))</f>
        <v>1.4757295747452435</v>
      </c>
      <c r="Q262" s="35">
        <f t="shared" si="84"/>
        <v>0.77459666924148229</v>
      </c>
      <c r="R262">
        <f t="shared" si="85"/>
        <v>-0.94868329805051377</v>
      </c>
      <c r="S262">
        <f t="shared" si="86"/>
        <v>0.77459666924148229</v>
      </c>
      <c r="T262">
        <f t="shared" si="87"/>
        <v>-0.13552618543578782</v>
      </c>
      <c r="U262" s="22">
        <v>-0.22388666666666659</v>
      </c>
      <c r="V262">
        <v>0</v>
      </c>
      <c r="W262">
        <v>4</v>
      </c>
      <c r="X262">
        <v>11</v>
      </c>
      <c r="Y262">
        <v>15</v>
      </c>
      <c r="Z262">
        <v>2.9285714285714279</v>
      </c>
      <c r="AA262">
        <v>3.285714285714286</v>
      </c>
      <c r="AB262">
        <v>2.8571428571428572</v>
      </c>
      <c r="AC262">
        <v>3.1428571428571428</v>
      </c>
      <c r="AD262">
        <v>2.785714285714286</v>
      </c>
      <c r="AE262">
        <v>2.785714285714286</v>
      </c>
      <c r="AF262">
        <v>14</v>
      </c>
      <c r="AG262" s="28">
        <f t="shared" si="88"/>
        <v>3.0952380952380953</v>
      </c>
      <c r="AH262" s="31">
        <f t="shared" si="89"/>
        <v>2.785714285714286</v>
      </c>
      <c r="AI262" s="22" cm="1">
        <f t="array" ref="AI262">IF(U262="",0,IFERROR((U262-AVERAGEIFS($U$3:$U$722,$A$3:$A$722,$A262))/_xlfn.STDEV.S(_xlfn._xlws.FILTER($U$3:$U$722,$A$3:$A$722=$A262)),0))</f>
        <v>0.50623149549201596</v>
      </c>
      <c r="AJ262" s="25">
        <f t="array" ref="AJ262">IFERROR((Z262-AVERAGEIFS($Z$3:$Z$722,$A$3:$A$722,$A262))/_xlfn.STDEV.S(_xlfn._xlws.FILTER($Z$3:$Z$722,$A$3:$A$722=$A262)),"")</f>
        <v>0.25538340819107946</v>
      </c>
      <c r="AK262" s="28">
        <f t="array" ref="AK262">IFERROR((AG262-AVERAGEIFS($AG$3:$AG$722,$A$3:$A$722,$A262))/_xlfn.STDEV.S(_xlfn._xlws.FILTER($AG$3:$AG$722,$A$3:$A$722=$A262)),"")</f>
        <v>0.39089099914143638</v>
      </c>
      <c r="AL262" s="31">
        <f t="array" ref="AL262">IFERROR((AH262-AVERAGEIFS($AH$3:$AH$722,$A$3:$A$722,$A262))/_xlfn.STDEV.S(_xlfn._xlws.FILTER($AH$3:$AH$722,$A$3:$A$722=$A262)),"")</f>
        <v>0.27543531829832185</v>
      </c>
      <c r="AM262" s="18">
        <f t="shared" si="90"/>
        <v>-0.26836517374946633</v>
      </c>
      <c r="AN262" s="18">
        <f t="shared" si="91"/>
        <v>-0.51921326105040277</v>
      </c>
      <c r="AO262">
        <f t="shared" si="92"/>
        <v>0.2508480873009365</v>
      </c>
      <c r="AP262">
        <f t="shared" si="93"/>
        <v>-0.38370567010004591</v>
      </c>
      <c r="AQ262">
        <f t="shared" si="94"/>
        <v>0.41096150373410967</v>
      </c>
      <c r="AR262" s="18" t="str">
        <f t="shared" si="95"/>
        <v>D. 균형일치형</v>
      </c>
      <c r="AS262">
        <f t="shared" si="96"/>
        <v>3.0666666666666669</v>
      </c>
      <c r="AT262">
        <f t="shared" si="97"/>
        <v>2.7</v>
      </c>
      <c r="AU262">
        <f t="shared" si="98"/>
        <v>2.714285714285714</v>
      </c>
      <c r="AV262">
        <f t="shared" si="99"/>
        <v>2.75</v>
      </c>
    </row>
    <row r="263" spans="1:48" x14ac:dyDescent="0.3">
      <c r="A263" t="s">
        <v>121</v>
      </c>
      <c r="B263" t="s">
        <v>120</v>
      </c>
      <c r="C263">
        <v>2025</v>
      </c>
      <c r="D263" t="s">
        <v>95</v>
      </c>
      <c r="E263">
        <v>6</v>
      </c>
      <c r="F263">
        <v>8</v>
      </c>
      <c r="G263">
        <v>6</v>
      </c>
      <c r="H263">
        <v>4</v>
      </c>
      <c r="I263">
        <f t="shared" si="80"/>
        <v>5.2</v>
      </c>
      <c r="J263">
        <f t="array" ref="J263">STDEV(IF(($B$3:$B$722=$B263)*($C$3:$C$722=$C263)*($D$3:$D$722=$D263),$E$3:$E$722))</f>
        <v>1.9321835661585924</v>
      </c>
      <c r="K263">
        <f t="shared" si="81"/>
        <v>7</v>
      </c>
      <c r="L263">
        <f t="array" ref="L263">STDEV(IF(($B$3:$B$722=$B263)*($C$3:$C$722=$C263)*($D$3:$D$722=$D263),$F$3:$F$722))</f>
        <v>1.0540925533894598</v>
      </c>
      <c r="M263">
        <f t="shared" si="82"/>
        <v>7</v>
      </c>
      <c r="N263">
        <f t="array" ref="N263">STDEV(IF(($B$3:$B$722=$B263)*($C$3:$C$722=$C263)*($D$3:$D$722=$D263),$G$3:$G$722))</f>
        <v>1.0540925533894598</v>
      </c>
      <c r="O263">
        <f t="shared" si="83"/>
        <v>4.4000000000000004</v>
      </c>
      <c r="P263">
        <f t="array" ref="P263">STDEV(IF(($B$3:$B$722=$B263)*($C$3:$C$722=$C263)*($D$3:$D$722=$D263),$H$3:$H$722))</f>
        <v>2.2211108331943574</v>
      </c>
      <c r="Q263" s="35">
        <f t="shared" si="84"/>
        <v>0.41403933560541228</v>
      </c>
      <c r="R263">
        <f t="shared" si="85"/>
        <v>0.94868329805051377</v>
      </c>
      <c r="S263">
        <f t="shared" si="86"/>
        <v>-0.94868329805051377</v>
      </c>
      <c r="T263">
        <f t="shared" si="87"/>
        <v>-0.18009006755629944</v>
      </c>
      <c r="U263" s="22">
        <v>6.0551020408162997E-3</v>
      </c>
      <c r="V263">
        <v>13</v>
      </c>
      <c r="W263">
        <v>15</v>
      </c>
      <c r="X263">
        <v>21</v>
      </c>
      <c r="Y263">
        <v>49</v>
      </c>
      <c r="Z263" s="25">
        <v>3.0666666666666669</v>
      </c>
      <c r="AA263" s="28">
        <v>2.8</v>
      </c>
      <c r="AB263" s="28">
        <v>3.333333333333333</v>
      </c>
      <c r="AC263" s="28">
        <v>2.7333333333333329</v>
      </c>
      <c r="AD263" s="31">
        <v>2.666666666666667</v>
      </c>
      <c r="AE263" s="31">
        <v>2.6</v>
      </c>
      <c r="AF263">
        <v>15</v>
      </c>
      <c r="AG263" s="28">
        <f t="shared" si="88"/>
        <v>2.9555555555555553</v>
      </c>
      <c r="AH263" s="31">
        <f t="shared" si="89"/>
        <v>2.6333333333333337</v>
      </c>
      <c r="AI263" s="22" cm="1">
        <f t="array" ref="AI263">IF(U263="",0,IFERROR((U263-AVERAGEIFS($U$3:$U$722,$A$3:$A$722,$A263))/_xlfn.STDEV.S(_xlfn._xlws.FILTER($U$3:$U$722,$A$3:$A$722=$A263)),0))</f>
        <v>1.1593292774206738</v>
      </c>
      <c r="AJ263" s="25">
        <f t="array" ref="AJ263">IFERROR((Z263-AVERAGEIFS($Z$3:$Z$722,$A$3:$A$722,$A263))/_xlfn.STDEV.S(_xlfn._xlws.FILTER($Z$3:$Z$722,$A$3:$A$722=$A263)),"")</f>
        <v>0.70604615352018674</v>
      </c>
      <c r="AK263" s="28">
        <f t="array" ref="AK263">IFERROR((AG263-AVERAGEIFS($AG$3:$AG$722,$A$3:$A$722,$A263))/_xlfn.STDEV.S(_xlfn._xlws.FILTER($AG$3:$AG$722,$A$3:$A$722=$A263)),"")</f>
        <v>-4.860102671262391E-2</v>
      </c>
      <c r="AL263" s="31">
        <f t="array" ref="AL263">IFERROR((AH263-AVERAGEIFS($AH$3:$AH$722,$A$3:$A$722,$A263))/_xlfn.STDEV.S(_xlfn._xlws.FILTER($AH$3:$AH$722,$A$3:$A$722=$A263)),"")</f>
        <v>-0.29472462924206888</v>
      </c>
      <c r="AM263" s="18">
        <f t="shared" si="90"/>
        <v>0.74528994181526154</v>
      </c>
      <c r="AN263" s="18">
        <f t="shared" si="91"/>
        <v>0.29200681791477445</v>
      </c>
      <c r="AO263">
        <f t="shared" si="92"/>
        <v>0.45328312390048708</v>
      </c>
      <c r="AP263">
        <f t="shared" si="93"/>
        <v>0.90008227133788987</v>
      </c>
      <c r="AQ263">
        <f t="shared" si="94"/>
        <v>-0.11463456168576944</v>
      </c>
      <c r="AR263" s="18" t="str">
        <f t="shared" si="95"/>
        <v>D. 균형일치형</v>
      </c>
      <c r="AS263">
        <f t="shared" si="96"/>
        <v>2.7</v>
      </c>
      <c r="AT263">
        <f t="shared" si="97"/>
        <v>2.714285714285714</v>
      </c>
      <c r="AU263">
        <f t="shared" si="98"/>
        <v>2.75</v>
      </c>
      <c r="AV263" t="str">
        <f t="shared" si="99"/>
        <v/>
      </c>
    </row>
    <row r="264" spans="1:48" x14ac:dyDescent="0.3">
      <c r="A264" t="s">
        <v>121</v>
      </c>
      <c r="B264" t="s">
        <v>120</v>
      </c>
      <c r="C264">
        <v>2025</v>
      </c>
      <c r="D264" t="s">
        <v>96</v>
      </c>
      <c r="E264">
        <v>6</v>
      </c>
      <c r="F264">
        <v>8</v>
      </c>
      <c r="G264">
        <v>6</v>
      </c>
      <c r="H264">
        <v>4</v>
      </c>
      <c r="I264">
        <f t="shared" si="80"/>
        <v>5.2</v>
      </c>
      <c r="J264">
        <f t="array" ref="J264">STDEV(IF(($B$3:$B$722=$B264)*($C$3:$C$722=$C264)*($D$3:$D$722=$D264),$E$3:$E$722))</f>
        <v>1.9321835661585924</v>
      </c>
      <c r="K264">
        <f t="shared" si="81"/>
        <v>7</v>
      </c>
      <c r="L264">
        <f t="array" ref="L264">STDEV(IF(($B$3:$B$722=$B264)*($C$3:$C$722=$C264)*($D$3:$D$722=$D264),$F$3:$F$722))</f>
        <v>1.0540925533894598</v>
      </c>
      <c r="M264">
        <f t="shared" si="82"/>
        <v>7</v>
      </c>
      <c r="N264">
        <f t="array" ref="N264">STDEV(IF(($B$3:$B$722=$B264)*($C$3:$C$722=$C264)*($D$3:$D$722=$D264),$G$3:$G$722))</f>
        <v>1.0540925533894598</v>
      </c>
      <c r="O264">
        <f t="shared" si="83"/>
        <v>4.4000000000000004</v>
      </c>
      <c r="P264">
        <f t="array" ref="P264">STDEV(IF(($B$3:$B$722=$B264)*($C$3:$C$722=$C264)*($D$3:$D$722=$D264),$H$3:$H$722))</f>
        <v>2.2211108331943574</v>
      </c>
      <c r="Q264" s="35">
        <f t="shared" si="84"/>
        <v>0.41403933560541228</v>
      </c>
      <c r="R264">
        <f t="shared" si="85"/>
        <v>0.94868329805051377</v>
      </c>
      <c r="S264">
        <f t="shared" si="86"/>
        <v>-0.94868329805051377</v>
      </c>
      <c r="T264">
        <f t="shared" si="87"/>
        <v>-0.18009006755629944</v>
      </c>
      <c r="U264" s="22">
        <v>-4.3166666666665998E-3</v>
      </c>
      <c r="V264">
        <v>1</v>
      </c>
      <c r="W264">
        <v>1</v>
      </c>
      <c r="X264">
        <v>4</v>
      </c>
      <c r="Y264">
        <v>6</v>
      </c>
      <c r="Z264" s="25">
        <v>2.7</v>
      </c>
      <c r="AA264" s="28">
        <v>2.6</v>
      </c>
      <c r="AB264" s="28">
        <v>3</v>
      </c>
      <c r="AC264" s="28">
        <v>2.9</v>
      </c>
      <c r="AD264" s="31">
        <v>3.3</v>
      </c>
      <c r="AE264" s="31">
        <v>2.7</v>
      </c>
      <c r="AF264">
        <v>10</v>
      </c>
      <c r="AG264" s="28">
        <f t="shared" si="88"/>
        <v>2.8333333333333335</v>
      </c>
      <c r="AH264" s="31">
        <f t="shared" si="89"/>
        <v>3</v>
      </c>
      <c r="AI264" s="22" cm="1">
        <f t="array" ref="AI264">IF(U264="",0,IFERROR((U264-AVERAGEIFS($U$3:$U$722,$A$3:$A$722,$A264))/_xlfn.STDEV.S(_xlfn._xlws.FILTER($U$3:$U$722,$A$3:$A$722=$A264)),0))</f>
        <v>1.1298706054464172</v>
      </c>
      <c r="AJ264" s="25">
        <f t="array" ref="AJ264">IFERROR((Z264-AVERAGEIFS($Z$3:$Z$722,$A$3:$A$722,$A264))/_xlfn.STDEV.S(_xlfn._xlws.FILTER($Z$3:$Z$722,$A$3:$A$722=$A264)),"")</f>
        <v>-0.49054113580191844</v>
      </c>
      <c r="AK264" s="28">
        <f t="array" ref="AK264">IFERROR((AG264-AVERAGEIFS($AG$3:$AG$722,$A$3:$A$722,$A264))/_xlfn.STDEV.S(_xlfn._xlws.FILTER($AG$3:$AG$722,$A$3:$A$722=$A264)),"")</f>
        <v>-0.4331565493349242</v>
      </c>
      <c r="AL264" s="31">
        <f t="array" ref="AL264">IFERROR((AH264-AVERAGEIFS($AH$3:$AH$722,$A$3:$A$722,$A264))/_xlfn.STDEV.S(_xlfn._xlws.FILTER($AH$3:$AH$722,$A$3:$A$722=$A264)),"")</f>
        <v>1.0772227445269957</v>
      </c>
      <c r="AM264" s="18">
        <f t="shared" si="90"/>
        <v>0.71583126984100487</v>
      </c>
      <c r="AN264" s="18">
        <f t="shared" si="91"/>
        <v>-0.90458047140733067</v>
      </c>
      <c r="AO264">
        <f t="shared" si="92"/>
        <v>1.6204117412483356</v>
      </c>
      <c r="AP264">
        <f t="shared" si="93"/>
        <v>0.51552674871558957</v>
      </c>
      <c r="AQ264">
        <f t="shared" si="94"/>
        <v>1.2573128120832953</v>
      </c>
      <c r="AR264" s="18" t="str">
        <f t="shared" si="95"/>
        <v>C. 내부은폐형</v>
      </c>
      <c r="AS264">
        <f t="shared" si="96"/>
        <v>2.714285714285714</v>
      </c>
      <c r="AT264">
        <f t="shared" si="97"/>
        <v>2.75</v>
      </c>
      <c r="AU264" t="str">
        <f t="shared" si="98"/>
        <v/>
      </c>
      <c r="AV264" t="str">
        <f t="shared" si="99"/>
        <v/>
      </c>
    </row>
    <row r="265" spans="1:48" x14ac:dyDescent="0.3">
      <c r="A265" t="s">
        <v>121</v>
      </c>
      <c r="B265" t="s">
        <v>120</v>
      </c>
      <c r="C265">
        <v>2025</v>
      </c>
      <c r="D265" t="s">
        <v>97</v>
      </c>
      <c r="E265">
        <v>6</v>
      </c>
      <c r="F265">
        <v>8</v>
      </c>
      <c r="G265">
        <v>6</v>
      </c>
      <c r="H265">
        <v>4</v>
      </c>
      <c r="I265">
        <f t="shared" si="80"/>
        <v>5.2</v>
      </c>
      <c r="J265">
        <f t="array" ref="J265">STDEV(IF(($B$3:$B$722=$B265)*($C$3:$C$722=$C265)*($D$3:$D$722=$D265),$E$3:$E$722))</f>
        <v>1.9321835661585924</v>
      </c>
      <c r="K265">
        <f t="shared" si="81"/>
        <v>7</v>
      </c>
      <c r="L265">
        <f t="array" ref="L265">STDEV(IF(($B$3:$B$722=$B265)*($C$3:$C$722=$C265)*($D$3:$D$722=$D265),$F$3:$F$722))</f>
        <v>1.0540925533894598</v>
      </c>
      <c r="M265">
        <f t="shared" si="82"/>
        <v>7</v>
      </c>
      <c r="N265">
        <f t="array" ref="N265">STDEV(IF(($B$3:$B$722=$B265)*($C$3:$C$722=$C265)*($D$3:$D$722=$D265),$G$3:$G$722))</f>
        <v>1.0540925533894598</v>
      </c>
      <c r="O265">
        <f t="shared" si="83"/>
        <v>4.4000000000000004</v>
      </c>
      <c r="P265">
        <f t="array" ref="P265">STDEV(IF(($B$3:$B$722=$B265)*($C$3:$C$722=$C265)*($D$3:$D$722=$D265),$H$3:$H$722))</f>
        <v>2.2211108331943574</v>
      </c>
      <c r="Q265" s="35">
        <f t="shared" si="84"/>
        <v>0.41403933560541228</v>
      </c>
      <c r="R265">
        <f t="shared" si="85"/>
        <v>0.94868329805051377</v>
      </c>
      <c r="S265">
        <f t="shared" si="86"/>
        <v>-0.94868329805051377</v>
      </c>
      <c r="T265">
        <f t="shared" si="87"/>
        <v>-0.18009006755629944</v>
      </c>
      <c r="U265" s="22">
        <v>-4.8862500000000003E-2</v>
      </c>
      <c r="V265">
        <v>2</v>
      </c>
      <c r="W265">
        <v>4</v>
      </c>
      <c r="X265">
        <v>18</v>
      </c>
      <c r="Y265">
        <v>24</v>
      </c>
      <c r="Z265" s="25">
        <v>2.714285714285714</v>
      </c>
      <c r="AA265" s="28">
        <v>3</v>
      </c>
      <c r="AB265" s="28">
        <v>3.1428571428571428</v>
      </c>
      <c r="AC265" s="28">
        <v>2.6428571428571428</v>
      </c>
      <c r="AD265" s="31">
        <v>2.714285714285714</v>
      </c>
      <c r="AE265" s="31">
        <v>2.5</v>
      </c>
      <c r="AF265">
        <v>14</v>
      </c>
      <c r="AG265" s="28">
        <f t="shared" si="88"/>
        <v>2.9285714285714284</v>
      </c>
      <c r="AH265" s="31">
        <f t="shared" si="89"/>
        <v>2.6071428571428568</v>
      </c>
      <c r="AI265" s="22" cm="1">
        <f t="array" ref="AI265">IF(U265="",0,IFERROR((U265-AVERAGEIFS($U$3:$U$722,$A$3:$A$722,$A265))/_xlfn.STDEV.S(_xlfn._xlws.FILTER($U$3:$U$722,$A$3:$A$722=$A265)),0))</f>
        <v>1.0033482032413019</v>
      </c>
      <c r="AJ265" s="25">
        <f t="array" ref="AJ265">IFERROR((Z265-AVERAGEIFS($Z$3:$Z$722,$A$3:$A$722,$A265))/_xlfn.STDEV.S(_xlfn._xlws.FILTER($Z$3:$Z$722,$A$3:$A$722=$A265)),"")</f>
        <v>-0.44392085180235752</v>
      </c>
      <c r="AK265" s="28">
        <f t="array" ref="AK265">IFERROR((AG265-AVERAGEIFS($AG$3:$AG$722,$A$3:$A$722,$A265))/_xlfn.STDEV.S(_xlfn._xlws.FILTER($AG$3:$AG$722,$A$3:$A$722=$A265)),"")</f>
        <v>-0.13350289534352139</v>
      </c>
      <c r="AL265" s="31">
        <f t="array" ref="AL265">IFERROR((AH265-AVERAGEIFS($AH$3:$AH$722,$A$3:$A$722,$A265))/_xlfn.STDEV.S(_xlfn._xlws.FILTER($AH$3:$AH$722,$A$3:$A$722=$A265)),"")</f>
        <v>-0.39272087022557656</v>
      </c>
      <c r="AM265" s="18">
        <f t="shared" si="90"/>
        <v>0.58930886763588963</v>
      </c>
      <c r="AN265" s="18">
        <f t="shared" si="91"/>
        <v>-0.8579601874077698</v>
      </c>
      <c r="AO265">
        <f t="shared" si="92"/>
        <v>1.4472690550436593</v>
      </c>
      <c r="AP265">
        <f t="shared" si="93"/>
        <v>0.81518040270699244</v>
      </c>
      <c r="AQ265">
        <f t="shared" si="94"/>
        <v>-0.21263080266927711</v>
      </c>
      <c r="AR265" s="18" t="str">
        <f t="shared" si="95"/>
        <v>C. 내부은폐형</v>
      </c>
      <c r="AS265">
        <f t="shared" si="96"/>
        <v>2.75</v>
      </c>
      <c r="AT265" t="str">
        <f t="shared" si="97"/>
        <v/>
      </c>
      <c r="AU265" t="str">
        <f t="shared" si="98"/>
        <v/>
      </c>
      <c r="AV265" t="str">
        <f t="shared" si="99"/>
        <v/>
      </c>
    </row>
    <row r="266" spans="1:48" x14ac:dyDescent="0.3">
      <c r="A266" t="s">
        <v>121</v>
      </c>
      <c r="B266" t="s">
        <v>120</v>
      </c>
      <c r="C266">
        <v>2025</v>
      </c>
      <c r="D266" t="s">
        <v>98</v>
      </c>
      <c r="E266">
        <v>6</v>
      </c>
      <c r="F266">
        <v>8</v>
      </c>
      <c r="G266">
        <v>6</v>
      </c>
      <c r="H266">
        <v>4</v>
      </c>
      <c r="I266">
        <f t="shared" si="80"/>
        <v>5.2</v>
      </c>
      <c r="J266">
        <f t="array" ref="J266">STDEV(IF(($B$3:$B$722=$B266)*($C$3:$C$722=$C266)*($D$3:$D$722=$D266),$E$3:$E$722))</f>
        <v>1.9321835661585924</v>
      </c>
      <c r="K266">
        <f t="shared" si="81"/>
        <v>7</v>
      </c>
      <c r="L266">
        <f t="array" ref="L266">STDEV(IF(($B$3:$B$722=$B266)*($C$3:$C$722=$C266)*($D$3:$D$722=$D266),$F$3:$F$722))</f>
        <v>1.0540925533894598</v>
      </c>
      <c r="M266">
        <f t="shared" si="82"/>
        <v>7</v>
      </c>
      <c r="N266">
        <f t="array" ref="N266">STDEV(IF(($B$3:$B$722=$B266)*($C$3:$C$722=$C266)*($D$3:$D$722=$D266),$G$3:$G$722))</f>
        <v>1.0540925533894598</v>
      </c>
      <c r="O266">
        <f t="shared" si="83"/>
        <v>4.4000000000000004</v>
      </c>
      <c r="P266">
        <f t="array" ref="P266">STDEV(IF(($B$3:$B$722=$B266)*($C$3:$C$722=$C266)*($D$3:$D$722=$D266),$H$3:$H$722))</f>
        <v>2.2211108331943574</v>
      </c>
      <c r="Q266" s="35">
        <f t="shared" si="84"/>
        <v>0.41403933560541228</v>
      </c>
      <c r="R266">
        <f t="shared" si="85"/>
        <v>0.94868329805051377</v>
      </c>
      <c r="S266">
        <f t="shared" si="86"/>
        <v>-0.94868329805051377</v>
      </c>
      <c r="T266">
        <f t="shared" si="87"/>
        <v>-0.18009006755629944</v>
      </c>
      <c r="U266" s="22">
        <v>-0.2292190476190476</v>
      </c>
      <c r="V266">
        <v>2</v>
      </c>
      <c r="W266">
        <v>7</v>
      </c>
      <c r="X266">
        <v>12</v>
      </c>
      <c r="Y266">
        <v>21</v>
      </c>
      <c r="Z266" s="25">
        <v>2.75</v>
      </c>
      <c r="AA266" s="28">
        <v>3.15</v>
      </c>
      <c r="AB266" s="28">
        <v>3.25</v>
      </c>
      <c r="AC266" s="28">
        <v>2.7</v>
      </c>
      <c r="AD266" s="31">
        <v>2.9</v>
      </c>
      <c r="AE266" s="31">
        <v>2.4</v>
      </c>
      <c r="AF266">
        <v>20</v>
      </c>
      <c r="AG266" s="28">
        <f t="shared" si="88"/>
        <v>3.0333333333333337</v>
      </c>
      <c r="AH266" s="31">
        <f t="shared" si="89"/>
        <v>2.65</v>
      </c>
      <c r="AI266" s="22" cm="1">
        <f t="array" ref="AI266">IF(U266="",0,IFERROR((U266-AVERAGEIFS($U$3:$U$722,$A$3:$A$722,$A266))/_xlfn.STDEV.S(_xlfn._xlws.FILTER($U$3:$U$722,$A$3:$A$722=$A266)),0))</f>
        <v>0.49108606892608847</v>
      </c>
      <c r="AJ266" s="25">
        <f t="array" ref="AJ266">IFERROR((Z266-AVERAGEIFS($Z$3:$Z$722,$A$3:$A$722,$A266))/_xlfn.STDEV.S(_xlfn._xlws.FILTER($Z$3:$Z$722,$A$3:$A$722=$A266)),"")</f>
        <v>-0.32737014180345014</v>
      </c>
      <c r="AK266" s="28">
        <f t="array" ref="AK266">IFERROR((AG266-AVERAGEIFS($AG$3:$AG$722,$A$3:$A$722,$A266))/_xlfn.STDEV.S(_xlfn._xlws.FILTER($AG$3:$AG$722,$A$3:$A$722=$A266)),"")</f>
        <v>0.19611612404702453</v>
      </c>
      <c r="AL266" s="31">
        <f t="array" ref="AL266">IFERROR((AH266-AVERAGEIFS($AH$3:$AH$722,$A$3:$A$722,$A266))/_xlfn.STDEV.S(_xlfn._xlws.FILTER($AH$3:$AH$722,$A$3:$A$722=$A266)),"")</f>
        <v>-0.23236338497984046</v>
      </c>
      <c r="AM266" s="18">
        <f t="shared" si="90"/>
        <v>7.7046733320676186E-2</v>
      </c>
      <c r="AN266" s="18">
        <f t="shared" si="91"/>
        <v>-0.74140947740886243</v>
      </c>
      <c r="AO266">
        <f t="shared" si="92"/>
        <v>0.81845621072953856</v>
      </c>
      <c r="AP266">
        <f t="shared" si="93"/>
        <v>1.1447994220975384</v>
      </c>
      <c r="AQ266">
        <f t="shared" si="94"/>
        <v>-5.2273317423541021E-2</v>
      </c>
      <c r="AR266" s="18" t="str">
        <f t="shared" si="95"/>
        <v>D. 균형일치형</v>
      </c>
      <c r="AS266" t="str">
        <f t="shared" si="96"/>
        <v/>
      </c>
      <c r="AT266" t="str">
        <f t="shared" si="97"/>
        <v/>
      </c>
      <c r="AU266" t="str">
        <f t="shared" si="98"/>
        <v/>
      </c>
      <c r="AV266" t="str">
        <f t="shared" si="99"/>
        <v/>
      </c>
    </row>
    <row r="267" spans="1:48" x14ac:dyDescent="0.3">
      <c r="A267" t="s">
        <v>122</v>
      </c>
      <c r="B267" t="s">
        <v>120</v>
      </c>
      <c r="C267">
        <v>2023</v>
      </c>
      <c r="D267" t="s">
        <v>87</v>
      </c>
      <c r="E267">
        <v>6</v>
      </c>
      <c r="F267">
        <v>6</v>
      </c>
      <c r="G267">
        <v>8</v>
      </c>
      <c r="H267">
        <v>6</v>
      </c>
      <c r="I267">
        <f t="shared" si="80"/>
        <v>5.8</v>
      </c>
      <c r="J267">
        <f t="array" ref="J267">STDEV(IF(($B$3:$B$722=$B267)*($C$3:$C$722=$C267)*($D$3:$D$722=$D267),$E$3:$E$722))</f>
        <v>1.1352924243950946</v>
      </c>
      <c r="K267">
        <f t="shared" si="81"/>
        <v>6.6</v>
      </c>
      <c r="L267">
        <f t="array" ref="L267">STDEV(IF(($B$3:$B$722=$B267)*($C$3:$C$722=$C267)*($D$3:$D$722=$D267),$F$3:$F$722))</f>
        <v>1.3498971154211048</v>
      </c>
      <c r="M267">
        <f t="shared" si="82"/>
        <v>7.8</v>
      </c>
      <c r="N267">
        <f t="array" ref="N267">STDEV(IF(($B$3:$B$722=$B267)*($C$3:$C$722=$C267)*($D$3:$D$722=$D267),$G$3:$G$722))</f>
        <v>0.63245553203367588</v>
      </c>
      <c r="O267">
        <f t="shared" si="83"/>
        <v>5</v>
      </c>
      <c r="P267">
        <f t="array" ref="P267">STDEV(IF(($B$3:$B$722=$B267)*($C$3:$C$722=$C267)*($D$3:$D$722=$D267),$H$3:$H$722))</f>
        <v>1.699673171197595</v>
      </c>
      <c r="Q267" s="35">
        <f t="shared" si="84"/>
        <v>0.17616606585441102</v>
      </c>
      <c r="R267">
        <f t="shared" si="85"/>
        <v>-0.44447831849231539</v>
      </c>
      <c r="S267">
        <f t="shared" si="86"/>
        <v>0.31622776601683822</v>
      </c>
      <c r="T267">
        <f t="shared" si="87"/>
        <v>0.58834840541455213</v>
      </c>
      <c r="V267">
        <v>0</v>
      </c>
      <c r="W267">
        <v>2</v>
      </c>
      <c r="X267">
        <v>0</v>
      </c>
      <c r="Y267">
        <v>2</v>
      </c>
      <c r="Z267">
        <v>3.416666666666667</v>
      </c>
      <c r="AA267">
        <v>3.833333333333333</v>
      </c>
      <c r="AB267">
        <v>3.5</v>
      </c>
      <c r="AC267">
        <v>3.083333333333333</v>
      </c>
      <c r="AD267">
        <v>3.333333333333333</v>
      </c>
      <c r="AE267">
        <v>2.583333333333333</v>
      </c>
      <c r="AF267">
        <v>12</v>
      </c>
      <c r="AG267" s="28">
        <f t="shared" si="88"/>
        <v>3.4722222222222219</v>
      </c>
      <c r="AH267" s="31">
        <f t="shared" si="89"/>
        <v>2.958333333333333</v>
      </c>
      <c r="AI267" s="22" cm="1">
        <f t="array" ref="AI267">IF(U267="",0,IFERROR((U267-AVERAGEIFS($U$3:$U$722,$A$3:$A$722,$A267))/_xlfn.STDEV.S(_xlfn._xlws.FILTER($U$3:$U$722,$A$3:$A$722=$A267)),0))</f>
        <v>0</v>
      </c>
      <c r="AJ267" s="25">
        <f t="array" ref="AJ267">IFERROR((Z267-AVERAGEIFS($Z$3:$Z$722,$A$3:$A$722,$A267))/_xlfn.STDEV.S(_xlfn._xlws.FILTER($Z$3:$Z$722,$A$3:$A$722=$A267)),"")</f>
        <v>-0.73297542442056962</v>
      </c>
      <c r="AK267" s="28">
        <f t="array" ref="AK267">IFERROR((AG267-AVERAGEIFS($AG$3:$AG$722,$A$3:$A$722,$A267))/_xlfn.STDEV.S(_xlfn._xlws.FILTER($AG$3:$AG$722,$A$3:$A$722=$A267)),"")</f>
        <v>8.9111710659031354E-2</v>
      </c>
      <c r="AL267" s="31">
        <f t="array" ref="AL267">IFERROR((AH267-AVERAGEIFS($AH$3:$AH$722,$A$3:$A$722,$A267))/_xlfn.STDEV.S(_xlfn._xlws.FILTER($AH$3:$AH$722,$A$3:$A$722=$A267)),"")</f>
        <v>0.19142276968537625</v>
      </c>
      <c r="AM267" s="18">
        <f t="shared" si="90"/>
        <v>-0.17616606585441102</v>
      </c>
      <c r="AN267" s="18">
        <f t="shared" si="91"/>
        <v>-0.90914149027498059</v>
      </c>
      <c r="AO267">
        <f t="shared" si="92"/>
        <v>0.73297542442056962</v>
      </c>
      <c r="AP267">
        <f t="shared" si="93"/>
        <v>-0.22711605535780688</v>
      </c>
      <c r="AQ267">
        <f t="shared" si="94"/>
        <v>-0.39692563572917589</v>
      </c>
      <c r="AR267" s="18" t="str">
        <f t="shared" si="95"/>
        <v>D. 균형일치형</v>
      </c>
      <c r="AS267">
        <f t="shared" si="96"/>
        <v>3.333333333333333</v>
      </c>
      <c r="AT267">
        <f t="shared" si="97"/>
        <v>4</v>
      </c>
      <c r="AU267">
        <f t="shared" si="98"/>
        <v>2.9230769230769229</v>
      </c>
      <c r="AV267">
        <f t="shared" si="99"/>
        <v>0</v>
      </c>
    </row>
    <row r="268" spans="1:48" x14ac:dyDescent="0.3">
      <c r="A268" t="s">
        <v>122</v>
      </c>
      <c r="B268" t="s">
        <v>120</v>
      </c>
      <c r="C268">
        <v>2023</v>
      </c>
      <c r="D268" t="s">
        <v>88</v>
      </c>
      <c r="E268">
        <v>6</v>
      </c>
      <c r="F268">
        <v>6</v>
      </c>
      <c r="G268">
        <v>8</v>
      </c>
      <c r="H268">
        <v>6</v>
      </c>
      <c r="I268">
        <f t="shared" si="80"/>
        <v>5.8</v>
      </c>
      <c r="J268">
        <f t="array" ref="J268">STDEV(IF(($B$3:$B$722=$B268)*($C$3:$C$722=$C268)*($D$3:$D$722=$D268),$E$3:$E$722))</f>
        <v>1.1352924243950946</v>
      </c>
      <c r="K268">
        <f t="shared" si="81"/>
        <v>6.6</v>
      </c>
      <c r="L268">
        <f t="array" ref="L268">STDEV(IF(($B$3:$B$722=$B268)*($C$3:$C$722=$C268)*($D$3:$D$722=$D268),$F$3:$F$722))</f>
        <v>1.3498971154211048</v>
      </c>
      <c r="M268">
        <f t="shared" si="82"/>
        <v>7.8</v>
      </c>
      <c r="N268">
        <f t="array" ref="N268">STDEV(IF(($B$3:$B$722=$B268)*($C$3:$C$722=$C268)*($D$3:$D$722=$D268),$G$3:$G$722))</f>
        <v>0.63245553203367588</v>
      </c>
      <c r="O268">
        <f t="shared" si="83"/>
        <v>5</v>
      </c>
      <c r="P268">
        <f t="array" ref="P268">STDEV(IF(($B$3:$B$722=$B268)*($C$3:$C$722=$C268)*($D$3:$D$722=$D268),$H$3:$H$722))</f>
        <v>1.699673171197595</v>
      </c>
      <c r="Q268" s="35">
        <f t="shared" si="84"/>
        <v>0.17616606585441102</v>
      </c>
      <c r="R268">
        <f t="shared" si="85"/>
        <v>-0.44447831849231539</v>
      </c>
      <c r="S268">
        <f t="shared" si="86"/>
        <v>0.31622776601683822</v>
      </c>
      <c r="T268">
        <f t="shared" si="87"/>
        <v>0.58834840541455213</v>
      </c>
      <c r="U268" s="22">
        <v>0.74982499999999996</v>
      </c>
      <c r="V268">
        <v>3</v>
      </c>
      <c r="W268">
        <v>0</v>
      </c>
      <c r="X268">
        <v>1</v>
      </c>
      <c r="Y268">
        <v>4</v>
      </c>
      <c r="Z268">
        <v>3.333333333333333</v>
      </c>
      <c r="AA268">
        <v>4</v>
      </c>
      <c r="AB268">
        <v>3.8888888888888888</v>
      </c>
      <c r="AC268">
        <v>2.8888888888888888</v>
      </c>
      <c r="AD268">
        <v>3.1111111111111112</v>
      </c>
      <c r="AE268">
        <v>2.7777777777777781</v>
      </c>
      <c r="AF268">
        <v>9</v>
      </c>
      <c r="AG268" s="28">
        <f t="shared" si="88"/>
        <v>3.592592592592593</v>
      </c>
      <c r="AH268" s="31">
        <f t="shared" si="89"/>
        <v>2.9444444444444446</v>
      </c>
      <c r="AI268" s="22" cm="1">
        <f t="array" ref="AI268">IF(U268="",0,IFERROR((U268-AVERAGEIFS($U$3:$U$722,$A$3:$A$722,$A268))/_xlfn.STDEV.S(_xlfn._xlws.FILTER($U$3:$U$722,$A$3:$A$722=$A268)),0))</f>
        <v>2.4510022005686709</v>
      </c>
      <c r="AJ268" s="25">
        <f t="array" ref="AJ268">IFERROR((Z268-AVERAGEIFS($Z$3:$Z$722,$A$3:$A$722,$A268))/_xlfn.STDEV.S(_xlfn._xlws.FILTER($Z$3:$Z$722,$A$3:$A$722=$A268)),"")</f>
        <v>-0.95352580174080748</v>
      </c>
      <c r="AK268" s="28">
        <f t="array" ref="AK268">IFERROR((AG268-AVERAGEIFS($AG$3:$AG$722,$A$3:$A$722,$A268))/_xlfn.STDEV.S(_xlfn._xlws.FILTER($AG$3:$AG$722,$A$3:$A$722=$A268)),"")</f>
        <v>0.19639185941981696</v>
      </c>
      <c r="AL268" s="31">
        <f t="array" ref="AL268">IFERROR((AH268-AVERAGEIFS($AH$3:$AH$722,$A$3:$A$722,$A268))/_xlfn.STDEV.S(_xlfn._xlws.FILTER($AH$3:$AH$722,$A$3:$A$722=$A268)),"")</f>
        <v>0.17650888821657576</v>
      </c>
      <c r="AM268" s="18">
        <f t="shared" si="90"/>
        <v>2.2748361347142598</v>
      </c>
      <c r="AN268" s="18">
        <f t="shared" si="91"/>
        <v>-1.1296918675952186</v>
      </c>
      <c r="AO268">
        <f t="shared" si="92"/>
        <v>3.4045280023094784</v>
      </c>
      <c r="AP268">
        <f t="shared" si="93"/>
        <v>-0.11983590659702126</v>
      </c>
      <c r="AQ268">
        <f t="shared" si="94"/>
        <v>-0.4118395171979764</v>
      </c>
      <c r="AR268" s="18" t="str">
        <f t="shared" si="95"/>
        <v>C. 내부은폐형</v>
      </c>
      <c r="AS268">
        <f t="shared" si="96"/>
        <v>4</v>
      </c>
      <c r="AT268">
        <f t="shared" si="97"/>
        <v>2.9230769230769229</v>
      </c>
      <c r="AU268">
        <f t="shared" si="98"/>
        <v>0</v>
      </c>
      <c r="AV268">
        <f t="shared" si="99"/>
        <v>3.75</v>
      </c>
    </row>
    <row r="269" spans="1:48" x14ac:dyDescent="0.3">
      <c r="A269" t="s">
        <v>122</v>
      </c>
      <c r="B269" t="s">
        <v>120</v>
      </c>
      <c r="C269">
        <v>2023</v>
      </c>
      <c r="D269" t="s">
        <v>89</v>
      </c>
      <c r="E269">
        <v>6</v>
      </c>
      <c r="F269">
        <v>6</v>
      </c>
      <c r="G269">
        <v>8</v>
      </c>
      <c r="H269">
        <v>6</v>
      </c>
      <c r="I269">
        <f t="shared" si="80"/>
        <v>5.8</v>
      </c>
      <c r="J269">
        <f t="array" ref="J269">STDEV(IF(($B$3:$B$722=$B269)*($C$3:$C$722=$C269)*($D$3:$D$722=$D269),$E$3:$E$722))</f>
        <v>1.1352924243950946</v>
      </c>
      <c r="K269">
        <f t="shared" si="81"/>
        <v>6.6</v>
      </c>
      <c r="L269">
        <f t="array" ref="L269">STDEV(IF(($B$3:$B$722=$B269)*($C$3:$C$722=$C269)*($D$3:$D$722=$D269),$F$3:$F$722))</f>
        <v>1.3498971154211048</v>
      </c>
      <c r="M269">
        <f t="shared" si="82"/>
        <v>7.8</v>
      </c>
      <c r="N269">
        <f t="array" ref="N269">STDEV(IF(($B$3:$B$722=$B269)*($C$3:$C$722=$C269)*($D$3:$D$722=$D269),$G$3:$G$722))</f>
        <v>0.63245553203367588</v>
      </c>
      <c r="O269">
        <f t="shared" si="83"/>
        <v>5</v>
      </c>
      <c r="P269">
        <f t="array" ref="P269">STDEV(IF(($B$3:$B$722=$B269)*($C$3:$C$722=$C269)*($D$3:$D$722=$D269),$H$3:$H$722))</f>
        <v>1.699673171197595</v>
      </c>
      <c r="Q269" s="35">
        <f t="shared" si="84"/>
        <v>0.17616606585441102</v>
      </c>
      <c r="R269">
        <f t="shared" si="85"/>
        <v>-0.44447831849231539</v>
      </c>
      <c r="S269">
        <f t="shared" si="86"/>
        <v>0.31622776601683822</v>
      </c>
      <c r="T269">
        <f t="shared" si="87"/>
        <v>0.58834840541455213</v>
      </c>
      <c r="U269" s="22">
        <v>-0.33066666666666661</v>
      </c>
      <c r="V269">
        <v>0</v>
      </c>
      <c r="W269">
        <v>1</v>
      </c>
      <c r="X269">
        <v>2</v>
      </c>
      <c r="Y269">
        <v>3</v>
      </c>
      <c r="Z269">
        <v>4</v>
      </c>
      <c r="AA269">
        <v>4.2857142857142856</v>
      </c>
      <c r="AB269">
        <v>3.8571428571428572</v>
      </c>
      <c r="AC269">
        <v>3.714285714285714</v>
      </c>
      <c r="AD269">
        <v>2.8571428571428572</v>
      </c>
      <c r="AE269">
        <v>3</v>
      </c>
      <c r="AF269">
        <v>7</v>
      </c>
      <c r="AG269" s="28">
        <f t="shared" si="88"/>
        <v>3.9523809523809521</v>
      </c>
      <c r="AH269" s="31">
        <f t="shared" si="89"/>
        <v>2.9285714285714288</v>
      </c>
      <c r="AI269" s="22" cm="1">
        <f t="array" ref="AI269">IF(U269="",0,IFERROR((U269-AVERAGEIFS($U$3:$U$722,$A$3:$A$722,$A269))/_xlfn.STDEV.S(_xlfn._xlws.FILTER($U$3:$U$722,$A$3:$A$722=$A269)),0))</f>
        <v>-0.99375907163807597</v>
      </c>
      <c r="AJ269" s="25">
        <f t="array" ref="AJ269">IFERROR((Z269-AVERAGEIFS($Z$3:$Z$722,$A$3:$A$722,$A269))/_xlfn.STDEV.S(_xlfn._xlws.FILTER($Z$3:$Z$722,$A$3:$A$722=$A269)),"")</f>
        <v>0.81087721682108338</v>
      </c>
      <c r="AK269" s="28">
        <f t="array" ref="AK269">IFERROR((AG269-AVERAGEIFS($AG$3:$AG$722,$A$3:$A$722,$A269))/_xlfn.STDEV.S(_xlfn._xlws.FILTER($AG$3:$AG$722,$A$3:$A$722=$A269)),"")</f>
        <v>0.51705340296853619</v>
      </c>
      <c r="AL269" s="31">
        <f t="array" ref="AL269">IFERROR((AH269-AVERAGEIFS($AH$3:$AH$722,$A$3:$A$722,$A269))/_xlfn.STDEV.S(_xlfn._xlws.FILTER($AH$3:$AH$722,$A$3:$A$722=$A269)),"")</f>
        <v>0.15946445225223177</v>
      </c>
      <c r="AM269" s="18">
        <f t="shared" si="90"/>
        <v>-1.1699251374924871</v>
      </c>
      <c r="AN269" s="18">
        <f t="shared" si="91"/>
        <v>0.6347111509666723</v>
      </c>
      <c r="AO269">
        <f t="shared" si="92"/>
        <v>-1.8046362884591594</v>
      </c>
      <c r="AP269">
        <f t="shared" si="93"/>
        <v>0.20082563695169797</v>
      </c>
      <c r="AQ269">
        <f t="shared" si="94"/>
        <v>-0.42888395316232036</v>
      </c>
      <c r="AR269" s="18" t="str">
        <f t="shared" si="95"/>
        <v>B. 외부미화형</v>
      </c>
      <c r="AS269">
        <f t="shared" si="96"/>
        <v>2.9230769230769229</v>
      </c>
      <c r="AT269">
        <f t="shared" si="97"/>
        <v>0</v>
      </c>
      <c r="AU269">
        <f t="shared" si="98"/>
        <v>3.75</v>
      </c>
      <c r="AV269">
        <f t="shared" si="99"/>
        <v>3.625</v>
      </c>
    </row>
    <row r="270" spans="1:48" x14ac:dyDescent="0.3">
      <c r="A270" t="s">
        <v>122</v>
      </c>
      <c r="B270" t="s">
        <v>120</v>
      </c>
      <c r="C270">
        <v>2023</v>
      </c>
      <c r="D270" t="s">
        <v>90</v>
      </c>
      <c r="E270">
        <v>6</v>
      </c>
      <c r="F270">
        <v>6</v>
      </c>
      <c r="G270">
        <v>8</v>
      </c>
      <c r="H270">
        <v>6</v>
      </c>
      <c r="I270">
        <f t="shared" si="80"/>
        <v>5.8</v>
      </c>
      <c r="J270">
        <f t="array" ref="J270">STDEV(IF(($B$3:$B$722=$B270)*($C$3:$C$722=$C270)*($D$3:$D$722=$D270),$E$3:$E$722))</f>
        <v>1.1352924243950946</v>
      </c>
      <c r="K270">
        <f t="shared" si="81"/>
        <v>6.6</v>
      </c>
      <c r="L270">
        <f t="array" ref="L270">STDEV(IF(($B$3:$B$722=$B270)*($C$3:$C$722=$C270)*($D$3:$D$722=$D270),$F$3:$F$722))</f>
        <v>1.3498971154211048</v>
      </c>
      <c r="M270">
        <f t="shared" si="82"/>
        <v>7.8</v>
      </c>
      <c r="N270">
        <f t="array" ref="N270">STDEV(IF(($B$3:$B$722=$B270)*($C$3:$C$722=$C270)*($D$3:$D$722=$D270),$G$3:$G$722))</f>
        <v>0.63245553203367588</v>
      </c>
      <c r="O270">
        <f t="shared" si="83"/>
        <v>5</v>
      </c>
      <c r="P270">
        <f t="array" ref="P270">STDEV(IF(($B$3:$B$722=$B270)*($C$3:$C$722=$C270)*($D$3:$D$722=$D270),$H$3:$H$722))</f>
        <v>1.699673171197595</v>
      </c>
      <c r="Q270" s="35">
        <f t="shared" si="84"/>
        <v>0.17616606585441102</v>
      </c>
      <c r="R270">
        <f t="shared" si="85"/>
        <v>-0.44447831849231539</v>
      </c>
      <c r="S270">
        <f t="shared" si="86"/>
        <v>0.31622776601683822</v>
      </c>
      <c r="T270">
        <f t="shared" si="87"/>
        <v>0.58834840541455213</v>
      </c>
      <c r="U270" s="22">
        <v>2.4999999999995871E-5</v>
      </c>
      <c r="V270">
        <v>1</v>
      </c>
      <c r="W270">
        <v>1</v>
      </c>
      <c r="X270">
        <v>6</v>
      </c>
      <c r="Y270">
        <v>8</v>
      </c>
      <c r="Z270">
        <v>2.9230769230769229</v>
      </c>
      <c r="AA270">
        <v>2.9230769230769229</v>
      </c>
      <c r="AB270">
        <v>3</v>
      </c>
      <c r="AC270">
        <v>2.692307692307693</v>
      </c>
      <c r="AD270">
        <v>2.5384615384615379</v>
      </c>
      <c r="AE270">
        <v>2.307692307692307</v>
      </c>
      <c r="AF270">
        <v>13</v>
      </c>
      <c r="AG270" s="28">
        <f t="shared" si="88"/>
        <v>2.8717948717948723</v>
      </c>
      <c r="AH270" s="31">
        <f t="shared" si="89"/>
        <v>2.4230769230769225</v>
      </c>
      <c r="AI270" s="22" cm="1">
        <f t="array" ref="AI270">IF(U270="",0,IFERROR((U270-AVERAGEIFS($U$3:$U$722,$A$3:$A$722,$A270))/_xlfn.STDEV.S(_xlfn._xlws.FILTER($U$3:$U$722,$A$3:$A$722=$A270)),0))</f>
        <v>6.0533045106464109E-2</v>
      </c>
      <c r="AJ270" s="25">
        <f t="array" ref="AJ270">IFERROR((Z270-AVERAGEIFS($Z$3:$Z$722,$A$3:$A$722,$A270))/_xlfn.STDEV.S(_xlfn._xlws.FILTER($Z$3:$Z$722,$A$3:$A$722=$A270)),"")</f>
        <v>-2.0393122747019703</v>
      </c>
      <c r="AK270" s="28">
        <f t="array" ref="AK270">IFERROR((AG270-AVERAGEIFS($AG$3:$AG$722,$A$3:$A$722,$A270))/_xlfn.STDEV.S(_xlfn._xlws.FILTER($AG$3:$AG$722,$A$3:$A$722=$A270)),"")</f>
        <v>-0.44601944558559342</v>
      </c>
      <c r="AL270" s="31">
        <f t="array" ref="AL270">IFERROR((AH270-AVERAGEIFS($AH$3:$AH$722,$A$3:$A$722,$A270))/_xlfn.STDEV.S(_xlfn._xlws.FILTER($AH$3:$AH$722,$A$3:$A$722=$A270)),"")</f>
        <v>-0.38333527768918696</v>
      </c>
      <c r="AM270" s="18">
        <f t="shared" si="90"/>
        <v>-0.11563302074794692</v>
      </c>
      <c r="AN270" s="18">
        <f t="shared" si="91"/>
        <v>-2.2154783405563814</v>
      </c>
      <c r="AO270">
        <f t="shared" si="92"/>
        <v>2.0998453198084346</v>
      </c>
      <c r="AP270">
        <f t="shared" si="93"/>
        <v>-0.7622472116024317</v>
      </c>
      <c r="AQ270">
        <f t="shared" si="94"/>
        <v>-0.97168368310373909</v>
      </c>
      <c r="AR270" s="18" t="str">
        <f t="shared" si="95"/>
        <v>D. 균형일치형</v>
      </c>
      <c r="AS270">
        <f t="shared" si="96"/>
        <v>0</v>
      </c>
      <c r="AT270">
        <f t="shared" si="97"/>
        <v>3.75</v>
      </c>
      <c r="AU270">
        <f t="shared" si="98"/>
        <v>3.625</v>
      </c>
      <c r="AV270">
        <f t="shared" si="99"/>
        <v>3.9</v>
      </c>
    </row>
    <row r="271" spans="1:48" x14ac:dyDescent="0.3">
      <c r="A271" t="s">
        <v>122</v>
      </c>
      <c r="B271" t="s">
        <v>120</v>
      </c>
      <c r="C271">
        <v>2024</v>
      </c>
      <c r="D271" t="s">
        <v>91</v>
      </c>
      <c r="E271">
        <v>4</v>
      </c>
      <c r="F271">
        <v>6</v>
      </c>
      <c r="G271">
        <v>6</v>
      </c>
      <c r="H271">
        <v>4</v>
      </c>
      <c r="I271">
        <f t="shared" si="80"/>
        <v>5.2</v>
      </c>
      <c r="J271">
        <f t="array" ref="J271">STDEV(IF(($B$3:$B$722=$B271)*($C$3:$C$722=$C271)*($D$3:$D$722=$D271),$E$3:$E$722))</f>
        <v>1.0327955589886457</v>
      </c>
      <c r="K271">
        <f t="shared" si="81"/>
        <v>7</v>
      </c>
      <c r="L271">
        <f t="array" ref="L271">STDEV(IF(($B$3:$B$722=$B271)*($C$3:$C$722=$C271)*($D$3:$D$722=$D271),$F$3:$F$722))</f>
        <v>1.0540925533894598</v>
      </c>
      <c r="M271">
        <f t="shared" si="82"/>
        <v>7.2</v>
      </c>
      <c r="N271">
        <f t="array" ref="N271">STDEV(IF(($B$3:$B$722=$B271)*($C$3:$C$722=$C271)*($D$3:$D$722=$D271),$G$3:$G$722))</f>
        <v>1.0327955589886457</v>
      </c>
      <c r="O271">
        <f t="shared" si="83"/>
        <v>4.2</v>
      </c>
      <c r="P271">
        <f t="array" ref="P271">STDEV(IF(($B$3:$B$722=$B271)*($C$3:$C$722=$C271)*($D$3:$D$722=$D271),$H$3:$H$722))</f>
        <v>1.4757295747452435</v>
      </c>
      <c r="Q271" s="35">
        <f t="shared" si="84"/>
        <v>-1.1618950038622238</v>
      </c>
      <c r="R271">
        <f t="shared" si="85"/>
        <v>-0.94868329805051377</v>
      </c>
      <c r="S271">
        <f t="shared" si="86"/>
        <v>-1.1618950038622238</v>
      </c>
      <c r="T271">
        <f t="shared" si="87"/>
        <v>-0.13552618543578782</v>
      </c>
      <c r="U271" s="22">
        <v>-0.2062666666666666</v>
      </c>
      <c r="V271">
        <v>1</v>
      </c>
      <c r="W271">
        <v>2</v>
      </c>
      <c r="X271">
        <v>0</v>
      </c>
      <c r="Y271">
        <v>3</v>
      </c>
      <c r="AF271">
        <v>1</v>
      </c>
      <c r="AG271" s="28">
        <f t="shared" si="88"/>
        <v>0</v>
      </c>
      <c r="AH271" s="31">
        <f t="shared" si="89"/>
        <v>0</v>
      </c>
      <c r="AI271" s="22" cm="1">
        <f t="array" ref="AI271">IF(U271="",0,IFERROR((U271-AVERAGEIFS($U$3:$U$722,$A$3:$A$722,$A271))/_xlfn.STDEV.S(_xlfn._xlws.FILTER($U$3:$U$722,$A$3:$A$722=$A271)),0))</f>
        <v>-0.59715415974223895</v>
      </c>
      <c r="AJ271" s="25">
        <f t="array" ref="AJ271">IFERROR((Z271-AVERAGEIFS($Z$3:$Z$722,$A$3:$A$722,$A271))/_xlfn.STDEV.S(_xlfn._xlws.FILTER($Z$3:$Z$722,$A$3:$A$722=$A271)),"")</f>
        <v>-9.7755408945502573</v>
      </c>
      <c r="AK271" s="28">
        <f t="array" ref="AK271">IFERROR((AG271-AVERAGEIFS($AG$3:$AG$722,$A$3:$A$722,$A271))/_xlfn.STDEV.S(_xlfn._xlws.FILTER($AG$3:$AG$722,$A$3:$A$722=$A271)),"")</f>
        <v>-3.0055079651328418</v>
      </c>
      <c r="AL271" s="31">
        <f t="array" ref="AL271">IFERROR((AH271-AVERAGEIFS($AH$3:$AH$722,$A$3:$A$722,$A271))/_xlfn.STDEV.S(_xlfn._xlws.FILTER($AH$3:$AH$722,$A$3:$A$722=$A271)),"")</f>
        <v>-2.9852339831692434</v>
      </c>
      <c r="AM271" s="18">
        <f t="shared" si="90"/>
        <v>0.56474084411998482</v>
      </c>
      <c r="AN271" s="18">
        <f t="shared" si="91"/>
        <v>-8.6136458906880335</v>
      </c>
      <c r="AO271">
        <f t="shared" si="92"/>
        <v>9.1783867348080186</v>
      </c>
      <c r="AP271">
        <f t="shared" si="93"/>
        <v>-1.843612961270618</v>
      </c>
      <c r="AQ271">
        <f t="shared" si="94"/>
        <v>-2.8497077977334557</v>
      </c>
      <c r="AR271" s="18" t="str">
        <f t="shared" si="95"/>
        <v>C. 내부은폐형</v>
      </c>
      <c r="AS271">
        <f t="shared" si="96"/>
        <v>3.75</v>
      </c>
      <c r="AT271">
        <f t="shared" si="97"/>
        <v>3.625</v>
      </c>
      <c r="AU271">
        <f t="shared" si="98"/>
        <v>3.9</v>
      </c>
      <c r="AV271">
        <f t="shared" si="99"/>
        <v>4.0999999999999996</v>
      </c>
    </row>
    <row r="272" spans="1:48" x14ac:dyDescent="0.3">
      <c r="A272" t="s">
        <v>122</v>
      </c>
      <c r="B272" t="s">
        <v>120</v>
      </c>
      <c r="C272">
        <v>2024</v>
      </c>
      <c r="D272" t="s">
        <v>92</v>
      </c>
      <c r="E272">
        <v>4</v>
      </c>
      <c r="F272">
        <v>6</v>
      </c>
      <c r="G272">
        <v>6</v>
      </c>
      <c r="H272">
        <v>4</v>
      </c>
      <c r="I272">
        <f t="shared" si="80"/>
        <v>5.2</v>
      </c>
      <c r="J272">
        <f t="array" ref="J272">STDEV(IF(($B$3:$B$722=$B272)*($C$3:$C$722=$C272)*($D$3:$D$722=$D272),$E$3:$E$722))</f>
        <v>1.0327955589886457</v>
      </c>
      <c r="K272">
        <f t="shared" si="81"/>
        <v>7</v>
      </c>
      <c r="L272">
        <f t="array" ref="L272">STDEV(IF(($B$3:$B$722=$B272)*($C$3:$C$722=$C272)*($D$3:$D$722=$D272),$F$3:$F$722))</f>
        <v>1.0540925533894598</v>
      </c>
      <c r="M272">
        <f t="shared" si="82"/>
        <v>7.2</v>
      </c>
      <c r="N272">
        <f t="array" ref="N272">STDEV(IF(($B$3:$B$722=$B272)*($C$3:$C$722=$C272)*($D$3:$D$722=$D272),$G$3:$G$722))</f>
        <v>1.0327955589886457</v>
      </c>
      <c r="O272">
        <f t="shared" si="83"/>
        <v>4.2</v>
      </c>
      <c r="P272">
        <f t="array" ref="P272">STDEV(IF(($B$3:$B$722=$B272)*($C$3:$C$722=$C272)*($D$3:$D$722=$D272),$H$3:$H$722))</f>
        <v>1.4757295747452435</v>
      </c>
      <c r="Q272" s="35">
        <f t="shared" si="84"/>
        <v>-1.1618950038622238</v>
      </c>
      <c r="R272">
        <f t="shared" si="85"/>
        <v>-0.94868329805051377</v>
      </c>
      <c r="S272">
        <f t="shared" si="86"/>
        <v>-1.1618950038622238</v>
      </c>
      <c r="T272">
        <f t="shared" si="87"/>
        <v>-0.13552618543578782</v>
      </c>
      <c r="U272" s="22">
        <v>-3.3262499999999903E-2</v>
      </c>
      <c r="V272">
        <v>2</v>
      </c>
      <c r="W272">
        <v>2</v>
      </c>
      <c r="X272">
        <v>4</v>
      </c>
      <c r="Y272">
        <v>8</v>
      </c>
      <c r="Z272" s="25">
        <v>3.75</v>
      </c>
      <c r="AA272" s="28">
        <v>4</v>
      </c>
      <c r="AB272" s="28">
        <v>3.35</v>
      </c>
      <c r="AC272" s="28">
        <v>3.35</v>
      </c>
      <c r="AD272" s="31">
        <v>3.2</v>
      </c>
      <c r="AE272" s="31">
        <v>3</v>
      </c>
      <c r="AF272">
        <v>20</v>
      </c>
      <c r="AG272" s="28">
        <f t="shared" si="88"/>
        <v>3.5666666666666664</v>
      </c>
      <c r="AH272" s="31">
        <f t="shared" si="89"/>
        <v>3.1</v>
      </c>
      <c r="AI272" s="22" cm="1">
        <f t="array" ref="AI272">IF(U272="",0,IFERROR((U272-AVERAGEIFS($U$3:$U$722,$A$3:$A$722,$A272))/_xlfn.STDEV.S(_xlfn._xlws.FILTER($U$3:$U$722,$A$3:$A$722=$A272)),0))</f>
        <v>-4.5592244320647089E-2</v>
      </c>
      <c r="AJ272" s="25">
        <f t="array" ref="AJ272">IFERROR((Z272-AVERAGEIFS($Z$3:$Z$722,$A$3:$A$722,$A272))/_xlfn.STDEV.S(_xlfn._xlws.FILTER($Z$3:$Z$722,$A$3:$A$722=$A272)),"")</f>
        <v>0.14922608486037461</v>
      </c>
      <c r="AK272" s="28">
        <f t="array" ref="AK272">IFERROR((AG272-AVERAGEIFS($AG$3:$AG$722,$A$3:$A$722,$A272))/_xlfn.STDEV.S(_xlfn._xlws.FILTER($AG$3:$AG$722,$A$3:$A$722=$A272)),"")</f>
        <v>0.17328536584057039</v>
      </c>
      <c r="AL272" s="31">
        <f t="array" ref="AL272">IFERROR((AH272-AVERAGEIFS($AH$3:$AH$722,$A$3:$A$722,$A272))/_xlfn.STDEV.S(_xlfn._xlws.FILTER($AH$3:$AH$722,$A$3:$A$722=$A272)),"")</f>
        <v>0.34354436066714722</v>
      </c>
      <c r="AM272" s="18">
        <f t="shared" si="90"/>
        <v>1.1163027595415767</v>
      </c>
      <c r="AN272" s="18">
        <f t="shared" si="91"/>
        <v>1.3111210887225984</v>
      </c>
      <c r="AO272">
        <f t="shared" si="92"/>
        <v>-0.19481832918102171</v>
      </c>
      <c r="AP272">
        <f t="shared" si="93"/>
        <v>1.3351803697027942</v>
      </c>
      <c r="AQ272">
        <f t="shared" si="94"/>
        <v>0.47907054610293504</v>
      </c>
      <c r="AR272" s="18" t="str">
        <f t="shared" si="95"/>
        <v>E. 총체적과소형</v>
      </c>
      <c r="AS272">
        <f t="shared" si="96"/>
        <v>3.625</v>
      </c>
      <c r="AT272">
        <f t="shared" si="97"/>
        <v>3.9</v>
      </c>
      <c r="AU272">
        <f t="shared" si="98"/>
        <v>4.0999999999999996</v>
      </c>
      <c r="AV272">
        <f t="shared" si="99"/>
        <v>4</v>
      </c>
    </row>
    <row r="273" spans="1:48" x14ac:dyDescent="0.3">
      <c r="A273" t="s">
        <v>122</v>
      </c>
      <c r="B273" t="s">
        <v>120</v>
      </c>
      <c r="C273">
        <v>2024</v>
      </c>
      <c r="D273" t="s">
        <v>93</v>
      </c>
      <c r="E273">
        <v>4</v>
      </c>
      <c r="F273">
        <v>6</v>
      </c>
      <c r="G273">
        <v>6</v>
      </c>
      <c r="H273">
        <v>4</v>
      </c>
      <c r="I273">
        <f t="shared" si="80"/>
        <v>5.2</v>
      </c>
      <c r="J273">
        <f t="array" ref="J273">STDEV(IF(($B$3:$B$722=$B273)*($C$3:$C$722=$C273)*($D$3:$D$722=$D273),$E$3:$E$722))</f>
        <v>1.0327955589886457</v>
      </c>
      <c r="K273">
        <f t="shared" si="81"/>
        <v>7</v>
      </c>
      <c r="L273">
        <f t="array" ref="L273">STDEV(IF(($B$3:$B$722=$B273)*($C$3:$C$722=$C273)*($D$3:$D$722=$D273),$F$3:$F$722))</f>
        <v>1.0540925533894598</v>
      </c>
      <c r="M273">
        <f t="shared" si="82"/>
        <v>7.2</v>
      </c>
      <c r="N273">
        <f t="array" ref="N273">STDEV(IF(($B$3:$B$722=$B273)*($C$3:$C$722=$C273)*($D$3:$D$722=$D273),$G$3:$G$722))</f>
        <v>1.0327955589886457</v>
      </c>
      <c r="O273">
        <f t="shared" si="83"/>
        <v>4.2</v>
      </c>
      <c r="P273">
        <f t="array" ref="P273">STDEV(IF(($B$3:$B$722=$B273)*($C$3:$C$722=$C273)*($D$3:$D$722=$D273),$H$3:$H$722))</f>
        <v>1.4757295747452435</v>
      </c>
      <c r="Q273" s="35">
        <f t="shared" si="84"/>
        <v>-1.1618950038622238</v>
      </c>
      <c r="R273">
        <f t="shared" si="85"/>
        <v>-0.94868329805051377</v>
      </c>
      <c r="S273">
        <f t="shared" si="86"/>
        <v>-1.1618950038622238</v>
      </c>
      <c r="T273">
        <f t="shared" si="87"/>
        <v>-0.13552618543578782</v>
      </c>
      <c r="U273" s="22">
        <v>0.1607888888888889</v>
      </c>
      <c r="V273">
        <v>4</v>
      </c>
      <c r="W273">
        <v>3</v>
      </c>
      <c r="X273">
        <v>2</v>
      </c>
      <c r="Y273">
        <v>9</v>
      </c>
      <c r="Z273" s="25">
        <v>3.625</v>
      </c>
      <c r="AA273" s="28">
        <v>4.25</v>
      </c>
      <c r="AB273" s="28">
        <v>3.875</v>
      </c>
      <c r="AC273" s="28">
        <v>3.625</v>
      </c>
      <c r="AD273" s="31">
        <v>2.5</v>
      </c>
      <c r="AE273" s="31">
        <v>2.75</v>
      </c>
      <c r="AF273">
        <v>8</v>
      </c>
      <c r="AG273" s="28">
        <f t="shared" si="88"/>
        <v>3.9166666666666665</v>
      </c>
      <c r="AH273" s="31">
        <f t="shared" si="89"/>
        <v>2.625</v>
      </c>
      <c r="AI273" s="22" cm="1">
        <f t="array" ref="AI273">IF(U273="",0,IFERROR((U273-AVERAGEIFS($U$3:$U$722,$A$3:$A$722,$A273))/_xlfn.STDEV.S(_xlfn._xlws.FILTER($U$3:$U$722,$A$3:$A$722=$A273)),0))</f>
        <v>0.57307121221908397</v>
      </c>
      <c r="AJ273" s="25">
        <f t="array" ref="AJ273">IFERROR((Z273-AVERAGEIFS($Z$3:$Z$722,$A$3:$A$722,$A273))/_xlfn.STDEV.S(_xlfn._xlws.FILTER($Z$3:$Z$722,$A$3:$A$722=$A273)),"")</f>
        <v>-0.18159948111997978</v>
      </c>
      <c r="AK273" s="28">
        <f t="array" ref="AK273">IFERROR((AG273-AVERAGEIFS($AG$3:$AG$722,$A$3:$A$722,$A273))/_xlfn.STDEV.S(_xlfn._xlws.FILTER($AG$3:$AG$722,$A$3:$A$722=$A273)),"")</f>
        <v>0.48522302916039128</v>
      </c>
      <c r="AL273" s="31">
        <f t="array" ref="AL273">IFERROR((AH273-AVERAGEIFS($AH$3:$AH$722,$A$3:$A$722,$A273))/_xlfn.STDEV.S(_xlfn._xlws.FILTER($AH$3:$AH$722,$A$3:$A$722=$A273)),"")</f>
        <v>-0.16651038556584818</v>
      </c>
      <c r="AM273" s="18">
        <f t="shared" si="90"/>
        <v>1.7349662160813077</v>
      </c>
      <c r="AN273" s="18">
        <f t="shared" si="91"/>
        <v>0.98029552274224396</v>
      </c>
      <c r="AO273">
        <f t="shared" si="92"/>
        <v>0.75467069333906378</v>
      </c>
      <c r="AP273">
        <f t="shared" si="93"/>
        <v>1.6471180330226152</v>
      </c>
      <c r="AQ273">
        <f t="shared" si="94"/>
        <v>-3.0984200130060369E-2</v>
      </c>
      <c r="AR273" s="18" t="str">
        <f t="shared" si="95"/>
        <v>E. 총체적과소형</v>
      </c>
      <c r="AS273">
        <f t="shared" si="96"/>
        <v>3.9</v>
      </c>
      <c r="AT273">
        <f t="shared" si="97"/>
        <v>4.0999999999999996</v>
      </c>
      <c r="AU273">
        <f t="shared" si="98"/>
        <v>4</v>
      </c>
      <c r="AV273">
        <f t="shared" si="99"/>
        <v>3.4705882352941182</v>
      </c>
    </row>
    <row r="274" spans="1:48" x14ac:dyDescent="0.3">
      <c r="A274" t="s">
        <v>122</v>
      </c>
      <c r="B274" t="s">
        <v>120</v>
      </c>
      <c r="C274">
        <v>2024</v>
      </c>
      <c r="D274" t="s">
        <v>94</v>
      </c>
      <c r="E274">
        <v>4</v>
      </c>
      <c r="F274">
        <v>6</v>
      </c>
      <c r="G274">
        <v>6</v>
      </c>
      <c r="H274">
        <v>4</v>
      </c>
      <c r="I274">
        <f t="shared" si="80"/>
        <v>5.2</v>
      </c>
      <c r="J274">
        <f t="array" ref="J274">STDEV(IF(($B$3:$B$722=$B274)*($C$3:$C$722=$C274)*($D$3:$D$722=$D274),$E$3:$E$722))</f>
        <v>1.0327955589886457</v>
      </c>
      <c r="K274">
        <f t="shared" si="81"/>
        <v>7</v>
      </c>
      <c r="L274">
        <f t="array" ref="L274">STDEV(IF(($B$3:$B$722=$B274)*($C$3:$C$722=$C274)*($D$3:$D$722=$D274),$F$3:$F$722))</f>
        <v>1.0540925533894598</v>
      </c>
      <c r="M274">
        <f t="shared" si="82"/>
        <v>7.2</v>
      </c>
      <c r="N274">
        <f t="array" ref="N274">STDEV(IF(($B$3:$B$722=$B274)*($C$3:$C$722=$C274)*($D$3:$D$722=$D274),$G$3:$G$722))</f>
        <v>1.0327955589886457</v>
      </c>
      <c r="O274">
        <f t="shared" si="83"/>
        <v>4.2</v>
      </c>
      <c r="P274">
        <f t="array" ref="P274">STDEV(IF(($B$3:$B$722=$B274)*($C$3:$C$722=$C274)*($D$3:$D$722=$D274),$H$3:$H$722))</f>
        <v>1.4757295747452435</v>
      </c>
      <c r="Q274" s="35">
        <f t="shared" si="84"/>
        <v>-1.1618950038622238</v>
      </c>
      <c r="R274">
        <f t="shared" si="85"/>
        <v>-0.94868329805051377</v>
      </c>
      <c r="S274">
        <f t="shared" si="86"/>
        <v>-1.1618950038622238</v>
      </c>
      <c r="T274">
        <f t="shared" si="87"/>
        <v>-0.13552618543578782</v>
      </c>
      <c r="U274" s="22">
        <v>0.12526666666666661</v>
      </c>
      <c r="V274">
        <v>2</v>
      </c>
      <c r="W274">
        <v>1</v>
      </c>
      <c r="X274">
        <v>3</v>
      </c>
      <c r="Y274">
        <v>6</v>
      </c>
      <c r="Z274" s="25">
        <v>3.9</v>
      </c>
      <c r="AA274" s="28">
        <v>3.6</v>
      </c>
      <c r="AB274" s="28">
        <v>3.4</v>
      </c>
      <c r="AC274" s="28">
        <v>3</v>
      </c>
      <c r="AD274" s="31">
        <v>3.6</v>
      </c>
      <c r="AE274" s="31">
        <v>3</v>
      </c>
      <c r="AF274">
        <v>10</v>
      </c>
      <c r="AG274" s="28">
        <f t="shared" si="88"/>
        <v>3.3333333333333335</v>
      </c>
      <c r="AH274" s="31">
        <f t="shared" si="89"/>
        <v>3.3</v>
      </c>
      <c r="AI274" s="22" cm="1">
        <f t="array" ref="AI274">IF(U274="",0,IFERROR((U274-AVERAGEIFS($U$3:$U$722,$A$3:$A$722,$A274))/_xlfn.STDEV.S(_xlfn._xlws.FILTER($U$3:$U$722,$A$3:$A$722=$A274)),0))</f>
        <v>0.45982131017094235</v>
      </c>
      <c r="AJ274" s="25">
        <f t="array" ref="AJ274">IFERROR((Z274-AVERAGEIFS($Z$3:$Z$722,$A$3:$A$722,$A274))/_xlfn.STDEV.S(_xlfn._xlws.FILTER($Z$3:$Z$722,$A$3:$A$722=$A274)),"")</f>
        <v>0.54621676403679964</v>
      </c>
      <c r="AK274" s="28">
        <f t="array" ref="AK274">IFERROR((AG274-AVERAGEIFS($AG$3:$AG$722,$A$3:$A$722,$A274))/_xlfn.STDEV.S(_xlfn._xlws.FILTER($AG$3:$AG$722,$A$3:$A$722=$A274)),"")</f>
        <v>-3.4673076372643143E-2</v>
      </c>
      <c r="AL274" s="31">
        <f t="array" ref="AL274">IFERROR((AH274-AVERAGEIFS($AH$3:$AH$722,$A$3:$A$722,$A274))/_xlfn.STDEV.S(_xlfn._xlws.FILTER($AH$3:$AH$722,$A$3:$A$722=$A274)),"")</f>
        <v>0.55830425381788173</v>
      </c>
      <c r="AM274" s="18">
        <f t="shared" si="90"/>
        <v>1.6217163140331661</v>
      </c>
      <c r="AN274" s="18">
        <f t="shared" si="91"/>
        <v>1.7081117678990234</v>
      </c>
      <c r="AO274">
        <f t="shared" si="92"/>
        <v>-8.6395453865857286E-2</v>
      </c>
      <c r="AP274">
        <f t="shared" si="93"/>
        <v>1.1272219274895807</v>
      </c>
      <c r="AQ274">
        <f t="shared" si="94"/>
        <v>0.69383043925366961</v>
      </c>
      <c r="AR274" s="18" t="str">
        <f t="shared" si="95"/>
        <v>E. 총체적과소형</v>
      </c>
      <c r="AS274">
        <f t="shared" si="96"/>
        <v>4.0999999999999996</v>
      </c>
      <c r="AT274">
        <f t="shared" si="97"/>
        <v>4</v>
      </c>
      <c r="AU274">
        <f t="shared" si="98"/>
        <v>3.4705882352941182</v>
      </c>
      <c r="AV274">
        <f t="shared" si="99"/>
        <v>4.1111111111111107</v>
      </c>
    </row>
    <row r="275" spans="1:48" x14ac:dyDescent="0.3">
      <c r="A275" t="s">
        <v>122</v>
      </c>
      <c r="B275" t="s">
        <v>120</v>
      </c>
      <c r="C275">
        <v>2025</v>
      </c>
      <c r="D275" t="s">
        <v>95</v>
      </c>
      <c r="E275">
        <v>6</v>
      </c>
      <c r="F275">
        <v>6</v>
      </c>
      <c r="G275">
        <v>8</v>
      </c>
      <c r="H275">
        <v>6</v>
      </c>
      <c r="I275">
        <f t="shared" si="80"/>
        <v>5.2</v>
      </c>
      <c r="J275">
        <f t="array" ref="J275">STDEV(IF(($B$3:$B$722=$B275)*($C$3:$C$722=$C275)*($D$3:$D$722=$D275),$E$3:$E$722))</f>
        <v>1.9321835661585924</v>
      </c>
      <c r="K275">
        <f t="shared" si="81"/>
        <v>7</v>
      </c>
      <c r="L275">
        <f t="array" ref="L275">STDEV(IF(($B$3:$B$722=$B275)*($C$3:$C$722=$C275)*($D$3:$D$722=$D275),$F$3:$F$722))</f>
        <v>1.0540925533894598</v>
      </c>
      <c r="M275">
        <f t="shared" si="82"/>
        <v>7</v>
      </c>
      <c r="N275">
        <f t="array" ref="N275">STDEV(IF(($B$3:$B$722=$B275)*($C$3:$C$722=$C275)*($D$3:$D$722=$D275),$G$3:$G$722))</f>
        <v>1.0540925533894598</v>
      </c>
      <c r="O275">
        <f t="shared" si="83"/>
        <v>4.4000000000000004</v>
      </c>
      <c r="P275">
        <f t="array" ref="P275">STDEV(IF(($B$3:$B$722=$B275)*($C$3:$C$722=$C275)*($D$3:$D$722=$D275),$H$3:$H$722))</f>
        <v>2.2211108331943574</v>
      </c>
      <c r="Q275" s="35">
        <f t="shared" si="84"/>
        <v>0.41403933560541228</v>
      </c>
      <c r="R275">
        <f t="shared" si="85"/>
        <v>-0.94868329805051377</v>
      </c>
      <c r="S275">
        <f t="shared" si="86"/>
        <v>0.94868329805051377</v>
      </c>
      <c r="T275">
        <f t="shared" si="87"/>
        <v>0.720360270225197</v>
      </c>
      <c r="U275" s="22">
        <v>3.3067441860465098E-2</v>
      </c>
      <c r="V275">
        <v>12</v>
      </c>
      <c r="W275">
        <v>12</v>
      </c>
      <c r="X275">
        <v>19</v>
      </c>
      <c r="Y275">
        <v>43</v>
      </c>
      <c r="Z275" s="25">
        <v>4.0999999999999996</v>
      </c>
      <c r="AA275" s="28">
        <v>4.8</v>
      </c>
      <c r="AB275" s="28">
        <v>4.0999999999999996</v>
      </c>
      <c r="AC275" s="28">
        <v>3.3</v>
      </c>
      <c r="AD275" s="31">
        <v>3</v>
      </c>
      <c r="AE275" s="31">
        <v>3.3</v>
      </c>
      <c r="AF275">
        <v>10</v>
      </c>
      <c r="AG275" s="28">
        <f t="shared" si="88"/>
        <v>4.0666666666666664</v>
      </c>
      <c r="AH275" s="31">
        <f t="shared" si="89"/>
        <v>3.15</v>
      </c>
      <c r="AI275" s="22" cm="1">
        <f t="array" ref="AI275">IF(U275="",0,IFERROR((U275-AVERAGEIFS($U$3:$U$722,$A$3:$A$722,$A275))/_xlfn.STDEV.S(_xlfn._xlws.FILTER($U$3:$U$722,$A$3:$A$722=$A275)),0))</f>
        <v>0.1658770542937075</v>
      </c>
      <c r="AJ275" s="25">
        <f t="array" ref="AJ275">IFERROR((Z275-AVERAGEIFS($Z$3:$Z$722,$A$3:$A$722,$A275))/_xlfn.STDEV.S(_xlfn._xlws.FILTER($Z$3:$Z$722,$A$3:$A$722=$A275)),"")</f>
        <v>1.075537669605366</v>
      </c>
      <c r="AK275" s="28">
        <f t="array" ref="AK275">IFERROR((AG275-AVERAGEIFS($AG$3:$AG$722,$A$3:$A$722,$A275))/_xlfn.STDEV.S(_xlfn._xlws.FILTER($AG$3:$AG$722,$A$3:$A$722=$A275)),"")</f>
        <v>0.61891059915460012</v>
      </c>
      <c r="AL275" s="31">
        <f t="array" ref="AL275">IFERROR((AH275-AVERAGEIFS($AH$3:$AH$722,$A$3:$A$722,$A275))/_xlfn.STDEV.S(_xlfn._xlws.FILTER($AH$3:$AH$722,$A$3:$A$722=$A275)),"")</f>
        <v>0.39723433395483071</v>
      </c>
      <c r="AM275" s="18">
        <f t="shared" si="90"/>
        <v>-0.24816228131170479</v>
      </c>
      <c r="AN275" s="18">
        <f t="shared" si="91"/>
        <v>0.66149833399995372</v>
      </c>
      <c r="AO275">
        <f t="shared" si="92"/>
        <v>-0.90966061531165854</v>
      </c>
      <c r="AP275">
        <f t="shared" si="93"/>
        <v>-0.32977269889591365</v>
      </c>
      <c r="AQ275">
        <f t="shared" si="94"/>
        <v>-0.32312593627036629</v>
      </c>
      <c r="AR275" s="18" t="str">
        <f t="shared" si="95"/>
        <v>D. 균형일치형</v>
      </c>
      <c r="AS275">
        <f t="shared" si="96"/>
        <v>4</v>
      </c>
      <c r="AT275">
        <f t="shared" si="97"/>
        <v>3.4705882352941182</v>
      </c>
      <c r="AU275">
        <f t="shared" si="98"/>
        <v>4.1111111111111107</v>
      </c>
      <c r="AV275" t="str">
        <f t="shared" si="99"/>
        <v/>
      </c>
    </row>
    <row r="276" spans="1:48" x14ac:dyDescent="0.3">
      <c r="A276" t="s">
        <v>122</v>
      </c>
      <c r="B276" t="s">
        <v>120</v>
      </c>
      <c r="C276">
        <v>2025</v>
      </c>
      <c r="D276" t="s">
        <v>96</v>
      </c>
      <c r="E276">
        <v>6</v>
      </c>
      <c r="F276">
        <v>6</v>
      </c>
      <c r="G276">
        <v>8</v>
      </c>
      <c r="H276">
        <v>6</v>
      </c>
      <c r="I276">
        <f t="shared" si="80"/>
        <v>5.2</v>
      </c>
      <c r="J276">
        <f t="array" ref="J276">STDEV(IF(($B$3:$B$722=$B276)*($C$3:$C$722=$C276)*($D$3:$D$722=$D276),$E$3:$E$722))</f>
        <v>1.9321835661585924</v>
      </c>
      <c r="K276">
        <f t="shared" si="81"/>
        <v>7</v>
      </c>
      <c r="L276">
        <f t="array" ref="L276">STDEV(IF(($B$3:$B$722=$B276)*($C$3:$C$722=$C276)*($D$3:$D$722=$D276),$F$3:$F$722))</f>
        <v>1.0540925533894598</v>
      </c>
      <c r="M276">
        <f t="shared" si="82"/>
        <v>7</v>
      </c>
      <c r="N276">
        <f t="array" ref="N276">STDEV(IF(($B$3:$B$722=$B276)*($C$3:$C$722=$C276)*($D$3:$D$722=$D276),$G$3:$G$722))</f>
        <v>1.0540925533894598</v>
      </c>
      <c r="O276">
        <f t="shared" si="83"/>
        <v>4.4000000000000004</v>
      </c>
      <c r="P276">
        <f t="array" ref="P276">STDEV(IF(($B$3:$B$722=$B276)*($C$3:$C$722=$C276)*($D$3:$D$722=$D276),$H$3:$H$722))</f>
        <v>2.2211108331943574</v>
      </c>
      <c r="Q276" s="35">
        <f t="shared" si="84"/>
        <v>0.41403933560541228</v>
      </c>
      <c r="R276">
        <f t="shared" si="85"/>
        <v>-0.94868329805051377</v>
      </c>
      <c r="S276">
        <f t="shared" si="86"/>
        <v>0.94868329805051377</v>
      </c>
      <c r="T276">
        <f t="shared" si="87"/>
        <v>0.720360270225197</v>
      </c>
      <c r="U276" s="22">
        <v>-0.15898461538461531</v>
      </c>
      <c r="V276">
        <v>0</v>
      </c>
      <c r="W276">
        <v>2</v>
      </c>
      <c r="X276">
        <v>11</v>
      </c>
      <c r="Y276">
        <v>13</v>
      </c>
      <c r="Z276" s="25">
        <v>4</v>
      </c>
      <c r="AA276" s="28">
        <v>4.4285714285714288</v>
      </c>
      <c r="AB276" s="28">
        <v>4</v>
      </c>
      <c r="AC276" s="28">
        <v>3.785714285714286</v>
      </c>
      <c r="AD276" s="31">
        <v>2.9285714285714279</v>
      </c>
      <c r="AE276" s="31">
        <v>3.0714285714285721</v>
      </c>
      <c r="AF276">
        <v>14</v>
      </c>
      <c r="AG276" s="28">
        <f t="shared" si="88"/>
        <v>4.0714285714285721</v>
      </c>
      <c r="AH276" s="31">
        <f t="shared" si="89"/>
        <v>3</v>
      </c>
      <c r="AI276" s="22" cm="1">
        <f t="array" ref="AI276">IF(U276="",0,IFERROR((U276-AVERAGEIFS($U$3:$U$722,$A$3:$A$722,$A276))/_xlfn.STDEV.S(_xlfn._xlws.FILTER($U$3:$U$722,$A$3:$A$722=$A276)),0))</f>
        <v>-0.44641224830355414</v>
      </c>
      <c r="AJ276" s="25">
        <f t="array" ref="AJ276">IFERROR((Z276-AVERAGEIFS($Z$3:$Z$722,$A$3:$A$722,$A276))/_xlfn.STDEV.S(_xlfn._xlws.FILTER($Z$3:$Z$722,$A$3:$A$722=$A276)),"")</f>
        <v>0.81087721682108338</v>
      </c>
      <c r="AK276" s="28">
        <f t="array" ref="AK276">IFERROR((AG276-AVERAGEIFS($AG$3:$AG$722,$A$3:$A$722,$A276))/_xlfn.STDEV.S(_xlfn._xlws.FILTER($AG$3:$AG$722,$A$3:$A$722=$A276)),"")</f>
        <v>0.62315464899568696</v>
      </c>
      <c r="AL276" s="31">
        <f t="array" ref="AL276">IFERROR((AH276-AVERAGEIFS($AH$3:$AH$722,$A$3:$A$722,$A276))/_xlfn.STDEV.S(_xlfn._xlws.FILTER($AH$3:$AH$722,$A$3:$A$722=$A276)),"")</f>
        <v>0.23616441409177968</v>
      </c>
      <c r="AM276" s="18">
        <f t="shared" si="90"/>
        <v>-0.86045158390896637</v>
      </c>
      <c r="AN276" s="18">
        <f t="shared" si="91"/>
        <v>0.3968378812156711</v>
      </c>
      <c r="AO276">
        <f t="shared" si="92"/>
        <v>-1.2572894651246376</v>
      </c>
      <c r="AP276">
        <f t="shared" si="93"/>
        <v>-0.32552864905482681</v>
      </c>
      <c r="AQ276">
        <f t="shared" si="94"/>
        <v>-0.48419585613341731</v>
      </c>
      <c r="AR276" s="18" t="str">
        <f t="shared" si="95"/>
        <v>B. 외부미화형</v>
      </c>
      <c r="AS276">
        <f t="shared" si="96"/>
        <v>3.4705882352941182</v>
      </c>
      <c r="AT276">
        <f t="shared" si="97"/>
        <v>4.1111111111111107</v>
      </c>
      <c r="AU276" t="str">
        <f t="shared" si="98"/>
        <v/>
      </c>
      <c r="AV276" t="str">
        <f t="shared" si="99"/>
        <v/>
      </c>
    </row>
    <row r="277" spans="1:48" x14ac:dyDescent="0.3">
      <c r="A277" t="s">
        <v>122</v>
      </c>
      <c r="B277" t="s">
        <v>120</v>
      </c>
      <c r="C277">
        <v>2025</v>
      </c>
      <c r="D277" t="s">
        <v>97</v>
      </c>
      <c r="E277">
        <v>6</v>
      </c>
      <c r="F277">
        <v>6</v>
      </c>
      <c r="G277">
        <v>8</v>
      </c>
      <c r="H277">
        <v>6</v>
      </c>
      <c r="I277">
        <f t="shared" si="80"/>
        <v>5.2</v>
      </c>
      <c r="J277">
        <f t="array" ref="J277">STDEV(IF(($B$3:$B$722=$B277)*($C$3:$C$722=$C277)*($D$3:$D$722=$D277),$E$3:$E$722))</f>
        <v>1.9321835661585924</v>
      </c>
      <c r="K277">
        <f t="shared" si="81"/>
        <v>7</v>
      </c>
      <c r="L277">
        <f t="array" ref="L277">STDEV(IF(($B$3:$B$722=$B277)*($C$3:$C$722=$C277)*($D$3:$D$722=$D277),$F$3:$F$722))</f>
        <v>1.0540925533894598</v>
      </c>
      <c r="M277">
        <f t="shared" si="82"/>
        <v>7</v>
      </c>
      <c r="N277">
        <f t="array" ref="N277">STDEV(IF(($B$3:$B$722=$B277)*($C$3:$C$722=$C277)*($D$3:$D$722=$D277),$G$3:$G$722))</f>
        <v>1.0540925533894598</v>
      </c>
      <c r="O277">
        <f t="shared" si="83"/>
        <v>4.4000000000000004</v>
      </c>
      <c r="P277">
        <f t="array" ref="P277">STDEV(IF(($B$3:$B$722=$B277)*($C$3:$C$722=$C277)*($D$3:$D$722=$D277),$H$3:$H$722))</f>
        <v>2.2211108331943574</v>
      </c>
      <c r="Q277" s="35">
        <f t="shared" si="84"/>
        <v>0.41403933560541228</v>
      </c>
      <c r="R277">
        <f t="shared" si="85"/>
        <v>-0.94868329805051377</v>
      </c>
      <c r="S277">
        <f t="shared" si="86"/>
        <v>0.94868329805051377</v>
      </c>
      <c r="T277">
        <f t="shared" si="87"/>
        <v>0.720360270225197</v>
      </c>
      <c r="U277" s="22">
        <v>-0.10942380952380951</v>
      </c>
      <c r="V277">
        <v>4</v>
      </c>
      <c r="W277">
        <v>8</v>
      </c>
      <c r="X277">
        <v>9</v>
      </c>
      <c r="Y277">
        <v>21</v>
      </c>
      <c r="Z277" s="25">
        <v>3.4705882352941182</v>
      </c>
      <c r="AA277" s="28">
        <v>4.117647058823529</v>
      </c>
      <c r="AB277" s="28">
        <v>3.4705882352941182</v>
      </c>
      <c r="AC277" s="28">
        <v>3.0588235294117641</v>
      </c>
      <c r="AD277" s="31">
        <v>3.4705882352941182</v>
      </c>
      <c r="AE277" s="31">
        <v>3.0588235294117641</v>
      </c>
      <c r="AF277">
        <v>17</v>
      </c>
      <c r="AG277" s="28">
        <f t="shared" si="88"/>
        <v>3.5490196078431371</v>
      </c>
      <c r="AH277" s="31">
        <f t="shared" si="89"/>
        <v>3.2647058823529411</v>
      </c>
      <c r="AI277" s="22" cm="1">
        <f t="array" ref="AI277">IF(U277="",0,IFERROR((U277-AVERAGEIFS($U$3:$U$722,$A$3:$A$722,$A277))/_xlfn.STDEV.S(_xlfn._xlws.FILTER($U$3:$U$722,$A$3:$A$722=$A277)),0))</f>
        <v>-0.28840534282194991</v>
      </c>
      <c r="AJ277" s="25">
        <f t="array" ref="AJ277">IFERROR((Z277-AVERAGEIFS($Z$3:$Z$722,$A$3:$A$722,$A277))/_xlfn.STDEV.S(_xlfn._xlws.FILTER($Z$3:$Z$722,$A$3:$A$722=$A277)),"")</f>
        <v>-0.59026635674276906</v>
      </c>
      <c r="AK277" s="28">
        <f t="array" ref="AK277">IFERROR((AG277-AVERAGEIFS($AG$3:$AG$722,$A$3:$A$722,$A277))/_xlfn.STDEV.S(_xlfn._xlws.FILTER($AG$3:$AG$722,$A$3:$A$722=$A277)),"")</f>
        <v>0.15755741642948706</v>
      </c>
      <c r="AL277" s="31">
        <f t="array" ref="AL277">IFERROR((AH277-AVERAGEIFS($AH$3:$AH$722,$A$3:$A$722,$A277))/_xlfn.STDEV.S(_xlfn._xlws.FILTER($AH$3:$AH$722,$A$3:$A$722=$A277)),"")</f>
        <v>0.52040544914422282</v>
      </c>
      <c r="AM277" s="18">
        <f t="shared" si="90"/>
        <v>-0.70244467842736213</v>
      </c>
      <c r="AN277" s="18">
        <f t="shared" si="91"/>
        <v>-1.0043056923481815</v>
      </c>
      <c r="AO277">
        <f t="shared" si="92"/>
        <v>0.30186101392081915</v>
      </c>
      <c r="AP277">
        <f t="shared" si="93"/>
        <v>-0.79112588162102671</v>
      </c>
      <c r="AQ277">
        <f t="shared" si="94"/>
        <v>-0.19995482108097418</v>
      </c>
      <c r="AR277" s="18" t="str">
        <f t="shared" si="95"/>
        <v>A. 총체적과장형</v>
      </c>
      <c r="AS277">
        <f t="shared" si="96"/>
        <v>4.1111111111111107</v>
      </c>
      <c r="AT277" t="str">
        <f t="shared" si="97"/>
        <v/>
      </c>
      <c r="AU277" t="str">
        <f t="shared" si="98"/>
        <v/>
      </c>
      <c r="AV277" t="str">
        <f t="shared" si="99"/>
        <v/>
      </c>
    </row>
    <row r="278" spans="1:48" x14ac:dyDescent="0.3">
      <c r="A278" t="s">
        <v>122</v>
      </c>
      <c r="B278" t="s">
        <v>120</v>
      </c>
      <c r="C278">
        <v>2025</v>
      </c>
      <c r="D278" t="s">
        <v>98</v>
      </c>
      <c r="E278">
        <v>6</v>
      </c>
      <c r="F278">
        <v>6</v>
      </c>
      <c r="G278">
        <v>8</v>
      </c>
      <c r="H278">
        <v>6</v>
      </c>
      <c r="I278">
        <f t="shared" si="80"/>
        <v>5.2</v>
      </c>
      <c r="J278">
        <f t="array" ref="J278">STDEV(IF(($B$3:$B$722=$B278)*($C$3:$C$722=$C278)*($D$3:$D$722=$D278),$E$3:$E$722))</f>
        <v>1.9321835661585924</v>
      </c>
      <c r="K278">
        <f t="shared" si="81"/>
        <v>7</v>
      </c>
      <c r="L278">
        <f t="array" ref="L278">STDEV(IF(($B$3:$B$722=$B278)*($C$3:$C$722=$C278)*($D$3:$D$722=$D278),$F$3:$F$722))</f>
        <v>1.0540925533894598</v>
      </c>
      <c r="M278">
        <f t="shared" si="82"/>
        <v>7</v>
      </c>
      <c r="N278">
        <f t="array" ref="N278">STDEV(IF(($B$3:$B$722=$B278)*($C$3:$C$722=$C278)*($D$3:$D$722=$D278),$G$3:$G$722))</f>
        <v>1.0540925533894598</v>
      </c>
      <c r="O278">
        <f t="shared" si="83"/>
        <v>4.4000000000000004</v>
      </c>
      <c r="P278">
        <f t="array" ref="P278">STDEV(IF(($B$3:$B$722=$B278)*($C$3:$C$722=$C278)*($D$3:$D$722=$D278),$H$3:$H$722))</f>
        <v>2.2211108331943574</v>
      </c>
      <c r="Q278" s="35">
        <f t="shared" si="84"/>
        <v>0.41403933560541228</v>
      </c>
      <c r="R278">
        <f t="shared" si="85"/>
        <v>-0.94868329805051377</v>
      </c>
      <c r="S278">
        <f t="shared" si="86"/>
        <v>0.94868329805051377</v>
      </c>
      <c r="T278">
        <f t="shared" si="87"/>
        <v>0.720360270225197</v>
      </c>
      <c r="U278" s="22">
        <v>-0.43895000000000001</v>
      </c>
      <c r="V278">
        <v>0</v>
      </c>
      <c r="W278">
        <v>4</v>
      </c>
      <c r="X278">
        <v>4</v>
      </c>
      <c r="Y278">
        <v>8</v>
      </c>
      <c r="Z278" s="25">
        <v>4.1111111111111107</v>
      </c>
      <c r="AA278" s="28">
        <v>4.1111111111111107</v>
      </c>
      <c r="AB278" s="28">
        <v>4.2222222222222223</v>
      </c>
      <c r="AC278" s="28">
        <v>3.8888888888888888</v>
      </c>
      <c r="AD278" s="31">
        <v>3.5555555555555558</v>
      </c>
      <c r="AE278" s="31">
        <v>3.7777777777777781</v>
      </c>
      <c r="AF278">
        <v>9</v>
      </c>
      <c r="AG278" s="28">
        <f t="shared" si="88"/>
        <v>4.0740740740740735</v>
      </c>
      <c r="AH278" s="31">
        <f t="shared" si="89"/>
        <v>3.666666666666667</v>
      </c>
      <c r="AI278" s="22" cm="1">
        <f t="array" ref="AI278">IF(U278="",0,IFERROR((U278-AVERAGEIFS($U$3:$U$722,$A$3:$A$722,$A278))/_xlfn.STDEV.S(_xlfn._xlws.FILTER($U$3:$U$722,$A$3:$A$722=$A278)),0))</f>
        <v>-1.3389817555324026</v>
      </c>
      <c r="AJ278" s="25">
        <f t="array" ref="AJ278">IFERROR((Z278-AVERAGEIFS($Z$3:$Z$722,$A$3:$A$722,$A278))/_xlfn.STDEV.S(_xlfn._xlws.FILTER($Z$3:$Z$722,$A$3:$A$722=$A278)),"")</f>
        <v>1.1049443865813975</v>
      </c>
      <c r="AK278" s="28">
        <f t="array" ref="AK278">IFERROR((AG278-AVERAGEIFS($AG$3:$AG$722,$A$3:$A$722,$A278))/_xlfn.STDEV.S(_xlfn._xlws.FILTER($AG$3:$AG$722,$A$3:$A$722=$A278)),"")</f>
        <v>0.62551245446295589</v>
      </c>
      <c r="AL278" s="31">
        <f t="array" ref="AL278">IFERROR((AH278-AVERAGEIFS($AH$3:$AH$722,$A$3:$A$722,$A278))/_xlfn.STDEV.S(_xlfn._xlws.FILTER($AH$3:$AH$722,$A$3:$A$722=$A278)),"")</f>
        <v>0.95203072459422955</v>
      </c>
      <c r="AM278" s="18">
        <f t="shared" si="90"/>
        <v>-1.753021091137815</v>
      </c>
      <c r="AN278" s="18">
        <f t="shared" si="91"/>
        <v>0.6909050509759852</v>
      </c>
      <c r="AO278">
        <f t="shared" si="92"/>
        <v>-2.4439261421138001</v>
      </c>
      <c r="AP278">
        <f t="shared" si="93"/>
        <v>-0.32317084358755788</v>
      </c>
      <c r="AQ278">
        <f t="shared" si="94"/>
        <v>0.23167045436903255</v>
      </c>
      <c r="AR278" s="18" t="str">
        <f t="shared" si="95"/>
        <v>B. 외부미화형</v>
      </c>
      <c r="AS278" t="str">
        <f t="shared" si="96"/>
        <v/>
      </c>
      <c r="AT278" t="str">
        <f t="shared" si="97"/>
        <v/>
      </c>
      <c r="AU278" t="str">
        <f t="shared" si="98"/>
        <v/>
      </c>
      <c r="AV278" t="str">
        <f t="shared" si="99"/>
        <v/>
      </c>
    </row>
    <row r="279" spans="1:48" x14ac:dyDescent="0.3">
      <c r="A279" t="s">
        <v>123</v>
      </c>
      <c r="B279" t="s">
        <v>120</v>
      </c>
      <c r="C279">
        <v>2023</v>
      </c>
      <c r="D279" t="s">
        <v>87</v>
      </c>
      <c r="E279">
        <v>6</v>
      </c>
      <c r="F279">
        <v>8</v>
      </c>
      <c r="G279">
        <v>8</v>
      </c>
      <c r="H279">
        <v>6</v>
      </c>
      <c r="I279">
        <f t="shared" si="80"/>
        <v>5.8</v>
      </c>
      <c r="J279">
        <f t="array" ref="J279">STDEV(IF(($B$3:$B$722=$B279)*($C$3:$C$722=$C279)*($D$3:$D$722=$D279),$E$3:$E$722))</f>
        <v>1.1352924243950946</v>
      </c>
      <c r="K279">
        <f t="shared" si="81"/>
        <v>6.6</v>
      </c>
      <c r="L279">
        <f t="array" ref="L279">STDEV(IF(($B$3:$B$722=$B279)*($C$3:$C$722=$C279)*($D$3:$D$722=$D279),$F$3:$F$722))</f>
        <v>1.3498971154211048</v>
      </c>
      <c r="M279">
        <f t="shared" si="82"/>
        <v>7.8</v>
      </c>
      <c r="N279">
        <f t="array" ref="N279">STDEV(IF(($B$3:$B$722=$B279)*($C$3:$C$722=$C279)*($D$3:$D$722=$D279),$G$3:$G$722))</f>
        <v>0.63245553203367588</v>
      </c>
      <c r="O279">
        <f t="shared" si="83"/>
        <v>5</v>
      </c>
      <c r="P279">
        <f t="array" ref="P279">STDEV(IF(($B$3:$B$722=$B279)*($C$3:$C$722=$C279)*($D$3:$D$722=$D279),$H$3:$H$722))</f>
        <v>1.699673171197595</v>
      </c>
      <c r="Q279" s="35">
        <f t="shared" si="84"/>
        <v>0.17616606585441102</v>
      </c>
      <c r="R279">
        <f t="shared" si="85"/>
        <v>1.0371160764820702</v>
      </c>
      <c r="S279">
        <f t="shared" si="86"/>
        <v>0.31622776601683822</v>
      </c>
      <c r="T279">
        <f t="shared" si="87"/>
        <v>0.58834840541455213</v>
      </c>
      <c r="U279" s="22">
        <v>4.9141176470588202E-2</v>
      </c>
      <c r="V279">
        <v>1</v>
      </c>
      <c r="W279">
        <v>1</v>
      </c>
      <c r="X279">
        <v>15</v>
      </c>
      <c r="Y279">
        <v>17</v>
      </c>
      <c r="Z279">
        <v>3.8636363636363642</v>
      </c>
      <c r="AA279">
        <v>3.6363636363636358</v>
      </c>
      <c r="AB279">
        <v>3.954545454545455</v>
      </c>
      <c r="AC279">
        <v>3.3181818181818179</v>
      </c>
      <c r="AD279">
        <v>3.4090909090909092</v>
      </c>
      <c r="AE279">
        <v>3.2272727272727271</v>
      </c>
      <c r="AF279">
        <v>22</v>
      </c>
      <c r="AG279" s="28">
        <f t="shared" si="88"/>
        <v>3.6363636363636362</v>
      </c>
      <c r="AH279" s="31">
        <f t="shared" si="89"/>
        <v>3.3181818181818183</v>
      </c>
      <c r="AI279" s="22" cm="1">
        <f t="array" ref="AI279">IF(U279="",0,IFERROR((U279-AVERAGEIFS($U$3:$U$722,$A$3:$A$722,$A279))/_xlfn.STDEV.S(_xlfn._xlws.FILTER($U$3:$U$722,$A$3:$A$722=$A279)),0))</f>
        <v>1.7045255880213419</v>
      </c>
      <c r="AJ279" s="25">
        <f t="array" ref="AJ279">IFERROR((Z279-AVERAGEIFS($Z$3:$Z$722,$A$3:$A$722,$A279))/_xlfn.STDEV.S(_xlfn._xlws.FILTER($Z$3:$Z$722,$A$3:$A$722=$A279)),"")</f>
        <v>-0.25594788503600685</v>
      </c>
      <c r="AK279" s="28">
        <f t="array" ref="AK279">IFERROR((AG279-AVERAGEIFS($AG$3:$AG$722,$A$3:$A$722,$A279))/_xlfn.STDEV.S(_xlfn._xlws.FILTER($AG$3:$AG$722,$A$3:$A$722=$A279)),"")</f>
        <v>-0.49955881773099325</v>
      </c>
      <c r="AL279" s="31">
        <f t="array" ref="AL279">IFERROR((AH279-AVERAGEIFS($AH$3:$AH$722,$A$3:$A$722,$A279))/_xlfn.STDEV.S(_xlfn._xlws.FILTER($AH$3:$AH$722,$A$3:$A$722=$A279)),"")</f>
        <v>-0.47198999755581494</v>
      </c>
      <c r="AM279" s="18">
        <f t="shared" si="90"/>
        <v>1.5283595221669308</v>
      </c>
      <c r="AN279" s="18">
        <f t="shared" si="91"/>
        <v>-0.43211395089041787</v>
      </c>
      <c r="AO279">
        <f t="shared" si="92"/>
        <v>1.9604734730573488</v>
      </c>
      <c r="AP279">
        <f t="shared" si="93"/>
        <v>-0.81578658374783153</v>
      </c>
      <c r="AQ279">
        <f t="shared" si="94"/>
        <v>-1.0603384029703671</v>
      </c>
      <c r="AR279" s="18" t="str">
        <f t="shared" si="95"/>
        <v>C. 내부은폐형</v>
      </c>
      <c r="AS279">
        <f t="shared" si="96"/>
        <v>3.875</v>
      </c>
      <c r="AT279">
        <f t="shared" si="97"/>
        <v>4</v>
      </c>
      <c r="AU279">
        <f t="shared" si="98"/>
        <v>4</v>
      </c>
      <c r="AV279">
        <f t="shared" si="99"/>
        <v>3.90625</v>
      </c>
    </row>
    <row r="280" spans="1:48" x14ac:dyDescent="0.3">
      <c r="A280" t="s">
        <v>123</v>
      </c>
      <c r="B280" t="s">
        <v>120</v>
      </c>
      <c r="C280">
        <v>2023</v>
      </c>
      <c r="D280" t="s">
        <v>88</v>
      </c>
      <c r="E280">
        <v>6</v>
      </c>
      <c r="F280">
        <v>8</v>
      </c>
      <c r="G280">
        <v>8</v>
      </c>
      <c r="H280">
        <v>6</v>
      </c>
      <c r="I280">
        <f t="shared" si="80"/>
        <v>5.8</v>
      </c>
      <c r="J280">
        <f t="array" ref="J280">STDEV(IF(($B$3:$B$722=$B280)*($C$3:$C$722=$C280)*($D$3:$D$722=$D280),$E$3:$E$722))</f>
        <v>1.1352924243950946</v>
      </c>
      <c r="K280">
        <f t="shared" si="81"/>
        <v>6.6</v>
      </c>
      <c r="L280">
        <f t="array" ref="L280">STDEV(IF(($B$3:$B$722=$B280)*($C$3:$C$722=$C280)*($D$3:$D$722=$D280),$F$3:$F$722))</f>
        <v>1.3498971154211048</v>
      </c>
      <c r="M280">
        <f t="shared" si="82"/>
        <v>7.8</v>
      </c>
      <c r="N280">
        <f t="array" ref="N280">STDEV(IF(($B$3:$B$722=$B280)*($C$3:$C$722=$C280)*($D$3:$D$722=$D280),$G$3:$G$722))</f>
        <v>0.63245553203367588</v>
      </c>
      <c r="O280">
        <f t="shared" si="83"/>
        <v>5</v>
      </c>
      <c r="P280">
        <f t="array" ref="P280">STDEV(IF(($B$3:$B$722=$B280)*($C$3:$C$722=$C280)*($D$3:$D$722=$D280),$H$3:$H$722))</f>
        <v>1.699673171197595</v>
      </c>
      <c r="Q280" s="35">
        <f t="shared" si="84"/>
        <v>0.17616606585441102</v>
      </c>
      <c r="R280">
        <f t="shared" si="85"/>
        <v>1.0371160764820702</v>
      </c>
      <c r="S280">
        <f t="shared" si="86"/>
        <v>0.31622776601683822</v>
      </c>
      <c r="T280">
        <f t="shared" si="87"/>
        <v>0.58834840541455213</v>
      </c>
      <c r="U280" s="22">
        <v>-0.60134444444444446</v>
      </c>
      <c r="V280">
        <v>0</v>
      </c>
      <c r="W280">
        <v>17</v>
      </c>
      <c r="X280">
        <v>10</v>
      </c>
      <c r="Y280">
        <v>27</v>
      </c>
      <c r="Z280">
        <v>3.875</v>
      </c>
      <c r="AA280">
        <v>3.75</v>
      </c>
      <c r="AB280">
        <v>3.583333333333333</v>
      </c>
      <c r="AC280">
        <v>3.291666666666667</v>
      </c>
      <c r="AD280">
        <v>3.333333333333333</v>
      </c>
      <c r="AE280">
        <v>3.041666666666667</v>
      </c>
      <c r="AF280">
        <v>24</v>
      </c>
      <c r="AG280" s="28">
        <f t="shared" si="88"/>
        <v>3.5416666666666665</v>
      </c>
      <c r="AH280" s="31">
        <f t="shared" si="89"/>
        <v>3.1875</v>
      </c>
      <c r="AI280" s="22" cm="1">
        <f t="array" ref="AI280">IF(U280="",0,IFERROR((U280-AVERAGEIFS($U$3:$U$722,$A$3:$A$722,$A280))/_xlfn.STDEV.S(_xlfn._xlws.FILTER($U$3:$U$722,$A$3:$A$722=$A280)),0))</f>
        <v>-0.7029228261764342</v>
      </c>
      <c r="AJ280" s="25">
        <f t="array" ref="AJ280">IFERROR((Z280-AVERAGEIFS($Z$3:$Z$722,$A$3:$A$722,$A280))/_xlfn.STDEV.S(_xlfn._xlws.FILTER($Z$3:$Z$722,$A$3:$A$722=$A280)),"")</f>
        <v>-0.17709145200923232</v>
      </c>
      <c r="AK280" s="28">
        <f t="array" ref="AK280">IFERROR((AG280-AVERAGEIFS($AG$3:$AG$722,$A$3:$A$722,$A280))/_xlfn.STDEV.S(_xlfn._xlws.FILTER($AG$3:$AG$722,$A$3:$A$722=$A280)),"")</f>
        <v>-1.0510647259122154</v>
      </c>
      <c r="AL280" s="31">
        <f t="array" ref="AL280">IFERROR((AH280-AVERAGEIFS($AH$3:$AH$722,$A$3:$A$722,$A280))/_xlfn.STDEV.S(_xlfn._xlws.FILTER($AH$3:$AH$722,$A$3:$A$722=$A280)),"")</f>
        <v>-1.3231035864503062</v>
      </c>
      <c r="AM280" s="18">
        <f t="shared" si="90"/>
        <v>-0.87908889203084528</v>
      </c>
      <c r="AN280" s="18">
        <f t="shared" si="91"/>
        <v>-0.35325751786364334</v>
      </c>
      <c r="AO280">
        <f t="shared" si="92"/>
        <v>-0.52583137416720183</v>
      </c>
      <c r="AP280">
        <f t="shared" si="93"/>
        <v>-1.3672924919290537</v>
      </c>
      <c r="AQ280">
        <f t="shared" si="94"/>
        <v>-1.9114519918648583</v>
      </c>
      <c r="AR280" s="18" t="str">
        <f t="shared" si="95"/>
        <v>A. 총체적과장형</v>
      </c>
      <c r="AS280">
        <f t="shared" si="96"/>
        <v>4</v>
      </c>
      <c r="AT280">
        <f t="shared" si="97"/>
        <v>4</v>
      </c>
      <c r="AU280">
        <f t="shared" si="98"/>
        <v>3.90625</v>
      </c>
      <c r="AV280">
        <f t="shared" si="99"/>
        <v>4.1481481481481479</v>
      </c>
    </row>
    <row r="281" spans="1:48" x14ac:dyDescent="0.3">
      <c r="A281" t="s">
        <v>123</v>
      </c>
      <c r="B281" t="s">
        <v>120</v>
      </c>
      <c r="C281">
        <v>2023</v>
      </c>
      <c r="D281" t="s">
        <v>89</v>
      </c>
      <c r="E281">
        <v>6</v>
      </c>
      <c r="F281">
        <v>8</v>
      </c>
      <c r="G281">
        <v>8</v>
      </c>
      <c r="H281">
        <v>6</v>
      </c>
      <c r="I281">
        <f t="shared" si="80"/>
        <v>5.8</v>
      </c>
      <c r="J281">
        <f t="array" ref="J281">STDEV(IF(($B$3:$B$722=$B281)*($C$3:$C$722=$C281)*($D$3:$D$722=$D281),$E$3:$E$722))</f>
        <v>1.1352924243950946</v>
      </c>
      <c r="K281">
        <f t="shared" si="81"/>
        <v>6.6</v>
      </c>
      <c r="L281">
        <f t="array" ref="L281">STDEV(IF(($B$3:$B$722=$B281)*($C$3:$C$722=$C281)*($D$3:$D$722=$D281),$F$3:$F$722))</f>
        <v>1.3498971154211048</v>
      </c>
      <c r="M281">
        <f t="shared" si="82"/>
        <v>7.8</v>
      </c>
      <c r="N281">
        <f t="array" ref="N281">STDEV(IF(($B$3:$B$722=$B281)*($C$3:$C$722=$C281)*($D$3:$D$722=$D281),$G$3:$G$722))</f>
        <v>0.63245553203367588</v>
      </c>
      <c r="O281">
        <f t="shared" si="83"/>
        <v>5</v>
      </c>
      <c r="P281">
        <f t="array" ref="P281">STDEV(IF(($B$3:$B$722=$B281)*($C$3:$C$722=$C281)*($D$3:$D$722=$D281),$H$3:$H$722))</f>
        <v>1.699673171197595</v>
      </c>
      <c r="Q281" s="35">
        <f t="shared" si="84"/>
        <v>0.17616606585441102</v>
      </c>
      <c r="R281">
        <f t="shared" si="85"/>
        <v>1.0371160764820702</v>
      </c>
      <c r="S281">
        <f t="shared" si="86"/>
        <v>0.31622776601683822</v>
      </c>
      <c r="T281">
        <f t="shared" si="87"/>
        <v>0.58834840541455213</v>
      </c>
      <c r="U281" s="22">
        <v>-0.36033076923076918</v>
      </c>
      <c r="V281">
        <v>0</v>
      </c>
      <c r="W281">
        <v>5</v>
      </c>
      <c r="X281">
        <v>8</v>
      </c>
      <c r="Y281">
        <v>13</v>
      </c>
      <c r="Z281">
        <v>4</v>
      </c>
      <c r="AA281">
        <v>3.9375</v>
      </c>
      <c r="AB281">
        <v>4.125</v>
      </c>
      <c r="AC281">
        <v>3.5</v>
      </c>
      <c r="AD281">
        <v>3.75</v>
      </c>
      <c r="AE281">
        <v>3.25</v>
      </c>
      <c r="AF281">
        <v>16</v>
      </c>
      <c r="AG281" s="28">
        <f t="shared" si="88"/>
        <v>3.8541666666666665</v>
      </c>
      <c r="AH281" s="31">
        <f t="shared" si="89"/>
        <v>3.5</v>
      </c>
      <c r="AI281" s="22" cm="1">
        <f t="array" ref="AI281">IF(U281="",0,IFERROR((U281-AVERAGEIFS($U$3:$U$722,$A$3:$A$722,$A281))/_xlfn.STDEV.S(_xlfn._xlws.FILTER($U$3:$U$722,$A$3:$A$722=$A281)),0))</f>
        <v>0.18906920491095336</v>
      </c>
      <c r="AJ281" s="25">
        <f t="array" ref="AJ281">IFERROR((Z281-AVERAGEIFS($Z$3:$Z$722,$A$3:$A$722,$A281))/_xlfn.STDEV.S(_xlfn._xlws.FILTER($Z$3:$Z$722,$A$3:$A$722=$A281)),"")</f>
        <v>0.69032931128533104</v>
      </c>
      <c r="AK281" s="28">
        <f t="array" ref="AK281">IFERROR((AG281-AVERAGEIFS($AG$3:$AG$722,$A$3:$A$722,$A281))/_xlfn.STDEV.S(_xlfn._xlws.FILTER($AG$3:$AG$722,$A$3:$A$722=$A281)),"")</f>
        <v>0.76890477108581723</v>
      </c>
      <c r="AL281" s="31">
        <f t="array" ref="AL281">IFERROR((AH281-AVERAGEIFS($AH$3:$AH$722,$A$3:$A$722,$A281))/_xlfn.STDEV.S(_xlfn._xlws.FILTER($AH$3:$AH$722,$A$3:$A$722=$A281)),"")</f>
        <v>0.71216803916695315</v>
      </c>
      <c r="AM281" s="18">
        <f t="shared" si="90"/>
        <v>1.2903139056542334E-2</v>
      </c>
      <c r="AN281" s="18">
        <f t="shared" si="91"/>
        <v>0.51416324543091996</v>
      </c>
      <c r="AO281">
        <f t="shared" si="92"/>
        <v>-0.50126010637437768</v>
      </c>
      <c r="AP281">
        <f t="shared" si="93"/>
        <v>0.45267700506897901</v>
      </c>
      <c r="AQ281">
        <f t="shared" si="94"/>
        <v>0.12381963375240101</v>
      </c>
      <c r="AR281" s="18" t="str">
        <f t="shared" si="95"/>
        <v>D. 균형일치형</v>
      </c>
      <c r="AS281">
        <f t="shared" si="96"/>
        <v>4</v>
      </c>
      <c r="AT281">
        <f t="shared" si="97"/>
        <v>3.90625</v>
      </c>
      <c r="AU281">
        <f t="shared" si="98"/>
        <v>4.1481481481481479</v>
      </c>
      <c r="AV281">
        <f t="shared" si="99"/>
        <v>3.8</v>
      </c>
    </row>
    <row r="282" spans="1:48" x14ac:dyDescent="0.3">
      <c r="A282" t="s">
        <v>123</v>
      </c>
      <c r="B282" t="s">
        <v>120</v>
      </c>
      <c r="C282">
        <v>2023</v>
      </c>
      <c r="D282" t="s">
        <v>90</v>
      </c>
      <c r="E282">
        <v>6</v>
      </c>
      <c r="F282">
        <v>8</v>
      </c>
      <c r="G282">
        <v>8</v>
      </c>
      <c r="H282">
        <v>6</v>
      </c>
      <c r="I282">
        <f t="shared" si="80"/>
        <v>5.8</v>
      </c>
      <c r="J282">
        <f t="array" ref="J282">STDEV(IF(($B$3:$B$722=$B282)*($C$3:$C$722=$C282)*($D$3:$D$722=$D282),$E$3:$E$722))</f>
        <v>1.1352924243950946</v>
      </c>
      <c r="K282">
        <f t="shared" si="81"/>
        <v>6.6</v>
      </c>
      <c r="L282">
        <f t="array" ref="L282">STDEV(IF(($B$3:$B$722=$B282)*($C$3:$C$722=$C282)*($D$3:$D$722=$D282),$F$3:$F$722))</f>
        <v>1.3498971154211048</v>
      </c>
      <c r="M282">
        <f t="shared" si="82"/>
        <v>7.8</v>
      </c>
      <c r="N282">
        <f t="array" ref="N282">STDEV(IF(($B$3:$B$722=$B282)*($C$3:$C$722=$C282)*($D$3:$D$722=$D282),$G$3:$G$722))</f>
        <v>0.63245553203367588</v>
      </c>
      <c r="O282">
        <f t="shared" si="83"/>
        <v>5</v>
      </c>
      <c r="P282">
        <f t="array" ref="P282">STDEV(IF(($B$3:$B$722=$B282)*($C$3:$C$722=$C282)*($D$3:$D$722=$D282),$H$3:$H$722))</f>
        <v>1.699673171197595</v>
      </c>
      <c r="Q282" s="35">
        <f t="shared" si="84"/>
        <v>0.17616606585441102</v>
      </c>
      <c r="R282">
        <f t="shared" si="85"/>
        <v>1.0371160764820702</v>
      </c>
      <c r="S282">
        <f t="shared" si="86"/>
        <v>0.31622776601683822</v>
      </c>
      <c r="T282">
        <f t="shared" si="87"/>
        <v>0.58834840541455213</v>
      </c>
      <c r="U282" s="22">
        <v>-0.4516</v>
      </c>
      <c r="V282">
        <v>0</v>
      </c>
      <c r="W282">
        <v>3</v>
      </c>
      <c r="X282">
        <v>2</v>
      </c>
      <c r="Y282">
        <v>5</v>
      </c>
      <c r="Z282">
        <v>4</v>
      </c>
      <c r="AA282">
        <v>3.7878787878787881</v>
      </c>
      <c r="AB282">
        <v>3.8787878787878789</v>
      </c>
      <c r="AC282">
        <v>3.393939393939394</v>
      </c>
      <c r="AD282">
        <v>3.4242424242424239</v>
      </c>
      <c r="AE282">
        <v>3.2121212121212119</v>
      </c>
      <c r="AF282">
        <v>33</v>
      </c>
      <c r="AG282" s="28">
        <f t="shared" si="88"/>
        <v>3.6868686868686869</v>
      </c>
      <c r="AH282" s="31">
        <f t="shared" si="89"/>
        <v>3.3181818181818179</v>
      </c>
      <c r="AI282" s="22" cm="1">
        <f t="array" ref="AI282">IF(U282="",0,IFERROR((U282-AVERAGEIFS($U$3:$U$722,$A$3:$A$722,$A282))/_xlfn.STDEV.S(_xlfn._xlws.FILTER($U$3:$U$722,$A$3:$A$722=$A282)),0))</f>
        <v>-0.14871837688270559</v>
      </c>
      <c r="AJ282" s="25">
        <f t="array" ref="AJ282">IFERROR((Z282-AVERAGEIFS($Z$3:$Z$722,$A$3:$A$722,$A282))/_xlfn.STDEV.S(_xlfn._xlws.FILTER($Z$3:$Z$722,$A$3:$A$722=$A282)),"")</f>
        <v>0.69032931128533104</v>
      </c>
      <c r="AK282" s="28">
        <f t="array" ref="AK282">IFERROR((AG282-AVERAGEIFS($AG$3:$AG$722,$A$3:$A$722,$A282))/_xlfn.STDEV.S(_xlfn._xlws.FILTER($AG$3:$AG$722,$A$3:$A$722=$A282)),"")</f>
        <v>-0.20542233336767426</v>
      </c>
      <c r="AL282" s="31">
        <f t="array" ref="AL282">IFERROR((AH282-AVERAGEIFS($AH$3:$AH$722,$A$3:$A$722,$A282))/_xlfn.STDEV.S(_xlfn._xlws.FILTER($AH$3:$AH$722,$A$3:$A$722=$A282)),"")</f>
        <v>-0.47198999755581783</v>
      </c>
      <c r="AM282" s="18">
        <f t="shared" si="90"/>
        <v>-0.32488444273711659</v>
      </c>
      <c r="AN282" s="18">
        <f t="shared" si="91"/>
        <v>0.51416324543091996</v>
      </c>
      <c r="AO282">
        <f t="shared" si="92"/>
        <v>-0.83904768816803665</v>
      </c>
      <c r="AP282">
        <f t="shared" si="93"/>
        <v>-0.52165009938451246</v>
      </c>
      <c r="AQ282">
        <f t="shared" si="94"/>
        <v>-1.06033840297037</v>
      </c>
      <c r="AR282" s="18" t="str">
        <f t="shared" si="95"/>
        <v>B. 외부미화형</v>
      </c>
      <c r="AS282">
        <f t="shared" si="96"/>
        <v>3.90625</v>
      </c>
      <c r="AT282">
        <f t="shared" si="97"/>
        <v>4.1481481481481479</v>
      </c>
      <c r="AU282">
        <f t="shared" si="98"/>
        <v>3.8</v>
      </c>
      <c r="AV282">
        <f t="shared" si="99"/>
        <v>3.75</v>
      </c>
    </row>
    <row r="283" spans="1:48" x14ac:dyDescent="0.3">
      <c r="A283" t="s">
        <v>123</v>
      </c>
      <c r="B283" t="s">
        <v>120</v>
      </c>
      <c r="C283">
        <v>2024</v>
      </c>
      <c r="D283" t="s">
        <v>91</v>
      </c>
      <c r="E283">
        <v>4</v>
      </c>
      <c r="F283">
        <v>8</v>
      </c>
      <c r="G283">
        <v>8</v>
      </c>
      <c r="H283">
        <v>2</v>
      </c>
      <c r="I283">
        <f t="shared" si="80"/>
        <v>5.2</v>
      </c>
      <c r="J283">
        <f t="array" ref="J283">STDEV(IF(($B$3:$B$722=$B283)*($C$3:$C$722=$C283)*($D$3:$D$722=$D283),$E$3:$E$722))</f>
        <v>1.0327955589886457</v>
      </c>
      <c r="K283">
        <f t="shared" si="81"/>
        <v>7</v>
      </c>
      <c r="L283">
        <f t="array" ref="L283">STDEV(IF(($B$3:$B$722=$B283)*($C$3:$C$722=$C283)*($D$3:$D$722=$D283),$F$3:$F$722))</f>
        <v>1.0540925533894598</v>
      </c>
      <c r="M283">
        <f t="shared" si="82"/>
        <v>7.2</v>
      </c>
      <c r="N283">
        <f t="array" ref="N283">STDEV(IF(($B$3:$B$722=$B283)*($C$3:$C$722=$C283)*($D$3:$D$722=$D283),$G$3:$G$722))</f>
        <v>1.0327955589886457</v>
      </c>
      <c r="O283">
        <f t="shared" si="83"/>
        <v>4.2</v>
      </c>
      <c r="P283">
        <f t="array" ref="P283">STDEV(IF(($B$3:$B$722=$B283)*($C$3:$C$722=$C283)*($D$3:$D$722=$D283),$H$3:$H$722))</f>
        <v>1.4757295747452435</v>
      </c>
      <c r="Q283" s="35">
        <f t="shared" si="84"/>
        <v>-1.1618950038622238</v>
      </c>
      <c r="R283">
        <f t="shared" si="85"/>
        <v>0.94868329805051377</v>
      </c>
      <c r="S283">
        <f t="shared" si="86"/>
        <v>0.77459666924148229</v>
      </c>
      <c r="T283">
        <f t="shared" si="87"/>
        <v>-1.4907880397936648</v>
      </c>
      <c r="U283" s="22">
        <v>-7.6263636363636297E-2</v>
      </c>
      <c r="V283">
        <v>1</v>
      </c>
      <c r="W283">
        <v>1</v>
      </c>
      <c r="X283">
        <v>9</v>
      </c>
      <c r="Y283">
        <v>11</v>
      </c>
      <c r="Z283">
        <v>3.90625</v>
      </c>
      <c r="AA283">
        <v>3.65625</v>
      </c>
      <c r="AB283">
        <v>3.9375</v>
      </c>
      <c r="AC283">
        <v>3.75</v>
      </c>
      <c r="AD283">
        <v>3.5</v>
      </c>
      <c r="AE283">
        <v>3.34375</v>
      </c>
      <c r="AF283">
        <v>32</v>
      </c>
      <c r="AG283" s="28">
        <f t="shared" si="88"/>
        <v>3.78125</v>
      </c>
      <c r="AH283" s="31">
        <f t="shared" si="89"/>
        <v>3.421875</v>
      </c>
      <c r="AI283" s="22" cm="1">
        <f t="array" ref="AI283">IF(U283="",0,IFERROR((U283-AVERAGEIFS($U$3:$U$722,$A$3:$A$722,$A283))/_xlfn.STDEV.S(_xlfn._xlws.FILTER($U$3:$U$722,$A$3:$A$722=$A283)),0))</f>
        <v>1.2404021576435349</v>
      </c>
      <c r="AJ283" s="25">
        <f t="array" ref="AJ283">IFERROR((Z283-AVERAGEIFS($Z$3:$Z$722,$A$3:$A$722,$A283))/_xlfn.STDEV.S(_xlfn._xlws.FILTER($Z$3:$Z$722,$A$3:$A$722=$A283)),"")</f>
        <v>3.9763738814408527E-2</v>
      </c>
      <c r="AK283" s="28">
        <f t="array" ref="AK283">IFERROR((AG283-AVERAGEIFS($AG$3:$AG$722,$A$3:$A$722,$A283))/_xlfn.STDEV.S(_xlfn._xlws.FILTER($AG$3:$AG$722,$A$3:$A$722=$A283)),"")</f>
        <v>0.34424522178627714</v>
      </c>
      <c r="AL283" s="31">
        <f t="array" ref="AL283">IFERROR((AH283-AVERAGEIFS($AH$3:$AH$722,$A$3:$A$722,$A283))/_xlfn.STDEV.S(_xlfn._xlws.FILTER($AH$3:$AH$722,$A$3:$A$722=$A283)),"")</f>
        <v>0.2033501327626383</v>
      </c>
      <c r="AM283" s="18">
        <f t="shared" si="90"/>
        <v>2.4022971615057589</v>
      </c>
      <c r="AN283" s="18">
        <f t="shared" si="91"/>
        <v>1.2016587426766323</v>
      </c>
      <c r="AO283">
        <f t="shared" si="92"/>
        <v>1.2006384188291264</v>
      </c>
      <c r="AP283">
        <f t="shared" si="93"/>
        <v>-0.43035144745520515</v>
      </c>
      <c r="AQ283">
        <f t="shared" si="94"/>
        <v>1.6941381725563032</v>
      </c>
      <c r="AR283" s="18" t="str">
        <f t="shared" si="95"/>
        <v>E. 총체적과소형</v>
      </c>
      <c r="AS283">
        <f t="shared" si="96"/>
        <v>4.1481481481481479</v>
      </c>
      <c r="AT283">
        <f t="shared" si="97"/>
        <v>3.8</v>
      </c>
      <c r="AU283">
        <f t="shared" si="98"/>
        <v>3.75</v>
      </c>
      <c r="AV283">
        <f t="shared" si="99"/>
        <v>3.606060606060606</v>
      </c>
    </row>
    <row r="284" spans="1:48" x14ac:dyDescent="0.3">
      <c r="A284" t="s">
        <v>123</v>
      </c>
      <c r="B284" t="s">
        <v>120</v>
      </c>
      <c r="C284">
        <v>2024</v>
      </c>
      <c r="D284" t="s">
        <v>92</v>
      </c>
      <c r="E284">
        <v>4</v>
      </c>
      <c r="F284">
        <v>8</v>
      </c>
      <c r="G284">
        <v>8</v>
      </c>
      <c r="H284">
        <v>2</v>
      </c>
      <c r="I284">
        <f t="shared" si="80"/>
        <v>5.2</v>
      </c>
      <c r="J284">
        <f t="array" ref="J284">STDEV(IF(($B$3:$B$722=$B284)*($C$3:$C$722=$C284)*($D$3:$D$722=$D284),$E$3:$E$722))</f>
        <v>1.0327955589886457</v>
      </c>
      <c r="K284">
        <f t="shared" si="81"/>
        <v>7</v>
      </c>
      <c r="L284">
        <f t="array" ref="L284">STDEV(IF(($B$3:$B$722=$B284)*($C$3:$C$722=$C284)*($D$3:$D$722=$D284),$F$3:$F$722))</f>
        <v>1.0540925533894598</v>
      </c>
      <c r="M284">
        <f t="shared" si="82"/>
        <v>7.2</v>
      </c>
      <c r="N284">
        <f t="array" ref="N284">STDEV(IF(($B$3:$B$722=$B284)*($C$3:$C$722=$C284)*($D$3:$D$722=$D284),$G$3:$G$722))</f>
        <v>1.0327955589886457</v>
      </c>
      <c r="O284">
        <f t="shared" si="83"/>
        <v>4.2</v>
      </c>
      <c r="P284">
        <f t="array" ref="P284">STDEV(IF(($B$3:$B$722=$B284)*($C$3:$C$722=$C284)*($D$3:$D$722=$D284),$H$3:$H$722))</f>
        <v>1.4757295747452435</v>
      </c>
      <c r="Q284" s="35">
        <f t="shared" si="84"/>
        <v>-1.1618950038622238</v>
      </c>
      <c r="R284">
        <f t="shared" si="85"/>
        <v>0.94868329805051377</v>
      </c>
      <c r="S284">
        <f t="shared" si="86"/>
        <v>0.77459666924148229</v>
      </c>
      <c r="T284">
        <f t="shared" si="87"/>
        <v>-1.4907880397936648</v>
      </c>
      <c r="V284">
        <v>0</v>
      </c>
      <c r="W284">
        <v>1</v>
      </c>
      <c r="X284">
        <v>0</v>
      </c>
      <c r="Y284">
        <v>1</v>
      </c>
      <c r="Z284">
        <v>4.1481481481481479</v>
      </c>
      <c r="AA284">
        <v>3.7777777777777781</v>
      </c>
      <c r="AB284">
        <v>4.1851851851851851</v>
      </c>
      <c r="AC284">
        <v>3.7407407407407409</v>
      </c>
      <c r="AD284">
        <v>3.7777777777777781</v>
      </c>
      <c r="AE284">
        <v>3.518518518518519</v>
      </c>
      <c r="AF284">
        <v>27</v>
      </c>
      <c r="AG284" s="28">
        <f t="shared" si="88"/>
        <v>3.9012345679012346</v>
      </c>
      <c r="AH284" s="31">
        <f t="shared" si="89"/>
        <v>3.6481481481481488</v>
      </c>
      <c r="AI284" s="22" cm="1">
        <f t="array" ref="AI284">IF(U284="",0,IFERROR((U284-AVERAGEIFS($U$3:$U$722,$A$3:$A$722,$A284))/_xlfn.STDEV.S(_xlfn._xlws.FILTER($U$3:$U$722,$A$3:$A$722=$A284)),0))</f>
        <v>0</v>
      </c>
      <c r="AJ284" s="25">
        <f t="array" ref="AJ284">IFERROR((Z284-AVERAGEIFS($Z$3:$Z$722,$A$3:$A$722,$A284))/_xlfn.STDEV.S(_xlfn._xlws.FILTER($Z$3:$Z$722,$A$3:$A$722=$A284)),"")</f>
        <v>1.7183835492640711</v>
      </c>
      <c r="AK284" s="28">
        <f t="array" ref="AK284">IFERROR((AG284-AVERAGEIFS($AG$3:$AG$722,$A$3:$A$722,$A284))/_xlfn.STDEV.S(_xlfn._xlws.FILTER($AG$3:$AG$722,$A$3:$A$722=$A284)),"")</f>
        <v>1.043023633596633</v>
      </c>
      <c r="AL284" s="31">
        <f t="array" ref="AL284">IFERROR((AH284-AVERAGEIFS($AH$3:$AH$722,$A$3:$A$722,$A284))/_xlfn.STDEV.S(_xlfn._xlws.FILTER($AH$3:$AH$722,$A$3:$A$722=$A284)),"")</f>
        <v>1.6770375505706954</v>
      </c>
      <c r="AM284" s="18">
        <f t="shared" si="90"/>
        <v>1.1618950038622238</v>
      </c>
      <c r="AN284" s="18">
        <f t="shared" si="91"/>
        <v>2.8802785531262947</v>
      </c>
      <c r="AO284">
        <f t="shared" si="92"/>
        <v>-1.7183835492640711</v>
      </c>
      <c r="AP284">
        <f t="shared" si="93"/>
        <v>0.26842696435515068</v>
      </c>
      <c r="AQ284">
        <f t="shared" si="94"/>
        <v>3.1678255903643602</v>
      </c>
      <c r="AR284" s="18" t="str">
        <f t="shared" si="95"/>
        <v>E. 총체적과소형</v>
      </c>
      <c r="AS284">
        <f t="shared" si="96"/>
        <v>3.8</v>
      </c>
      <c r="AT284">
        <f t="shared" si="97"/>
        <v>3.75</v>
      </c>
      <c r="AU284">
        <f t="shared" si="98"/>
        <v>3.606060606060606</v>
      </c>
      <c r="AV284">
        <f t="shared" si="99"/>
        <v>3.954545454545455</v>
      </c>
    </row>
    <row r="285" spans="1:48" x14ac:dyDescent="0.3">
      <c r="A285" t="s">
        <v>123</v>
      </c>
      <c r="B285" t="s">
        <v>120</v>
      </c>
      <c r="C285">
        <v>2024</v>
      </c>
      <c r="D285" t="s">
        <v>93</v>
      </c>
      <c r="E285">
        <v>4</v>
      </c>
      <c r="F285">
        <v>8</v>
      </c>
      <c r="G285">
        <v>8</v>
      </c>
      <c r="H285">
        <v>2</v>
      </c>
      <c r="I285">
        <f t="shared" si="80"/>
        <v>5.2</v>
      </c>
      <c r="J285">
        <f t="array" ref="J285">STDEV(IF(($B$3:$B$722=$B285)*($C$3:$C$722=$C285)*($D$3:$D$722=$D285),$E$3:$E$722))</f>
        <v>1.0327955589886457</v>
      </c>
      <c r="K285">
        <f t="shared" si="81"/>
        <v>7</v>
      </c>
      <c r="L285">
        <f t="array" ref="L285">STDEV(IF(($B$3:$B$722=$B285)*($C$3:$C$722=$C285)*($D$3:$D$722=$D285),$F$3:$F$722))</f>
        <v>1.0540925533894598</v>
      </c>
      <c r="M285">
        <f t="shared" si="82"/>
        <v>7.2</v>
      </c>
      <c r="N285">
        <f t="array" ref="N285">STDEV(IF(($B$3:$B$722=$B285)*($C$3:$C$722=$C285)*($D$3:$D$722=$D285),$G$3:$G$722))</f>
        <v>1.0327955589886457</v>
      </c>
      <c r="O285">
        <f t="shared" si="83"/>
        <v>4.2</v>
      </c>
      <c r="P285">
        <f t="array" ref="P285">STDEV(IF(($B$3:$B$722=$B285)*($C$3:$C$722=$C285)*($D$3:$D$722=$D285),$H$3:$H$722))</f>
        <v>1.4757295747452435</v>
      </c>
      <c r="Q285" s="35">
        <f t="shared" si="84"/>
        <v>-1.1618950038622238</v>
      </c>
      <c r="R285">
        <f t="shared" si="85"/>
        <v>0.94868329805051377</v>
      </c>
      <c r="S285">
        <f t="shared" si="86"/>
        <v>0.77459666924148229</v>
      </c>
      <c r="T285">
        <f t="shared" si="87"/>
        <v>-1.4907880397936648</v>
      </c>
      <c r="U285" s="22">
        <v>-7.5407692307692301E-2</v>
      </c>
      <c r="V285">
        <v>0</v>
      </c>
      <c r="W285">
        <v>1</v>
      </c>
      <c r="X285">
        <v>12</v>
      </c>
      <c r="Y285">
        <v>13</v>
      </c>
      <c r="Z285">
        <v>3.8</v>
      </c>
      <c r="AA285">
        <v>3.75</v>
      </c>
      <c r="AB285">
        <v>3.7</v>
      </c>
      <c r="AC285">
        <v>3.35</v>
      </c>
      <c r="AD285">
        <v>3.7</v>
      </c>
      <c r="AE285">
        <v>3.1</v>
      </c>
      <c r="AF285">
        <v>20</v>
      </c>
      <c r="AG285" s="28">
        <f t="shared" si="88"/>
        <v>3.6</v>
      </c>
      <c r="AH285" s="31">
        <f t="shared" si="89"/>
        <v>3.4000000000000004</v>
      </c>
      <c r="AI285" s="22" cm="1">
        <f t="array" ref="AI285">IF(U285="",0,IFERROR((U285-AVERAGEIFS($U$3:$U$722,$A$3:$A$722,$A285))/_xlfn.STDEV.S(_xlfn._xlws.FILTER($U$3:$U$722,$A$3:$A$722=$A285)),0))</f>
        <v>1.2435700080830661</v>
      </c>
      <c r="AJ285" s="25">
        <f t="array" ref="AJ285">IFERROR((Z285-AVERAGEIFS($Z$3:$Z$722,$A$3:$A$722,$A285))/_xlfn.STDEV.S(_xlfn._xlws.FILTER($Z$3:$Z$722,$A$3:$A$722=$A285)),"")</f>
        <v>-0.6975439099859716</v>
      </c>
      <c r="AK285" s="28">
        <f t="array" ref="AK285">IFERROR((AG285-AVERAGEIFS($AG$3:$AG$722,$A$3:$A$722,$A285))/_xlfn.STDEV.S(_xlfn._xlws.FILTER($AG$3:$AG$722,$A$3:$A$722=$A285)),"")</f>
        <v>-0.71133708647258131</v>
      </c>
      <c r="AL285" s="31">
        <f t="array" ref="AL285">IFERROR((AH285-AVERAGEIFS($AH$3:$AH$722,$A$3:$A$722,$A285))/_xlfn.STDEV.S(_xlfn._xlws.FILTER($AH$3:$AH$722,$A$3:$A$722=$A285)),"")</f>
        <v>6.0881118969432442E-2</v>
      </c>
      <c r="AM285" s="18">
        <f t="shared" si="90"/>
        <v>2.4054650119452896</v>
      </c>
      <c r="AN285" s="18">
        <f t="shared" si="91"/>
        <v>0.46435109387625217</v>
      </c>
      <c r="AO285">
        <f t="shared" si="92"/>
        <v>1.9411139180690378</v>
      </c>
      <c r="AP285">
        <f t="shared" si="93"/>
        <v>-1.4859337557140635</v>
      </c>
      <c r="AQ285">
        <f t="shared" si="94"/>
        <v>1.5516691587630973</v>
      </c>
      <c r="AR285" s="18" t="str">
        <f t="shared" si="95"/>
        <v>E. 총체적과소형</v>
      </c>
      <c r="AS285">
        <f t="shared" si="96"/>
        <v>3.75</v>
      </c>
      <c r="AT285">
        <f t="shared" si="97"/>
        <v>3.606060606060606</v>
      </c>
      <c r="AU285">
        <f t="shared" si="98"/>
        <v>3.954545454545455</v>
      </c>
      <c r="AV285">
        <f t="shared" si="99"/>
        <v>4.0454545454545459</v>
      </c>
    </row>
    <row r="286" spans="1:48" x14ac:dyDescent="0.3">
      <c r="A286" t="s">
        <v>123</v>
      </c>
      <c r="B286" t="s">
        <v>120</v>
      </c>
      <c r="C286">
        <v>2024</v>
      </c>
      <c r="D286" t="s">
        <v>94</v>
      </c>
      <c r="E286">
        <v>4</v>
      </c>
      <c r="F286">
        <v>8</v>
      </c>
      <c r="G286">
        <v>8</v>
      </c>
      <c r="H286">
        <v>2</v>
      </c>
      <c r="I286">
        <f t="shared" si="80"/>
        <v>5.2</v>
      </c>
      <c r="J286">
        <f t="array" ref="J286">STDEV(IF(($B$3:$B$722=$B286)*($C$3:$C$722=$C286)*($D$3:$D$722=$D286),$E$3:$E$722))</f>
        <v>1.0327955589886457</v>
      </c>
      <c r="K286">
        <f t="shared" si="81"/>
        <v>7</v>
      </c>
      <c r="L286">
        <f t="array" ref="L286">STDEV(IF(($B$3:$B$722=$B286)*($C$3:$C$722=$C286)*($D$3:$D$722=$D286),$F$3:$F$722))</f>
        <v>1.0540925533894598</v>
      </c>
      <c r="M286">
        <f t="shared" si="82"/>
        <v>7.2</v>
      </c>
      <c r="N286">
        <f t="array" ref="N286">STDEV(IF(($B$3:$B$722=$B286)*($C$3:$C$722=$C286)*($D$3:$D$722=$D286),$G$3:$G$722))</f>
        <v>1.0327955589886457</v>
      </c>
      <c r="O286">
        <f t="shared" si="83"/>
        <v>4.2</v>
      </c>
      <c r="P286">
        <f t="array" ref="P286">STDEV(IF(($B$3:$B$722=$B286)*($C$3:$C$722=$C286)*($D$3:$D$722=$D286),$H$3:$H$722))</f>
        <v>1.4757295747452435</v>
      </c>
      <c r="Q286" s="35">
        <f t="shared" si="84"/>
        <v>-1.1618950038622238</v>
      </c>
      <c r="R286">
        <f t="shared" si="85"/>
        <v>0.94868329805051377</v>
      </c>
      <c r="S286">
        <f t="shared" si="86"/>
        <v>0.77459666924148229</v>
      </c>
      <c r="T286">
        <f t="shared" si="87"/>
        <v>-1.4907880397936648</v>
      </c>
      <c r="U286" s="22">
        <v>-0.43135000000000001</v>
      </c>
      <c r="V286">
        <v>0</v>
      </c>
      <c r="W286">
        <v>6</v>
      </c>
      <c r="X286">
        <v>6</v>
      </c>
      <c r="Y286">
        <v>12</v>
      </c>
      <c r="Z286" s="25">
        <v>3.75</v>
      </c>
      <c r="AA286" s="28">
        <v>3.666666666666667</v>
      </c>
      <c r="AB286" s="28">
        <v>3.833333333333333</v>
      </c>
      <c r="AC286" s="28">
        <v>3.75</v>
      </c>
      <c r="AD286" s="31">
        <v>3.583333333333333</v>
      </c>
      <c r="AE286" s="31">
        <v>3.416666666666667</v>
      </c>
      <c r="AF286">
        <v>12</v>
      </c>
      <c r="AG286" s="28">
        <f t="shared" si="88"/>
        <v>3.75</v>
      </c>
      <c r="AH286" s="31">
        <f t="shared" si="89"/>
        <v>3.5</v>
      </c>
      <c r="AI286" s="22" cm="1">
        <f t="array" ref="AI286">IF(U286="",0,IFERROR((U286-AVERAGEIFS($U$3:$U$722,$A$3:$A$722,$A286))/_xlfn.STDEV.S(_xlfn._xlws.FILTER($U$3:$U$722,$A$3:$A$722=$A286)),0))</f>
        <v>-7.3773091668056928E-2</v>
      </c>
      <c r="AJ286" s="25">
        <f t="array" ref="AJ286">IFERROR((Z286-AVERAGEIFS($Z$3:$Z$722,$A$3:$A$722,$A286))/_xlfn.STDEV.S(_xlfn._xlws.FILTER($Z$3:$Z$722,$A$3:$A$722=$A286)),"")</f>
        <v>-1.0445122153037956</v>
      </c>
      <c r="AK286" s="28">
        <f t="array" ref="AK286">IFERROR((AG286-AVERAGEIFS($AG$3:$AG$722,$A$3:$A$722,$A286))/_xlfn.STDEV.S(_xlfn._xlws.FILTER($AG$3:$AG$722,$A$3:$A$722=$A286)),"")</f>
        <v>0.16224827208647385</v>
      </c>
      <c r="AL286" s="31">
        <f t="array" ref="AL286">IFERROR((AH286-AVERAGEIFS($AH$3:$AH$722,$A$3:$A$722,$A286))/_xlfn.STDEV.S(_xlfn._xlws.FILTER($AH$3:$AH$722,$A$3:$A$722=$A286)),"")</f>
        <v>0.71216803916695315</v>
      </c>
      <c r="AM286" s="18">
        <f t="shared" si="90"/>
        <v>1.0881219121941668</v>
      </c>
      <c r="AN286" s="18">
        <f t="shared" si="91"/>
        <v>0.11738278855842821</v>
      </c>
      <c r="AO286">
        <f t="shared" si="92"/>
        <v>0.97073912363573867</v>
      </c>
      <c r="AP286">
        <f t="shared" si="93"/>
        <v>-0.61234839715500844</v>
      </c>
      <c r="AQ286">
        <f t="shared" si="94"/>
        <v>2.202956078960618</v>
      </c>
      <c r="AR286" s="18" t="str">
        <f t="shared" si="95"/>
        <v>D. 균형일치형</v>
      </c>
      <c r="AS286">
        <f t="shared" si="96"/>
        <v>3.606060606060606</v>
      </c>
      <c r="AT286">
        <f t="shared" si="97"/>
        <v>3.954545454545455</v>
      </c>
      <c r="AU286">
        <f t="shared" si="98"/>
        <v>4.0454545454545459</v>
      </c>
      <c r="AV286">
        <f t="shared" si="99"/>
        <v>3.8571428571428572</v>
      </c>
    </row>
    <row r="287" spans="1:48" x14ac:dyDescent="0.3">
      <c r="A287" t="s">
        <v>123</v>
      </c>
      <c r="B287" t="s">
        <v>120</v>
      </c>
      <c r="C287">
        <v>2025</v>
      </c>
      <c r="D287" t="s">
        <v>95</v>
      </c>
      <c r="E287">
        <v>2</v>
      </c>
      <c r="F287">
        <v>8</v>
      </c>
      <c r="G287">
        <v>8</v>
      </c>
      <c r="H287">
        <v>1</v>
      </c>
      <c r="I287">
        <f t="shared" si="80"/>
        <v>5.2</v>
      </c>
      <c r="J287">
        <f t="array" ref="J287">STDEV(IF(($B$3:$B$722=$B287)*($C$3:$C$722=$C287)*($D$3:$D$722=$D287),$E$3:$E$722))</f>
        <v>1.9321835661585924</v>
      </c>
      <c r="K287">
        <f t="shared" si="81"/>
        <v>7</v>
      </c>
      <c r="L287">
        <f t="array" ref="L287">STDEV(IF(($B$3:$B$722=$B287)*($C$3:$C$722=$C287)*($D$3:$D$722=$D287),$F$3:$F$722))</f>
        <v>1.0540925533894598</v>
      </c>
      <c r="M287">
        <f t="shared" si="82"/>
        <v>7</v>
      </c>
      <c r="N287">
        <f t="array" ref="N287">STDEV(IF(($B$3:$B$722=$B287)*($C$3:$C$722=$C287)*($D$3:$D$722=$D287),$G$3:$G$722))</f>
        <v>1.0540925533894598</v>
      </c>
      <c r="O287">
        <f t="shared" si="83"/>
        <v>4.4000000000000004</v>
      </c>
      <c r="P287">
        <f t="array" ref="P287">STDEV(IF(($B$3:$B$722=$B287)*($C$3:$C$722=$C287)*($D$3:$D$722=$D287),$H$3:$H$722))</f>
        <v>2.2211108331943574</v>
      </c>
      <c r="Q287" s="35">
        <f t="shared" si="84"/>
        <v>-1.6561573424216496</v>
      </c>
      <c r="R287">
        <f t="shared" si="85"/>
        <v>0.94868329805051377</v>
      </c>
      <c r="S287">
        <f t="shared" si="86"/>
        <v>0.94868329805051377</v>
      </c>
      <c r="T287">
        <f t="shared" si="87"/>
        <v>-1.530765574228544</v>
      </c>
      <c r="U287" s="22">
        <v>-0.56489189189189193</v>
      </c>
      <c r="V287">
        <v>1</v>
      </c>
      <c r="W287">
        <v>54</v>
      </c>
      <c r="X287">
        <v>19</v>
      </c>
      <c r="Y287">
        <v>74</v>
      </c>
      <c r="Z287" s="25">
        <v>3.606060606060606</v>
      </c>
      <c r="AA287" s="28">
        <v>3.5151515151515151</v>
      </c>
      <c r="AB287" s="28">
        <v>3.8484848484848491</v>
      </c>
      <c r="AC287" s="28">
        <v>3.2424242424242422</v>
      </c>
      <c r="AD287" s="31">
        <v>3.4242424242424239</v>
      </c>
      <c r="AE287" s="31">
        <v>3.1212121212121211</v>
      </c>
      <c r="AF287">
        <v>33</v>
      </c>
      <c r="AG287" s="28">
        <f t="shared" si="88"/>
        <v>3.535353535353535</v>
      </c>
      <c r="AH287" s="31">
        <f t="shared" si="89"/>
        <v>3.2727272727272725</v>
      </c>
      <c r="AI287" s="22" cm="1">
        <f t="array" ref="AI287">IF(U287="",0,IFERROR((U287-AVERAGEIFS($U$3:$U$722,$A$3:$A$722,$A287))/_xlfn.STDEV.S(_xlfn._xlws.FILTER($U$3:$U$722,$A$3:$A$722=$A287)),0))</f>
        <v>-0.56801186578863072</v>
      </c>
      <c r="AJ287" s="25">
        <f t="array" ref="AJ287">IFERROR((Z287-AVERAGEIFS($Z$3:$Z$722,$A$3:$A$722,$A287))/_xlfn.STDEV.S(_xlfn._xlws.FILTER($Z$3:$Z$722,$A$3:$A$722=$A287)),"")</f>
        <v>-2.0433603669763238</v>
      </c>
      <c r="AK287" s="28">
        <f t="array" ref="AK287">IFERROR((AG287-AVERAGEIFS($AG$3:$AG$722,$A$3:$A$722,$A287))/_xlfn.STDEV.S(_xlfn._xlws.FILTER($AG$3:$AG$722,$A$3:$A$722=$A287)),"")</f>
        <v>-1.0878317864576312</v>
      </c>
      <c r="AL287" s="31">
        <f t="array" ref="AL287">IFERROR((AH287-AVERAGEIFS($AH$3:$AH$722,$A$3:$A$722,$A287))/_xlfn.STDEV.S(_xlfn._xlws.FILTER($AH$3:$AH$722,$A$3:$A$722=$A287)),"")</f>
        <v>-0.76802950673650983</v>
      </c>
      <c r="AM287" s="18">
        <f t="shared" si="90"/>
        <v>1.0881454766330187</v>
      </c>
      <c r="AN287" s="18">
        <f t="shared" si="91"/>
        <v>-0.38720302455467426</v>
      </c>
      <c r="AO287">
        <f t="shared" si="92"/>
        <v>1.475348501187693</v>
      </c>
      <c r="AP287">
        <f t="shared" si="93"/>
        <v>-2.036515084508145</v>
      </c>
      <c r="AQ287">
        <f t="shared" si="94"/>
        <v>0.76273606749203415</v>
      </c>
      <c r="AR287" s="18" t="str">
        <f t="shared" si="95"/>
        <v>C. 내부은폐형</v>
      </c>
      <c r="AS287">
        <f t="shared" si="96"/>
        <v>3.954545454545455</v>
      </c>
      <c r="AT287">
        <f t="shared" si="97"/>
        <v>4.0454545454545459</v>
      </c>
      <c r="AU287">
        <f t="shared" si="98"/>
        <v>3.8571428571428572</v>
      </c>
      <c r="AV287" t="str">
        <f t="shared" si="99"/>
        <v/>
      </c>
    </row>
    <row r="288" spans="1:48" x14ac:dyDescent="0.3">
      <c r="A288" t="s">
        <v>123</v>
      </c>
      <c r="B288" t="s">
        <v>120</v>
      </c>
      <c r="C288">
        <v>2025</v>
      </c>
      <c r="D288" t="s">
        <v>96</v>
      </c>
      <c r="E288">
        <v>2</v>
      </c>
      <c r="F288">
        <v>8</v>
      </c>
      <c r="G288">
        <v>8</v>
      </c>
      <c r="H288">
        <v>1</v>
      </c>
      <c r="I288">
        <f t="shared" si="80"/>
        <v>5.2</v>
      </c>
      <c r="J288">
        <f t="array" ref="J288">STDEV(IF(($B$3:$B$722=$B288)*($C$3:$C$722=$C288)*($D$3:$D$722=$D288),$E$3:$E$722))</f>
        <v>1.9321835661585924</v>
      </c>
      <c r="K288">
        <f t="shared" si="81"/>
        <v>7</v>
      </c>
      <c r="L288">
        <f t="array" ref="L288">STDEV(IF(($B$3:$B$722=$B288)*($C$3:$C$722=$C288)*($D$3:$D$722=$D288),$F$3:$F$722))</f>
        <v>1.0540925533894598</v>
      </c>
      <c r="M288">
        <f t="shared" si="82"/>
        <v>7</v>
      </c>
      <c r="N288">
        <f t="array" ref="N288">STDEV(IF(($B$3:$B$722=$B288)*($C$3:$C$722=$C288)*($D$3:$D$722=$D288),$G$3:$G$722))</f>
        <v>1.0540925533894598</v>
      </c>
      <c r="O288">
        <f t="shared" si="83"/>
        <v>4.4000000000000004</v>
      </c>
      <c r="P288">
        <f t="array" ref="P288">STDEV(IF(($B$3:$B$722=$B288)*($C$3:$C$722=$C288)*($D$3:$D$722=$D288),$H$3:$H$722))</f>
        <v>2.2211108331943574</v>
      </c>
      <c r="Q288" s="35">
        <f t="shared" si="84"/>
        <v>-1.6561573424216496</v>
      </c>
      <c r="R288">
        <f t="shared" si="85"/>
        <v>0.94868329805051377</v>
      </c>
      <c r="S288">
        <f t="shared" si="86"/>
        <v>0.94868329805051377</v>
      </c>
      <c r="T288">
        <f t="shared" si="87"/>
        <v>-1.530765574228544</v>
      </c>
      <c r="U288" s="22">
        <v>-0.74861874999999989</v>
      </c>
      <c r="V288">
        <v>0</v>
      </c>
      <c r="W288">
        <v>50</v>
      </c>
      <c r="X288">
        <v>14</v>
      </c>
      <c r="Y288">
        <v>64</v>
      </c>
      <c r="Z288" s="25">
        <v>3.954545454545455</v>
      </c>
      <c r="AA288" s="28">
        <v>3.6363636363636358</v>
      </c>
      <c r="AB288" s="28">
        <v>3.545454545454545</v>
      </c>
      <c r="AC288" s="28">
        <v>3.5909090909090908</v>
      </c>
      <c r="AD288" s="31">
        <v>3.6818181818181821</v>
      </c>
      <c r="AE288" s="31">
        <v>3</v>
      </c>
      <c r="AF288">
        <v>22</v>
      </c>
      <c r="AG288" s="28">
        <f t="shared" si="88"/>
        <v>3.5909090909090904</v>
      </c>
      <c r="AH288" s="31">
        <f t="shared" si="89"/>
        <v>3.3409090909090908</v>
      </c>
      <c r="AI288" s="22" cm="1">
        <f t="array" ref="AI288">IF(U288="",0,IFERROR((U288-AVERAGEIFS($U$3:$U$722,$A$3:$A$722,$A288))/_xlfn.STDEV.S(_xlfn._xlws.FILTER($U$3:$U$722,$A$3:$A$722=$A288)),0))</f>
        <v>-1.2479852871468253</v>
      </c>
      <c r="AJ288" s="25">
        <f t="array" ref="AJ288">IFERROR((Z288-AVERAGEIFS($Z$3:$Z$722,$A$3:$A$722,$A288))/_xlfn.STDEV.S(_xlfn._xlws.FILTER($Z$3:$Z$722,$A$3:$A$722=$A288)),"")</f>
        <v>0.37490357917822048</v>
      </c>
      <c r="AK288" s="28">
        <f t="array" ref="AK288">IFERROR((AG288-AVERAGEIFS($AG$3:$AG$722,$A$3:$A$722,$A288))/_xlfn.STDEV.S(_xlfn._xlws.FILTER($AG$3:$AG$722,$A$3:$A$722=$A288)),"")</f>
        <v>-0.76428165365798217</v>
      </c>
      <c r="AL288" s="31">
        <f t="array" ref="AL288">IFERROR((AH288-AVERAGEIFS($AH$3:$AH$722,$A$3:$A$722,$A288))/_xlfn.STDEV.S(_xlfn._xlws.FILTER($AH$3:$AH$722,$A$3:$A$722=$A288)),"")</f>
        <v>-0.32397024296547039</v>
      </c>
      <c r="AM288" s="18">
        <f t="shared" si="90"/>
        <v>0.40817205527482425</v>
      </c>
      <c r="AN288" s="18">
        <f t="shared" si="91"/>
        <v>2.0310609215998703</v>
      </c>
      <c r="AO288">
        <f t="shared" si="92"/>
        <v>-1.6228888663250458</v>
      </c>
      <c r="AP288">
        <f t="shared" si="93"/>
        <v>-1.7129649517084959</v>
      </c>
      <c r="AQ288">
        <f t="shared" si="94"/>
        <v>1.2067953312630735</v>
      </c>
      <c r="AR288" s="18" t="str">
        <f t="shared" si="95"/>
        <v>E. 총체적과소형</v>
      </c>
      <c r="AS288">
        <f t="shared" si="96"/>
        <v>4.0454545454545459</v>
      </c>
      <c r="AT288">
        <f t="shared" si="97"/>
        <v>3.8571428571428572</v>
      </c>
      <c r="AU288" t="str">
        <f t="shared" si="98"/>
        <v/>
      </c>
      <c r="AV288" t="str">
        <f t="shared" si="99"/>
        <v/>
      </c>
    </row>
    <row r="289" spans="1:48" x14ac:dyDescent="0.3">
      <c r="A289" t="s">
        <v>123</v>
      </c>
      <c r="B289" t="s">
        <v>120</v>
      </c>
      <c r="C289">
        <v>2025</v>
      </c>
      <c r="D289" t="s">
        <v>97</v>
      </c>
      <c r="E289">
        <v>2</v>
      </c>
      <c r="F289">
        <v>8</v>
      </c>
      <c r="G289">
        <v>8</v>
      </c>
      <c r="H289">
        <v>1</v>
      </c>
      <c r="I289">
        <f t="shared" si="80"/>
        <v>5.2</v>
      </c>
      <c r="J289">
        <f t="array" ref="J289">STDEV(IF(($B$3:$B$722=$B289)*($C$3:$C$722=$C289)*($D$3:$D$722=$D289),$E$3:$E$722))</f>
        <v>1.9321835661585924</v>
      </c>
      <c r="K289">
        <f t="shared" si="81"/>
        <v>7</v>
      </c>
      <c r="L289">
        <f t="array" ref="L289">STDEV(IF(($B$3:$B$722=$B289)*($C$3:$C$722=$C289)*($D$3:$D$722=$D289),$F$3:$F$722))</f>
        <v>1.0540925533894598</v>
      </c>
      <c r="M289">
        <f t="shared" si="82"/>
        <v>7</v>
      </c>
      <c r="N289">
        <f t="array" ref="N289">STDEV(IF(($B$3:$B$722=$B289)*($C$3:$C$722=$C289)*($D$3:$D$722=$D289),$G$3:$G$722))</f>
        <v>1.0540925533894598</v>
      </c>
      <c r="O289">
        <f t="shared" si="83"/>
        <v>4.4000000000000004</v>
      </c>
      <c r="P289">
        <f t="array" ref="P289">STDEV(IF(($B$3:$B$722=$B289)*($C$3:$C$722=$C289)*($D$3:$D$722=$D289),$H$3:$H$722))</f>
        <v>2.2211108331943574</v>
      </c>
      <c r="Q289" s="35">
        <f t="shared" si="84"/>
        <v>-1.6561573424216496</v>
      </c>
      <c r="R289">
        <f t="shared" si="85"/>
        <v>0.94868329805051377</v>
      </c>
      <c r="S289">
        <f t="shared" si="86"/>
        <v>0.94868329805051377</v>
      </c>
      <c r="T289">
        <f t="shared" si="87"/>
        <v>-1.530765574228544</v>
      </c>
      <c r="U289" s="22">
        <v>-0.54013333333333335</v>
      </c>
      <c r="V289">
        <v>1</v>
      </c>
      <c r="W289">
        <v>19</v>
      </c>
      <c r="X289">
        <v>13</v>
      </c>
      <c r="Y289">
        <v>33</v>
      </c>
      <c r="Z289" s="25">
        <v>4.0454545454545459</v>
      </c>
      <c r="AA289" s="28">
        <v>4.1363636363636367</v>
      </c>
      <c r="AB289" s="28">
        <v>4.2272727272727284</v>
      </c>
      <c r="AC289" s="28">
        <v>4</v>
      </c>
      <c r="AD289" s="31">
        <v>3.7727272727272729</v>
      </c>
      <c r="AE289" s="31">
        <v>3.454545454545455</v>
      </c>
      <c r="AF289">
        <v>22</v>
      </c>
      <c r="AG289" s="28">
        <f t="shared" si="88"/>
        <v>4.121212121212122</v>
      </c>
      <c r="AH289" s="31">
        <f t="shared" si="89"/>
        <v>3.6136363636363642</v>
      </c>
      <c r="AI289" s="22" cm="1">
        <f t="array" ref="AI289">IF(U289="",0,IFERROR((U289-AVERAGEIFS($U$3:$U$722,$A$3:$A$722,$A289))/_xlfn.STDEV.S(_xlfn._xlws.FILTER($U$3:$U$722,$A$3:$A$722=$A289)),0))</f>
        <v>-0.476380397508396</v>
      </c>
      <c r="AJ289" s="25">
        <f t="array" ref="AJ289">IFERROR((Z289-AVERAGEIFS($Z$3:$Z$722,$A$3:$A$722,$A289))/_xlfn.STDEV.S(_xlfn._xlws.FILTER($Z$3:$Z$722,$A$3:$A$722=$A289)),"")</f>
        <v>1.0057550433924478</v>
      </c>
      <c r="AK289" s="28">
        <f t="array" ref="AK289">IFERROR((AG289-AVERAGEIFS($AG$3:$AG$722,$A$3:$A$722,$A289))/_xlfn.STDEV.S(_xlfn._xlws.FILTER($AG$3:$AG$722,$A$3:$A$722=$A289)),"")</f>
        <v>2.3241514321568686</v>
      </c>
      <c r="AL289" s="31">
        <f t="array" ref="AL289">IFERROR((AH289-AVERAGEIFS($AH$3:$AH$722,$A$3:$A$722,$A289))/_xlfn.STDEV.S(_xlfn._xlws.FILTER($AH$3:$AH$722,$A$3:$A$722=$A289)),"")</f>
        <v>1.4522668121186875</v>
      </c>
      <c r="AM289" s="18">
        <f t="shared" si="90"/>
        <v>1.1797769449132536</v>
      </c>
      <c r="AN289" s="18">
        <f t="shared" si="91"/>
        <v>2.6619123858140972</v>
      </c>
      <c r="AO289">
        <f t="shared" si="92"/>
        <v>-1.4821354409008438</v>
      </c>
      <c r="AP289">
        <f t="shared" si="93"/>
        <v>1.3754681341063548</v>
      </c>
      <c r="AQ289">
        <f t="shared" si="94"/>
        <v>2.9830323863472312</v>
      </c>
      <c r="AR289" s="18" t="str">
        <f t="shared" si="95"/>
        <v>E. 총체적과소형</v>
      </c>
      <c r="AS289">
        <f t="shared" si="96"/>
        <v>3.8571428571428572</v>
      </c>
      <c r="AT289" t="str">
        <f t="shared" si="97"/>
        <v/>
      </c>
      <c r="AU289" t="str">
        <f t="shared" si="98"/>
        <v/>
      </c>
      <c r="AV289" t="str">
        <f t="shared" si="99"/>
        <v/>
      </c>
    </row>
    <row r="290" spans="1:48" x14ac:dyDescent="0.3">
      <c r="A290" t="s">
        <v>123</v>
      </c>
      <c r="B290" t="s">
        <v>120</v>
      </c>
      <c r="C290">
        <v>2025</v>
      </c>
      <c r="D290" t="s">
        <v>98</v>
      </c>
      <c r="E290">
        <v>2</v>
      </c>
      <c r="F290">
        <v>8</v>
      </c>
      <c r="G290">
        <v>8</v>
      </c>
      <c r="H290">
        <v>1</v>
      </c>
      <c r="I290">
        <f t="shared" si="80"/>
        <v>5.2</v>
      </c>
      <c r="J290">
        <f t="array" ref="J290">STDEV(IF(($B$3:$B$722=$B290)*($C$3:$C$722=$C290)*($D$3:$D$722=$D290),$E$3:$E$722))</f>
        <v>1.9321835661585924</v>
      </c>
      <c r="K290">
        <f t="shared" si="81"/>
        <v>7</v>
      </c>
      <c r="L290">
        <f t="array" ref="L290">STDEV(IF(($B$3:$B$722=$B290)*($C$3:$C$722=$C290)*($D$3:$D$722=$D290),$F$3:$F$722))</f>
        <v>1.0540925533894598</v>
      </c>
      <c r="M290">
        <f t="shared" si="82"/>
        <v>7</v>
      </c>
      <c r="N290">
        <f t="array" ref="N290">STDEV(IF(($B$3:$B$722=$B290)*($C$3:$C$722=$C290)*($D$3:$D$722=$D290),$G$3:$G$722))</f>
        <v>1.0540925533894598</v>
      </c>
      <c r="O290">
        <f t="shared" si="83"/>
        <v>4.4000000000000004</v>
      </c>
      <c r="P290">
        <f t="array" ref="P290">STDEV(IF(($B$3:$B$722=$B290)*($C$3:$C$722=$C290)*($D$3:$D$722=$D290),$H$3:$H$722))</f>
        <v>2.2211108331943574</v>
      </c>
      <c r="Q290" s="35">
        <f t="shared" si="84"/>
        <v>-1.6561573424216496</v>
      </c>
      <c r="R290">
        <f t="shared" si="85"/>
        <v>0.94868329805051377</v>
      </c>
      <c r="S290">
        <f t="shared" si="86"/>
        <v>0.94868329805051377</v>
      </c>
      <c r="T290">
        <f t="shared" si="87"/>
        <v>-1.530765574228544</v>
      </c>
      <c r="U290" s="22">
        <v>-0.72478461538461536</v>
      </c>
      <c r="V290">
        <v>0</v>
      </c>
      <c r="W290">
        <v>19</v>
      </c>
      <c r="X290">
        <v>7</v>
      </c>
      <c r="Y290">
        <v>26</v>
      </c>
      <c r="Z290" s="25">
        <v>3.8571428571428572</v>
      </c>
      <c r="AA290" s="28">
        <v>3.9047619047619051</v>
      </c>
      <c r="AB290" s="28">
        <v>3.8571428571428572</v>
      </c>
      <c r="AC290" s="28">
        <v>3.2380952380952381</v>
      </c>
      <c r="AD290" s="31">
        <v>3.4761904761904758</v>
      </c>
      <c r="AE290" s="31">
        <v>2.8571428571428572</v>
      </c>
      <c r="AF290">
        <v>21</v>
      </c>
      <c r="AG290" s="28">
        <f t="shared" si="88"/>
        <v>3.6666666666666665</v>
      </c>
      <c r="AH290" s="31">
        <f t="shared" si="89"/>
        <v>3.1666666666666665</v>
      </c>
      <c r="AI290" s="22" cm="1">
        <f t="array" ref="AI290">IF(U290="",0,IFERROR((U290-AVERAGEIFS($U$3:$U$722,$A$3:$A$722,$A290))/_xlfn.STDEV.S(_xlfn._xlws.FILTER($U$3:$U$722,$A$3:$A$722=$A290)),0))</f>
        <v>-1.1597751134878465</v>
      </c>
      <c r="AJ290" s="25">
        <f t="array" ref="AJ290">IFERROR((Z290-AVERAGEIFS($Z$3:$Z$722,$A$3:$A$722,$A290))/_xlfn.STDEV.S(_xlfn._xlws.FILTER($Z$3:$Z$722,$A$3:$A$722=$A290)),"")</f>
        <v>-0.30100870390845519</v>
      </c>
      <c r="AK290" s="28">
        <f t="array" ref="AK290">IFERROR((AG290-AVERAGEIFS($AG$3:$AG$722,$A$3:$A$722,$A290))/_xlfn.STDEV.S(_xlfn._xlws.FILTER($AG$3:$AG$722,$A$3:$A$722=$A290)),"")</f>
        <v>-0.3230769271130024</v>
      </c>
      <c r="AL290" s="31">
        <f t="array" ref="AL290">IFERROR((AH290-AVERAGEIFS($AH$3:$AH$722,$A$3:$A$722,$A290))/_xlfn.STDEV.S(_xlfn._xlws.FILTER($AH$3:$AH$722,$A$3:$A$722=$A290)),"")</f>
        <v>-1.4587883614914579</v>
      </c>
      <c r="AM290" s="18">
        <f t="shared" si="90"/>
        <v>0.49638222893380313</v>
      </c>
      <c r="AN290" s="18">
        <f t="shared" si="91"/>
        <v>1.3551486385131943</v>
      </c>
      <c r="AO290">
        <f t="shared" si="92"/>
        <v>-0.85876640957939121</v>
      </c>
      <c r="AP290">
        <f t="shared" si="93"/>
        <v>-1.2717602251635163</v>
      </c>
      <c r="AQ290">
        <f t="shared" si="94"/>
        <v>7.1977212737086127E-2</v>
      </c>
      <c r="AR290" s="18" t="str">
        <f t="shared" si="95"/>
        <v>E. 총체적과소형</v>
      </c>
      <c r="AS290" t="str">
        <f t="shared" si="96"/>
        <v/>
      </c>
      <c r="AT290" t="str">
        <f t="shared" si="97"/>
        <v/>
      </c>
      <c r="AU290" t="str">
        <f t="shared" si="98"/>
        <v/>
      </c>
      <c r="AV290" t="str">
        <f t="shared" si="99"/>
        <v/>
      </c>
    </row>
    <row r="291" spans="1:48" x14ac:dyDescent="0.3">
      <c r="A291" t="s">
        <v>124</v>
      </c>
      <c r="B291" t="s">
        <v>120</v>
      </c>
      <c r="C291">
        <v>2023</v>
      </c>
      <c r="D291" t="s">
        <v>87</v>
      </c>
      <c r="E291">
        <v>4</v>
      </c>
      <c r="F291">
        <v>4</v>
      </c>
      <c r="G291">
        <v>6</v>
      </c>
      <c r="H291">
        <v>4</v>
      </c>
      <c r="I291">
        <f t="shared" si="80"/>
        <v>5.8</v>
      </c>
      <c r="J291">
        <f t="array" ref="J291">STDEV(IF(($B$3:$B$722=$B291)*($C$3:$C$722=$C291)*($D$3:$D$722=$D291),$E$3:$E$722))</f>
        <v>1.1352924243950946</v>
      </c>
      <c r="K291">
        <f t="shared" si="81"/>
        <v>6.6</v>
      </c>
      <c r="L291">
        <f t="array" ref="L291">STDEV(IF(($B$3:$B$722=$B291)*($C$3:$C$722=$C291)*($D$3:$D$722=$D291),$F$3:$F$722))</f>
        <v>1.3498971154211048</v>
      </c>
      <c r="M291">
        <f t="shared" si="82"/>
        <v>7.8</v>
      </c>
      <c r="N291">
        <f t="array" ref="N291">STDEV(IF(($B$3:$B$722=$B291)*($C$3:$C$722=$C291)*($D$3:$D$722=$D291),$G$3:$G$722))</f>
        <v>0.63245553203367588</v>
      </c>
      <c r="O291">
        <f t="shared" si="83"/>
        <v>5</v>
      </c>
      <c r="P291">
        <f t="array" ref="P291">STDEV(IF(($B$3:$B$722=$B291)*($C$3:$C$722=$C291)*($D$3:$D$722=$D291),$H$3:$H$722))</f>
        <v>1.699673171197595</v>
      </c>
      <c r="Q291" s="35">
        <f t="shared" si="84"/>
        <v>-1.5854945926896977</v>
      </c>
      <c r="R291">
        <f t="shared" si="85"/>
        <v>-1.9260727134667008</v>
      </c>
      <c r="S291">
        <f t="shared" si="86"/>
        <v>-2.8460498941515411</v>
      </c>
      <c r="T291">
        <f t="shared" si="87"/>
        <v>-0.58834840541455213</v>
      </c>
      <c r="U291" s="22">
        <v>-0.65363333333333329</v>
      </c>
      <c r="V291">
        <v>0</v>
      </c>
      <c r="W291">
        <v>6</v>
      </c>
      <c r="X291">
        <v>3</v>
      </c>
      <c r="Y291">
        <v>9</v>
      </c>
      <c r="Z291" s="25">
        <v>2.9090909090909092</v>
      </c>
      <c r="AA291" s="28">
        <v>3</v>
      </c>
      <c r="AB291" s="28">
        <v>2.3636363636363642</v>
      </c>
      <c r="AC291" s="28">
        <v>2.7272727272727271</v>
      </c>
      <c r="AD291" s="31">
        <v>2.3636363636363642</v>
      </c>
      <c r="AE291" s="31">
        <v>2</v>
      </c>
      <c r="AF291">
        <v>11</v>
      </c>
      <c r="AG291" s="28">
        <f t="shared" si="88"/>
        <v>2.6969696969696972</v>
      </c>
      <c r="AH291" s="31">
        <f t="shared" si="89"/>
        <v>2.1818181818181821</v>
      </c>
      <c r="AI291" s="22" cm="1">
        <f t="array" ref="AI291">IF(U291="",0,IFERROR((U291-AVERAGEIFS($U$3:$U$722,$A$3:$A$722,$A291))/_xlfn.STDEV.S(_xlfn._xlws.FILTER($U$3:$U$722,$A$3:$A$722=$A291)),0))</f>
        <v>-1.1412322739106799</v>
      </c>
      <c r="AJ291" s="25">
        <f t="array" ref="AJ291">IFERROR((Z291-AVERAGEIFS($Z$3:$Z$722,$A$3:$A$722,$A291))/_xlfn.STDEV.S(_xlfn._xlws.FILTER($Z$3:$Z$722,$A$3:$A$722=$A291)),"")</f>
        <v>-0.96842039777416378</v>
      </c>
      <c r="AK291" s="28">
        <f t="array" ref="AK291">IFERROR((AG291-AVERAGEIFS($AG$3:$AG$722,$A$3:$A$722,$A291))/_xlfn.STDEV.S(_xlfn._xlws.FILTER($AG$3:$AG$722,$A$3:$A$722=$A291)),"")</f>
        <v>-1.1880412569401475</v>
      </c>
      <c r="AL291" s="31">
        <f t="array" ref="AL291">IFERROR((AH291-AVERAGEIFS($AH$3:$AH$722,$A$3:$A$722,$A291))/_xlfn.STDEV.S(_xlfn._xlws.FILTER($AH$3:$AH$722,$A$3:$A$722=$A291)),"")</f>
        <v>-1.3115052035874042</v>
      </c>
      <c r="AM291" s="18">
        <f t="shared" si="90"/>
        <v>0.44426231877901778</v>
      </c>
      <c r="AN291" s="18">
        <f t="shared" si="91"/>
        <v>0.61707419491553395</v>
      </c>
      <c r="AO291">
        <f t="shared" si="92"/>
        <v>-0.17281187613651616</v>
      </c>
      <c r="AP291">
        <f t="shared" si="93"/>
        <v>1.6580086372113936</v>
      </c>
      <c r="AQ291">
        <f t="shared" si="94"/>
        <v>-0.72315679817285206</v>
      </c>
      <c r="AR291" s="18" t="str">
        <f t="shared" si="95"/>
        <v>E. 총체적과소형</v>
      </c>
      <c r="AS291">
        <f t="shared" si="96"/>
        <v>3.6842105263157889</v>
      </c>
      <c r="AT291">
        <f t="shared" si="97"/>
        <v>3</v>
      </c>
      <c r="AU291">
        <f t="shared" si="98"/>
        <v>2.666666666666667</v>
      </c>
      <c r="AV291">
        <f t="shared" si="99"/>
        <v>3.666666666666667</v>
      </c>
    </row>
    <row r="292" spans="1:48" x14ac:dyDescent="0.3">
      <c r="A292" t="s">
        <v>124</v>
      </c>
      <c r="B292" t="s">
        <v>120</v>
      </c>
      <c r="C292">
        <v>2023</v>
      </c>
      <c r="D292" t="s">
        <v>88</v>
      </c>
      <c r="E292">
        <v>4</v>
      </c>
      <c r="F292">
        <v>4</v>
      </c>
      <c r="G292">
        <v>6</v>
      </c>
      <c r="H292">
        <v>4</v>
      </c>
      <c r="I292">
        <f t="shared" si="80"/>
        <v>5.8</v>
      </c>
      <c r="J292">
        <f t="array" ref="J292">STDEV(IF(($B$3:$B$722=$B292)*($C$3:$C$722=$C292)*($D$3:$D$722=$D292),$E$3:$E$722))</f>
        <v>1.1352924243950946</v>
      </c>
      <c r="K292">
        <f t="shared" si="81"/>
        <v>6.6</v>
      </c>
      <c r="L292">
        <f t="array" ref="L292">STDEV(IF(($B$3:$B$722=$B292)*($C$3:$C$722=$C292)*($D$3:$D$722=$D292),$F$3:$F$722))</f>
        <v>1.3498971154211048</v>
      </c>
      <c r="M292">
        <f t="shared" si="82"/>
        <v>7.8</v>
      </c>
      <c r="N292">
        <f t="array" ref="N292">STDEV(IF(($B$3:$B$722=$B292)*($C$3:$C$722=$C292)*($D$3:$D$722=$D292),$G$3:$G$722))</f>
        <v>0.63245553203367588</v>
      </c>
      <c r="O292">
        <f t="shared" si="83"/>
        <v>5</v>
      </c>
      <c r="P292">
        <f t="array" ref="P292">STDEV(IF(($B$3:$B$722=$B292)*($C$3:$C$722=$C292)*($D$3:$D$722=$D292),$H$3:$H$722))</f>
        <v>1.699673171197595</v>
      </c>
      <c r="Q292" s="35">
        <f t="shared" si="84"/>
        <v>-1.5854945926896977</v>
      </c>
      <c r="R292">
        <f t="shared" si="85"/>
        <v>-1.9260727134667008</v>
      </c>
      <c r="S292">
        <f t="shared" si="86"/>
        <v>-2.8460498941515411</v>
      </c>
      <c r="T292">
        <f t="shared" si="87"/>
        <v>-0.58834840541455213</v>
      </c>
      <c r="U292" s="22">
        <v>-0.34191764705882349</v>
      </c>
      <c r="V292">
        <v>0</v>
      </c>
      <c r="W292">
        <v>8</v>
      </c>
      <c r="X292">
        <v>9</v>
      </c>
      <c r="Y292">
        <v>17</v>
      </c>
      <c r="Z292" s="25">
        <v>3.6842105263157889</v>
      </c>
      <c r="AA292" s="28">
        <v>3.3157894736842111</v>
      </c>
      <c r="AB292" s="28">
        <v>3.1052631578947372</v>
      </c>
      <c r="AC292" s="28">
        <v>2.8947368421052642</v>
      </c>
      <c r="AD292" s="31">
        <v>3.1052631578947372</v>
      </c>
      <c r="AE292" s="31">
        <v>2.947368421052631</v>
      </c>
      <c r="AF292">
        <v>19</v>
      </c>
      <c r="AG292" s="28">
        <f t="shared" si="88"/>
        <v>3.1052631578947376</v>
      </c>
      <c r="AH292" s="31">
        <f t="shared" si="89"/>
        <v>3.0263157894736841</v>
      </c>
      <c r="AI292" s="22" cm="1">
        <f t="array" ref="AI292">IF(U292="",0,IFERROR((U292-AVERAGEIFS($U$3:$U$722,$A$3:$A$722,$A292))/_xlfn.STDEV.S(_xlfn._xlws.FILTER($U$3:$U$722,$A$3:$A$722=$A292)),0))</f>
        <v>-0.2679245069162684</v>
      </c>
      <c r="AJ292" s="25">
        <f t="array" ref="AJ292">IFERROR((Z292-AVERAGEIFS($Z$3:$Z$722,$A$3:$A$722,$A292))/_xlfn.STDEV.S(_xlfn._xlws.FILTER($Z$3:$Z$722,$A$3:$A$722=$A292)),"")</f>
        <v>1.3285004235392335</v>
      </c>
      <c r="AK292" s="28">
        <f t="array" ref="AK292">IFERROR((AG292-AVERAGEIFS($AG$3:$AG$722,$A$3:$A$722,$A292))/_xlfn.STDEV.S(_xlfn._xlws.FILTER($AG$3:$AG$722,$A$3:$A$722=$A292)),"")</f>
        <v>0.37668834717761684</v>
      </c>
      <c r="AL292" s="31">
        <f t="array" ref="AL292">IFERROR((AH292-AVERAGEIFS($AH$3:$AH$722,$A$3:$A$722,$A292))/_xlfn.STDEV.S(_xlfn._xlws.FILTER($AH$3:$AH$722,$A$3:$A$722=$A292)),"")</f>
        <v>0.81500306858378779</v>
      </c>
      <c r="AM292" s="18">
        <f t="shared" si="90"/>
        <v>1.3175700857734294</v>
      </c>
      <c r="AN292" s="18">
        <f t="shared" si="91"/>
        <v>2.913995016228931</v>
      </c>
      <c r="AO292">
        <f t="shared" si="92"/>
        <v>-1.5964249304555018</v>
      </c>
      <c r="AP292">
        <f t="shared" si="93"/>
        <v>3.2227382413291581</v>
      </c>
      <c r="AQ292">
        <f t="shared" si="94"/>
        <v>1.4033514739983399</v>
      </c>
      <c r="AR292" s="18" t="str">
        <f t="shared" si="95"/>
        <v>E. 총체적과소형</v>
      </c>
      <c r="AS292">
        <f t="shared" si="96"/>
        <v>3</v>
      </c>
      <c r="AT292">
        <f t="shared" si="97"/>
        <v>2.666666666666667</v>
      </c>
      <c r="AU292">
        <f t="shared" si="98"/>
        <v>3.666666666666667</v>
      </c>
      <c r="AV292">
        <f t="shared" si="99"/>
        <v>3.2777777777777781</v>
      </c>
    </row>
    <row r="293" spans="1:48" x14ac:dyDescent="0.3">
      <c r="A293" t="s">
        <v>124</v>
      </c>
      <c r="B293" t="s">
        <v>120</v>
      </c>
      <c r="C293">
        <v>2023</v>
      </c>
      <c r="D293" t="s">
        <v>89</v>
      </c>
      <c r="E293">
        <v>4</v>
      </c>
      <c r="F293">
        <v>4</v>
      </c>
      <c r="G293">
        <v>6</v>
      </c>
      <c r="H293">
        <v>4</v>
      </c>
      <c r="I293">
        <f t="shared" si="80"/>
        <v>5.8</v>
      </c>
      <c r="J293">
        <f t="array" ref="J293">STDEV(IF(($B$3:$B$722=$B293)*($C$3:$C$722=$C293)*($D$3:$D$722=$D293),$E$3:$E$722))</f>
        <v>1.1352924243950946</v>
      </c>
      <c r="K293">
        <f t="shared" si="81"/>
        <v>6.6</v>
      </c>
      <c r="L293">
        <f t="array" ref="L293">STDEV(IF(($B$3:$B$722=$B293)*($C$3:$C$722=$C293)*($D$3:$D$722=$D293),$F$3:$F$722))</f>
        <v>1.3498971154211048</v>
      </c>
      <c r="M293">
        <f t="shared" si="82"/>
        <v>7.8</v>
      </c>
      <c r="N293">
        <f t="array" ref="N293">STDEV(IF(($B$3:$B$722=$B293)*($C$3:$C$722=$C293)*($D$3:$D$722=$D293),$G$3:$G$722))</f>
        <v>0.63245553203367588</v>
      </c>
      <c r="O293">
        <f t="shared" si="83"/>
        <v>5</v>
      </c>
      <c r="P293">
        <f t="array" ref="P293">STDEV(IF(($B$3:$B$722=$B293)*($C$3:$C$722=$C293)*($D$3:$D$722=$D293),$H$3:$H$722))</f>
        <v>1.699673171197595</v>
      </c>
      <c r="Q293" s="35">
        <f t="shared" si="84"/>
        <v>-1.5854945926896977</v>
      </c>
      <c r="R293">
        <f t="shared" si="85"/>
        <v>-1.9260727134667008</v>
      </c>
      <c r="S293">
        <f t="shared" si="86"/>
        <v>-2.8460498941515411</v>
      </c>
      <c r="T293">
        <f t="shared" si="87"/>
        <v>-0.58834840541455213</v>
      </c>
      <c r="V293">
        <v>0</v>
      </c>
      <c r="W293">
        <v>0</v>
      </c>
      <c r="X293">
        <v>0</v>
      </c>
      <c r="Y293">
        <v>0</v>
      </c>
      <c r="Z293" s="25">
        <v>3</v>
      </c>
      <c r="AA293" s="28">
        <v>3.2</v>
      </c>
      <c r="AB293" s="28">
        <v>3.4</v>
      </c>
      <c r="AC293" s="28">
        <v>2.9</v>
      </c>
      <c r="AD293" s="31">
        <v>2.6</v>
      </c>
      <c r="AE293" s="31">
        <v>2.9</v>
      </c>
      <c r="AF293">
        <v>10</v>
      </c>
      <c r="AG293" s="28">
        <f t="shared" si="88"/>
        <v>3.1666666666666665</v>
      </c>
      <c r="AH293" s="31">
        <f t="shared" si="89"/>
        <v>2.75</v>
      </c>
      <c r="AI293" s="22" cm="1">
        <f t="array" ref="AI293">IF(U293="",0,IFERROR((U293-AVERAGEIFS($U$3:$U$722,$A$3:$A$722,$A293))/_xlfn.STDEV.S(_xlfn._xlws.FILTER($U$3:$U$722,$A$3:$A$722=$A293)),0))</f>
        <v>0</v>
      </c>
      <c r="AJ293" s="25">
        <f t="array" ref="AJ293">IFERROR((Z293-AVERAGEIFS($Z$3:$Z$722,$A$3:$A$722,$A293))/_xlfn.STDEV.S(_xlfn._xlws.FILTER($Z$3:$Z$722,$A$3:$A$722=$A293)),"")</f>
        <v>-0.69902844959543209</v>
      </c>
      <c r="AK293" s="28">
        <f t="array" ref="AK293">IFERROR((AG293-AVERAGEIFS($AG$3:$AG$722,$A$3:$A$722,$A293))/_xlfn.STDEV.S(_xlfn._xlws.FILTER($AG$3:$AG$722,$A$3:$A$722=$A293)),"")</f>
        <v>0.61200901029688615</v>
      </c>
      <c r="AL293" s="31">
        <f t="array" ref="AL293">IFERROR((AH293-AVERAGEIFS($AH$3:$AH$722,$A$3:$A$722,$A293))/_xlfn.STDEV.S(_xlfn._xlws.FILTER($AH$3:$AH$722,$A$3:$A$722=$A293)),"")</f>
        <v>0.11921920049378028</v>
      </c>
      <c r="AM293" s="18">
        <f t="shared" si="90"/>
        <v>1.5854945926896977</v>
      </c>
      <c r="AN293" s="18">
        <f t="shared" si="91"/>
        <v>0.88646614309426564</v>
      </c>
      <c r="AO293">
        <f t="shared" si="92"/>
        <v>0.69902844959543209</v>
      </c>
      <c r="AP293">
        <f t="shared" si="93"/>
        <v>3.4580589044484271</v>
      </c>
      <c r="AQ293">
        <f t="shared" si="94"/>
        <v>0.70756760590833245</v>
      </c>
      <c r="AR293" s="18" t="str">
        <f t="shared" si="95"/>
        <v>E. 총체적과소형</v>
      </c>
      <c r="AS293">
        <f t="shared" si="96"/>
        <v>2.666666666666667</v>
      </c>
      <c r="AT293">
        <f t="shared" si="97"/>
        <v>3.666666666666667</v>
      </c>
      <c r="AU293">
        <f t="shared" si="98"/>
        <v>3.2777777777777781</v>
      </c>
      <c r="AV293">
        <f t="shared" si="99"/>
        <v>3.4444444444444451</v>
      </c>
    </row>
    <row r="294" spans="1:48" x14ac:dyDescent="0.3">
      <c r="A294" t="s">
        <v>124</v>
      </c>
      <c r="B294" t="s">
        <v>120</v>
      </c>
      <c r="C294">
        <v>2023</v>
      </c>
      <c r="D294" t="s">
        <v>90</v>
      </c>
      <c r="E294">
        <v>4</v>
      </c>
      <c r="F294">
        <v>4</v>
      </c>
      <c r="G294">
        <v>6</v>
      </c>
      <c r="H294">
        <v>4</v>
      </c>
      <c r="I294">
        <f t="shared" si="80"/>
        <v>5.8</v>
      </c>
      <c r="J294">
        <f t="array" ref="J294">STDEV(IF(($B$3:$B$722=$B294)*($C$3:$C$722=$C294)*($D$3:$D$722=$D294),$E$3:$E$722))</f>
        <v>1.1352924243950946</v>
      </c>
      <c r="K294">
        <f t="shared" si="81"/>
        <v>6.6</v>
      </c>
      <c r="L294">
        <f t="array" ref="L294">STDEV(IF(($B$3:$B$722=$B294)*($C$3:$C$722=$C294)*($D$3:$D$722=$D294),$F$3:$F$722))</f>
        <v>1.3498971154211048</v>
      </c>
      <c r="M294">
        <f t="shared" si="82"/>
        <v>7.8</v>
      </c>
      <c r="N294">
        <f t="array" ref="N294">STDEV(IF(($B$3:$B$722=$B294)*($C$3:$C$722=$C294)*($D$3:$D$722=$D294),$G$3:$G$722))</f>
        <v>0.63245553203367588</v>
      </c>
      <c r="O294">
        <f t="shared" si="83"/>
        <v>5</v>
      </c>
      <c r="P294">
        <f t="array" ref="P294">STDEV(IF(($B$3:$B$722=$B294)*($C$3:$C$722=$C294)*($D$3:$D$722=$D294),$H$3:$H$722))</f>
        <v>1.699673171197595</v>
      </c>
      <c r="Q294" s="35">
        <f t="shared" si="84"/>
        <v>-1.5854945926896977</v>
      </c>
      <c r="R294">
        <f t="shared" si="85"/>
        <v>-1.9260727134667008</v>
      </c>
      <c r="S294">
        <f t="shared" si="86"/>
        <v>-2.8460498941515411</v>
      </c>
      <c r="T294">
        <f t="shared" si="87"/>
        <v>-0.58834840541455213</v>
      </c>
      <c r="V294">
        <v>0</v>
      </c>
      <c r="W294">
        <v>0</v>
      </c>
      <c r="X294">
        <v>0</v>
      </c>
      <c r="Y294">
        <v>0</v>
      </c>
      <c r="Z294" s="25">
        <v>2.666666666666667</v>
      </c>
      <c r="AA294" s="28">
        <v>3.1111111111111112</v>
      </c>
      <c r="AB294" s="28">
        <v>2.666666666666667</v>
      </c>
      <c r="AC294" s="28">
        <v>1.8888888888888891</v>
      </c>
      <c r="AD294" s="31">
        <v>2.333333333333333</v>
      </c>
      <c r="AE294" s="31">
        <v>1.444444444444444</v>
      </c>
      <c r="AF294">
        <v>9</v>
      </c>
      <c r="AG294" s="28">
        <f t="shared" si="88"/>
        <v>2.5555555555555558</v>
      </c>
      <c r="AH294" s="31">
        <f t="shared" si="89"/>
        <v>1.8888888888888884</v>
      </c>
      <c r="AI294" s="22" cm="1">
        <f t="array" ref="AI294">IF(U294="",0,IFERROR((U294-AVERAGEIFS($U$3:$U$722,$A$3:$A$722,$A294))/_xlfn.STDEV.S(_xlfn._xlws.FILTER($U$3:$U$722,$A$3:$A$722=$A294)),0))</f>
        <v>0</v>
      </c>
      <c r="AJ294" s="25">
        <f t="array" ref="AJ294">IFERROR((Z294-AVERAGEIFS($Z$3:$Z$722,$A$3:$A$722,$A294))/_xlfn.STDEV.S(_xlfn._xlws.FILTER($Z$3:$Z$722,$A$3:$A$722=$A294)),"")</f>
        <v>-1.6867989262507819</v>
      </c>
      <c r="AK294" s="28">
        <f t="array" ref="AK294">IFERROR((AG294-AVERAGEIFS($AG$3:$AG$722,$A$3:$A$722,$A294))/_xlfn.STDEV.S(_xlfn._xlws.FILTER($AG$3:$AG$722,$A$3:$A$722=$A294)),"")</f>
        <v>-1.7299918750330183</v>
      </c>
      <c r="AL294" s="31">
        <f t="array" ref="AL294">IFERROR((AH294-AVERAGEIFS($AH$3:$AH$722,$A$3:$A$722,$A294))/_xlfn.STDEV.S(_xlfn._xlws.FILTER($AH$3:$AH$722,$A$3:$A$722=$A294)),"")</f>
        <v>-2.0491231185803724</v>
      </c>
      <c r="AM294" s="18">
        <f t="shared" si="90"/>
        <v>1.5854945926896977</v>
      </c>
      <c r="AN294" s="18">
        <f t="shared" si="91"/>
        <v>-0.10130433356108415</v>
      </c>
      <c r="AO294">
        <f t="shared" si="92"/>
        <v>1.6867989262507819</v>
      </c>
      <c r="AP294">
        <f t="shared" si="93"/>
        <v>1.1160580191185228</v>
      </c>
      <c r="AQ294">
        <f t="shared" si="94"/>
        <v>-1.4607747131658204</v>
      </c>
      <c r="AR294" s="18" t="str">
        <f t="shared" si="95"/>
        <v>D. 균형일치형</v>
      </c>
      <c r="AS294">
        <f t="shared" si="96"/>
        <v>3.666666666666667</v>
      </c>
      <c r="AT294">
        <f t="shared" si="97"/>
        <v>3.2777777777777781</v>
      </c>
      <c r="AU294">
        <f t="shared" si="98"/>
        <v>3.4444444444444451</v>
      </c>
      <c r="AV294">
        <f t="shared" si="99"/>
        <v>3.307692307692307</v>
      </c>
    </row>
    <row r="295" spans="1:48" x14ac:dyDescent="0.3">
      <c r="A295" t="s">
        <v>124</v>
      </c>
      <c r="B295" t="s">
        <v>120</v>
      </c>
      <c r="C295">
        <v>2024</v>
      </c>
      <c r="D295" t="s">
        <v>91</v>
      </c>
      <c r="E295">
        <v>4</v>
      </c>
      <c r="F295">
        <v>6</v>
      </c>
      <c r="G295">
        <v>6</v>
      </c>
      <c r="H295">
        <v>4</v>
      </c>
      <c r="I295">
        <f t="shared" si="80"/>
        <v>5.2</v>
      </c>
      <c r="J295">
        <f t="array" ref="J295">STDEV(IF(($B$3:$B$722=$B295)*($C$3:$C$722=$C295)*($D$3:$D$722=$D295),$E$3:$E$722))</f>
        <v>1.0327955589886457</v>
      </c>
      <c r="K295">
        <f t="shared" si="81"/>
        <v>7</v>
      </c>
      <c r="L295">
        <f t="array" ref="L295">STDEV(IF(($B$3:$B$722=$B295)*($C$3:$C$722=$C295)*($D$3:$D$722=$D295),$F$3:$F$722))</f>
        <v>1.0540925533894598</v>
      </c>
      <c r="M295">
        <f t="shared" si="82"/>
        <v>7.2</v>
      </c>
      <c r="N295">
        <f t="array" ref="N295">STDEV(IF(($B$3:$B$722=$B295)*($C$3:$C$722=$C295)*($D$3:$D$722=$D295),$G$3:$G$722))</f>
        <v>1.0327955589886457</v>
      </c>
      <c r="O295">
        <f t="shared" si="83"/>
        <v>4.2</v>
      </c>
      <c r="P295">
        <f t="array" ref="P295">STDEV(IF(($B$3:$B$722=$B295)*($C$3:$C$722=$C295)*($D$3:$D$722=$D295),$H$3:$H$722))</f>
        <v>1.4757295747452435</v>
      </c>
      <c r="Q295" s="35">
        <f t="shared" si="84"/>
        <v>-1.1618950038622238</v>
      </c>
      <c r="R295">
        <f t="shared" si="85"/>
        <v>-0.94868329805051377</v>
      </c>
      <c r="S295">
        <f t="shared" si="86"/>
        <v>-1.1618950038622238</v>
      </c>
      <c r="T295">
        <f t="shared" si="87"/>
        <v>-0.13552618543578782</v>
      </c>
      <c r="V295">
        <v>1</v>
      </c>
      <c r="W295">
        <v>1</v>
      </c>
      <c r="X295">
        <v>0</v>
      </c>
      <c r="Y295">
        <v>2</v>
      </c>
      <c r="Z295" s="25">
        <v>3.666666666666667</v>
      </c>
      <c r="AA295" s="28">
        <v>3.666666666666667</v>
      </c>
      <c r="AB295" s="28">
        <v>3.2222222222222219</v>
      </c>
      <c r="AC295" s="28">
        <v>3</v>
      </c>
      <c r="AD295" s="31">
        <v>3.666666666666667</v>
      </c>
      <c r="AE295" s="31">
        <v>2.8888888888888888</v>
      </c>
      <c r="AF295">
        <v>9</v>
      </c>
      <c r="AG295" s="28">
        <f t="shared" si="88"/>
        <v>3.2962962962962963</v>
      </c>
      <c r="AH295" s="31">
        <f t="shared" si="89"/>
        <v>3.2777777777777777</v>
      </c>
      <c r="AI295" s="22" cm="1">
        <f t="array" ref="AI295">IF(U295="",0,IFERROR((U295-AVERAGEIFS($U$3:$U$722,$A$3:$A$722,$A295))/_xlfn.STDEV.S(_xlfn._xlws.FILTER($U$3:$U$722,$A$3:$A$722=$A295)),0))</f>
        <v>0</v>
      </c>
      <c r="AJ295" s="25">
        <f t="array" ref="AJ295">IFERROR((Z295-AVERAGEIFS($Z$3:$Z$722,$A$3:$A$722,$A295))/_xlfn.STDEV.S(_xlfn._xlws.FILTER($Z$3:$Z$722,$A$3:$A$722=$A295)),"")</f>
        <v>1.27651250371527</v>
      </c>
      <c r="AK295" s="28">
        <f t="array" ref="AK295">IFERROR((AG295-AVERAGEIFS($AG$3:$AG$722,$A$3:$A$722,$A295))/_xlfn.STDEV.S(_xlfn._xlws.FILTER($AG$3:$AG$722,$A$3:$A$722=$A295)),"")</f>
        <v>1.1087970768820183</v>
      </c>
      <c r="AL295" s="31">
        <f t="array" ref="AL295">IFERROR((AH295-AVERAGEIFS($AH$3:$AH$722,$A$3:$A$722,$A295))/_xlfn.STDEV.S(_xlfn._xlws.FILTER($AH$3:$AH$722,$A$3:$A$722=$A295)),"")</f>
        <v>1.4482032025069698</v>
      </c>
      <c r="AM295" s="18">
        <f t="shared" si="90"/>
        <v>1.1618950038622238</v>
      </c>
      <c r="AN295" s="18">
        <f t="shared" si="91"/>
        <v>2.4384075075774936</v>
      </c>
      <c r="AO295">
        <f t="shared" si="92"/>
        <v>-1.27651250371527</v>
      </c>
      <c r="AP295">
        <f t="shared" si="93"/>
        <v>2.2706920807442419</v>
      </c>
      <c r="AQ295">
        <f t="shared" si="94"/>
        <v>1.5837293879427576</v>
      </c>
      <c r="AR295" s="18" t="str">
        <f t="shared" si="95"/>
        <v>E. 총체적과소형</v>
      </c>
      <c r="AS295">
        <f t="shared" si="96"/>
        <v>3.2777777777777781</v>
      </c>
      <c r="AT295">
        <f t="shared" si="97"/>
        <v>3.4444444444444451</v>
      </c>
      <c r="AU295">
        <f t="shared" si="98"/>
        <v>3.307692307692307</v>
      </c>
      <c r="AV295">
        <f t="shared" si="99"/>
        <v>3.2352941176470589</v>
      </c>
    </row>
    <row r="296" spans="1:48" x14ac:dyDescent="0.3">
      <c r="A296" t="s">
        <v>124</v>
      </c>
      <c r="B296" t="s">
        <v>120</v>
      </c>
      <c r="C296">
        <v>2024</v>
      </c>
      <c r="D296" t="s">
        <v>92</v>
      </c>
      <c r="E296">
        <v>4</v>
      </c>
      <c r="F296">
        <v>6</v>
      </c>
      <c r="G296">
        <v>6</v>
      </c>
      <c r="H296">
        <v>4</v>
      </c>
      <c r="I296">
        <f t="shared" si="80"/>
        <v>5.2</v>
      </c>
      <c r="J296">
        <f t="array" ref="J296">STDEV(IF(($B$3:$B$722=$B296)*($C$3:$C$722=$C296)*($D$3:$D$722=$D296),$E$3:$E$722))</f>
        <v>1.0327955589886457</v>
      </c>
      <c r="K296">
        <f t="shared" si="81"/>
        <v>7</v>
      </c>
      <c r="L296">
        <f t="array" ref="L296">STDEV(IF(($B$3:$B$722=$B296)*($C$3:$C$722=$C296)*($D$3:$D$722=$D296),$F$3:$F$722))</f>
        <v>1.0540925533894598</v>
      </c>
      <c r="M296">
        <f t="shared" si="82"/>
        <v>7.2</v>
      </c>
      <c r="N296">
        <f t="array" ref="N296">STDEV(IF(($B$3:$B$722=$B296)*($C$3:$C$722=$C296)*($D$3:$D$722=$D296),$G$3:$G$722))</f>
        <v>1.0327955589886457</v>
      </c>
      <c r="O296">
        <f t="shared" si="83"/>
        <v>4.2</v>
      </c>
      <c r="P296">
        <f t="array" ref="P296">STDEV(IF(($B$3:$B$722=$B296)*($C$3:$C$722=$C296)*($D$3:$D$722=$D296),$H$3:$H$722))</f>
        <v>1.4757295747452435</v>
      </c>
      <c r="Q296" s="35">
        <f t="shared" si="84"/>
        <v>-1.1618950038622238</v>
      </c>
      <c r="R296">
        <f t="shared" si="85"/>
        <v>-0.94868329805051377</v>
      </c>
      <c r="S296">
        <f t="shared" si="86"/>
        <v>-1.1618950038622238</v>
      </c>
      <c r="T296">
        <f t="shared" si="87"/>
        <v>-0.13552618543578782</v>
      </c>
      <c r="U296" s="22">
        <v>0.46112500000000001</v>
      </c>
      <c r="V296">
        <v>3</v>
      </c>
      <c r="W296">
        <v>1</v>
      </c>
      <c r="X296">
        <v>0</v>
      </c>
      <c r="Y296">
        <v>4</v>
      </c>
      <c r="Z296" s="25">
        <v>3.2777777777777781</v>
      </c>
      <c r="AA296" s="28">
        <v>3.5</v>
      </c>
      <c r="AB296" s="28">
        <v>2.7777777777777781</v>
      </c>
      <c r="AC296" s="28">
        <v>2.6111111111111112</v>
      </c>
      <c r="AD296" s="31">
        <v>2.3888888888888888</v>
      </c>
      <c r="AE296" s="31">
        <v>2.5</v>
      </c>
      <c r="AF296">
        <v>18</v>
      </c>
      <c r="AG296" s="28">
        <f t="shared" si="88"/>
        <v>2.9629629629629632</v>
      </c>
      <c r="AH296" s="31">
        <f t="shared" si="89"/>
        <v>2.4444444444444446</v>
      </c>
      <c r="AI296" s="22" cm="1">
        <f t="array" ref="AI296">IF(U296="",0,IFERROR((U296-AVERAGEIFS($U$3:$U$722,$A$3:$A$722,$A296))/_xlfn.STDEV.S(_xlfn._xlws.FILTER($U$3:$U$722,$A$3:$A$722=$A296)),0))</f>
        <v>1.9818929125594571</v>
      </c>
      <c r="AJ296" s="25">
        <f t="array" ref="AJ296">IFERROR((Z296-AVERAGEIFS($Z$3:$Z$722,$A$3:$A$722,$A296))/_xlfn.STDEV.S(_xlfn._xlws.FILTER($Z$3:$Z$722,$A$3:$A$722=$A296)),"")</f>
        <v>0.12411361428402783</v>
      </c>
      <c r="AK296" s="28">
        <f t="array" ref="AK296">IFERROR((AG296-AVERAGEIFS($AG$3:$AG$722,$A$3:$A$722,$A296))/_xlfn.STDEV.S(_xlfn._xlws.FILTER($AG$3:$AG$722,$A$3:$A$722=$A296)),"")</f>
        <v>-0.16865795147974749</v>
      </c>
      <c r="AL296" s="31">
        <f t="array" ref="AL296">IFERROR((AH296-AVERAGEIFS($AH$3:$AH$722,$A$3:$A$722,$A296))/_xlfn.STDEV.S(_xlfn._xlws.FILTER($AH$3:$AH$722,$A$3:$A$722=$A296)),"")</f>
        <v>-0.65019259014543429</v>
      </c>
      <c r="AM296" s="18">
        <f t="shared" si="90"/>
        <v>3.1437879164216809</v>
      </c>
      <c r="AN296" s="18">
        <f t="shared" si="91"/>
        <v>1.2860086181462516</v>
      </c>
      <c r="AO296">
        <f t="shared" si="92"/>
        <v>1.8577792982754293</v>
      </c>
      <c r="AP296">
        <f t="shared" si="93"/>
        <v>0.99323705238247628</v>
      </c>
      <c r="AQ296">
        <f t="shared" si="94"/>
        <v>-0.51466640470964653</v>
      </c>
      <c r="AR296" s="18" t="str">
        <f t="shared" si="95"/>
        <v>E. 총체적과소형</v>
      </c>
      <c r="AS296">
        <f t="shared" si="96"/>
        <v>3.4444444444444451</v>
      </c>
      <c r="AT296">
        <f t="shared" si="97"/>
        <v>3.307692307692307</v>
      </c>
      <c r="AU296">
        <f t="shared" si="98"/>
        <v>3.2352941176470589</v>
      </c>
      <c r="AV296">
        <f t="shared" si="99"/>
        <v>2.75</v>
      </c>
    </row>
    <row r="297" spans="1:48" x14ac:dyDescent="0.3">
      <c r="A297" t="s">
        <v>124</v>
      </c>
      <c r="B297" t="s">
        <v>120</v>
      </c>
      <c r="C297">
        <v>2024</v>
      </c>
      <c r="D297" t="s">
        <v>93</v>
      </c>
      <c r="E297">
        <v>4</v>
      </c>
      <c r="F297">
        <v>6</v>
      </c>
      <c r="G297">
        <v>6</v>
      </c>
      <c r="H297">
        <v>4</v>
      </c>
      <c r="I297">
        <f t="shared" si="80"/>
        <v>5.2</v>
      </c>
      <c r="J297">
        <f t="array" ref="J297">STDEV(IF(($B$3:$B$722=$B297)*($C$3:$C$722=$C297)*($D$3:$D$722=$D297),$E$3:$E$722))</f>
        <v>1.0327955589886457</v>
      </c>
      <c r="K297">
        <f t="shared" si="81"/>
        <v>7</v>
      </c>
      <c r="L297">
        <f t="array" ref="L297">STDEV(IF(($B$3:$B$722=$B297)*($C$3:$C$722=$C297)*($D$3:$D$722=$D297),$F$3:$F$722))</f>
        <v>1.0540925533894598</v>
      </c>
      <c r="M297">
        <f t="shared" si="82"/>
        <v>7.2</v>
      </c>
      <c r="N297">
        <f t="array" ref="N297">STDEV(IF(($B$3:$B$722=$B297)*($C$3:$C$722=$C297)*($D$3:$D$722=$D297),$G$3:$G$722))</f>
        <v>1.0327955589886457</v>
      </c>
      <c r="O297">
        <f t="shared" si="83"/>
        <v>4.2</v>
      </c>
      <c r="P297">
        <f t="array" ref="P297">STDEV(IF(($B$3:$B$722=$B297)*($C$3:$C$722=$C297)*($D$3:$D$722=$D297),$H$3:$H$722))</f>
        <v>1.4757295747452435</v>
      </c>
      <c r="Q297" s="35">
        <f t="shared" si="84"/>
        <v>-1.1618950038622238</v>
      </c>
      <c r="R297">
        <f t="shared" si="85"/>
        <v>-0.94868329805051377</v>
      </c>
      <c r="S297">
        <f t="shared" si="86"/>
        <v>-1.1618950038622238</v>
      </c>
      <c r="T297">
        <f t="shared" si="87"/>
        <v>-0.13552618543578782</v>
      </c>
      <c r="U297" s="22">
        <v>-0.25042500000000001</v>
      </c>
      <c r="V297">
        <v>1</v>
      </c>
      <c r="W297">
        <v>2</v>
      </c>
      <c r="X297">
        <v>1</v>
      </c>
      <c r="Y297">
        <v>4</v>
      </c>
      <c r="Z297" s="25">
        <v>3.4444444444444451</v>
      </c>
      <c r="AA297" s="28">
        <v>3.2777777777777781</v>
      </c>
      <c r="AB297" s="28">
        <v>3.2222222222222219</v>
      </c>
      <c r="AC297" s="28">
        <v>2.7777777777777781</v>
      </c>
      <c r="AD297" s="31">
        <v>2.833333333333333</v>
      </c>
      <c r="AE297" s="31">
        <v>2.7777777777777781</v>
      </c>
      <c r="AF297">
        <v>18</v>
      </c>
      <c r="AG297" s="28">
        <f t="shared" si="88"/>
        <v>3.092592592592593</v>
      </c>
      <c r="AH297" s="31">
        <f t="shared" si="89"/>
        <v>2.8055555555555554</v>
      </c>
      <c r="AI297" s="22" cm="1">
        <f t="array" ref="AI297">IF(U297="",0,IFERROR((U297-AVERAGEIFS($U$3:$U$722,$A$3:$A$722,$A297))/_xlfn.STDEV.S(_xlfn._xlws.FILTER($U$3:$U$722,$A$3:$A$722=$A297)),0))</f>
        <v>-1.1597209903103017E-2</v>
      </c>
      <c r="AJ297" s="25">
        <f t="array" ref="AJ297">IFERROR((Z297-AVERAGEIFS($Z$3:$Z$722,$A$3:$A$722,$A297))/_xlfn.STDEV.S(_xlfn._xlws.FILTER($Z$3:$Z$722,$A$3:$A$722=$A297)),"")</f>
        <v>0.61799885261170395</v>
      </c>
      <c r="AK297" s="28">
        <f t="array" ref="AK297">IFERROR((AG297-AVERAGEIFS($AG$3:$AG$722,$A$3:$A$722,$A297))/_xlfn.STDEV.S(_xlfn._xlws.FILTER($AG$3:$AG$722,$A$3:$A$722=$A297)),"")</f>
        <v>0.32813011510538459</v>
      </c>
      <c r="AL297" s="31">
        <f t="array" ref="AL297">IFERROR((AH297-AVERAGEIFS($AH$3:$AH$722,$A$3:$A$722,$A297))/_xlfn.STDEV.S(_xlfn._xlws.FILTER($AH$3:$AH$722,$A$3:$A$722=$A297)),"")</f>
        <v>0.25911225333727345</v>
      </c>
      <c r="AM297" s="18">
        <f t="shared" si="90"/>
        <v>1.1502977939591208</v>
      </c>
      <c r="AN297" s="18">
        <f t="shared" si="91"/>
        <v>1.7798938564739277</v>
      </c>
      <c r="AO297">
        <f t="shared" si="92"/>
        <v>-0.62959606251480693</v>
      </c>
      <c r="AP297">
        <f t="shared" si="93"/>
        <v>1.4900251189676084</v>
      </c>
      <c r="AQ297">
        <f t="shared" si="94"/>
        <v>0.39463843877306126</v>
      </c>
      <c r="AR297" s="18" t="str">
        <f t="shared" si="95"/>
        <v>E. 총체적과소형</v>
      </c>
      <c r="AS297">
        <f t="shared" si="96"/>
        <v>3.307692307692307</v>
      </c>
      <c r="AT297">
        <f t="shared" si="97"/>
        <v>3.2352941176470589</v>
      </c>
      <c r="AU297">
        <f t="shared" si="98"/>
        <v>2.75</v>
      </c>
      <c r="AV297">
        <f t="shared" si="99"/>
        <v>3.3888888888888888</v>
      </c>
    </row>
    <row r="298" spans="1:48" x14ac:dyDescent="0.3">
      <c r="A298" t="s">
        <v>124</v>
      </c>
      <c r="B298" t="s">
        <v>120</v>
      </c>
      <c r="C298">
        <v>2024</v>
      </c>
      <c r="D298" t="s">
        <v>94</v>
      </c>
      <c r="E298">
        <v>4</v>
      </c>
      <c r="F298">
        <v>6</v>
      </c>
      <c r="G298">
        <v>6</v>
      </c>
      <c r="H298">
        <v>4</v>
      </c>
      <c r="I298">
        <f t="shared" si="80"/>
        <v>5.2</v>
      </c>
      <c r="J298">
        <f t="array" ref="J298">STDEV(IF(($B$3:$B$722=$B298)*($C$3:$C$722=$C298)*($D$3:$D$722=$D298),$E$3:$E$722))</f>
        <v>1.0327955589886457</v>
      </c>
      <c r="K298">
        <f t="shared" si="81"/>
        <v>7</v>
      </c>
      <c r="L298">
        <f t="array" ref="L298">STDEV(IF(($B$3:$B$722=$B298)*($C$3:$C$722=$C298)*($D$3:$D$722=$D298),$F$3:$F$722))</f>
        <v>1.0540925533894598</v>
      </c>
      <c r="M298">
        <f t="shared" si="82"/>
        <v>7.2</v>
      </c>
      <c r="N298">
        <f t="array" ref="N298">STDEV(IF(($B$3:$B$722=$B298)*($C$3:$C$722=$C298)*($D$3:$D$722=$D298),$G$3:$G$722))</f>
        <v>1.0327955589886457</v>
      </c>
      <c r="O298">
        <f t="shared" si="83"/>
        <v>4.2</v>
      </c>
      <c r="P298">
        <f t="array" ref="P298">STDEV(IF(($B$3:$B$722=$B298)*($C$3:$C$722=$C298)*($D$3:$D$722=$D298),$H$3:$H$722))</f>
        <v>1.4757295747452435</v>
      </c>
      <c r="Q298" s="35">
        <f t="shared" si="84"/>
        <v>-1.1618950038622238</v>
      </c>
      <c r="R298">
        <f t="shared" si="85"/>
        <v>-0.94868329805051377</v>
      </c>
      <c r="S298">
        <f t="shared" si="86"/>
        <v>-1.1618950038622238</v>
      </c>
      <c r="T298">
        <f t="shared" si="87"/>
        <v>-0.13552618543578782</v>
      </c>
      <c r="U298" s="22">
        <v>-0.74467499999999998</v>
      </c>
      <c r="V298">
        <v>0</v>
      </c>
      <c r="W298">
        <v>3</v>
      </c>
      <c r="X298">
        <v>1</v>
      </c>
      <c r="Y298">
        <v>4</v>
      </c>
      <c r="Z298" s="25">
        <v>3.307692307692307</v>
      </c>
      <c r="AA298" s="28">
        <v>3.1538461538461542</v>
      </c>
      <c r="AB298" s="28">
        <v>3.5384615384615379</v>
      </c>
      <c r="AC298" s="28">
        <v>3.1538461538461542</v>
      </c>
      <c r="AD298" s="31">
        <v>2.8461538461538458</v>
      </c>
      <c r="AE298" s="31">
        <v>2.8461538461538458</v>
      </c>
      <c r="AF298">
        <v>13</v>
      </c>
      <c r="AG298" s="28">
        <f t="shared" si="88"/>
        <v>3.2820512820512824</v>
      </c>
      <c r="AH298" s="31">
        <f t="shared" si="89"/>
        <v>2.8461538461538458</v>
      </c>
      <c r="AI298" s="22" cm="1">
        <f t="array" ref="AI298">IF(U298="",0,IFERROR((U298-AVERAGEIFS($U$3:$U$722,$A$3:$A$722,$A298))/_xlfn.STDEV.S(_xlfn._xlws.FILTER($U$3:$U$722,$A$3:$A$722=$A298)),0))</f>
        <v>-1.3962960968781859</v>
      </c>
      <c r="AJ298" s="25">
        <f t="array" ref="AJ298">IFERROR((Z298-AVERAGEIFS($Z$3:$Z$722,$A$3:$A$722,$A298))/_xlfn.STDEV.S(_xlfn._xlws.FILTER($Z$3:$Z$722,$A$3:$A$722=$A298)),"")</f>
        <v>0.21275968270181275</v>
      </c>
      <c r="AK298" s="28">
        <f t="array" ref="AK298">IFERROR((AG298-AVERAGEIFS($AG$3:$AG$722,$A$3:$A$722,$A298))/_xlfn.STDEV.S(_xlfn._xlws.FILTER($AG$3:$AG$722,$A$3:$A$722=$A298)),"")</f>
        <v>1.0542049816528842</v>
      </c>
      <c r="AL298" s="31">
        <f t="array" ref="AL298">IFERROR((AH298-AVERAGEIFS($AH$3:$AH$722,$A$3:$A$722,$A298))/_xlfn.STDEV.S(_xlfn._xlws.FILTER($AH$3:$AH$722,$A$3:$A$722=$A298)),"")</f>
        <v>0.36134179195367228</v>
      </c>
      <c r="AM298" s="18">
        <f t="shared" si="90"/>
        <v>-0.23440109301596213</v>
      </c>
      <c r="AN298" s="18">
        <f t="shared" si="91"/>
        <v>1.3746546865640366</v>
      </c>
      <c r="AO298">
        <f t="shared" si="92"/>
        <v>-1.6090557795799987</v>
      </c>
      <c r="AP298">
        <f t="shared" si="93"/>
        <v>2.216099985515108</v>
      </c>
      <c r="AQ298">
        <f t="shared" si="94"/>
        <v>0.49686797738946009</v>
      </c>
      <c r="AR298" s="18" t="str">
        <f t="shared" si="95"/>
        <v>D. 균형일치형</v>
      </c>
      <c r="AS298">
        <f t="shared" si="96"/>
        <v>3.2352941176470589</v>
      </c>
      <c r="AT298">
        <f t="shared" si="97"/>
        <v>2.75</v>
      </c>
      <c r="AU298">
        <f t="shared" si="98"/>
        <v>3.3888888888888888</v>
      </c>
      <c r="AV298">
        <f t="shared" si="99"/>
        <v>3.5</v>
      </c>
    </row>
    <row r="299" spans="1:48" x14ac:dyDescent="0.3">
      <c r="A299" t="s">
        <v>124</v>
      </c>
      <c r="B299" t="s">
        <v>120</v>
      </c>
      <c r="C299">
        <v>2025</v>
      </c>
      <c r="D299" t="s">
        <v>95</v>
      </c>
      <c r="E299">
        <v>4</v>
      </c>
      <c r="F299">
        <v>6</v>
      </c>
      <c r="G299">
        <v>6</v>
      </c>
      <c r="H299">
        <v>4</v>
      </c>
      <c r="I299">
        <f t="shared" si="80"/>
        <v>5.2</v>
      </c>
      <c r="J299">
        <f t="array" ref="J299">STDEV(IF(($B$3:$B$722=$B299)*($C$3:$C$722=$C299)*($D$3:$D$722=$D299),$E$3:$E$722))</f>
        <v>1.9321835661585924</v>
      </c>
      <c r="K299">
        <f t="shared" si="81"/>
        <v>7</v>
      </c>
      <c r="L299">
        <f t="array" ref="L299">STDEV(IF(($B$3:$B$722=$B299)*($C$3:$C$722=$C299)*($D$3:$D$722=$D299),$F$3:$F$722))</f>
        <v>1.0540925533894598</v>
      </c>
      <c r="M299">
        <f t="shared" si="82"/>
        <v>7</v>
      </c>
      <c r="N299">
        <f t="array" ref="N299">STDEV(IF(($B$3:$B$722=$B299)*($C$3:$C$722=$C299)*($D$3:$D$722=$D299),$G$3:$G$722))</f>
        <v>1.0540925533894598</v>
      </c>
      <c r="O299">
        <f t="shared" si="83"/>
        <v>4.4000000000000004</v>
      </c>
      <c r="P299">
        <f t="array" ref="P299">STDEV(IF(($B$3:$B$722=$B299)*($C$3:$C$722=$C299)*($D$3:$D$722=$D299),$H$3:$H$722))</f>
        <v>2.2211108331943574</v>
      </c>
      <c r="Q299" s="35">
        <f t="shared" si="84"/>
        <v>-0.6210590034081187</v>
      </c>
      <c r="R299">
        <f t="shared" si="85"/>
        <v>-0.94868329805051377</v>
      </c>
      <c r="S299">
        <f t="shared" si="86"/>
        <v>-0.94868329805051377</v>
      </c>
      <c r="T299">
        <f t="shared" si="87"/>
        <v>-0.18009006755629944</v>
      </c>
      <c r="U299" s="22">
        <v>-0.24704999999999999</v>
      </c>
      <c r="V299">
        <v>0</v>
      </c>
      <c r="W299">
        <v>1</v>
      </c>
      <c r="X299">
        <v>3</v>
      </c>
      <c r="Y299">
        <v>4</v>
      </c>
      <c r="Z299" s="25">
        <v>3.2352941176470589</v>
      </c>
      <c r="AA299" s="28">
        <v>3.8235294117647061</v>
      </c>
      <c r="AB299" s="28">
        <v>2.882352941176471</v>
      </c>
      <c r="AC299" s="28">
        <v>3.117647058823529</v>
      </c>
      <c r="AD299" s="31">
        <v>3.117647058823529</v>
      </c>
      <c r="AE299" s="31">
        <v>3.117647058823529</v>
      </c>
      <c r="AF299">
        <v>17</v>
      </c>
      <c r="AG299" s="28">
        <f t="shared" si="88"/>
        <v>3.274509803921569</v>
      </c>
      <c r="AH299" s="31">
        <f t="shared" si="89"/>
        <v>3.117647058823529</v>
      </c>
      <c r="AI299" s="22" cm="1">
        <f t="array" ref="AI299">IF(U299="",0,IFERROR((U299-AVERAGEIFS($U$3:$U$722,$A$3:$A$722,$A299))/_xlfn.STDEV.S(_xlfn._xlws.FILTER($U$3:$U$722,$A$3:$A$722=$A299)),0))</f>
        <v>-2.1417546809665905E-3</v>
      </c>
      <c r="AJ299" s="25">
        <f t="array" ref="AJ299">IFERROR((Z299-AVERAGEIFS($Z$3:$Z$722,$A$3:$A$722,$A299))/_xlfn.STDEV.S(_xlfn._xlws.FILTER($Z$3:$Z$722,$A$3:$A$722=$A299)),"")</f>
        <v>-1.7787013681255725E-3</v>
      </c>
      <c r="AK299" s="28">
        <f t="array" ref="AK299">IFERROR((AG299-AVERAGEIFS($AG$3:$AG$722,$A$3:$A$722,$A299))/_xlfn.STDEV.S(_xlfn._xlws.FILTER($AG$3:$AG$722,$A$3:$A$722=$A299)),"")</f>
        <v>1.0253032841786363</v>
      </c>
      <c r="AL299" s="31">
        <f t="array" ref="AL299">IFERROR((AH299-AVERAGEIFS($AH$3:$AH$722,$A$3:$A$722,$A299))/_xlfn.STDEV.S(_xlfn._xlws.FILTER($AH$3:$AH$722,$A$3:$A$722=$A299)),"")</f>
        <v>1.0449820501933695</v>
      </c>
      <c r="AM299" s="18">
        <f t="shared" si="90"/>
        <v>0.61891724872715215</v>
      </c>
      <c r="AN299" s="18">
        <f t="shared" si="91"/>
        <v>0.61928030203999318</v>
      </c>
      <c r="AO299">
        <f t="shared" si="92"/>
        <v>-3.6305331284101796E-4</v>
      </c>
      <c r="AP299">
        <f t="shared" si="93"/>
        <v>1.97398658222915</v>
      </c>
      <c r="AQ299">
        <f t="shared" si="94"/>
        <v>1.2250721177496691</v>
      </c>
      <c r="AR299" s="18" t="str">
        <f t="shared" si="95"/>
        <v>E. 총체적과소형</v>
      </c>
      <c r="AS299">
        <f t="shared" si="96"/>
        <v>2.75</v>
      </c>
      <c r="AT299">
        <f t="shared" si="97"/>
        <v>3.3888888888888888</v>
      </c>
      <c r="AU299">
        <f t="shared" si="98"/>
        <v>3.5</v>
      </c>
      <c r="AV299" t="str">
        <f t="shared" si="99"/>
        <v/>
      </c>
    </row>
    <row r="300" spans="1:48" x14ac:dyDescent="0.3">
      <c r="A300" t="s">
        <v>124</v>
      </c>
      <c r="B300" t="s">
        <v>120</v>
      </c>
      <c r="C300">
        <v>2025</v>
      </c>
      <c r="D300" t="s">
        <v>96</v>
      </c>
      <c r="E300">
        <v>4</v>
      </c>
      <c r="F300">
        <v>6</v>
      </c>
      <c r="G300">
        <v>6</v>
      </c>
      <c r="H300">
        <v>4</v>
      </c>
      <c r="I300">
        <f t="shared" si="80"/>
        <v>5.2</v>
      </c>
      <c r="J300">
        <f t="array" ref="J300">STDEV(IF(($B$3:$B$722=$B300)*($C$3:$C$722=$C300)*($D$3:$D$722=$D300),$E$3:$E$722))</f>
        <v>1.9321835661585924</v>
      </c>
      <c r="K300">
        <f t="shared" si="81"/>
        <v>7</v>
      </c>
      <c r="L300">
        <f t="array" ref="L300">STDEV(IF(($B$3:$B$722=$B300)*($C$3:$C$722=$C300)*($D$3:$D$722=$D300),$F$3:$F$722))</f>
        <v>1.0540925533894598</v>
      </c>
      <c r="M300">
        <f t="shared" si="82"/>
        <v>7</v>
      </c>
      <c r="N300">
        <f t="array" ref="N300">STDEV(IF(($B$3:$B$722=$B300)*($C$3:$C$722=$C300)*($D$3:$D$722=$D300),$G$3:$G$722))</f>
        <v>1.0540925533894598</v>
      </c>
      <c r="O300">
        <f t="shared" si="83"/>
        <v>4.4000000000000004</v>
      </c>
      <c r="P300">
        <f t="array" ref="P300">STDEV(IF(($B$3:$B$722=$B300)*($C$3:$C$722=$C300)*($D$3:$D$722=$D300),$H$3:$H$722))</f>
        <v>2.2211108331943574</v>
      </c>
      <c r="Q300" s="35">
        <f t="shared" si="84"/>
        <v>-0.6210590034081187</v>
      </c>
      <c r="R300">
        <f t="shared" si="85"/>
        <v>-0.94868329805051377</v>
      </c>
      <c r="S300">
        <f t="shared" si="86"/>
        <v>-0.94868329805051377</v>
      </c>
      <c r="T300">
        <f t="shared" si="87"/>
        <v>-0.18009006755629944</v>
      </c>
      <c r="U300" s="22">
        <v>3.4178947368421003E-2</v>
      </c>
      <c r="V300">
        <v>2</v>
      </c>
      <c r="W300">
        <v>1</v>
      </c>
      <c r="X300">
        <v>16</v>
      </c>
      <c r="Y300">
        <v>19</v>
      </c>
      <c r="Z300" s="25">
        <v>2.75</v>
      </c>
      <c r="AA300" s="28">
        <v>2.666666666666667</v>
      </c>
      <c r="AB300" s="28">
        <v>2.75</v>
      </c>
      <c r="AC300" s="28">
        <v>2.416666666666667</v>
      </c>
      <c r="AD300" s="31">
        <v>2.75</v>
      </c>
      <c r="AE300" s="31">
        <v>2.333333333333333</v>
      </c>
      <c r="AF300">
        <v>12</v>
      </c>
      <c r="AG300" s="28">
        <f t="shared" si="88"/>
        <v>2.6111111111111112</v>
      </c>
      <c r="AH300" s="31">
        <f t="shared" si="89"/>
        <v>2.5416666666666665</v>
      </c>
      <c r="AI300" s="22" cm="1">
        <f t="array" ref="AI300">IF(U300="",0,IFERROR((U300-AVERAGEIFS($U$3:$U$722,$A$3:$A$722,$A300))/_xlfn.STDEV.S(_xlfn._xlws.FILTER($U$3:$U$722,$A$3:$A$722=$A300)),0))</f>
        <v>0.78575386576663431</v>
      </c>
      <c r="AJ300" s="25">
        <f t="array" ref="AJ300">IFERROR((Z300-AVERAGEIFS($Z$3:$Z$722,$A$3:$A$722,$A300))/_xlfn.STDEV.S(_xlfn._xlws.FILTER($Z$3:$Z$722,$A$3:$A$722=$A300)),"")</f>
        <v>-1.439856307086945</v>
      </c>
      <c r="AK300" s="28">
        <f t="array" ref="AK300">IFERROR((AG300-AVERAGEIFS($AG$3:$AG$722,$A$3:$A$722,$A300))/_xlfn.STDEV.S(_xlfn._xlws.FILTER($AG$3:$AG$722,$A$3:$A$722=$A300)),"")</f>
        <v>-1.5170827036393912</v>
      </c>
      <c r="AL300" s="31">
        <f t="array" ref="AL300">IFERROR((AH300-AVERAGEIFS($AH$3:$AH$722,$A$3:$A$722,$A300))/_xlfn.STDEV.S(_xlfn._xlws.FILTER($AH$3:$AH$722,$A$3:$A$722=$A300)),"")</f>
        <v>-0.40537974766932128</v>
      </c>
      <c r="AM300" s="18">
        <f t="shared" si="90"/>
        <v>1.406812869174753</v>
      </c>
      <c r="AN300" s="18">
        <f t="shared" si="91"/>
        <v>-0.8187973036788263</v>
      </c>
      <c r="AO300">
        <f t="shared" si="92"/>
        <v>2.2256101728535791</v>
      </c>
      <c r="AP300">
        <f t="shared" si="93"/>
        <v>-0.56839940558887747</v>
      </c>
      <c r="AQ300">
        <f t="shared" si="94"/>
        <v>-0.22528968011302183</v>
      </c>
      <c r="AR300" s="18" t="str">
        <f t="shared" si="95"/>
        <v>C. 내부은폐형</v>
      </c>
      <c r="AS300">
        <f t="shared" si="96"/>
        <v>3.3888888888888888</v>
      </c>
      <c r="AT300">
        <f t="shared" si="97"/>
        <v>3.5</v>
      </c>
      <c r="AU300" t="str">
        <f t="shared" si="98"/>
        <v/>
      </c>
      <c r="AV300" t="str">
        <f t="shared" si="99"/>
        <v/>
      </c>
    </row>
    <row r="301" spans="1:48" x14ac:dyDescent="0.3">
      <c r="A301" t="s">
        <v>124</v>
      </c>
      <c r="B301" t="s">
        <v>120</v>
      </c>
      <c r="C301">
        <v>2025</v>
      </c>
      <c r="D301" t="s">
        <v>97</v>
      </c>
      <c r="E301">
        <v>4</v>
      </c>
      <c r="F301">
        <v>6</v>
      </c>
      <c r="G301">
        <v>6</v>
      </c>
      <c r="H301">
        <v>4</v>
      </c>
      <c r="I301">
        <f t="shared" si="80"/>
        <v>5.2</v>
      </c>
      <c r="J301">
        <f t="array" ref="J301">STDEV(IF(($B$3:$B$722=$B301)*($C$3:$C$722=$C301)*($D$3:$D$722=$D301),$E$3:$E$722))</f>
        <v>1.9321835661585924</v>
      </c>
      <c r="K301">
        <f t="shared" si="81"/>
        <v>7</v>
      </c>
      <c r="L301">
        <f t="array" ref="L301">STDEV(IF(($B$3:$B$722=$B301)*($C$3:$C$722=$C301)*($D$3:$D$722=$D301),$F$3:$F$722))</f>
        <v>1.0540925533894598</v>
      </c>
      <c r="M301">
        <f t="shared" si="82"/>
        <v>7</v>
      </c>
      <c r="N301">
        <f t="array" ref="N301">STDEV(IF(($B$3:$B$722=$B301)*($C$3:$C$722=$C301)*($D$3:$D$722=$D301),$G$3:$G$722))</f>
        <v>1.0540925533894598</v>
      </c>
      <c r="O301">
        <f t="shared" si="83"/>
        <v>4.4000000000000004</v>
      </c>
      <c r="P301">
        <f t="array" ref="P301">STDEV(IF(($B$3:$B$722=$B301)*($C$3:$C$722=$C301)*($D$3:$D$722=$D301),$H$3:$H$722))</f>
        <v>2.2211108331943574</v>
      </c>
      <c r="Q301" s="35">
        <f t="shared" si="84"/>
        <v>-0.6210590034081187</v>
      </c>
      <c r="R301">
        <f t="shared" si="85"/>
        <v>-0.94868329805051377</v>
      </c>
      <c r="S301">
        <f t="shared" si="86"/>
        <v>-0.94868329805051377</v>
      </c>
      <c r="T301">
        <f t="shared" si="87"/>
        <v>-0.18009006755629944</v>
      </c>
      <c r="U301" s="22">
        <v>-0.14630000000000001</v>
      </c>
      <c r="V301">
        <v>2</v>
      </c>
      <c r="W301">
        <v>3</v>
      </c>
      <c r="X301">
        <v>3</v>
      </c>
      <c r="Y301">
        <v>8</v>
      </c>
      <c r="Z301" s="25">
        <v>3.3888888888888888</v>
      </c>
      <c r="AA301" s="28">
        <v>3.2777777777777781</v>
      </c>
      <c r="AB301" s="28">
        <v>3.1111111111111112</v>
      </c>
      <c r="AC301" s="28">
        <v>2.9444444444444451</v>
      </c>
      <c r="AD301" s="31">
        <v>3.1111111111111112</v>
      </c>
      <c r="AE301" s="31">
        <v>2.7777777777777781</v>
      </c>
      <c r="AF301">
        <v>18</v>
      </c>
      <c r="AG301" s="28">
        <f t="shared" si="88"/>
        <v>3.1111111111111112</v>
      </c>
      <c r="AH301" s="31">
        <f t="shared" si="89"/>
        <v>2.9444444444444446</v>
      </c>
      <c r="AI301" s="22" cm="1">
        <f t="array" ref="AI301">IF(U301="",0,IFERROR((U301-AVERAGEIFS($U$3:$U$722,$A$3:$A$722,$A301))/_xlfn.STDEV.S(_xlfn._xlws.FILTER($U$3:$U$722,$A$3:$A$722=$A301)),0))</f>
        <v>0.28012109380206746</v>
      </c>
      <c r="AJ301" s="25">
        <f t="array" ref="AJ301">IFERROR((Z301-AVERAGEIFS($Z$3:$Z$722,$A$3:$A$722,$A301))/_xlfn.STDEV.S(_xlfn._xlws.FILTER($Z$3:$Z$722,$A$3:$A$722=$A301)),"")</f>
        <v>0.45337043983581021</v>
      </c>
      <c r="AK301" s="28">
        <f t="array" ref="AK301">IFERROR((AG301-AVERAGEIFS($AG$3:$AG$722,$A$3:$A$722,$A301))/_xlfn.STDEV.S(_xlfn._xlws.FILTER($AG$3:$AG$722,$A$3:$A$722=$A301)),"")</f>
        <v>0.39909983890325912</v>
      </c>
      <c r="AL301" s="31">
        <f t="array" ref="AL301">IFERROR((AH301-AVERAGEIFS($AH$3:$AH$722,$A$3:$A$722,$A301))/_xlfn.STDEV.S(_xlfn._xlws.FILTER($AH$3:$AH$722,$A$3:$A$722=$A301)),"")</f>
        <v>0.60884488544600857</v>
      </c>
      <c r="AM301" s="18">
        <f t="shared" si="90"/>
        <v>0.90118009721018622</v>
      </c>
      <c r="AN301" s="18">
        <f t="shared" si="91"/>
        <v>1.074429443243929</v>
      </c>
      <c r="AO301">
        <f t="shared" si="92"/>
        <v>-0.17324934603374276</v>
      </c>
      <c r="AP301">
        <f t="shared" si="93"/>
        <v>1.3477831369537729</v>
      </c>
      <c r="AQ301">
        <f t="shared" si="94"/>
        <v>0.78893495300230798</v>
      </c>
      <c r="AR301" s="18" t="str">
        <f t="shared" si="95"/>
        <v>E. 총체적과소형</v>
      </c>
      <c r="AS301">
        <f t="shared" si="96"/>
        <v>3.5</v>
      </c>
      <c r="AT301" t="str">
        <f t="shared" si="97"/>
        <v/>
      </c>
      <c r="AU301" t="str">
        <f t="shared" si="98"/>
        <v/>
      </c>
      <c r="AV301" t="str">
        <f t="shared" si="99"/>
        <v/>
      </c>
    </row>
    <row r="302" spans="1:48" x14ac:dyDescent="0.3">
      <c r="A302" t="s">
        <v>124</v>
      </c>
      <c r="B302" t="s">
        <v>120</v>
      </c>
      <c r="C302">
        <v>2025</v>
      </c>
      <c r="D302" t="s">
        <v>98</v>
      </c>
      <c r="E302">
        <v>4</v>
      </c>
      <c r="F302">
        <v>6</v>
      </c>
      <c r="G302">
        <v>6</v>
      </c>
      <c r="H302">
        <v>4</v>
      </c>
      <c r="I302">
        <f t="shared" si="80"/>
        <v>5.2</v>
      </c>
      <c r="J302">
        <f t="array" ref="J302">STDEV(IF(($B$3:$B$722=$B302)*($C$3:$C$722=$C302)*($D$3:$D$722=$D302),$E$3:$E$722))</f>
        <v>1.9321835661585924</v>
      </c>
      <c r="K302">
        <f t="shared" si="81"/>
        <v>7</v>
      </c>
      <c r="L302">
        <f t="array" ref="L302">STDEV(IF(($B$3:$B$722=$B302)*($C$3:$C$722=$C302)*($D$3:$D$722=$D302),$F$3:$F$722))</f>
        <v>1.0540925533894598</v>
      </c>
      <c r="M302">
        <f t="shared" si="82"/>
        <v>7</v>
      </c>
      <c r="N302">
        <f t="array" ref="N302">STDEV(IF(($B$3:$B$722=$B302)*($C$3:$C$722=$C302)*($D$3:$D$722=$D302),$G$3:$G$722))</f>
        <v>1.0540925533894598</v>
      </c>
      <c r="O302">
        <f t="shared" si="83"/>
        <v>4.4000000000000004</v>
      </c>
      <c r="P302">
        <f t="array" ref="P302">STDEV(IF(($B$3:$B$722=$B302)*($C$3:$C$722=$C302)*($D$3:$D$722=$D302),$H$3:$H$722))</f>
        <v>2.2211108331943574</v>
      </c>
      <c r="Q302" s="35">
        <f t="shared" si="84"/>
        <v>-0.6210590034081187</v>
      </c>
      <c r="R302">
        <f t="shared" si="85"/>
        <v>-0.94868329805051377</v>
      </c>
      <c r="S302">
        <f t="shared" si="86"/>
        <v>-0.94868329805051377</v>
      </c>
      <c r="T302">
        <f t="shared" si="87"/>
        <v>-0.18009006755629944</v>
      </c>
      <c r="U302" s="22">
        <v>-0.32787272727272732</v>
      </c>
      <c r="V302">
        <v>0</v>
      </c>
      <c r="W302">
        <v>4</v>
      </c>
      <c r="X302">
        <v>7</v>
      </c>
      <c r="Y302">
        <v>11</v>
      </c>
      <c r="Z302" s="25">
        <v>3.5</v>
      </c>
      <c r="AA302" s="28">
        <v>3.214285714285714</v>
      </c>
      <c r="AB302" s="28">
        <v>3.214285714285714</v>
      </c>
      <c r="AC302" s="28">
        <v>2.3571428571428572</v>
      </c>
      <c r="AD302" s="31">
        <v>2.5714285714285721</v>
      </c>
      <c r="AE302" s="31">
        <v>2.6428571428571428</v>
      </c>
      <c r="AF302">
        <v>14</v>
      </c>
      <c r="AG302" s="28">
        <f t="shared" si="88"/>
        <v>2.9285714285714284</v>
      </c>
      <c r="AH302" s="31">
        <f t="shared" si="89"/>
        <v>2.6071428571428577</v>
      </c>
      <c r="AI302" s="22" cm="1">
        <f t="array" ref="AI302">IF(U302="",0,IFERROR((U302-AVERAGEIFS($U$3:$U$722,$A$3:$A$722,$A302))/_xlfn.STDEV.S(_xlfn._xlws.FILTER($U$3:$U$722,$A$3:$A$722=$A302)),0))</f>
        <v>-0.22857602983895589</v>
      </c>
      <c r="AJ302" s="25">
        <f t="array" ref="AJ302">IFERROR((Z302-AVERAGEIFS($Z$3:$Z$722,$A$3:$A$722,$A302))/_xlfn.STDEV.S(_xlfn._xlws.FILTER($Z$3:$Z$722,$A$3:$A$722=$A302)),"")</f>
        <v>0.78262726538759386</v>
      </c>
      <c r="AK302" s="28">
        <f t="array" ref="AK302">IFERROR((AG302-AVERAGEIFS($AG$3:$AG$722,$A$3:$A$722,$A302))/_xlfn.STDEV.S(_xlfn._xlws.FILTER($AG$3:$AG$722,$A$3:$A$722=$A302)),"")</f>
        <v>-0.30045886710437603</v>
      </c>
      <c r="AL302" s="31">
        <f t="array" ref="AL302">IFERROR((AH302-AVERAGEIFS($AH$3:$AH$722,$A$3:$A$722,$A302))/_xlfn.STDEV.S(_xlfn._xlws.FILTER($AH$3:$AH$722,$A$3:$A$722=$A302)),"")</f>
        <v>-0.240505792532345</v>
      </c>
      <c r="AM302" s="18">
        <f t="shared" si="90"/>
        <v>0.39248297356916284</v>
      </c>
      <c r="AN302" s="18">
        <f t="shared" si="91"/>
        <v>1.4036862687957126</v>
      </c>
      <c r="AO302">
        <f t="shared" si="92"/>
        <v>-1.0112032952265497</v>
      </c>
      <c r="AP302">
        <f t="shared" si="93"/>
        <v>0.6482244309461378</v>
      </c>
      <c r="AQ302">
        <f t="shared" si="94"/>
        <v>-6.0415724976045554E-2</v>
      </c>
      <c r="AR302" s="18" t="str">
        <f t="shared" si="95"/>
        <v>E. 총체적과소형</v>
      </c>
      <c r="AS302" t="str">
        <f t="shared" si="96"/>
        <v/>
      </c>
      <c r="AT302" t="str">
        <f t="shared" si="97"/>
        <v/>
      </c>
      <c r="AU302" t="str">
        <f t="shared" si="98"/>
        <v/>
      </c>
      <c r="AV302" t="str">
        <f t="shared" si="99"/>
        <v/>
      </c>
    </row>
    <row r="303" spans="1:48" x14ac:dyDescent="0.3">
      <c r="A303" t="s">
        <v>125</v>
      </c>
      <c r="B303" t="s">
        <v>120</v>
      </c>
      <c r="C303">
        <v>2023</v>
      </c>
      <c r="D303" t="s">
        <v>87</v>
      </c>
      <c r="E303">
        <v>6</v>
      </c>
      <c r="F303">
        <v>6</v>
      </c>
      <c r="G303">
        <v>8</v>
      </c>
      <c r="H303">
        <v>4</v>
      </c>
      <c r="I303">
        <f t="shared" si="80"/>
        <v>5.8</v>
      </c>
      <c r="J303">
        <f t="array" ref="J303">STDEV(IF(($B$3:$B$722=$B303)*($C$3:$C$722=$C303)*($D$3:$D$722=$D303),$E$3:$E$722))</f>
        <v>1.1352924243950946</v>
      </c>
      <c r="K303">
        <f t="shared" si="81"/>
        <v>6.6</v>
      </c>
      <c r="L303">
        <f t="array" ref="L303">STDEV(IF(($B$3:$B$722=$B303)*($C$3:$C$722=$C303)*($D$3:$D$722=$D303),$F$3:$F$722))</f>
        <v>1.3498971154211048</v>
      </c>
      <c r="M303">
        <f t="shared" si="82"/>
        <v>7.8</v>
      </c>
      <c r="N303">
        <f t="array" ref="N303">STDEV(IF(($B$3:$B$722=$B303)*($C$3:$C$722=$C303)*($D$3:$D$722=$D303),$G$3:$G$722))</f>
        <v>0.63245553203367588</v>
      </c>
      <c r="O303">
        <f t="shared" si="83"/>
        <v>5</v>
      </c>
      <c r="P303">
        <f t="array" ref="P303">STDEV(IF(($B$3:$B$722=$B303)*($C$3:$C$722=$C303)*($D$3:$D$722=$D303),$H$3:$H$722))</f>
        <v>1.699673171197595</v>
      </c>
      <c r="Q303" s="35">
        <f t="shared" si="84"/>
        <v>0.17616606585441102</v>
      </c>
      <c r="R303">
        <f t="shared" si="85"/>
        <v>-0.44447831849231539</v>
      </c>
      <c r="S303">
        <f t="shared" si="86"/>
        <v>0.31622776601683822</v>
      </c>
      <c r="T303">
        <f t="shared" si="87"/>
        <v>-0.58834840541455213</v>
      </c>
      <c r="U303" s="22">
        <v>-7.5228571428571395E-2</v>
      </c>
      <c r="V303">
        <v>1</v>
      </c>
      <c r="W303">
        <v>1</v>
      </c>
      <c r="X303">
        <v>5</v>
      </c>
      <c r="Y303">
        <v>7</v>
      </c>
      <c r="Z303" s="25">
        <v>3.8</v>
      </c>
      <c r="AA303" s="28">
        <v>3.333333333333333</v>
      </c>
      <c r="AB303" s="28">
        <v>3.4</v>
      </c>
      <c r="AC303" s="28">
        <v>3.4666666666666668</v>
      </c>
      <c r="AD303" s="31">
        <v>3.4666666666666668</v>
      </c>
      <c r="AE303" s="31">
        <v>3.6</v>
      </c>
      <c r="AF303">
        <v>15</v>
      </c>
      <c r="AG303" s="28">
        <f t="shared" si="88"/>
        <v>3.4</v>
      </c>
      <c r="AH303" s="31">
        <f t="shared" si="89"/>
        <v>3.5333333333333332</v>
      </c>
      <c r="AI303" s="22" cm="1">
        <f t="array" ref="AI303">IF(U303="",0,IFERROR((U303-AVERAGEIFS($U$3:$U$722,$A$3:$A$722,$A303))/_xlfn.STDEV.S(_xlfn._xlws.FILTER($U$3:$U$722,$A$3:$A$722=$A303)),0))</f>
        <v>3.0566276354077035E-2</v>
      </c>
      <c r="AJ303" s="25">
        <f t="array" ref="AJ303">IFERROR((Z303-AVERAGEIFS($Z$3:$Z$722,$A$3:$A$722,$A303))/_xlfn.STDEV.S(_xlfn._xlws.FILTER($Z$3:$Z$722,$A$3:$A$722=$A303)),"")</f>
        <v>-0.27426255100736097</v>
      </c>
      <c r="AK303" s="28">
        <f t="array" ref="AK303">IFERROR((AG303-AVERAGEIFS($AG$3:$AG$722,$A$3:$A$722,$A303))/_xlfn.STDEV.S(_xlfn._xlws.FILTER($AG$3:$AG$722,$A$3:$A$722=$A303)),"")</f>
        <v>0.72885658759580374</v>
      </c>
      <c r="AL303" s="31">
        <f t="array" ref="AL303">IFERROR((AH303-AVERAGEIFS($AH$3:$AH$722,$A$3:$A$722,$A303))/_xlfn.STDEV.S(_xlfn._xlws.FILTER($AH$3:$AH$722,$A$3:$A$722=$A303)),"")</f>
        <v>0.90711396337821082</v>
      </c>
      <c r="AM303" s="18">
        <f t="shared" si="90"/>
        <v>-0.14559978950033398</v>
      </c>
      <c r="AN303" s="18">
        <f t="shared" si="91"/>
        <v>-0.45042861686177199</v>
      </c>
      <c r="AO303">
        <f t="shared" si="92"/>
        <v>0.30482882736143802</v>
      </c>
      <c r="AP303">
        <f t="shared" si="93"/>
        <v>0.41262882157896552</v>
      </c>
      <c r="AQ303">
        <f t="shared" si="94"/>
        <v>1.4954623687927628</v>
      </c>
      <c r="AR303" s="18" t="str">
        <f t="shared" si="95"/>
        <v>D. 균형일치형</v>
      </c>
      <c r="AS303">
        <f t="shared" si="96"/>
        <v>4.4444444444444446</v>
      </c>
      <c r="AT303">
        <f t="shared" si="97"/>
        <v>3.833333333333333</v>
      </c>
      <c r="AU303">
        <f t="shared" si="98"/>
        <v>0</v>
      </c>
      <c r="AV303">
        <f t="shared" si="99"/>
        <v>3.5</v>
      </c>
    </row>
    <row r="304" spans="1:48" x14ac:dyDescent="0.3">
      <c r="A304" t="s">
        <v>125</v>
      </c>
      <c r="B304" t="s">
        <v>120</v>
      </c>
      <c r="C304">
        <v>2023</v>
      </c>
      <c r="D304" t="s">
        <v>88</v>
      </c>
      <c r="E304">
        <v>6</v>
      </c>
      <c r="F304">
        <v>6</v>
      </c>
      <c r="G304">
        <v>8</v>
      </c>
      <c r="H304">
        <v>4</v>
      </c>
      <c r="I304">
        <f t="shared" si="80"/>
        <v>5.8</v>
      </c>
      <c r="J304">
        <f t="array" ref="J304">STDEV(IF(($B$3:$B$722=$B304)*($C$3:$C$722=$C304)*($D$3:$D$722=$D304),$E$3:$E$722))</f>
        <v>1.1352924243950946</v>
      </c>
      <c r="K304">
        <f t="shared" si="81"/>
        <v>6.6</v>
      </c>
      <c r="L304">
        <f t="array" ref="L304">STDEV(IF(($B$3:$B$722=$B304)*($C$3:$C$722=$C304)*($D$3:$D$722=$D304),$F$3:$F$722))</f>
        <v>1.3498971154211048</v>
      </c>
      <c r="M304">
        <f t="shared" si="82"/>
        <v>7.8</v>
      </c>
      <c r="N304">
        <f t="array" ref="N304">STDEV(IF(($B$3:$B$722=$B304)*($C$3:$C$722=$C304)*($D$3:$D$722=$D304),$G$3:$G$722))</f>
        <v>0.63245553203367588</v>
      </c>
      <c r="O304">
        <f t="shared" si="83"/>
        <v>5</v>
      </c>
      <c r="P304">
        <f t="array" ref="P304">STDEV(IF(($B$3:$B$722=$B304)*($C$3:$C$722=$C304)*($D$3:$D$722=$D304),$H$3:$H$722))</f>
        <v>1.699673171197595</v>
      </c>
      <c r="Q304" s="35">
        <f t="shared" si="84"/>
        <v>0.17616606585441102</v>
      </c>
      <c r="R304">
        <f t="shared" si="85"/>
        <v>-0.44447831849231539</v>
      </c>
      <c r="S304">
        <f t="shared" si="86"/>
        <v>0.31622776601683822</v>
      </c>
      <c r="T304">
        <f t="shared" si="87"/>
        <v>-0.58834840541455213</v>
      </c>
      <c r="U304" s="22">
        <v>7.8545454545454006E-3</v>
      </c>
      <c r="V304">
        <v>2</v>
      </c>
      <c r="W304">
        <v>1</v>
      </c>
      <c r="X304">
        <v>8</v>
      </c>
      <c r="Y304">
        <v>11</v>
      </c>
      <c r="Z304" s="25">
        <v>4.4444444444444446</v>
      </c>
      <c r="AA304" s="28">
        <v>3.8888888888888888</v>
      </c>
      <c r="AB304" s="28">
        <v>4</v>
      </c>
      <c r="AC304" s="28">
        <v>3.4444444444444451</v>
      </c>
      <c r="AD304" s="31">
        <v>3.333333333333333</v>
      </c>
      <c r="AE304" s="31">
        <v>3.2222222222222219</v>
      </c>
      <c r="AF304">
        <v>9</v>
      </c>
      <c r="AG304" s="28">
        <f t="shared" si="88"/>
        <v>3.7777777777777781</v>
      </c>
      <c r="AH304" s="31">
        <f t="shared" si="89"/>
        <v>3.2777777777777777</v>
      </c>
      <c r="AI304" s="22" cm="1">
        <f t="array" ref="AI304">IF(U304="",0,IFERROR((U304-AVERAGEIFS($U$3:$U$722,$A$3:$A$722,$A304))/_xlfn.STDEV.S(_xlfn._xlws.FILTER($U$3:$U$722,$A$3:$A$722=$A304)),0))</f>
        <v>0.30101043456507509</v>
      </c>
      <c r="AJ304" s="25">
        <f t="array" ref="AJ304">IFERROR((Z304-AVERAGEIFS($Z$3:$Z$722,$A$3:$A$722,$A304))/_xlfn.STDEV.S(_xlfn._xlws.FILTER($Z$3:$Z$722,$A$3:$A$722=$A304)),"")</f>
        <v>1.3983858823894688</v>
      </c>
      <c r="AK304" s="28">
        <f t="array" ref="AK304">IFERROR((AG304-AVERAGEIFS($AG$3:$AG$722,$A$3:$A$722,$A304))/_xlfn.STDEV.S(_xlfn._xlws.FILTER($AG$3:$AG$722,$A$3:$A$722=$A304)),"")</f>
        <v>0.93417944057078639</v>
      </c>
      <c r="AL304" s="31">
        <f t="array" ref="AL304">IFERROR((AH304-AVERAGEIFS($AH$3:$AH$722,$A$3:$A$722,$A304))/_xlfn.STDEV.S(_xlfn._xlws.FILTER($AH$3:$AH$722,$A$3:$A$722=$A304)),"")</f>
        <v>0.76106557259951102</v>
      </c>
      <c r="AM304" s="18">
        <f t="shared" si="90"/>
        <v>0.12484436871066407</v>
      </c>
      <c r="AN304" s="18">
        <f t="shared" si="91"/>
        <v>1.2222198165350577</v>
      </c>
      <c r="AO304">
        <f t="shared" si="92"/>
        <v>-1.0973754478243938</v>
      </c>
      <c r="AP304">
        <f t="shared" si="93"/>
        <v>0.61795167455394817</v>
      </c>
      <c r="AQ304">
        <f t="shared" si="94"/>
        <v>1.3494139780140633</v>
      </c>
      <c r="AR304" s="18" t="str">
        <f t="shared" si="95"/>
        <v>D. 균형일치형</v>
      </c>
      <c r="AS304">
        <f t="shared" si="96"/>
        <v>3.833333333333333</v>
      </c>
      <c r="AT304">
        <f t="shared" si="97"/>
        <v>0</v>
      </c>
      <c r="AU304">
        <f t="shared" si="98"/>
        <v>3.5</v>
      </c>
      <c r="AV304">
        <f t="shared" si="99"/>
        <v>3.4285714285714279</v>
      </c>
    </row>
    <row r="305" spans="1:48" x14ac:dyDescent="0.3">
      <c r="A305" t="s">
        <v>125</v>
      </c>
      <c r="B305" t="s">
        <v>120</v>
      </c>
      <c r="C305">
        <v>2023</v>
      </c>
      <c r="D305" t="s">
        <v>89</v>
      </c>
      <c r="E305">
        <v>6</v>
      </c>
      <c r="F305">
        <v>6</v>
      </c>
      <c r="G305">
        <v>8</v>
      </c>
      <c r="H305">
        <v>4</v>
      </c>
      <c r="I305">
        <f t="shared" si="80"/>
        <v>5.8</v>
      </c>
      <c r="J305">
        <f t="array" ref="J305">STDEV(IF(($B$3:$B$722=$B305)*($C$3:$C$722=$C305)*($D$3:$D$722=$D305),$E$3:$E$722))</f>
        <v>1.1352924243950946</v>
      </c>
      <c r="K305">
        <f t="shared" si="81"/>
        <v>6.6</v>
      </c>
      <c r="L305">
        <f t="array" ref="L305">STDEV(IF(($B$3:$B$722=$B305)*($C$3:$C$722=$C305)*($D$3:$D$722=$D305),$F$3:$F$722))</f>
        <v>1.3498971154211048</v>
      </c>
      <c r="M305">
        <f t="shared" si="82"/>
        <v>7.8</v>
      </c>
      <c r="N305">
        <f t="array" ref="N305">STDEV(IF(($B$3:$B$722=$B305)*($C$3:$C$722=$C305)*($D$3:$D$722=$D305),$G$3:$G$722))</f>
        <v>0.63245553203367588</v>
      </c>
      <c r="O305">
        <f t="shared" si="83"/>
        <v>5</v>
      </c>
      <c r="P305">
        <f t="array" ref="P305">STDEV(IF(($B$3:$B$722=$B305)*($C$3:$C$722=$C305)*($D$3:$D$722=$D305),$H$3:$H$722))</f>
        <v>1.699673171197595</v>
      </c>
      <c r="Q305" s="35">
        <f t="shared" si="84"/>
        <v>0.17616606585441102</v>
      </c>
      <c r="R305">
        <f t="shared" si="85"/>
        <v>-0.44447831849231539</v>
      </c>
      <c r="S305">
        <f t="shared" si="86"/>
        <v>0.31622776601683822</v>
      </c>
      <c r="T305">
        <f t="shared" si="87"/>
        <v>-0.58834840541455213</v>
      </c>
      <c r="U305" s="22">
        <v>-0.33135789473684218</v>
      </c>
      <c r="V305">
        <v>1</v>
      </c>
      <c r="W305">
        <v>8</v>
      </c>
      <c r="X305">
        <v>10</v>
      </c>
      <c r="Y305">
        <v>19</v>
      </c>
      <c r="Z305" s="25">
        <v>3.833333333333333</v>
      </c>
      <c r="AA305" s="28">
        <v>3.333333333333333</v>
      </c>
      <c r="AB305" s="28">
        <v>3.333333333333333</v>
      </c>
      <c r="AC305" s="28">
        <v>2.833333333333333</v>
      </c>
      <c r="AD305" s="31">
        <v>3</v>
      </c>
      <c r="AE305" s="31">
        <v>3.5</v>
      </c>
      <c r="AF305">
        <v>6</v>
      </c>
      <c r="AG305" s="28">
        <f t="shared" si="88"/>
        <v>3.1666666666666665</v>
      </c>
      <c r="AH305" s="31">
        <f t="shared" si="89"/>
        <v>3.25</v>
      </c>
      <c r="AI305" s="22" cm="1">
        <f t="array" ref="AI305">IF(U305="",0,IFERROR((U305-AVERAGEIFS($U$3:$U$722,$A$3:$A$722,$A305))/_xlfn.STDEV.S(_xlfn._xlws.FILTER($U$3:$U$722,$A$3:$A$722=$A305)),0))</f>
        <v>-0.80316122249152588</v>
      </c>
      <c r="AJ305" s="25">
        <f t="array" ref="AJ305">IFERROR((Z305-AVERAGEIFS($Z$3:$Z$722,$A$3:$A$722,$A305))/_xlfn.STDEV.S(_xlfn._xlws.FILTER($Z$3:$Z$722,$A$3:$A$722=$A305)),"")</f>
        <v>-0.18774625272821496</v>
      </c>
      <c r="AK305" s="28">
        <f t="array" ref="AK305">IFERROR((AG305-AVERAGEIFS($AG$3:$AG$722,$A$3:$A$722,$A305))/_xlfn.STDEV.S(_xlfn._xlws.FILTER($AG$3:$AG$722,$A$3:$A$722=$A305)),"")</f>
        <v>0.60203953134654986</v>
      </c>
      <c r="AL305" s="31">
        <f t="array" ref="AL305">IFERROR((AH305-AVERAGEIFS($AH$3:$AH$722,$A$3:$A$722,$A305))/_xlfn.STDEV.S(_xlfn._xlws.FILTER($AH$3:$AH$722,$A$3:$A$722=$A305)),"")</f>
        <v>0.7451907475148698</v>
      </c>
      <c r="AM305" s="18">
        <f t="shared" si="90"/>
        <v>-0.97932728834593696</v>
      </c>
      <c r="AN305" s="18">
        <f t="shared" si="91"/>
        <v>-0.36391231858262596</v>
      </c>
      <c r="AO305">
        <f t="shared" si="92"/>
        <v>-0.61541496976331089</v>
      </c>
      <c r="AP305">
        <f t="shared" si="93"/>
        <v>0.28581176532971164</v>
      </c>
      <c r="AQ305">
        <f t="shared" si="94"/>
        <v>1.333539152929422</v>
      </c>
      <c r="AR305" s="18" t="str">
        <f t="shared" si="95"/>
        <v>A. 총체적과장형</v>
      </c>
      <c r="AS305">
        <f t="shared" si="96"/>
        <v>0</v>
      </c>
      <c r="AT305">
        <f t="shared" si="97"/>
        <v>3.5</v>
      </c>
      <c r="AU305">
        <f t="shared" si="98"/>
        <v>3.4285714285714279</v>
      </c>
      <c r="AV305">
        <f t="shared" si="99"/>
        <v>4</v>
      </c>
    </row>
    <row r="306" spans="1:48" x14ac:dyDescent="0.3">
      <c r="A306" t="s">
        <v>125</v>
      </c>
      <c r="B306" t="s">
        <v>120</v>
      </c>
      <c r="C306">
        <v>2023</v>
      </c>
      <c r="D306" t="s">
        <v>90</v>
      </c>
      <c r="E306">
        <v>6</v>
      </c>
      <c r="F306">
        <v>6</v>
      </c>
      <c r="G306">
        <v>8</v>
      </c>
      <c r="H306">
        <v>4</v>
      </c>
      <c r="I306">
        <f t="shared" si="80"/>
        <v>5.8</v>
      </c>
      <c r="J306">
        <f t="array" ref="J306">STDEV(IF(($B$3:$B$722=$B306)*($C$3:$C$722=$C306)*($D$3:$D$722=$D306),$E$3:$E$722))</f>
        <v>1.1352924243950946</v>
      </c>
      <c r="K306">
        <f t="shared" si="81"/>
        <v>6.6</v>
      </c>
      <c r="L306">
        <f t="array" ref="L306">STDEV(IF(($B$3:$B$722=$B306)*($C$3:$C$722=$C306)*($D$3:$D$722=$D306),$F$3:$F$722))</f>
        <v>1.3498971154211048</v>
      </c>
      <c r="M306">
        <f t="shared" si="82"/>
        <v>7.8</v>
      </c>
      <c r="N306">
        <f t="array" ref="N306">STDEV(IF(($B$3:$B$722=$B306)*($C$3:$C$722=$C306)*($D$3:$D$722=$D306),$G$3:$G$722))</f>
        <v>0.63245553203367588</v>
      </c>
      <c r="O306">
        <f t="shared" si="83"/>
        <v>5</v>
      </c>
      <c r="P306">
        <f t="array" ref="P306">STDEV(IF(($B$3:$B$722=$B306)*($C$3:$C$722=$C306)*($D$3:$D$722=$D306),$H$3:$H$722))</f>
        <v>1.699673171197595</v>
      </c>
      <c r="Q306" s="35">
        <f t="shared" si="84"/>
        <v>0.17616606585441102</v>
      </c>
      <c r="R306">
        <f t="shared" si="85"/>
        <v>-0.44447831849231539</v>
      </c>
      <c r="S306">
        <f t="shared" si="86"/>
        <v>0.31622776601683822</v>
      </c>
      <c r="T306">
        <f t="shared" si="87"/>
        <v>-0.58834840541455213</v>
      </c>
      <c r="U306" s="22">
        <v>-0.4545448275862069</v>
      </c>
      <c r="V306">
        <v>1</v>
      </c>
      <c r="W306">
        <v>17</v>
      </c>
      <c r="X306">
        <v>11</v>
      </c>
      <c r="Y306">
        <v>29</v>
      </c>
      <c r="AF306">
        <v>1</v>
      </c>
      <c r="AG306" s="28">
        <f t="shared" si="88"/>
        <v>0</v>
      </c>
      <c r="AH306" s="31">
        <f t="shared" si="89"/>
        <v>0</v>
      </c>
      <c r="AI306" s="22" cm="1">
        <f t="array" ref="AI306">IF(U306="",0,IFERROR((U306-AVERAGEIFS($U$3:$U$722,$A$3:$A$722,$A306))/_xlfn.STDEV.S(_xlfn._xlws.FILTER($U$3:$U$722,$A$3:$A$722=$A306)),0))</f>
        <v>-1.2041474590082628</v>
      </c>
      <c r="AJ306" s="25">
        <f t="array" ref="AJ306">IFERROR((Z306-AVERAGEIFS($Z$3:$Z$722,$A$3:$A$722,$A306))/_xlfn.STDEV.S(_xlfn._xlws.FILTER($Z$3:$Z$722,$A$3:$A$722=$A306)),"")</f>
        <v>-10.137120554830041</v>
      </c>
      <c r="AK306" s="28">
        <f t="array" ref="AK306">IFERROR((AG306-AVERAGEIFS($AG$3:$AG$722,$A$3:$A$722,$A306))/_xlfn.STDEV.S(_xlfn._xlws.FILTER($AG$3:$AG$722,$A$3:$A$722=$A306)),"")</f>
        <v>-1.1190490891790381</v>
      </c>
      <c r="AL306" s="31">
        <f t="array" ref="AL306">IFERROR((AH306-AVERAGEIFS($AH$3:$AH$722,$A$3:$A$722,$A306))/_xlfn.STDEV.S(_xlfn._xlws.FILTER($AH$3:$AH$722,$A$3:$A$722=$A306)),"")</f>
        <v>-1.1121637873881607</v>
      </c>
      <c r="AM306" s="18">
        <f t="shared" si="90"/>
        <v>-1.3803135248626739</v>
      </c>
      <c r="AN306" s="18">
        <f t="shared" si="91"/>
        <v>-10.313286620684451</v>
      </c>
      <c r="AO306">
        <f t="shared" si="92"/>
        <v>8.9329730958217777</v>
      </c>
      <c r="AP306">
        <f t="shared" si="93"/>
        <v>-1.4352768551958763</v>
      </c>
      <c r="AQ306">
        <f t="shared" si="94"/>
        <v>-0.52381538197360855</v>
      </c>
      <c r="AR306" s="18" t="str">
        <f t="shared" si="95"/>
        <v>A. 총체적과장형</v>
      </c>
      <c r="AS306">
        <f t="shared" si="96"/>
        <v>3.5</v>
      </c>
      <c r="AT306">
        <f t="shared" si="97"/>
        <v>3.4285714285714279</v>
      </c>
      <c r="AU306">
        <f t="shared" si="98"/>
        <v>4</v>
      </c>
      <c r="AV306">
        <f t="shared" si="99"/>
        <v>0</v>
      </c>
    </row>
    <row r="307" spans="1:48" x14ac:dyDescent="0.3">
      <c r="A307" t="s">
        <v>125</v>
      </c>
      <c r="B307" t="s">
        <v>120</v>
      </c>
      <c r="C307">
        <v>2024</v>
      </c>
      <c r="D307" t="s">
        <v>91</v>
      </c>
      <c r="E307">
        <v>4</v>
      </c>
      <c r="F307">
        <v>8</v>
      </c>
      <c r="G307">
        <v>6</v>
      </c>
      <c r="H307">
        <v>2</v>
      </c>
      <c r="I307">
        <f t="shared" si="80"/>
        <v>5.2</v>
      </c>
      <c r="J307">
        <f t="array" ref="J307">STDEV(IF(($B$3:$B$722=$B307)*($C$3:$C$722=$C307)*($D$3:$D$722=$D307),$E$3:$E$722))</f>
        <v>1.0327955589886457</v>
      </c>
      <c r="K307">
        <f t="shared" si="81"/>
        <v>7</v>
      </c>
      <c r="L307">
        <f t="array" ref="L307">STDEV(IF(($B$3:$B$722=$B307)*($C$3:$C$722=$C307)*($D$3:$D$722=$D307),$F$3:$F$722))</f>
        <v>1.0540925533894598</v>
      </c>
      <c r="M307">
        <f t="shared" si="82"/>
        <v>7.2</v>
      </c>
      <c r="N307">
        <f t="array" ref="N307">STDEV(IF(($B$3:$B$722=$B307)*($C$3:$C$722=$C307)*($D$3:$D$722=$D307),$G$3:$G$722))</f>
        <v>1.0327955589886457</v>
      </c>
      <c r="O307">
        <f t="shared" si="83"/>
        <v>4.2</v>
      </c>
      <c r="P307">
        <f t="array" ref="P307">STDEV(IF(($B$3:$B$722=$B307)*($C$3:$C$722=$C307)*($D$3:$D$722=$D307),$H$3:$H$722))</f>
        <v>1.4757295747452435</v>
      </c>
      <c r="Q307" s="35">
        <f t="shared" si="84"/>
        <v>-1.1618950038622238</v>
      </c>
      <c r="R307">
        <f t="shared" si="85"/>
        <v>0.94868329805051377</v>
      </c>
      <c r="S307">
        <f t="shared" si="86"/>
        <v>-1.1618950038622238</v>
      </c>
      <c r="T307">
        <f t="shared" si="87"/>
        <v>-1.4907880397936648</v>
      </c>
      <c r="U307" s="22">
        <v>-3.0620000000000001E-2</v>
      </c>
      <c r="V307">
        <v>1</v>
      </c>
      <c r="W307">
        <v>1</v>
      </c>
      <c r="X307">
        <v>3</v>
      </c>
      <c r="Y307">
        <v>5</v>
      </c>
      <c r="Z307" s="25">
        <v>3.5</v>
      </c>
      <c r="AA307" s="28">
        <v>3.25</v>
      </c>
      <c r="AB307" s="28">
        <v>3.125</v>
      </c>
      <c r="AC307" s="28">
        <v>3</v>
      </c>
      <c r="AD307" s="31">
        <v>2.75</v>
      </c>
      <c r="AE307" s="31">
        <v>2.5</v>
      </c>
      <c r="AF307">
        <v>8</v>
      </c>
      <c r="AG307" s="28">
        <f t="shared" si="88"/>
        <v>3.125</v>
      </c>
      <c r="AH307" s="31">
        <f t="shared" si="89"/>
        <v>2.625</v>
      </c>
      <c r="AI307" s="22" cm="1">
        <f t="array" ref="AI307">IF(U307="",0,IFERROR((U307-AVERAGEIFS($U$3:$U$722,$A$3:$A$722,$A307))/_xlfn.STDEV.S(_xlfn._xlws.FILTER($U$3:$U$722,$A$3:$A$722=$A307)),0))</f>
        <v>0.17577180067217954</v>
      </c>
      <c r="AJ307" s="25">
        <f t="array" ref="AJ307">IFERROR((Z307-AVERAGEIFS($Z$3:$Z$722,$A$3:$A$722,$A307))/_xlfn.STDEV.S(_xlfn._xlws.FILTER($Z$3:$Z$722,$A$3:$A$722=$A307)),"")</f>
        <v>-1.0529092355196774</v>
      </c>
      <c r="AK307" s="28">
        <f t="array" ref="AK307">IFERROR((AG307-AVERAGEIFS($AG$3:$AG$722,$A$3:$A$722,$A307))/_xlfn.STDEV.S(_xlfn._xlws.FILTER($AG$3:$AG$722,$A$3:$A$722=$A307)),"")</f>
        <v>0.5793936284448975</v>
      </c>
      <c r="AL307" s="31">
        <f t="array" ref="AL307">IFERROR((AH307-AVERAGEIFS($AH$3:$AH$722,$A$3:$A$722,$A307))/_xlfn.STDEV.S(_xlfn._xlws.FILTER($AH$3:$AH$722,$A$3:$A$722=$A307)),"")</f>
        <v>0.3880071831104408</v>
      </c>
      <c r="AM307" s="18">
        <f t="shared" si="90"/>
        <v>1.3376668045344033</v>
      </c>
      <c r="AN307" s="18">
        <f t="shared" si="91"/>
        <v>0.10898576834254636</v>
      </c>
      <c r="AO307">
        <f t="shared" si="92"/>
        <v>1.228681036191857</v>
      </c>
      <c r="AP307">
        <f t="shared" si="93"/>
        <v>1.7412886323071213</v>
      </c>
      <c r="AQ307">
        <f t="shared" si="94"/>
        <v>1.8787952229041056</v>
      </c>
      <c r="AR307" s="18" t="str">
        <f t="shared" si="95"/>
        <v>D. 균형일치형</v>
      </c>
      <c r="AS307">
        <f t="shared" si="96"/>
        <v>3.4285714285714279</v>
      </c>
      <c r="AT307">
        <f t="shared" si="97"/>
        <v>4</v>
      </c>
      <c r="AU307">
        <f t="shared" si="98"/>
        <v>0</v>
      </c>
      <c r="AV307">
        <f t="shared" si="99"/>
        <v>0</v>
      </c>
    </row>
    <row r="308" spans="1:48" x14ac:dyDescent="0.3">
      <c r="A308" t="s">
        <v>125</v>
      </c>
      <c r="B308" t="s">
        <v>120</v>
      </c>
      <c r="C308">
        <v>2024</v>
      </c>
      <c r="D308" t="s">
        <v>92</v>
      </c>
      <c r="E308">
        <v>4</v>
      </c>
      <c r="F308">
        <v>8</v>
      </c>
      <c r="G308">
        <v>6</v>
      </c>
      <c r="H308">
        <v>2</v>
      </c>
      <c r="I308">
        <f t="shared" si="80"/>
        <v>5.2</v>
      </c>
      <c r="J308">
        <f t="array" ref="J308">STDEV(IF(($B$3:$B$722=$B308)*($C$3:$C$722=$C308)*($D$3:$D$722=$D308),$E$3:$E$722))</f>
        <v>1.0327955589886457</v>
      </c>
      <c r="K308">
        <f t="shared" si="81"/>
        <v>7</v>
      </c>
      <c r="L308">
        <f t="array" ref="L308">STDEV(IF(($B$3:$B$722=$B308)*($C$3:$C$722=$C308)*($D$3:$D$722=$D308),$F$3:$F$722))</f>
        <v>1.0540925533894598</v>
      </c>
      <c r="M308">
        <f t="shared" si="82"/>
        <v>7.2</v>
      </c>
      <c r="N308">
        <f t="array" ref="N308">STDEV(IF(($B$3:$B$722=$B308)*($C$3:$C$722=$C308)*($D$3:$D$722=$D308),$G$3:$G$722))</f>
        <v>1.0327955589886457</v>
      </c>
      <c r="O308">
        <f t="shared" si="83"/>
        <v>4.2</v>
      </c>
      <c r="P308">
        <f t="array" ref="P308">STDEV(IF(($B$3:$B$722=$B308)*($C$3:$C$722=$C308)*($D$3:$D$722=$D308),$H$3:$H$722))</f>
        <v>1.4757295747452435</v>
      </c>
      <c r="Q308" s="35">
        <f t="shared" si="84"/>
        <v>-1.1618950038622238</v>
      </c>
      <c r="R308">
        <f t="shared" si="85"/>
        <v>0.94868329805051377</v>
      </c>
      <c r="S308">
        <f t="shared" si="86"/>
        <v>-1.1618950038622238</v>
      </c>
      <c r="T308">
        <f t="shared" si="87"/>
        <v>-1.4907880397936648</v>
      </c>
      <c r="U308" s="22">
        <v>0.21058571428571429</v>
      </c>
      <c r="V308">
        <v>2</v>
      </c>
      <c r="W308">
        <v>0</v>
      </c>
      <c r="X308">
        <v>5</v>
      </c>
      <c r="Y308">
        <v>7</v>
      </c>
      <c r="Z308" s="25">
        <v>3.4285714285714279</v>
      </c>
      <c r="AA308" s="28">
        <v>3.5714285714285721</v>
      </c>
      <c r="AB308" s="28">
        <v>3.285714285714286</v>
      </c>
      <c r="AC308" s="28">
        <v>2.8571428571428572</v>
      </c>
      <c r="AD308" s="31">
        <v>3.1428571428571428</v>
      </c>
      <c r="AE308" s="31">
        <v>2.8571428571428572</v>
      </c>
      <c r="AF308">
        <v>7</v>
      </c>
      <c r="AG308" s="28">
        <f t="shared" si="88"/>
        <v>3.2380952380952386</v>
      </c>
      <c r="AH308" s="31">
        <f t="shared" si="89"/>
        <v>3</v>
      </c>
      <c r="AI308" s="22" cm="1">
        <f t="array" ref="AI308">IF(U308="",0,IFERROR((U308-AVERAGEIFS($U$3:$U$722,$A$3:$A$722,$A308))/_xlfn.STDEV.S(_xlfn._xlws.FILTER($U$3:$U$722,$A$3:$A$722=$A308)),0))</f>
        <v>0.96092140510328561</v>
      </c>
      <c r="AJ308" s="25">
        <f t="array" ref="AJ308">IFERROR((Z308-AVERAGEIFS($Z$3:$Z$722,$A$3:$A$722,$A308))/_xlfn.STDEV.S(_xlfn._xlws.FILTER($Z$3:$Z$722,$A$3:$A$722=$A308)),"")</f>
        <v>-1.2383013032607069</v>
      </c>
      <c r="AK308" s="28">
        <f t="array" ref="AK308">IFERROR((AG308-AVERAGEIFS($AG$3:$AG$722,$A$3:$A$722,$A308))/_xlfn.STDEV.S(_xlfn._xlws.FILTER($AG$3:$AG$722,$A$3:$A$722=$A308)),"")</f>
        <v>0.64086107917795443</v>
      </c>
      <c r="AL308" s="31">
        <f t="array" ref="AL308">IFERROR((AH308-AVERAGEIFS($AH$3:$AH$722,$A$3:$A$722,$A308))/_xlfn.STDEV.S(_xlfn._xlws.FILTER($AH$3:$AH$722,$A$3:$A$722=$A308)),"")</f>
        <v>0.60231732175309816</v>
      </c>
      <c r="AM308" s="18">
        <f t="shared" si="90"/>
        <v>2.1228164089655093</v>
      </c>
      <c r="AN308" s="18">
        <f t="shared" si="91"/>
        <v>-7.6406299398483091E-2</v>
      </c>
      <c r="AO308">
        <f t="shared" si="92"/>
        <v>2.1992227083639926</v>
      </c>
      <c r="AP308">
        <f t="shared" si="93"/>
        <v>1.8027560830401783</v>
      </c>
      <c r="AQ308">
        <f t="shared" si="94"/>
        <v>2.0931053615467627</v>
      </c>
      <c r="AR308" s="18" t="str">
        <f t="shared" si="95"/>
        <v>D. 균형일치형</v>
      </c>
      <c r="AS308">
        <f t="shared" si="96"/>
        <v>4</v>
      </c>
      <c r="AT308">
        <f t="shared" si="97"/>
        <v>0</v>
      </c>
      <c r="AU308">
        <f t="shared" si="98"/>
        <v>0</v>
      </c>
      <c r="AV308">
        <f t="shared" si="99"/>
        <v>0</v>
      </c>
    </row>
    <row r="309" spans="1:48" x14ac:dyDescent="0.3">
      <c r="A309" t="s">
        <v>125</v>
      </c>
      <c r="B309" t="s">
        <v>120</v>
      </c>
      <c r="C309">
        <v>2024</v>
      </c>
      <c r="D309" t="s">
        <v>93</v>
      </c>
      <c r="E309">
        <v>4</v>
      </c>
      <c r="F309">
        <v>8</v>
      </c>
      <c r="G309">
        <v>6</v>
      </c>
      <c r="H309">
        <v>2</v>
      </c>
      <c r="I309">
        <f t="shared" si="80"/>
        <v>5.2</v>
      </c>
      <c r="J309">
        <f t="array" ref="J309">STDEV(IF(($B$3:$B$722=$B309)*($C$3:$C$722=$C309)*($D$3:$D$722=$D309),$E$3:$E$722))</f>
        <v>1.0327955589886457</v>
      </c>
      <c r="K309">
        <f t="shared" si="81"/>
        <v>7</v>
      </c>
      <c r="L309">
        <f t="array" ref="L309">STDEV(IF(($B$3:$B$722=$B309)*($C$3:$C$722=$C309)*($D$3:$D$722=$D309),$F$3:$F$722))</f>
        <v>1.0540925533894598</v>
      </c>
      <c r="M309">
        <f t="shared" si="82"/>
        <v>7.2</v>
      </c>
      <c r="N309">
        <f t="array" ref="N309">STDEV(IF(($B$3:$B$722=$B309)*($C$3:$C$722=$C309)*($D$3:$D$722=$D309),$G$3:$G$722))</f>
        <v>1.0327955589886457</v>
      </c>
      <c r="O309">
        <f t="shared" si="83"/>
        <v>4.2</v>
      </c>
      <c r="P309">
        <f t="array" ref="P309">STDEV(IF(($B$3:$B$722=$B309)*($C$3:$C$722=$C309)*($D$3:$D$722=$D309),$H$3:$H$722))</f>
        <v>1.4757295747452435</v>
      </c>
      <c r="Q309" s="35">
        <f t="shared" si="84"/>
        <v>-1.1618950038622238</v>
      </c>
      <c r="R309">
        <f t="shared" si="85"/>
        <v>0.94868329805051377</v>
      </c>
      <c r="S309">
        <f t="shared" si="86"/>
        <v>-1.1618950038622238</v>
      </c>
      <c r="T309">
        <f t="shared" si="87"/>
        <v>-1.4907880397936648</v>
      </c>
      <c r="U309" s="22">
        <v>-0.39122000000000001</v>
      </c>
      <c r="V309">
        <v>0</v>
      </c>
      <c r="W309">
        <v>2</v>
      </c>
      <c r="X309">
        <v>3</v>
      </c>
      <c r="Y309">
        <v>5</v>
      </c>
      <c r="Z309" s="25">
        <v>4</v>
      </c>
      <c r="AA309" s="28">
        <v>4</v>
      </c>
      <c r="AB309" s="28">
        <v>4</v>
      </c>
      <c r="AC309" s="28">
        <v>4</v>
      </c>
      <c r="AD309" s="31">
        <v>4</v>
      </c>
      <c r="AE309" s="31">
        <v>4</v>
      </c>
      <c r="AF309">
        <v>2</v>
      </c>
      <c r="AG309" s="28">
        <f t="shared" si="88"/>
        <v>4</v>
      </c>
      <c r="AH309" s="31">
        <f t="shared" si="89"/>
        <v>4</v>
      </c>
      <c r="AI309" s="22" cm="1">
        <f t="array" ref="AI309">IF(U309="",0,IFERROR((U309-AVERAGEIFS($U$3:$U$722,$A$3:$A$722,$A309))/_xlfn.STDEV.S(_xlfn._xlws.FILTER($U$3:$U$722,$A$3:$A$722=$A309)),0))</f>
        <v>-0.9980185806887204</v>
      </c>
      <c r="AJ309" s="25">
        <f t="array" ref="AJ309">IFERROR((Z309-AVERAGEIFS($Z$3:$Z$722,$A$3:$A$722,$A309))/_xlfn.STDEV.S(_xlfn._xlws.FILTER($Z$3:$Z$722,$A$3:$A$722=$A309)),"")</f>
        <v>0.24483523866751739</v>
      </c>
      <c r="AK309" s="28">
        <f t="array" ref="AK309">IFERROR((AG309-AVERAGEIFS($AG$3:$AG$722,$A$3:$A$722,$A309))/_xlfn.STDEV.S(_xlfn._xlws.FILTER($AG$3:$AG$722,$A$3:$A$722=$A309)),"")</f>
        <v>1.0549575893795993</v>
      </c>
      <c r="AL309" s="31">
        <f t="array" ref="AL309">IFERROR((AH309-AVERAGEIFS($AH$3:$AH$722,$A$3:$A$722,$A309))/_xlfn.STDEV.S(_xlfn._xlws.FILTER($AH$3:$AH$722,$A$3:$A$722=$A309)),"")</f>
        <v>1.1738110248001847</v>
      </c>
      <c r="AM309" s="18">
        <f t="shared" si="90"/>
        <v>0.16387642317350337</v>
      </c>
      <c r="AN309" s="18">
        <f t="shared" si="91"/>
        <v>1.4067302425297412</v>
      </c>
      <c r="AO309">
        <f t="shared" si="92"/>
        <v>-1.2428538193562377</v>
      </c>
      <c r="AP309">
        <f t="shared" si="93"/>
        <v>2.216852593241823</v>
      </c>
      <c r="AQ309">
        <f t="shared" si="94"/>
        <v>2.6645990645938493</v>
      </c>
      <c r="AR309" s="18" t="str">
        <f t="shared" si="95"/>
        <v>D. 균형일치형</v>
      </c>
      <c r="AS309">
        <f t="shared" si="96"/>
        <v>0</v>
      </c>
      <c r="AT309">
        <f t="shared" si="97"/>
        <v>0</v>
      </c>
      <c r="AU309">
        <f t="shared" si="98"/>
        <v>0</v>
      </c>
      <c r="AV309">
        <f t="shared" si="99"/>
        <v>4.333333333333333</v>
      </c>
    </row>
    <row r="310" spans="1:48" x14ac:dyDescent="0.3">
      <c r="A310" t="s">
        <v>125</v>
      </c>
      <c r="B310" t="s">
        <v>120</v>
      </c>
      <c r="C310">
        <v>2024</v>
      </c>
      <c r="D310" t="s">
        <v>94</v>
      </c>
      <c r="E310">
        <v>4</v>
      </c>
      <c r="F310">
        <v>8</v>
      </c>
      <c r="G310">
        <v>6</v>
      </c>
      <c r="H310">
        <v>2</v>
      </c>
      <c r="I310">
        <f t="shared" si="80"/>
        <v>5.2</v>
      </c>
      <c r="J310">
        <f t="array" ref="J310">STDEV(IF(($B$3:$B$722=$B310)*($C$3:$C$722=$C310)*($D$3:$D$722=$D310),$E$3:$E$722))</f>
        <v>1.0327955589886457</v>
      </c>
      <c r="K310">
        <f t="shared" si="81"/>
        <v>7</v>
      </c>
      <c r="L310">
        <f t="array" ref="L310">STDEV(IF(($B$3:$B$722=$B310)*($C$3:$C$722=$C310)*($D$3:$D$722=$D310),$F$3:$F$722))</f>
        <v>1.0540925533894598</v>
      </c>
      <c r="M310">
        <f t="shared" si="82"/>
        <v>7.2</v>
      </c>
      <c r="N310">
        <f t="array" ref="N310">STDEV(IF(($B$3:$B$722=$B310)*($C$3:$C$722=$C310)*($D$3:$D$722=$D310),$G$3:$G$722))</f>
        <v>1.0327955589886457</v>
      </c>
      <c r="O310">
        <f t="shared" si="83"/>
        <v>4.2</v>
      </c>
      <c r="P310">
        <f t="array" ref="P310">STDEV(IF(($B$3:$B$722=$B310)*($C$3:$C$722=$C310)*($D$3:$D$722=$D310),$H$3:$H$722))</f>
        <v>1.4757295747452435</v>
      </c>
      <c r="Q310" s="35">
        <f t="shared" si="84"/>
        <v>-1.1618950038622238</v>
      </c>
      <c r="R310">
        <f t="shared" si="85"/>
        <v>0.94868329805051377</v>
      </c>
      <c r="S310">
        <f t="shared" si="86"/>
        <v>-1.1618950038622238</v>
      </c>
      <c r="T310">
        <f t="shared" si="87"/>
        <v>-1.4907880397936648</v>
      </c>
      <c r="U310" s="22">
        <v>-0.24344999999999989</v>
      </c>
      <c r="V310">
        <v>1</v>
      </c>
      <c r="W310">
        <v>5</v>
      </c>
      <c r="X310">
        <v>8</v>
      </c>
      <c r="Y310">
        <v>14</v>
      </c>
      <c r="AF310">
        <v>1</v>
      </c>
      <c r="AG310" s="28">
        <f t="shared" si="88"/>
        <v>0</v>
      </c>
      <c r="AH310" s="31">
        <f t="shared" si="89"/>
        <v>0</v>
      </c>
      <c r="AI310" s="22" cm="1">
        <f t="array" ref="AI310">IF(U310="",0,IFERROR((U310-AVERAGEIFS($U$3:$U$722,$A$3:$A$722,$A310))/_xlfn.STDEV.S(_xlfn._xlws.FILTER($U$3:$U$722,$A$3:$A$722=$A310)),0))</f>
        <v>-0.51701191220924081</v>
      </c>
      <c r="AJ310" s="25">
        <f t="array" ref="AJ310">IFERROR((Z310-AVERAGEIFS($Z$3:$Z$722,$A$3:$A$722,$A310))/_xlfn.STDEV.S(_xlfn._xlws.FILTER($Z$3:$Z$722,$A$3:$A$722=$A310)),"")</f>
        <v>-10.137120554830041</v>
      </c>
      <c r="AK310" s="28">
        <f t="array" ref="AK310">IFERROR((AG310-AVERAGEIFS($AG$3:$AG$722,$A$3:$A$722,$A310))/_xlfn.STDEV.S(_xlfn._xlws.FILTER($AG$3:$AG$722,$A$3:$A$722=$A310)),"")</f>
        <v>-1.1190490891790381</v>
      </c>
      <c r="AL310" s="31">
        <f t="array" ref="AL310">IFERROR((AH310-AVERAGEIFS($AH$3:$AH$722,$A$3:$A$722,$A310))/_xlfn.STDEV.S(_xlfn._xlws.FILTER($AH$3:$AH$722,$A$3:$A$722=$A310)),"")</f>
        <v>-1.1121637873881607</v>
      </c>
      <c r="AM310" s="18">
        <f t="shared" si="90"/>
        <v>0.64488309165298296</v>
      </c>
      <c r="AN310" s="18">
        <f t="shared" si="91"/>
        <v>-8.9752255509678172</v>
      </c>
      <c r="AO310">
        <f t="shared" si="92"/>
        <v>9.6201086426207993</v>
      </c>
      <c r="AP310">
        <f t="shared" si="93"/>
        <v>4.284591468318566E-2</v>
      </c>
      <c r="AQ310">
        <f t="shared" si="94"/>
        <v>0.37862425240550412</v>
      </c>
      <c r="AR310" s="18" t="str">
        <f t="shared" si="95"/>
        <v>C. 내부은폐형</v>
      </c>
      <c r="AS310">
        <f t="shared" si="96"/>
        <v>0</v>
      </c>
      <c r="AT310">
        <f t="shared" si="97"/>
        <v>0</v>
      </c>
      <c r="AU310">
        <f t="shared" si="98"/>
        <v>4.333333333333333</v>
      </c>
      <c r="AV310">
        <f t="shared" si="99"/>
        <v>0</v>
      </c>
    </row>
    <row r="311" spans="1:48" x14ac:dyDescent="0.3">
      <c r="A311" t="s">
        <v>125</v>
      </c>
      <c r="B311" t="s">
        <v>120</v>
      </c>
      <c r="C311">
        <v>2025</v>
      </c>
      <c r="D311" t="s">
        <v>95</v>
      </c>
      <c r="E311">
        <v>2</v>
      </c>
      <c r="F311">
        <v>6</v>
      </c>
      <c r="G311">
        <v>6</v>
      </c>
      <c r="H311">
        <v>1</v>
      </c>
      <c r="I311">
        <f t="shared" si="80"/>
        <v>5.2</v>
      </c>
      <c r="J311">
        <f t="array" ref="J311">STDEV(IF(($B$3:$B$722=$B311)*($C$3:$C$722=$C311)*($D$3:$D$722=$D311),$E$3:$E$722))</f>
        <v>1.9321835661585924</v>
      </c>
      <c r="K311">
        <f t="shared" si="81"/>
        <v>7</v>
      </c>
      <c r="L311">
        <f t="array" ref="L311">STDEV(IF(($B$3:$B$722=$B311)*($C$3:$C$722=$C311)*($D$3:$D$722=$D311),$F$3:$F$722))</f>
        <v>1.0540925533894598</v>
      </c>
      <c r="M311">
        <f t="shared" si="82"/>
        <v>7</v>
      </c>
      <c r="N311">
        <f t="array" ref="N311">STDEV(IF(($B$3:$B$722=$B311)*($C$3:$C$722=$C311)*($D$3:$D$722=$D311),$G$3:$G$722))</f>
        <v>1.0540925533894598</v>
      </c>
      <c r="O311">
        <f t="shared" si="83"/>
        <v>4.4000000000000004</v>
      </c>
      <c r="P311">
        <f t="array" ref="P311">STDEV(IF(($B$3:$B$722=$B311)*($C$3:$C$722=$C311)*($D$3:$D$722=$D311),$H$3:$H$722))</f>
        <v>2.2211108331943574</v>
      </c>
      <c r="Q311" s="35">
        <f t="shared" si="84"/>
        <v>-1.6561573424216496</v>
      </c>
      <c r="R311">
        <f t="shared" si="85"/>
        <v>-0.94868329805051377</v>
      </c>
      <c r="S311">
        <f t="shared" si="86"/>
        <v>-0.94868329805051377</v>
      </c>
      <c r="T311">
        <f t="shared" si="87"/>
        <v>-1.530765574228544</v>
      </c>
      <c r="U311" s="22">
        <v>-0.17954999999999999</v>
      </c>
      <c r="V311">
        <v>3</v>
      </c>
      <c r="W311">
        <v>7</v>
      </c>
      <c r="X311">
        <v>12</v>
      </c>
      <c r="Y311">
        <v>22</v>
      </c>
      <c r="AF311">
        <v>0</v>
      </c>
      <c r="AG311" s="28">
        <f t="shared" si="88"/>
        <v>0</v>
      </c>
      <c r="AH311" s="31">
        <f t="shared" si="89"/>
        <v>0</v>
      </c>
      <c r="AI311" s="22" cm="1">
        <f t="array" ref="AI311">IF(U311="",0,IFERROR((U311-AVERAGEIFS($U$3:$U$722,$A$3:$A$722,$A311))/_xlfn.STDEV.S(_xlfn._xlws.FILTER($U$3:$U$722,$A$3:$A$722=$A311)),0))</f>
        <v>-0.30901078805793364</v>
      </c>
      <c r="AJ311" s="25">
        <f t="array" ref="AJ311">IFERROR((Z311-AVERAGEIFS($Z$3:$Z$722,$A$3:$A$722,$A311))/_xlfn.STDEV.S(_xlfn._xlws.FILTER($Z$3:$Z$722,$A$3:$A$722=$A311)),"")</f>
        <v>-10.137120554830041</v>
      </c>
      <c r="AK311" s="28">
        <f t="array" ref="AK311">IFERROR((AG311-AVERAGEIFS($AG$3:$AG$722,$A$3:$A$722,$A311))/_xlfn.STDEV.S(_xlfn._xlws.FILTER($AG$3:$AG$722,$A$3:$A$722=$A311)),"")</f>
        <v>-1.1190490891790381</v>
      </c>
      <c r="AL311" s="31">
        <f t="array" ref="AL311">IFERROR((AH311-AVERAGEIFS($AH$3:$AH$722,$A$3:$A$722,$A311))/_xlfn.STDEV.S(_xlfn._xlws.FILTER($AH$3:$AH$722,$A$3:$A$722=$A311)),"")</f>
        <v>-1.1121637873881607</v>
      </c>
      <c r="AM311" s="18">
        <f t="shared" si="90"/>
        <v>1.347146554363716</v>
      </c>
      <c r="AN311" s="18">
        <f t="shared" si="91"/>
        <v>-8.4809632124083905</v>
      </c>
      <c r="AO311">
        <f t="shared" si="92"/>
        <v>9.8281097667721067</v>
      </c>
      <c r="AP311">
        <f t="shared" si="93"/>
        <v>-0.17036579112852435</v>
      </c>
      <c r="AQ311">
        <f t="shared" si="94"/>
        <v>0.41860178684038329</v>
      </c>
      <c r="AR311" s="18" t="str">
        <f t="shared" si="95"/>
        <v>C. 내부은폐형</v>
      </c>
      <c r="AS311">
        <f t="shared" si="96"/>
        <v>0</v>
      </c>
      <c r="AT311">
        <f t="shared" si="97"/>
        <v>4.333333333333333</v>
      </c>
      <c r="AU311">
        <f t="shared" si="98"/>
        <v>0</v>
      </c>
      <c r="AV311" t="str">
        <f t="shared" si="99"/>
        <v/>
      </c>
    </row>
    <row r="312" spans="1:48" x14ac:dyDescent="0.3">
      <c r="A312" t="s">
        <v>125</v>
      </c>
      <c r="B312" t="s">
        <v>120</v>
      </c>
      <c r="C312">
        <v>2025</v>
      </c>
      <c r="D312" t="s">
        <v>96</v>
      </c>
      <c r="E312">
        <v>2</v>
      </c>
      <c r="F312">
        <v>6</v>
      </c>
      <c r="G312">
        <v>6</v>
      </c>
      <c r="H312">
        <v>1</v>
      </c>
      <c r="I312">
        <f t="shared" si="80"/>
        <v>5.2</v>
      </c>
      <c r="J312">
        <f t="array" ref="J312">STDEV(IF(($B$3:$B$722=$B312)*($C$3:$C$722=$C312)*($D$3:$D$722=$D312),$E$3:$E$722))</f>
        <v>1.9321835661585924</v>
      </c>
      <c r="K312">
        <f t="shared" si="81"/>
        <v>7</v>
      </c>
      <c r="L312">
        <f t="array" ref="L312">STDEV(IF(($B$3:$B$722=$B312)*($C$3:$C$722=$C312)*($D$3:$D$722=$D312),$F$3:$F$722))</f>
        <v>1.0540925533894598</v>
      </c>
      <c r="M312">
        <f t="shared" si="82"/>
        <v>7</v>
      </c>
      <c r="N312">
        <f t="array" ref="N312">STDEV(IF(($B$3:$B$722=$B312)*($C$3:$C$722=$C312)*($D$3:$D$722=$D312),$G$3:$G$722))</f>
        <v>1.0540925533894598</v>
      </c>
      <c r="O312">
        <f t="shared" si="83"/>
        <v>4.4000000000000004</v>
      </c>
      <c r="P312">
        <f t="array" ref="P312">STDEV(IF(($B$3:$B$722=$B312)*($C$3:$C$722=$C312)*($D$3:$D$722=$D312),$H$3:$H$722))</f>
        <v>2.2211108331943574</v>
      </c>
      <c r="Q312" s="35">
        <f t="shared" si="84"/>
        <v>-1.6561573424216496</v>
      </c>
      <c r="R312">
        <f t="shared" si="85"/>
        <v>-0.94868329805051377</v>
      </c>
      <c r="S312">
        <f t="shared" si="86"/>
        <v>-0.94868329805051377</v>
      </c>
      <c r="T312">
        <f t="shared" si="87"/>
        <v>-1.530765574228544</v>
      </c>
      <c r="U312" s="22">
        <v>-0.23026818181818179</v>
      </c>
      <c r="V312">
        <v>2</v>
      </c>
      <c r="W312">
        <v>8</v>
      </c>
      <c r="X312">
        <v>12</v>
      </c>
      <c r="Y312">
        <v>22</v>
      </c>
      <c r="AF312">
        <v>0</v>
      </c>
      <c r="AG312" s="28">
        <f t="shared" si="88"/>
        <v>0</v>
      </c>
      <c r="AH312" s="31">
        <f t="shared" si="89"/>
        <v>0</v>
      </c>
      <c r="AI312" s="22" cm="1">
        <f t="array" ref="AI312">IF(U312="",0,IFERROR((U312-AVERAGEIFS($U$3:$U$722,$A$3:$A$722,$A312))/_xlfn.STDEV.S(_xlfn._xlws.FILTER($U$3:$U$722,$A$3:$A$722=$A312)),0))</f>
        <v>-0.474103727542945</v>
      </c>
      <c r="AJ312" s="25">
        <f t="array" ref="AJ312">IFERROR((Z312-AVERAGEIFS($Z$3:$Z$722,$A$3:$A$722,$A312))/_xlfn.STDEV.S(_xlfn._xlws.FILTER($Z$3:$Z$722,$A$3:$A$722=$A312)),"")</f>
        <v>-10.137120554830041</v>
      </c>
      <c r="AK312" s="28">
        <f t="array" ref="AK312">IFERROR((AG312-AVERAGEIFS($AG$3:$AG$722,$A$3:$A$722,$A312))/_xlfn.STDEV.S(_xlfn._xlws.FILTER($AG$3:$AG$722,$A$3:$A$722=$A312)),"")</f>
        <v>-1.1190490891790381</v>
      </c>
      <c r="AL312" s="31">
        <f t="array" ref="AL312">IFERROR((AH312-AVERAGEIFS($AH$3:$AH$722,$A$3:$A$722,$A312))/_xlfn.STDEV.S(_xlfn._xlws.FILTER($AH$3:$AH$722,$A$3:$A$722=$A312)),"")</f>
        <v>-1.1121637873881607</v>
      </c>
      <c r="AM312" s="18">
        <f t="shared" si="90"/>
        <v>1.1820536148787046</v>
      </c>
      <c r="AN312" s="18">
        <f t="shared" si="91"/>
        <v>-8.4809632124083905</v>
      </c>
      <c r="AO312">
        <f t="shared" si="92"/>
        <v>9.6630168272870964</v>
      </c>
      <c r="AP312">
        <f t="shared" si="93"/>
        <v>-0.17036579112852435</v>
      </c>
      <c r="AQ312">
        <f t="shared" si="94"/>
        <v>0.41860178684038329</v>
      </c>
      <c r="AR312" s="18" t="str">
        <f t="shared" si="95"/>
        <v>C. 내부은폐형</v>
      </c>
      <c r="AS312">
        <f t="shared" si="96"/>
        <v>4.333333333333333</v>
      </c>
      <c r="AT312">
        <f t="shared" si="97"/>
        <v>0</v>
      </c>
      <c r="AU312" t="str">
        <f t="shared" si="98"/>
        <v/>
      </c>
      <c r="AV312" t="str">
        <f t="shared" si="99"/>
        <v/>
      </c>
    </row>
    <row r="313" spans="1:48" x14ac:dyDescent="0.3">
      <c r="A313" t="s">
        <v>125</v>
      </c>
      <c r="B313" t="s">
        <v>120</v>
      </c>
      <c r="C313">
        <v>2025</v>
      </c>
      <c r="D313" t="s">
        <v>97</v>
      </c>
      <c r="E313">
        <v>2</v>
      </c>
      <c r="F313">
        <v>6</v>
      </c>
      <c r="G313">
        <v>6</v>
      </c>
      <c r="H313">
        <v>1</v>
      </c>
      <c r="I313">
        <f t="shared" si="80"/>
        <v>5.2</v>
      </c>
      <c r="J313">
        <f t="array" ref="J313">STDEV(IF(($B$3:$B$722=$B313)*($C$3:$C$722=$C313)*($D$3:$D$722=$D313),$E$3:$E$722))</f>
        <v>1.9321835661585924</v>
      </c>
      <c r="K313">
        <f t="shared" si="81"/>
        <v>7</v>
      </c>
      <c r="L313">
        <f t="array" ref="L313">STDEV(IF(($B$3:$B$722=$B313)*($C$3:$C$722=$C313)*($D$3:$D$722=$D313),$F$3:$F$722))</f>
        <v>1.0540925533894598</v>
      </c>
      <c r="M313">
        <f t="shared" si="82"/>
        <v>7</v>
      </c>
      <c r="N313">
        <f t="array" ref="N313">STDEV(IF(($B$3:$B$722=$B313)*($C$3:$C$722=$C313)*($D$3:$D$722=$D313),$G$3:$G$722))</f>
        <v>1.0540925533894598</v>
      </c>
      <c r="O313">
        <f t="shared" si="83"/>
        <v>4.4000000000000004</v>
      </c>
      <c r="P313">
        <f t="array" ref="P313">STDEV(IF(($B$3:$B$722=$B313)*($C$3:$C$722=$C313)*($D$3:$D$722=$D313),$H$3:$H$722))</f>
        <v>2.2211108331943574</v>
      </c>
      <c r="Q313" s="35">
        <f t="shared" si="84"/>
        <v>-1.6561573424216496</v>
      </c>
      <c r="R313">
        <f t="shared" si="85"/>
        <v>-0.94868329805051377</v>
      </c>
      <c r="S313">
        <f t="shared" si="86"/>
        <v>-0.94868329805051377</v>
      </c>
      <c r="T313">
        <f t="shared" si="87"/>
        <v>-1.530765574228544</v>
      </c>
      <c r="U313" s="22">
        <v>0.67708571428571429</v>
      </c>
      <c r="V313">
        <v>5</v>
      </c>
      <c r="W313">
        <v>0</v>
      </c>
      <c r="X313">
        <v>2</v>
      </c>
      <c r="Y313">
        <v>7</v>
      </c>
      <c r="Z313" s="25">
        <v>4.333333333333333</v>
      </c>
      <c r="AA313" s="28">
        <v>4</v>
      </c>
      <c r="AB313" s="28">
        <v>4</v>
      </c>
      <c r="AC313" s="28">
        <v>4</v>
      </c>
      <c r="AD313" s="31">
        <v>3.666666666666667</v>
      </c>
      <c r="AE313" s="31">
        <v>3.666666666666667</v>
      </c>
      <c r="AF313">
        <v>3</v>
      </c>
      <c r="AG313" s="28">
        <f t="shared" si="88"/>
        <v>4</v>
      </c>
      <c r="AH313" s="31">
        <f t="shared" si="89"/>
        <v>3.666666666666667</v>
      </c>
      <c r="AI313" s="22" cm="1">
        <f t="array" ref="AI313">IF(U313="",0,IFERROR((U313-AVERAGEIFS($U$3:$U$722,$A$3:$A$722,$A313))/_xlfn.STDEV.S(_xlfn._xlws.FILTER($U$3:$U$722,$A$3:$A$722=$A313)),0))</f>
        <v>2.4794272645177613</v>
      </c>
      <c r="AJ313" s="25">
        <f t="array" ref="AJ313">IFERROR((Z313-AVERAGEIFS($Z$3:$Z$722,$A$3:$A$722,$A313))/_xlfn.STDEV.S(_xlfn._xlws.FILTER($Z$3:$Z$722,$A$3:$A$722=$A313)),"")</f>
        <v>1.1099982214589799</v>
      </c>
      <c r="AK313" s="28">
        <f t="array" ref="AK313">IFERROR((AG313-AVERAGEIFS($AG$3:$AG$722,$A$3:$A$722,$A313))/_xlfn.STDEV.S(_xlfn._xlws.FILTER($AG$3:$AG$722,$A$3:$A$722=$A313)),"")</f>
        <v>1.0549575893795993</v>
      </c>
      <c r="AL313" s="31">
        <f t="array" ref="AL313">IFERROR((AH313-AVERAGEIFS($AH$3:$AH$722,$A$3:$A$722,$A313))/_xlfn.STDEV.S(_xlfn._xlws.FILTER($AH$3:$AH$722,$A$3:$A$722=$A313)),"")</f>
        <v>0.98331312378448921</v>
      </c>
      <c r="AM313" s="18">
        <f t="shared" si="90"/>
        <v>4.1355846069394104</v>
      </c>
      <c r="AN313" s="18">
        <f t="shared" si="91"/>
        <v>2.7661555638806297</v>
      </c>
      <c r="AO313">
        <f t="shared" si="92"/>
        <v>1.3694290430587814</v>
      </c>
      <c r="AP313">
        <f t="shared" si="93"/>
        <v>2.0036408874301133</v>
      </c>
      <c r="AQ313">
        <f t="shared" si="94"/>
        <v>2.5140786980130332</v>
      </c>
      <c r="AR313" s="18" t="str">
        <f t="shared" si="95"/>
        <v>E. 총체적과소형</v>
      </c>
      <c r="AS313">
        <f t="shared" si="96"/>
        <v>0</v>
      </c>
      <c r="AT313" t="str">
        <f t="shared" si="97"/>
        <v/>
      </c>
      <c r="AU313" t="str">
        <f t="shared" si="98"/>
        <v/>
      </c>
      <c r="AV313" t="str">
        <f t="shared" si="99"/>
        <v/>
      </c>
    </row>
    <row r="314" spans="1:48" x14ac:dyDescent="0.3">
      <c r="A314" t="s">
        <v>125</v>
      </c>
      <c r="B314" t="s">
        <v>120</v>
      </c>
      <c r="C314">
        <v>2025</v>
      </c>
      <c r="D314" t="s">
        <v>98</v>
      </c>
      <c r="E314">
        <v>2</v>
      </c>
      <c r="F314">
        <v>6</v>
      </c>
      <c r="G314">
        <v>6</v>
      </c>
      <c r="H314">
        <v>1</v>
      </c>
      <c r="I314">
        <f t="shared" si="80"/>
        <v>5.2</v>
      </c>
      <c r="J314">
        <f t="array" ref="J314">STDEV(IF(($B$3:$B$722=$B314)*($C$3:$C$722=$C314)*($D$3:$D$722=$D314),$E$3:$E$722))</f>
        <v>1.9321835661585924</v>
      </c>
      <c r="K314">
        <f t="shared" si="81"/>
        <v>7</v>
      </c>
      <c r="L314">
        <f t="array" ref="L314">STDEV(IF(($B$3:$B$722=$B314)*($C$3:$C$722=$C314)*($D$3:$D$722=$D314),$F$3:$F$722))</f>
        <v>1.0540925533894598</v>
      </c>
      <c r="M314">
        <f t="shared" si="82"/>
        <v>7</v>
      </c>
      <c r="N314">
        <f t="array" ref="N314">STDEV(IF(($B$3:$B$722=$B314)*($C$3:$C$722=$C314)*($D$3:$D$722=$D314),$G$3:$G$722))</f>
        <v>1.0540925533894598</v>
      </c>
      <c r="O314">
        <f t="shared" si="83"/>
        <v>4.4000000000000004</v>
      </c>
      <c r="P314">
        <f t="array" ref="P314">STDEV(IF(($B$3:$B$722=$B314)*($C$3:$C$722=$C314)*($D$3:$D$722=$D314),$H$3:$H$722))</f>
        <v>2.2211108331943574</v>
      </c>
      <c r="Q314" s="35">
        <f t="shared" si="84"/>
        <v>-1.6561573424216496</v>
      </c>
      <c r="R314">
        <f t="shared" si="85"/>
        <v>-0.94868329805051377</v>
      </c>
      <c r="S314">
        <f t="shared" si="86"/>
        <v>-0.94868329805051377</v>
      </c>
      <c r="T314">
        <f t="shared" si="87"/>
        <v>-1.530765574228544</v>
      </c>
      <c r="U314" s="22">
        <v>2.52874999999999E-2</v>
      </c>
      <c r="V314">
        <v>3</v>
      </c>
      <c r="W314">
        <v>2</v>
      </c>
      <c r="X314">
        <v>11</v>
      </c>
      <c r="Y314">
        <v>16</v>
      </c>
      <c r="AF314">
        <v>0</v>
      </c>
      <c r="AG314" s="28">
        <f t="shared" si="88"/>
        <v>0</v>
      </c>
      <c r="AH314" s="31">
        <f t="shared" si="89"/>
        <v>0</v>
      </c>
      <c r="AI314" s="22" cm="1">
        <f t="array" ref="AI314">IF(U314="",0,IFERROR((U314-AVERAGEIFS($U$3:$U$722,$A$3:$A$722,$A314))/_xlfn.STDEV.S(_xlfn._xlws.FILTER($U$3:$U$722,$A$3:$A$722=$A314)),0))</f>
        <v>0.35775650878625159</v>
      </c>
      <c r="AJ314" s="25">
        <f t="array" ref="AJ314">IFERROR((Z314-AVERAGEIFS($Z$3:$Z$722,$A$3:$A$722,$A314))/_xlfn.STDEV.S(_xlfn._xlws.FILTER($Z$3:$Z$722,$A$3:$A$722=$A314)),"")</f>
        <v>-10.137120554830041</v>
      </c>
      <c r="AK314" s="28">
        <f t="array" ref="AK314">IFERROR((AG314-AVERAGEIFS($AG$3:$AG$722,$A$3:$A$722,$A314))/_xlfn.STDEV.S(_xlfn._xlws.FILTER($AG$3:$AG$722,$A$3:$A$722=$A314)),"")</f>
        <v>-1.1190490891790381</v>
      </c>
      <c r="AL314" s="31">
        <f t="array" ref="AL314">IFERROR((AH314-AVERAGEIFS($AH$3:$AH$722,$A$3:$A$722,$A314))/_xlfn.STDEV.S(_xlfn._xlws.FILTER($AH$3:$AH$722,$A$3:$A$722=$A314)),"")</f>
        <v>-1.1121637873881607</v>
      </c>
      <c r="AM314" s="18">
        <f t="shared" si="90"/>
        <v>2.0139138512079011</v>
      </c>
      <c r="AN314" s="18">
        <f t="shared" si="91"/>
        <v>-8.4809632124083905</v>
      </c>
      <c r="AO314">
        <f t="shared" si="92"/>
        <v>10.494877063616293</v>
      </c>
      <c r="AP314">
        <f t="shared" si="93"/>
        <v>-0.17036579112852435</v>
      </c>
      <c r="AQ314">
        <f t="shared" si="94"/>
        <v>0.41860178684038329</v>
      </c>
      <c r="AR314" s="18" t="str">
        <f t="shared" si="95"/>
        <v>C. 내부은폐형</v>
      </c>
      <c r="AS314" t="str">
        <f t="shared" si="96"/>
        <v/>
      </c>
      <c r="AT314" t="str">
        <f t="shared" si="97"/>
        <v/>
      </c>
      <c r="AU314" t="str">
        <f t="shared" si="98"/>
        <v/>
      </c>
      <c r="AV314" t="str">
        <f t="shared" si="99"/>
        <v/>
      </c>
    </row>
    <row r="315" spans="1:48" x14ac:dyDescent="0.3">
      <c r="A315" t="s">
        <v>126</v>
      </c>
      <c r="B315" t="s">
        <v>120</v>
      </c>
      <c r="C315">
        <v>2023</v>
      </c>
      <c r="D315" t="s">
        <v>87</v>
      </c>
      <c r="E315">
        <v>6</v>
      </c>
      <c r="F315">
        <v>8</v>
      </c>
      <c r="G315">
        <v>8</v>
      </c>
      <c r="H315">
        <v>6</v>
      </c>
      <c r="I315">
        <f t="shared" si="80"/>
        <v>5.8</v>
      </c>
      <c r="J315">
        <f t="array" ref="J315">STDEV(IF(($B$3:$B$722=$B315)*($C$3:$C$722=$C315)*($D$3:$D$722=$D315),$E$3:$E$722))</f>
        <v>1.1352924243950946</v>
      </c>
      <c r="K315">
        <f t="shared" si="81"/>
        <v>6.6</v>
      </c>
      <c r="L315">
        <f t="array" ref="L315">STDEV(IF(($B$3:$B$722=$B315)*($C$3:$C$722=$C315)*($D$3:$D$722=$D315),$F$3:$F$722))</f>
        <v>1.3498971154211048</v>
      </c>
      <c r="M315">
        <f t="shared" si="82"/>
        <v>7.8</v>
      </c>
      <c r="N315">
        <f t="array" ref="N315">STDEV(IF(($B$3:$B$722=$B315)*($C$3:$C$722=$C315)*($D$3:$D$722=$D315),$G$3:$G$722))</f>
        <v>0.63245553203367588</v>
      </c>
      <c r="O315">
        <f t="shared" si="83"/>
        <v>5</v>
      </c>
      <c r="P315">
        <f t="array" ref="P315">STDEV(IF(($B$3:$B$722=$B315)*($C$3:$C$722=$C315)*($D$3:$D$722=$D315),$H$3:$H$722))</f>
        <v>1.699673171197595</v>
      </c>
      <c r="Q315" s="35">
        <f t="shared" si="84"/>
        <v>0.17616606585441102</v>
      </c>
      <c r="R315">
        <f t="shared" si="85"/>
        <v>1.0371160764820702</v>
      </c>
      <c r="S315">
        <f t="shared" si="86"/>
        <v>0.31622776601683822</v>
      </c>
      <c r="T315">
        <f t="shared" si="87"/>
        <v>0.58834840541455213</v>
      </c>
      <c r="V315">
        <v>1</v>
      </c>
      <c r="W315">
        <v>0</v>
      </c>
      <c r="X315">
        <v>0</v>
      </c>
      <c r="Y315">
        <v>1</v>
      </c>
      <c r="Z315" s="25">
        <v>3.5</v>
      </c>
      <c r="AA315" s="28">
        <v>4.7</v>
      </c>
      <c r="AB315" s="28">
        <v>4</v>
      </c>
      <c r="AC315" s="28">
        <v>3.6</v>
      </c>
      <c r="AD315" s="31">
        <v>3.8</v>
      </c>
      <c r="AE315" s="31">
        <v>3.3</v>
      </c>
      <c r="AF315">
        <v>10</v>
      </c>
      <c r="AG315" s="28">
        <f t="shared" si="88"/>
        <v>4.0999999999999996</v>
      </c>
      <c r="AH315" s="31">
        <f t="shared" si="89"/>
        <v>3.55</v>
      </c>
      <c r="AI315" s="22" cm="1">
        <f t="array" ref="AI315">IF(U315="",0,IFERROR((U315-AVERAGEIFS($U$3:$U$722,$A$3:$A$722,$A315))/_xlfn.STDEV.S(_xlfn._xlws.FILTER($U$3:$U$722,$A$3:$A$722=$A315)),0))</f>
        <v>0</v>
      </c>
      <c r="AJ315" s="25">
        <f t="array" ref="AJ315">IFERROR((Z315-AVERAGEIFS($Z$3:$Z$722,$A$3:$A$722,$A315))/_xlfn.STDEV.S(_xlfn._xlws.FILTER($Z$3:$Z$722,$A$3:$A$722=$A315)),"")</f>
        <v>-0.41094552288910796</v>
      </c>
      <c r="AK315" s="28">
        <f t="array" ref="AK315">IFERROR((AG315-AVERAGEIFS($AG$3:$AG$722,$A$3:$A$722,$A315))/_xlfn.STDEV.S(_xlfn._xlws.FILTER($AG$3:$AG$722,$A$3:$A$722=$A315)),"")</f>
        <v>1.1186538792600988</v>
      </c>
      <c r="AL315" s="31">
        <f t="array" ref="AL315">IFERROR((AH315-AVERAGEIFS($AH$3:$AH$722,$A$3:$A$722,$A315))/_xlfn.STDEV.S(_xlfn._xlws.FILTER($AH$3:$AH$722,$A$3:$A$722=$A315)),"")</f>
        <v>1.0406371073673453</v>
      </c>
      <c r="AM315" s="18">
        <f t="shared" si="90"/>
        <v>-0.17616606585441102</v>
      </c>
      <c r="AN315" s="18">
        <f t="shared" si="91"/>
        <v>-0.58711158874351899</v>
      </c>
      <c r="AO315">
        <f t="shared" si="92"/>
        <v>0.41094552288910796</v>
      </c>
      <c r="AP315">
        <f t="shared" si="93"/>
        <v>0.80242611324326063</v>
      </c>
      <c r="AQ315">
        <f t="shared" si="94"/>
        <v>0.45228870195279314</v>
      </c>
      <c r="AR315" s="18" t="str">
        <f t="shared" si="95"/>
        <v>D. 균형일치형</v>
      </c>
      <c r="AS315">
        <f t="shared" si="96"/>
        <v>3</v>
      </c>
      <c r="AT315">
        <f t="shared" si="97"/>
        <v>3.625</v>
      </c>
      <c r="AU315">
        <f t="shared" si="98"/>
        <v>3.818181818181817</v>
      </c>
      <c r="AV315">
        <f t="shared" si="99"/>
        <v>3.875</v>
      </c>
    </row>
    <row r="316" spans="1:48" x14ac:dyDescent="0.3">
      <c r="A316" t="s">
        <v>126</v>
      </c>
      <c r="B316" t="s">
        <v>120</v>
      </c>
      <c r="C316">
        <v>2023</v>
      </c>
      <c r="D316" t="s">
        <v>88</v>
      </c>
      <c r="E316">
        <v>6</v>
      </c>
      <c r="F316">
        <v>8</v>
      </c>
      <c r="G316">
        <v>8</v>
      </c>
      <c r="H316">
        <v>6</v>
      </c>
      <c r="I316">
        <f t="shared" si="80"/>
        <v>5.8</v>
      </c>
      <c r="J316">
        <f t="array" ref="J316">STDEV(IF(($B$3:$B$722=$B316)*($C$3:$C$722=$C316)*($D$3:$D$722=$D316),$E$3:$E$722))</f>
        <v>1.1352924243950946</v>
      </c>
      <c r="K316">
        <f t="shared" si="81"/>
        <v>6.6</v>
      </c>
      <c r="L316">
        <f t="array" ref="L316">STDEV(IF(($B$3:$B$722=$B316)*($C$3:$C$722=$C316)*($D$3:$D$722=$D316),$F$3:$F$722))</f>
        <v>1.3498971154211048</v>
      </c>
      <c r="M316">
        <f t="shared" si="82"/>
        <v>7.8</v>
      </c>
      <c r="N316">
        <f t="array" ref="N316">STDEV(IF(($B$3:$B$722=$B316)*($C$3:$C$722=$C316)*($D$3:$D$722=$D316),$G$3:$G$722))</f>
        <v>0.63245553203367588</v>
      </c>
      <c r="O316">
        <f t="shared" si="83"/>
        <v>5</v>
      </c>
      <c r="P316">
        <f t="array" ref="P316">STDEV(IF(($B$3:$B$722=$B316)*($C$3:$C$722=$C316)*($D$3:$D$722=$D316),$H$3:$H$722))</f>
        <v>1.699673171197595</v>
      </c>
      <c r="Q316" s="35">
        <f t="shared" si="84"/>
        <v>0.17616606585441102</v>
      </c>
      <c r="R316">
        <f t="shared" si="85"/>
        <v>1.0371160764820702</v>
      </c>
      <c r="S316">
        <f t="shared" si="86"/>
        <v>0.31622776601683822</v>
      </c>
      <c r="T316">
        <f t="shared" si="87"/>
        <v>0.58834840541455213</v>
      </c>
      <c r="V316">
        <v>0</v>
      </c>
      <c r="W316">
        <v>0</v>
      </c>
      <c r="X316">
        <v>1</v>
      </c>
      <c r="Y316">
        <v>1</v>
      </c>
      <c r="Z316" s="25">
        <v>3</v>
      </c>
      <c r="AA316" s="28">
        <v>4</v>
      </c>
      <c r="AB316" s="28">
        <v>3.666666666666667</v>
      </c>
      <c r="AC316" s="28">
        <v>2.666666666666667</v>
      </c>
      <c r="AD316" s="31">
        <v>2.333333333333333</v>
      </c>
      <c r="AE316" s="31">
        <v>2.666666666666667</v>
      </c>
      <c r="AF316">
        <v>3</v>
      </c>
      <c r="AG316" s="28">
        <f t="shared" si="88"/>
        <v>3.4444444444444446</v>
      </c>
      <c r="AH316" s="31">
        <f t="shared" si="89"/>
        <v>2.5</v>
      </c>
      <c r="AI316" s="22" cm="1">
        <f t="array" ref="AI316">IF(U316="",0,IFERROR((U316-AVERAGEIFS($U$3:$U$722,$A$3:$A$722,$A316))/_xlfn.STDEV.S(_xlfn._xlws.FILTER($U$3:$U$722,$A$3:$A$722=$A316)),0))</f>
        <v>0</v>
      </c>
      <c r="AJ316" s="25">
        <f t="array" ref="AJ316">IFERROR((Z316-AVERAGEIFS($Z$3:$Z$722,$A$3:$A$722,$A316))/_xlfn.STDEV.S(_xlfn._xlws.FILTER($Z$3:$Z$722,$A$3:$A$722=$A316)),"")</f>
        <v>-1.4054521050693094</v>
      </c>
      <c r="AK316" s="28">
        <f t="array" ref="AK316">IFERROR((AG316-AVERAGEIFS($AG$3:$AG$722,$A$3:$A$722,$A316))/_xlfn.STDEV.S(_xlfn._xlws.FILTER($AG$3:$AG$722,$A$3:$A$722=$A316)),"")</f>
        <v>-0.74723433431315145</v>
      </c>
      <c r="AL316" s="31">
        <f t="array" ref="AL316">IFERROR((AH316-AVERAGEIFS($AH$3:$AH$722,$A$3:$A$722,$A316))/_xlfn.STDEV.S(_xlfn._xlws.FILTER($AH$3:$AH$722,$A$3:$A$722=$A316)),"")</f>
        <v>-2.1414313356293126</v>
      </c>
      <c r="AM316" s="18">
        <f t="shared" si="90"/>
        <v>-0.17616606585441102</v>
      </c>
      <c r="AN316" s="18">
        <f t="shared" si="91"/>
        <v>-1.5816181709237205</v>
      </c>
      <c r="AO316">
        <f t="shared" si="92"/>
        <v>1.4054521050693094</v>
      </c>
      <c r="AP316">
        <f t="shared" si="93"/>
        <v>-1.0634621003299896</v>
      </c>
      <c r="AQ316">
        <f t="shared" si="94"/>
        <v>-2.7297797410438647</v>
      </c>
      <c r="AR316" s="18" t="str">
        <f t="shared" si="95"/>
        <v>D. 균형일치형</v>
      </c>
      <c r="AS316">
        <f t="shared" si="96"/>
        <v>3.625</v>
      </c>
      <c r="AT316">
        <f t="shared" si="97"/>
        <v>3.818181818181817</v>
      </c>
      <c r="AU316">
        <f t="shared" si="98"/>
        <v>3.875</v>
      </c>
      <c r="AV316">
        <f t="shared" si="99"/>
        <v>4.166666666666667</v>
      </c>
    </row>
    <row r="317" spans="1:48" x14ac:dyDescent="0.3">
      <c r="A317" t="s">
        <v>126</v>
      </c>
      <c r="B317" t="s">
        <v>120</v>
      </c>
      <c r="C317">
        <v>2023</v>
      </c>
      <c r="D317" t="s">
        <v>89</v>
      </c>
      <c r="E317">
        <v>6</v>
      </c>
      <c r="F317">
        <v>8</v>
      </c>
      <c r="G317">
        <v>8</v>
      </c>
      <c r="H317">
        <v>6</v>
      </c>
      <c r="I317">
        <f t="shared" si="80"/>
        <v>5.8</v>
      </c>
      <c r="J317">
        <f t="array" ref="J317">STDEV(IF(($B$3:$B$722=$B317)*($C$3:$C$722=$C317)*($D$3:$D$722=$D317),$E$3:$E$722))</f>
        <v>1.1352924243950946</v>
      </c>
      <c r="K317">
        <f t="shared" si="81"/>
        <v>6.6</v>
      </c>
      <c r="L317">
        <f t="array" ref="L317">STDEV(IF(($B$3:$B$722=$B317)*($C$3:$C$722=$C317)*($D$3:$D$722=$D317),$F$3:$F$722))</f>
        <v>1.3498971154211048</v>
      </c>
      <c r="M317">
        <f t="shared" si="82"/>
        <v>7.8</v>
      </c>
      <c r="N317">
        <f t="array" ref="N317">STDEV(IF(($B$3:$B$722=$B317)*($C$3:$C$722=$C317)*($D$3:$D$722=$D317),$G$3:$G$722))</f>
        <v>0.63245553203367588</v>
      </c>
      <c r="O317">
        <f t="shared" si="83"/>
        <v>5</v>
      </c>
      <c r="P317">
        <f t="array" ref="P317">STDEV(IF(($B$3:$B$722=$B317)*($C$3:$C$722=$C317)*($D$3:$D$722=$D317),$H$3:$H$722))</f>
        <v>1.699673171197595</v>
      </c>
      <c r="Q317" s="35">
        <f t="shared" si="84"/>
        <v>0.17616606585441102</v>
      </c>
      <c r="R317">
        <f t="shared" si="85"/>
        <v>1.0371160764820702</v>
      </c>
      <c r="S317">
        <f t="shared" si="86"/>
        <v>0.31622776601683822</v>
      </c>
      <c r="T317">
        <f t="shared" si="87"/>
        <v>0.58834840541455213</v>
      </c>
      <c r="V317">
        <v>0</v>
      </c>
      <c r="W317">
        <v>0</v>
      </c>
      <c r="X317">
        <v>0</v>
      </c>
      <c r="Y317">
        <v>0</v>
      </c>
      <c r="Z317" s="25">
        <v>3.625</v>
      </c>
      <c r="AA317" s="28">
        <v>4.5</v>
      </c>
      <c r="AB317" s="28">
        <v>3.75</v>
      </c>
      <c r="AC317" s="28">
        <v>2.875</v>
      </c>
      <c r="AD317" s="31">
        <v>3.375</v>
      </c>
      <c r="AE317" s="31">
        <v>3.375</v>
      </c>
      <c r="AF317">
        <v>8</v>
      </c>
      <c r="AG317" s="28">
        <f t="shared" si="88"/>
        <v>3.7083333333333335</v>
      </c>
      <c r="AH317" s="31">
        <f t="shared" si="89"/>
        <v>3.375</v>
      </c>
      <c r="AI317" s="22" cm="1">
        <f t="array" ref="AI317">IF(U317="",0,IFERROR((U317-AVERAGEIFS($U$3:$U$722,$A$3:$A$722,$A317))/_xlfn.STDEV.S(_xlfn._xlws.FILTER($U$3:$U$722,$A$3:$A$722=$A317)),0))</f>
        <v>0</v>
      </c>
      <c r="AJ317" s="25">
        <f t="array" ref="AJ317">IFERROR((Z317-AVERAGEIFS($Z$3:$Z$722,$A$3:$A$722,$A317))/_xlfn.STDEV.S(_xlfn._xlws.FILTER($Z$3:$Z$722,$A$3:$A$722=$A317)),"")</f>
        <v>-0.16231887734405762</v>
      </c>
      <c r="AK317" s="28">
        <f t="array" ref="AK317">IFERROR((AG317-AVERAGEIFS($AG$3:$AG$722,$A$3:$A$722,$A317))/_xlfn.STDEV.S(_xlfn._xlws.FILTER($AG$3:$AG$722,$A$3:$A$722=$A317)),"")</f>
        <v>3.8647347099795208E-3</v>
      </c>
      <c r="AL317" s="31">
        <f t="array" ref="AL317">IFERROR((AH317-AVERAGEIFS($AH$3:$AH$722,$A$3:$A$722,$A317))/_xlfn.STDEV.S(_xlfn._xlws.FILTER($AH$3:$AH$722,$A$3:$A$722=$A317)),"")</f>
        <v>0.5102923668679028</v>
      </c>
      <c r="AM317" s="18">
        <f t="shared" si="90"/>
        <v>-0.17616606585441102</v>
      </c>
      <c r="AN317" s="18">
        <f t="shared" si="91"/>
        <v>-0.33848494319846867</v>
      </c>
      <c r="AO317">
        <f t="shared" si="92"/>
        <v>0.16231887734405762</v>
      </c>
      <c r="AP317">
        <f t="shared" si="93"/>
        <v>-0.31236303130685872</v>
      </c>
      <c r="AQ317">
        <f t="shared" si="94"/>
        <v>-7.8056038546649331E-2</v>
      </c>
      <c r="AR317" s="18" t="str">
        <f t="shared" si="95"/>
        <v>D. 균형일치형</v>
      </c>
      <c r="AS317">
        <f t="shared" si="96"/>
        <v>3.818181818181817</v>
      </c>
      <c r="AT317">
        <f t="shared" si="97"/>
        <v>3.875</v>
      </c>
      <c r="AU317">
        <f t="shared" si="98"/>
        <v>4.166666666666667</v>
      </c>
      <c r="AV317">
        <f t="shared" si="99"/>
        <v>3.7777777777777781</v>
      </c>
    </row>
    <row r="318" spans="1:48" x14ac:dyDescent="0.3">
      <c r="A318" t="s">
        <v>126</v>
      </c>
      <c r="B318" t="s">
        <v>120</v>
      </c>
      <c r="C318">
        <v>2023</v>
      </c>
      <c r="D318" t="s">
        <v>90</v>
      </c>
      <c r="E318">
        <v>6</v>
      </c>
      <c r="F318">
        <v>8</v>
      </c>
      <c r="G318">
        <v>8</v>
      </c>
      <c r="H318">
        <v>6</v>
      </c>
      <c r="I318">
        <f t="shared" si="80"/>
        <v>5.8</v>
      </c>
      <c r="J318">
        <f t="array" ref="J318">STDEV(IF(($B$3:$B$722=$B318)*($C$3:$C$722=$C318)*($D$3:$D$722=$D318),$E$3:$E$722))</f>
        <v>1.1352924243950946</v>
      </c>
      <c r="K318">
        <f t="shared" si="81"/>
        <v>6.6</v>
      </c>
      <c r="L318">
        <f t="array" ref="L318">STDEV(IF(($B$3:$B$722=$B318)*($C$3:$C$722=$C318)*($D$3:$D$722=$D318),$F$3:$F$722))</f>
        <v>1.3498971154211048</v>
      </c>
      <c r="M318">
        <f t="shared" si="82"/>
        <v>7.8</v>
      </c>
      <c r="N318">
        <f t="array" ref="N318">STDEV(IF(($B$3:$B$722=$B318)*($C$3:$C$722=$C318)*($D$3:$D$722=$D318),$G$3:$G$722))</f>
        <v>0.63245553203367588</v>
      </c>
      <c r="O318">
        <f t="shared" si="83"/>
        <v>5</v>
      </c>
      <c r="P318">
        <f t="array" ref="P318">STDEV(IF(($B$3:$B$722=$B318)*($C$3:$C$722=$C318)*($D$3:$D$722=$D318),$H$3:$H$722))</f>
        <v>1.699673171197595</v>
      </c>
      <c r="Q318" s="35">
        <f t="shared" si="84"/>
        <v>0.17616606585441102</v>
      </c>
      <c r="R318">
        <f t="shared" si="85"/>
        <v>1.0371160764820702</v>
      </c>
      <c r="S318">
        <f t="shared" si="86"/>
        <v>0.31622776601683822</v>
      </c>
      <c r="T318">
        <f t="shared" si="87"/>
        <v>0.58834840541455213</v>
      </c>
      <c r="V318">
        <v>0</v>
      </c>
      <c r="W318">
        <v>0</v>
      </c>
      <c r="X318">
        <v>0</v>
      </c>
      <c r="Y318">
        <v>0</v>
      </c>
      <c r="Z318" s="25">
        <v>3.818181818181817</v>
      </c>
      <c r="AA318" s="28">
        <v>4.0909090909090908</v>
      </c>
      <c r="AB318" s="28">
        <v>3.7272727272727271</v>
      </c>
      <c r="AC318" s="28">
        <v>3</v>
      </c>
      <c r="AD318" s="31">
        <v>3.1818181818181821</v>
      </c>
      <c r="AE318" s="31">
        <v>3</v>
      </c>
      <c r="AF318">
        <v>11</v>
      </c>
      <c r="AG318" s="28">
        <f t="shared" si="88"/>
        <v>3.606060606060606</v>
      </c>
      <c r="AH318" s="31">
        <f t="shared" si="89"/>
        <v>3.0909090909090908</v>
      </c>
      <c r="AI318" s="22" cm="1">
        <f t="array" ref="AI318">IF(U318="",0,IFERROR((U318-AVERAGEIFS($U$3:$U$722,$A$3:$A$722,$A318))/_xlfn.STDEV.S(_xlfn._xlws.FILTER($U$3:$U$722,$A$3:$A$722=$A318)),0))</f>
        <v>0</v>
      </c>
      <c r="AJ318" s="25">
        <f t="array" ref="AJ318">IFERROR((Z318-AVERAGEIFS($Z$3:$Z$722,$A$3:$A$722,$A318))/_xlfn.STDEV.S(_xlfn._xlws.FILTER($Z$3:$Z$722,$A$3:$A$722=$A318)),"")</f>
        <v>0.22192230213465422</v>
      </c>
      <c r="AK318" s="28">
        <f t="array" ref="AK318">IFERROR((AG318-AVERAGEIFS($AG$3:$AG$722,$A$3:$A$722,$A318))/_xlfn.STDEV.S(_xlfn._xlws.FILTER($AG$3:$AG$722,$A$3:$A$722=$A318)),"")</f>
        <v>-0.28723107672960785</v>
      </c>
      <c r="AL318" s="31">
        <f t="array" ref="AL318">IFERROR((AH318-AVERAGEIFS($AH$3:$AH$722,$A$3:$A$722,$A318))/_xlfn.STDEV.S(_xlfn._xlws.FILTER($AH$3:$AH$722,$A$3:$A$722=$A318)),"")</f>
        <v>-0.35065688718963484</v>
      </c>
      <c r="AM318" s="18">
        <f t="shared" si="90"/>
        <v>-0.17616606585441102</v>
      </c>
      <c r="AN318" s="18">
        <f t="shared" si="91"/>
        <v>4.5756236280243195E-2</v>
      </c>
      <c r="AO318">
        <f t="shared" si="92"/>
        <v>-0.22192230213465422</v>
      </c>
      <c r="AP318">
        <f t="shared" si="93"/>
        <v>-0.60345884274644601</v>
      </c>
      <c r="AQ318">
        <f t="shared" si="94"/>
        <v>-0.93900529260418697</v>
      </c>
      <c r="AR318" s="18" t="str">
        <f t="shared" si="95"/>
        <v>D. 균형일치형</v>
      </c>
      <c r="AS318">
        <f t="shared" si="96"/>
        <v>3.875</v>
      </c>
      <c r="AT318">
        <f t="shared" si="97"/>
        <v>4.166666666666667</v>
      </c>
      <c r="AU318">
        <f t="shared" si="98"/>
        <v>3.7777777777777781</v>
      </c>
      <c r="AV318">
        <f t="shared" si="99"/>
        <v>4</v>
      </c>
    </row>
    <row r="319" spans="1:48" x14ac:dyDescent="0.3">
      <c r="A319" t="s">
        <v>126</v>
      </c>
      <c r="B319" t="s">
        <v>120</v>
      </c>
      <c r="C319">
        <v>2024</v>
      </c>
      <c r="D319" t="s">
        <v>91</v>
      </c>
      <c r="E319">
        <v>6</v>
      </c>
      <c r="F319">
        <v>8</v>
      </c>
      <c r="G319">
        <v>8</v>
      </c>
      <c r="H319">
        <v>6</v>
      </c>
      <c r="I319">
        <f t="shared" si="80"/>
        <v>5.2</v>
      </c>
      <c r="J319">
        <f t="array" ref="J319">STDEV(IF(($B$3:$B$722=$B319)*($C$3:$C$722=$C319)*($D$3:$D$722=$D319),$E$3:$E$722))</f>
        <v>1.0327955589886457</v>
      </c>
      <c r="K319">
        <f t="shared" si="81"/>
        <v>7</v>
      </c>
      <c r="L319">
        <f t="array" ref="L319">STDEV(IF(($B$3:$B$722=$B319)*($C$3:$C$722=$C319)*($D$3:$D$722=$D319),$F$3:$F$722))</f>
        <v>1.0540925533894598</v>
      </c>
      <c r="M319">
        <f t="shared" si="82"/>
        <v>7.2</v>
      </c>
      <c r="N319">
        <f t="array" ref="N319">STDEV(IF(($B$3:$B$722=$B319)*($C$3:$C$722=$C319)*($D$3:$D$722=$D319),$G$3:$G$722))</f>
        <v>1.0327955589886457</v>
      </c>
      <c r="O319">
        <f t="shared" si="83"/>
        <v>4.2</v>
      </c>
      <c r="P319">
        <f t="array" ref="P319">STDEV(IF(($B$3:$B$722=$B319)*($C$3:$C$722=$C319)*($D$3:$D$722=$D319),$H$3:$H$722))</f>
        <v>1.4757295747452435</v>
      </c>
      <c r="Q319" s="35">
        <f t="shared" si="84"/>
        <v>0.77459666924148229</v>
      </c>
      <c r="R319">
        <f t="shared" si="85"/>
        <v>0.94868329805051377</v>
      </c>
      <c r="S319">
        <f t="shared" si="86"/>
        <v>0.77459666924148229</v>
      </c>
      <c r="T319">
        <f t="shared" si="87"/>
        <v>1.2197356689220893</v>
      </c>
      <c r="V319">
        <v>0</v>
      </c>
      <c r="W319">
        <v>0</v>
      </c>
      <c r="X319">
        <v>1</v>
      </c>
      <c r="Y319">
        <v>1</v>
      </c>
      <c r="Z319" s="25">
        <v>3.875</v>
      </c>
      <c r="AA319" s="28">
        <v>4.125</v>
      </c>
      <c r="AB319" s="28">
        <v>3.125</v>
      </c>
      <c r="AC319" s="28">
        <v>3.5</v>
      </c>
      <c r="AD319" s="31">
        <v>3.375</v>
      </c>
      <c r="AE319" s="31">
        <v>3.125</v>
      </c>
      <c r="AF319">
        <v>8</v>
      </c>
      <c r="AG319" s="28">
        <f t="shared" si="88"/>
        <v>3.5833333333333335</v>
      </c>
      <c r="AH319" s="31">
        <f t="shared" si="89"/>
        <v>3.25</v>
      </c>
      <c r="AI319" s="22" cm="1">
        <f t="array" ref="AI319">IF(U319="",0,IFERROR((U319-AVERAGEIFS($U$3:$U$722,$A$3:$A$722,$A319))/_xlfn.STDEV.S(_xlfn._xlws.FILTER($U$3:$U$722,$A$3:$A$722=$A319)),0))</f>
        <v>0</v>
      </c>
      <c r="AJ319" s="25">
        <f t="array" ref="AJ319">IFERROR((Z319-AVERAGEIFS($Z$3:$Z$722,$A$3:$A$722,$A319))/_xlfn.STDEV.S(_xlfn._xlws.FILTER($Z$3:$Z$722,$A$3:$A$722=$A319)),"")</f>
        <v>0.3349344137460431</v>
      </c>
      <c r="AK319" s="28">
        <f t="array" ref="AK319">IFERROR((AG319-AVERAGEIFS($AG$3:$AG$722,$A$3:$A$722,$A319))/_xlfn.STDEV.S(_xlfn._xlws.FILTER($AG$3:$AG$722,$A$3:$A$722=$A319)),"")</f>
        <v>-0.35191903482729309</v>
      </c>
      <c r="AL319" s="31">
        <f t="array" ref="AL319">IFERROR((AH319-AVERAGEIFS($AH$3:$AH$722,$A$3:$A$722,$A319))/_xlfn.STDEV.S(_xlfn._xlws.FILTER($AH$3:$AH$722,$A$3:$A$722=$A319)),"")</f>
        <v>0.13147469508258636</v>
      </c>
      <c r="AM319" s="18">
        <f t="shared" si="90"/>
        <v>-0.77459666924148229</v>
      </c>
      <c r="AN319" s="18">
        <f t="shared" si="91"/>
        <v>-0.43966225549543919</v>
      </c>
      <c r="AO319">
        <f t="shared" si="92"/>
        <v>-0.3349344137460431</v>
      </c>
      <c r="AP319">
        <f t="shared" si="93"/>
        <v>-1.1265157040687754</v>
      </c>
      <c r="AQ319">
        <f t="shared" si="94"/>
        <v>-1.0882609738395028</v>
      </c>
      <c r="AR319" s="18" t="str">
        <f t="shared" si="95"/>
        <v>A. 총체적과장형</v>
      </c>
      <c r="AS319">
        <f t="shared" si="96"/>
        <v>4.166666666666667</v>
      </c>
      <c r="AT319">
        <f t="shared" si="97"/>
        <v>3.7777777777777781</v>
      </c>
      <c r="AU319">
        <f t="shared" si="98"/>
        <v>4</v>
      </c>
      <c r="AV319">
        <f t="shared" si="99"/>
        <v>3</v>
      </c>
    </row>
    <row r="320" spans="1:48" x14ac:dyDescent="0.3">
      <c r="A320" t="s">
        <v>126</v>
      </c>
      <c r="B320" t="s">
        <v>120</v>
      </c>
      <c r="C320">
        <v>2024</v>
      </c>
      <c r="D320" t="s">
        <v>92</v>
      </c>
      <c r="E320">
        <v>6</v>
      </c>
      <c r="F320">
        <v>8</v>
      </c>
      <c r="G320">
        <v>8</v>
      </c>
      <c r="H320">
        <v>6</v>
      </c>
      <c r="I320">
        <f t="shared" si="80"/>
        <v>5.2</v>
      </c>
      <c r="J320">
        <f t="array" ref="J320">STDEV(IF(($B$3:$B$722=$B320)*($C$3:$C$722=$C320)*($D$3:$D$722=$D320),$E$3:$E$722))</f>
        <v>1.0327955589886457</v>
      </c>
      <c r="K320">
        <f t="shared" si="81"/>
        <v>7</v>
      </c>
      <c r="L320">
        <f t="array" ref="L320">STDEV(IF(($B$3:$B$722=$B320)*($C$3:$C$722=$C320)*($D$3:$D$722=$D320),$F$3:$F$722))</f>
        <v>1.0540925533894598</v>
      </c>
      <c r="M320">
        <f t="shared" si="82"/>
        <v>7.2</v>
      </c>
      <c r="N320">
        <f t="array" ref="N320">STDEV(IF(($B$3:$B$722=$B320)*($C$3:$C$722=$C320)*($D$3:$D$722=$D320),$G$3:$G$722))</f>
        <v>1.0327955589886457</v>
      </c>
      <c r="O320">
        <f t="shared" si="83"/>
        <v>4.2</v>
      </c>
      <c r="P320">
        <f t="array" ref="P320">STDEV(IF(($B$3:$B$722=$B320)*($C$3:$C$722=$C320)*($D$3:$D$722=$D320),$H$3:$H$722))</f>
        <v>1.4757295747452435</v>
      </c>
      <c r="Q320" s="35">
        <f t="shared" si="84"/>
        <v>0.77459666924148229</v>
      </c>
      <c r="R320">
        <f t="shared" si="85"/>
        <v>0.94868329805051377</v>
      </c>
      <c r="S320">
        <f t="shared" si="86"/>
        <v>0.77459666924148229</v>
      </c>
      <c r="T320">
        <f t="shared" si="87"/>
        <v>1.2197356689220893</v>
      </c>
      <c r="V320">
        <v>0</v>
      </c>
      <c r="W320">
        <v>0</v>
      </c>
      <c r="X320">
        <v>0</v>
      </c>
      <c r="Y320">
        <v>0</v>
      </c>
      <c r="Z320" s="25">
        <v>4.166666666666667</v>
      </c>
      <c r="AA320" s="28">
        <v>4.666666666666667</v>
      </c>
      <c r="AB320" s="28">
        <v>3.833333333333333</v>
      </c>
      <c r="AC320" s="28">
        <v>4</v>
      </c>
      <c r="AD320" s="31">
        <v>3.833333333333333</v>
      </c>
      <c r="AE320" s="31">
        <v>3.5</v>
      </c>
      <c r="AF320">
        <v>6</v>
      </c>
      <c r="AG320" s="28">
        <f t="shared" si="88"/>
        <v>4.166666666666667</v>
      </c>
      <c r="AH320" s="31">
        <f t="shared" si="89"/>
        <v>3.6666666666666665</v>
      </c>
      <c r="AI320" s="22" cm="1">
        <f t="array" ref="AI320">IF(U320="",0,IFERROR((U320-AVERAGEIFS($U$3:$U$722,$A$3:$A$722,$A320))/_xlfn.STDEV.S(_xlfn._xlws.FILTER($U$3:$U$722,$A$3:$A$722=$A320)),0))</f>
        <v>0</v>
      </c>
      <c r="AJ320" s="25">
        <f t="array" ref="AJ320">IFERROR((Z320-AVERAGEIFS($Z$3:$Z$722,$A$3:$A$722,$A320))/_xlfn.STDEV.S(_xlfn._xlws.FILTER($Z$3:$Z$722,$A$3:$A$722=$A320)),"")</f>
        <v>0.91506325335116112</v>
      </c>
      <c r="AK320" s="28">
        <f t="array" ref="AK320">IFERROR((AG320-AVERAGEIFS($AG$3:$AG$722,$A$3:$A$722,$A320))/_xlfn.STDEV.S(_xlfn._xlws.FILTER($AG$3:$AG$722,$A$3:$A$722=$A320)),"")</f>
        <v>1.3084052230133127</v>
      </c>
      <c r="AL320" s="31">
        <f t="array" ref="AL320">IFERROR((AH320-AVERAGEIFS($AH$3:$AH$722,$A$3:$A$722,$A320))/_xlfn.STDEV.S(_xlfn._xlws.FILTER($AH$3:$AH$722,$A$3:$A$722=$A320)),"")</f>
        <v>1.3942002677003076</v>
      </c>
      <c r="AM320" s="18">
        <f t="shared" si="90"/>
        <v>-0.77459666924148229</v>
      </c>
      <c r="AN320" s="18">
        <f t="shared" si="91"/>
        <v>0.14046658410967883</v>
      </c>
      <c r="AO320">
        <f t="shared" si="92"/>
        <v>-0.91506325335116112</v>
      </c>
      <c r="AP320">
        <f t="shared" si="93"/>
        <v>0.53380855377183045</v>
      </c>
      <c r="AQ320">
        <f t="shared" si="94"/>
        <v>0.17446459877821829</v>
      </c>
      <c r="AR320" s="18" t="str">
        <f t="shared" si="95"/>
        <v>D. 균형일치형</v>
      </c>
      <c r="AS320">
        <f t="shared" si="96"/>
        <v>3.7777777777777781</v>
      </c>
      <c r="AT320">
        <f t="shared" si="97"/>
        <v>4</v>
      </c>
      <c r="AU320">
        <f t="shared" si="98"/>
        <v>3</v>
      </c>
      <c r="AV320">
        <f t="shared" si="99"/>
        <v>3.8</v>
      </c>
    </row>
    <row r="321" spans="1:48" x14ac:dyDescent="0.3">
      <c r="A321" t="s">
        <v>126</v>
      </c>
      <c r="B321" t="s">
        <v>120</v>
      </c>
      <c r="C321">
        <v>2024</v>
      </c>
      <c r="D321" t="s">
        <v>93</v>
      </c>
      <c r="E321">
        <v>6</v>
      </c>
      <c r="F321">
        <v>8</v>
      </c>
      <c r="G321">
        <v>8</v>
      </c>
      <c r="H321">
        <v>6</v>
      </c>
      <c r="I321">
        <f t="shared" si="80"/>
        <v>5.2</v>
      </c>
      <c r="J321">
        <f t="array" ref="J321">STDEV(IF(($B$3:$B$722=$B321)*($C$3:$C$722=$C321)*($D$3:$D$722=$D321),$E$3:$E$722))</f>
        <v>1.0327955589886457</v>
      </c>
      <c r="K321">
        <f t="shared" si="81"/>
        <v>7</v>
      </c>
      <c r="L321">
        <f t="array" ref="L321">STDEV(IF(($B$3:$B$722=$B321)*($C$3:$C$722=$C321)*($D$3:$D$722=$D321),$F$3:$F$722))</f>
        <v>1.0540925533894598</v>
      </c>
      <c r="M321">
        <f t="shared" si="82"/>
        <v>7.2</v>
      </c>
      <c r="N321">
        <f t="array" ref="N321">STDEV(IF(($B$3:$B$722=$B321)*($C$3:$C$722=$C321)*($D$3:$D$722=$D321),$G$3:$G$722))</f>
        <v>1.0327955589886457</v>
      </c>
      <c r="O321">
        <f t="shared" si="83"/>
        <v>4.2</v>
      </c>
      <c r="P321">
        <f t="array" ref="P321">STDEV(IF(($B$3:$B$722=$B321)*($C$3:$C$722=$C321)*($D$3:$D$722=$D321),$H$3:$H$722))</f>
        <v>1.4757295747452435</v>
      </c>
      <c r="Q321" s="35">
        <f t="shared" si="84"/>
        <v>0.77459666924148229</v>
      </c>
      <c r="R321">
        <f t="shared" si="85"/>
        <v>0.94868329805051377</v>
      </c>
      <c r="S321">
        <f t="shared" si="86"/>
        <v>0.77459666924148229</v>
      </c>
      <c r="T321">
        <f t="shared" si="87"/>
        <v>1.2197356689220893</v>
      </c>
      <c r="V321">
        <v>0</v>
      </c>
      <c r="W321">
        <v>0</v>
      </c>
      <c r="X321">
        <v>0</v>
      </c>
      <c r="Y321">
        <v>0</v>
      </c>
      <c r="Z321" s="25">
        <v>3.7777777777777781</v>
      </c>
      <c r="AA321" s="28">
        <v>3.8888888888888888</v>
      </c>
      <c r="AB321" s="28">
        <v>3.333333333333333</v>
      </c>
      <c r="AC321" s="28">
        <v>3</v>
      </c>
      <c r="AD321" s="31">
        <v>2.7777777777777781</v>
      </c>
      <c r="AE321" s="31">
        <v>3.1111111111111112</v>
      </c>
      <c r="AF321">
        <v>9</v>
      </c>
      <c r="AG321" s="28">
        <f t="shared" si="88"/>
        <v>3.407407407407407</v>
      </c>
      <c r="AH321" s="31">
        <f t="shared" si="89"/>
        <v>2.9444444444444446</v>
      </c>
      <c r="AI321" s="22" cm="1">
        <f t="array" ref="AI321">IF(U321="",0,IFERROR((U321-AVERAGEIFS($U$3:$U$722,$A$3:$A$722,$A321))/_xlfn.STDEV.S(_xlfn._xlws.FILTER($U$3:$U$722,$A$3:$A$722=$A321)),0))</f>
        <v>0</v>
      </c>
      <c r="AJ321" s="25">
        <f t="array" ref="AJ321">IFERROR((Z321-AVERAGEIFS($Z$3:$Z$722,$A$3:$A$722,$A321))/_xlfn.STDEV.S(_xlfn._xlws.FILTER($Z$3:$Z$722,$A$3:$A$722=$A321)),"")</f>
        <v>0.14155813387767127</v>
      </c>
      <c r="AK321" s="28">
        <f t="array" ref="AK321">IFERROR((AG321-AVERAGEIFS($AG$3:$AG$722,$A$3:$A$722,$A321))/_xlfn.STDEV.S(_xlfn._xlws.FILTER($AG$3:$AG$722,$A$3:$A$722=$A321)),"")</f>
        <v>-0.85265174750938211</v>
      </c>
      <c r="AL321" s="31">
        <f t="array" ref="AL321">IFERROR((AH321-AVERAGEIFS($AH$3:$AH$722,$A$3:$A$722,$A321))/_xlfn.STDEV.S(_xlfn._xlws.FILTER($AH$3:$AH$722,$A$3:$A$722=$A321)),"")</f>
        <v>-0.79452405817040883</v>
      </c>
      <c r="AM321" s="18">
        <f t="shared" si="90"/>
        <v>-0.77459666924148229</v>
      </c>
      <c r="AN321" s="18">
        <f t="shared" si="91"/>
        <v>-0.63303853536381105</v>
      </c>
      <c r="AO321">
        <f t="shared" si="92"/>
        <v>-0.14155813387767127</v>
      </c>
      <c r="AP321">
        <f t="shared" si="93"/>
        <v>-1.6272484167508643</v>
      </c>
      <c r="AQ321">
        <f t="shared" si="94"/>
        <v>-2.0142597270924982</v>
      </c>
      <c r="AR321" s="18" t="str">
        <f t="shared" si="95"/>
        <v>A. 총체적과장형</v>
      </c>
      <c r="AS321">
        <f t="shared" si="96"/>
        <v>4</v>
      </c>
      <c r="AT321">
        <f t="shared" si="97"/>
        <v>3</v>
      </c>
      <c r="AU321">
        <f t="shared" si="98"/>
        <v>3.8</v>
      </c>
      <c r="AV321">
        <f t="shared" si="99"/>
        <v>4.75</v>
      </c>
    </row>
    <row r="322" spans="1:48" x14ac:dyDescent="0.3">
      <c r="A322" t="s">
        <v>126</v>
      </c>
      <c r="B322" t="s">
        <v>120</v>
      </c>
      <c r="C322">
        <v>2024</v>
      </c>
      <c r="D322" t="s">
        <v>94</v>
      </c>
      <c r="E322">
        <v>6</v>
      </c>
      <c r="F322">
        <v>8</v>
      </c>
      <c r="G322">
        <v>8</v>
      </c>
      <c r="H322">
        <v>6</v>
      </c>
      <c r="I322">
        <f t="shared" si="80"/>
        <v>5.2</v>
      </c>
      <c r="J322">
        <f t="array" ref="J322">STDEV(IF(($B$3:$B$722=$B322)*($C$3:$C$722=$C322)*($D$3:$D$722=$D322),$E$3:$E$722))</f>
        <v>1.0327955589886457</v>
      </c>
      <c r="K322">
        <f t="shared" si="81"/>
        <v>7</v>
      </c>
      <c r="L322">
        <f t="array" ref="L322">STDEV(IF(($B$3:$B$722=$B322)*($C$3:$C$722=$C322)*($D$3:$D$722=$D322),$F$3:$F$722))</f>
        <v>1.0540925533894598</v>
      </c>
      <c r="M322">
        <f t="shared" si="82"/>
        <v>7.2</v>
      </c>
      <c r="N322">
        <f t="array" ref="N322">STDEV(IF(($B$3:$B$722=$B322)*($C$3:$C$722=$C322)*($D$3:$D$722=$D322),$G$3:$G$722))</f>
        <v>1.0327955589886457</v>
      </c>
      <c r="O322">
        <f t="shared" si="83"/>
        <v>4.2</v>
      </c>
      <c r="P322">
        <f t="array" ref="P322">STDEV(IF(($B$3:$B$722=$B322)*($C$3:$C$722=$C322)*($D$3:$D$722=$D322),$H$3:$H$722))</f>
        <v>1.4757295747452435</v>
      </c>
      <c r="Q322" s="35">
        <f t="shared" si="84"/>
        <v>0.77459666924148229</v>
      </c>
      <c r="R322">
        <f t="shared" si="85"/>
        <v>0.94868329805051377</v>
      </c>
      <c r="S322">
        <f t="shared" si="86"/>
        <v>0.77459666924148229</v>
      </c>
      <c r="T322">
        <f t="shared" si="87"/>
        <v>1.2197356689220893</v>
      </c>
      <c r="V322">
        <v>0</v>
      </c>
      <c r="W322">
        <v>0</v>
      </c>
      <c r="X322">
        <v>0</v>
      </c>
      <c r="Y322">
        <v>0</v>
      </c>
      <c r="Z322" s="25">
        <v>4</v>
      </c>
      <c r="AA322" s="28">
        <v>4.5714285714285712</v>
      </c>
      <c r="AB322" s="28">
        <v>3.4285714285714279</v>
      </c>
      <c r="AC322" s="28">
        <v>3.285714285714286</v>
      </c>
      <c r="AD322" s="31">
        <v>3</v>
      </c>
      <c r="AE322" s="31">
        <v>3.5714285714285721</v>
      </c>
      <c r="AF322">
        <v>7</v>
      </c>
      <c r="AG322" s="28">
        <f t="shared" si="88"/>
        <v>3.7619047619047614</v>
      </c>
      <c r="AH322" s="31">
        <f t="shared" si="89"/>
        <v>3.285714285714286</v>
      </c>
      <c r="AI322" s="22" cm="1">
        <f t="array" ref="AI322">IF(U322="",0,IFERROR((U322-AVERAGEIFS($U$3:$U$722,$A$3:$A$722,$A322))/_xlfn.STDEV.S(_xlfn._xlws.FILTER($U$3:$U$722,$A$3:$A$722=$A322)),0))</f>
        <v>0</v>
      </c>
      <c r="AJ322" s="25">
        <f t="array" ref="AJ322">IFERROR((Z322-AVERAGEIFS($Z$3:$Z$722,$A$3:$A$722,$A322))/_xlfn.STDEV.S(_xlfn._xlws.FILTER($Z$3:$Z$722,$A$3:$A$722=$A322)),"")</f>
        <v>0.58356105929109348</v>
      </c>
      <c r="AK322" s="28">
        <f t="array" ref="AK322">IFERROR((AG322-AVERAGEIFS($AG$3:$AG$722,$A$3:$A$722,$A322))/_xlfn.STDEV.S(_xlfn._xlws.FILTER($AG$3:$AG$722,$A$3:$A$722=$A322)),"")</f>
        <v>0.15634349308309456</v>
      </c>
      <c r="AL322" s="31">
        <f t="array" ref="AL322">IFERROR((AH322-AVERAGEIFS($AH$3:$AH$722,$A$3:$A$722,$A322))/_xlfn.STDEV.S(_xlfn._xlws.FILTER($AH$3:$AH$722,$A$3:$A$722=$A322)),"")</f>
        <v>0.23970831559267775</v>
      </c>
      <c r="AM322" s="18">
        <f t="shared" si="90"/>
        <v>-0.77459666924148229</v>
      </c>
      <c r="AN322" s="18">
        <f t="shared" si="91"/>
        <v>-0.19103560995038882</v>
      </c>
      <c r="AO322">
        <f t="shared" si="92"/>
        <v>-0.58356105929109348</v>
      </c>
      <c r="AP322">
        <f t="shared" si="93"/>
        <v>-0.61825317615838771</v>
      </c>
      <c r="AQ322">
        <f t="shared" si="94"/>
        <v>-0.98002735332941149</v>
      </c>
      <c r="AR322" s="18" t="str">
        <f t="shared" si="95"/>
        <v>D. 균형일치형</v>
      </c>
      <c r="AS322">
        <f t="shared" si="96"/>
        <v>3</v>
      </c>
      <c r="AT322">
        <f t="shared" si="97"/>
        <v>3.8</v>
      </c>
      <c r="AU322">
        <f t="shared" si="98"/>
        <v>4.75</v>
      </c>
      <c r="AV322">
        <f t="shared" si="99"/>
        <v>3.166666666666667</v>
      </c>
    </row>
    <row r="323" spans="1:48" x14ac:dyDescent="0.3">
      <c r="A323" t="s">
        <v>126</v>
      </c>
      <c r="B323" t="s">
        <v>120</v>
      </c>
      <c r="C323">
        <v>2025</v>
      </c>
      <c r="D323" t="s">
        <v>95</v>
      </c>
      <c r="E323">
        <v>6</v>
      </c>
      <c r="F323">
        <v>6</v>
      </c>
      <c r="G323">
        <v>8</v>
      </c>
      <c r="H323">
        <v>6</v>
      </c>
      <c r="I323">
        <f t="shared" ref="I323:I386" si="100">AVERAGEIFS($E$3:$E$722,$B$3:$B$722,$B323,$C$3:$C$722,$C323)</f>
        <v>5.2</v>
      </c>
      <c r="J323">
        <f t="array" ref="J323">STDEV(IF(($B$3:$B$722=$B323)*($C$3:$C$722=$C323)*($D$3:$D$722=$D323),$E$3:$E$722))</f>
        <v>1.9321835661585924</v>
      </c>
      <c r="K323">
        <f t="shared" ref="K323:K386" si="101">AVERAGEIFS($F$3:$F$722,$B$3:$B$722,$B323,$C$3:$C$722,$C323)</f>
        <v>7</v>
      </c>
      <c r="L323">
        <f t="array" ref="L323">STDEV(IF(($B$3:$B$722=$B323)*($C$3:$C$722=$C323)*($D$3:$D$722=$D323),$F$3:$F$722))</f>
        <v>1.0540925533894598</v>
      </c>
      <c r="M323">
        <f t="shared" ref="M323:M386" si="102">AVERAGEIFS($G$3:$G$722,$B$3:$B$722,$B323,$C$3:$C$722,$C323)</f>
        <v>7</v>
      </c>
      <c r="N323">
        <f t="array" ref="N323">STDEV(IF(($B$3:$B$722=$B323)*($C$3:$C$722=$C323)*($D$3:$D$722=$D323),$G$3:$G$722))</f>
        <v>1.0540925533894598</v>
      </c>
      <c r="O323">
        <f t="shared" ref="O323:O386" si="103">AVERAGEIFS($H$3:$H$722,$B$3:$B$722,$B323,$C$3:$C$722,$C323)</f>
        <v>4.4000000000000004</v>
      </c>
      <c r="P323">
        <f t="array" ref="P323">STDEV(IF(($B$3:$B$722=$B323)*($C$3:$C$722=$C323)*($D$3:$D$722=$D323),$H$3:$H$722))</f>
        <v>2.2211108331943574</v>
      </c>
      <c r="Q323" s="35">
        <f t="shared" ref="Q323:Q386" si="104">(E323-I323)/J323</f>
        <v>0.41403933560541228</v>
      </c>
      <c r="R323">
        <f t="shared" ref="R323:R386" si="105">(F323-K323)/L323</f>
        <v>-0.94868329805051377</v>
      </c>
      <c r="S323">
        <f t="shared" ref="S323:S386" si="106">(G323-M323)/N323</f>
        <v>0.94868329805051377</v>
      </c>
      <c r="T323">
        <f t="shared" ref="T323:T386" si="107">(H323-O323)/P323</f>
        <v>0.720360270225197</v>
      </c>
      <c r="U323" s="22">
        <v>0.1027</v>
      </c>
      <c r="V323">
        <v>1</v>
      </c>
      <c r="W323">
        <v>0</v>
      </c>
      <c r="X323">
        <v>2</v>
      </c>
      <c r="Y323">
        <v>3</v>
      </c>
      <c r="Z323" s="25">
        <v>3</v>
      </c>
      <c r="AA323" s="28">
        <v>3.75</v>
      </c>
      <c r="AB323" s="28">
        <v>2.75</v>
      </c>
      <c r="AC323" s="28">
        <v>2.75</v>
      </c>
      <c r="AD323" s="31">
        <v>3.25</v>
      </c>
      <c r="AE323" s="31">
        <v>2.75</v>
      </c>
      <c r="AF323">
        <v>4</v>
      </c>
      <c r="AG323" s="28">
        <f t="shared" ref="AG323:AG386" si="108">IFERROR((AA323+AB323+AC323)/3,"")</f>
        <v>3.0833333333333335</v>
      </c>
      <c r="AH323" s="31">
        <f t="shared" ref="AH323:AH386" si="109">IFERROR((AD323+AE323)/2,"")</f>
        <v>3</v>
      </c>
      <c r="AI323" s="22" cm="1">
        <f t="array" ref="AI323">IF(U323="",0,IFERROR((U323-AVERAGEIFS($U$3:$U$722,$A$3:$A$722,$A323))/_xlfn.STDEV.S(_xlfn._xlws.FILTER($U$3:$U$722,$A$3:$A$722=$A323)),0))</f>
        <v>-0.70710678118654768</v>
      </c>
      <c r="AJ323" s="25">
        <f t="array" ref="AJ323">IFERROR((Z323-AVERAGEIFS($Z$3:$Z$722,$A$3:$A$722,$A323))/_xlfn.STDEV.S(_xlfn._xlws.FILTER($Z$3:$Z$722,$A$3:$A$722=$A323)),"")</f>
        <v>-1.4054521050693094</v>
      </c>
      <c r="AK323" s="28">
        <f t="array" ref="AK323">IFERROR((AG323-AVERAGEIFS($AG$3:$AG$722,$A$3:$A$722,$A323))/_xlfn.STDEV.S(_xlfn._xlws.FILTER($AG$3:$AG$722,$A$3:$A$722=$A323)),"")</f>
        <v>-1.7750541129763835</v>
      </c>
      <c r="AL323" s="31">
        <f t="array" ref="AL323">IFERROR((AH323-AVERAGEIFS($AH$3:$AH$722,$A$3:$A$722,$A323))/_xlfn.STDEV.S(_xlfn._xlws.FILTER($AH$3:$AH$722,$A$3:$A$722=$A323)),"")</f>
        <v>-0.62616064848804664</v>
      </c>
      <c r="AM323" s="18">
        <f t="shared" ref="AM323:AM386" si="110">IFERROR(AI323-Q323,"")</f>
        <v>-1.1211461167919601</v>
      </c>
      <c r="AN323" s="18">
        <f t="shared" ref="AN323:AN386" si="111">IFERROR(AJ323-Q323,"")</f>
        <v>-1.8194914406747218</v>
      </c>
      <c r="AO323">
        <f t="shared" ref="AO323:AO386" si="112">IFERROR(AI323-AJ323,"")</f>
        <v>0.69834532388276171</v>
      </c>
      <c r="AP323">
        <f t="shared" ref="AP323:AP386" si="113">IFERROR(AK323-S323,"")</f>
        <v>-2.7237374110268973</v>
      </c>
      <c r="AQ323">
        <f t="shared" ref="AQ323:AQ386" si="114">IFERROR(AL323-T323,"")</f>
        <v>-1.3465209187132436</v>
      </c>
      <c r="AR323" s="18" t="str">
        <f t="shared" ref="AR323:AR386" si="115">IF(OR(AM323="",AN323=""),"N/A",IF(E323&lt;=0,"F. ESG미성숙",IF(AND(AM323&lt;-0.3,AN323&lt;-0.3),"A. 총체적과장형",IF(AND(AM323&lt;-0.3,AN323&gt;0.3),"B. 외부미화형",IF(AND(AM323&gt;0.3,AN323&lt;-0.3),"C. 내부은폐형",IF(AND(AM323&gt;0.3,AN323&gt;0.3),"E. 총체적과소형","D. 균형일치형"))))))</f>
        <v>A. 총체적과장형</v>
      </c>
      <c r="AS323">
        <f t="shared" si="96"/>
        <v>3.8</v>
      </c>
      <c r="AT323">
        <f t="shared" si="97"/>
        <v>4.75</v>
      </c>
      <c r="AU323">
        <f t="shared" si="98"/>
        <v>3.166666666666667</v>
      </c>
      <c r="AV323" t="str">
        <f t="shared" si="99"/>
        <v/>
      </c>
    </row>
    <row r="324" spans="1:48" x14ac:dyDescent="0.3">
      <c r="A324" t="s">
        <v>126</v>
      </c>
      <c r="B324" t="s">
        <v>120</v>
      </c>
      <c r="C324">
        <v>2025</v>
      </c>
      <c r="D324" t="s">
        <v>96</v>
      </c>
      <c r="E324">
        <v>6</v>
      </c>
      <c r="F324">
        <v>6</v>
      </c>
      <c r="G324">
        <v>8</v>
      </c>
      <c r="H324">
        <v>6</v>
      </c>
      <c r="I324">
        <f t="shared" si="100"/>
        <v>5.2</v>
      </c>
      <c r="J324">
        <f t="array" ref="J324">STDEV(IF(($B$3:$B$722=$B324)*($C$3:$C$722=$C324)*($D$3:$D$722=$D324),$E$3:$E$722))</f>
        <v>1.9321835661585924</v>
      </c>
      <c r="K324">
        <f t="shared" si="101"/>
        <v>7</v>
      </c>
      <c r="L324">
        <f t="array" ref="L324">STDEV(IF(($B$3:$B$722=$B324)*($C$3:$C$722=$C324)*($D$3:$D$722=$D324),$F$3:$F$722))</f>
        <v>1.0540925533894598</v>
      </c>
      <c r="M324">
        <f t="shared" si="102"/>
        <v>7</v>
      </c>
      <c r="N324">
        <f t="array" ref="N324">STDEV(IF(($B$3:$B$722=$B324)*($C$3:$C$722=$C324)*($D$3:$D$722=$D324),$G$3:$G$722))</f>
        <v>1.0540925533894598</v>
      </c>
      <c r="O324">
        <f t="shared" si="103"/>
        <v>4.4000000000000004</v>
      </c>
      <c r="P324">
        <f t="array" ref="P324">STDEV(IF(($B$3:$B$722=$B324)*($C$3:$C$722=$C324)*($D$3:$D$722=$D324),$H$3:$H$722))</f>
        <v>2.2211108331943574</v>
      </c>
      <c r="Q324" s="35">
        <f t="shared" si="104"/>
        <v>0.41403933560541228</v>
      </c>
      <c r="R324">
        <f t="shared" si="105"/>
        <v>-0.94868329805051377</v>
      </c>
      <c r="S324">
        <f t="shared" si="106"/>
        <v>0.94868329805051377</v>
      </c>
      <c r="T324">
        <f t="shared" si="107"/>
        <v>0.720360270225197</v>
      </c>
      <c r="V324">
        <v>0</v>
      </c>
      <c r="W324">
        <v>0</v>
      </c>
      <c r="X324">
        <v>0</v>
      </c>
      <c r="Y324">
        <v>0</v>
      </c>
      <c r="Z324" s="25">
        <v>3.8</v>
      </c>
      <c r="AA324" s="28">
        <v>4.8</v>
      </c>
      <c r="AB324" s="28">
        <v>3.4</v>
      </c>
      <c r="AC324" s="28">
        <v>3</v>
      </c>
      <c r="AD324" s="31">
        <v>3.6</v>
      </c>
      <c r="AE324" s="31">
        <v>3.2</v>
      </c>
      <c r="AF324">
        <v>5</v>
      </c>
      <c r="AG324" s="28">
        <f t="shared" si="108"/>
        <v>3.7333333333333329</v>
      </c>
      <c r="AH324" s="31">
        <f t="shared" si="109"/>
        <v>3.4000000000000004</v>
      </c>
      <c r="AI324" s="22" cm="1">
        <f t="array" ref="AI324">IF(U324="",0,IFERROR((U324-AVERAGEIFS($U$3:$U$722,$A$3:$A$722,$A324))/_xlfn.STDEV.S(_xlfn._xlws.FILTER($U$3:$U$722,$A$3:$A$722=$A324)),0))</f>
        <v>0</v>
      </c>
      <c r="AJ324" s="25">
        <f t="array" ref="AJ324">IFERROR((Z324-AVERAGEIFS($Z$3:$Z$722,$A$3:$A$722,$A324))/_xlfn.STDEV.S(_xlfn._xlws.FILTER($Z$3:$Z$722,$A$3:$A$722=$A324)),"")</f>
        <v>0.18575842641901252</v>
      </c>
      <c r="AK324" s="28">
        <f t="array" ref="AK324">IFERROR((AG324-AVERAGEIFS($AG$3:$AG$722,$A$3:$A$722,$A324))/_xlfn.STDEV.S(_xlfn._xlws.FILTER($AG$3:$AG$722,$A$3:$A$722=$A324)),"")</f>
        <v>7.5021488617432533E-2</v>
      </c>
      <c r="AL324" s="31">
        <f t="array" ref="AL324">IFERROR((AH324-AVERAGEIFS($AH$3:$AH$722,$A$3:$A$722,$A324))/_xlfn.STDEV.S(_xlfn._xlws.FILTER($AH$3:$AH$722,$A$3:$A$722=$A324)),"")</f>
        <v>0.5860559012249672</v>
      </c>
      <c r="AM324" s="18">
        <f t="shared" si="110"/>
        <v>-0.41403933560541228</v>
      </c>
      <c r="AN324" s="18">
        <f t="shared" si="111"/>
        <v>-0.22828090918639976</v>
      </c>
      <c r="AO324">
        <f t="shared" si="112"/>
        <v>-0.18575842641901252</v>
      </c>
      <c r="AP324">
        <f t="shared" si="113"/>
        <v>-0.87366180943308125</v>
      </c>
      <c r="AQ324">
        <f t="shared" si="114"/>
        <v>-0.1343043690002298</v>
      </c>
      <c r="AR324" s="18" t="str">
        <f t="shared" si="115"/>
        <v>D. 균형일치형</v>
      </c>
      <c r="AS324">
        <f t="shared" ref="AS324:AS387" si="116">IF(A325=A324,Z325,"")</f>
        <v>4.75</v>
      </c>
      <c r="AT324">
        <f t="shared" ref="AT324:AT387" si="117">IF(A326=A324,Z326,"")</f>
        <v>3.166666666666667</v>
      </c>
      <c r="AU324" t="str">
        <f t="shared" ref="AU324:AU387" si="118">IF(A327=A324,Z327,"")</f>
        <v/>
      </c>
      <c r="AV324" t="str">
        <f t="shared" ref="AV324:AV387" si="119">IF(A328=A324,Z328,"")</f>
        <v/>
      </c>
    </row>
    <row r="325" spans="1:48" x14ac:dyDescent="0.3">
      <c r="A325" t="s">
        <v>126</v>
      </c>
      <c r="B325" t="s">
        <v>120</v>
      </c>
      <c r="C325">
        <v>2025</v>
      </c>
      <c r="D325" t="s">
        <v>97</v>
      </c>
      <c r="E325">
        <v>6</v>
      </c>
      <c r="F325">
        <v>6</v>
      </c>
      <c r="G325">
        <v>8</v>
      </c>
      <c r="H325">
        <v>6</v>
      </c>
      <c r="I325">
        <f t="shared" si="100"/>
        <v>5.2</v>
      </c>
      <c r="J325">
        <f t="array" ref="J325">STDEV(IF(($B$3:$B$722=$B325)*($C$3:$C$722=$C325)*($D$3:$D$722=$D325),$E$3:$E$722))</f>
        <v>1.9321835661585924</v>
      </c>
      <c r="K325">
        <f t="shared" si="101"/>
        <v>7</v>
      </c>
      <c r="L325">
        <f t="array" ref="L325">STDEV(IF(($B$3:$B$722=$B325)*($C$3:$C$722=$C325)*($D$3:$D$722=$D325),$F$3:$F$722))</f>
        <v>1.0540925533894598</v>
      </c>
      <c r="M325">
        <f t="shared" si="102"/>
        <v>7</v>
      </c>
      <c r="N325">
        <f t="array" ref="N325">STDEV(IF(($B$3:$B$722=$B325)*($C$3:$C$722=$C325)*($D$3:$D$722=$D325),$G$3:$G$722))</f>
        <v>1.0540925533894598</v>
      </c>
      <c r="O325">
        <f t="shared" si="103"/>
        <v>4.4000000000000004</v>
      </c>
      <c r="P325">
        <f t="array" ref="P325">STDEV(IF(($B$3:$B$722=$B325)*($C$3:$C$722=$C325)*($D$3:$D$722=$D325),$H$3:$H$722))</f>
        <v>2.2211108331943574</v>
      </c>
      <c r="Q325" s="35">
        <f t="shared" si="104"/>
        <v>0.41403933560541228</v>
      </c>
      <c r="R325">
        <f t="shared" si="105"/>
        <v>-0.94868329805051377</v>
      </c>
      <c r="S325">
        <f t="shared" si="106"/>
        <v>0.94868329805051377</v>
      </c>
      <c r="T325">
        <f t="shared" si="107"/>
        <v>0.720360270225197</v>
      </c>
      <c r="V325">
        <v>0</v>
      </c>
      <c r="W325">
        <v>0</v>
      </c>
      <c r="X325">
        <v>2</v>
      </c>
      <c r="Y325">
        <v>2</v>
      </c>
      <c r="Z325" s="25">
        <v>4.75</v>
      </c>
      <c r="AA325" s="28">
        <v>4.75</v>
      </c>
      <c r="AB325" s="28">
        <v>4</v>
      </c>
      <c r="AC325" s="28">
        <v>4.25</v>
      </c>
      <c r="AD325" s="31">
        <v>3.375</v>
      </c>
      <c r="AE325" s="31">
        <v>3.625</v>
      </c>
      <c r="AF325">
        <v>8</v>
      </c>
      <c r="AG325" s="28">
        <f t="shared" si="108"/>
        <v>4.333333333333333</v>
      </c>
      <c r="AH325" s="31">
        <f t="shared" si="109"/>
        <v>3.5</v>
      </c>
      <c r="AI325" s="22" cm="1">
        <f t="array" ref="AI325">IF(U325="",0,IFERROR((U325-AVERAGEIFS($U$3:$U$722,$A$3:$A$722,$A325))/_xlfn.STDEV.S(_xlfn._xlws.FILTER($U$3:$U$722,$A$3:$A$722=$A325)),0))</f>
        <v>0</v>
      </c>
      <c r="AJ325" s="25">
        <f t="array" ref="AJ325">IFERROR((Z325-AVERAGEIFS($Z$3:$Z$722,$A$3:$A$722,$A325))/_xlfn.STDEV.S(_xlfn._xlws.FILTER($Z$3:$Z$722,$A$3:$A$722=$A325)),"")</f>
        <v>2.0753209325613957</v>
      </c>
      <c r="AK325" s="28">
        <f t="array" ref="AK325">IFERROR((AG325-AVERAGEIFS($AG$3:$AG$722,$A$3:$A$722,$A325))/_xlfn.STDEV.S(_xlfn._xlws.FILTER($AG$3:$AG$722,$A$3:$A$722=$A325)),"")</f>
        <v>1.7827835823963414</v>
      </c>
      <c r="AL325" s="31">
        <f t="array" ref="AL325">IFERROR((AH325-AVERAGEIFS($AH$3:$AH$722,$A$3:$A$722,$A325))/_xlfn.STDEV.S(_xlfn._xlws.FILTER($AH$3:$AH$722,$A$3:$A$722=$A325)),"")</f>
        <v>0.88911003865321925</v>
      </c>
      <c r="AM325" s="18">
        <f t="shared" si="110"/>
        <v>-0.41403933560541228</v>
      </c>
      <c r="AN325" s="18">
        <f t="shared" si="111"/>
        <v>1.6612815969559835</v>
      </c>
      <c r="AO325">
        <f t="shared" si="112"/>
        <v>-2.0753209325613957</v>
      </c>
      <c r="AP325">
        <f t="shared" si="113"/>
        <v>0.83410028434582761</v>
      </c>
      <c r="AQ325">
        <f t="shared" si="114"/>
        <v>0.16874976842802225</v>
      </c>
      <c r="AR325" s="18" t="str">
        <f t="shared" si="115"/>
        <v>B. 외부미화형</v>
      </c>
      <c r="AS325">
        <f t="shared" si="116"/>
        <v>3.166666666666667</v>
      </c>
      <c r="AT325" t="str">
        <f t="shared" si="117"/>
        <v/>
      </c>
      <c r="AU325" t="str">
        <f t="shared" si="118"/>
        <v/>
      </c>
      <c r="AV325" t="str">
        <f t="shared" si="119"/>
        <v/>
      </c>
    </row>
    <row r="326" spans="1:48" x14ac:dyDescent="0.3">
      <c r="A326" t="s">
        <v>126</v>
      </c>
      <c r="B326" t="s">
        <v>120</v>
      </c>
      <c r="C326">
        <v>2025</v>
      </c>
      <c r="D326" t="s">
        <v>98</v>
      </c>
      <c r="E326">
        <v>6</v>
      </c>
      <c r="F326">
        <v>6</v>
      </c>
      <c r="G326">
        <v>8</v>
      </c>
      <c r="H326">
        <v>6</v>
      </c>
      <c r="I326">
        <f t="shared" si="100"/>
        <v>5.2</v>
      </c>
      <c r="J326">
        <f t="array" ref="J326">STDEV(IF(($B$3:$B$722=$B326)*($C$3:$C$722=$C326)*($D$3:$D$722=$D326),$E$3:$E$722))</f>
        <v>1.9321835661585924</v>
      </c>
      <c r="K326">
        <f t="shared" si="101"/>
        <v>7</v>
      </c>
      <c r="L326">
        <f t="array" ref="L326">STDEV(IF(($B$3:$B$722=$B326)*($C$3:$C$722=$C326)*($D$3:$D$722=$D326),$F$3:$F$722))</f>
        <v>1.0540925533894598</v>
      </c>
      <c r="M326">
        <f t="shared" si="102"/>
        <v>7</v>
      </c>
      <c r="N326">
        <f t="array" ref="N326">STDEV(IF(($B$3:$B$722=$B326)*($C$3:$C$722=$C326)*($D$3:$D$722=$D326),$G$3:$G$722))</f>
        <v>1.0540925533894598</v>
      </c>
      <c r="O326">
        <f t="shared" si="103"/>
        <v>4.4000000000000004</v>
      </c>
      <c r="P326">
        <f t="array" ref="P326">STDEV(IF(($B$3:$B$722=$B326)*($C$3:$C$722=$C326)*($D$3:$D$722=$D326),$H$3:$H$722))</f>
        <v>2.2211108331943574</v>
      </c>
      <c r="Q326" s="35">
        <f t="shared" si="104"/>
        <v>0.41403933560541228</v>
      </c>
      <c r="R326">
        <f t="shared" si="105"/>
        <v>-0.94868329805051377</v>
      </c>
      <c r="S326">
        <f t="shared" si="106"/>
        <v>0.94868329805051377</v>
      </c>
      <c r="T326">
        <f t="shared" si="107"/>
        <v>0.720360270225197</v>
      </c>
      <c r="U326" s="22">
        <v>0.33313333333333328</v>
      </c>
      <c r="V326">
        <v>1</v>
      </c>
      <c r="W326">
        <v>0</v>
      </c>
      <c r="X326">
        <v>2</v>
      </c>
      <c r="Y326">
        <v>3</v>
      </c>
      <c r="Z326" s="25">
        <v>3.166666666666667</v>
      </c>
      <c r="AA326" s="28">
        <v>4.166666666666667</v>
      </c>
      <c r="AB326" s="28">
        <v>3.5</v>
      </c>
      <c r="AC326" s="28">
        <v>3</v>
      </c>
      <c r="AD326" s="31">
        <v>2.833333333333333</v>
      </c>
      <c r="AE326" s="31">
        <v>3</v>
      </c>
      <c r="AF326">
        <v>6</v>
      </c>
      <c r="AG326" s="28">
        <f t="shared" si="108"/>
        <v>3.5555555555555558</v>
      </c>
      <c r="AH326" s="31">
        <f t="shared" si="109"/>
        <v>2.9166666666666665</v>
      </c>
      <c r="AI326" s="22" cm="1">
        <f t="array" ref="AI326">IF(U326="",0,IFERROR((U326-AVERAGEIFS($U$3:$U$722,$A$3:$A$722,$A326))/_xlfn.STDEV.S(_xlfn._xlws.FILTER($U$3:$U$722,$A$3:$A$722=$A326)),0))</f>
        <v>0.70710678118654757</v>
      </c>
      <c r="AJ326" s="25">
        <f t="array" ref="AJ326">IFERROR((Z326-AVERAGEIFS($Z$3:$Z$722,$A$3:$A$722,$A326))/_xlfn.STDEV.S(_xlfn._xlws.FILTER($Z$3:$Z$722,$A$3:$A$722=$A326)),"")</f>
        <v>-1.0739499110092416</v>
      </c>
      <c r="AK326" s="28">
        <f t="array" ref="AK326">IFERROR((AG326-AVERAGEIFS($AG$3:$AG$722,$A$3:$A$722,$A326))/_xlfn.STDEV.S(_xlfn._xlws.FILTER($AG$3:$AG$722,$A$3:$A$722=$A326)),"")</f>
        <v>-0.43098209472446453</v>
      </c>
      <c r="AL326" s="31">
        <f t="array" ref="AL326">IFERROR((AH326-AVERAGEIFS($AH$3:$AH$722,$A$3:$A$722,$A326))/_xlfn.STDEV.S(_xlfn._xlws.FILTER($AH$3:$AH$722,$A$3:$A$722=$A326)),"")</f>
        <v>-0.87870576301159131</v>
      </c>
      <c r="AM326" s="18">
        <f t="shared" si="110"/>
        <v>0.29306744558113529</v>
      </c>
      <c r="AN326" s="18">
        <f t="shared" si="111"/>
        <v>-1.4879892466146538</v>
      </c>
      <c r="AO326">
        <f t="shared" si="112"/>
        <v>1.7810566921957891</v>
      </c>
      <c r="AP326">
        <f t="shared" si="113"/>
        <v>-1.3796653927749782</v>
      </c>
      <c r="AQ326">
        <f t="shared" si="114"/>
        <v>-1.5990660332367883</v>
      </c>
      <c r="AR326" s="18" t="str">
        <f t="shared" si="115"/>
        <v>D. 균형일치형</v>
      </c>
      <c r="AS326" t="str">
        <f t="shared" si="116"/>
        <v/>
      </c>
      <c r="AT326" t="str">
        <f t="shared" si="117"/>
        <v/>
      </c>
      <c r="AU326" t="str">
        <f t="shared" si="118"/>
        <v/>
      </c>
      <c r="AV326" t="str">
        <f t="shared" si="119"/>
        <v/>
      </c>
    </row>
    <row r="327" spans="1:48" x14ac:dyDescent="0.3">
      <c r="A327" t="s">
        <v>127</v>
      </c>
      <c r="B327" t="s">
        <v>120</v>
      </c>
      <c r="C327">
        <v>2023</v>
      </c>
      <c r="D327" t="s">
        <v>87</v>
      </c>
      <c r="E327">
        <v>4</v>
      </c>
      <c r="F327">
        <v>6</v>
      </c>
      <c r="G327">
        <v>8</v>
      </c>
      <c r="H327">
        <v>2</v>
      </c>
      <c r="I327">
        <f t="shared" si="100"/>
        <v>5.8</v>
      </c>
      <c r="J327">
        <f t="array" ref="J327">STDEV(IF(($B$3:$B$722=$B327)*($C$3:$C$722=$C327)*($D$3:$D$722=$D327),$E$3:$E$722))</f>
        <v>1.1352924243950946</v>
      </c>
      <c r="K327">
        <f t="shared" si="101"/>
        <v>6.6</v>
      </c>
      <c r="L327">
        <f t="array" ref="L327">STDEV(IF(($B$3:$B$722=$B327)*($C$3:$C$722=$C327)*($D$3:$D$722=$D327),$F$3:$F$722))</f>
        <v>1.3498971154211048</v>
      </c>
      <c r="M327">
        <f t="shared" si="102"/>
        <v>7.8</v>
      </c>
      <c r="N327">
        <f t="array" ref="N327">STDEV(IF(($B$3:$B$722=$B327)*($C$3:$C$722=$C327)*($D$3:$D$722=$D327),$G$3:$G$722))</f>
        <v>0.63245553203367588</v>
      </c>
      <c r="O327">
        <f t="shared" si="103"/>
        <v>5</v>
      </c>
      <c r="P327">
        <f t="array" ref="P327">STDEV(IF(($B$3:$B$722=$B327)*($C$3:$C$722=$C327)*($D$3:$D$722=$D327),$H$3:$H$722))</f>
        <v>1.699673171197595</v>
      </c>
      <c r="Q327" s="35">
        <f t="shared" si="104"/>
        <v>-1.5854945926896977</v>
      </c>
      <c r="R327">
        <f t="shared" si="105"/>
        <v>-0.44447831849231539</v>
      </c>
      <c r="S327">
        <f t="shared" si="106"/>
        <v>0.31622776601683822</v>
      </c>
      <c r="T327">
        <f t="shared" si="107"/>
        <v>-1.7650452162436563</v>
      </c>
      <c r="U327" s="22">
        <v>-0.30663333333333331</v>
      </c>
      <c r="V327">
        <v>0</v>
      </c>
      <c r="W327">
        <v>4</v>
      </c>
      <c r="X327">
        <v>2</v>
      </c>
      <c r="Y327">
        <v>6</v>
      </c>
      <c r="Z327" s="25">
        <v>3.7777777777777781</v>
      </c>
      <c r="AA327" s="28">
        <v>3.7777777777777781</v>
      </c>
      <c r="AB327" s="28">
        <v>4.2222222222222223</v>
      </c>
      <c r="AC327" s="28">
        <v>3.8888888888888888</v>
      </c>
      <c r="AD327" s="31">
        <v>3.4444444444444451</v>
      </c>
      <c r="AE327" s="31">
        <v>3.5555555555555558</v>
      </c>
      <c r="AF327">
        <v>9</v>
      </c>
      <c r="AG327" s="28">
        <f t="shared" si="108"/>
        <v>3.9629629629629632</v>
      </c>
      <c r="AH327" s="31">
        <f t="shared" si="109"/>
        <v>3.5000000000000004</v>
      </c>
      <c r="AI327" s="22" cm="1">
        <f t="array" ref="AI327">IF(U327="",0,IFERROR((U327-AVERAGEIFS($U$3:$U$722,$A$3:$A$722,$A327))/_xlfn.STDEV.S(_xlfn._xlws.FILTER($U$3:$U$722,$A$3:$A$722=$A327)),0))</f>
        <v>-0.73393078928043687</v>
      </c>
      <c r="AJ327" s="25">
        <f t="array" ref="AJ327">IFERROR((Z327-AVERAGEIFS($Z$3:$Z$722,$A$3:$A$722,$A327))/_xlfn.STDEV.S(_xlfn._xlws.FILTER($Z$3:$Z$722,$A$3:$A$722=$A327)),"")</f>
        <v>0.1875773678230635</v>
      </c>
      <c r="AK327" s="28">
        <f t="array" ref="AK327">IFERROR((AG327-AVERAGEIFS($AG$3:$AG$722,$A$3:$A$722,$A327))/_xlfn.STDEV.S(_xlfn._xlws.FILTER($AG$3:$AG$722,$A$3:$A$722=$A327)),"")</f>
        <v>1.0579821648314971</v>
      </c>
      <c r="AL327" s="31">
        <f t="array" ref="AL327">IFERROR((AH327-AVERAGEIFS($AH$3:$AH$722,$A$3:$A$722,$A327))/_xlfn.STDEV.S(_xlfn._xlws.FILTER($AH$3:$AH$722,$A$3:$A$722=$A327)),"")</f>
        <v>0.55435350717476684</v>
      </c>
      <c r="AM327" s="18">
        <f t="shared" si="110"/>
        <v>0.85156380340926086</v>
      </c>
      <c r="AN327" s="18">
        <f t="shared" si="111"/>
        <v>1.7730719605127612</v>
      </c>
      <c r="AO327">
        <f t="shared" si="112"/>
        <v>-0.92150815710350042</v>
      </c>
      <c r="AP327">
        <f t="shared" si="113"/>
        <v>0.74175439881465888</v>
      </c>
      <c r="AQ327">
        <f t="shared" si="114"/>
        <v>2.319398723418423</v>
      </c>
      <c r="AR327" s="18" t="str">
        <f t="shared" si="115"/>
        <v>E. 총체적과소형</v>
      </c>
      <c r="AS327">
        <f t="shared" si="116"/>
        <v>3.666666666666667</v>
      </c>
      <c r="AT327">
        <f t="shared" si="117"/>
        <v>3.8</v>
      </c>
      <c r="AU327">
        <f t="shared" si="118"/>
        <v>3.6</v>
      </c>
      <c r="AV327">
        <f t="shared" si="119"/>
        <v>3.7333333333333329</v>
      </c>
    </row>
    <row r="328" spans="1:48" x14ac:dyDescent="0.3">
      <c r="A328" t="s">
        <v>127</v>
      </c>
      <c r="B328" t="s">
        <v>120</v>
      </c>
      <c r="C328">
        <v>2023</v>
      </c>
      <c r="D328" t="s">
        <v>88</v>
      </c>
      <c r="E328">
        <v>4</v>
      </c>
      <c r="F328">
        <v>6</v>
      </c>
      <c r="G328">
        <v>8</v>
      </c>
      <c r="H328">
        <v>2</v>
      </c>
      <c r="I328">
        <f t="shared" si="100"/>
        <v>5.8</v>
      </c>
      <c r="J328">
        <f t="array" ref="J328">STDEV(IF(($B$3:$B$722=$B328)*($C$3:$C$722=$C328)*($D$3:$D$722=$D328),$E$3:$E$722))</f>
        <v>1.1352924243950946</v>
      </c>
      <c r="K328">
        <f t="shared" si="101"/>
        <v>6.6</v>
      </c>
      <c r="L328">
        <f t="array" ref="L328">STDEV(IF(($B$3:$B$722=$B328)*($C$3:$C$722=$C328)*($D$3:$D$722=$D328),$F$3:$F$722))</f>
        <v>1.3498971154211048</v>
      </c>
      <c r="M328">
        <f t="shared" si="102"/>
        <v>7.8</v>
      </c>
      <c r="N328">
        <f t="array" ref="N328">STDEV(IF(($B$3:$B$722=$B328)*($C$3:$C$722=$C328)*($D$3:$D$722=$D328),$G$3:$G$722))</f>
        <v>0.63245553203367588</v>
      </c>
      <c r="O328">
        <f t="shared" si="103"/>
        <v>5</v>
      </c>
      <c r="P328">
        <f t="array" ref="P328">STDEV(IF(($B$3:$B$722=$B328)*($C$3:$C$722=$C328)*($D$3:$D$722=$D328),$H$3:$H$722))</f>
        <v>1.699673171197595</v>
      </c>
      <c r="Q328" s="35">
        <f t="shared" si="104"/>
        <v>-1.5854945926896977</v>
      </c>
      <c r="R328">
        <f t="shared" si="105"/>
        <v>-0.44447831849231539</v>
      </c>
      <c r="S328">
        <f t="shared" si="106"/>
        <v>0.31622776601683822</v>
      </c>
      <c r="T328">
        <f t="shared" si="107"/>
        <v>-1.7650452162436563</v>
      </c>
      <c r="V328">
        <v>1</v>
      </c>
      <c r="W328">
        <v>0</v>
      </c>
      <c r="X328">
        <v>1</v>
      </c>
      <c r="Y328">
        <v>2</v>
      </c>
      <c r="Z328" s="25">
        <v>3.666666666666667</v>
      </c>
      <c r="AA328" s="28">
        <v>3.666666666666667</v>
      </c>
      <c r="AB328" s="28">
        <v>4</v>
      </c>
      <c r="AC328" s="28">
        <v>3.5</v>
      </c>
      <c r="AD328" s="31">
        <v>2.833333333333333</v>
      </c>
      <c r="AE328" s="31">
        <v>2.666666666666667</v>
      </c>
      <c r="AF328">
        <v>6</v>
      </c>
      <c r="AG328" s="28">
        <f t="shared" si="108"/>
        <v>3.7222222222222228</v>
      </c>
      <c r="AH328" s="31">
        <f t="shared" si="109"/>
        <v>2.75</v>
      </c>
      <c r="AI328" s="22" cm="1">
        <f t="array" ref="AI328">IF(U328="",0,IFERROR((U328-AVERAGEIFS($U$3:$U$722,$A$3:$A$722,$A328))/_xlfn.STDEV.S(_xlfn._xlws.FILTER($U$3:$U$722,$A$3:$A$722=$A328)),0))</f>
        <v>0</v>
      </c>
      <c r="AJ328" s="25">
        <f t="array" ref="AJ328">IFERROR((Z328-AVERAGEIFS($Z$3:$Z$722,$A$3:$A$722,$A328))/_xlfn.STDEV.S(_xlfn._xlws.FILTER($Z$3:$Z$722,$A$3:$A$722=$A328)),"")</f>
        <v>-0.17854322336516565</v>
      </c>
      <c r="AK328" s="28">
        <f t="array" ref="AK328">IFERROR((AG328-AVERAGEIFS($AG$3:$AG$722,$A$3:$A$722,$A328))/_xlfn.STDEV.S(_xlfn._xlws.FILTER($AG$3:$AG$722,$A$3:$A$722=$A328)),"")</f>
        <v>0.24128368120881002</v>
      </c>
      <c r="AL328" s="31">
        <f t="array" ref="AL328">IFERROR((AH328-AVERAGEIFS($AH$3:$AH$722,$A$3:$A$722,$A328))/_xlfn.STDEV.S(_xlfn._xlws.FILTER($AH$3:$AH$722,$A$3:$A$722=$A328)),"")</f>
        <v>-1.3393125474849141</v>
      </c>
      <c r="AM328" s="18">
        <f t="shared" si="110"/>
        <v>1.5854945926896977</v>
      </c>
      <c r="AN328" s="18">
        <f t="shared" si="111"/>
        <v>1.4069513693245321</v>
      </c>
      <c r="AO328">
        <f t="shared" si="112"/>
        <v>0.17854322336516565</v>
      </c>
      <c r="AP328">
        <f t="shared" si="113"/>
        <v>-7.4944084808028194E-2</v>
      </c>
      <c r="AQ328">
        <f t="shared" si="114"/>
        <v>0.42573266875874216</v>
      </c>
      <c r="AR328" s="18" t="str">
        <f t="shared" si="115"/>
        <v>E. 총체적과소형</v>
      </c>
      <c r="AS328">
        <f t="shared" si="116"/>
        <v>3.8</v>
      </c>
      <c r="AT328">
        <f t="shared" si="117"/>
        <v>3.6</v>
      </c>
      <c r="AU328">
        <f t="shared" si="118"/>
        <v>3.7333333333333329</v>
      </c>
      <c r="AV328">
        <f t="shared" si="119"/>
        <v>3.545454545454545</v>
      </c>
    </row>
    <row r="329" spans="1:48" x14ac:dyDescent="0.3">
      <c r="A329" t="s">
        <v>127</v>
      </c>
      <c r="B329" t="s">
        <v>120</v>
      </c>
      <c r="C329">
        <v>2023</v>
      </c>
      <c r="D329" t="s">
        <v>89</v>
      </c>
      <c r="E329">
        <v>4</v>
      </c>
      <c r="F329">
        <v>6</v>
      </c>
      <c r="G329">
        <v>8</v>
      </c>
      <c r="H329">
        <v>2</v>
      </c>
      <c r="I329">
        <f t="shared" si="100"/>
        <v>5.8</v>
      </c>
      <c r="J329">
        <f t="array" ref="J329">STDEV(IF(($B$3:$B$722=$B329)*($C$3:$C$722=$C329)*($D$3:$D$722=$D329),$E$3:$E$722))</f>
        <v>1.1352924243950946</v>
      </c>
      <c r="K329">
        <f t="shared" si="101"/>
        <v>6.6</v>
      </c>
      <c r="L329">
        <f t="array" ref="L329">STDEV(IF(($B$3:$B$722=$B329)*($C$3:$C$722=$C329)*($D$3:$D$722=$D329),$F$3:$F$722))</f>
        <v>1.3498971154211048</v>
      </c>
      <c r="M329">
        <f t="shared" si="102"/>
        <v>7.8</v>
      </c>
      <c r="N329">
        <f t="array" ref="N329">STDEV(IF(($B$3:$B$722=$B329)*($C$3:$C$722=$C329)*($D$3:$D$722=$D329),$G$3:$G$722))</f>
        <v>0.63245553203367588</v>
      </c>
      <c r="O329">
        <f t="shared" si="103"/>
        <v>5</v>
      </c>
      <c r="P329">
        <f t="array" ref="P329">STDEV(IF(($B$3:$B$722=$B329)*($C$3:$C$722=$C329)*($D$3:$D$722=$D329),$H$3:$H$722))</f>
        <v>1.699673171197595</v>
      </c>
      <c r="Q329" s="35">
        <f t="shared" si="104"/>
        <v>-1.5854945926896977</v>
      </c>
      <c r="R329">
        <f t="shared" si="105"/>
        <v>-0.44447831849231539</v>
      </c>
      <c r="S329">
        <f t="shared" si="106"/>
        <v>0.31622776601683822</v>
      </c>
      <c r="T329">
        <f t="shared" si="107"/>
        <v>-1.7650452162436563</v>
      </c>
      <c r="U329" s="22">
        <v>0.23432500000000001</v>
      </c>
      <c r="V329">
        <v>1</v>
      </c>
      <c r="W329">
        <v>0</v>
      </c>
      <c r="X329">
        <v>3</v>
      </c>
      <c r="Y329">
        <v>4</v>
      </c>
      <c r="Z329" s="25">
        <v>3.8</v>
      </c>
      <c r="AA329" s="28">
        <v>4.2</v>
      </c>
      <c r="AB329" s="28">
        <v>3.4</v>
      </c>
      <c r="AC329" s="28">
        <v>4</v>
      </c>
      <c r="AD329" s="31">
        <v>3.8</v>
      </c>
      <c r="AE329" s="31">
        <v>3.2</v>
      </c>
      <c r="AF329">
        <v>5</v>
      </c>
      <c r="AG329" s="28">
        <f t="shared" si="108"/>
        <v>3.8666666666666667</v>
      </c>
      <c r="AH329" s="31">
        <f t="shared" si="109"/>
        <v>3.5</v>
      </c>
      <c r="AI329" s="22" cm="1">
        <f t="array" ref="AI329">IF(U329="",0,IFERROR((U329-AVERAGEIFS($U$3:$U$722,$A$3:$A$722,$A329))/_xlfn.STDEV.S(_xlfn._xlws.FILTER($U$3:$U$722,$A$3:$A$722=$A329)),0))</f>
        <v>0.92229958860680983</v>
      </c>
      <c r="AJ329" s="25">
        <f t="array" ref="AJ329">IFERROR((Z329-AVERAGEIFS($Z$3:$Z$722,$A$3:$A$722,$A329))/_xlfn.STDEV.S(_xlfn._xlws.FILTER($Z$3:$Z$722,$A$3:$A$722=$A329)),"")</f>
        <v>0.26080148606070758</v>
      </c>
      <c r="AK329" s="28">
        <f t="array" ref="AK329">IFERROR((AG329-AVERAGEIFS($AG$3:$AG$722,$A$3:$A$722,$A329))/_xlfn.STDEV.S(_xlfn._xlws.FILTER($AG$3:$AG$722,$A$3:$A$722=$A329)),"")</f>
        <v>0.73130277138242106</v>
      </c>
      <c r="AL329" s="31">
        <f t="array" ref="AL329">IFERROR((AH329-AVERAGEIFS($AH$3:$AH$722,$A$3:$A$722,$A329))/_xlfn.STDEV.S(_xlfn._xlws.FILTER($AH$3:$AH$722,$A$3:$A$722=$A329)),"")</f>
        <v>0.55435350717476561</v>
      </c>
      <c r="AM329" s="18">
        <f t="shared" si="110"/>
        <v>2.5077941812965077</v>
      </c>
      <c r="AN329" s="18">
        <f t="shared" si="111"/>
        <v>1.8462960787504052</v>
      </c>
      <c r="AO329">
        <f t="shared" si="112"/>
        <v>0.6614981025461022</v>
      </c>
      <c r="AP329">
        <f t="shared" si="113"/>
        <v>0.41507500536558284</v>
      </c>
      <c r="AQ329">
        <f t="shared" si="114"/>
        <v>2.3193987234184217</v>
      </c>
      <c r="AR329" s="18" t="str">
        <f t="shared" si="115"/>
        <v>E. 총체적과소형</v>
      </c>
      <c r="AS329">
        <f t="shared" si="116"/>
        <v>3.6</v>
      </c>
      <c r="AT329">
        <f t="shared" si="117"/>
        <v>3.7333333333333329</v>
      </c>
      <c r="AU329">
        <f t="shared" si="118"/>
        <v>3.545454545454545</v>
      </c>
      <c r="AV329">
        <f t="shared" si="119"/>
        <v>3.5</v>
      </c>
    </row>
    <row r="330" spans="1:48" x14ac:dyDescent="0.3">
      <c r="A330" t="s">
        <v>127</v>
      </c>
      <c r="B330" t="s">
        <v>120</v>
      </c>
      <c r="C330">
        <v>2023</v>
      </c>
      <c r="D330" t="s">
        <v>90</v>
      </c>
      <c r="E330">
        <v>4</v>
      </c>
      <c r="F330">
        <v>6</v>
      </c>
      <c r="G330">
        <v>8</v>
      </c>
      <c r="H330">
        <v>2</v>
      </c>
      <c r="I330">
        <f t="shared" si="100"/>
        <v>5.8</v>
      </c>
      <c r="J330">
        <f t="array" ref="J330">STDEV(IF(($B$3:$B$722=$B330)*($C$3:$C$722=$C330)*($D$3:$D$722=$D330),$E$3:$E$722))</f>
        <v>1.1352924243950946</v>
      </c>
      <c r="K330">
        <f t="shared" si="101"/>
        <v>6.6</v>
      </c>
      <c r="L330">
        <f t="array" ref="L330">STDEV(IF(($B$3:$B$722=$B330)*($C$3:$C$722=$C330)*($D$3:$D$722=$D330),$F$3:$F$722))</f>
        <v>1.3498971154211048</v>
      </c>
      <c r="M330">
        <f t="shared" si="102"/>
        <v>7.8</v>
      </c>
      <c r="N330">
        <f t="array" ref="N330">STDEV(IF(($B$3:$B$722=$B330)*($C$3:$C$722=$C330)*($D$3:$D$722=$D330),$G$3:$G$722))</f>
        <v>0.63245553203367588</v>
      </c>
      <c r="O330">
        <f t="shared" si="103"/>
        <v>5</v>
      </c>
      <c r="P330">
        <f t="array" ref="P330">STDEV(IF(($B$3:$B$722=$B330)*($C$3:$C$722=$C330)*($D$3:$D$722=$D330),$H$3:$H$722))</f>
        <v>1.699673171197595</v>
      </c>
      <c r="Q330" s="35">
        <f t="shared" si="104"/>
        <v>-1.5854945926896977</v>
      </c>
      <c r="R330">
        <f t="shared" si="105"/>
        <v>-0.44447831849231539</v>
      </c>
      <c r="S330">
        <f t="shared" si="106"/>
        <v>0.31622776601683822</v>
      </c>
      <c r="T330">
        <f t="shared" si="107"/>
        <v>-1.7650452162436563</v>
      </c>
      <c r="U330" s="22">
        <v>-0.11749090909090899</v>
      </c>
      <c r="V330">
        <v>1</v>
      </c>
      <c r="W330">
        <v>3</v>
      </c>
      <c r="X330">
        <v>7</v>
      </c>
      <c r="Y330">
        <v>11</v>
      </c>
      <c r="Z330" s="25">
        <v>3.6</v>
      </c>
      <c r="AA330" s="28">
        <v>3.8</v>
      </c>
      <c r="AB330" s="28">
        <v>3.2</v>
      </c>
      <c r="AC330" s="28">
        <v>3.3</v>
      </c>
      <c r="AD330" s="31">
        <v>3.6</v>
      </c>
      <c r="AE330" s="31">
        <v>3.2</v>
      </c>
      <c r="AF330">
        <v>10</v>
      </c>
      <c r="AG330" s="28">
        <f t="shared" si="108"/>
        <v>3.4333333333333336</v>
      </c>
      <c r="AH330" s="31">
        <f t="shared" si="109"/>
        <v>3.4000000000000004</v>
      </c>
      <c r="AI330" s="22" cm="1">
        <f t="array" ref="AI330">IF(U330="",0,IFERROR((U330-AVERAGEIFS($U$3:$U$722,$A$3:$A$722,$A330))/_xlfn.STDEV.S(_xlfn._xlws.FILTER($U$3:$U$722,$A$3:$A$722=$A330)),0))</f>
        <v>-0.15484103416521172</v>
      </c>
      <c r="AJ330" s="25">
        <f t="array" ref="AJ330">IFERROR((Z330-AVERAGEIFS($Z$3:$Z$722,$A$3:$A$722,$A330))/_xlfn.STDEV.S(_xlfn._xlws.FILTER($Z$3:$Z$722,$A$3:$A$722=$A330)),"")</f>
        <v>-0.3982155780781037</v>
      </c>
      <c r="AK330" s="28">
        <f t="array" ref="AK330">IFERROR((AG330-AVERAGEIFS($AG$3:$AG$722,$A$3:$A$722,$A330))/_xlfn.STDEV.S(_xlfn._xlws.FILTER($AG$3:$AG$722,$A$3:$A$722=$A330)),"")</f>
        <v>-0.73875449913841651</v>
      </c>
      <c r="AL330" s="31">
        <f t="array" ref="AL330">IFERROR((AH330-AVERAGEIFS($AH$3:$AH$722,$A$3:$A$722,$A330))/_xlfn.STDEV.S(_xlfn._xlws.FILTER($AH$3:$AH$722,$A$3:$A$722=$A330)),"")</f>
        <v>0.30186469988680925</v>
      </c>
      <c r="AM330" s="18">
        <f t="shared" si="110"/>
        <v>1.4306535585244859</v>
      </c>
      <c r="AN330" s="18">
        <f t="shared" si="111"/>
        <v>1.1872790146115939</v>
      </c>
      <c r="AO330">
        <f t="shared" si="112"/>
        <v>0.24337454391289198</v>
      </c>
      <c r="AP330">
        <f t="shared" si="113"/>
        <v>-1.0549822651552547</v>
      </c>
      <c r="AQ330">
        <f t="shared" si="114"/>
        <v>2.0669099161304656</v>
      </c>
      <c r="AR330" s="18" t="str">
        <f t="shared" si="115"/>
        <v>E. 총체적과소형</v>
      </c>
      <c r="AS330">
        <f t="shared" si="116"/>
        <v>3.7333333333333329</v>
      </c>
      <c r="AT330">
        <f t="shared" si="117"/>
        <v>3.545454545454545</v>
      </c>
      <c r="AU330">
        <f t="shared" si="118"/>
        <v>3.5</v>
      </c>
      <c r="AV330">
        <f t="shared" si="119"/>
        <v>3.4</v>
      </c>
    </row>
    <row r="331" spans="1:48" x14ac:dyDescent="0.3">
      <c r="A331" t="s">
        <v>127</v>
      </c>
      <c r="B331" t="s">
        <v>120</v>
      </c>
      <c r="C331">
        <v>2024</v>
      </c>
      <c r="D331" t="s">
        <v>91</v>
      </c>
      <c r="E331">
        <v>6</v>
      </c>
      <c r="F331">
        <v>8</v>
      </c>
      <c r="G331">
        <v>6</v>
      </c>
      <c r="H331">
        <v>4</v>
      </c>
      <c r="I331">
        <f t="shared" si="100"/>
        <v>5.2</v>
      </c>
      <c r="J331">
        <f t="array" ref="J331">STDEV(IF(($B$3:$B$722=$B331)*($C$3:$C$722=$C331)*($D$3:$D$722=$D331),$E$3:$E$722))</f>
        <v>1.0327955589886457</v>
      </c>
      <c r="K331">
        <f t="shared" si="101"/>
        <v>7</v>
      </c>
      <c r="L331">
        <f t="array" ref="L331">STDEV(IF(($B$3:$B$722=$B331)*($C$3:$C$722=$C331)*($D$3:$D$722=$D331),$F$3:$F$722))</f>
        <v>1.0540925533894598</v>
      </c>
      <c r="M331">
        <f t="shared" si="102"/>
        <v>7.2</v>
      </c>
      <c r="N331">
        <f t="array" ref="N331">STDEV(IF(($B$3:$B$722=$B331)*($C$3:$C$722=$C331)*($D$3:$D$722=$D331),$G$3:$G$722))</f>
        <v>1.0327955589886457</v>
      </c>
      <c r="O331">
        <f t="shared" si="103"/>
        <v>4.2</v>
      </c>
      <c r="P331">
        <f t="array" ref="P331">STDEV(IF(($B$3:$B$722=$B331)*($C$3:$C$722=$C331)*($D$3:$D$722=$D331),$H$3:$H$722))</f>
        <v>1.4757295747452435</v>
      </c>
      <c r="Q331" s="35">
        <f t="shared" si="104"/>
        <v>0.77459666924148229</v>
      </c>
      <c r="R331">
        <f t="shared" si="105"/>
        <v>0.94868329805051377</v>
      </c>
      <c r="S331">
        <f t="shared" si="106"/>
        <v>-1.1618950038622238</v>
      </c>
      <c r="T331">
        <f t="shared" si="107"/>
        <v>-0.13552618543578782</v>
      </c>
      <c r="U331" s="22">
        <v>-0.19337999999999991</v>
      </c>
      <c r="V331">
        <v>1</v>
      </c>
      <c r="W331">
        <v>2</v>
      </c>
      <c r="X331">
        <v>2</v>
      </c>
      <c r="Y331">
        <v>5</v>
      </c>
      <c r="Z331" s="25">
        <v>3.7333333333333329</v>
      </c>
      <c r="AA331" s="28">
        <v>3.8</v>
      </c>
      <c r="AB331" s="28">
        <v>4</v>
      </c>
      <c r="AC331" s="28">
        <v>3.666666666666667</v>
      </c>
      <c r="AD331" s="31">
        <v>3.1333333333333329</v>
      </c>
      <c r="AE331" s="31">
        <v>3.0666666666666669</v>
      </c>
      <c r="AF331">
        <v>15</v>
      </c>
      <c r="AG331" s="28">
        <f t="shared" si="108"/>
        <v>3.8222222222222224</v>
      </c>
      <c r="AH331" s="31">
        <f t="shared" si="109"/>
        <v>3.0999999999999996</v>
      </c>
      <c r="AI331" s="22" cm="1">
        <f t="array" ref="AI331">IF(U331="",0,IFERROR((U331-AVERAGEIFS($U$3:$U$722,$A$3:$A$722,$A331))/_xlfn.STDEV.S(_xlfn._xlws.FILTER($U$3:$U$722,$A$3:$A$722=$A331)),0))</f>
        <v>-0.38718761239314042</v>
      </c>
      <c r="AJ331" s="25">
        <f t="array" ref="AJ331">IFERROR((Z331-AVERAGEIFS($Z$3:$Z$722,$A$3:$A$722,$A331))/_xlfn.STDEV.S(_xlfn._xlws.FILTER($Z$3:$Z$722,$A$3:$A$722=$A331)),"")</f>
        <v>4.11291313477695E-2</v>
      </c>
      <c r="AK331" s="28">
        <f t="array" ref="AK331">IFERROR((AG331-AVERAGEIFS($AG$3:$AG$722,$A$3:$A$722,$A331))/_xlfn.STDEV.S(_xlfn._xlws.FILTER($AG$3:$AG$722,$A$3:$A$722=$A331)),"")</f>
        <v>0.58052766671361766</v>
      </c>
      <c r="AL331" s="31">
        <f t="array" ref="AL331">IFERROR((AH331-AVERAGEIFS($AH$3:$AH$722,$A$3:$A$722,$A331))/_xlfn.STDEV.S(_xlfn._xlws.FILTER($AH$3:$AH$722,$A$3:$A$722=$A331)),"")</f>
        <v>-0.45560172197706444</v>
      </c>
      <c r="AM331" s="18">
        <f t="shared" si="110"/>
        <v>-1.1617842816346227</v>
      </c>
      <c r="AN331" s="18">
        <f t="shared" si="111"/>
        <v>-0.73346753789371277</v>
      </c>
      <c r="AO331">
        <f t="shared" si="112"/>
        <v>-0.42831674374090994</v>
      </c>
      <c r="AP331">
        <f t="shared" si="113"/>
        <v>1.7424226705758414</v>
      </c>
      <c r="AQ331">
        <f t="shared" si="114"/>
        <v>-0.32007553654127663</v>
      </c>
      <c r="AR331" s="18" t="str">
        <f t="shared" si="115"/>
        <v>A. 총체적과장형</v>
      </c>
      <c r="AS331">
        <f t="shared" si="116"/>
        <v>3.545454545454545</v>
      </c>
      <c r="AT331">
        <f t="shared" si="117"/>
        <v>3.5</v>
      </c>
      <c r="AU331">
        <f t="shared" si="118"/>
        <v>3.4</v>
      </c>
      <c r="AV331">
        <f t="shared" si="119"/>
        <v>3.5</v>
      </c>
    </row>
    <row r="332" spans="1:48" x14ac:dyDescent="0.3">
      <c r="A332" t="s">
        <v>127</v>
      </c>
      <c r="B332" t="s">
        <v>120</v>
      </c>
      <c r="C332">
        <v>2024</v>
      </c>
      <c r="D332" t="s">
        <v>92</v>
      </c>
      <c r="E332">
        <v>6</v>
      </c>
      <c r="F332">
        <v>8</v>
      </c>
      <c r="G332">
        <v>6</v>
      </c>
      <c r="H332">
        <v>4</v>
      </c>
      <c r="I332">
        <f t="shared" si="100"/>
        <v>5.2</v>
      </c>
      <c r="J332">
        <f t="array" ref="J332">STDEV(IF(($B$3:$B$722=$B332)*($C$3:$C$722=$C332)*($D$3:$D$722=$D332),$E$3:$E$722))</f>
        <v>1.0327955589886457</v>
      </c>
      <c r="K332">
        <f t="shared" si="101"/>
        <v>7</v>
      </c>
      <c r="L332">
        <f t="array" ref="L332">STDEV(IF(($B$3:$B$722=$B332)*($C$3:$C$722=$C332)*($D$3:$D$722=$D332),$F$3:$F$722))</f>
        <v>1.0540925533894598</v>
      </c>
      <c r="M332">
        <f t="shared" si="102"/>
        <v>7.2</v>
      </c>
      <c r="N332">
        <f t="array" ref="N332">STDEV(IF(($B$3:$B$722=$B332)*($C$3:$C$722=$C332)*($D$3:$D$722=$D332),$G$3:$G$722))</f>
        <v>1.0327955589886457</v>
      </c>
      <c r="O332">
        <f t="shared" si="103"/>
        <v>4.2</v>
      </c>
      <c r="P332">
        <f t="array" ref="P332">STDEV(IF(($B$3:$B$722=$B332)*($C$3:$C$722=$C332)*($D$3:$D$722=$D332),$H$3:$H$722))</f>
        <v>1.4757295747452435</v>
      </c>
      <c r="Q332" s="35">
        <f t="shared" si="104"/>
        <v>0.77459666924148229</v>
      </c>
      <c r="R332">
        <f t="shared" si="105"/>
        <v>0.94868329805051377</v>
      </c>
      <c r="S332">
        <f t="shared" si="106"/>
        <v>-1.1618950038622238</v>
      </c>
      <c r="T332">
        <f t="shared" si="107"/>
        <v>-0.13552618543578782</v>
      </c>
      <c r="V332">
        <v>1</v>
      </c>
      <c r="W332">
        <v>0</v>
      </c>
      <c r="X332">
        <v>1</v>
      </c>
      <c r="Y332">
        <v>2</v>
      </c>
      <c r="Z332" s="25">
        <v>3.545454545454545</v>
      </c>
      <c r="AA332" s="28">
        <v>3.545454545454545</v>
      </c>
      <c r="AB332" s="28">
        <v>2.8181818181818179</v>
      </c>
      <c r="AC332" s="28">
        <v>3.2727272727272729</v>
      </c>
      <c r="AD332" s="31">
        <v>3.545454545454545</v>
      </c>
      <c r="AE332" s="31">
        <v>2.7272727272727271</v>
      </c>
      <c r="AF332">
        <v>11</v>
      </c>
      <c r="AG332" s="28">
        <f t="shared" si="108"/>
        <v>3.2121212121212124</v>
      </c>
      <c r="AH332" s="31">
        <f t="shared" si="109"/>
        <v>3.1363636363636358</v>
      </c>
      <c r="AI332" s="22" cm="1">
        <f t="array" ref="AI332">IF(U332="",0,IFERROR((U332-AVERAGEIFS($U$3:$U$722,$A$3:$A$722,$A332))/_xlfn.STDEV.S(_xlfn._xlws.FILTER($U$3:$U$722,$A$3:$A$722=$A332)),0))</f>
        <v>0</v>
      </c>
      <c r="AJ332" s="25">
        <f t="array" ref="AJ332">IFERROR((Z332-AVERAGEIFS($Z$3:$Z$722,$A$3:$A$722,$A332))/_xlfn.STDEV.S(_xlfn._xlws.FILTER($Z$3:$Z$722,$A$3:$A$722=$A332)),"")</f>
        <v>-0.57794750466141798</v>
      </c>
      <c r="AK332" s="28">
        <f t="array" ref="AK332">IFERROR((AG332-AVERAGEIFS($AG$3:$AG$722,$A$3:$A$722,$A332))/_xlfn.STDEV.S(_xlfn._xlws.FILTER($AG$3:$AG$722,$A$3:$A$722=$A332)),"")</f>
        <v>-1.489203315558145</v>
      </c>
      <c r="AL332" s="31">
        <f t="array" ref="AL332">IFERROR((AH332-AVERAGEIFS($AH$3:$AH$722,$A$3:$A$722,$A332))/_xlfn.STDEV.S(_xlfn._xlws.FILTER($AH$3:$AH$722,$A$3:$A$722=$A332)),"")</f>
        <v>-0.3637876102359896</v>
      </c>
      <c r="AM332" s="18">
        <f t="shared" si="110"/>
        <v>-0.77459666924148229</v>
      </c>
      <c r="AN332" s="18">
        <f t="shared" si="111"/>
        <v>-1.3525441739029003</v>
      </c>
      <c r="AO332">
        <f t="shared" si="112"/>
        <v>0.57794750466141798</v>
      </c>
      <c r="AP332">
        <f t="shared" si="113"/>
        <v>-0.32730831169592123</v>
      </c>
      <c r="AQ332">
        <f t="shared" si="114"/>
        <v>-0.22826142480020178</v>
      </c>
      <c r="AR332" s="18" t="str">
        <f t="shared" si="115"/>
        <v>A. 총체적과장형</v>
      </c>
      <c r="AS332">
        <f t="shared" si="116"/>
        <v>3.5</v>
      </c>
      <c r="AT332">
        <f t="shared" si="117"/>
        <v>3.4</v>
      </c>
      <c r="AU332">
        <f t="shared" si="118"/>
        <v>3.5</v>
      </c>
      <c r="AV332">
        <f t="shared" si="119"/>
        <v>3.666666666666667</v>
      </c>
    </row>
    <row r="333" spans="1:48" x14ac:dyDescent="0.3">
      <c r="A333" t="s">
        <v>127</v>
      </c>
      <c r="B333" t="s">
        <v>120</v>
      </c>
      <c r="C333">
        <v>2024</v>
      </c>
      <c r="D333" t="s">
        <v>93</v>
      </c>
      <c r="E333">
        <v>6</v>
      </c>
      <c r="F333">
        <v>8</v>
      </c>
      <c r="G333">
        <v>6</v>
      </c>
      <c r="H333">
        <v>4</v>
      </c>
      <c r="I333">
        <f t="shared" si="100"/>
        <v>5.2</v>
      </c>
      <c r="J333">
        <f t="array" ref="J333">STDEV(IF(($B$3:$B$722=$B333)*($C$3:$C$722=$C333)*($D$3:$D$722=$D333),$E$3:$E$722))</f>
        <v>1.0327955589886457</v>
      </c>
      <c r="K333">
        <f t="shared" si="101"/>
        <v>7</v>
      </c>
      <c r="L333">
        <f t="array" ref="L333">STDEV(IF(($B$3:$B$722=$B333)*($C$3:$C$722=$C333)*($D$3:$D$722=$D333),$F$3:$F$722))</f>
        <v>1.0540925533894598</v>
      </c>
      <c r="M333">
        <f t="shared" si="102"/>
        <v>7.2</v>
      </c>
      <c r="N333">
        <f t="array" ref="N333">STDEV(IF(($B$3:$B$722=$B333)*($C$3:$C$722=$C333)*($D$3:$D$722=$D333),$G$3:$G$722))</f>
        <v>1.0327955589886457</v>
      </c>
      <c r="O333">
        <f t="shared" si="103"/>
        <v>4.2</v>
      </c>
      <c r="P333">
        <f t="array" ref="P333">STDEV(IF(($B$3:$B$722=$B333)*($C$3:$C$722=$C333)*($D$3:$D$722=$D333),$H$3:$H$722))</f>
        <v>1.4757295747452435</v>
      </c>
      <c r="Q333" s="35">
        <f t="shared" si="104"/>
        <v>0.77459666924148229</v>
      </c>
      <c r="R333">
        <f t="shared" si="105"/>
        <v>0.94868329805051377</v>
      </c>
      <c r="S333">
        <f t="shared" si="106"/>
        <v>-1.1618950038622238</v>
      </c>
      <c r="T333">
        <f t="shared" si="107"/>
        <v>-0.13552618543578782</v>
      </c>
      <c r="U333" s="22">
        <v>-0.65270000000000006</v>
      </c>
      <c r="V333">
        <v>0</v>
      </c>
      <c r="W333">
        <v>4</v>
      </c>
      <c r="X333">
        <v>2</v>
      </c>
      <c r="Y333">
        <v>6</v>
      </c>
      <c r="Z333" s="25">
        <v>3.5</v>
      </c>
      <c r="AA333" s="28">
        <v>3.833333333333333</v>
      </c>
      <c r="AB333" s="28">
        <v>3.666666666666667</v>
      </c>
      <c r="AC333" s="28">
        <v>3.5</v>
      </c>
      <c r="AD333" s="31">
        <v>3</v>
      </c>
      <c r="AE333" s="31">
        <v>2.916666666666667</v>
      </c>
      <c r="AF333">
        <v>12</v>
      </c>
      <c r="AG333" s="28">
        <f t="shared" si="108"/>
        <v>3.6666666666666665</v>
      </c>
      <c r="AH333" s="31">
        <f t="shared" si="109"/>
        <v>2.9583333333333335</v>
      </c>
      <c r="AI333" s="22" cm="1">
        <f t="array" ref="AI333">IF(U333="",0,IFERROR((U333-AVERAGEIFS($U$3:$U$722,$A$3:$A$722,$A333))/_xlfn.STDEV.S(_xlfn._xlws.FILTER($U$3:$U$722,$A$3:$A$722=$A333)),0))</f>
        <v>-1.7934691876922306</v>
      </c>
      <c r="AJ333" s="25">
        <f t="array" ref="AJ333">IFERROR((Z333-AVERAGEIFS($Z$3:$Z$722,$A$3:$A$722,$A333))/_xlfn.STDEV.S(_xlfn._xlws.FILTER($Z$3:$Z$722,$A$3:$A$722=$A333)),"")</f>
        <v>-0.72772411014751015</v>
      </c>
      <c r="AK333" s="28">
        <f t="array" ref="AK333">IFERROR((AG333-AVERAGEIFS($AG$3:$AG$722,$A$3:$A$722,$A333))/_xlfn.STDEV.S(_xlfn._xlws.FILTER($AG$3:$AG$722,$A$3:$A$722=$A333)),"")</f>
        <v>5.281480037280277E-2</v>
      </c>
      <c r="AL333" s="31">
        <f t="array" ref="AL333">IFERROR((AH333-AVERAGEIFS($AH$3:$AH$722,$A$3:$A$722,$A333))/_xlfn.STDEV.S(_xlfn._xlws.FILTER($AH$3:$AH$722,$A$3:$A$722=$A333)),"")</f>
        <v>-0.8132941989683361</v>
      </c>
      <c r="AM333" s="18">
        <f t="shared" si="110"/>
        <v>-2.5680658569337131</v>
      </c>
      <c r="AN333" s="18">
        <f t="shared" si="111"/>
        <v>-1.5023207793889926</v>
      </c>
      <c r="AO333">
        <f t="shared" si="112"/>
        <v>-1.0657450775447206</v>
      </c>
      <c r="AP333">
        <f t="shared" si="113"/>
        <v>1.2147098042350266</v>
      </c>
      <c r="AQ333">
        <f t="shared" si="114"/>
        <v>-0.67776801353254834</v>
      </c>
      <c r="AR333" s="18" t="str">
        <f t="shared" si="115"/>
        <v>A. 총체적과장형</v>
      </c>
      <c r="AS333">
        <f t="shared" si="116"/>
        <v>3.4</v>
      </c>
      <c r="AT333">
        <f t="shared" si="117"/>
        <v>3.5</v>
      </c>
      <c r="AU333">
        <f t="shared" si="118"/>
        <v>3.666666666666667</v>
      </c>
      <c r="AV333">
        <f t="shared" si="119"/>
        <v>4.5714285714285712</v>
      </c>
    </row>
    <row r="334" spans="1:48" x14ac:dyDescent="0.3">
      <c r="A334" t="s">
        <v>127</v>
      </c>
      <c r="B334" t="s">
        <v>120</v>
      </c>
      <c r="C334">
        <v>2024</v>
      </c>
      <c r="D334" t="s">
        <v>94</v>
      </c>
      <c r="E334">
        <v>6</v>
      </c>
      <c r="F334">
        <v>8</v>
      </c>
      <c r="G334">
        <v>6</v>
      </c>
      <c r="H334">
        <v>4</v>
      </c>
      <c r="I334">
        <f t="shared" si="100"/>
        <v>5.2</v>
      </c>
      <c r="J334">
        <f t="array" ref="J334">STDEV(IF(($B$3:$B$722=$B334)*($C$3:$C$722=$C334)*($D$3:$D$722=$D334),$E$3:$E$722))</f>
        <v>1.0327955589886457</v>
      </c>
      <c r="K334">
        <f t="shared" si="101"/>
        <v>7</v>
      </c>
      <c r="L334">
        <f t="array" ref="L334">STDEV(IF(($B$3:$B$722=$B334)*($C$3:$C$722=$C334)*($D$3:$D$722=$D334),$F$3:$F$722))</f>
        <v>1.0540925533894598</v>
      </c>
      <c r="M334">
        <f t="shared" si="102"/>
        <v>7.2</v>
      </c>
      <c r="N334">
        <f t="array" ref="N334">STDEV(IF(($B$3:$B$722=$B334)*($C$3:$C$722=$C334)*($D$3:$D$722=$D334),$G$3:$G$722))</f>
        <v>1.0327955589886457</v>
      </c>
      <c r="O334">
        <f t="shared" si="103"/>
        <v>4.2</v>
      </c>
      <c r="P334">
        <f t="array" ref="P334">STDEV(IF(($B$3:$B$722=$B334)*($C$3:$C$722=$C334)*($D$3:$D$722=$D334),$H$3:$H$722))</f>
        <v>1.4757295747452435</v>
      </c>
      <c r="Q334" s="35">
        <f t="shared" si="104"/>
        <v>0.77459666924148229</v>
      </c>
      <c r="R334">
        <f t="shared" si="105"/>
        <v>0.94868329805051377</v>
      </c>
      <c r="S334">
        <f t="shared" si="106"/>
        <v>-1.1618950038622238</v>
      </c>
      <c r="T334">
        <f t="shared" si="107"/>
        <v>-0.13552618543578782</v>
      </c>
      <c r="U334" s="22">
        <v>5.7999999999999996E-3</v>
      </c>
      <c r="V334">
        <v>0</v>
      </c>
      <c r="W334">
        <v>0</v>
      </c>
      <c r="X334">
        <v>4</v>
      </c>
      <c r="Y334">
        <v>4</v>
      </c>
      <c r="Z334" s="25">
        <v>3.4</v>
      </c>
      <c r="AA334" s="28">
        <v>4</v>
      </c>
      <c r="AB334" s="28">
        <v>2.8</v>
      </c>
      <c r="AC334" s="28">
        <v>3.2</v>
      </c>
      <c r="AD334" s="31">
        <v>3.8</v>
      </c>
      <c r="AE334" s="31">
        <v>2.4</v>
      </c>
      <c r="AF334">
        <v>5</v>
      </c>
      <c r="AG334" s="28">
        <f t="shared" si="108"/>
        <v>3.3333333333333335</v>
      </c>
      <c r="AH334" s="31">
        <f t="shared" si="109"/>
        <v>3.0999999999999996</v>
      </c>
      <c r="AI334" s="22" cm="1">
        <f t="array" ref="AI334">IF(U334="",0,IFERROR((U334-AVERAGEIFS($U$3:$U$722,$A$3:$A$722,$A334))/_xlfn.STDEV.S(_xlfn._xlws.FILTER($U$3:$U$722,$A$3:$A$722=$A334)),0))</f>
        <v>0.22263378482028942</v>
      </c>
      <c r="AJ334" s="25">
        <f t="array" ref="AJ334">IFERROR((Z334-AVERAGEIFS($Z$3:$Z$722,$A$3:$A$722,$A334))/_xlfn.STDEV.S(_xlfn._xlws.FILTER($Z$3:$Z$722,$A$3:$A$722=$A334)),"")</f>
        <v>-1.0572326422169165</v>
      </c>
      <c r="AK334" s="28">
        <f t="array" ref="AK334">IFERROR((AG334-AVERAGEIFS($AG$3:$AG$722,$A$3:$A$722,$A334))/_xlfn.STDEV.S(_xlfn._xlws.FILTER($AG$3:$AG$722,$A$3:$A$722=$A334)),"")</f>
        <v>-1.0779984846432258</v>
      </c>
      <c r="AL334" s="31">
        <f t="array" ref="AL334">IFERROR((AH334-AVERAGEIFS($AH$3:$AH$722,$A$3:$A$722,$A334))/_xlfn.STDEV.S(_xlfn._xlws.FILTER($AH$3:$AH$722,$A$3:$A$722=$A334)),"")</f>
        <v>-0.45560172197706444</v>
      </c>
      <c r="AM334" s="18">
        <f t="shared" si="110"/>
        <v>-0.5519628844211929</v>
      </c>
      <c r="AN334" s="18">
        <f t="shared" si="111"/>
        <v>-1.8318293114583988</v>
      </c>
      <c r="AO334">
        <f t="shared" si="112"/>
        <v>1.279866427037206</v>
      </c>
      <c r="AP334">
        <f t="shared" si="113"/>
        <v>8.3896519218997989E-2</v>
      </c>
      <c r="AQ334">
        <f t="shared" si="114"/>
        <v>-0.32007553654127663</v>
      </c>
      <c r="AR334" s="18" t="str">
        <f t="shared" si="115"/>
        <v>A. 총체적과장형</v>
      </c>
      <c r="AS334">
        <f t="shared" si="116"/>
        <v>3.5</v>
      </c>
      <c r="AT334">
        <f t="shared" si="117"/>
        <v>3.666666666666667</v>
      </c>
      <c r="AU334">
        <f t="shared" si="118"/>
        <v>4.5714285714285712</v>
      </c>
      <c r="AV334">
        <f t="shared" si="119"/>
        <v>3.8888888888888888</v>
      </c>
    </row>
    <row r="335" spans="1:48" x14ac:dyDescent="0.3">
      <c r="A335" t="s">
        <v>127</v>
      </c>
      <c r="B335" t="s">
        <v>120</v>
      </c>
      <c r="C335">
        <v>2025</v>
      </c>
      <c r="D335" t="s">
        <v>95</v>
      </c>
      <c r="E335">
        <v>6</v>
      </c>
      <c r="F335">
        <v>6</v>
      </c>
      <c r="G335">
        <v>8</v>
      </c>
      <c r="H335">
        <v>4</v>
      </c>
      <c r="I335">
        <f t="shared" si="100"/>
        <v>5.2</v>
      </c>
      <c r="J335">
        <f t="array" ref="J335">STDEV(IF(($B$3:$B$722=$B335)*($C$3:$C$722=$C335)*($D$3:$D$722=$D335),$E$3:$E$722))</f>
        <v>1.9321835661585924</v>
      </c>
      <c r="K335">
        <f t="shared" si="101"/>
        <v>7</v>
      </c>
      <c r="L335">
        <f t="array" ref="L335">STDEV(IF(($B$3:$B$722=$B335)*($C$3:$C$722=$C335)*($D$3:$D$722=$D335),$F$3:$F$722))</f>
        <v>1.0540925533894598</v>
      </c>
      <c r="M335">
        <f t="shared" si="102"/>
        <v>7</v>
      </c>
      <c r="N335">
        <f t="array" ref="N335">STDEV(IF(($B$3:$B$722=$B335)*($C$3:$C$722=$C335)*($D$3:$D$722=$D335),$G$3:$G$722))</f>
        <v>1.0540925533894598</v>
      </c>
      <c r="O335">
        <f t="shared" si="103"/>
        <v>4.4000000000000004</v>
      </c>
      <c r="P335">
        <f t="array" ref="P335">STDEV(IF(($B$3:$B$722=$B335)*($C$3:$C$722=$C335)*($D$3:$D$722=$D335),$H$3:$H$722))</f>
        <v>2.2211108331943574</v>
      </c>
      <c r="Q335" s="35">
        <f t="shared" si="104"/>
        <v>0.41403933560541228</v>
      </c>
      <c r="R335">
        <f t="shared" si="105"/>
        <v>-0.94868329805051377</v>
      </c>
      <c r="S335">
        <f t="shared" si="106"/>
        <v>0.94868329805051377</v>
      </c>
      <c r="T335">
        <f t="shared" si="107"/>
        <v>-0.18009006755629944</v>
      </c>
      <c r="U335" s="22">
        <v>0.32647894736842098</v>
      </c>
      <c r="V335">
        <v>9</v>
      </c>
      <c r="W335">
        <v>2</v>
      </c>
      <c r="X335">
        <v>8</v>
      </c>
      <c r="Y335">
        <v>19</v>
      </c>
      <c r="Z335" s="25">
        <v>3.5</v>
      </c>
      <c r="AA335" s="28">
        <v>3.833333333333333</v>
      </c>
      <c r="AB335" s="28">
        <v>3.166666666666667</v>
      </c>
      <c r="AC335" s="28">
        <v>3.166666666666667</v>
      </c>
      <c r="AD335" s="31">
        <v>2.833333333333333</v>
      </c>
      <c r="AE335" s="31">
        <v>2.666666666666667</v>
      </c>
      <c r="AF335">
        <v>6</v>
      </c>
      <c r="AG335" s="28">
        <f t="shared" si="108"/>
        <v>3.3888888888888893</v>
      </c>
      <c r="AH335" s="31">
        <f t="shared" si="109"/>
        <v>2.75</v>
      </c>
      <c r="AI335" s="22" cm="1">
        <f t="array" ref="AI335">IF(U335="",0,IFERROR((U335-AVERAGEIFS($U$3:$U$722,$A$3:$A$722,$A335))/_xlfn.STDEV.S(_xlfn._xlws.FILTER($U$3:$U$722,$A$3:$A$722=$A335)),0))</f>
        <v>1.2044436238660898</v>
      </c>
      <c r="AJ335" s="25">
        <f t="array" ref="AJ335">IFERROR((Z335-AVERAGEIFS($Z$3:$Z$722,$A$3:$A$722,$A335))/_xlfn.STDEV.S(_xlfn._xlws.FILTER($Z$3:$Z$722,$A$3:$A$722=$A335)),"")</f>
        <v>-0.72772411014751015</v>
      </c>
      <c r="AK335" s="28">
        <f t="array" ref="AK335">IFERROR((AG335-AVERAGEIFS($AG$3:$AG$722,$A$3:$A$722,$A335))/_xlfn.STDEV.S(_xlfn._xlws.FILTER($AG$3:$AG$722,$A$3:$A$722=$A335)),"")</f>
        <v>-0.8895296038072199</v>
      </c>
      <c r="AL335" s="31">
        <f t="array" ref="AL335">IFERROR((AH335-AVERAGEIFS($AH$3:$AH$722,$A$3:$A$722,$A335))/_xlfn.STDEV.S(_xlfn._xlws.FILTER($AH$3:$AH$722,$A$3:$A$722=$A335)),"")</f>
        <v>-1.3393125474849141</v>
      </c>
      <c r="AM335" s="18">
        <f t="shared" si="110"/>
        <v>0.79040428826067755</v>
      </c>
      <c r="AN335" s="18">
        <f t="shared" si="111"/>
        <v>-1.1417634457529224</v>
      </c>
      <c r="AO335">
        <f t="shared" si="112"/>
        <v>1.9321677340135999</v>
      </c>
      <c r="AP335">
        <f t="shared" si="113"/>
        <v>-1.8382129018577338</v>
      </c>
      <c r="AQ335">
        <f t="shared" si="114"/>
        <v>-1.1592224799286146</v>
      </c>
      <c r="AR335" s="18" t="str">
        <f t="shared" si="115"/>
        <v>C. 내부은폐형</v>
      </c>
      <c r="AS335">
        <f t="shared" si="116"/>
        <v>3.666666666666667</v>
      </c>
      <c r="AT335">
        <f t="shared" si="117"/>
        <v>4.5714285714285712</v>
      </c>
      <c r="AU335">
        <f t="shared" si="118"/>
        <v>3.8888888888888888</v>
      </c>
      <c r="AV335" t="str">
        <f t="shared" si="119"/>
        <v/>
      </c>
    </row>
    <row r="336" spans="1:48" x14ac:dyDescent="0.3">
      <c r="A336" t="s">
        <v>127</v>
      </c>
      <c r="B336" t="s">
        <v>120</v>
      </c>
      <c r="C336">
        <v>2025</v>
      </c>
      <c r="D336" t="s">
        <v>96</v>
      </c>
      <c r="E336">
        <v>6</v>
      </c>
      <c r="F336">
        <v>6</v>
      </c>
      <c r="G336">
        <v>8</v>
      </c>
      <c r="H336">
        <v>4</v>
      </c>
      <c r="I336">
        <f t="shared" si="100"/>
        <v>5.2</v>
      </c>
      <c r="J336">
        <f t="array" ref="J336">STDEV(IF(($B$3:$B$722=$B336)*($C$3:$C$722=$C336)*($D$3:$D$722=$D336),$E$3:$E$722))</f>
        <v>1.9321835661585924</v>
      </c>
      <c r="K336">
        <f t="shared" si="101"/>
        <v>7</v>
      </c>
      <c r="L336">
        <f t="array" ref="L336">STDEV(IF(($B$3:$B$722=$B336)*($C$3:$C$722=$C336)*($D$3:$D$722=$D336),$F$3:$F$722))</f>
        <v>1.0540925533894598</v>
      </c>
      <c r="M336">
        <f t="shared" si="102"/>
        <v>7</v>
      </c>
      <c r="N336">
        <f t="array" ref="N336">STDEV(IF(($B$3:$B$722=$B336)*($C$3:$C$722=$C336)*($D$3:$D$722=$D336),$G$3:$G$722))</f>
        <v>1.0540925533894598</v>
      </c>
      <c r="O336">
        <f t="shared" si="103"/>
        <v>4.4000000000000004</v>
      </c>
      <c r="P336">
        <f t="array" ref="P336">STDEV(IF(($B$3:$B$722=$B336)*($C$3:$C$722=$C336)*($D$3:$D$722=$D336),$H$3:$H$722))</f>
        <v>2.2211108331943574</v>
      </c>
      <c r="Q336" s="35">
        <f t="shared" si="104"/>
        <v>0.41403933560541228</v>
      </c>
      <c r="R336">
        <f t="shared" si="105"/>
        <v>-0.94868329805051377</v>
      </c>
      <c r="S336">
        <f t="shared" si="106"/>
        <v>0.94868329805051377</v>
      </c>
      <c r="T336">
        <f t="shared" si="107"/>
        <v>-0.18009006755629944</v>
      </c>
      <c r="U336" s="22">
        <v>-5.3999999999999999E-2</v>
      </c>
      <c r="V336">
        <v>0</v>
      </c>
      <c r="W336">
        <v>1</v>
      </c>
      <c r="X336">
        <v>3</v>
      </c>
      <c r="Y336">
        <v>4</v>
      </c>
      <c r="Z336" s="25">
        <v>3.666666666666667</v>
      </c>
      <c r="AA336" s="28">
        <v>4.333333333333333</v>
      </c>
      <c r="AB336" s="28">
        <v>3</v>
      </c>
      <c r="AC336" s="28">
        <v>3.166666666666667</v>
      </c>
      <c r="AD336" s="31">
        <v>4</v>
      </c>
      <c r="AE336" s="31">
        <v>3.166666666666667</v>
      </c>
      <c r="AF336">
        <v>6</v>
      </c>
      <c r="AG336" s="28">
        <f t="shared" si="108"/>
        <v>3.5</v>
      </c>
      <c r="AH336" s="31">
        <f t="shared" si="109"/>
        <v>3.5833333333333335</v>
      </c>
      <c r="AI336" s="22" cm="1">
        <f t="array" ref="AI336">IF(U336="",0,IFERROR((U336-AVERAGEIFS($U$3:$U$722,$A$3:$A$722,$A336))/_xlfn.STDEV.S(_xlfn._xlws.FILTER($U$3:$U$722,$A$3:$A$722=$A336)),0))</f>
        <v>3.9546529305864678E-2</v>
      </c>
      <c r="AJ336" s="25">
        <f t="array" ref="AJ336">IFERROR((Z336-AVERAGEIFS($Z$3:$Z$722,$A$3:$A$722,$A336))/_xlfn.STDEV.S(_xlfn._xlws.FILTER($Z$3:$Z$722,$A$3:$A$722=$A336)),"")</f>
        <v>-0.17854322336516565</v>
      </c>
      <c r="AK336" s="28">
        <f t="array" ref="AK336">IFERROR((AG336-AVERAGEIFS($AG$3:$AG$722,$A$3:$A$722,$A336))/_xlfn.STDEV.S(_xlfn._xlws.FILTER($AG$3:$AG$722,$A$3:$A$722=$A336)),"")</f>
        <v>-0.51259184213521147</v>
      </c>
      <c r="AL336" s="31">
        <f t="array" ref="AL336">IFERROR((AH336-AVERAGEIFS($AH$3:$AH$722,$A$3:$A$722,$A336))/_xlfn.STDEV.S(_xlfn._xlws.FILTER($AH$3:$AH$722,$A$3:$A$722=$A336)),"")</f>
        <v>0.76476084658139709</v>
      </c>
      <c r="AM336" s="18">
        <f t="shared" si="110"/>
        <v>-0.37449280629954762</v>
      </c>
      <c r="AN336" s="18">
        <f t="shared" si="111"/>
        <v>-0.59258255897057799</v>
      </c>
      <c r="AO336">
        <f t="shared" si="112"/>
        <v>0.21808975267103031</v>
      </c>
      <c r="AP336">
        <f t="shared" si="113"/>
        <v>-1.4612751401857254</v>
      </c>
      <c r="AQ336">
        <f t="shared" si="114"/>
        <v>0.94485091413769651</v>
      </c>
      <c r="AR336" s="18" t="str">
        <f t="shared" si="115"/>
        <v>A. 총체적과장형</v>
      </c>
      <c r="AS336">
        <f t="shared" si="116"/>
        <v>4.5714285714285712</v>
      </c>
      <c r="AT336">
        <f t="shared" si="117"/>
        <v>3.8888888888888888</v>
      </c>
      <c r="AU336" t="str">
        <f t="shared" si="118"/>
        <v/>
      </c>
      <c r="AV336" t="str">
        <f t="shared" si="119"/>
        <v/>
      </c>
    </row>
    <row r="337" spans="1:48" x14ac:dyDescent="0.3">
      <c r="A337" t="s">
        <v>127</v>
      </c>
      <c r="B337" t="s">
        <v>120</v>
      </c>
      <c r="C337">
        <v>2025</v>
      </c>
      <c r="D337" t="s">
        <v>97</v>
      </c>
      <c r="E337">
        <v>6</v>
      </c>
      <c r="F337">
        <v>6</v>
      </c>
      <c r="G337">
        <v>8</v>
      </c>
      <c r="H337">
        <v>4</v>
      </c>
      <c r="I337">
        <f t="shared" si="100"/>
        <v>5.2</v>
      </c>
      <c r="J337">
        <f t="array" ref="J337">STDEV(IF(($B$3:$B$722=$B337)*($C$3:$C$722=$C337)*($D$3:$D$722=$D337),$E$3:$E$722))</f>
        <v>1.9321835661585924</v>
      </c>
      <c r="K337">
        <f t="shared" si="101"/>
        <v>7</v>
      </c>
      <c r="L337">
        <f t="array" ref="L337">STDEV(IF(($B$3:$B$722=$B337)*($C$3:$C$722=$C337)*($D$3:$D$722=$D337),$F$3:$F$722))</f>
        <v>1.0540925533894598</v>
      </c>
      <c r="M337">
        <f t="shared" si="102"/>
        <v>7</v>
      </c>
      <c r="N337">
        <f t="array" ref="N337">STDEV(IF(($B$3:$B$722=$B337)*($C$3:$C$722=$C337)*($D$3:$D$722=$D337),$G$3:$G$722))</f>
        <v>1.0540925533894598</v>
      </c>
      <c r="O337">
        <f t="shared" si="103"/>
        <v>4.4000000000000004</v>
      </c>
      <c r="P337">
        <f t="array" ref="P337">STDEV(IF(($B$3:$B$722=$B337)*($C$3:$C$722=$C337)*($D$3:$D$722=$D337),$H$3:$H$722))</f>
        <v>2.2211108331943574</v>
      </c>
      <c r="Q337" s="35">
        <f t="shared" si="104"/>
        <v>0.41403933560541228</v>
      </c>
      <c r="R337">
        <f t="shared" si="105"/>
        <v>-0.94868329805051377</v>
      </c>
      <c r="S337">
        <f t="shared" si="106"/>
        <v>0.94868329805051377</v>
      </c>
      <c r="T337">
        <f t="shared" si="107"/>
        <v>-0.18009006755629944</v>
      </c>
      <c r="U337" s="22">
        <v>-0.32</v>
      </c>
      <c r="V337">
        <v>0</v>
      </c>
      <c r="W337">
        <v>2</v>
      </c>
      <c r="X337">
        <v>2</v>
      </c>
      <c r="Y337">
        <v>4</v>
      </c>
      <c r="Z337" s="25">
        <v>4.5714285714285712</v>
      </c>
      <c r="AA337" s="28">
        <v>4.2857142857142856</v>
      </c>
      <c r="AB337" s="28">
        <v>4</v>
      </c>
      <c r="AC337" s="28">
        <v>4.4285714285714288</v>
      </c>
      <c r="AD337" s="31">
        <v>4.1428571428571432</v>
      </c>
      <c r="AE337" s="31">
        <v>4.1428571428571432</v>
      </c>
      <c r="AF337">
        <v>7</v>
      </c>
      <c r="AG337" s="28">
        <f t="shared" si="108"/>
        <v>4.2380952380952381</v>
      </c>
      <c r="AH337" s="31">
        <f t="shared" si="109"/>
        <v>4.1428571428571432</v>
      </c>
      <c r="AI337" s="22" cm="1">
        <f t="array" ref="AI337">IF(U337="",0,IFERROR((U337-AVERAGEIFS($U$3:$U$722,$A$3:$A$722,$A337))/_xlfn.STDEV.S(_xlfn._xlws.FILTER($U$3:$U$722,$A$3:$A$722=$A337)),0))</f>
        <v>-0.77485497515629231</v>
      </c>
      <c r="AJ337" s="25">
        <f t="array" ref="AJ337">IFERROR((Z337-AVERAGEIFS($Z$3:$Z$722,$A$3:$A$722,$A337))/_xlfn.STDEV.S(_xlfn._xlws.FILTER($Z$3:$Z$722,$A$3:$A$722=$A337)),"")</f>
        <v>2.8027244477389828</v>
      </c>
      <c r="AK337" s="28">
        <f t="array" ref="AK337">IFERROR((AG337-AVERAGEIFS($AG$3:$AG$722,$A$3:$A$722,$A337))/_xlfn.STDEV.S(_xlfn._xlws.FILTER($AG$3:$AG$722,$A$3:$A$722=$A337)),"")</f>
        <v>1.9913518604002824</v>
      </c>
      <c r="AL337" s="31">
        <f t="array" ref="AL337">IFERROR((AH337-AVERAGEIFS($AH$3:$AH$722,$A$3:$A$722,$A337))/_xlfn.STDEV.S(_xlfn._xlws.FILTER($AH$3:$AH$722,$A$3:$A$722=$A337)),"")</f>
        <v>2.1774958397402067</v>
      </c>
      <c r="AM337" s="18">
        <f t="shared" si="110"/>
        <v>-1.1888943107617047</v>
      </c>
      <c r="AN337" s="18">
        <f t="shared" si="111"/>
        <v>2.3886851121335706</v>
      </c>
      <c r="AO337">
        <f t="shared" si="112"/>
        <v>-3.5775794228952753</v>
      </c>
      <c r="AP337">
        <f t="shared" si="113"/>
        <v>1.0426685623497687</v>
      </c>
      <c r="AQ337">
        <f t="shared" si="114"/>
        <v>2.3575859072965062</v>
      </c>
      <c r="AR337" s="18" t="str">
        <f t="shared" si="115"/>
        <v>B. 외부미화형</v>
      </c>
      <c r="AS337">
        <f t="shared" si="116"/>
        <v>3.8888888888888888</v>
      </c>
      <c r="AT337" t="str">
        <f t="shared" si="117"/>
        <v/>
      </c>
      <c r="AU337" t="str">
        <f t="shared" si="118"/>
        <v/>
      </c>
      <c r="AV337" t="str">
        <f t="shared" si="119"/>
        <v/>
      </c>
    </row>
    <row r="338" spans="1:48" x14ac:dyDescent="0.3">
      <c r="A338" t="s">
        <v>127</v>
      </c>
      <c r="B338" t="s">
        <v>120</v>
      </c>
      <c r="C338">
        <v>2025</v>
      </c>
      <c r="D338" t="s">
        <v>98</v>
      </c>
      <c r="E338">
        <v>6</v>
      </c>
      <c r="F338">
        <v>6</v>
      </c>
      <c r="G338">
        <v>8</v>
      </c>
      <c r="H338">
        <v>4</v>
      </c>
      <c r="I338">
        <f t="shared" si="100"/>
        <v>5.2</v>
      </c>
      <c r="J338">
        <f t="array" ref="J338">STDEV(IF(($B$3:$B$722=$B338)*($C$3:$C$722=$C338)*($D$3:$D$722=$D338),$E$3:$E$722))</f>
        <v>1.9321835661585924</v>
      </c>
      <c r="K338">
        <f t="shared" si="101"/>
        <v>7</v>
      </c>
      <c r="L338">
        <f t="array" ref="L338">STDEV(IF(($B$3:$B$722=$B338)*($C$3:$C$722=$C338)*($D$3:$D$722=$D338),$F$3:$F$722))</f>
        <v>1.0540925533894598</v>
      </c>
      <c r="M338">
        <f t="shared" si="102"/>
        <v>7</v>
      </c>
      <c r="N338">
        <f t="array" ref="N338">STDEV(IF(($B$3:$B$722=$B338)*($C$3:$C$722=$C338)*($D$3:$D$722=$D338),$G$3:$G$722))</f>
        <v>1.0540925533894598</v>
      </c>
      <c r="O338">
        <f t="shared" si="103"/>
        <v>4.4000000000000004</v>
      </c>
      <c r="P338">
        <f t="array" ref="P338">STDEV(IF(($B$3:$B$722=$B338)*($C$3:$C$722=$C338)*($D$3:$D$722=$D338),$H$3:$H$722))</f>
        <v>2.2211108331943574</v>
      </c>
      <c r="Q338" s="35">
        <f t="shared" si="104"/>
        <v>0.41403933560541228</v>
      </c>
      <c r="R338">
        <f t="shared" si="105"/>
        <v>-0.94868329805051377</v>
      </c>
      <c r="S338">
        <f t="shared" si="106"/>
        <v>0.94868329805051377</v>
      </c>
      <c r="T338">
        <f t="shared" si="107"/>
        <v>-0.18009006755629944</v>
      </c>
      <c r="U338" s="22">
        <v>0.4084333333333332</v>
      </c>
      <c r="V338">
        <v>3</v>
      </c>
      <c r="W338">
        <v>0</v>
      </c>
      <c r="X338">
        <v>3</v>
      </c>
      <c r="Y338">
        <v>6</v>
      </c>
      <c r="Z338" s="25">
        <v>3.8888888888888888</v>
      </c>
      <c r="AA338" s="28">
        <v>4.4444444444444446</v>
      </c>
      <c r="AB338" s="28">
        <v>3.666666666666667</v>
      </c>
      <c r="AC338" s="28">
        <v>2.8888888888888888</v>
      </c>
      <c r="AD338" s="31">
        <v>3.7777777777777781</v>
      </c>
      <c r="AE338" s="31">
        <v>3.1111111111111112</v>
      </c>
      <c r="AF338">
        <v>9</v>
      </c>
      <c r="AG338" s="28">
        <f t="shared" si="108"/>
        <v>3.6666666666666665</v>
      </c>
      <c r="AH338" s="31">
        <f t="shared" si="109"/>
        <v>3.4444444444444446</v>
      </c>
      <c r="AI338" s="22" cm="1">
        <f t="array" ref="AI338">IF(U338="",0,IFERROR((U338-AVERAGEIFS($U$3:$U$722,$A$3:$A$722,$A338))/_xlfn.STDEV.S(_xlfn._xlws.FILTER($U$3:$U$722,$A$3:$A$722=$A338)),0))</f>
        <v>1.4553600720882582</v>
      </c>
      <c r="AJ338" s="25">
        <f t="array" ref="AJ338">IFERROR((Z338-AVERAGEIFS($Z$3:$Z$722,$A$3:$A$722,$A338))/_xlfn.STDEV.S(_xlfn._xlws.FILTER($Z$3:$Z$722,$A$3:$A$722=$A338)),"")</f>
        <v>0.55369795901129115</v>
      </c>
      <c r="AK338" s="28">
        <f t="array" ref="AK338">IFERROR((AG338-AVERAGEIFS($AG$3:$AG$722,$A$3:$A$722,$A338))/_xlfn.STDEV.S(_xlfn._xlws.FILTER($AG$3:$AG$722,$A$3:$A$722=$A338)),"")</f>
        <v>5.281480037280277E-2</v>
      </c>
      <c r="AL338" s="31">
        <f t="array" ref="AL338">IFERROR((AH338-AVERAGEIFS($AH$3:$AH$722,$A$3:$A$722,$A338))/_xlfn.STDEV.S(_xlfn._xlws.FILTER($AH$3:$AH$722,$A$3:$A$722=$A338)),"")</f>
        <v>0.41408194757034544</v>
      </c>
      <c r="AM338" s="18">
        <f t="shared" si="110"/>
        <v>1.0413207364828461</v>
      </c>
      <c r="AN338" s="18">
        <f t="shared" si="111"/>
        <v>0.13965862340587887</v>
      </c>
      <c r="AO338">
        <f t="shared" si="112"/>
        <v>0.90166211307696709</v>
      </c>
      <c r="AP338">
        <f t="shared" si="113"/>
        <v>-0.89586849767771104</v>
      </c>
      <c r="AQ338">
        <f t="shared" si="114"/>
        <v>0.59417201512664486</v>
      </c>
      <c r="AR338" s="18" t="str">
        <f t="shared" si="115"/>
        <v>D. 균형일치형</v>
      </c>
      <c r="AS338" t="str">
        <f t="shared" si="116"/>
        <v/>
      </c>
      <c r="AT338" t="str">
        <f t="shared" si="117"/>
        <v/>
      </c>
      <c r="AU338" t="str">
        <f t="shared" si="118"/>
        <v/>
      </c>
      <c r="AV338" t="str">
        <f t="shared" si="119"/>
        <v/>
      </c>
    </row>
    <row r="339" spans="1:48" x14ac:dyDescent="0.3">
      <c r="A339" t="s">
        <v>128</v>
      </c>
      <c r="B339" t="s">
        <v>120</v>
      </c>
      <c r="C339">
        <v>2023</v>
      </c>
      <c r="D339" t="s">
        <v>87</v>
      </c>
      <c r="E339">
        <v>6</v>
      </c>
      <c r="F339">
        <v>6</v>
      </c>
      <c r="G339">
        <v>8</v>
      </c>
      <c r="H339">
        <v>6</v>
      </c>
      <c r="I339">
        <f t="shared" si="100"/>
        <v>5.8</v>
      </c>
      <c r="J339">
        <f t="array" ref="J339">STDEV(IF(($B$3:$B$722=$B339)*($C$3:$C$722=$C339)*($D$3:$D$722=$D339),$E$3:$E$722))</f>
        <v>1.1352924243950946</v>
      </c>
      <c r="K339">
        <f t="shared" si="101"/>
        <v>6.6</v>
      </c>
      <c r="L339">
        <f t="array" ref="L339">STDEV(IF(($B$3:$B$722=$B339)*($C$3:$C$722=$C339)*($D$3:$D$722=$D339),$F$3:$F$722))</f>
        <v>1.3498971154211048</v>
      </c>
      <c r="M339">
        <f t="shared" si="102"/>
        <v>7.8</v>
      </c>
      <c r="N339">
        <f t="array" ref="N339">STDEV(IF(($B$3:$B$722=$B339)*($C$3:$C$722=$C339)*($D$3:$D$722=$D339),$G$3:$G$722))</f>
        <v>0.63245553203367588</v>
      </c>
      <c r="O339">
        <f t="shared" si="103"/>
        <v>5</v>
      </c>
      <c r="P339">
        <f t="array" ref="P339">STDEV(IF(($B$3:$B$722=$B339)*($C$3:$C$722=$C339)*($D$3:$D$722=$D339),$H$3:$H$722))</f>
        <v>1.699673171197595</v>
      </c>
      <c r="Q339" s="35">
        <f t="shared" si="104"/>
        <v>0.17616606585441102</v>
      </c>
      <c r="R339">
        <f t="shared" si="105"/>
        <v>-0.44447831849231539</v>
      </c>
      <c r="S339">
        <f t="shared" si="106"/>
        <v>0.31622776601683822</v>
      </c>
      <c r="T339">
        <f t="shared" si="107"/>
        <v>0.58834840541455213</v>
      </c>
      <c r="V339">
        <v>0</v>
      </c>
      <c r="W339">
        <v>1</v>
      </c>
      <c r="X339">
        <v>1</v>
      </c>
      <c r="Y339">
        <v>2</v>
      </c>
      <c r="Z339" s="25">
        <v>3.8888888888888888</v>
      </c>
      <c r="AA339" s="28">
        <v>3.666666666666667</v>
      </c>
      <c r="AB339" s="28">
        <v>4.4444444444444446</v>
      </c>
      <c r="AC339" s="28">
        <v>4</v>
      </c>
      <c r="AD339" s="31">
        <v>2.7777777777777781</v>
      </c>
      <c r="AE339" s="31">
        <v>3.333333333333333</v>
      </c>
      <c r="AF339">
        <v>9</v>
      </c>
      <c r="AG339" s="28">
        <f t="shared" si="108"/>
        <v>4.0370370370370372</v>
      </c>
      <c r="AH339" s="31">
        <f t="shared" si="109"/>
        <v>3.0555555555555554</v>
      </c>
      <c r="AI339" s="22" cm="1">
        <f t="array" ref="AI339">IF(U339="",0,IFERROR((U339-AVERAGEIFS($U$3:$U$722,$A$3:$A$722,$A339))/_xlfn.STDEV.S(_xlfn._xlws.FILTER($U$3:$U$722,$A$3:$A$722=$A339)),0))</f>
        <v>0</v>
      </c>
      <c r="AJ339" s="25">
        <f t="array" ref="AJ339">IFERROR((Z339-AVERAGEIFS($Z$3:$Z$722,$A$3:$A$722,$A339))/_xlfn.STDEV.S(_xlfn._xlws.FILTER($Z$3:$Z$722,$A$3:$A$722=$A339)),"")</f>
        <v>-0.75570488073137931</v>
      </c>
      <c r="AK339" s="28">
        <f t="array" ref="AK339">IFERROR((AG339-AVERAGEIFS($AG$3:$AG$722,$A$3:$A$722,$A339))/_xlfn.STDEV.S(_xlfn._xlws.FILTER($AG$3:$AG$722,$A$3:$A$722=$A339)),"")</f>
        <v>0.10649997445952925</v>
      </c>
      <c r="AL339" s="31">
        <f t="array" ref="AL339">IFERROR((AH339-AVERAGEIFS($AH$3:$AH$722,$A$3:$A$722,$A339))/_xlfn.STDEV.S(_xlfn._xlws.FILTER($AH$3:$AH$722,$A$3:$A$722=$A339)),"")</f>
        <v>9.4657931250956631E-2</v>
      </c>
      <c r="AM339" s="18">
        <f t="shared" si="110"/>
        <v>-0.17616606585441102</v>
      </c>
      <c r="AN339" s="18">
        <f t="shared" si="111"/>
        <v>-0.93187094658579039</v>
      </c>
      <c r="AO339">
        <f t="shared" si="112"/>
        <v>0.75570488073137931</v>
      </c>
      <c r="AP339">
        <f t="shared" si="113"/>
        <v>-0.20972779155730897</v>
      </c>
      <c r="AQ339">
        <f t="shared" si="114"/>
        <v>-0.49369047416359552</v>
      </c>
      <c r="AR339" s="18" t="str">
        <f t="shared" si="115"/>
        <v>D. 균형일치형</v>
      </c>
      <c r="AS339">
        <f t="shared" si="116"/>
        <v>4.3076923076923084</v>
      </c>
      <c r="AT339">
        <f t="shared" si="117"/>
        <v>4.0999999999999996</v>
      </c>
      <c r="AU339">
        <f t="shared" si="118"/>
        <v>4.25</v>
      </c>
      <c r="AV339">
        <f t="shared" si="119"/>
        <v>3.9333333333333331</v>
      </c>
    </row>
    <row r="340" spans="1:48" x14ac:dyDescent="0.3">
      <c r="A340" t="s">
        <v>128</v>
      </c>
      <c r="B340" t="s">
        <v>120</v>
      </c>
      <c r="C340">
        <v>2023</v>
      </c>
      <c r="D340" t="s">
        <v>88</v>
      </c>
      <c r="E340">
        <v>6</v>
      </c>
      <c r="F340">
        <v>6</v>
      </c>
      <c r="G340">
        <v>8</v>
      </c>
      <c r="H340">
        <v>6</v>
      </c>
      <c r="I340">
        <f t="shared" si="100"/>
        <v>5.8</v>
      </c>
      <c r="J340">
        <f t="array" ref="J340">STDEV(IF(($B$3:$B$722=$B340)*($C$3:$C$722=$C340)*($D$3:$D$722=$D340),$E$3:$E$722))</f>
        <v>1.1352924243950946</v>
      </c>
      <c r="K340">
        <f t="shared" si="101"/>
        <v>6.6</v>
      </c>
      <c r="L340">
        <f t="array" ref="L340">STDEV(IF(($B$3:$B$722=$B340)*($C$3:$C$722=$C340)*($D$3:$D$722=$D340),$F$3:$F$722))</f>
        <v>1.3498971154211048</v>
      </c>
      <c r="M340">
        <f t="shared" si="102"/>
        <v>7.8</v>
      </c>
      <c r="N340">
        <f t="array" ref="N340">STDEV(IF(($B$3:$B$722=$B340)*($C$3:$C$722=$C340)*($D$3:$D$722=$D340),$G$3:$G$722))</f>
        <v>0.63245553203367588</v>
      </c>
      <c r="O340">
        <f t="shared" si="103"/>
        <v>5</v>
      </c>
      <c r="P340">
        <f t="array" ref="P340">STDEV(IF(($B$3:$B$722=$B340)*($C$3:$C$722=$C340)*($D$3:$D$722=$D340),$H$3:$H$722))</f>
        <v>1.699673171197595</v>
      </c>
      <c r="Q340" s="35">
        <f t="shared" si="104"/>
        <v>0.17616606585441102</v>
      </c>
      <c r="R340">
        <f t="shared" si="105"/>
        <v>-0.44447831849231539</v>
      </c>
      <c r="S340">
        <f t="shared" si="106"/>
        <v>0.31622776601683822</v>
      </c>
      <c r="T340">
        <f t="shared" si="107"/>
        <v>0.58834840541455213</v>
      </c>
      <c r="U340" s="22">
        <v>-0.39651999999999998</v>
      </c>
      <c r="V340">
        <v>0</v>
      </c>
      <c r="W340">
        <v>2</v>
      </c>
      <c r="X340">
        <v>3</v>
      </c>
      <c r="Y340">
        <v>5</v>
      </c>
      <c r="Z340" s="25">
        <v>4.3076923076923084</v>
      </c>
      <c r="AA340" s="28">
        <v>4.7692307692307692</v>
      </c>
      <c r="AB340" s="28">
        <v>4.5384615384615383</v>
      </c>
      <c r="AC340" s="28">
        <v>3.6153846153846159</v>
      </c>
      <c r="AD340" s="31">
        <v>3.0769230769230771</v>
      </c>
      <c r="AE340" s="31">
        <v>3.307692307692307</v>
      </c>
      <c r="AF340">
        <v>13</v>
      </c>
      <c r="AG340" s="28">
        <f t="shared" si="108"/>
        <v>4.3076923076923075</v>
      </c>
      <c r="AH340" s="31">
        <f t="shared" si="109"/>
        <v>3.1923076923076921</v>
      </c>
      <c r="AI340" s="22" cm="1">
        <f t="array" ref="AI340">IF(U340="",0,IFERROR((U340-AVERAGEIFS($U$3:$U$722,$A$3:$A$722,$A340))/_xlfn.STDEV.S(_xlfn._xlws.FILTER($U$3:$U$722,$A$3:$A$722=$A340)),0))</f>
        <v>-0.65633826346659674</v>
      </c>
      <c r="AJ340" s="25">
        <f t="array" ref="AJ340">IFERROR((Z340-AVERAGEIFS($Z$3:$Z$722,$A$3:$A$722,$A340))/_xlfn.STDEV.S(_xlfn._xlws.FILTER($Z$3:$Z$722,$A$3:$A$722=$A340)),"")</f>
        <v>0.88828518274662149</v>
      </c>
      <c r="AK340" s="28">
        <f t="array" ref="AK340">IFERROR((AG340-AVERAGEIFS($AG$3:$AG$722,$A$3:$A$722,$A340))/_xlfn.STDEV.S(_xlfn._xlws.FILTER($AG$3:$AG$722,$A$3:$A$722=$A340)),"")</f>
        <v>1.4382347735566434</v>
      </c>
      <c r="AL340" s="31">
        <f t="array" ref="AL340">IFERROR((AH340-AVERAGEIFS($AH$3:$AH$722,$A$3:$A$722,$A340))/_xlfn.STDEV.S(_xlfn._xlws.FILTER($AH$3:$AH$722,$A$3:$A$722=$A340)),"")</f>
        <v>0.66369373792660913</v>
      </c>
      <c r="AM340" s="18">
        <f t="shared" si="110"/>
        <v>-0.83250432932100771</v>
      </c>
      <c r="AN340" s="18">
        <f t="shared" si="111"/>
        <v>0.71211911689221052</v>
      </c>
      <c r="AO340">
        <f t="shared" si="112"/>
        <v>-1.5446234462132182</v>
      </c>
      <c r="AP340">
        <f t="shared" si="113"/>
        <v>1.1220070075398052</v>
      </c>
      <c r="AQ340">
        <f t="shared" si="114"/>
        <v>7.5345332512056995E-2</v>
      </c>
      <c r="AR340" s="18" t="str">
        <f t="shared" si="115"/>
        <v>B. 외부미화형</v>
      </c>
      <c r="AS340">
        <f t="shared" si="116"/>
        <v>4.0999999999999996</v>
      </c>
      <c r="AT340">
        <f t="shared" si="117"/>
        <v>4.25</v>
      </c>
      <c r="AU340">
        <f t="shared" si="118"/>
        <v>3.9333333333333331</v>
      </c>
      <c r="AV340">
        <f t="shared" si="119"/>
        <v>3.4666666666666668</v>
      </c>
    </row>
    <row r="341" spans="1:48" x14ac:dyDescent="0.3">
      <c r="A341" t="s">
        <v>128</v>
      </c>
      <c r="B341" t="s">
        <v>120</v>
      </c>
      <c r="C341">
        <v>2023</v>
      </c>
      <c r="D341" t="s">
        <v>89</v>
      </c>
      <c r="E341">
        <v>6</v>
      </c>
      <c r="F341">
        <v>6</v>
      </c>
      <c r="G341">
        <v>8</v>
      </c>
      <c r="H341">
        <v>6</v>
      </c>
      <c r="I341">
        <f t="shared" si="100"/>
        <v>5.8</v>
      </c>
      <c r="J341">
        <f t="array" ref="J341">STDEV(IF(($B$3:$B$722=$B341)*($C$3:$C$722=$C341)*($D$3:$D$722=$D341),$E$3:$E$722))</f>
        <v>1.1352924243950946</v>
      </c>
      <c r="K341">
        <f t="shared" si="101"/>
        <v>6.6</v>
      </c>
      <c r="L341">
        <f t="array" ref="L341">STDEV(IF(($B$3:$B$722=$B341)*($C$3:$C$722=$C341)*($D$3:$D$722=$D341),$F$3:$F$722))</f>
        <v>1.3498971154211048</v>
      </c>
      <c r="M341">
        <f t="shared" si="102"/>
        <v>7.8</v>
      </c>
      <c r="N341">
        <f t="array" ref="N341">STDEV(IF(($B$3:$B$722=$B341)*($C$3:$C$722=$C341)*($D$3:$D$722=$D341),$G$3:$G$722))</f>
        <v>0.63245553203367588</v>
      </c>
      <c r="O341">
        <f t="shared" si="103"/>
        <v>5</v>
      </c>
      <c r="P341">
        <f t="array" ref="P341">STDEV(IF(($B$3:$B$722=$B341)*($C$3:$C$722=$C341)*($D$3:$D$722=$D341),$H$3:$H$722))</f>
        <v>1.699673171197595</v>
      </c>
      <c r="Q341" s="35">
        <f t="shared" si="104"/>
        <v>0.17616606585441102</v>
      </c>
      <c r="R341">
        <f t="shared" si="105"/>
        <v>-0.44447831849231539</v>
      </c>
      <c r="S341">
        <f t="shared" si="106"/>
        <v>0.31622776601683822</v>
      </c>
      <c r="T341">
        <f t="shared" si="107"/>
        <v>0.58834840541455213</v>
      </c>
      <c r="U341" s="22">
        <v>0.33040000000000003</v>
      </c>
      <c r="V341">
        <v>2</v>
      </c>
      <c r="W341">
        <v>1</v>
      </c>
      <c r="X341">
        <v>0</v>
      </c>
      <c r="Y341">
        <v>3</v>
      </c>
      <c r="Z341" s="25">
        <v>4.0999999999999996</v>
      </c>
      <c r="AA341" s="28">
        <v>3.8</v>
      </c>
      <c r="AB341" s="28">
        <v>4.0999999999999996</v>
      </c>
      <c r="AC341" s="28">
        <v>3.9</v>
      </c>
      <c r="AD341" s="31">
        <v>2.8</v>
      </c>
      <c r="AE341" s="31">
        <v>3.5</v>
      </c>
      <c r="AF341">
        <v>10</v>
      </c>
      <c r="AG341" s="28">
        <f t="shared" si="108"/>
        <v>3.9333333333333331</v>
      </c>
      <c r="AH341" s="31">
        <f t="shared" si="109"/>
        <v>3.15</v>
      </c>
      <c r="AI341" s="22" cm="1">
        <f t="array" ref="AI341">IF(U341="",0,IFERROR((U341-AVERAGEIFS($U$3:$U$722,$A$3:$A$722,$A341))/_xlfn.STDEV.S(_xlfn._xlws.FILTER($U$3:$U$722,$A$3:$A$722=$A341)),0))</f>
        <v>1.466826458282618</v>
      </c>
      <c r="AJ341" s="25">
        <f t="array" ref="AJ341">IFERROR((Z341-AVERAGEIFS($Z$3:$Z$722,$A$3:$A$722,$A341))/_xlfn.STDEV.S(_xlfn._xlws.FILTER($Z$3:$Z$722,$A$3:$A$722=$A341)),"")</f>
        <v>7.3000314532018482E-2</v>
      </c>
      <c r="AK341" s="28">
        <f t="array" ref="AK341">IFERROR((AG341-AVERAGEIFS($AG$3:$AG$722,$A$3:$A$722,$A341))/_xlfn.STDEV.S(_xlfn._xlws.FILTER($AG$3:$AG$722,$A$3:$A$722=$A341)),"")</f>
        <v>-0.40376472751031495</v>
      </c>
      <c r="AL341" s="31">
        <f t="array" ref="AL341">IFERROR((AH341-AVERAGEIFS($AH$3:$AH$722,$A$3:$A$722,$A341))/_xlfn.STDEV.S(_xlfn._xlws.FILTER($AH$3:$AH$722,$A$3:$A$722=$A341)),"")</f>
        <v>0.48764828523632975</v>
      </c>
      <c r="AM341" s="18">
        <f t="shared" si="110"/>
        <v>1.290660392428207</v>
      </c>
      <c r="AN341" s="18">
        <f t="shared" si="111"/>
        <v>-0.10316575132239254</v>
      </c>
      <c r="AO341">
        <f t="shared" si="112"/>
        <v>1.3938261437505997</v>
      </c>
      <c r="AP341">
        <f t="shared" si="113"/>
        <v>-0.71999249352715311</v>
      </c>
      <c r="AQ341">
        <f t="shared" si="114"/>
        <v>-0.10070012017822239</v>
      </c>
      <c r="AR341" s="18" t="str">
        <f t="shared" si="115"/>
        <v>D. 균형일치형</v>
      </c>
      <c r="AS341">
        <f t="shared" si="116"/>
        <v>4.25</v>
      </c>
      <c r="AT341">
        <f t="shared" si="117"/>
        <v>3.9333333333333331</v>
      </c>
      <c r="AU341">
        <f t="shared" si="118"/>
        <v>3.4666666666666668</v>
      </c>
      <c r="AV341">
        <f t="shared" si="119"/>
        <v>4</v>
      </c>
    </row>
    <row r="342" spans="1:48" x14ac:dyDescent="0.3">
      <c r="A342" t="s">
        <v>128</v>
      </c>
      <c r="B342" t="s">
        <v>120</v>
      </c>
      <c r="C342">
        <v>2023</v>
      </c>
      <c r="D342" t="s">
        <v>90</v>
      </c>
      <c r="E342">
        <v>6</v>
      </c>
      <c r="F342">
        <v>6</v>
      </c>
      <c r="G342">
        <v>8</v>
      </c>
      <c r="H342">
        <v>6</v>
      </c>
      <c r="I342">
        <f t="shared" si="100"/>
        <v>5.8</v>
      </c>
      <c r="J342">
        <f t="array" ref="J342">STDEV(IF(($B$3:$B$722=$B342)*($C$3:$C$722=$C342)*($D$3:$D$722=$D342),$E$3:$E$722))</f>
        <v>1.1352924243950946</v>
      </c>
      <c r="K342">
        <f t="shared" si="101"/>
        <v>6.6</v>
      </c>
      <c r="L342">
        <f t="array" ref="L342">STDEV(IF(($B$3:$B$722=$B342)*($C$3:$C$722=$C342)*($D$3:$D$722=$D342),$F$3:$F$722))</f>
        <v>1.3498971154211048</v>
      </c>
      <c r="M342">
        <f t="shared" si="102"/>
        <v>7.8</v>
      </c>
      <c r="N342">
        <f t="array" ref="N342">STDEV(IF(($B$3:$B$722=$B342)*($C$3:$C$722=$C342)*($D$3:$D$722=$D342),$G$3:$G$722))</f>
        <v>0.63245553203367588</v>
      </c>
      <c r="O342">
        <f t="shared" si="103"/>
        <v>5</v>
      </c>
      <c r="P342">
        <f t="array" ref="P342">STDEV(IF(($B$3:$B$722=$B342)*($C$3:$C$722=$C342)*($D$3:$D$722=$D342),$H$3:$H$722))</f>
        <v>1.699673171197595</v>
      </c>
      <c r="Q342" s="35">
        <f t="shared" si="104"/>
        <v>0.17616606585441102</v>
      </c>
      <c r="R342">
        <f t="shared" si="105"/>
        <v>-0.44447831849231539</v>
      </c>
      <c r="S342">
        <f t="shared" si="106"/>
        <v>0.31622776601683822</v>
      </c>
      <c r="T342">
        <f t="shared" si="107"/>
        <v>0.58834840541455213</v>
      </c>
      <c r="U342" s="22">
        <v>-0.31129999999999991</v>
      </c>
      <c r="V342">
        <v>1</v>
      </c>
      <c r="W342">
        <v>3</v>
      </c>
      <c r="X342">
        <v>0</v>
      </c>
      <c r="Y342">
        <v>4</v>
      </c>
      <c r="Z342" s="25">
        <v>4.25</v>
      </c>
      <c r="AA342" s="28">
        <v>4.25</v>
      </c>
      <c r="AB342" s="28">
        <v>4.25</v>
      </c>
      <c r="AC342" s="28">
        <v>3.916666666666667</v>
      </c>
      <c r="AD342" s="31">
        <v>3</v>
      </c>
      <c r="AE342" s="31">
        <v>3.333333333333333</v>
      </c>
      <c r="AF342">
        <v>12</v>
      </c>
      <c r="AG342" s="28">
        <f t="shared" si="108"/>
        <v>4.1388888888888893</v>
      </c>
      <c r="AH342" s="31">
        <f t="shared" si="109"/>
        <v>3.1666666666666665</v>
      </c>
      <c r="AI342" s="22" cm="1">
        <f t="array" ref="AI342">IF(U342="",0,IFERROR((U342-AVERAGEIFS($U$3:$U$722,$A$3:$A$722,$A342))/_xlfn.STDEV.S(_xlfn._xlws.FILTER($U$3:$U$722,$A$3:$A$722=$A342)),0))</f>
        <v>-0.40743040897439919</v>
      </c>
      <c r="AJ342" s="25">
        <f t="array" ref="AJ342">IFERROR((Z342-AVERAGEIFS($Z$3:$Z$722,$A$3:$A$722,$A342))/_xlfn.STDEV.S(_xlfn._xlws.FILTER($Z$3:$Z$722,$A$3:$A$722=$A342)),"")</f>
        <v>0.66181716379811917</v>
      </c>
      <c r="AK342" s="28">
        <f t="array" ref="AK342">IFERROR((AG342-AVERAGEIFS($AG$3:$AG$722,$A$3:$A$722,$A342))/_xlfn.STDEV.S(_xlfn._xlws.FILTER($AG$3:$AG$722,$A$3:$A$722=$A342)),"")</f>
        <v>0.60765280675133981</v>
      </c>
      <c r="AL342" s="31">
        <f t="array" ref="AL342">IFERROR((AH342-AVERAGEIFS($AH$3:$AH$722,$A$3:$A$722,$A342))/_xlfn.STDEV.S(_xlfn._xlws.FILTER($AH$3:$AH$722,$A$3:$A$722=$A342)),"")</f>
        <v>0.55699952417492471</v>
      </c>
      <c r="AM342" s="18">
        <f t="shared" si="110"/>
        <v>-0.58359647482881027</v>
      </c>
      <c r="AN342" s="18">
        <f t="shared" si="111"/>
        <v>0.48565109794370814</v>
      </c>
      <c r="AO342">
        <f t="shared" si="112"/>
        <v>-1.0692475727725184</v>
      </c>
      <c r="AP342">
        <f t="shared" si="113"/>
        <v>0.29142504073450159</v>
      </c>
      <c r="AQ342">
        <f t="shared" si="114"/>
        <v>-3.1348881239627424E-2</v>
      </c>
      <c r="AR342" s="18" t="str">
        <f t="shared" si="115"/>
        <v>B. 외부미화형</v>
      </c>
      <c r="AS342">
        <f t="shared" si="116"/>
        <v>3.9333333333333331</v>
      </c>
      <c r="AT342">
        <f t="shared" si="117"/>
        <v>3.4666666666666668</v>
      </c>
      <c r="AU342">
        <f t="shared" si="118"/>
        <v>4</v>
      </c>
      <c r="AV342">
        <f t="shared" si="119"/>
        <v>4.2727272727272716</v>
      </c>
    </row>
    <row r="343" spans="1:48" x14ac:dyDescent="0.3">
      <c r="A343" t="s">
        <v>128</v>
      </c>
      <c r="B343" t="s">
        <v>120</v>
      </c>
      <c r="C343">
        <v>2024</v>
      </c>
      <c r="D343" t="s">
        <v>91</v>
      </c>
      <c r="E343">
        <v>6</v>
      </c>
      <c r="F343">
        <v>6</v>
      </c>
      <c r="G343">
        <v>8</v>
      </c>
      <c r="H343">
        <v>6</v>
      </c>
      <c r="I343">
        <f t="shared" si="100"/>
        <v>5.2</v>
      </c>
      <c r="J343">
        <f t="array" ref="J343">STDEV(IF(($B$3:$B$722=$B343)*($C$3:$C$722=$C343)*($D$3:$D$722=$D343),$E$3:$E$722))</f>
        <v>1.0327955589886457</v>
      </c>
      <c r="K343">
        <f t="shared" si="101"/>
        <v>7</v>
      </c>
      <c r="L343">
        <f t="array" ref="L343">STDEV(IF(($B$3:$B$722=$B343)*($C$3:$C$722=$C343)*($D$3:$D$722=$D343),$F$3:$F$722))</f>
        <v>1.0540925533894598</v>
      </c>
      <c r="M343">
        <f t="shared" si="102"/>
        <v>7.2</v>
      </c>
      <c r="N343">
        <f t="array" ref="N343">STDEV(IF(($B$3:$B$722=$B343)*($C$3:$C$722=$C343)*($D$3:$D$722=$D343),$G$3:$G$722))</f>
        <v>1.0327955589886457</v>
      </c>
      <c r="O343">
        <f t="shared" si="103"/>
        <v>4.2</v>
      </c>
      <c r="P343">
        <f t="array" ref="P343">STDEV(IF(($B$3:$B$722=$B343)*($C$3:$C$722=$C343)*($D$3:$D$722=$D343),$H$3:$H$722))</f>
        <v>1.4757295747452435</v>
      </c>
      <c r="Q343" s="35">
        <f t="shared" si="104"/>
        <v>0.77459666924148229</v>
      </c>
      <c r="R343">
        <f t="shared" si="105"/>
        <v>-0.94868329805051377</v>
      </c>
      <c r="S343">
        <f t="shared" si="106"/>
        <v>0.77459666924148229</v>
      </c>
      <c r="T343">
        <f t="shared" si="107"/>
        <v>1.2197356689220893</v>
      </c>
      <c r="U343" s="22">
        <v>-0.1200666666666666</v>
      </c>
      <c r="V343">
        <v>0</v>
      </c>
      <c r="W343">
        <v>1</v>
      </c>
      <c r="X343">
        <v>2</v>
      </c>
      <c r="Y343">
        <v>3</v>
      </c>
      <c r="Z343" s="25">
        <v>3.9333333333333331</v>
      </c>
      <c r="AA343" s="28">
        <v>3.8666666666666658</v>
      </c>
      <c r="AB343" s="28">
        <v>4.1333333333333337</v>
      </c>
      <c r="AC343" s="28">
        <v>3.4</v>
      </c>
      <c r="AD343" s="31">
        <v>2.2666666666666671</v>
      </c>
      <c r="AE343" s="31">
        <v>3.2</v>
      </c>
      <c r="AF343">
        <v>15</v>
      </c>
      <c r="AG343" s="28">
        <f t="shared" si="108"/>
        <v>3.8000000000000003</v>
      </c>
      <c r="AH343" s="31">
        <f t="shared" si="109"/>
        <v>2.7333333333333334</v>
      </c>
      <c r="AI343" s="22" cm="1">
        <f t="array" ref="AI343">IF(U343="",0,IFERROR((U343-AVERAGEIFS($U$3:$U$722,$A$3:$A$722,$A343))/_xlfn.STDEV.S(_xlfn._xlws.FILTER($U$3:$U$722,$A$3:$A$722=$A343)),0))</f>
        <v>0.15111780397316235</v>
      </c>
      <c r="AJ343" s="25">
        <f t="array" ref="AJ343">IFERROR((Z343-AVERAGEIFS($Z$3:$Z$722,$A$3:$A$722,$A343))/_xlfn.STDEV.S(_xlfn._xlws.FILTER($Z$3:$Z$722,$A$3:$A$722=$A343)),"")</f>
        <v>-0.58124062909698015</v>
      </c>
      <c r="AK343" s="28">
        <f t="array" ref="AK343">IFERROR((AG343-AVERAGEIFS($AG$3:$AG$722,$A$3:$A$722,$A343))/_xlfn.STDEV.S(_xlfn._xlws.FILTER($AG$3:$AG$722,$A$3:$A$722=$A343)),"")</f>
        <v>-1.0598193443286814</v>
      </c>
      <c r="AL343" s="31">
        <f t="array" ref="AL343">IFERROR((AH343-AVERAGEIFS($AH$3:$AH$722,$A$3:$A$722,$A343))/_xlfn.STDEV.S(_xlfn._xlws.FILTER($AH$3:$AH$722,$A$3:$A$722=$A343)),"")</f>
        <v>-1.2461326882285491</v>
      </c>
      <c r="AM343" s="18">
        <f t="shared" si="110"/>
        <v>-0.62347886526831997</v>
      </c>
      <c r="AN343" s="18">
        <f t="shared" si="111"/>
        <v>-1.3558372983384626</v>
      </c>
      <c r="AO343">
        <f t="shared" si="112"/>
        <v>0.73235843307014248</v>
      </c>
      <c r="AP343">
        <f t="shared" si="113"/>
        <v>-1.8344160135701637</v>
      </c>
      <c r="AQ343">
        <f t="shared" si="114"/>
        <v>-2.4658683571506383</v>
      </c>
      <c r="AR343" s="18" t="str">
        <f t="shared" si="115"/>
        <v>A. 총체적과장형</v>
      </c>
      <c r="AS343">
        <f t="shared" si="116"/>
        <v>3.4666666666666668</v>
      </c>
      <c r="AT343">
        <f t="shared" si="117"/>
        <v>4</v>
      </c>
      <c r="AU343">
        <f t="shared" si="118"/>
        <v>4.2727272727272716</v>
      </c>
      <c r="AV343">
        <f t="shared" si="119"/>
        <v>4.375</v>
      </c>
    </row>
    <row r="344" spans="1:48" x14ac:dyDescent="0.3">
      <c r="A344" t="s">
        <v>128</v>
      </c>
      <c r="B344" t="s">
        <v>120</v>
      </c>
      <c r="C344">
        <v>2024</v>
      </c>
      <c r="D344" t="s">
        <v>92</v>
      </c>
      <c r="E344">
        <v>6</v>
      </c>
      <c r="F344">
        <v>6</v>
      </c>
      <c r="G344">
        <v>8</v>
      </c>
      <c r="H344">
        <v>6</v>
      </c>
      <c r="I344">
        <f t="shared" si="100"/>
        <v>5.2</v>
      </c>
      <c r="J344">
        <f t="array" ref="J344">STDEV(IF(($B$3:$B$722=$B344)*($C$3:$C$722=$C344)*($D$3:$D$722=$D344),$E$3:$E$722))</f>
        <v>1.0327955589886457</v>
      </c>
      <c r="K344">
        <f t="shared" si="101"/>
        <v>7</v>
      </c>
      <c r="L344">
        <f t="array" ref="L344">STDEV(IF(($B$3:$B$722=$B344)*($C$3:$C$722=$C344)*($D$3:$D$722=$D344),$F$3:$F$722))</f>
        <v>1.0540925533894598</v>
      </c>
      <c r="M344">
        <f t="shared" si="102"/>
        <v>7.2</v>
      </c>
      <c r="N344">
        <f t="array" ref="N344">STDEV(IF(($B$3:$B$722=$B344)*($C$3:$C$722=$C344)*($D$3:$D$722=$D344),$G$3:$G$722))</f>
        <v>1.0327955589886457</v>
      </c>
      <c r="O344">
        <f t="shared" si="103"/>
        <v>4.2</v>
      </c>
      <c r="P344">
        <f t="array" ref="P344">STDEV(IF(($B$3:$B$722=$B344)*($C$3:$C$722=$C344)*($D$3:$D$722=$D344),$H$3:$H$722))</f>
        <v>1.4757295747452435</v>
      </c>
      <c r="Q344" s="35">
        <f t="shared" si="104"/>
        <v>0.77459666924148229</v>
      </c>
      <c r="R344">
        <f t="shared" si="105"/>
        <v>-0.94868329805051377</v>
      </c>
      <c r="S344">
        <f t="shared" si="106"/>
        <v>0.77459666924148229</v>
      </c>
      <c r="T344">
        <f t="shared" si="107"/>
        <v>1.2197356689220893</v>
      </c>
      <c r="U344" s="22">
        <v>0.38081999999999999</v>
      </c>
      <c r="V344">
        <v>2</v>
      </c>
      <c r="W344">
        <v>0</v>
      </c>
      <c r="X344">
        <v>3</v>
      </c>
      <c r="Y344">
        <v>5</v>
      </c>
      <c r="Z344" s="25">
        <v>3.4666666666666668</v>
      </c>
      <c r="AA344" s="28">
        <v>3.8</v>
      </c>
      <c r="AB344" s="28">
        <v>3.4666666666666668</v>
      </c>
      <c r="AC344" s="28">
        <v>3.4666666666666668</v>
      </c>
      <c r="AD344" s="31">
        <v>2.4666666666666668</v>
      </c>
      <c r="AE344" s="31">
        <v>3</v>
      </c>
      <c r="AF344">
        <v>15</v>
      </c>
      <c r="AG344" s="28">
        <f t="shared" si="108"/>
        <v>3.5777777777777779</v>
      </c>
      <c r="AH344" s="31">
        <f t="shared" si="109"/>
        <v>2.7333333333333334</v>
      </c>
      <c r="AI344" s="22" cm="1">
        <f t="array" ref="AI344">IF(U344="",0,IFERROR((U344-AVERAGEIFS($U$3:$U$722,$A$3:$A$722,$A344))/_xlfn.STDEV.S(_xlfn._xlws.FILTER($U$3:$U$722,$A$3:$A$722=$A344)),0))</f>
        <v>1.6140915841157157</v>
      </c>
      <c r="AJ344" s="25">
        <f t="array" ref="AJ344">IFERROR((Z344-AVERAGEIFS($Z$3:$Z$722,$A$3:$A$722,$A344))/_xlfn.STDEV.S(_xlfn._xlws.FILTER($Z$3:$Z$722,$A$3:$A$722=$A344)),"")</f>
        <v>-2.4131152712581767</v>
      </c>
      <c r="AK344" s="28">
        <f t="array" ref="AK344">IFERROR((AG344-AVERAGEIFS($AG$3:$AG$722,$A$3:$A$722,$A344))/_xlfn.STDEV.S(_xlfn._xlws.FILTER($AG$3:$AG$722,$A$3:$A$722=$A344)),"")</f>
        <v>-2.1532437056926295</v>
      </c>
      <c r="AL344" s="31">
        <f t="array" ref="AL344">IFERROR((AH344-AVERAGEIFS($AH$3:$AH$722,$A$3:$A$722,$A344))/_xlfn.STDEV.S(_xlfn._xlws.FILTER($AH$3:$AH$722,$A$3:$A$722=$A344)),"")</f>
        <v>-1.2461326882285491</v>
      </c>
      <c r="AM344" s="18">
        <f t="shared" si="110"/>
        <v>0.83949491487423344</v>
      </c>
      <c r="AN344" s="18">
        <f t="shared" si="111"/>
        <v>-3.1877119404996588</v>
      </c>
      <c r="AO344">
        <f t="shared" si="112"/>
        <v>4.0272068553738922</v>
      </c>
      <c r="AP344">
        <f t="shared" si="113"/>
        <v>-2.927840374934112</v>
      </c>
      <c r="AQ344">
        <f t="shared" si="114"/>
        <v>-2.4658683571506383</v>
      </c>
      <c r="AR344" s="18" t="str">
        <f t="shared" si="115"/>
        <v>C. 내부은폐형</v>
      </c>
      <c r="AS344">
        <f t="shared" si="116"/>
        <v>4</v>
      </c>
      <c r="AT344">
        <f t="shared" si="117"/>
        <v>4.2727272727272716</v>
      </c>
      <c r="AU344">
        <f t="shared" si="118"/>
        <v>4.375</v>
      </c>
      <c r="AV344">
        <f t="shared" si="119"/>
        <v>4.2727272727272716</v>
      </c>
    </row>
    <row r="345" spans="1:48" x14ac:dyDescent="0.3">
      <c r="A345" t="s">
        <v>128</v>
      </c>
      <c r="B345" t="s">
        <v>120</v>
      </c>
      <c r="C345">
        <v>2024</v>
      </c>
      <c r="D345" t="s">
        <v>93</v>
      </c>
      <c r="E345">
        <v>6</v>
      </c>
      <c r="F345">
        <v>6</v>
      </c>
      <c r="G345">
        <v>8</v>
      </c>
      <c r="H345">
        <v>6</v>
      </c>
      <c r="I345">
        <f t="shared" si="100"/>
        <v>5.2</v>
      </c>
      <c r="J345">
        <f t="array" ref="J345">STDEV(IF(($B$3:$B$722=$B345)*($C$3:$C$722=$C345)*($D$3:$D$722=$D345),$E$3:$E$722))</f>
        <v>1.0327955589886457</v>
      </c>
      <c r="K345">
        <f t="shared" si="101"/>
        <v>7</v>
      </c>
      <c r="L345">
        <f t="array" ref="L345">STDEV(IF(($B$3:$B$722=$B345)*($C$3:$C$722=$C345)*($D$3:$D$722=$D345),$F$3:$F$722))</f>
        <v>1.0540925533894598</v>
      </c>
      <c r="M345">
        <f t="shared" si="102"/>
        <v>7.2</v>
      </c>
      <c r="N345">
        <f t="array" ref="N345">STDEV(IF(($B$3:$B$722=$B345)*($C$3:$C$722=$C345)*($D$3:$D$722=$D345),$G$3:$G$722))</f>
        <v>1.0327955589886457</v>
      </c>
      <c r="O345">
        <f t="shared" si="103"/>
        <v>4.2</v>
      </c>
      <c r="P345">
        <f t="array" ref="P345">STDEV(IF(($B$3:$B$722=$B345)*($C$3:$C$722=$C345)*($D$3:$D$722=$D345),$H$3:$H$722))</f>
        <v>1.4757295747452435</v>
      </c>
      <c r="Q345" s="35">
        <f t="shared" si="104"/>
        <v>0.77459666924148229</v>
      </c>
      <c r="R345">
        <f t="shared" si="105"/>
        <v>-0.94868329805051377</v>
      </c>
      <c r="S345">
        <f t="shared" si="106"/>
        <v>0.77459666924148229</v>
      </c>
      <c r="T345">
        <f t="shared" si="107"/>
        <v>1.2197356689220893</v>
      </c>
      <c r="U345" s="22">
        <v>-0.19847999999999999</v>
      </c>
      <c r="V345">
        <v>0</v>
      </c>
      <c r="W345">
        <v>1</v>
      </c>
      <c r="X345">
        <v>4</v>
      </c>
      <c r="Y345">
        <v>5</v>
      </c>
      <c r="Z345" s="25">
        <v>4</v>
      </c>
      <c r="AA345" s="28">
        <v>4.2</v>
      </c>
      <c r="AB345" s="28">
        <v>4.5</v>
      </c>
      <c r="AC345" s="28">
        <v>3.8</v>
      </c>
      <c r="AD345" s="31">
        <v>2.8</v>
      </c>
      <c r="AE345" s="31">
        <v>3.5</v>
      </c>
      <c r="AF345">
        <v>10</v>
      </c>
      <c r="AG345" s="28">
        <f t="shared" si="108"/>
        <v>4.166666666666667</v>
      </c>
      <c r="AH345" s="31">
        <f t="shared" si="109"/>
        <v>3.15</v>
      </c>
      <c r="AI345" s="22" cm="1">
        <f t="array" ref="AI345">IF(U345="",0,IFERROR((U345-AVERAGEIFS($U$3:$U$722,$A$3:$A$722,$A345))/_xlfn.STDEV.S(_xlfn._xlws.FILTER($U$3:$U$722,$A$3:$A$722=$A345)),0))</f>
        <v>-7.7909355890502435E-2</v>
      </c>
      <c r="AJ345" s="25">
        <f t="array" ref="AJ345">IFERROR((Z345-AVERAGEIFS($Z$3:$Z$722,$A$3:$A$722,$A345))/_xlfn.STDEV.S(_xlfn._xlws.FILTER($Z$3:$Z$722,$A$3:$A$722=$A345)),"")</f>
        <v>-0.31954425164537964</v>
      </c>
      <c r="AK345" s="28">
        <f t="array" ref="AK345">IFERROR((AG345-AVERAGEIFS($AG$3:$AG$722,$A$3:$A$722,$A345))/_xlfn.STDEV.S(_xlfn._xlws.FILTER($AG$3:$AG$722,$A$3:$A$722=$A345)),"")</f>
        <v>0.74433085192183279</v>
      </c>
      <c r="AL345" s="31">
        <f t="array" ref="AL345">IFERROR((AH345-AVERAGEIFS($AH$3:$AH$722,$A$3:$A$722,$A345))/_xlfn.STDEV.S(_xlfn._xlws.FILTER($AH$3:$AH$722,$A$3:$A$722=$A345)),"")</f>
        <v>0.48764828523632975</v>
      </c>
      <c r="AM345" s="18">
        <f t="shared" si="110"/>
        <v>-0.8525060251319847</v>
      </c>
      <c r="AN345" s="18">
        <f t="shared" si="111"/>
        <v>-1.094140920886862</v>
      </c>
      <c r="AO345">
        <f t="shared" si="112"/>
        <v>0.2416348957548772</v>
      </c>
      <c r="AP345">
        <f t="shared" si="113"/>
        <v>-3.0265817319649502E-2</v>
      </c>
      <c r="AQ345">
        <f t="shared" si="114"/>
        <v>-0.73208738368575954</v>
      </c>
      <c r="AR345" s="18" t="str">
        <f t="shared" si="115"/>
        <v>A. 총체적과장형</v>
      </c>
      <c r="AS345">
        <f t="shared" si="116"/>
        <v>4.2727272727272716</v>
      </c>
      <c r="AT345">
        <f t="shared" si="117"/>
        <v>4.375</v>
      </c>
      <c r="AU345">
        <f t="shared" si="118"/>
        <v>4.2727272727272716</v>
      </c>
      <c r="AV345">
        <f t="shared" si="119"/>
        <v>3.9333333333333331</v>
      </c>
    </row>
    <row r="346" spans="1:48" x14ac:dyDescent="0.3">
      <c r="A346" t="s">
        <v>128</v>
      </c>
      <c r="B346" t="s">
        <v>120</v>
      </c>
      <c r="C346">
        <v>2024</v>
      </c>
      <c r="D346" t="s">
        <v>94</v>
      </c>
      <c r="E346">
        <v>6</v>
      </c>
      <c r="F346">
        <v>6</v>
      </c>
      <c r="G346">
        <v>8</v>
      </c>
      <c r="H346">
        <v>6</v>
      </c>
      <c r="I346">
        <f t="shared" si="100"/>
        <v>5.2</v>
      </c>
      <c r="J346">
        <f t="array" ref="J346">STDEV(IF(($B$3:$B$722=$B346)*($C$3:$C$722=$C346)*($D$3:$D$722=$D346),$E$3:$E$722))</f>
        <v>1.0327955589886457</v>
      </c>
      <c r="K346">
        <f t="shared" si="101"/>
        <v>7</v>
      </c>
      <c r="L346">
        <f t="array" ref="L346">STDEV(IF(($B$3:$B$722=$B346)*($C$3:$C$722=$C346)*($D$3:$D$722=$D346),$F$3:$F$722))</f>
        <v>1.0540925533894598</v>
      </c>
      <c r="M346">
        <f t="shared" si="102"/>
        <v>7.2</v>
      </c>
      <c r="N346">
        <f t="array" ref="N346">STDEV(IF(($B$3:$B$722=$B346)*($C$3:$C$722=$C346)*($D$3:$D$722=$D346),$G$3:$G$722))</f>
        <v>1.0327955589886457</v>
      </c>
      <c r="O346">
        <f t="shared" si="103"/>
        <v>4.2</v>
      </c>
      <c r="P346">
        <f t="array" ref="P346">STDEV(IF(($B$3:$B$722=$B346)*($C$3:$C$722=$C346)*($D$3:$D$722=$D346),$H$3:$H$722))</f>
        <v>1.4757295747452435</v>
      </c>
      <c r="Q346" s="35">
        <f t="shared" si="104"/>
        <v>0.77459666924148229</v>
      </c>
      <c r="R346">
        <f t="shared" si="105"/>
        <v>-0.94868329805051377</v>
      </c>
      <c r="S346">
        <f t="shared" si="106"/>
        <v>0.77459666924148229</v>
      </c>
      <c r="T346">
        <f t="shared" si="107"/>
        <v>1.2197356689220893</v>
      </c>
      <c r="U346" s="22">
        <v>-0.65333636363636372</v>
      </c>
      <c r="V346">
        <v>1</v>
      </c>
      <c r="W346">
        <v>8</v>
      </c>
      <c r="X346">
        <v>2</v>
      </c>
      <c r="Y346">
        <v>11</v>
      </c>
      <c r="Z346" s="25">
        <v>4.2727272727272716</v>
      </c>
      <c r="AA346" s="28">
        <v>3.9090909090909092</v>
      </c>
      <c r="AB346" s="28">
        <v>4.3636363636363633</v>
      </c>
      <c r="AC346" s="28">
        <v>3.7272727272727271</v>
      </c>
      <c r="AD346" s="31">
        <v>2.2727272727272729</v>
      </c>
      <c r="AE346" s="31">
        <v>3</v>
      </c>
      <c r="AF346">
        <v>11</v>
      </c>
      <c r="AG346" s="28">
        <f t="shared" si="108"/>
        <v>4</v>
      </c>
      <c r="AH346" s="31">
        <f t="shared" si="109"/>
        <v>2.6363636363636367</v>
      </c>
      <c r="AI346" s="22" cm="1">
        <f t="array" ref="AI346">IF(U346="",0,IFERROR((U346-AVERAGEIFS($U$3:$U$722,$A$3:$A$722,$A346))/_xlfn.STDEV.S(_xlfn._xlws.FILTER($U$3:$U$722,$A$3:$A$722=$A346)),0))</f>
        <v>-1.4064392969237109</v>
      </c>
      <c r="AJ346" s="25">
        <f t="array" ref="AJ346">IFERROR((Z346-AVERAGEIFS($Z$3:$Z$722,$A$3:$A$722,$A346))/_xlfn.STDEV.S(_xlfn._xlws.FILTER($Z$3:$Z$722,$A$3:$A$722=$A346)),"")</f>
        <v>0.75103183792934192</v>
      </c>
      <c r="AK346" s="28">
        <f t="array" ref="AK346">IFERROR((AG346-AVERAGEIFS($AG$3:$AG$722,$A$3:$A$722,$A346))/_xlfn.STDEV.S(_xlfn._xlws.FILTER($AG$3:$AG$722,$A$3:$A$722=$A346)),"")</f>
        <v>-7.5737419101129549E-2</v>
      </c>
      <c r="AL346" s="31">
        <f t="array" ref="AL346">IFERROR((AH346-AVERAGEIFS($AH$3:$AH$722,$A$3:$A$722,$A346))/_xlfn.STDEV.S(_xlfn._xlws.FILTER($AH$3:$AH$722,$A$3:$A$722=$A346)),"")</f>
        <v>-1.6496308056894653</v>
      </c>
      <c r="AM346" s="18">
        <f t="shared" si="110"/>
        <v>-2.1810359661651932</v>
      </c>
      <c r="AN346" s="18">
        <f t="shared" si="111"/>
        <v>-2.3564831312140377E-2</v>
      </c>
      <c r="AO346">
        <f t="shared" si="112"/>
        <v>-2.1574711348530529</v>
      </c>
      <c r="AP346">
        <f t="shared" si="113"/>
        <v>-0.85033408834261182</v>
      </c>
      <c r="AQ346">
        <f t="shared" si="114"/>
        <v>-2.8693664746115548</v>
      </c>
      <c r="AR346" s="18" t="str">
        <f t="shared" si="115"/>
        <v>D. 균형일치형</v>
      </c>
      <c r="AS346">
        <f t="shared" si="116"/>
        <v>4.375</v>
      </c>
      <c r="AT346">
        <f t="shared" si="117"/>
        <v>4.2727272727272716</v>
      </c>
      <c r="AU346">
        <f t="shared" si="118"/>
        <v>3.9333333333333331</v>
      </c>
      <c r="AV346">
        <f t="shared" si="119"/>
        <v>4.1764705882352944</v>
      </c>
    </row>
    <row r="347" spans="1:48" x14ac:dyDescent="0.3">
      <c r="A347" t="s">
        <v>128</v>
      </c>
      <c r="B347" t="s">
        <v>120</v>
      </c>
      <c r="C347">
        <v>2025</v>
      </c>
      <c r="D347" t="s">
        <v>95</v>
      </c>
      <c r="E347">
        <v>6</v>
      </c>
      <c r="F347">
        <v>8</v>
      </c>
      <c r="G347">
        <v>6</v>
      </c>
      <c r="H347">
        <v>6</v>
      </c>
      <c r="I347">
        <f t="shared" si="100"/>
        <v>5.2</v>
      </c>
      <c r="J347">
        <f t="array" ref="J347">STDEV(IF(($B$3:$B$722=$B347)*($C$3:$C$722=$C347)*($D$3:$D$722=$D347),$E$3:$E$722))</f>
        <v>1.9321835661585924</v>
      </c>
      <c r="K347">
        <f t="shared" si="101"/>
        <v>7</v>
      </c>
      <c r="L347">
        <f t="array" ref="L347">STDEV(IF(($B$3:$B$722=$B347)*($C$3:$C$722=$C347)*($D$3:$D$722=$D347),$F$3:$F$722))</f>
        <v>1.0540925533894598</v>
      </c>
      <c r="M347">
        <f t="shared" si="102"/>
        <v>7</v>
      </c>
      <c r="N347">
        <f t="array" ref="N347">STDEV(IF(($B$3:$B$722=$B347)*($C$3:$C$722=$C347)*($D$3:$D$722=$D347),$G$3:$G$722))</f>
        <v>1.0540925533894598</v>
      </c>
      <c r="O347">
        <f t="shared" si="103"/>
        <v>4.4000000000000004</v>
      </c>
      <c r="P347">
        <f t="array" ref="P347">STDEV(IF(($B$3:$B$722=$B347)*($C$3:$C$722=$C347)*($D$3:$D$722=$D347),$H$3:$H$722))</f>
        <v>2.2211108331943574</v>
      </c>
      <c r="Q347" s="35">
        <f t="shared" si="104"/>
        <v>0.41403933560541228</v>
      </c>
      <c r="R347">
        <f t="shared" si="105"/>
        <v>0.94868329805051377</v>
      </c>
      <c r="S347">
        <f t="shared" si="106"/>
        <v>-0.94868329805051377</v>
      </c>
      <c r="T347">
        <f t="shared" si="107"/>
        <v>0.720360270225197</v>
      </c>
      <c r="U347" s="22">
        <v>0.21725</v>
      </c>
      <c r="V347">
        <v>1</v>
      </c>
      <c r="W347">
        <v>1</v>
      </c>
      <c r="X347">
        <v>2</v>
      </c>
      <c r="Y347">
        <v>4</v>
      </c>
      <c r="Z347" s="25">
        <v>4.375</v>
      </c>
      <c r="AA347" s="28">
        <v>4.25</v>
      </c>
      <c r="AB347" s="28">
        <v>4.25</v>
      </c>
      <c r="AC347" s="28">
        <v>3.9375</v>
      </c>
      <c r="AD347" s="31">
        <v>3</v>
      </c>
      <c r="AE347" s="31">
        <v>3.8125</v>
      </c>
      <c r="AF347">
        <v>16</v>
      </c>
      <c r="AG347" s="28">
        <f t="shared" si="108"/>
        <v>4.145833333333333</v>
      </c>
      <c r="AH347" s="31">
        <f t="shared" si="109"/>
        <v>3.40625</v>
      </c>
      <c r="AI347" s="22" cm="1">
        <f t="array" ref="AI347">IF(U347="",0,IFERROR((U347-AVERAGEIFS($U$3:$U$722,$A$3:$A$722,$A347))/_xlfn.STDEV.S(_xlfn._xlws.FILTER($U$3:$U$722,$A$3:$A$722=$A347)),0))</f>
        <v>1.1363415517372986</v>
      </c>
      <c r="AJ347" s="25">
        <f t="array" ref="AJ347">IFERROR((Z347-AVERAGEIFS($Z$3:$Z$722,$A$3:$A$722,$A347))/_xlfn.STDEV.S(_xlfn._xlws.FILTER($Z$3:$Z$722,$A$3:$A$722=$A347)),"")</f>
        <v>1.1524978715198686</v>
      </c>
      <c r="AK347" s="28">
        <f t="array" ref="AK347">IFERROR((AG347-AVERAGEIFS($AG$3:$AG$722,$A$3:$A$722,$A347))/_xlfn.STDEV.S(_xlfn._xlws.FILTER($AG$3:$AG$722,$A$3:$A$722=$A347)),"")</f>
        <v>0.64182231804395973</v>
      </c>
      <c r="AL347" s="31">
        <f t="array" ref="AL347">IFERROR((AH347-AVERAGEIFS($AH$3:$AH$722,$A$3:$A$722,$A347))/_xlfn.STDEV.S(_xlfn._xlws.FILTER($AH$3:$AH$722,$A$3:$A$722=$A347)),"")</f>
        <v>1.553923583917231</v>
      </c>
      <c r="AM347" s="18">
        <f t="shared" si="110"/>
        <v>0.72230221613188628</v>
      </c>
      <c r="AN347" s="18">
        <f t="shared" si="111"/>
        <v>0.73845853591445632</v>
      </c>
      <c r="AO347">
        <f t="shared" si="112"/>
        <v>-1.6156319782570039E-2</v>
      </c>
      <c r="AP347">
        <f t="shared" si="113"/>
        <v>1.5905056160944735</v>
      </c>
      <c r="AQ347">
        <f t="shared" si="114"/>
        <v>0.83356331369203396</v>
      </c>
      <c r="AR347" s="18" t="str">
        <f t="shared" si="115"/>
        <v>E. 총체적과소형</v>
      </c>
      <c r="AS347">
        <f t="shared" si="116"/>
        <v>4.2727272727272716</v>
      </c>
      <c r="AT347">
        <f t="shared" si="117"/>
        <v>3.9333333333333331</v>
      </c>
      <c r="AU347">
        <f t="shared" si="118"/>
        <v>4.1764705882352944</v>
      </c>
      <c r="AV347" t="str">
        <f t="shared" si="119"/>
        <v/>
      </c>
    </row>
    <row r="348" spans="1:48" x14ac:dyDescent="0.3">
      <c r="A348" t="s">
        <v>128</v>
      </c>
      <c r="B348" t="s">
        <v>120</v>
      </c>
      <c r="C348">
        <v>2025</v>
      </c>
      <c r="D348" t="s">
        <v>96</v>
      </c>
      <c r="E348">
        <v>6</v>
      </c>
      <c r="F348">
        <v>8</v>
      </c>
      <c r="G348">
        <v>6</v>
      </c>
      <c r="H348">
        <v>6</v>
      </c>
      <c r="I348">
        <f t="shared" si="100"/>
        <v>5.2</v>
      </c>
      <c r="J348">
        <f t="array" ref="J348">STDEV(IF(($B$3:$B$722=$B348)*($C$3:$C$722=$C348)*($D$3:$D$722=$D348),$E$3:$E$722))</f>
        <v>1.9321835661585924</v>
      </c>
      <c r="K348">
        <f t="shared" si="101"/>
        <v>7</v>
      </c>
      <c r="L348">
        <f t="array" ref="L348">STDEV(IF(($B$3:$B$722=$B348)*($C$3:$C$722=$C348)*($D$3:$D$722=$D348),$F$3:$F$722))</f>
        <v>1.0540925533894598</v>
      </c>
      <c r="M348">
        <f t="shared" si="102"/>
        <v>7</v>
      </c>
      <c r="N348">
        <f t="array" ref="N348">STDEV(IF(($B$3:$B$722=$B348)*($C$3:$C$722=$C348)*($D$3:$D$722=$D348),$G$3:$G$722))</f>
        <v>1.0540925533894598</v>
      </c>
      <c r="O348">
        <f t="shared" si="103"/>
        <v>4.4000000000000004</v>
      </c>
      <c r="P348">
        <f t="array" ref="P348">STDEV(IF(($B$3:$B$722=$B348)*($C$3:$C$722=$C348)*($D$3:$D$722=$D348),$H$3:$H$722))</f>
        <v>2.2211108331943574</v>
      </c>
      <c r="Q348" s="35">
        <f t="shared" si="104"/>
        <v>0.41403933560541228</v>
      </c>
      <c r="R348">
        <f t="shared" si="105"/>
        <v>0.94868329805051377</v>
      </c>
      <c r="S348">
        <f t="shared" si="106"/>
        <v>-0.94868329805051377</v>
      </c>
      <c r="T348">
        <f t="shared" si="107"/>
        <v>0.720360270225197</v>
      </c>
      <c r="U348" s="22">
        <v>-0.25977499999999998</v>
      </c>
      <c r="V348">
        <v>0</v>
      </c>
      <c r="W348">
        <v>1</v>
      </c>
      <c r="X348">
        <v>3</v>
      </c>
      <c r="Y348">
        <v>4</v>
      </c>
      <c r="Z348" s="25">
        <v>4.2727272727272716</v>
      </c>
      <c r="AA348" s="28">
        <v>4</v>
      </c>
      <c r="AB348" s="28">
        <v>4.5454545454545459</v>
      </c>
      <c r="AC348" s="28">
        <v>4.0909090909090908</v>
      </c>
      <c r="AD348" s="31">
        <v>2.0909090909090908</v>
      </c>
      <c r="AE348" s="31">
        <v>3.7272727272727271</v>
      </c>
      <c r="AF348">
        <v>11</v>
      </c>
      <c r="AG348" s="28">
        <f t="shared" si="108"/>
        <v>4.2121212121212119</v>
      </c>
      <c r="AH348" s="31">
        <f t="shared" si="109"/>
        <v>2.9090909090909092</v>
      </c>
      <c r="AI348" s="22" cm="1">
        <f t="array" ref="AI348">IF(U348="",0,IFERROR((U348-AVERAGEIFS($U$3:$U$722,$A$3:$A$722,$A348))/_xlfn.STDEV.S(_xlfn._xlws.FILTER($U$3:$U$722,$A$3:$A$722=$A348)),0))</f>
        <v>-0.25693783442956875</v>
      </c>
      <c r="AJ348" s="25">
        <f t="array" ref="AJ348">IFERROR((Z348-AVERAGEIFS($Z$3:$Z$722,$A$3:$A$722,$A348))/_xlfn.STDEV.S(_xlfn._xlws.FILTER($Z$3:$Z$722,$A$3:$A$722=$A348)),"")</f>
        <v>0.75103183792934192</v>
      </c>
      <c r="AK348" s="28">
        <f t="array" ref="AK348">IFERROR((AG348-AVERAGEIFS($AG$3:$AG$722,$A$3:$A$722,$A348))/_xlfn.STDEV.S(_xlfn._xlws.FILTER($AG$3:$AG$722,$A$3:$A$722=$A348)),"")</f>
        <v>0.96798583492809254</v>
      </c>
      <c r="AL348" s="31">
        <f t="array" ref="AL348">IFERROR((AH348-AVERAGEIFS($AH$3:$AH$722,$A$3:$A$722,$A348))/_xlfn.STDEV.S(_xlfn._xlws.FILTER($AH$3:$AH$722,$A$3:$A$722=$A348)),"")</f>
        <v>-0.51479235033063619</v>
      </c>
      <c r="AM348" s="18">
        <f t="shared" si="110"/>
        <v>-0.67097717003498103</v>
      </c>
      <c r="AN348" s="18">
        <f t="shared" si="111"/>
        <v>0.33699250232392963</v>
      </c>
      <c r="AO348">
        <f t="shared" si="112"/>
        <v>-1.0079696723589107</v>
      </c>
      <c r="AP348">
        <f t="shared" si="113"/>
        <v>1.9166691329786063</v>
      </c>
      <c r="AQ348">
        <f t="shared" si="114"/>
        <v>-1.2351526205558332</v>
      </c>
      <c r="AR348" s="18" t="str">
        <f t="shared" si="115"/>
        <v>B. 외부미화형</v>
      </c>
      <c r="AS348">
        <f t="shared" si="116"/>
        <v>3.9333333333333331</v>
      </c>
      <c r="AT348">
        <f t="shared" si="117"/>
        <v>4.1764705882352944</v>
      </c>
      <c r="AU348" t="str">
        <f t="shared" si="118"/>
        <v/>
      </c>
      <c r="AV348" t="str">
        <f t="shared" si="119"/>
        <v/>
      </c>
    </row>
    <row r="349" spans="1:48" x14ac:dyDescent="0.3">
      <c r="A349" t="s">
        <v>128</v>
      </c>
      <c r="B349" t="s">
        <v>120</v>
      </c>
      <c r="C349">
        <v>2025</v>
      </c>
      <c r="D349" t="s">
        <v>97</v>
      </c>
      <c r="E349">
        <v>6</v>
      </c>
      <c r="F349">
        <v>8</v>
      </c>
      <c r="G349">
        <v>6</v>
      </c>
      <c r="H349">
        <v>6</v>
      </c>
      <c r="I349">
        <f t="shared" si="100"/>
        <v>5.2</v>
      </c>
      <c r="J349">
        <f t="array" ref="J349">STDEV(IF(($B$3:$B$722=$B349)*($C$3:$C$722=$C349)*($D$3:$D$722=$D349),$E$3:$E$722))</f>
        <v>1.9321835661585924</v>
      </c>
      <c r="K349">
        <f t="shared" si="101"/>
        <v>7</v>
      </c>
      <c r="L349">
        <f t="array" ref="L349">STDEV(IF(($B$3:$B$722=$B349)*($C$3:$C$722=$C349)*($D$3:$D$722=$D349),$F$3:$F$722))</f>
        <v>1.0540925533894598</v>
      </c>
      <c r="M349">
        <f t="shared" si="102"/>
        <v>7</v>
      </c>
      <c r="N349">
        <f t="array" ref="N349">STDEV(IF(($B$3:$B$722=$B349)*($C$3:$C$722=$C349)*($D$3:$D$722=$D349),$G$3:$G$722))</f>
        <v>1.0540925533894598</v>
      </c>
      <c r="O349">
        <f t="shared" si="103"/>
        <v>4.4000000000000004</v>
      </c>
      <c r="P349">
        <f t="array" ref="P349">STDEV(IF(($B$3:$B$722=$B349)*($C$3:$C$722=$C349)*($D$3:$D$722=$D349),$H$3:$H$722))</f>
        <v>2.2211108331943574</v>
      </c>
      <c r="Q349" s="35">
        <f t="shared" si="104"/>
        <v>0.41403933560541228</v>
      </c>
      <c r="R349">
        <f t="shared" si="105"/>
        <v>0.94868329805051377</v>
      </c>
      <c r="S349">
        <f t="shared" si="106"/>
        <v>-0.94868329805051377</v>
      </c>
      <c r="T349">
        <f t="shared" si="107"/>
        <v>0.720360270225197</v>
      </c>
      <c r="U349" s="22">
        <v>-0.49877500000000002</v>
      </c>
      <c r="V349">
        <v>0</v>
      </c>
      <c r="W349">
        <v>2</v>
      </c>
      <c r="X349">
        <v>2</v>
      </c>
      <c r="Y349">
        <v>4</v>
      </c>
      <c r="Z349" s="25">
        <v>3.9333333333333331</v>
      </c>
      <c r="AA349" s="28">
        <v>4.0666666666666664</v>
      </c>
      <c r="AB349" s="28">
        <v>4.2</v>
      </c>
      <c r="AC349" s="28">
        <v>3.8</v>
      </c>
      <c r="AD349" s="31">
        <v>2.666666666666667</v>
      </c>
      <c r="AE349" s="31">
        <v>3.2666666666666671</v>
      </c>
      <c r="AF349">
        <v>15</v>
      </c>
      <c r="AG349" s="28">
        <f t="shared" si="108"/>
        <v>4.0222222222222221</v>
      </c>
      <c r="AH349" s="31">
        <f t="shared" si="109"/>
        <v>2.9666666666666668</v>
      </c>
      <c r="AI349" s="22" cm="1">
        <f t="array" ref="AI349">IF(U349="",0,IFERROR((U349-AVERAGEIFS($U$3:$U$722,$A$3:$A$722,$A349))/_xlfn.STDEV.S(_xlfn._xlws.FILTER($U$3:$U$722,$A$3:$A$722=$A349)),0))</f>
        <v>-0.95500140194464933</v>
      </c>
      <c r="AJ349" s="25">
        <f t="array" ref="AJ349">IFERROR((Z349-AVERAGEIFS($Z$3:$Z$722,$A$3:$A$722,$A349))/_xlfn.STDEV.S(_xlfn._xlws.FILTER($Z$3:$Z$722,$A$3:$A$722=$A349)),"")</f>
        <v>-0.58124062909698015</v>
      </c>
      <c r="AK349" s="28">
        <f t="array" ref="AK349">IFERROR((AG349-AVERAGEIFS($AG$3:$AG$722,$A$3:$A$722,$A349))/_xlfn.STDEV.S(_xlfn._xlws.FILTER($AG$3:$AG$722,$A$3:$A$722=$A349)),"")</f>
        <v>3.3605017035264854E-2</v>
      </c>
      <c r="AL349" s="31">
        <f t="array" ref="AL349">IFERROR((AH349-AVERAGEIFS($AH$3:$AH$722,$A$3:$A$722,$A349))/_xlfn.STDEV.S(_xlfn._xlws.FILTER($AH$3:$AH$722,$A$3:$A$722=$A349)),"")</f>
        <v>-0.27521534308821632</v>
      </c>
      <c r="AM349" s="18">
        <f t="shared" si="110"/>
        <v>-1.3690407375500615</v>
      </c>
      <c r="AN349" s="18">
        <f t="shared" si="111"/>
        <v>-0.99527996470239244</v>
      </c>
      <c r="AO349">
        <f t="shared" si="112"/>
        <v>-0.37376077284766918</v>
      </c>
      <c r="AP349">
        <f t="shared" si="113"/>
        <v>0.98228831508577863</v>
      </c>
      <c r="AQ349">
        <f t="shared" si="114"/>
        <v>-0.99557561331341327</v>
      </c>
      <c r="AR349" s="18" t="str">
        <f t="shared" si="115"/>
        <v>A. 총체적과장형</v>
      </c>
      <c r="AS349">
        <f t="shared" si="116"/>
        <v>4.1764705882352944</v>
      </c>
      <c r="AT349" t="str">
        <f t="shared" si="117"/>
        <v/>
      </c>
      <c r="AU349" t="str">
        <f t="shared" si="118"/>
        <v/>
      </c>
      <c r="AV349" t="str">
        <f t="shared" si="119"/>
        <v/>
      </c>
    </row>
    <row r="350" spans="1:48" x14ac:dyDescent="0.3">
      <c r="A350" t="s">
        <v>128</v>
      </c>
      <c r="B350" t="s">
        <v>120</v>
      </c>
      <c r="C350">
        <v>2025</v>
      </c>
      <c r="D350" t="s">
        <v>98</v>
      </c>
      <c r="E350">
        <v>6</v>
      </c>
      <c r="F350">
        <v>8</v>
      </c>
      <c r="G350">
        <v>6</v>
      </c>
      <c r="H350">
        <v>6</v>
      </c>
      <c r="I350">
        <f t="shared" si="100"/>
        <v>5.2</v>
      </c>
      <c r="J350">
        <f t="array" ref="J350">STDEV(IF(($B$3:$B$722=$B350)*($C$3:$C$722=$C350)*($D$3:$D$722=$D350),$E$3:$E$722))</f>
        <v>1.9321835661585924</v>
      </c>
      <c r="K350">
        <f t="shared" si="101"/>
        <v>7</v>
      </c>
      <c r="L350">
        <f t="array" ref="L350">STDEV(IF(($B$3:$B$722=$B350)*($C$3:$C$722=$C350)*($D$3:$D$722=$D350),$F$3:$F$722))</f>
        <v>1.0540925533894598</v>
      </c>
      <c r="M350">
        <f t="shared" si="102"/>
        <v>7</v>
      </c>
      <c r="N350">
        <f t="array" ref="N350">STDEV(IF(($B$3:$B$722=$B350)*($C$3:$C$722=$C350)*($D$3:$D$722=$D350),$G$3:$G$722))</f>
        <v>1.0540925533894598</v>
      </c>
      <c r="O350">
        <f t="shared" si="103"/>
        <v>4.4000000000000004</v>
      </c>
      <c r="P350">
        <f t="array" ref="P350">STDEV(IF(($B$3:$B$722=$B350)*($C$3:$C$722=$C350)*($D$3:$D$722=$D350),$H$3:$H$722))</f>
        <v>2.2211108331943574</v>
      </c>
      <c r="Q350" s="35">
        <f t="shared" si="104"/>
        <v>0.41403933560541228</v>
      </c>
      <c r="R350">
        <f t="shared" si="105"/>
        <v>0.94868329805051377</v>
      </c>
      <c r="S350">
        <f t="shared" si="106"/>
        <v>-0.94868329805051377</v>
      </c>
      <c r="T350">
        <f t="shared" si="107"/>
        <v>0.720360270225197</v>
      </c>
      <c r="U350" s="22">
        <v>-0.38008000000000008</v>
      </c>
      <c r="V350">
        <v>0</v>
      </c>
      <c r="W350">
        <v>3</v>
      </c>
      <c r="X350">
        <v>2</v>
      </c>
      <c r="Y350">
        <v>5</v>
      </c>
      <c r="Z350" s="25">
        <v>4.1764705882352944</v>
      </c>
      <c r="AA350" s="28">
        <v>3.8235294117647061</v>
      </c>
      <c r="AB350" s="28">
        <v>3.9411764705882359</v>
      </c>
      <c r="AC350" s="28">
        <v>3.7647058823529411</v>
      </c>
      <c r="AD350" s="31">
        <v>3</v>
      </c>
      <c r="AE350" s="31">
        <v>3.5882352941176472</v>
      </c>
      <c r="AF350">
        <v>17</v>
      </c>
      <c r="AG350" s="28">
        <f t="shared" si="108"/>
        <v>3.8431372549019613</v>
      </c>
      <c r="AH350" s="31">
        <f t="shared" si="109"/>
        <v>3.2941176470588234</v>
      </c>
      <c r="AI350" s="22" cm="1">
        <f t="array" ref="AI350">IF(U350="",0,IFERROR((U350-AVERAGEIFS($U$3:$U$722,$A$3:$A$722,$A350))/_xlfn.STDEV.S(_xlfn._xlws.FILTER($U$3:$U$722,$A$3:$A$722=$A350)),0))</f>
        <v>-0.6083208364793673</v>
      </c>
      <c r="AJ350" s="25">
        <f t="array" ref="AJ350">IFERROR((Z350-AVERAGEIFS($Z$3:$Z$722,$A$3:$A$722,$A350))/_xlfn.STDEV.S(_xlfn._xlws.FILTER($Z$3:$Z$722,$A$3:$A$722=$A350)),"")</f>
        <v>0.37318145337356168</v>
      </c>
      <c r="AK350" s="28">
        <f t="array" ref="AK350">IFERROR((AG350-AVERAGEIFS($AG$3:$AG$722,$A$3:$A$722,$A350))/_xlfn.STDEV.S(_xlfn._xlws.FILTER($AG$3:$AG$722,$A$3:$A$722=$A350)),"")</f>
        <v>-0.84756638006391349</v>
      </c>
      <c r="AL350" s="31">
        <f t="array" ref="AL350">IFERROR((AH350-AVERAGEIFS($AH$3:$AH$722,$A$3:$A$722,$A350))/_xlfn.STDEV.S(_xlfn._xlws.FILTER($AH$3:$AH$722,$A$3:$A$722=$A350)),"")</f>
        <v>1.0873325278230055</v>
      </c>
      <c r="AM350" s="18">
        <f t="shared" si="110"/>
        <v>-1.0223601720847797</v>
      </c>
      <c r="AN350" s="18">
        <f t="shared" si="111"/>
        <v>-4.0857882231850606E-2</v>
      </c>
      <c r="AO350">
        <f t="shared" si="112"/>
        <v>-0.98150228985292898</v>
      </c>
      <c r="AP350">
        <f t="shared" si="113"/>
        <v>0.10111691798660027</v>
      </c>
      <c r="AQ350">
        <f t="shared" si="114"/>
        <v>0.36697225759780849</v>
      </c>
      <c r="AR350" s="18" t="str">
        <f t="shared" si="115"/>
        <v>D. 균형일치형</v>
      </c>
      <c r="AS350" t="str">
        <f t="shared" si="116"/>
        <v/>
      </c>
      <c r="AT350" t="str">
        <f t="shared" si="117"/>
        <v/>
      </c>
      <c r="AU350" t="str">
        <f t="shared" si="118"/>
        <v/>
      </c>
      <c r="AV350" t="str">
        <f t="shared" si="119"/>
        <v/>
      </c>
    </row>
    <row r="351" spans="1:48" x14ac:dyDescent="0.3">
      <c r="A351" t="s">
        <v>129</v>
      </c>
      <c r="B351" t="s">
        <v>120</v>
      </c>
      <c r="C351">
        <v>2023</v>
      </c>
      <c r="D351" t="s">
        <v>87</v>
      </c>
      <c r="E351">
        <v>6</v>
      </c>
      <c r="F351">
        <v>6</v>
      </c>
      <c r="G351">
        <v>8</v>
      </c>
      <c r="H351">
        <v>4</v>
      </c>
      <c r="I351">
        <f t="shared" si="100"/>
        <v>5.8</v>
      </c>
      <c r="J351">
        <f t="array" ref="J351">STDEV(IF(($B$3:$B$722=$B351)*($C$3:$C$722=$C351)*($D$3:$D$722=$D351),$E$3:$E$722))</f>
        <v>1.1352924243950946</v>
      </c>
      <c r="K351">
        <f t="shared" si="101"/>
        <v>6.6</v>
      </c>
      <c r="L351">
        <f t="array" ref="L351">STDEV(IF(($B$3:$B$722=$B351)*($C$3:$C$722=$C351)*($D$3:$D$722=$D351),$F$3:$F$722))</f>
        <v>1.3498971154211048</v>
      </c>
      <c r="M351">
        <f t="shared" si="102"/>
        <v>7.8</v>
      </c>
      <c r="N351">
        <f t="array" ref="N351">STDEV(IF(($B$3:$B$722=$B351)*($C$3:$C$722=$C351)*($D$3:$D$722=$D351),$G$3:$G$722))</f>
        <v>0.63245553203367588</v>
      </c>
      <c r="O351">
        <f t="shared" si="103"/>
        <v>5</v>
      </c>
      <c r="P351">
        <f t="array" ref="P351">STDEV(IF(($B$3:$B$722=$B351)*($C$3:$C$722=$C351)*($D$3:$D$722=$D351),$H$3:$H$722))</f>
        <v>1.699673171197595</v>
      </c>
      <c r="Q351" s="35">
        <f t="shared" si="104"/>
        <v>0.17616606585441102</v>
      </c>
      <c r="R351">
        <f t="shared" si="105"/>
        <v>-0.44447831849231539</v>
      </c>
      <c r="S351">
        <f t="shared" si="106"/>
        <v>0.31622776601683822</v>
      </c>
      <c r="T351">
        <f t="shared" si="107"/>
        <v>-0.58834840541455213</v>
      </c>
      <c r="V351">
        <v>0</v>
      </c>
      <c r="W351">
        <v>0</v>
      </c>
      <c r="X351">
        <v>0</v>
      </c>
      <c r="Y351">
        <v>0</v>
      </c>
      <c r="Z351">
        <v>2.75</v>
      </c>
      <c r="AA351">
        <v>3.25</v>
      </c>
      <c r="AB351">
        <v>3.5625</v>
      </c>
      <c r="AC351">
        <v>2.0625</v>
      </c>
      <c r="AD351">
        <v>2.4375</v>
      </c>
      <c r="AE351">
        <v>1.8125</v>
      </c>
      <c r="AF351">
        <v>16</v>
      </c>
      <c r="AG351" s="28">
        <f t="shared" si="108"/>
        <v>2.9583333333333335</v>
      </c>
      <c r="AH351" s="31">
        <f t="shared" si="109"/>
        <v>2.125</v>
      </c>
      <c r="AI351" s="22" cm="1">
        <f t="array" ref="AI351">IF(U351="",0,IFERROR((U351-AVERAGEIFS($U$3:$U$722,$A$3:$A$722,$A351))/_xlfn.STDEV.S(_xlfn._xlws.FILTER($U$3:$U$722,$A$3:$A$722=$A351)),0))</f>
        <v>0</v>
      </c>
      <c r="AJ351" s="25">
        <f t="array" ref="AJ351">IFERROR((Z351-AVERAGEIFS($Z$3:$Z$722,$A$3:$A$722,$A351))/_xlfn.STDEV.S(_xlfn._xlws.FILTER($Z$3:$Z$722,$A$3:$A$722=$A351)),"")</f>
        <v>-2.1402483789329838</v>
      </c>
      <c r="AK351" s="28">
        <f t="array" ref="AK351">IFERROR((AG351-AVERAGEIFS($AG$3:$AG$722,$A$3:$A$722,$A351))/_xlfn.STDEV.S(_xlfn._xlws.FILTER($AG$3:$AG$722,$A$3:$A$722=$A351)),"")</f>
        <v>-1.1090807507352445</v>
      </c>
      <c r="AL351" s="31">
        <f t="array" ref="AL351">IFERROR((AH351-AVERAGEIFS($AH$3:$AH$722,$A$3:$A$722,$A351))/_xlfn.STDEV.S(_xlfn._xlws.FILTER($AH$3:$AH$722,$A$3:$A$722=$A351)),"")</f>
        <v>-2.0046850789489419</v>
      </c>
      <c r="AM351" s="18">
        <f t="shared" si="110"/>
        <v>-0.17616606585441102</v>
      </c>
      <c r="AN351" s="18">
        <f t="shared" si="111"/>
        <v>-2.3164144447873949</v>
      </c>
      <c r="AO351">
        <f t="shared" si="112"/>
        <v>2.1402483789329838</v>
      </c>
      <c r="AP351">
        <f t="shared" si="113"/>
        <v>-1.4253085167520827</v>
      </c>
      <c r="AQ351">
        <f t="shared" si="114"/>
        <v>-1.4163366735343899</v>
      </c>
      <c r="AR351" s="18" t="str">
        <f t="shared" si="115"/>
        <v>D. 균형일치형</v>
      </c>
      <c r="AS351">
        <f t="shared" si="116"/>
        <v>3.307692307692307</v>
      </c>
      <c r="AT351">
        <f t="shared" si="117"/>
        <v>3.214285714285714</v>
      </c>
      <c r="AU351">
        <f t="shared" si="118"/>
        <v>3.2307692307692308</v>
      </c>
      <c r="AV351">
        <f t="shared" si="119"/>
        <v>3.4375</v>
      </c>
    </row>
    <row r="352" spans="1:48" x14ac:dyDescent="0.3">
      <c r="A352" t="s">
        <v>129</v>
      </c>
      <c r="B352" t="s">
        <v>120</v>
      </c>
      <c r="C352">
        <v>2023</v>
      </c>
      <c r="D352" t="s">
        <v>88</v>
      </c>
      <c r="E352">
        <v>6</v>
      </c>
      <c r="F352">
        <v>6</v>
      </c>
      <c r="G352">
        <v>8</v>
      </c>
      <c r="H352">
        <v>4</v>
      </c>
      <c r="I352">
        <f t="shared" si="100"/>
        <v>5.8</v>
      </c>
      <c r="J352">
        <f t="array" ref="J352">STDEV(IF(($B$3:$B$722=$B352)*($C$3:$C$722=$C352)*($D$3:$D$722=$D352),$E$3:$E$722))</f>
        <v>1.1352924243950946</v>
      </c>
      <c r="K352">
        <f t="shared" si="101"/>
        <v>6.6</v>
      </c>
      <c r="L352">
        <f t="array" ref="L352">STDEV(IF(($B$3:$B$722=$B352)*($C$3:$C$722=$C352)*($D$3:$D$722=$D352),$F$3:$F$722))</f>
        <v>1.3498971154211048</v>
      </c>
      <c r="M352">
        <f t="shared" si="102"/>
        <v>7.8</v>
      </c>
      <c r="N352">
        <f t="array" ref="N352">STDEV(IF(($B$3:$B$722=$B352)*($C$3:$C$722=$C352)*($D$3:$D$722=$D352),$G$3:$G$722))</f>
        <v>0.63245553203367588</v>
      </c>
      <c r="O352">
        <f t="shared" si="103"/>
        <v>5</v>
      </c>
      <c r="P352">
        <f t="array" ref="P352">STDEV(IF(($B$3:$B$722=$B352)*($C$3:$C$722=$C352)*($D$3:$D$722=$D352),$H$3:$H$722))</f>
        <v>1.699673171197595</v>
      </c>
      <c r="Q352" s="35">
        <f t="shared" si="104"/>
        <v>0.17616606585441102</v>
      </c>
      <c r="R352">
        <f t="shared" si="105"/>
        <v>-0.44447831849231539</v>
      </c>
      <c r="S352">
        <f t="shared" si="106"/>
        <v>0.31622776601683822</v>
      </c>
      <c r="T352">
        <f t="shared" si="107"/>
        <v>-0.58834840541455213</v>
      </c>
      <c r="U352" s="22">
        <v>0.72135000000000005</v>
      </c>
      <c r="V352">
        <v>3</v>
      </c>
      <c r="W352">
        <v>0</v>
      </c>
      <c r="X352">
        <v>1</v>
      </c>
      <c r="Y352">
        <v>4</v>
      </c>
      <c r="Z352">
        <v>3.307692307692307</v>
      </c>
      <c r="AA352">
        <v>2.8461538461538458</v>
      </c>
      <c r="AB352">
        <v>3.2307692307692308</v>
      </c>
      <c r="AC352">
        <v>3</v>
      </c>
      <c r="AD352">
        <v>2.9230769230769229</v>
      </c>
      <c r="AE352">
        <v>2.4615384615384621</v>
      </c>
      <c r="AF352">
        <v>13</v>
      </c>
      <c r="AG352" s="28">
        <f t="shared" si="108"/>
        <v>3.0256410256410255</v>
      </c>
      <c r="AH352" s="31">
        <f t="shared" si="109"/>
        <v>2.6923076923076925</v>
      </c>
      <c r="AI352" s="22" cm="1">
        <f t="array" ref="AI352">IF(U352="",0,IFERROR((U352-AVERAGEIFS($U$3:$U$722,$A$3:$A$722,$A352))/_xlfn.STDEV.S(_xlfn._xlws.FILTER($U$3:$U$722,$A$3:$A$722=$A352)),0))</f>
        <v>1.3162260049692085</v>
      </c>
      <c r="AJ352" s="25">
        <f t="array" ref="AJ352">IFERROR((Z352-AVERAGEIFS($Z$3:$Z$722,$A$3:$A$722,$A352))/_xlfn.STDEV.S(_xlfn._xlws.FILTER($Z$3:$Z$722,$A$3:$A$722=$A352)),"")</f>
        <v>0.12508189968920125</v>
      </c>
      <c r="AK352" s="28">
        <f t="array" ref="AK352">IFERROR((AG352-AVERAGEIFS($AG$3:$AG$722,$A$3:$A$722,$A352))/_xlfn.STDEV.S(_xlfn._xlws.FILTER($AG$3:$AG$722,$A$3:$A$722=$A352)),"")</f>
        <v>-0.86557989541920377</v>
      </c>
      <c r="AL352" s="31">
        <f t="array" ref="AL352">IFERROR((AH352-AVERAGEIFS($AH$3:$AH$722,$A$3:$A$722,$A352))/_xlfn.STDEV.S(_xlfn._xlws.FILTER($AH$3:$AH$722,$A$3:$A$722=$A352)),"")</f>
        <v>-0.14886618283870387</v>
      </c>
      <c r="AM352" s="18">
        <f t="shared" si="110"/>
        <v>1.1400599391147974</v>
      </c>
      <c r="AN352" s="18">
        <f t="shared" si="111"/>
        <v>-5.1084166165209777E-2</v>
      </c>
      <c r="AO352">
        <f t="shared" si="112"/>
        <v>1.1911441052800074</v>
      </c>
      <c r="AP352">
        <f t="shared" si="113"/>
        <v>-1.181807661436042</v>
      </c>
      <c r="AQ352">
        <f t="shared" si="114"/>
        <v>0.43948222257584824</v>
      </c>
      <c r="AR352" s="18" t="str">
        <f t="shared" si="115"/>
        <v>D. 균형일치형</v>
      </c>
      <c r="AS352">
        <f t="shared" si="116"/>
        <v>3.214285714285714</v>
      </c>
      <c r="AT352">
        <f t="shared" si="117"/>
        <v>3.2307692307692308</v>
      </c>
      <c r="AU352">
        <f t="shared" si="118"/>
        <v>3.4375</v>
      </c>
      <c r="AV352">
        <f t="shared" si="119"/>
        <v>3.5333333333333332</v>
      </c>
    </row>
    <row r="353" spans="1:48" x14ac:dyDescent="0.3">
      <c r="A353" t="s">
        <v>129</v>
      </c>
      <c r="B353" t="s">
        <v>120</v>
      </c>
      <c r="C353">
        <v>2023</v>
      </c>
      <c r="D353" t="s">
        <v>89</v>
      </c>
      <c r="E353">
        <v>6</v>
      </c>
      <c r="F353">
        <v>6</v>
      </c>
      <c r="G353">
        <v>8</v>
      </c>
      <c r="H353">
        <v>4</v>
      </c>
      <c r="I353">
        <f t="shared" si="100"/>
        <v>5.8</v>
      </c>
      <c r="J353">
        <f t="array" ref="J353">STDEV(IF(($B$3:$B$722=$B353)*($C$3:$C$722=$C353)*($D$3:$D$722=$D353),$E$3:$E$722))</f>
        <v>1.1352924243950946</v>
      </c>
      <c r="K353">
        <f t="shared" si="101"/>
        <v>6.6</v>
      </c>
      <c r="L353">
        <f t="array" ref="L353">STDEV(IF(($B$3:$B$722=$B353)*($C$3:$C$722=$C353)*($D$3:$D$722=$D353),$F$3:$F$722))</f>
        <v>1.3498971154211048</v>
      </c>
      <c r="M353">
        <f t="shared" si="102"/>
        <v>7.8</v>
      </c>
      <c r="N353">
        <f t="array" ref="N353">STDEV(IF(($B$3:$B$722=$B353)*($C$3:$C$722=$C353)*($D$3:$D$722=$D353),$G$3:$G$722))</f>
        <v>0.63245553203367588</v>
      </c>
      <c r="O353">
        <f t="shared" si="103"/>
        <v>5</v>
      </c>
      <c r="P353">
        <f t="array" ref="P353">STDEV(IF(($B$3:$B$722=$B353)*($C$3:$C$722=$C353)*($D$3:$D$722=$D353),$H$3:$H$722))</f>
        <v>1.699673171197595</v>
      </c>
      <c r="Q353" s="35">
        <f t="shared" si="104"/>
        <v>0.17616606585441102</v>
      </c>
      <c r="R353">
        <f t="shared" si="105"/>
        <v>-0.44447831849231539</v>
      </c>
      <c r="S353">
        <f t="shared" si="106"/>
        <v>0.31622776601683822</v>
      </c>
      <c r="T353">
        <f t="shared" si="107"/>
        <v>-0.58834840541455213</v>
      </c>
      <c r="V353">
        <v>0</v>
      </c>
      <c r="W353">
        <v>0</v>
      </c>
      <c r="X353">
        <v>2</v>
      </c>
      <c r="Y353">
        <v>2</v>
      </c>
      <c r="Z353">
        <v>3.214285714285714</v>
      </c>
      <c r="AA353">
        <v>3.1428571428571428</v>
      </c>
      <c r="AB353">
        <v>3.214285714285714</v>
      </c>
      <c r="AC353">
        <v>2.6428571428571428</v>
      </c>
      <c r="AD353">
        <v>3</v>
      </c>
      <c r="AE353">
        <v>2.6428571428571428</v>
      </c>
      <c r="AF353">
        <v>14</v>
      </c>
      <c r="AG353" s="28">
        <f t="shared" si="108"/>
        <v>3</v>
      </c>
      <c r="AH353" s="31">
        <f t="shared" si="109"/>
        <v>2.8214285714285712</v>
      </c>
      <c r="AI353" s="22" cm="1">
        <f t="array" ref="AI353">IF(U353="",0,IFERROR((U353-AVERAGEIFS($U$3:$U$722,$A$3:$A$722,$A353))/_xlfn.STDEV.S(_xlfn._xlws.FILTER($U$3:$U$722,$A$3:$A$722=$A353)),0))</f>
        <v>0</v>
      </c>
      <c r="AJ353" s="25">
        <f t="array" ref="AJ353">IFERROR((Z353-AVERAGEIFS($Z$3:$Z$722,$A$3:$A$722,$A353))/_xlfn.STDEV.S(_xlfn._xlws.FILTER($Z$3:$Z$722,$A$3:$A$722=$A353)),"")</f>
        <v>-0.25433302382387318</v>
      </c>
      <c r="AK353" s="28">
        <f t="array" ref="AK353">IFERROR((AG353-AVERAGEIFS($AG$3:$AG$722,$A$3:$A$722,$A353))/_xlfn.STDEV.S(_xlfn._xlws.FILTER($AG$3:$AG$722,$A$3:$A$722=$A353)),"")</f>
        <v>-0.95834212601579072</v>
      </c>
      <c r="AL353" s="31">
        <f t="array" ref="AL353">IFERROR((AH353-AVERAGEIFS($AH$3:$AH$722,$A$3:$A$722,$A353))/_xlfn.STDEV.S(_xlfn._xlws.FILTER($AH$3:$AH$722,$A$3:$A$722=$A353)),"")</f>
        <v>0.27352359012585231</v>
      </c>
      <c r="AM353" s="18">
        <f t="shared" si="110"/>
        <v>-0.17616606585441102</v>
      </c>
      <c r="AN353" s="18">
        <f t="shared" si="111"/>
        <v>-0.43049908967828421</v>
      </c>
      <c r="AO353">
        <f t="shared" si="112"/>
        <v>0.25433302382387318</v>
      </c>
      <c r="AP353">
        <f t="shared" si="113"/>
        <v>-1.2745698920326289</v>
      </c>
      <c r="AQ353">
        <f t="shared" si="114"/>
        <v>0.86187199554040439</v>
      </c>
      <c r="AR353" s="18" t="str">
        <f t="shared" si="115"/>
        <v>D. 균형일치형</v>
      </c>
      <c r="AS353">
        <f t="shared" si="116"/>
        <v>3.2307692307692308</v>
      </c>
      <c r="AT353">
        <f t="shared" si="117"/>
        <v>3.4375</v>
      </c>
      <c r="AU353">
        <f t="shared" si="118"/>
        <v>3.5333333333333332</v>
      </c>
      <c r="AV353">
        <f t="shared" si="119"/>
        <v>3.4444444444444451</v>
      </c>
    </row>
    <row r="354" spans="1:48" x14ac:dyDescent="0.3">
      <c r="A354" t="s">
        <v>129</v>
      </c>
      <c r="B354" t="s">
        <v>120</v>
      </c>
      <c r="C354">
        <v>2023</v>
      </c>
      <c r="D354" t="s">
        <v>90</v>
      </c>
      <c r="E354">
        <v>6</v>
      </c>
      <c r="F354">
        <v>6</v>
      </c>
      <c r="G354">
        <v>8</v>
      </c>
      <c r="H354">
        <v>4</v>
      </c>
      <c r="I354">
        <f t="shared" si="100"/>
        <v>5.8</v>
      </c>
      <c r="J354">
        <f t="array" ref="J354">STDEV(IF(($B$3:$B$722=$B354)*($C$3:$C$722=$C354)*($D$3:$D$722=$D354),$E$3:$E$722))</f>
        <v>1.1352924243950946</v>
      </c>
      <c r="K354">
        <f t="shared" si="101"/>
        <v>6.6</v>
      </c>
      <c r="L354">
        <f t="array" ref="L354">STDEV(IF(($B$3:$B$722=$B354)*($C$3:$C$722=$C354)*($D$3:$D$722=$D354),$F$3:$F$722))</f>
        <v>1.3498971154211048</v>
      </c>
      <c r="M354">
        <f t="shared" si="102"/>
        <v>7.8</v>
      </c>
      <c r="N354">
        <f t="array" ref="N354">STDEV(IF(($B$3:$B$722=$B354)*($C$3:$C$722=$C354)*($D$3:$D$722=$D354),$G$3:$G$722))</f>
        <v>0.63245553203367588</v>
      </c>
      <c r="O354">
        <f t="shared" si="103"/>
        <v>5</v>
      </c>
      <c r="P354">
        <f t="array" ref="P354">STDEV(IF(($B$3:$B$722=$B354)*($C$3:$C$722=$C354)*($D$3:$D$722=$D354),$H$3:$H$722))</f>
        <v>1.699673171197595</v>
      </c>
      <c r="Q354" s="35">
        <f t="shared" si="104"/>
        <v>0.17616606585441102</v>
      </c>
      <c r="R354">
        <f t="shared" si="105"/>
        <v>-0.44447831849231539</v>
      </c>
      <c r="S354">
        <f t="shared" si="106"/>
        <v>0.31622776601683822</v>
      </c>
      <c r="T354">
        <f t="shared" si="107"/>
        <v>-0.58834840541455213</v>
      </c>
      <c r="U354" s="22">
        <v>0.85691428571428574</v>
      </c>
      <c r="V354">
        <v>6</v>
      </c>
      <c r="W354">
        <v>0</v>
      </c>
      <c r="X354">
        <v>1</v>
      </c>
      <c r="Y354">
        <v>7</v>
      </c>
      <c r="Z354">
        <v>3.2307692307692308</v>
      </c>
      <c r="AA354">
        <v>3.1538461538461542</v>
      </c>
      <c r="AB354">
        <v>3.9230769230769229</v>
      </c>
      <c r="AC354">
        <v>3.1538461538461542</v>
      </c>
      <c r="AD354">
        <v>3.2307692307692308</v>
      </c>
      <c r="AE354">
        <v>2.615384615384615</v>
      </c>
      <c r="AF354">
        <v>13</v>
      </c>
      <c r="AG354" s="28">
        <f t="shared" si="108"/>
        <v>3.4102564102564101</v>
      </c>
      <c r="AH354" s="31">
        <f t="shared" si="109"/>
        <v>2.9230769230769229</v>
      </c>
      <c r="AI354" s="22" cm="1">
        <f t="array" ref="AI354">IF(U354="",0,IFERROR((U354-AVERAGEIFS($U$3:$U$722,$A$3:$A$722,$A354))/_xlfn.STDEV.S(_xlfn._xlws.FILTER($U$3:$U$722,$A$3:$A$722=$A354)),0))</f>
        <v>1.644242148100677</v>
      </c>
      <c r="AJ354" s="25">
        <f t="array" ref="AJ354">IFERROR((Z354-AVERAGEIFS($Z$3:$Z$722,$A$3:$A$722,$A354))/_xlfn.STDEV.S(_xlfn._xlws.FILTER($Z$3:$Z$722,$A$3:$A$722=$A354)),"")</f>
        <v>-0.18737744908626999</v>
      </c>
      <c r="AK354" s="28">
        <f t="array" ref="AK354">IFERROR((AG354-AVERAGEIFS($AG$3:$AG$722,$A$3:$A$722,$A354))/_xlfn.STDEV.S(_xlfn._xlws.FILTER($AG$3:$AG$722,$A$3:$A$722=$A354)),"")</f>
        <v>0.52585356352960488</v>
      </c>
      <c r="AL354" s="31">
        <f t="array" ref="AL354">IFERROR((AH354-AVERAGEIFS($AH$3:$AH$722,$A$3:$A$722,$A354))/_xlfn.STDEV.S(_xlfn._xlws.FILTER($AH$3:$AH$722,$A$3:$A$722=$A354)),"")</f>
        <v>0.606043198629866</v>
      </c>
      <c r="AM354" s="18">
        <f t="shared" si="110"/>
        <v>1.468076082246266</v>
      </c>
      <c r="AN354" s="18">
        <f t="shared" si="111"/>
        <v>-0.36354351494068105</v>
      </c>
      <c r="AO354">
        <f t="shared" si="112"/>
        <v>1.8316195971869471</v>
      </c>
      <c r="AP354">
        <f t="shared" si="113"/>
        <v>0.20962579751276667</v>
      </c>
      <c r="AQ354">
        <f t="shared" si="114"/>
        <v>1.194391604044418</v>
      </c>
      <c r="AR354" s="18" t="str">
        <f t="shared" si="115"/>
        <v>C. 내부은폐형</v>
      </c>
      <c r="AS354">
        <f t="shared" si="116"/>
        <v>3.4375</v>
      </c>
      <c r="AT354">
        <f t="shared" si="117"/>
        <v>3.5333333333333332</v>
      </c>
      <c r="AU354">
        <f t="shared" si="118"/>
        <v>3.4444444444444451</v>
      </c>
      <c r="AV354">
        <f t="shared" si="119"/>
        <v>3</v>
      </c>
    </row>
    <row r="355" spans="1:48" x14ac:dyDescent="0.3">
      <c r="A355" t="s">
        <v>129</v>
      </c>
      <c r="B355" t="s">
        <v>120</v>
      </c>
      <c r="C355">
        <v>2024</v>
      </c>
      <c r="D355" t="s">
        <v>91</v>
      </c>
      <c r="E355">
        <v>6</v>
      </c>
      <c r="F355">
        <v>6</v>
      </c>
      <c r="G355">
        <v>8</v>
      </c>
      <c r="H355">
        <v>4</v>
      </c>
      <c r="I355">
        <f t="shared" si="100"/>
        <v>5.2</v>
      </c>
      <c r="J355">
        <f t="array" ref="J355">STDEV(IF(($B$3:$B$722=$B355)*($C$3:$C$722=$C355)*($D$3:$D$722=$D355),$E$3:$E$722))</f>
        <v>1.0327955589886457</v>
      </c>
      <c r="K355">
        <f t="shared" si="101"/>
        <v>7</v>
      </c>
      <c r="L355">
        <f t="array" ref="L355">STDEV(IF(($B$3:$B$722=$B355)*($C$3:$C$722=$C355)*($D$3:$D$722=$D355),$F$3:$F$722))</f>
        <v>1.0540925533894598</v>
      </c>
      <c r="M355">
        <f t="shared" si="102"/>
        <v>7.2</v>
      </c>
      <c r="N355">
        <f t="array" ref="N355">STDEV(IF(($B$3:$B$722=$B355)*($C$3:$C$722=$C355)*($D$3:$D$722=$D355),$G$3:$G$722))</f>
        <v>1.0327955589886457</v>
      </c>
      <c r="O355">
        <f t="shared" si="103"/>
        <v>4.2</v>
      </c>
      <c r="P355">
        <f t="array" ref="P355">STDEV(IF(($B$3:$B$722=$B355)*($C$3:$C$722=$C355)*($D$3:$D$722=$D355),$H$3:$H$722))</f>
        <v>1.4757295747452435</v>
      </c>
      <c r="Q355" s="35">
        <f t="shared" si="104"/>
        <v>0.77459666924148229</v>
      </c>
      <c r="R355">
        <f t="shared" si="105"/>
        <v>-0.94868329805051377</v>
      </c>
      <c r="S355">
        <f t="shared" si="106"/>
        <v>0.77459666924148229</v>
      </c>
      <c r="T355">
        <f t="shared" si="107"/>
        <v>-0.13552618543578782</v>
      </c>
      <c r="V355">
        <v>0</v>
      </c>
      <c r="W355">
        <v>1</v>
      </c>
      <c r="X355">
        <v>0</v>
      </c>
      <c r="Y355">
        <v>1</v>
      </c>
      <c r="Z355">
        <v>3.4375</v>
      </c>
      <c r="AA355">
        <v>3.375</v>
      </c>
      <c r="AB355">
        <v>3.6875</v>
      </c>
      <c r="AC355">
        <v>3.25</v>
      </c>
      <c r="AD355">
        <v>3.0625</v>
      </c>
      <c r="AE355">
        <v>2.75</v>
      </c>
      <c r="AF355">
        <v>16</v>
      </c>
      <c r="AG355" s="28">
        <f t="shared" si="108"/>
        <v>3.4375</v>
      </c>
      <c r="AH355" s="31">
        <f t="shared" si="109"/>
        <v>2.90625</v>
      </c>
      <c r="AI355" s="22" cm="1">
        <f t="array" ref="AI355">IF(U355="",0,IFERROR((U355-AVERAGEIFS($U$3:$U$722,$A$3:$A$722,$A355))/_xlfn.STDEV.S(_xlfn._xlws.FILTER($U$3:$U$722,$A$3:$A$722=$A355)),0))</f>
        <v>0</v>
      </c>
      <c r="AJ355" s="25">
        <f t="array" ref="AJ355">IFERROR((Z355-AVERAGEIFS($Z$3:$Z$722,$A$3:$A$722,$A355))/_xlfn.STDEV.S(_xlfn._xlws.FILTER($Z$3:$Z$722,$A$3:$A$722=$A355)),"")</f>
        <v>0.65235705074781647</v>
      </c>
      <c r="AK355" s="28">
        <f t="array" ref="AK355">IFERROR((AG355-AVERAGEIFS($AG$3:$AG$722,$A$3:$A$722,$A355))/_xlfn.STDEV.S(_xlfn._xlws.FILTER($AG$3:$AG$722,$A$3:$A$722=$A355)),"")</f>
        <v>0.62441343353847933</v>
      </c>
      <c r="AL355" s="31">
        <f t="array" ref="AL355">IFERROR((AH355-AVERAGEIFS($AH$3:$AH$722,$A$3:$A$722,$A355))/_xlfn.STDEV.S(_xlfn._xlws.FILTER($AH$3:$AH$722,$A$3:$A$722=$A355)),"")</f>
        <v>0.55099772289778326</v>
      </c>
      <c r="AM355" s="18">
        <f t="shared" si="110"/>
        <v>-0.77459666924148229</v>
      </c>
      <c r="AN355" s="18">
        <f t="shared" si="111"/>
        <v>-0.12223961849366582</v>
      </c>
      <c r="AO355">
        <f t="shared" si="112"/>
        <v>-0.65235705074781647</v>
      </c>
      <c r="AP355">
        <f t="shared" si="113"/>
        <v>-0.15018323570300296</v>
      </c>
      <c r="AQ355">
        <f t="shared" si="114"/>
        <v>0.68652390833357102</v>
      </c>
      <c r="AR355" s="18" t="str">
        <f t="shared" si="115"/>
        <v>D. 균형일치형</v>
      </c>
      <c r="AS355">
        <f t="shared" si="116"/>
        <v>3.5333333333333332</v>
      </c>
      <c r="AT355">
        <f t="shared" si="117"/>
        <v>3.4444444444444451</v>
      </c>
      <c r="AU355">
        <f t="shared" si="118"/>
        <v>3</v>
      </c>
      <c r="AV355">
        <f t="shared" si="119"/>
        <v>3.333333333333333</v>
      </c>
    </row>
    <row r="356" spans="1:48" x14ac:dyDescent="0.3">
      <c r="A356" t="s">
        <v>129</v>
      </c>
      <c r="B356" t="s">
        <v>120</v>
      </c>
      <c r="C356">
        <v>2024</v>
      </c>
      <c r="D356" t="s">
        <v>92</v>
      </c>
      <c r="E356">
        <v>6</v>
      </c>
      <c r="F356">
        <v>6</v>
      </c>
      <c r="G356">
        <v>8</v>
      </c>
      <c r="H356">
        <v>4</v>
      </c>
      <c r="I356">
        <f t="shared" si="100"/>
        <v>5.2</v>
      </c>
      <c r="J356">
        <f t="array" ref="J356">STDEV(IF(($B$3:$B$722=$B356)*($C$3:$C$722=$C356)*($D$3:$D$722=$D356),$E$3:$E$722))</f>
        <v>1.0327955589886457</v>
      </c>
      <c r="K356">
        <f t="shared" si="101"/>
        <v>7</v>
      </c>
      <c r="L356">
        <f t="array" ref="L356">STDEV(IF(($B$3:$B$722=$B356)*($C$3:$C$722=$C356)*($D$3:$D$722=$D356),$F$3:$F$722))</f>
        <v>1.0540925533894598</v>
      </c>
      <c r="M356">
        <f t="shared" si="102"/>
        <v>7.2</v>
      </c>
      <c r="N356">
        <f t="array" ref="N356">STDEV(IF(($B$3:$B$722=$B356)*($C$3:$C$722=$C356)*($D$3:$D$722=$D356),$G$3:$G$722))</f>
        <v>1.0327955589886457</v>
      </c>
      <c r="O356">
        <f t="shared" si="103"/>
        <v>4.2</v>
      </c>
      <c r="P356">
        <f t="array" ref="P356">STDEV(IF(($B$3:$B$722=$B356)*($C$3:$C$722=$C356)*($D$3:$D$722=$D356),$H$3:$H$722))</f>
        <v>1.4757295747452435</v>
      </c>
      <c r="Q356" s="35">
        <f t="shared" si="104"/>
        <v>0.77459666924148229</v>
      </c>
      <c r="R356">
        <f t="shared" si="105"/>
        <v>-0.94868329805051377</v>
      </c>
      <c r="S356">
        <f t="shared" si="106"/>
        <v>0.77459666924148229</v>
      </c>
      <c r="T356">
        <f t="shared" si="107"/>
        <v>-0.13552618543578782</v>
      </c>
      <c r="U356" s="22">
        <v>0.33333333333333331</v>
      </c>
      <c r="V356">
        <v>1</v>
      </c>
      <c r="W356">
        <v>0</v>
      </c>
      <c r="X356">
        <v>2</v>
      </c>
      <c r="Y356">
        <v>3</v>
      </c>
      <c r="Z356">
        <v>3.5333333333333332</v>
      </c>
      <c r="AA356">
        <v>3.8666666666666658</v>
      </c>
      <c r="AB356">
        <v>3.8666666666666658</v>
      </c>
      <c r="AC356">
        <v>3.2</v>
      </c>
      <c r="AD356">
        <v>3.4</v>
      </c>
      <c r="AE356">
        <v>3</v>
      </c>
      <c r="AF356">
        <v>15</v>
      </c>
      <c r="AG356" s="28">
        <f t="shared" si="108"/>
        <v>3.6444444444444439</v>
      </c>
      <c r="AH356" s="31">
        <f t="shared" si="109"/>
        <v>3.2</v>
      </c>
      <c r="AI356" s="22" cm="1">
        <f t="array" ref="AI356">IF(U356="",0,IFERROR((U356-AVERAGEIFS($U$3:$U$722,$A$3:$A$722,$A356))/_xlfn.STDEV.S(_xlfn._xlws.FILTER($U$3:$U$722,$A$3:$A$722=$A356)),0))</f>
        <v>0.37736714697342233</v>
      </c>
      <c r="AJ356" s="25">
        <f t="array" ref="AJ356">IFERROR((Z356-AVERAGEIFS($Z$3:$Z$722,$A$3:$A$722,$A356))/_xlfn.STDEV.S(_xlfn._xlws.FILTER($Z$3:$Z$722,$A$3:$A$722=$A356)),"")</f>
        <v>1.0416293227639275</v>
      </c>
      <c r="AK356" s="28">
        <f t="array" ref="AK356">IFERROR((AG356-AVERAGEIFS($AG$3:$AG$722,$A$3:$A$722,$A356))/_xlfn.STDEV.S(_xlfn._xlws.FILTER($AG$3:$AG$722,$A$3:$A$722=$A356)),"")</f>
        <v>1.3730819363117672</v>
      </c>
      <c r="AL356" s="31">
        <f t="array" ref="AL356">IFERROR((AH356-AVERAGEIFS($AH$3:$AH$722,$A$3:$A$722,$A356))/_xlfn.STDEV.S(_xlfn._xlws.FILTER($AH$3:$AH$722,$A$3:$A$722=$A356)),"")</f>
        <v>1.5119344563921526</v>
      </c>
      <c r="AM356" s="18">
        <f t="shared" si="110"/>
        <v>-0.39722952226805996</v>
      </c>
      <c r="AN356" s="18">
        <f t="shared" si="111"/>
        <v>0.26703265352244521</v>
      </c>
      <c r="AO356">
        <f t="shared" si="112"/>
        <v>-0.66426217579050517</v>
      </c>
      <c r="AP356">
        <f t="shared" si="113"/>
        <v>0.59848526707028493</v>
      </c>
      <c r="AQ356">
        <f t="shared" si="114"/>
        <v>1.6474606418279405</v>
      </c>
      <c r="AR356" s="18" t="str">
        <f t="shared" si="115"/>
        <v>D. 균형일치형</v>
      </c>
      <c r="AS356">
        <f t="shared" si="116"/>
        <v>3.4444444444444451</v>
      </c>
      <c r="AT356">
        <f t="shared" si="117"/>
        <v>3</v>
      </c>
      <c r="AU356">
        <f t="shared" si="118"/>
        <v>3.333333333333333</v>
      </c>
      <c r="AV356">
        <f t="shared" si="119"/>
        <v>3.6428571428571428</v>
      </c>
    </row>
    <row r="357" spans="1:48" x14ac:dyDescent="0.3">
      <c r="A357" t="s">
        <v>129</v>
      </c>
      <c r="B357" t="s">
        <v>120</v>
      </c>
      <c r="C357">
        <v>2024</v>
      </c>
      <c r="D357" t="s">
        <v>93</v>
      </c>
      <c r="E357">
        <v>6</v>
      </c>
      <c r="F357">
        <v>6</v>
      </c>
      <c r="G357">
        <v>8</v>
      </c>
      <c r="H357">
        <v>4</v>
      </c>
      <c r="I357">
        <f t="shared" si="100"/>
        <v>5.2</v>
      </c>
      <c r="J357">
        <f t="array" ref="J357">STDEV(IF(($B$3:$B$722=$B357)*($C$3:$C$722=$C357)*($D$3:$D$722=$D357),$E$3:$E$722))</f>
        <v>1.0327955589886457</v>
      </c>
      <c r="K357">
        <f t="shared" si="101"/>
        <v>7</v>
      </c>
      <c r="L357">
        <f t="array" ref="L357">STDEV(IF(($B$3:$B$722=$B357)*($C$3:$C$722=$C357)*($D$3:$D$722=$D357),$F$3:$F$722))</f>
        <v>1.0540925533894598</v>
      </c>
      <c r="M357">
        <f t="shared" si="102"/>
        <v>7.2</v>
      </c>
      <c r="N357">
        <f t="array" ref="N357">STDEV(IF(($B$3:$B$722=$B357)*($C$3:$C$722=$C357)*($D$3:$D$722=$D357),$G$3:$G$722))</f>
        <v>1.0327955589886457</v>
      </c>
      <c r="O357">
        <f t="shared" si="103"/>
        <v>4.2</v>
      </c>
      <c r="P357">
        <f t="array" ref="P357">STDEV(IF(($B$3:$B$722=$B357)*($C$3:$C$722=$C357)*($D$3:$D$722=$D357),$H$3:$H$722))</f>
        <v>1.4757295747452435</v>
      </c>
      <c r="Q357" s="35">
        <f t="shared" si="104"/>
        <v>0.77459666924148229</v>
      </c>
      <c r="R357">
        <f t="shared" si="105"/>
        <v>-0.94868329805051377</v>
      </c>
      <c r="S357">
        <f t="shared" si="106"/>
        <v>0.77459666924148229</v>
      </c>
      <c r="T357">
        <f t="shared" si="107"/>
        <v>-0.13552618543578782</v>
      </c>
      <c r="V357">
        <v>0</v>
      </c>
      <c r="W357">
        <v>0</v>
      </c>
      <c r="X357">
        <v>0</v>
      </c>
      <c r="Y357">
        <v>0</v>
      </c>
      <c r="Z357">
        <v>3.4444444444444451</v>
      </c>
      <c r="AA357">
        <v>3.2222222222222219</v>
      </c>
      <c r="AB357">
        <v>3.666666666666667</v>
      </c>
      <c r="AC357">
        <v>2.333333333333333</v>
      </c>
      <c r="AD357">
        <v>2.8888888888888888</v>
      </c>
      <c r="AE357">
        <v>2.1111111111111112</v>
      </c>
      <c r="AF357">
        <v>9</v>
      </c>
      <c r="AG357" s="28">
        <f t="shared" si="108"/>
        <v>3.074074074074074</v>
      </c>
      <c r="AH357" s="31">
        <f t="shared" si="109"/>
        <v>2.5</v>
      </c>
      <c r="AI357" s="22" cm="1">
        <f t="array" ref="AI357">IF(U357="",0,IFERROR((U357-AVERAGEIFS($U$3:$U$722,$A$3:$A$722,$A357))/_xlfn.STDEV.S(_xlfn._xlws.FILTER($U$3:$U$722,$A$3:$A$722=$A357)),0))</f>
        <v>0</v>
      </c>
      <c r="AJ357" s="25">
        <f t="array" ref="AJ357">IFERROR((Z357-AVERAGEIFS($Z$3:$Z$722,$A$3:$A$722,$A357))/_xlfn.STDEV.S(_xlfn._xlws.FILTER($Z$3:$Z$722,$A$3:$A$722=$A357)),"")</f>
        <v>0.68056518640116059</v>
      </c>
      <c r="AK357" s="28">
        <f t="array" ref="AK357">IFERROR((AG357-AVERAGEIFS($AG$3:$AG$722,$A$3:$A$722,$A357))/_xlfn.STDEV.S(_xlfn._xlws.FILTER($AG$3:$AG$722,$A$3:$A$722=$A357)),"")</f>
        <v>-0.69036234873676128</v>
      </c>
      <c r="AL357" s="31">
        <f t="array" ref="AL357">IFERROR((AH357-AVERAGEIFS($AH$3:$AH$722,$A$3:$A$722,$A357))/_xlfn.STDEV.S(_xlfn._xlws.FILTER($AH$3:$AH$722,$A$3:$A$722=$A357)),"")</f>
        <v>-0.77795733406251388</v>
      </c>
      <c r="AM357" s="18">
        <f t="shared" si="110"/>
        <v>-0.77459666924148229</v>
      </c>
      <c r="AN357" s="18">
        <f t="shared" si="111"/>
        <v>-9.4031482840321701E-2</v>
      </c>
      <c r="AO357">
        <f t="shared" si="112"/>
        <v>-0.68056518640116059</v>
      </c>
      <c r="AP357">
        <f t="shared" si="113"/>
        <v>-1.4649590179782437</v>
      </c>
      <c r="AQ357">
        <f t="shared" si="114"/>
        <v>-0.64243114862672601</v>
      </c>
      <c r="AR357" s="18" t="str">
        <f t="shared" si="115"/>
        <v>D. 균형일치형</v>
      </c>
      <c r="AS357">
        <f t="shared" si="116"/>
        <v>3</v>
      </c>
      <c r="AT357">
        <f t="shared" si="117"/>
        <v>3.333333333333333</v>
      </c>
      <c r="AU357">
        <f t="shared" si="118"/>
        <v>3.6428571428571428</v>
      </c>
      <c r="AV357">
        <f t="shared" si="119"/>
        <v>3.0714285714285721</v>
      </c>
    </row>
    <row r="358" spans="1:48" x14ac:dyDescent="0.3">
      <c r="A358" t="s">
        <v>129</v>
      </c>
      <c r="B358" t="s">
        <v>120</v>
      </c>
      <c r="C358">
        <v>2024</v>
      </c>
      <c r="D358" t="s">
        <v>94</v>
      </c>
      <c r="E358">
        <v>6</v>
      </c>
      <c r="F358">
        <v>6</v>
      </c>
      <c r="G358">
        <v>8</v>
      </c>
      <c r="H358">
        <v>4</v>
      </c>
      <c r="I358">
        <f t="shared" si="100"/>
        <v>5.2</v>
      </c>
      <c r="J358">
        <f t="array" ref="J358">STDEV(IF(($B$3:$B$722=$B358)*($C$3:$C$722=$C358)*($D$3:$D$722=$D358),$E$3:$E$722))</f>
        <v>1.0327955589886457</v>
      </c>
      <c r="K358">
        <f t="shared" si="101"/>
        <v>7</v>
      </c>
      <c r="L358">
        <f t="array" ref="L358">STDEV(IF(($B$3:$B$722=$B358)*($C$3:$C$722=$C358)*($D$3:$D$722=$D358),$F$3:$F$722))</f>
        <v>1.0540925533894598</v>
      </c>
      <c r="M358">
        <f t="shared" si="102"/>
        <v>7.2</v>
      </c>
      <c r="N358">
        <f t="array" ref="N358">STDEV(IF(($B$3:$B$722=$B358)*($C$3:$C$722=$C358)*($D$3:$D$722=$D358),$G$3:$G$722))</f>
        <v>1.0327955589886457</v>
      </c>
      <c r="O358">
        <f t="shared" si="103"/>
        <v>4.2</v>
      </c>
      <c r="P358">
        <f t="array" ref="P358">STDEV(IF(($B$3:$B$722=$B358)*($C$3:$C$722=$C358)*($D$3:$D$722=$D358),$H$3:$H$722))</f>
        <v>1.4757295747452435</v>
      </c>
      <c r="Q358" s="35">
        <f t="shared" si="104"/>
        <v>0.77459666924148229</v>
      </c>
      <c r="R358">
        <f t="shared" si="105"/>
        <v>-0.94868329805051377</v>
      </c>
      <c r="S358">
        <f t="shared" si="106"/>
        <v>0.77459666924148229</v>
      </c>
      <c r="T358">
        <f t="shared" si="107"/>
        <v>-0.13552618543578782</v>
      </c>
      <c r="U358" s="22">
        <v>1.9999999999989999E-4</v>
      </c>
      <c r="V358">
        <v>0</v>
      </c>
      <c r="W358">
        <v>0</v>
      </c>
      <c r="X358">
        <v>3</v>
      </c>
      <c r="Y358">
        <v>3</v>
      </c>
      <c r="Z358">
        <v>3</v>
      </c>
      <c r="AA358">
        <v>3.5</v>
      </c>
      <c r="AB358">
        <v>3.3</v>
      </c>
      <c r="AC358">
        <v>2.2999999999999998</v>
      </c>
      <c r="AD358">
        <v>2.6</v>
      </c>
      <c r="AE358">
        <v>2.2000000000000002</v>
      </c>
      <c r="AF358">
        <v>10</v>
      </c>
      <c r="AG358" s="28">
        <f t="shared" si="108"/>
        <v>3.0333333333333332</v>
      </c>
      <c r="AH358" s="31">
        <f t="shared" si="109"/>
        <v>2.4000000000000004</v>
      </c>
      <c r="AI358" s="22" cm="1">
        <f t="array" ref="AI358">IF(U358="",0,IFERROR((U358-AVERAGEIFS($U$3:$U$722,$A$3:$A$722,$A358))/_xlfn.STDEV.S(_xlfn._xlws.FILTER($U$3:$U$722,$A$3:$A$722=$A358)),0))</f>
        <v>-0.42869405545000339</v>
      </c>
      <c r="AJ358" s="25">
        <f t="array" ref="AJ358">IFERROR((Z358-AVERAGEIFS($Z$3:$Z$722,$A$3:$A$722,$A358))/_xlfn.STDEV.S(_xlfn._xlws.FILTER($Z$3:$Z$722,$A$3:$A$722=$A358)),"")</f>
        <v>-1.1247554954126928</v>
      </c>
      <c r="AK358" s="28">
        <f t="array" ref="AK358">IFERROR((AG358-AVERAGEIFS($AG$3:$AG$722,$A$3:$A$722,$A358))/_xlfn.STDEV.S(_xlfn._xlws.FILTER($AG$3:$AG$722,$A$3:$A$722=$A358)),"")</f>
        <v>-0.83775122624022769</v>
      </c>
      <c r="AL358" s="31">
        <f t="array" ref="AL358">IFERROR((AH358-AVERAGEIFS($AH$3:$AH$722,$A$3:$A$722,$A358))/_xlfn.STDEV.S(_xlfn._xlws.FILTER($AH$3:$AH$722,$A$3:$A$722=$A358)),"")</f>
        <v>-1.1050847326988935</v>
      </c>
      <c r="AM358" s="18">
        <f t="shared" si="110"/>
        <v>-1.2032907246914857</v>
      </c>
      <c r="AN358" s="18">
        <f t="shared" si="111"/>
        <v>-1.8993521646541751</v>
      </c>
      <c r="AO358">
        <f t="shared" si="112"/>
        <v>0.69606143996268943</v>
      </c>
      <c r="AP358">
        <f t="shared" si="113"/>
        <v>-1.6123478954817099</v>
      </c>
      <c r="AQ358">
        <f t="shared" si="114"/>
        <v>-0.96955854726310564</v>
      </c>
      <c r="AR358" s="18" t="str">
        <f t="shared" si="115"/>
        <v>A. 총체적과장형</v>
      </c>
      <c r="AS358">
        <f t="shared" si="116"/>
        <v>3.333333333333333</v>
      </c>
      <c r="AT358">
        <f t="shared" si="117"/>
        <v>3.6428571428571428</v>
      </c>
      <c r="AU358">
        <f t="shared" si="118"/>
        <v>3.0714285714285721</v>
      </c>
      <c r="AV358">
        <f t="shared" si="119"/>
        <v>3.3571428571428572</v>
      </c>
    </row>
    <row r="359" spans="1:48" x14ac:dyDescent="0.3">
      <c r="A359" t="s">
        <v>129</v>
      </c>
      <c r="B359" t="s">
        <v>120</v>
      </c>
      <c r="C359">
        <v>2025</v>
      </c>
      <c r="D359" t="s">
        <v>95</v>
      </c>
      <c r="E359">
        <v>6</v>
      </c>
      <c r="F359">
        <v>8</v>
      </c>
      <c r="G359">
        <v>6</v>
      </c>
      <c r="H359">
        <v>4</v>
      </c>
      <c r="I359">
        <f t="shared" si="100"/>
        <v>5.2</v>
      </c>
      <c r="J359">
        <f t="array" ref="J359">STDEV(IF(($B$3:$B$722=$B359)*($C$3:$C$722=$C359)*($D$3:$D$722=$D359),$E$3:$E$722))</f>
        <v>1.9321835661585924</v>
      </c>
      <c r="K359">
        <f t="shared" si="101"/>
        <v>7</v>
      </c>
      <c r="L359">
        <f t="array" ref="L359">STDEV(IF(($B$3:$B$722=$B359)*($C$3:$C$722=$C359)*($D$3:$D$722=$D359),$F$3:$F$722))</f>
        <v>1.0540925533894598</v>
      </c>
      <c r="M359">
        <f t="shared" si="102"/>
        <v>7</v>
      </c>
      <c r="N359">
        <f t="array" ref="N359">STDEV(IF(($B$3:$B$722=$B359)*($C$3:$C$722=$C359)*($D$3:$D$722=$D359),$G$3:$G$722))</f>
        <v>1.0540925533894598</v>
      </c>
      <c r="O359">
        <f t="shared" si="103"/>
        <v>4.4000000000000004</v>
      </c>
      <c r="P359">
        <f t="array" ref="P359">STDEV(IF(($B$3:$B$722=$B359)*($C$3:$C$722=$C359)*($D$3:$D$722=$D359),$H$3:$H$722))</f>
        <v>2.2211108331943574</v>
      </c>
      <c r="Q359" s="35">
        <f t="shared" si="104"/>
        <v>0.41403933560541228</v>
      </c>
      <c r="R359">
        <f t="shared" si="105"/>
        <v>0.94868329805051377</v>
      </c>
      <c r="S359">
        <f t="shared" si="106"/>
        <v>-0.94868329805051377</v>
      </c>
      <c r="T359">
        <f t="shared" si="107"/>
        <v>-0.18009006755629944</v>
      </c>
      <c r="U359" s="22">
        <v>-0.248</v>
      </c>
      <c r="V359">
        <v>0</v>
      </c>
      <c r="W359">
        <v>2</v>
      </c>
      <c r="X359">
        <v>6</v>
      </c>
      <c r="Y359">
        <v>8</v>
      </c>
      <c r="Z359" s="25">
        <v>3.333333333333333</v>
      </c>
      <c r="AA359" s="28">
        <v>3.333333333333333</v>
      </c>
      <c r="AB359" s="28">
        <v>3.666666666666667</v>
      </c>
      <c r="AC359" s="28">
        <v>2</v>
      </c>
      <c r="AD359" s="31">
        <v>2.666666666666667</v>
      </c>
      <c r="AE359" s="31">
        <v>2.333333333333333</v>
      </c>
      <c r="AF359">
        <v>3</v>
      </c>
      <c r="AG359" s="28">
        <f t="shared" si="108"/>
        <v>3</v>
      </c>
      <c r="AH359" s="31">
        <f t="shared" si="109"/>
        <v>2.5</v>
      </c>
      <c r="AI359" s="22" cm="1">
        <f t="array" ref="AI359">IF(U359="",0,IFERROR((U359-AVERAGEIFS($U$3:$U$722,$A$3:$A$722,$A359))/_xlfn.STDEV.S(_xlfn._xlws.FILTER($U$3:$U$722,$A$3:$A$722=$A359)),0))</f>
        <v>-1.0292475588765417</v>
      </c>
      <c r="AJ359" s="25">
        <f t="array" ref="AJ359">IFERROR((Z359-AVERAGEIFS($Z$3:$Z$722,$A$3:$A$722,$A359))/_xlfn.STDEV.S(_xlfn._xlws.FILTER($Z$3:$Z$722,$A$3:$A$722=$A359)),"")</f>
        <v>0.22923501594769408</v>
      </c>
      <c r="AK359" s="28">
        <f t="array" ref="AK359">IFERROR((AG359-AVERAGEIFS($AG$3:$AG$722,$A$3:$A$722,$A359))/_xlfn.STDEV.S(_xlfn._xlws.FILTER($AG$3:$AG$722,$A$3:$A$722=$A359)),"")</f>
        <v>-0.95834212601579072</v>
      </c>
      <c r="AL359" s="31">
        <f t="array" ref="AL359">IFERROR((AH359-AVERAGEIFS($AH$3:$AH$722,$A$3:$A$722,$A359))/_xlfn.STDEV.S(_xlfn._xlws.FILTER($AH$3:$AH$722,$A$3:$A$722=$A359)),"")</f>
        <v>-0.77795733406251388</v>
      </c>
      <c r="AM359" s="18">
        <f t="shared" si="110"/>
        <v>-1.4432868944819539</v>
      </c>
      <c r="AN359" s="18">
        <f t="shared" si="111"/>
        <v>-0.18480431965771821</v>
      </c>
      <c r="AO359">
        <f t="shared" si="112"/>
        <v>-1.2584825748242359</v>
      </c>
      <c r="AP359">
        <f t="shared" si="113"/>
        <v>-9.6588279652769504E-3</v>
      </c>
      <c r="AQ359">
        <f t="shared" si="114"/>
        <v>-0.59786726650621447</v>
      </c>
      <c r="AR359" s="18" t="str">
        <f t="shared" si="115"/>
        <v>D. 균형일치형</v>
      </c>
      <c r="AS359">
        <f t="shared" si="116"/>
        <v>3.6428571428571428</v>
      </c>
      <c r="AT359">
        <f t="shared" si="117"/>
        <v>3.0714285714285721</v>
      </c>
      <c r="AU359">
        <f t="shared" si="118"/>
        <v>3.3571428571428572</v>
      </c>
      <c r="AV359" t="str">
        <f t="shared" si="119"/>
        <v/>
      </c>
    </row>
    <row r="360" spans="1:48" x14ac:dyDescent="0.3">
      <c r="A360" t="s">
        <v>129</v>
      </c>
      <c r="B360" t="s">
        <v>120</v>
      </c>
      <c r="C360">
        <v>2025</v>
      </c>
      <c r="D360" t="s">
        <v>96</v>
      </c>
      <c r="E360">
        <v>6</v>
      </c>
      <c r="F360">
        <v>8</v>
      </c>
      <c r="G360">
        <v>6</v>
      </c>
      <c r="H360">
        <v>4</v>
      </c>
      <c r="I360">
        <f t="shared" si="100"/>
        <v>5.2</v>
      </c>
      <c r="J360">
        <f t="array" ref="J360">STDEV(IF(($B$3:$B$722=$B360)*($C$3:$C$722=$C360)*($D$3:$D$722=$D360),$E$3:$E$722))</f>
        <v>1.9321835661585924</v>
      </c>
      <c r="K360">
        <f t="shared" si="101"/>
        <v>7</v>
      </c>
      <c r="L360">
        <f t="array" ref="L360">STDEV(IF(($B$3:$B$722=$B360)*($C$3:$C$722=$C360)*($D$3:$D$722=$D360),$F$3:$F$722))</f>
        <v>1.0540925533894598</v>
      </c>
      <c r="M360">
        <f t="shared" si="102"/>
        <v>7</v>
      </c>
      <c r="N360">
        <f t="array" ref="N360">STDEV(IF(($B$3:$B$722=$B360)*($C$3:$C$722=$C360)*($D$3:$D$722=$D360),$G$3:$G$722))</f>
        <v>1.0540925533894598</v>
      </c>
      <c r="O360">
        <f t="shared" si="103"/>
        <v>4.4000000000000004</v>
      </c>
      <c r="P360">
        <f t="array" ref="P360">STDEV(IF(($B$3:$B$722=$B360)*($C$3:$C$722=$C360)*($D$3:$D$722=$D360),$H$3:$H$722))</f>
        <v>2.2211108331943574</v>
      </c>
      <c r="Q360" s="35">
        <f t="shared" si="104"/>
        <v>0.41403933560541228</v>
      </c>
      <c r="R360">
        <f t="shared" si="105"/>
        <v>0.94868329805051377</v>
      </c>
      <c r="S360">
        <f t="shared" si="106"/>
        <v>-0.94868329805051377</v>
      </c>
      <c r="T360">
        <f t="shared" si="107"/>
        <v>-0.18009006755629944</v>
      </c>
      <c r="U360" s="22">
        <v>-8.2433333333333303E-2</v>
      </c>
      <c r="V360">
        <v>0</v>
      </c>
      <c r="W360">
        <v>1</v>
      </c>
      <c r="X360">
        <v>2</v>
      </c>
      <c r="Y360">
        <v>3</v>
      </c>
      <c r="Z360" s="25">
        <v>3.6428571428571428</v>
      </c>
      <c r="AA360" s="28">
        <v>3.9285714285714288</v>
      </c>
      <c r="AB360" s="28">
        <v>4.2142857142857144</v>
      </c>
      <c r="AC360" s="28">
        <v>3</v>
      </c>
      <c r="AD360" s="31">
        <v>3.5714285714285721</v>
      </c>
      <c r="AE360" s="31">
        <v>2.5714285714285721</v>
      </c>
      <c r="AF360">
        <v>14</v>
      </c>
      <c r="AG360" s="28">
        <f t="shared" si="108"/>
        <v>3.714285714285714</v>
      </c>
      <c r="AH360" s="31">
        <f t="shared" si="109"/>
        <v>3.0714285714285721</v>
      </c>
      <c r="AI360" s="22" cm="1">
        <f t="array" ref="AI360">IF(U360="",0,IFERROR((U360-AVERAGEIFS($U$3:$U$722,$A$3:$A$722,$A360))/_xlfn.STDEV.S(_xlfn._xlws.FILTER($U$3:$U$722,$A$3:$A$722=$A360)),0))</f>
        <v>-0.6286365930533323</v>
      </c>
      <c r="AJ360" s="25">
        <f t="array" ref="AJ360">IFERROR((Z360-AVERAGEIFS($Z$3:$Z$722,$A$3:$A$722,$A360))/_xlfn.STDEV.S(_xlfn._xlws.FILTER($Z$3:$Z$722,$A$3:$A$722=$A360)),"")</f>
        <v>1.4865119193537695</v>
      </c>
      <c r="AK360" s="28">
        <f t="array" ref="AK360">IFERROR((AG360-AVERAGEIFS($AG$3:$AG$722,$A$3:$A$722,$A360))/_xlfn.STDEV.S(_xlfn._xlws.FILTER($AG$3:$AG$722,$A$3:$A$722=$A360)),"")</f>
        <v>1.6257485834605674</v>
      </c>
      <c r="AL360" s="31">
        <f t="array" ref="AL360">IFERROR((AH360-AVERAGEIFS($AH$3:$AH$722,$A$3:$A$722,$A360))/_xlfn.STDEV.S(_xlfn._xlws.FILTER($AH$3:$AH$722,$A$3:$A$722=$A360)),"")</f>
        <v>1.0913420867168073</v>
      </c>
      <c r="AM360" s="18">
        <f t="shared" si="110"/>
        <v>-1.0426759286587446</v>
      </c>
      <c r="AN360" s="18">
        <f t="shared" si="111"/>
        <v>1.0724725837483571</v>
      </c>
      <c r="AO360">
        <f t="shared" si="112"/>
        <v>-2.1151485124071017</v>
      </c>
      <c r="AP360">
        <f t="shared" si="113"/>
        <v>2.5744318815110812</v>
      </c>
      <c r="AQ360">
        <f t="shared" si="114"/>
        <v>1.2714321542731069</v>
      </c>
      <c r="AR360" s="18" t="str">
        <f t="shared" si="115"/>
        <v>B. 외부미화형</v>
      </c>
      <c r="AS360">
        <f t="shared" si="116"/>
        <v>3.0714285714285721</v>
      </c>
      <c r="AT360">
        <f t="shared" si="117"/>
        <v>3.3571428571428572</v>
      </c>
      <c r="AU360" t="str">
        <f t="shared" si="118"/>
        <v/>
      </c>
      <c r="AV360" t="str">
        <f t="shared" si="119"/>
        <v/>
      </c>
    </row>
    <row r="361" spans="1:48" x14ac:dyDescent="0.3">
      <c r="A361" t="s">
        <v>129</v>
      </c>
      <c r="B361" t="s">
        <v>120</v>
      </c>
      <c r="C361">
        <v>2025</v>
      </c>
      <c r="D361" t="s">
        <v>97</v>
      </c>
      <c r="E361">
        <v>6</v>
      </c>
      <c r="F361">
        <v>8</v>
      </c>
      <c r="G361">
        <v>6</v>
      </c>
      <c r="H361">
        <v>4</v>
      </c>
      <c r="I361">
        <f t="shared" si="100"/>
        <v>5.2</v>
      </c>
      <c r="J361">
        <f t="array" ref="J361">STDEV(IF(($B$3:$B$722=$B361)*($C$3:$C$722=$C361)*($D$3:$D$722=$D361),$E$3:$E$722))</f>
        <v>1.9321835661585924</v>
      </c>
      <c r="K361">
        <f t="shared" si="101"/>
        <v>7</v>
      </c>
      <c r="L361">
        <f t="array" ref="L361">STDEV(IF(($B$3:$B$722=$B361)*($C$3:$C$722=$C361)*($D$3:$D$722=$D361),$F$3:$F$722))</f>
        <v>1.0540925533894598</v>
      </c>
      <c r="M361">
        <f t="shared" si="102"/>
        <v>7</v>
      </c>
      <c r="N361">
        <f t="array" ref="N361">STDEV(IF(($B$3:$B$722=$B361)*($C$3:$C$722=$C361)*($D$3:$D$722=$D361),$G$3:$G$722))</f>
        <v>1.0540925533894598</v>
      </c>
      <c r="O361">
        <f t="shared" si="103"/>
        <v>4.4000000000000004</v>
      </c>
      <c r="P361">
        <f t="array" ref="P361">STDEV(IF(($B$3:$B$722=$B361)*($C$3:$C$722=$C361)*($D$3:$D$722=$D361),$H$3:$H$722))</f>
        <v>2.2211108331943574</v>
      </c>
      <c r="Q361" s="35">
        <f t="shared" si="104"/>
        <v>0.41403933560541228</v>
      </c>
      <c r="R361">
        <f t="shared" si="105"/>
        <v>0.94868329805051377</v>
      </c>
      <c r="S361">
        <f t="shared" si="106"/>
        <v>-0.94868329805051377</v>
      </c>
      <c r="T361">
        <f t="shared" si="107"/>
        <v>-0.18009006755629944</v>
      </c>
      <c r="U361" s="22">
        <v>-7.4816666666666601E-2</v>
      </c>
      <c r="V361">
        <v>0</v>
      </c>
      <c r="W361">
        <v>1</v>
      </c>
      <c r="X361">
        <v>11</v>
      </c>
      <c r="Y361">
        <v>12</v>
      </c>
      <c r="Z361" s="25">
        <v>3.0714285714285721</v>
      </c>
      <c r="AA361" s="28">
        <v>4</v>
      </c>
      <c r="AB361" s="28">
        <v>3.785714285714286</v>
      </c>
      <c r="AC361" s="28">
        <v>2.5</v>
      </c>
      <c r="AD361" s="31">
        <v>3.1428571428571428</v>
      </c>
      <c r="AE361" s="31">
        <v>2.5714285714285721</v>
      </c>
      <c r="AF361">
        <v>14</v>
      </c>
      <c r="AG361" s="28">
        <f t="shared" si="108"/>
        <v>3.4285714285714288</v>
      </c>
      <c r="AH361" s="31">
        <f t="shared" si="109"/>
        <v>2.8571428571428577</v>
      </c>
      <c r="AI361" s="22" cm="1">
        <f t="array" ref="AI361">IF(U361="",0,IFERROR((U361-AVERAGEIFS($U$3:$U$722,$A$3:$A$722,$A361))/_xlfn.STDEV.S(_xlfn._xlws.FILTER($U$3:$U$722,$A$3:$A$722=$A361)),0))</f>
        <v>-0.61020703684423139</v>
      </c>
      <c r="AJ361" s="25">
        <f t="array" ref="AJ361">IFERROR((Z361-AVERAGEIFS($Z$3:$Z$722,$A$3:$A$722,$A361))/_xlfn.STDEV.S(_xlfn._xlws.FILTER($Z$3:$Z$722,$A$3:$A$722=$A361)),"")</f>
        <v>-0.83461467154974989</v>
      </c>
      <c r="AK361" s="28">
        <f t="array" ref="AK361">IFERROR((AG361-AVERAGEIFS($AG$3:$AG$722,$A$3:$A$722,$A361))/_xlfn.STDEV.S(_xlfn._xlws.FILTER($AG$3:$AG$722,$A$3:$A$722=$A361)),"")</f>
        <v>0.59211229967002577</v>
      </c>
      <c r="AL361" s="31">
        <f t="array" ref="AL361">IFERROR((AH361-AVERAGEIFS($AH$3:$AH$722,$A$3:$A$722,$A361))/_xlfn.STDEV.S(_xlfn._xlws.FILTER($AH$3:$AH$722,$A$3:$A$722=$A361)),"")</f>
        <v>0.39035480392456223</v>
      </c>
      <c r="AM361" s="18">
        <f t="shared" si="110"/>
        <v>-1.0242463724496438</v>
      </c>
      <c r="AN361" s="18">
        <f t="shared" si="111"/>
        <v>-1.2486540071551622</v>
      </c>
      <c r="AO361">
        <f t="shared" si="112"/>
        <v>0.2244076347055185</v>
      </c>
      <c r="AP361">
        <f t="shared" si="113"/>
        <v>1.5407955977205394</v>
      </c>
      <c r="AQ361">
        <f t="shared" si="114"/>
        <v>0.57044487148086165</v>
      </c>
      <c r="AR361" s="18" t="str">
        <f t="shared" si="115"/>
        <v>A. 총체적과장형</v>
      </c>
      <c r="AS361">
        <f t="shared" si="116"/>
        <v>3.3571428571428572</v>
      </c>
      <c r="AT361" t="str">
        <f t="shared" si="117"/>
        <v/>
      </c>
      <c r="AU361" t="str">
        <f t="shared" si="118"/>
        <v/>
      </c>
      <c r="AV361" t="str">
        <f t="shared" si="119"/>
        <v/>
      </c>
    </row>
    <row r="362" spans="1:48" x14ac:dyDescent="0.3">
      <c r="A362" t="s">
        <v>129</v>
      </c>
      <c r="B362" t="s">
        <v>120</v>
      </c>
      <c r="C362">
        <v>2025</v>
      </c>
      <c r="D362" t="s">
        <v>98</v>
      </c>
      <c r="E362">
        <v>6</v>
      </c>
      <c r="F362">
        <v>8</v>
      </c>
      <c r="G362">
        <v>6</v>
      </c>
      <c r="H362">
        <v>4</v>
      </c>
      <c r="I362">
        <f t="shared" si="100"/>
        <v>5.2</v>
      </c>
      <c r="J362">
        <f t="array" ref="J362">STDEV(IF(($B$3:$B$722=$B362)*($C$3:$C$722=$C362)*($D$3:$D$722=$D362),$E$3:$E$722))</f>
        <v>1.9321835661585924</v>
      </c>
      <c r="K362">
        <f t="shared" si="101"/>
        <v>7</v>
      </c>
      <c r="L362">
        <f t="array" ref="L362">STDEV(IF(($B$3:$B$722=$B362)*($C$3:$C$722=$C362)*($D$3:$D$722=$D362),$F$3:$F$722))</f>
        <v>1.0540925533894598</v>
      </c>
      <c r="M362">
        <f t="shared" si="102"/>
        <v>7</v>
      </c>
      <c r="N362">
        <f t="array" ref="N362">STDEV(IF(($B$3:$B$722=$B362)*($C$3:$C$722=$C362)*($D$3:$D$722=$D362),$G$3:$G$722))</f>
        <v>1.0540925533894598</v>
      </c>
      <c r="O362">
        <f t="shared" si="103"/>
        <v>4.4000000000000004</v>
      </c>
      <c r="P362">
        <f t="array" ref="P362">STDEV(IF(($B$3:$B$722=$B362)*($C$3:$C$722=$C362)*($D$3:$D$722=$D362),$H$3:$H$722))</f>
        <v>2.2211108331943574</v>
      </c>
      <c r="Q362" s="35">
        <f t="shared" si="104"/>
        <v>0.41403933560541228</v>
      </c>
      <c r="R362">
        <f t="shared" si="105"/>
        <v>0.94868329805051377</v>
      </c>
      <c r="S362">
        <f t="shared" si="106"/>
        <v>-0.94868329805051377</v>
      </c>
      <c r="T362">
        <f t="shared" si="107"/>
        <v>-0.18009006755629944</v>
      </c>
      <c r="U362" s="22">
        <v>-8.7563636363636302E-2</v>
      </c>
      <c r="V362">
        <v>0</v>
      </c>
      <c r="W362">
        <v>1</v>
      </c>
      <c r="X362">
        <v>10</v>
      </c>
      <c r="Y362">
        <v>11</v>
      </c>
      <c r="Z362" s="25">
        <v>3.3571428571428572</v>
      </c>
      <c r="AA362" s="28">
        <v>3.8571428571428572</v>
      </c>
      <c r="AB362" s="28">
        <v>3.6428571428571428</v>
      </c>
      <c r="AC362" s="28">
        <v>2.8571428571428572</v>
      </c>
      <c r="AD362" s="31">
        <v>2.8571428571428572</v>
      </c>
      <c r="AE362" s="31">
        <v>2.8571428571428572</v>
      </c>
      <c r="AF362">
        <v>14</v>
      </c>
      <c r="AG362" s="28">
        <f t="shared" si="108"/>
        <v>3.4523809523809526</v>
      </c>
      <c r="AH362" s="31">
        <f t="shared" si="109"/>
        <v>2.8571428571428572</v>
      </c>
      <c r="AI362" s="22" cm="1">
        <f t="array" ref="AI362">IF(U362="",0,IFERROR((U362-AVERAGEIFS($U$3:$U$722,$A$3:$A$722,$A362))/_xlfn.STDEV.S(_xlfn._xlws.FILTER($U$3:$U$722,$A$3:$A$722=$A362)),0))</f>
        <v>-0.64105005581919949</v>
      </c>
      <c r="AJ362" s="25">
        <f t="array" ref="AJ362">IFERROR((Z362-AVERAGEIFS($Z$3:$Z$722,$A$3:$A$722,$A362))/_xlfn.STDEV.S(_xlfn._xlws.FILTER($Z$3:$Z$722,$A$3:$A$722=$A362)),"")</f>
        <v>0.32594862390200896</v>
      </c>
      <c r="AK362" s="28">
        <f t="array" ref="AK362">IFERROR((AG362-AVERAGEIFS($AG$3:$AG$722,$A$3:$A$722,$A362))/_xlfn.STDEV.S(_xlfn._xlws.FILTER($AG$3:$AG$722,$A$3:$A$722=$A362)),"")</f>
        <v>0.67824865665257084</v>
      </c>
      <c r="AL362" s="31">
        <f t="array" ref="AL362">IFERROR((AH362-AVERAGEIFS($AH$3:$AH$722,$A$3:$A$722,$A362))/_xlfn.STDEV.S(_xlfn._xlws.FILTER($AH$3:$AH$722,$A$3:$A$722=$A362)),"")</f>
        <v>0.39035480392456079</v>
      </c>
      <c r="AM362" s="18">
        <f t="shared" si="110"/>
        <v>-1.0550893914246118</v>
      </c>
      <c r="AN362" s="18">
        <f t="shared" si="111"/>
        <v>-8.8090711703403324E-2</v>
      </c>
      <c r="AO362">
        <f t="shared" si="112"/>
        <v>-0.96699867972120845</v>
      </c>
      <c r="AP362">
        <f t="shared" si="113"/>
        <v>1.6269319547030845</v>
      </c>
      <c r="AQ362">
        <f t="shared" si="114"/>
        <v>0.57044487148086021</v>
      </c>
      <c r="AR362" s="18" t="str">
        <f t="shared" si="115"/>
        <v>D. 균형일치형</v>
      </c>
      <c r="AS362" t="str">
        <f t="shared" si="116"/>
        <v/>
      </c>
      <c r="AT362" t="str">
        <f t="shared" si="117"/>
        <v/>
      </c>
      <c r="AU362" t="str">
        <f t="shared" si="118"/>
        <v/>
      </c>
      <c r="AV362" t="str">
        <f t="shared" si="119"/>
        <v/>
      </c>
    </row>
    <row r="363" spans="1:48" x14ac:dyDescent="0.3">
      <c r="A363" t="s">
        <v>130</v>
      </c>
      <c r="B363" t="s">
        <v>131</v>
      </c>
      <c r="C363">
        <v>2023</v>
      </c>
      <c r="D363" t="s">
        <v>87</v>
      </c>
      <c r="E363">
        <v>8</v>
      </c>
      <c r="F363">
        <v>6</v>
      </c>
      <c r="G363">
        <v>6</v>
      </c>
      <c r="H363">
        <v>8</v>
      </c>
      <c r="I363">
        <f t="shared" si="100"/>
        <v>4.4000000000000004</v>
      </c>
      <c r="J363">
        <f t="array" ref="J363">STDEV(IF(($B$3:$B$722=$B363)*($C$3:$C$722=$C363)*($D$3:$D$722=$D363),$E$3:$E$722))</f>
        <v>2.270584848790187</v>
      </c>
      <c r="K363">
        <f t="shared" si="101"/>
        <v>4</v>
      </c>
      <c r="L363">
        <f t="array" ref="L363">STDEV(IF(($B$3:$B$722=$B363)*($C$3:$C$722=$C363)*($D$3:$D$722=$D363),$F$3:$F$722))</f>
        <v>1.8856180831641267</v>
      </c>
      <c r="M363">
        <f t="shared" si="102"/>
        <v>6</v>
      </c>
      <c r="N363">
        <f t="array" ref="N363">STDEV(IF(($B$3:$B$722=$B363)*($C$3:$C$722=$C363)*($D$3:$D$722=$D363),$G$3:$G$722))</f>
        <v>2.3094010767585029</v>
      </c>
      <c r="O363">
        <f t="shared" si="103"/>
        <v>3.7</v>
      </c>
      <c r="P363">
        <f t="array" ref="P363">STDEV(IF(($B$3:$B$722=$B363)*($C$3:$C$722=$C363)*($D$3:$D$722=$D363),$H$3:$H$722))</f>
        <v>2.6687491868330793</v>
      </c>
      <c r="Q363" s="35">
        <f t="shared" si="104"/>
        <v>1.5854945926896991</v>
      </c>
      <c r="R363">
        <f t="shared" si="105"/>
        <v>1.0606601717798212</v>
      </c>
      <c r="S363">
        <f t="shared" si="106"/>
        <v>0</v>
      </c>
      <c r="T363">
        <f t="shared" si="107"/>
        <v>1.6112417087432163</v>
      </c>
      <c r="U363" s="22">
        <v>0.18809999999999999</v>
      </c>
      <c r="V363">
        <v>1</v>
      </c>
      <c r="W363">
        <v>1</v>
      </c>
      <c r="X363">
        <v>2</v>
      </c>
      <c r="Y363">
        <v>4</v>
      </c>
      <c r="Z363" s="25">
        <v>3</v>
      </c>
      <c r="AA363" s="28">
        <v>3.5</v>
      </c>
      <c r="AB363" s="28">
        <v>2</v>
      </c>
      <c r="AC363" s="28">
        <v>2.5</v>
      </c>
      <c r="AD363" s="31">
        <v>3</v>
      </c>
      <c r="AE363" s="31">
        <v>2.5</v>
      </c>
      <c r="AF363">
        <v>2</v>
      </c>
      <c r="AG363" s="28">
        <f t="shared" si="108"/>
        <v>2.6666666666666665</v>
      </c>
      <c r="AH363" s="31">
        <f t="shared" si="109"/>
        <v>2.75</v>
      </c>
      <c r="AI363" s="22" cm="1">
        <f t="array" ref="AI363">IF(U363="",0,IFERROR((U363-AVERAGEIFS($U$3:$U$722,$A$3:$A$722,$A363))/_xlfn.STDEV.S(_xlfn._xlws.FILTER($U$3:$U$722,$A$3:$A$722=$A363)),0))</f>
        <v>0.60691750423451685</v>
      </c>
      <c r="AJ363" s="25">
        <f t="array" ref="AJ363">IFERROR((Z363-AVERAGEIFS($Z$3:$Z$722,$A$3:$A$722,$A363))/_xlfn.STDEV.S(_xlfn._xlws.FILTER($Z$3:$Z$722,$A$3:$A$722=$A363)),"")</f>
        <v>-0.25255779877767154</v>
      </c>
      <c r="AK363" s="28">
        <f t="array" ref="AK363">IFERROR((AG363-AVERAGEIFS($AG$3:$AG$722,$A$3:$A$722,$A363))/_xlfn.STDEV.S(_xlfn._xlws.FILTER($AG$3:$AG$722,$A$3:$A$722=$A363)),"")</f>
        <v>-1.1126072840869763</v>
      </c>
      <c r="AL363" s="31">
        <f t="array" ref="AL363">IFERROR((AH363-AVERAGEIFS($AH$3:$AH$722,$A$3:$A$722,$A363))/_xlfn.STDEV.S(_xlfn._xlws.FILTER($AH$3:$AH$722,$A$3:$A$722=$A363)),"")</f>
        <v>8.4165633688736544E-2</v>
      </c>
      <c r="AM363" s="18">
        <f t="shared" si="110"/>
        <v>-0.97857708845518221</v>
      </c>
      <c r="AN363" s="18">
        <f t="shared" si="111"/>
        <v>-1.8380523914673705</v>
      </c>
      <c r="AO363">
        <f t="shared" si="112"/>
        <v>0.85947530301218844</v>
      </c>
      <c r="AP363">
        <f t="shared" si="113"/>
        <v>-1.1126072840869763</v>
      </c>
      <c r="AQ363">
        <f t="shared" si="114"/>
        <v>-1.5270760750544796</v>
      </c>
      <c r="AR363" s="18" t="str">
        <f t="shared" si="115"/>
        <v>A. 총체적과장형</v>
      </c>
      <c r="AS363">
        <f t="shared" si="116"/>
        <v>3.5</v>
      </c>
      <c r="AT363">
        <f t="shared" si="117"/>
        <v>2.666666666666667</v>
      </c>
      <c r="AU363">
        <f t="shared" si="118"/>
        <v>3.4</v>
      </c>
      <c r="AV363">
        <f t="shared" si="119"/>
        <v>2</v>
      </c>
    </row>
    <row r="364" spans="1:48" x14ac:dyDescent="0.3">
      <c r="A364" t="s">
        <v>130</v>
      </c>
      <c r="B364" t="s">
        <v>131</v>
      </c>
      <c r="C364">
        <v>2023</v>
      </c>
      <c r="D364" t="s">
        <v>88</v>
      </c>
      <c r="E364">
        <v>8</v>
      </c>
      <c r="F364">
        <v>6</v>
      </c>
      <c r="G364">
        <v>6</v>
      </c>
      <c r="H364">
        <v>8</v>
      </c>
      <c r="I364">
        <f t="shared" si="100"/>
        <v>4.4000000000000004</v>
      </c>
      <c r="J364">
        <f t="array" ref="J364">STDEV(IF(($B$3:$B$722=$B364)*($C$3:$C$722=$C364)*($D$3:$D$722=$D364),$E$3:$E$722))</f>
        <v>2.270584848790187</v>
      </c>
      <c r="K364">
        <f t="shared" si="101"/>
        <v>4</v>
      </c>
      <c r="L364">
        <f t="array" ref="L364">STDEV(IF(($B$3:$B$722=$B364)*($C$3:$C$722=$C364)*($D$3:$D$722=$D364),$F$3:$F$722))</f>
        <v>1.8856180831641267</v>
      </c>
      <c r="M364">
        <f t="shared" si="102"/>
        <v>6</v>
      </c>
      <c r="N364">
        <f t="array" ref="N364">STDEV(IF(($B$3:$B$722=$B364)*($C$3:$C$722=$C364)*($D$3:$D$722=$D364),$G$3:$G$722))</f>
        <v>2.3094010767585029</v>
      </c>
      <c r="O364">
        <f t="shared" si="103"/>
        <v>3.7</v>
      </c>
      <c r="P364">
        <f t="array" ref="P364">STDEV(IF(($B$3:$B$722=$B364)*($C$3:$C$722=$C364)*($D$3:$D$722=$D364),$H$3:$H$722))</f>
        <v>2.6687491868330793</v>
      </c>
      <c r="Q364" s="35">
        <f t="shared" si="104"/>
        <v>1.5854945926896991</v>
      </c>
      <c r="R364">
        <f t="shared" si="105"/>
        <v>1.0606601717798212</v>
      </c>
      <c r="S364">
        <f t="shared" si="106"/>
        <v>0</v>
      </c>
      <c r="T364">
        <f t="shared" si="107"/>
        <v>1.6112417087432163</v>
      </c>
      <c r="V364">
        <v>1</v>
      </c>
      <c r="W364">
        <v>0</v>
      </c>
      <c r="X364">
        <v>1</v>
      </c>
      <c r="Y364">
        <v>2</v>
      </c>
      <c r="Z364" s="25">
        <v>3.5</v>
      </c>
      <c r="AA364" s="28">
        <v>4</v>
      </c>
      <c r="AB364" s="28">
        <v>3.5</v>
      </c>
      <c r="AC364" s="28">
        <v>3.5</v>
      </c>
      <c r="AD364" s="31">
        <v>2.5</v>
      </c>
      <c r="AE364" s="31">
        <v>2.25</v>
      </c>
      <c r="AF364">
        <v>4</v>
      </c>
      <c r="AG364" s="28">
        <f t="shared" si="108"/>
        <v>3.6666666666666665</v>
      </c>
      <c r="AH364" s="31">
        <f t="shared" si="109"/>
        <v>2.375</v>
      </c>
      <c r="AI364" s="22" cm="1">
        <f t="array" ref="AI364">IF(U364="",0,IFERROR((U364-AVERAGEIFS($U$3:$U$722,$A$3:$A$722,$A364))/_xlfn.STDEV.S(_xlfn._xlws.FILTER($U$3:$U$722,$A$3:$A$722=$A364)),0))</f>
        <v>0</v>
      </c>
      <c r="AJ364" s="25">
        <f t="array" ref="AJ364">IFERROR((Z364-AVERAGEIFS($Z$3:$Z$722,$A$3:$A$722,$A364))/_xlfn.STDEV.S(_xlfn._xlws.FILTER($Z$3:$Z$722,$A$3:$A$722=$A364)),"")</f>
        <v>0.67520554367091501</v>
      </c>
      <c r="AK364" s="28">
        <f t="array" ref="AK364">IFERROR((AG364-AVERAGEIFS($AG$3:$AG$722,$A$3:$A$722,$A364))/_xlfn.STDEV.S(_xlfn._xlws.FILTER($AG$3:$AG$722,$A$3:$A$722=$A364)),"")</f>
        <v>1.4197759968696864</v>
      </c>
      <c r="AL364" s="31">
        <f t="array" ref="AL364">IFERROR((AH364-AVERAGEIFS($AH$3:$AH$722,$A$3:$A$722,$A364))/_xlfn.STDEV.S(_xlfn._xlws.FILTER($AH$3:$AH$722,$A$3:$A$722=$A364)),"")</f>
        <v>-1.134784923182609</v>
      </c>
      <c r="AM364" s="18">
        <f t="shared" si="110"/>
        <v>-1.5854945926896991</v>
      </c>
      <c r="AN364" s="18">
        <f t="shared" si="111"/>
        <v>-0.91028904901878405</v>
      </c>
      <c r="AO364">
        <f t="shared" si="112"/>
        <v>-0.67520554367091501</v>
      </c>
      <c r="AP364">
        <f t="shared" si="113"/>
        <v>1.4197759968696864</v>
      </c>
      <c r="AQ364">
        <f t="shared" si="114"/>
        <v>-2.7460266319258251</v>
      </c>
      <c r="AR364" s="18" t="str">
        <f t="shared" si="115"/>
        <v>A. 총체적과장형</v>
      </c>
      <c r="AS364">
        <f t="shared" si="116"/>
        <v>2.666666666666667</v>
      </c>
      <c r="AT364">
        <f t="shared" si="117"/>
        <v>3.4</v>
      </c>
      <c r="AU364">
        <f t="shared" si="118"/>
        <v>2</v>
      </c>
      <c r="AV364">
        <f t="shared" si="119"/>
        <v>3.25</v>
      </c>
    </row>
    <row r="365" spans="1:48" x14ac:dyDescent="0.3">
      <c r="A365" t="s">
        <v>130</v>
      </c>
      <c r="B365" t="s">
        <v>131</v>
      </c>
      <c r="C365">
        <v>2023</v>
      </c>
      <c r="D365" t="s">
        <v>89</v>
      </c>
      <c r="E365">
        <v>8</v>
      </c>
      <c r="F365">
        <v>6</v>
      </c>
      <c r="G365">
        <v>6</v>
      </c>
      <c r="H365">
        <v>8</v>
      </c>
      <c r="I365">
        <f t="shared" si="100"/>
        <v>4.4000000000000004</v>
      </c>
      <c r="J365">
        <f t="array" ref="J365">STDEV(IF(($B$3:$B$722=$B365)*($C$3:$C$722=$C365)*($D$3:$D$722=$D365),$E$3:$E$722))</f>
        <v>2.270584848790187</v>
      </c>
      <c r="K365">
        <f t="shared" si="101"/>
        <v>4</v>
      </c>
      <c r="L365">
        <f t="array" ref="L365">STDEV(IF(($B$3:$B$722=$B365)*($C$3:$C$722=$C365)*($D$3:$D$722=$D365),$F$3:$F$722))</f>
        <v>1.8856180831641267</v>
      </c>
      <c r="M365">
        <f t="shared" si="102"/>
        <v>6</v>
      </c>
      <c r="N365">
        <f t="array" ref="N365">STDEV(IF(($B$3:$B$722=$B365)*($C$3:$C$722=$C365)*($D$3:$D$722=$D365),$G$3:$G$722))</f>
        <v>2.3094010767585029</v>
      </c>
      <c r="O365">
        <f t="shared" si="103"/>
        <v>3.7</v>
      </c>
      <c r="P365">
        <f t="array" ref="P365">STDEV(IF(($B$3:$B$722=$B365)*($C$3:$C$722=$C365)*($D$3:$D$722=$D365),$H$3:$H$722))</f>
        <v>2.6687491868330793</v>
      </c>
      <c r="Q365" s="35">
        <f t="shared" si="104"/>
        <v>1.5854945926896991</v>
      </c>
      <c r="R365">
        <f t="shared" si="105"/>
        <v>1.0606601717798212</v>
      </c>
      <c r="S365">
        <f t="shared" si="106"/>
        <v>0</v>
      </c>
      <c r="T365">
        <f t="shared" si="107"/>
        <v>1.6112417087432163</v>
      </c>
      <c r="V365">
        <v>0</v>
      </c>
      <c r="W365">
        <v>0</v>
      </c>
      <c r="X365">
        <v>0</v>
      </c>
      <c r="Y365">
        <v>0</v>
      </c>
      <c r="Z365" s="25">
        <v>2.666666666666667</v>
      </c>
      <c r="AA365" s="28">
        <v>3.666666666666667</v>
      </c>
      <c r="AB365" s="28">
        <v>2.333333333333333</v>
      </c>
      <c r="AC365" s="28">
        <v>3.333333333333333</v>
      </c>
      <c r="AD365" s="31">
        <v>3</v>
      </c>
      <c r="AE365" s="31">
        <v>2</v>
      </c>
      <c r="AF365">
        <v>3</v>
      </c>
      <c r="AG365" s="28">
        <f t="shared" si="108"/>
        <v>3.1111111111111107</v>
      </c>
      <c r="AH365" s="31">
        <f t="shared" si="109"/>
        <v>2.5</v>
      </c>
      <c r="AI365" s="22" cm="1">
        <f t="array" ref="AI365">IF(U365="",0,IFERROR((U365-AVERAGEIFS($U$3:$U$722,$A$3:$A$722,$A365))/_xlfn.STDEV.S(_xlfn._xlws.FILTER($U$3:$U$722,$A$3:$A$722=$A365)),0))</f>
        <v>0</v>
      </c>
      <c r="AJ365" s="25">
        <f t="array" ref="AJ365">IFERROR((Z365-AVERAGEIFS($Z$3:$Z$722,$A$3:$A$722,$A365))/_xlfn.STDEV.S(_xlfn._xlws.FILTER($Z$3:$Z$722,$A$3:$A$722=$A365)),"")</f>
        <v>-0.8710666937433954</v>
      </c>
      <c r="AK365" s="28">
        <f t="array" ref="AK365">IFERROR((AG365-AVERAGEIFS($AG$3:$AG$722,$A$3:$A$722,$A365))/_xlfn.STDEV.S(_xlfn._xlws.FILTER($AG$3:$AG$722,$A$3:$A$722=$A365)),"")</f>
        <v>1.2896396338206493E-2</v>
      </c>
      <c r="AL365" s="31">
        <f t="array" ref="AL365">IFERROR((AH365-AVERAGEIFS($AH$3:$AH$722,$A$3:$A$722,$A365))/_xlfn.STDEV.S(_xlfn._xlws.FILTER($AH$3:$AH$722,$A$3:$A$722=$A365)),"")</f>
        <v>-0.72846807089216048</v>
      </c>
      <c r="AM365" s="18">
        <f t="shared" si="110"/>
        <v>-1.5854945926896991</v>
      </c>
      <c r="AN365" s="18">
        <f t="shared" si="111"/>
        <v>-2.4565612864330943</v>
      </c>
      <c r="AO365">
        <f t="shared" si="112"/>
        <v>0.8710666937433954</v>
      </c>
      <c r="AP365">
        <f t="shared" si="113"/>
        <v>1.2896396338206493E-2</v>
      </c>
      <c r="AQ365">
        <f t="shared" si="114"/>
        <v>-2.3397097796353767</v>
      </c>
      <c r="AR365" s="18" t="str">
        <f t="shared" si="115"/>
        <v>A. 총체적과장형</v>
      </c>
      <c r="AS365">
        <f t="shared" si="116"/>
        <v>3.4</v>
      </c>
      <c r="AT365">
        <f t="shared" si="117"/>
        <v>2</v>
      </c>
      <c r="AU365">
        <f t="shared" si="118"/>
        <v>3.25</v>
      </c>
      <c r="AV365">
        <f t="shared" si="119"/>
        <v>4</v>
      </c>
    </row>
    <row r="366" spans="1:48" x14ac:dyDescent="0.3">
      <c r="A366" t="s">
        <v>130</v>
      </c>
      <c r="B366" t="s">
        <v>131</v>
      </c>
      <c r="C366">
        <v>2023</v>
      </c>
      <c r="D366" t="s">
        <v>90</v>
      </c>
      <c r="E366">
        <v>8</v>
      </c>
      <c r="F366">
        <v>6</v>
      </c>
      <c r="G366">
        <v>6</v>
      </c>
      <c r="H366">
        <v>8</v>
      </c>
      <c r="I366">
        <f t="shared" si="100"/>
        <v>4.4000000000000004</v>
      </c>
      <c r="J366">
        <f t="array" ref="J366">STDEV(IF(($B$3:$B$722=$B366)*($C$3:$C$722=$C366)*($D$3:$D$722=$D366),$E$3:$E$722))</f>
        <v>2.270584848790187</v>
      </c>
      <c r="K366">
        <f t="shared" si="101"/>
        <v>4</v>
      </c>
      <c r="L366">
        <f t="array" ref="L366">STDEV(IF(($B$3:$B$722=$B366)*($C$3:$C$722=$C366)*($D$3:$D$722=$D366),$F$3:$F$722))</f>
        <v>1.8856180831641267</v>
      </c>
      <c r="M366">
        <f t="shared" si="102"/>
        <v>6</v>
      </c>
      <c r="N366">
        <f t="array" ref="N366">STDEV(IF(($B$3:$B$722=$B366)*($C$3:$C$722=$C366)*($D$3:$D$722=$D366),$G$3:$G$722))</f>
        <v>2.3094010767585029</v>
      </c>
      <c r="O366">
        <f t="shared" si="103"/>
        <v>3.7</v>
      </c>
      <c r="P366">
        <f t="array" ref="P366">STDEV(IF(($B$3:$B$722=$B366)*($C$3:$C$722=$C366)*($D$3:$D$722=$D366),$H$3:$H$722))</f>
        <v>2.6687491868330793</v>
      </c>
      <c r="Q366" s="35">
        <f t="shared" si="104"/>
        <v>1.5854945926896991</v>
      </c>
      <c r="R366">
        <f t="shared" si="105"/>
        <v>1.0606601717798212</v>
      </c>
      <c r="S366">
        <f t="shared" si="106"/>
        <v>0</v>
      </c>
      <c r="T366">
        <f t="shared" si="107"/>
        <v>1.6112417087432163</v>
      </c>
      <c r="U366" s="22">
        <v>0.54135833333333327</v>
      </c>
      <c r="V366">
        <v>9</v>
      </c>
      <c r="W366">
        <v>1</v>
      </c>
      <c r="X366">
        <v>2</v>
      </c>
      <c r="Y366">
        <v>12</v>
      </c>
      <c r="Z366" s="25">
        <v>3.4</v>
      </c>
      <c r="AA366" s="28">
        <v>4</v>
      </c>
      <c r="AB366" s="28">
        <v>3.6</v>
      </c>
      <c r="AC366" s="28">
        <v>3.2</v>
      </c>
      <c r="AD366" s="31">
        <v>4</v>
      </c>
      <c r="AE366" s="31">
        <v>2.2000000000000002</v>
      </c>
      <c r="AF366">
        <v>5</v>
      </c>
      <c r="AG366" s="28">
        <f t="shared" si="108"/>
        <v>3.6</v>
      </c>
      <c r="AH366" s="31">
        <f t="shared" si="109"/>
        <v>3.1</v>
      </c>
      <c r="AI366" s="22" cm="1">
        <f t="array" ref="AI366">IF(U366="",0,IFERROR((U366-AVERAGEIFS($U$3:$U$722,$A$3:$A$722,$A366))/_xlfn.STDEV.S(_xlfn._xlws.FILTER($U$3:$U$722,$A$3:$A$722=$A366)),0))</f>
        <v>1.2220191112151084</v>
      </c>
      <c r="AJ366" s="25">
        <f t="array" ref="AJ366">IFERROR((Z366-AVERAGEIFS($Z$3:$Z$722,$A$3:$A$722,$A366))/_xlfn.STDEV.S(_xlfn._xlws.FILTER($Z$3:$Z$722,$A$3:$A$722=$A366)),"")</f>
        <v>0.48965287518119754</v>
      </c>
      <c r="AK366" s="28">
        <f t="array" ref="AK366">IFERROR((AG366-AVERAGEIFS($AG$3:$AG$722,$A$3:$A$722,$A366))/_xlfn.STDEV.S(_xlfn._xlws.FILTER($AG$3:$AG$722,$A$3:$A$722=$A366)),"")</f>
        <v>1.2509504448059094</v>
      </c>
      <c r="AL366" s="31">
        <f t="array" ref="AL366">IFERROR((AH366-AVERAGEIFS($AH$3:$AH$722,$A$3:$A$722,$A366))/_xlfn.STDEV.S(_xlfn._xlws.FILTER($AH$3:$AH$722,$A$3:$A$722=$A366)),"")</f>
        <v>1.2218528201019927</v>
      </c>
      <c r="AM366" s="18">
        <f t="shared" si="110"/>
        <v>-0.36347548147459063</v>
      </c>
      <c r="AN366" s="18">
        <f t="shared" si="111"/>
        <v>-1.0958417175085016</v>
      </c>
      <c r="AO366">
        <f t="shared" si="112"/>
        <v>0.73236623603391093</v>
      </c>
      <c r="AP366">
        <f t="shared" si="113"/>
        <v>1.2509504448059094</v>
      </c>
      <c r="AQ366">
        <f t="shared" si="114"/>
        <v>-0.38938888864122356</v>
      </c>
      <c r="AR366" s="18" t="str">
        <f t="shared" si="115"/>
        <v>A. 총체적과장형</v>
      </c>
      <c r="AS366">
        <f t="shared" si="116"/>
        <v>2</v>
      </c>
      <c r="AT366">
        <f t="shared" si="117"/>
        <v>3.25</v>
      </c>
      <c r="AU366">
        <f t="shared" si="118"/>
        <v>4</v>
      </c>
      <c r="AV366">
        <f t="shared" si="119"/>
        <v>2.666666666666667</v>
      </c>
    </row>
    <row r="367" spans="1:48" x14ac:dyDescent="0.3">
      <c r="A367" t="s">
        <v>130</v>
      </c>
      <c r="B367" t="s">
        <v>131</v>
      </c>
      <c r="C367">
        <v>2024</v>
      </c>
      <c r="D367" t="s">
        <v>91</v>
      </c>
      <c r="E367">
        <v>6</v>
      </c>
      <c r="F367">
        <v>6</v>
      </c>
      <c r="G367">
        <v>8</v>
      </c>
      <c r="H367">
        <v>6</v>
      </c>
      <c r="I367">
        <f t="shared" si="100"/>
        <v>4.2</v>
      </c>
      <c r="J367">
        <f t="array" ref="J367">STDEV(IF(($B$3:$B$722=$B367)*($C$3:$C$722=$C367)*($D$3:$D$722=$D367),$E$3:$E$722))</f>
        <v>2.2010098692292237</v>
      </c>
      <c r="K367">
        <f t="shared" si="101"/>
        <v>4.4000000000000004</v>
      </c>
      <c r="L367">
        <f t="array" ref="L367">STDEV(IF(($B$3:$B$722=$B367)*($C$3:$C$722=$C367)*($D$3:$D$722=$D367),$F$3:$F$722))</f>
        <v>1.837873166945363</v>
      </c>
      <c r="M367">
        <f t="shared" si="102"/>
        <v>6.8</v>
      </c>
      <c r="N367">
        <f t="array" ref="N367">STDEV(IF(($B$3:$B$722=$B367)*($C$3:$C$722=$C367)*($D$3:$D$722=$D367),$G$3:$G$722))</f>
        <v>2.529822128134704</v>
      </c>
      <c r="O367">
        <f t="shared" si="103"/>
        <v>3.8</v>
      </c>
      <c r="P367">
        <f t="array" ref="P367">STDEV(IF(($B$3:$B$722=$B367)*($C$3:$C$722=$C367)*($D$3:$D$722=$D367),$H$3:$H$722))</f>
        <v>2.5298221281347035</v>
      </c>
      <c r="Q367" s="35">
        <f t="shared" si="104"/>
        <v>0.81780641930076647</v>
      </c>
      <c r="R367">
        <f t="shared" si="105"/>
        <v>0.87057150013201379</v>
      </c>
      <c r="S367">
        <f t="shared" si="106"/>
        <v>0.47434164902525688</v>
      </c>
      <c r="T367">
        <f t="shared" si="107"/>
        <v>0.86962635654630438</v>
      </c>
      <c r="U367" s="22">
        <v>-0.86454142857142868</v>
      </c>
      <c r="V367">
        <v>2</v>
      </c>
      <c r="W367">
        <v>64</v>
      </c>
      <c r="X367">
        <v>4</v>
      </c>
      <c r="Y367">
        <v>70</v>
      </c>
      <c r="Z367" s="25">
        <v>2</v>
      </c>
      <c r="AA367" s="28">
        <v>2.666666666666667</v>
      </c>
      <c r="AB367" s="28">
        <v>2.333333333333333</v>
      </c>
      <c r="AC367" s="28">
        <v>2.333333333333333</v>
      </c>
      <c r="AD367" s="31">
        <v>3.666666666666667</v>
      </c>
      <c r="AE367" s="31">
        <v>1.666666666666667</v>
      </c>
      <c r="AF367">
        <v>3</v>
      </c>
      <c r="AG367" s="28">
        <f t="shared" si="108"/>
        <v>2.4444444444444442</v>
      </c>
      <c r="AH367" s="31">
        <f t="shared" si="109"/>
        <v>2.666666666666667</v>
      </c>
      <c r="AI367" s="22" cm="1">
        <f t="array" ref="AI367">IF(U367="",0,IFERROR((U367-AVERAGEIFS($U$3:$U$722,$A$3:$A$722,$A367))/_xlfn.STDEV.S(_xlfn._xlws.FILTER($U$3:$U$722,$A$3:$A$722=$A367)),0))</f>
        <v>-1.2259661766089591</v>
      </c>
      <c r="AJ367" s="25">
        <f t="array" ref="AJ367">IFERROR((Z367-AVERAGEIFS($Z$3:$Z$722,$A$3:$A$722,$A367))/_xlfn.STDEV.S(_xlfn._xlws.FILTER($Z$3:$Z$722,$A$3:$A$722=$A367)),"")</f>
        <v>-2.1080844836748449</v>
      </c>
      <c r="AK367" s="28">
        <f t="array" ref="AK367">IFERROR((AG367-AVERAGEIFS($AG$3:$AG$722,$A$3:$A$722,$A367))/_xlfn.STDEV.S(_xlfn._xlws.FILTER($AG$3:$AG$722,$A$3:$A$722=$A367)),"")</f>
        <v>-1.6753591242995682</v>
      </c>
      <c r="AL367" s="31">
        <f t="array" ref="AL367">IFERROR((AH367-AVERAGEIFS($AH$3:$AH$722,$A$3:$A$722,$A367))/_xlfn.STDEV.S(_xlfn._xlws.FILTER($AH$3:$AH$722,$A$3:$A$722=$A367)),"")</f>
        <v>-0.18671226783822817</v>
      </c>
      <c r="AM367" s="18">
        <f t="shared" si="110"/>
        <v>-2.0437725959097257</v>
      </c>
      <c r="AN367" s="18">
        <f t="shared" si="111"/>
        <v>-2.9258909029756115</v>
      </c>
      <c r="AO367">
        <f t="shared" si="112"/>
        <v>0.88211830706588579</v>
      </c>
      <c r="AP367">
        <f t="shared" si="113"/>
        <v>-2.1497007733248252</v>
      </c>
      <c r="AQ367">
        <f t="shared" si="114"/>
        <v>-1.0563386243845325</v>
      </c>
      <c r="AR367" s="18" t="str">
        <f t="shared" si="115"/>
        <v>A. 총체적과장형</v>
      </c>
      <c r="AS367">
        <f t="shared" si="116"/>
        <v>3.25</v>
      </c>
      <c r="AT367">
        <f t="shared" si="117"/>
        <v>4</v>
      </c>
      <c r="AU367">
        <f t="shared" si="118"/>
        <v>2.666666666666667</v>
      </c>
      <c r="AV367">
        <f t="shared" si="119"/>
        <v>3.4</v>
      </c>
    </row>
    <row r="368" spans="1:48" x14ac:dyDescent="0.3">
      <c r="A368" t="s">
        <v>130</v>
      </c>
      <c r="B368" t="s">
        <v>131</v>
      </c>
      <c r="C368">
        <v>2024</v>
      </c>
      <c r="D368" t="s">
        <v>92</v>
      </c>
      <c r="E368">
        <v>6</v>
      </c>
      <c r="F368">
        <v>6</v>
      </c>
      <c r="G368">
        <v>8</v>
      </c>
      <c r="H368">
        <v>6</v>
      </c>
      <c r="I368">
        <f t="shared" si="100"/>
        <v>4.2</v>
      </c>
      <c r="J368">
        <f t="array" ref="J368">STDEV(IF(($B$3:$B$722=$B368)*($C$3:$C$722=$C368)*($D$3:$D$722=$D368),$E$3:$E$722))</f>
        <v>2.2010098692292237</v>
      </c>
      <c r="K368">
        <f t="shared" si="101"/>
        <v>4.4000000000000004</v>
      </c>
      <c r="L368">
        <f t="array" ref="L368">STDEV(IF(($B$3:$B$722=$B368)*($C$3:$C$722=$C368)*($D$3:$D$722=$D368),$F$3:$F$722))</f>
        <v>1.837873166945363</v>
      </c>
      <c r="M368">
        <f t="shared" si="102"/>
        <v>6.8</v>
      </c>
      <c r="N368">
        <f t="array" ref="N368">STDEV(IF(($B$3:$B$722=$B368)*($C$3:$C$722=$C368)*($D$3:$D$722=$D368),$G$3:$G$722))</f>
        <v>2.529822128134704</v>
      </c>
      <c r="O368">
        <f t="shared" si="103"/>
        <v>3.8</v>
      </c>
      <c r="P368">
        <f t="array" ref="P368">STDEV(IF(($B$3:$B$722=$B368)*($C$3:$C$722=$C368)*($D$3:$D$722=$D368),$H$3:$H$722))</f>
        <v>2.5298221281347035</v>
      </c>
      <c r="Q368" s="35">
        <f t="shared" si="104"/>
        <v>0.81780641930076647</v>
      </c>
      <c r="R368">
        <f t="shared" si="105"/>
        <v>0.87057150013201379</v>
      </c>
      <c r="S368">
        <f t="shared" si="106"/>
        <v>0.47434164902525688</v>
      </c>
      <c r="T368">
        <f t="shared" si="107"/>
        <v>0.86962635654630438</v>
      </c>
      <c r="U368" s="22">
        <v>0.32591666666666658</v>
      </c>
      <c r="V368">
        <v>2</v>
      </c>
      <c r="W368">
        <v>0</v>
      </c>
      <c r="X368">
        <v>4</v>
      </c>
      <c r="Y368">
        <v>6</v>
      </c>
      <c r="Z368" s="25">
        <v>3.25</v>
      </c>
      <c r="AA368" s="28">
        <v>3.25</v>
      </c>
      <c r="AB368" s="28">
        <v>3.5</v>
      </c>
      <c r="AC368" s="28">
        <v>3</v>
      </c>
      <c r="AD368" s="31">
        <v>2.75</v>
      </c>
      <c r="AE368" s="31">
        <v>1.75</v>
      </c>
      <c r="AF368">
        <v>4</v>
      </c>
      <c r="AG368" s="28">
        <f t="shared" si="108"/>
        <v>3.25</v>
      </c>
      <c r="AH368" s="31">
        <f t="shared" si="109"/>
        <v>2.25</v>
      </c>
      <c r="AI368" s="22" cm="1">
        <f t="array" ref="AI368">IF(U368="",0,IFERROR((U368-AVERAGEIFS($U$3:$U$722,$A$3:$A$722,$A368))/_xlfn.STDEV.S(_xlfn._xlws.FILTER($U$3:$U$722,$A$3:$A$722=$A368)),0))</f>
        <v>0.8468870821223945</v>
      </c>
      <c r="AJ368" s="25">
        <f t="array" ref="AJ368">IFERROR((Z368-AVERAGEIFS($Z$3:$Z$722,$A$3:$A$722,$A368))/_xlfn.STDEV.S(_xlfn._xlws.FILTER($Z$3:$Z$722,$A$3:$A$722=$A368)),"")</f>
        <v>0.21132387244662176</v>
      </c>
      <c r="AK368" s="28">
        <f t="array" ref="AK368">IFERROR((AG368-AVERAGEIFS($AG$3:$AG$722,$A$3:$A$722,$A368))/_xlfn.STDEV.S(_xlfn._xlws.FILTER($AG$3:$AG$722,$A$3:$A$722=$A368)),"")</f>
        <v>0.36461629647107729</v>
      </c>
      <c r="AL368" s="31">
        <f t="array" ref="AL368">IFERROR((AH368-AVERAGEIFS($AH$3:$AH$722,$A$3:$A$722,$A368))/_xlfn.STDEV.S(_xlfn._xlws.FILTER($AH$3:$AH$722,$A$3:$A$722=$A368)),"")</f>
        <v>-1.5411017754730576</v>
      </c>
      <c r="AM368" s="18">
        <f t="shared" si="110"/>
        <v>2.9080662821628023E-2</v>
      </c>
      <c r="AN368" s="18">
        <f t="shared" si="111"/>
        <v>-0.60648254685414471</v>
      </c>
      <c r="AO368">
        <f t="shared" si="112"/>
        <v>0.63556320967577273</v>
      </c>
      <c r="AP368">
        <f t="shared" si="113"/>
        <v>-0.10972535255417959</v>
      </c>
      <c r="AQ368">
        <f t="shared" si="114"/>
        <v>-2.4107281320193619</v>
      </c>
      <c r="AR368" s="18" t="str">
        <f t="shared" si="115"/>
        <v>D. 균형일치형</v>
      </c>
      <c r="AS368">
        <f t="shared" si="116"/>
        <v>4</v>
      </c>
      <c r="AT368">
        <f t="shared" si="117"/>
        <v>2.666666666666667</v>
      </c>
      <c r="AU368">
        <f t="shared" si="118"/>
        <v>3.4</v>
      </c>
      <c r="AV368">
        <f t="shared" si="119"/>
        <v>3.75</v>
      </c>
    </row>
    <row r="369" spans="1:48" x14ac:dyDescent="0.3">
      <c r="A369" t="s">
        <v>130</v>
      </c>
      <c r="B369" t="s">
        <v>131</v>
      </c>
      <c r="C369">
        <v>2024</v>
      </c>
      <c r="D369" t="s">
        <v>93</v>
      </c>
      <c r="E369">
        <v>6</v>
      </c>
      <c r="F369">
        <v>6</v>
      </c>
      <c r="G369">
        <v>8</v>
      </c>
      <c r="H369">
        <v>6</v>
      </c>
      <c r="I369">
        <f t="shared" si="100"/>
        <v>4.2</v>
      </c>
      <c r="J369">
        <f t="array" ref="J369">STDEV(IF(($B$3:$B$722=$B369)*($C$3:$C$722=$C369)*($D$3:$D$722=$D369),$E$3:$E$722))</f>
        <v>2.2010098692292237</v>
      </c>
      <c r="K369">
        <f t="shared" si="101"/>
        <v>4.4000000000000004</v>
      </c>
      <c r="L369">
        <f t="array" ref="L369">STDEV(IF(($B$3:$B$722=$B369)*($C$3:$C$722=$C369)*($D$3:$D$722=$D369),$F$3:$F$722))</f>
        <v>1.837873166945363</v>
      </c>
      <c r="M369">
        <f t="shared" si="102"/>
        <v>6.8</v>
      </c>
      <c r="N369">
        <f t="array" ref="N369">STDEV(IF(($B$3:$B$722=$B369)*($C$3:$C$722=$C369)*($D$3:$D$722=$D369),$G$3:$G$722))</f>
        <v>2.529822128134704</v>
      </c>
      <c r="O369">
        <f t="shared" si="103"/>
        <v>3.8</v>
      </c>
      <c r="P369">
        <f t="array" ref="P369">STDEV(IF(($B$3:$B$722=$B369)*($C$3:$C$722=$C369)*($D$3:$D$722=$D369),$H$3:$H$722))</f>
        <v>2.5298221281347035</v>
      </c>
      <c r="Q369" s="35">
        <f t="shared" si="104"/>
        <v>0.81780641930076647</v>
      </c>
      <c r="R369">
        <f t="shared" si="105"/>
        <v>0.87057150013201379</v>
      </c>
      <c r="S369">
        <f t="shared" si="106"/>
        <v>0.47434164902525688</v>
      </c>
      <c r="T369">
        <f t="shared" si="107"/>
        <v>0.86962635654630438</v>
      </c>
      <c r="U369" s="22">
        <v>-0.7248944444444444</v>
      </c>
      <c r="V369">
        <v>1</v>
      </c>
      <c r="W369">
        <v>14</v>
      </c>
      <c r="X369">
        <v>3</v>
      </c>
      <c r="Y369">
        <v>18</v>
      </c>
      <c r="Z369" s="25">
        <v>4</v>
      </c>
      <c r="AA369" s="28">
        <v>4.5</v>
      </c>
      <c r="AB369" s="28">
        <v>2.5</v>
      </c>
      <c r="AC369" s="28">
        <v>3</v>
      </c>
      <c r="AD369" s="31">
        <v>3</v>
      </c>
      <c r="AE369" s="31">
        <v>3</v>
      </c>
      <c r="AF369">
        <v>2</v>
      </c>
      <c r="AG369" s="28">
        <f t="shared" si="108"/>
        <v>3.3333333333333335</v>
      </c>
      <c r="AH369" s="31">
        <f t="shared" si="109"/>
        <v>3</v>
      </c>
      <c r="AI369" s="22" cm="1">
        <f t="array" ref="AI369">IF(U369="",0,IFERROR((U369-AVERAGEIFS($U$3:$U$722,$A$3:$A$722,$A369))/_xlfn.STDEV.S(_xlfn._xlws.FILTER($U$3:$U$722,$A$3:$A$722=$A369)),0))</f>
        <v>-0.98280960748862356</v>
      </c>
      <c r="AJ369" s="25">
        <f t="array" ref="AJ369">IFERROR((Z369-AVERAGEIFS($Z$3:$Z$722,$A$3:$A$722,$A369))/_xlfn.STDEV.S(_xlfn._xlws.FILTER($Z$3:$Z$722,$A$3:$A$722=$A369)),"")</f>
        <v>1.6029688861195017</v>
      </c>
      <c r="AK369" s="28">
        <f t="array" ref="AK369">IFERROR((AG369-AVERAGEIFS($AG$3:$AG$722,$A$3:$A$722,$A369))/_xlfn.STDEV.S(_xlfn._xlws.FILTER($AG$3:$AG$722,$A$3:$A$722=$A369)),"")</f>
        <v>0.57564823655079955</v>
      </c>
      <c r="AL369" s="31">
        <f t="array" ref="AL369">IFERROR((AH369-AVERAGEIFS($AH$3:$AH$722,$A$3:$A$722,$A369))/_xlfn.STDEV.S(_xlfn._xlws.FILTER($AH$3:$AH$722,$A$3:$A$722=$A369)),"")</f>
        <v>0.89679933826963354</v>
      </c>
      <c r="AM369" s="18">
        <f t="shared" si="110"/>
        <v>-1.80061602678939</v>
      </c>
      <c r="AN369" s="18">
        <f t="shared" si="111"/>
        <v>0.78516246681873525</v>
      </c>
      <c r="AO369">
        <f t="shared" si="112"/>
        <v>-2.5857784936081254</v>
      </c>
      <c r="AP369">
        <f t="shared" si="113"/>
        <v>0.10130658752554267</v>
      </c>
      <c r="AQ369">
        <f t="shared" si="114"/>
        <v>2.7172981723329159E-2</v>
      </c>
      <c r="AR369" s="18" t="str">
        <f t="shared" si="115"/>
        <v>B. 외부미화형</v>
      </c>
      <c r="AS369">
        <f t="shared" si="116"/>
        <v>2.666666666666667</v>
      </c>
      <c r="AT369">
        <f t="shared" si="117"/>
        <v>3.4</v>
      </c>
      <c r="AU369">
        <f t="shared" si="118"/>
        <v>3.75</v>
      </c>
      <c r="AV369">
        <f t="shared" si="119"/>
        <v>3</v>
      </c>
    </row>
    <row r="370" spans="1:48" x14ac:dyDescent="0.3">
      <c r="A370" t="s">
        <v>130</v>
      </c>
      <c r="B370" t="s">
        <v>131</v>
      </c>
      <c r="C370">
        <v>2024</v>
      </c>
      <c r="D370" t="s">
        <v>94</v>
      </c>
      <c r="E370">
        <v>6</v>
      </c>
      <c r="F370">
        <v>6</v>
      </c>
      <c r="G370">
        <v>8</v>
      </c>
      <c r="H370">
        <v>6</v>
      </c>
      <c r="I370">
        <f t="shared" si="100"/>
        <v>4.2</v>
      </c>
      <c r="J370">
        <f t="array" ref="J370">STDEV(IF(($B$3:$B$722=$B370)*($C$3:$C$722=$C370)*($D$3:$D$722=$D370),$E$3:$E$722))</f>
        <v>2.2010098692292237</v>
      </c>
      <c r="K370">
        <f t="shared" si="101"/>
        <v>4.4000000000000004</v>
      </c>
      <c r="L370">
        <f t="array" ref="L370">STDEV(IF(($B$3:$B$722=$B370)*($C$3:$C$722=$C370)*($D$3:$D$722=$D370),$F$3:$F$722))</f>
        <v>1.837873166945363</v>
      </c>
      <c r="M370">
        <f t="shared" si="102"/>
        <v>6.8</v>
      </c>
      <c r="N370">
        <f t="array" ref="N370">STDEV(IF(($B$3:$B$722=$B370)*($C$3:$C$722=$C370)*($D$3:$D$722=$D370),$G$3:$G$722))</f>
        <v>2.529822128134704</v>
      </c>
      <c r="O370">
        <f t="shared" si="103"/>
        <v>3.8</v>
      </c>
      <c r="P370">
        <f t="array" ref="P370">STDEV(IF(($B$3:$B$722=$B370)*($C$3:$C$722=$C370)*($D$3:$D$722=$D370),$H$3:$H$722))</f>
        <v>2.5298221281347035</v>
      </c>
      <c r="Q370" s="35">
        <f t="shared" si="104"/>
        <v>0.81780641930076647</v>
      </c>
      <c r="R370">
        <f t="shared" si="105"/>
        <v>0.87057150013201379</v>
      </c>
      <c r="S370">
        <f t="shared" si="106"/>
        <v>0.47434164902525688</v>
      </c>
      <c r="T370">
        <f t="shared" si="107"/>
        <v>0.86962635654630438</v>
      </c>
      <c r="V370">
        <v>0</v>
      </c>
      <c r="W370">
        <v>0</v>
      </c>
      <c r="X370">
        <v>0</v>
      </c>
      <c r="Y370">
        <v>0</v>
      </c>
      <c r="Z370" s="25">
        <v>2.666666666666667</v>
      </c>
      <c r="AA370" s="28">
        <v>4.333333333333333</v>
      </c>
      <c r="AB370" s="28">
        <v>2.666666666666667</v>
      </c>
      <c r="AC370" s="28">
        <v>3</v>
      </c>
      <c r="AD370" s="31">
        <v>4.333333333333333</v>
      </c>
      <c r="AE370" s="31">
        <v>2.333333333333333</v>
      </c>
      <c r="AF370">
        <v>3</v>
      </c>
      <c r="AG370" s="28">
        <f t="shared" si="108"/>
        <v>3.3333333333333335</v>
      </c>
      <c r="AH370" s="31">
        <f t="shared" si="109"/>
        <v>3.333333333333333</v>
      </c>
      <c r="AI370" s="22" cm="1">
        <f t="array" ref="AI370">IF(U370="",0,IFERROR((U370-AVERAGEIFS($U$3:$U$722,$A$3:$A$722,$A370))/_xlfn.STDEV.S(_xlfn._xlws.FILTER($U$3:$U$722,$A$3:$A$722=$A370)),0))</f>
        <v>0</v>
      </c>
      <c r="AJ370" s="25">
        <f t="array" ref="AJ370">IFERROR((Z370-AVERAGEIFS($Z$3:$Z$722,$A$3:$A$722,$A370))/_xlfn.STDEV.S(_xlfn._xlws.FILTER($Z$3:$Z$722,$A$3:$A$722=$A370)),"")</f>
        <v>-0.8710666937433954</v>
      </c>
      <c r="AK370" s="28">
        <f t="array" ref="AK370">IFERROR((AG370-AVERAGEIFS($AG$3:$AG$722,$A$3:$A$722,$A370))/_xlfn.STDEV.S(_xlfn._xlws.FILTER($AG$3:$AG$722,$A$3:$A$722=$A370)),"")</f>
        <v>0.57564823655079955</v>
      </c>
      <c r="AL370" s="31">
        <f t="array" ref="AL370">IFERROR((AH370-AVERAGEIFS($AH$3:$AH$722,$A$3:$A$722,$A370))/_xlfn.STDEV.S(_xlfn._xlws.FILTER($AH$3:$AH$722,$A$3:$A$722=$A370)),"")</f>
        <v>1.9803109443774953</v>
      </c>
      <c r="AM370" s="18">
        <f t="shared" si="110"/>
        <v>-0.81780641930076647</v>
      </c>
      <c r="AN370" s="18">
        <f t="shared" si="111"/>
        <v>-1.6888731130441619</v>
      </c>
      <c r="AO370">
        <f t="shared" si="112"/>
        <v>0.8710666937433954</v>
      </c>
      <c r="AP370">
        <f t="shared" si="113"/>
        <v>0.10130658752554267</v>
      </c>
      <c r="AQ370">
        <f t="shared" si="114"/>
        <v>1.1106845878311908</v>
      </c>
      <c r="AR370" s="18" t="str">
        <f t="shared" si="115"/>
        <v>A. 총체적과장형</v>
      </c>
      <c r="AS370">
        <f t="shared" si="116"/>
        <v>3.4</v>
      </c>
      <c r="AT370">
        <f t="shared" si="117"/>
        <v>3.75</v>
      </c>
      <c r="AU370">
        <f t="shared" si="118"/>
        <v>3</v>
      </c>
      <c r="AV370">
        <f t="shared" si="119"/>
        <v>3</v>
      </c>
    </row>
    <row r="371" spans="1:48" x14ac:dyDescent="0.3">
      <c r="A371" t="s">
        <v>130</v>
      </c>
      <c r="B371" t="s">
        <v>131</v>
      </c>
      <c r="C371">
        <v>2025</v>
      </c>
      <c r="D371" t="s">
        <v>95</v>
      </c>
      <c r="E371">
        <v>6</v>
      </c>
      <c r="F371">
        <v>6</v>
      </c>
      <c r="G371">
        <v>8</v>
      </c>
      <c r="H371">
        <v>6</v>
      </c>
      <c r="I371">
        <f t="shared" si="100"/>
        <v>4.8</v>
      </c>
      <c r="J371">
        <f t="array" ref="J371">STDEV(IF(($B$3:$B$722=$B371)*($C$3:$C$722=$C371)*($D$3:$D$722=$D371),$E$3:$E$722))</f>
        <v>2.1499353995462798</v>
      </c>
      <c r="K371">
        <f t="shared" si="101"/>
        <v>4.8</v>
      </c>
      <c r="L371">
        <f t="array" ref="L371">STDEV(IF(($B$3:$B$722=$B371)*($C$3:$C$722=$C371)*($D$3:$D$722=$D371),$F$3:$F$722))</f>
        <v>1.9321835661585915</v>
      </c>
      <c r="M371">
        <f t="shared" si="102"/>
        <v>6.6</v>
      </c>
      <c r="N371">
        <f t="array" ref="N371">STDEV(IF(($B$3:$B$722=$B371)*($C$3:$C$722=$C371)*($D$3:$D$722=$D371),$G$3:$G$722))</f>
        <v>2.5033311140691445</v>
      </c>
      <c r="O371">
        <f t="shared" si="103"/>
        <v>4.7</v>
      </c>
      <c r="P371">
        <f t="array" ref="P371">STDEV(IF(($B$3:$B$722=$B371)*($C$3:$C$722=$C371)*($D$3:$D$722=$D371),$H$3:$H$722))</f>
        <v>1.6363916944844767</v>
      </c>
      <c r="Q371" s="35">
        <f t="shared" si="104"/>
        <v>0.55815630565143814</v>
      </c>
      <c r="R371">
        <f t="shared" si="105"/>
        <v>0.62105900340811893</v>
      </c>
      <c r="S371">
        <f t="shared" si="106"/>
        <v>0.55925482335587307</v>
      </c>
      <c r="T371">
        <f t="shared" si="107"/>
        <v>0.7944308226335427</v>
      </c>
      <c r="U371" s="22">
        <v>-0.84038333333333337</v>
      </c>
      <c r="V371">
        <v>0</v>
      </c>
      <c r="W371">
        <v>11</v>
      </c>
      <c r="X371">
        <v>1</v>
      </c>
      <c r="Y371">
        <v>12</v>
      </c>
      <c r="Z371" s="25">
        <v>3.4</v>
      </c>
      <c r="AA371" s="28">
        <v>3.6</v>
      </c>
      <c r="AB371" s="28">
        <v>1.6</v>
      </c>
      <c r="AC371" s="28">
        <v>2.4</v>
      </c>
      <c r="AD371" s="31">
        <v>2.8</v>
      </c>
      <c r="AE371" s="31">
        <v>2.2000000000000002</v>
      </c>
      <c r="AF371">
        <v>5</v>
      </c>
      <c r="AG371" s="28">
        <f t="shared" si="108"/>
        <v>2.5333333333333332</v>
      </c>
      <c r="AH371" s="31">
        <f t="shared" si="109"/>
        <v>2.5</v>
      </c>
      <c r="AI371" s="22" cm="1">
        <f t="array" ref="AI371">IF(U371="",0,IFERROR((U371-AVERAGEIFS($U$3:$U$722,$A$3:$A$722,$A371))/_xlfn.STDEV.S(_xlfn._xlws.FILTER($U$3:$U$722,$A$3:$A$722=$A371)),0))</f>
        <v>-1.1839015406177082</v>
      </c>
      <c r="AJ371" s="25">
        <f t="array" ref="AJ371">IFERROR((Z371-AVERAGEIFS($Z$3:$Z$722,$A$3:$A$722,$A371))/_xlfn.STDEV.S(_xlfn._xlws.FILTER($Z$3:$Z$722,$A$3:$A$722=$A371)),"")</f>
        <v>0.48965287518119754</v>
      </c>
      <c r="AK371" s="28">
        <f t="array" ref="AK371">IFERROR((AG371-AVERAGEIFS($AG$3:$AG$722,$A$3:$A$722,$A371))/_xlfn.STDEV.S(_xlfn._xlws.FILTER($AG$3:$AG$722,$A$3:$A$722=$A371)),"")</f>
        <v>-1.4502583882145312</v>
      </c>
      <c r="AL371" s="31">
        <f t="array" ref="AL371">IFERROR((AH371-AVERAGEIFS($AH$3:$AH$722,$A$3:$A$722,$A371))/_xlfn.STDEV.S(_xlfn._xlws.FILTER($AH$3:$AH$722,$A$3:$A$722=$A371)),"")</f>
        <v>-0.72846807089216048</v>
      </c>
      <c r="AM371" s="18">
        <f t="shared" si="110"/>
        <v>-1.7420578462691463</v>
      </c>
      <c r="AN371" s="18">
        <f t="shared" si="111"/>
        <v>-6.8503430470240601E-2</v>
      </c>
      <c r="AO371">
        <f t="shared" si="112"/>
        <v>-1.6735544157989057</v>
      </c>
      <c r="AP371">
        <f t="shared" si="113"/>
        <v>-2.0095132115704044</v>
      </c>
      <c r="AQ371">
        <f t="shared" si="114"/>
        <v>-1.5228988935257033</v>
      </c>
      <c r="AR371" s="18" t="str">
        <f t="shared" si="115"/>
        <v>D. 균형일치형</v>
      </c>
      <c r="AS371">
        <f t="shared" si="116"/>
        <v>3.75</v>
      </c>
      <c r="AT371">
        <f t="shared" si="117"/>
        <v>3</v>
      </c>
      <c r="AU371">
        <f t="shared" si="118"/>
        <v>3</v>
      </c>
      <c r="AV371" t="str">
        <f t="shared" si="119"/>
        <v/>
      </c>
    </row>
    <row r="372" spans="1:48" x14ac:dyDescent="0.3">
      <c r="A372" t="s">
        <v>130</v>
      </c>
      <c r="B372" t="s">
        <v>131</v>
      </c>
      <c r="C372">
        <v>2025</v>
      </c>
      <c r="D372" t="s">
        <v>96</v>
      </c>
      <c r="E372">
        <v>6</v>
      </c>
      <c r="F372">
        <v>6</v>
      </c>
      <c r="G372">
        <v>8</v>
      </c>
      <c r="H372">
        <v>6</v>
      </c>
      <c r="I372">
        <f t="shared" si="100"/>
        <v>4.8</v>
      </c>
      <c r="J372">
        <f t="array" ref="J372">STDEV(IF(($B$3:$B$722=$B372)*($C$3:$C$722=$C372)*($D$3:$D$722=$D372),$E$3:$E$722))</f>
        <v>2.1499353995462798</v>
      </c>
      <c r="K372">
        <f t="shared" si="101"/>
        <v>4.8</v>
      </c>
      <c r="L372">
        <f t="array" ref="L372">STDEV(IF(($B$3:$B$722=$B372)*($C$3:$C$722=$C372)*($D$3:$D$722=$D372),$F$3:$F$722))</f>
        <v>1.9321835661585915</v>
      </c>
      <c r="M372">
        <f t="shared" si="102"/>
        <v>6.6</v>
      </c>
      <c r="N372">
        <f t="array" ref="N372">STDEV(IF(($B$3:$B$722=$B372)*($C$3:$C$722=$C372)*($D$3:$D$722=$D372),$G$3:$G$722))</f>
        <v>2.5033311140691445</v>
      </c>
      <c r="O372">
        <f t="shared" si="103"/>
        <v>4.7</v>
      </c>
      <c r="P372">
        <f t="array" ref="P372">STDEV(IF(($B$3:$B$722=$B372)*($C$3:$C$722=$C372)*($D$3:$D$722=$D372),$H$3:$H$722))</f>
        <v>1.6363916944844767</v>
      </c>
      <c r="Q372" s="35">
        <f t="shared" si="104"/>
        <v>0.55815630565143814</v>
      </c>
      <c r="R372">
        <f t="shared" si="105"/>
        <v>0.62105900340811893</v>
      </c>
      <c r="S372">
        <f t="shared" si="106"/>
        <v>0.55925482335587307</v>
      </c>
      <c r="T372">
        <f t="shared" si="107"/>
        <v>0.7944308226335427</v>
      </c>
      <c r="U372" s="22">
        <v>0.30121666666666669</v>
      </c>
      <c r="V372">
        <v>3</v>
      </c>
      <c r="W372">
        <v>1</v>
      </c>
      <c r="X372">
        <v>2</v>
      </c>
      <c r="Y372">
        <v>6</v>
      </c>
      <c r="Z372" s="25">
        <v>3.75</v>
      </c>
      <c r="AA372" s="28">
        <v>4</v>
      </c>
      <c r="AB372" s="28">
        <v>2.5</v>
      </c>
      <c r="AC372" s="28">
        <v>3.5</v>
      </c>
      <c r="AD372" s="31">
        <v>2.75</v>
      </c>
      <c r="AE372" s="31">
        <v>2.75</v>
      </c>
      <c r="AF372">
        <v>4</v>
      </c>
      <c r="AG372" s="28">
        <f t="shared" si="108"/>
        <v>3.3333333333333335</v>
      </c>
      <c r="AH372" s="31">
        <f t="shared" si="109"/>
        <v>2.75</v>
      </c>
      <c r="AI372" s="22" cm="1">
        <f t="array" ref="AI372">IF(U372="",0,IFERROR((U372-AVERAGEIFS($U$3:$U$722,$A$3:$A$722,$A372))/_xlfn.STDEV.S(_xlfn._xlws.FILTER($U$3:$U$722,$A$3:$A$722=$A372)),0))</f>
        <v>0.80387886898539673</v>
      </c>
      <c r="AJ372" s="25">
        <f t="array" ref="AJ372">IFERROR((Z372-AVERAGEIFS($Z$3:$Z$722,$A$3:$A$722,$A372))/_xlfn.STDEV.S(_xlfn._xlws.FILTER($Z$3:$Z$722,$A$3:$A$722=$A372)),"")</f>
        <v>1.1390872148952083</v>
      </c>
      <c r="AK372" s="28">
        <f t="array" ref="AK372">IFERROR((AG372-AVERAGEIFS($AG$3:$AG$722,$A$3:$A$722,$A372))/_xlfn.STDEV.S(_xlfn._xlws.FILTER($AG$3:$AG$722,$A$3:$A$722=$A372)),"")</f>
        <v>0.57564823655079955</v>
      </c>
      <c r="AL372" s="31">
        <f t="array" ref="AL372">IFERROR((AH372-AVERAGEIFS($AH$3:$AH$722,$A$3:$A$722,$A372))/_xlfn.STDEV.S(_xlfn._xlws.FILTER($AH$3:$AH$722,$A$3:$A$722=$A372)),"")</f>
        <v>8.4165633688736544E-2</v>
      </c>
      <c r="AM372" s="18">
        <f t="shared" si="110"/>
        <v>0.24572256333395859</v>
      </c>
      <c r="AN372" s="18">
        <f t="shared" si="111"/>
        <v>0.58093090924377011</v>
      </c>
      <c r="AO372">
        <f t="shared" si="112"/>
        <v>-0.33520834590981152</v>
      </c>
      <c r="AP372">
        <f t="shared" si="113"/>
        <v>1.6393413194926487E-2</v>
      </c>
      <c r="AQ372">
        <f t="shared" si="114"/>
        <v>-0.71026518894480617</v>
      </c>
      <c r="AR372" s="18" t="str">
        <f t="shared" si="115"/>
        <v>D. 균형일치형</v>
      </c>
      <c r="AS372">
        <f t="shared" si="116"/>
        <v>3</v>
      </c>
      <c r="AT372">
        <f t="shared" si="117"/>
        <v>3</v>
      </c>
      <c r="AU372" t="str">
        <f t="shared" si="118"/>
        <v/>
      </c>
      <c r="AV372" t="str">
        <f t="shared" si="119"/>
        <v/>
      </c>
    </row>
    <row r="373" spans="1:48" x14ac:dyDescent="0.3">
      <c r="A373" t="s">
        <v>130</v>
      </c>
      <c r="B373" t="s">
        <v>131</v>
      </c>
      <c r="C373">
        <v>2025</v>
      </c>
      <c r="D373" t="s">
        <v>97</v>
      </c>
      <c r="E373">
        <v>6</v>
      </c>
      <c r="F373">
        <v>6</v>
      </c>
      <c r="G373">
        <v>8</v>
      </c>
      <c r="H373">
        <v>6</v>
      </c>
      <c r="I373">
        <f t="shared" si="100"/>
        <v>4.8</v>
      </c>
      <c r="J373">
        <f t="array" ref="J373">STDEV(IF(($B$3:$B$722=$B373)*($C$3:$C$722=$C373)*($D$3:$D$722=$D373),$E$3:$E$722))</f>
        <v>2.1499353995462798</v>
      </c>
      <c r="K373">
        <f t="shared" si="101"/>
        <v>4.8</v>
      </c>
      <c r="L373">
        <f t="array" ref="L373">STDEV(IF(($B$3:$B$722=$B373)*($C$3:$C$722=$C373)*($D$3:$D$722=$D373),$F$3:$F$722))</f>
        <v>1.9321835661585915</v>
      </c>
      <c r="M373">
        <f t="shared" si="102"/>
        <v>6.6</v>
      </c>
      <c r="N373">
        <f t="array" ref="N373">STDEV(IF(($B$3:$B$722=$B373)*($C$3:$C$722=$C373)*($D$3:$D$722=$D373),$G$3:$G$722))</f>
        <v>2.5033311140691445</v>
      </c>
      <c r="O373">
        <f t="shared" si="103"/>
        <v>4.7</v>
      </c>
      <c r="P373">
        <f t="array" ref="P373">STDEV(IF(($B$3:$B$722=$B373)*($C$3:$C$722=$C373)*($D$3:$D$722=$D373),$H$3:$H$722))</f>
        <v>1.6363916944844767</v>
      </c>
      <c r="Q373" s="35">
        <f t="shared" si="104"/>
        <v>0.55815630565143814</v>
      </c>
      <c r="R373">
        <f t="shared" si="105"/>
        <v>0.62105900340811893</v>
      </c>
      <c r="S373">
        <f t="shared" si="106"/>
        <v>0.55925482335587307</v>
      </c>
      <c r="T373">
        <f t="shared" si="107"/>
        <v>0.7944308226335427</v>
      </c>
      <c r="U373" s="22">
        <v>0.19993103448275859</v>
      </c>
      <c r="V373">
        <v>16</v>
      </c>
      <c r="W373">
        <v>11</v>
      </c>
      <c r="X373">
        <v>2</v>
      </c>
      <c r="Y373">
        <v>29</v>
      </c>
      <c r="Z373" s="25">
        <v>3</v>
      </c>
      <c r="AA373" s="28">
        <v>4.5</v>
      </c>
      <c r="AB373" s="28">
        <v>1.5</v>
      </c>
      <c r="AC373" s="28">
        <v>3</v>
      </c>
      <c r="AD373" s="31">
        <v>3.5</v>
      </c>
      <c r="AE373" s="31">
        <v>2</v>
      </c>
      <c r="AF373">
        <v>2</v>
      </c>
      <c r="AG373" s="28">
        <f t="shared" si="108"/>
        <v>3</v>
      </c>
      <c r="AH373" s="31">
        <f t="shared" si="109"/>
        <v>2.75</v>
      </c>
      <c r="AI373" s="22" cm="1">
        <f t="array" ref="AI373">IF(U373="",0,IFERROR((U373-AVERAGEIFS($U$3:$U$722,$A$3:$A$722,$A373))/_xlfn.STDEV.S(_xlfn._xlws.FILTER($U$3:$U$722,$A$3:$A$722=$A373)),0))</f>
        <v>0.62751797600235704</v>
      </c>
      <c r="AJ373" s="25">
        <f t="array" ref="AJ373">IFERROR((Z373-AVERAGEIFS($Z$3:$Z$722,$A$3:$A$722,$A373))/_xlfn.STDEV.S(_xlfn._xlws.FILTER($Z$3:$Z$722,$A$3:$A$722=$A373)),"")</f>
        <v>-0.25255779877767154</v>
      </c>
      <c r="AK373" s="28">
        <f t="array" ref="AK373">IFERROR((AG373-AVERAGEIFS($AG$3:$AG$722,$A$3:$A$722,$A373))/_xlfn.STDEV.S(_xlfn._xlws.FILTER($AG$3:$AG$722,$A$3:$A$722=$A373)),"")</f>
        <v>-0.26847952376808837</v>
      </c>
      <c r="AL373" s="31">
        <f t="array" ref="AL373">IFERROR((AH373-AVERAGEIFS($AH$3:$AH$722,$A$3:$A$722,$A373))/_xlfn.STDEV.S(_xlfn._xlws.FILTER($AH$3:$AH$722,$A$3:$A$722=$A373)),"")</f>
        <v>8.4165633688736544E-2</v>
      </c>
      <c r="AM373" s="18">
        <f t="shared" si="110"/>
        <v>6.9361670350918891E-2</v>
      </c>
      <c r="AN373" s="18">
        <f t="shared" si="111"/>
        <v>-0.81071410442910974</v>
      </c>
      <c r="AO373">
        <f t="shared" si="112"/>
        <v>0.88007577478002852</v>
      </c>
      <c r="AP373">
        <f t="shared" si="113"/>
        <v>-0.82773434712396143</v>
      </c>
      <c r="AQ373">
        <f t="shared" si="114"/>
        <v>-0.71026518894480617</v>
      </c>
      <c r="AR373" s="18" t="str">
        <f t="shared" si="115"/>
        <v>D. 균형일치형</v>
      </c>
      <c r="AS373">
        <f t="shared" si="116"/>
        <v>3</v>
      </c>
      <c r="AT373" t="str">
        <f t="shared" si="117"/>
        <v/>
      </c>
      <c r="AU373" t="str">
        <f t="shared" si="118"/>
        <v/>
      </c>
      <c r="AV373" t="str">
        <f t="shared" si="119"/>
        <v/>
      </c>
    </row>
    <row r="374" spans="1:48" x14ac:dyDescent="0.3">
      <c r="A374" t="s">
        <v>130</v>
      </c>
      <c r="B374" t="s">
        <v>131</v>
      </c>
      <c r="C374">
        <v>2025</v>
      </c>
      <c r="D374" t="s">
        <v>98</v>
      </c>
      <c r="E374">
        <v>6</v>
      </c>
      <c r="F374">
        <v>6</v>
      </c>
      <c r="G374">
        <v>8</v>
      </c>
      <c r="H374">
        <v>6</v>
      </c>
      <c r="I374">
        <f t="shared" si="100"/>
        <v>4.8</v>
      </c>
      <c r="J374">
        <f t="array" ref="J374">STDEV(IF(($B$3:$B$722=$B374)*($C$3:$C$722=$C374)*($D$3:$D$722=$D374),$E$3:$E$722))</f>
        <v>2.1499353995462798</v>
      </c>
      <c r="K374">
        <f t="shared" si="101"/>
        <v>4.8</v>
      </c>
      <c r="L374">
        <f t="array" ref="L374">STDEV(IF(($B$3:$B$722=$B374)*($C$3:$C$722=$C374)*($D$3:$D$722=$D374),$F$3:$F$722))</f>
        <v>1.9321835661585915</v>
      </c>
      <c r="M374">
        <f t="shared" si="102"/>
        <v>6.6</v>
      </c>
      <c r="N374">
        <f t="array" ref="N374">STDEV(IF(($B$3:$B$722=$B374)*($C$3:$C$722=$C374)*($D$3:$D$722=$D374),$G$3:$G$722))</f>
        <v>2.5033311140691445</v>
      </c>
      <c r="O374">
        <f t="shared" si="103"/>
        <v>4.7</v>
      </c>
      <c r="P374">
        <f t="array" ref="P374">STDEV(IF(($B$3:$B$722=$B374)*($C$3:$C$722=$C374)*($D$3:$D$722=$D374),$H$3:$H$722))</f>
        <v>1.6363916944844767</v>
      </c>
      <c r="Q374" s="35">
        <f t="shared" si="104"/>
        <v>0.55815630565143814</v>
      </c>
      <c r="R374">
        <f t="shared" si="105"/>
        <v>0.62105900340811893</v>
      </c>
      <c r="S374">
        <f t="shared" si="106"/>
        <v>0.55925482335587307</v>
      </c>
      <c r="T374">
        <f t="shared" si="107"/>
        <v>0.7944308226335427</v>
      </c>
      <c r="U374" s="22">
        <v>-0.5708266666666667</v>
      </c>
      <c r="V374">
        <v>2</v>
      </c>
      <c r="W374">
        <v>10</v>
      </c>
      <c r="X374">
        <v>3</v>
      </c>
      <c r="Y374">
        <v>15</v>
      </c>
      <c r="Z374" s="25">
        <v>3</v>
      </c>
      <c r="AA374" s="28">
        <v>3.5714285714285721</v>
      </c>
      <c r="AB374" s="28">
        <v>2.5714285714285721</v>
      </c>
      <c r="AC374" s="28">
        <v>2.8571428571428572</v>
      </c>
      <c r="AD374" s="31">
        <v>3.4285714285714279</v>
      </c>
      <c r="AE374" s="31">
        <v>2</v>
      </c>
      <c r="AF374">
        <v>7</v>
      </c>
      <c r="AG374" s="28">
        <f t="shared" si="108"/>
        <v>3.0000000000000004</v>
      </c>
      <c r="AH374" s="31">
        <f t="shared" si="109"/>
        <v>2.714285714285714</v>
      </c>
      <c r="AI374" s="22" cm="1">
        <f t="array" ref="AI374">IF(U374="",0,IFERROR((U374-AVERAGEIFS($U$3:$U$722,$A$3:$A$722,$A374))/_xlfn.STDEV.S(_xlfn._xlws.FILTER($U$3:$U$722,$A$3:$A$722=$A374)),0))</f>
        <v>-0.71454321784448271</v>
      </c>
      <c r="AJ374" s="25">
        <f t="array" ref="AJ374">IFERROR((Z374-AVERAGEIFS($Z$3:$Z$722,$A$3:$A$722,$A374))/_xlfn.STDEV.S(_xlfn._xlws.FILTER($Z$3:$Z$722,$A$3:$A$722=$A374)),"")</f>
        <v>-0.25255779877767154</v>
      </c>
      <c r="AK374" s="28">
        <f t="array" ref="AK374">IFERROR((AG374-AVERAGEIFS($AG$3:$AG$722,$A$3:$A$722,$A374))/_xlfn.STDEV.S(_xlfn._xlws.FILTER($AG$3:$AG$722,$A$3:$A$722=$A374)),"")</f>
        <v>-0.26847952376808726</v>
      </c>
      <c r="AL374" s="31">
        <f t="array" ref="AL374">IFERROR((AH374-AVERAGEIFS($AH$3:$AH$722,$A$3:$A$722,$A374))/_xlfn.STDEV.S(_xlfn._xlws.FILTER($AH$3:$AH$722,$A$3:$A$722=$A374)),"")</f>
        <v>-3.1924895537106916E-2</v>
      </c>
      <c r="AM374" s="18">
        <f t="shared" si="110"/>
        <v>-1.2726995234959209</v>
      </c>
      <c r="AN374" s="18">
        <f t="shared" si="111"/>
        <v>-0.81071410442910974</v>
      </c>
      <c r="AO374">
        <f t="shared" si="112"/>
        <v>-0.46198541906681118</v>
      </c>
      <c r="AP374">
        <f t="shared" si="113"/>
        <v>-0.82773434712396032</v>
      </c>
      <c r="AQ374">
        <f t="shared" si="114"/>
        <v>-0.82635571817064957</v>
      </c>
      <c r="AR374" s="18" t="str">
        <f t="shared" si="115"/>
        <v>A. 총체적과장형</v>
      </c>
      <c r="AS374" t="str">
        <f t="shared" si="116"/>
        <v/>
      </c>
      <c r="AT374" t="str">
        <f t="shared" si="117"/>
        <v/>
      </c>
      <c r="AU374" t="str">
        <f t="shared" si="118"/>
        <v/>
      </c>
      <c r="AV374" t="str">
        <f t="shared" si="119"/>
        <v/>
      </c>
    </row>
    <row r="375" spans="1:48" x14ac:dyDescent="0.3">
      <c r="A375" t="s">
        <v>132</v>
      </c>
      <c r="B375" t="s">
        <v>131</v>
      </c>
      <c r="C375">
        <v>2023</v>
      </c>
      <c r="D375" t="s">
        <v>87</v>
      </c>
      <c r="E375">
        <v>2</v>
      </c>
      <c r="F375">
        <v>4</v>
      </c>
      <c r="G375">
        <v>8</v>
      </c>
      <c r="H375">
        <v>1</v>
      </c>
      <c r="I375">
        <f t="shared" si="100"/>
        <v>4.4000000000000004</v>
      </c>
      <c r="J375">
        <f t="array" ref="J375">STDEV(IF(($B$3:$B$722=$B375)*($C$3:$C$722=$C375)*($D$3:$D$722=$D375),$E$3:$E$722))</f>
        <v>2.270584848790187</v>
      </c>
      <c r="K375">
        <f t="shared" si="101"/>
        <v>4</v>
      </c>
      <c r="L375">
        <f t="array" ref="L375">STDEV(IF(($B$3:$B$722=$B375)*($C$3:$C$722=$C375)*($D$3:$D$722=$D375),$F$3:$F$722))</f>
        <v>1.8856180831641267</v>
      </c>
      <c r="M375">
        <f t="shared" si="102"/>
        <v>6</v>
      </c>
      <c r="N375">
        <f t="array" ref="N375">STDEV(IF(($B$3:$B$722=$B375)*($C$3:$C$722=$C375)*($D$3:$D$722=$D375),$G$3:$G$722))</f>
        <v>2.3094010767585029</v>
      </c>
      <c r="O375">
        <f t="shared" si="103"/>
        <v>3.7</v>
      </c>
      <c r="P375">
        <f t="array" ref="P375">STDEV(IF(($B$3:$B$722=$B375)*($C$3:$C$722=$C375)*($D$3:$D$722=$D375),$H$3:$H$722))</f>
        <v>2.6687491868330793</v>
      </c>
      <c r="Q375" s="35">
        <f t="shared" si="104"/>
        <v>-1.0569963951264665</v>
      </c>
      <c r="R375">
        <f t="shared" si="105"/>
        <v>0</v>
      </c>
      <c r="S375">
        <f t="shared" si="106"/>
        <v>0.86602540378443871</v>
      </c>
      <c r="T375">
        <f t="shared" si="107"/>
        <v>-1.0117099101410894</v>
      </c>
      <c r="U375" s="22">
        <v>-0.26873846153846148</v>
      </c>
      <c r="V375">
        <v>2</v>
      </c>
      <c r="W375">
        <v>6</v>
      </c>
      <c r="X375">
        <v>5</v>
      </c>
      <c r="Y375">
        <v>13</v>
      </c>
      <c r="Z375" s="25">
        <v>3.270833333333333</v>
      </c>
      <c r="AA375" s="28">
        <v>3.3125</v>
      </c>
      <c r="AB375" s="28">
        <v>2.875</v>
      </c>
      <c r="AC375" s="28">
        <v>2.770833333333333</v>
      </c>
      <c r="AD375" s="31">
        <v>3.208333333333333</v>
      </c>
      <c r="AE375" s="31">
        <v>2.270833333333333</v>
      </c>
      <c r="AF375">
        <v>48</v>
      </c>
      <c r="AG375" s="28">
        <f t="shared" si="108"/>
        <v>2.9861111111111107</v>
      </c>
      <c r="AH375" s="31">
        <f t="shared" si="109"/>
        <v>2.739583333333333</v>
      </c>
      <c r="AI375" s="22" cm="1">
        <f t="array" ref="AI375">IF(U375="",0,IFERROR((U375-AVERAGEIFS($U$3:$U$722,$A$3:$A$722,$A375))/_xlfn.STDEV.S(_xlfn._xlws.FILTER($U$3:$U$722,$A$3:$A$722=$A375)),0))</f>
        <v>-0.91409614347770118</v>
      </c>
      <c r="AJ375" s="25">
        <f t="array" ref="AJ375">IFERROR((Z375-AVERAGEIFS($Z$3:$Z$722,$A$3:$A$722,$A375))/_xlfn.STDEV.S(_xlfn._xlws.FILTER($Z$3:$Z$722,$A$3:$A$722=$A375)),"")</f>
        <v>-0.80811200340546951</v>
      </c>
      <c r="AK375" s="28">
        <f t="array" ref="AK375">IFERROR((AG375-AVERAGEIFS($AG$3:$AG$722,$A$3:$A$722,$A375))/_xlfn.STDEV.S(_xlfn._xlws.FILTER($AG$3:$AG$722,$A$3:$A$722=$A375)),"")</f>
        <v>-1.0647344705014112</v>
      </c>
      <c r="AL375" s="31">
        <f t="array" ref="AL375">IFERROR((AH375-AVERAGEIFS($AH$3:$AH$722,$A$3:$A$722,$A375))/_xlfn.STDEV.S(_xlfn._xlws.FILTER($AH$3:$AH$722,$A$3:$A$722=$A375)),"")</f>
        <v>-0.84749617839186486</v>
      </c>
      <c r="AM375" s="18">
        <f t="shared" si="110"/>
        <v>0.1429002516487653</v>
      </c>
      <c r="AN375" s="18">
        <f t="shared" si="111"/>
        <v>0.24888439172099697</v>
      </c>
      <c r="AO375">
        <f t="shared" si="112"/>
        <v>-0.10598414007223167</v>
      </c>
      <c r="AP375">
        <f t="shared" si="113"/>
        <v>-1.9307598742858501</v>
      </c>
      <c r="AQ375">
        <f t="shared" si="114"/>
        <v>0.16421373174922449</v>
      </c>
      <c r="AR375" s="18" t="str">
        <f t="shared" si="115"/>
        <v>D. 균형일치형</v>
      </c>
      <c r="AS375">
        <f t="shared" si="116"/>
        <v>3.225806451612903</v>
      </c>
      <c r="AT375">
        <f t="shared" si="117"/>
        <v>3</v>
      </c>
      <c r="AU375">
        <f t="shared" si="118"/>
        <v>3.3636363636363642</v>
      </c>
      <c r="AV375">
        <f t="shared" si="119"/>
        <v>3.3636363636363642</v>
      </c>
    </row>
    <row r="376" spans="1:48" x14ac:dyDescent="0.3">
      <c r="A376" t="s">
        <v>132</v>
      </c>
      <c r="B376" t="s">
        <v>131</v>
      </c>
      <c r="C376">
        <v>2023</v>
      </c>
      <c r="D376" t="s">
        <v>88</v>
      </c>
      <c r="E376">
        <v>2</v>
      </c>
      <c r="F376">
        <v>4</v>
      </c>
      <c r="G376">
        <v>8</v>
      </c>
      <c r="H376">
        <v>1</v>
      </c>
      <c r="I376">
        <f t="shared" si="100"/>
        <v>4.4000000000000004</v>
      </c>
      <c r="J376">
        <f t="array" ref="J376">STDEV(IF(($B$3:$B$722=$B376)*($C$3:$C$722=$C376)*($D$3:$D$722=$D376),$E$3:$E$722))</f>
        <v>2.270584848790187</v>
      </c>
      <c r="K376">
        <f t="shared" si="101"/>
        <v>4</v>
      </c>
      <c r="L376">
        <f t="array" ref="L376">STDEV(IF(($B$3:$B$722=$B376)*($C$3:$C$722=$C376)*($D$3:$D$722=$D376),$F$3:$F$722))</f>
        <v>1.8856180831641267</v>
      </c>
      <c r="M376">
        <f t="shared" si="102"/>
        <v>6</v>
      </c>
      <c r="N376">
        <f t="array" ref="N376">STDEV(IF(($B$3:$B$722=$B376)*($C$3:$C$722=$C376)*($D$3:$D$722=$D376),$G$3:$G$722))</f>
        <v>2.3094010767585029</v>
      </c>
      <c r="O376">
        <f t="shared" si="103"/>
        <v>3.7</v>
      </c>
      <c r="P376">
        <f t="array" ref="P376">STDEV(IF(($B$3:$B$722=$B376)*($C$3:$C$722=$C376)*($D$3:$D$722=$D376),$H$3:$H$722))</f>
        <v>2.6687491868330793</v>
      </c>
      <c r="Q376" s="35">
        <f t="shared" si="104"/>
        <v>-1.0569963951264665</v>
      </c>
      <c r="R376">
        <f t="shared" si="105"/>
        <v>0</v>
      </c>
      <c r="S376">
        <f t="shared" si="106"/>
        <v>0.86602540378443871</v>
      </c>
      <c r="T376">
        <f t="shared" si="107"/>
        <v>-1.0117099101410894</v>
      </c>
      <c r="V376">
        <v>0</v>
      </c>
      <c r="W376">
        <v>0</v>
      </c>
      <c r="X376">
        <v>2</v>
      </c>
      <c r="Y376">
        <v>2</v>
      </c>
      <c r="Z376" s="25">
        <v>3.225806451612903</v>
      </c>
      <c r="AA376" s="28">
        <v>3.5161290322580649</v>
      </c>
      <c r="AB376" s="28">
        <v>2.612903225806452</v>
      </c>
      <c r="AC376" s="28">
        <v>2.645161290322581</v>
      </c>
      <c r="AD376" s="31">
        <v>3.32258064516129</v>
      </c>
      <c r="AE376" s="31">
        <v>2.193548387096774</v>
      </c>
      <c r="AF376">
        <v>31</v>
      </c>
      <c r="AG376" s="28">
        <f t="shared" si="108"/>
        <v>2.9247311827956994</v>
      </c>
      <c r="AH376" s="31">
        <f t="shared" si="109"/>
        <v>2.758064516129032</v>
      </c>
      <c r="AI376" s="22" cm="1">
        <f t="array" ref="AI376">IF(U376="",0,IFERROR((U376-AVERAGEIFS($U$3:$U$722,$A$3:$A$722,$A376))/_xlfn.STDEV.S(_xlfn._xlws.FILTER($U$3:$U$722,$A$3:$A$722=$A376)),0))</f>
        <v>0</v>
      </c>
      <c r="AJ376" s="25">
        <f t="array" ref="AJ376">IFERROR((Z376-AVERAGEIFS($Z$3:$Z$722,$A$3:$A$722,$A376))/_xlfn.STDEV.S(_xlfn._xlws.FILTER($Z$3:$Z$722,$A$3:$A$722=$A376)),"")</f>
        <v>-0.95317902212847616</v>
      </c>
      <c r="AK376" s="28">
        <f t="array" ref="AK376">IFERROR((AG376-AVERAGEIFS($AG$3:$AG$722,$A$3:$A$722,$A376))/_xlfn.STDEV.S(_xlfn._xlws.FILTER($AG$3:$AG$722,$A$3:$A$722=$A376)),"")</f>
        <v>-1.3089898003135982</v>
      </c>
      <c r="AL376" s="31">
        <f t="array" ref="AL376">IFERROR((AH376-AVERAGEIFS($AH$3:$AH$722,$A$3:$A$722,$A376))/_xlfn.STDEV.S(_xlfn._xlws.FILTER($AH$3:$AH$722,$A$3:$A$722=$A376)),"")</f>
        <v>-0.78218071410953116</v>
      </c>
      <c r="AM376" s="18">
        <f t="shared" si="110"/>
        <v>1.0569963951264665</v>
      </c>
      <c r="AN376" s="18">
        <f t="shared" si="111"/>
        <v>0.10381737299799032</v>
      </c>
      <c r="AO376">
        <f t="shared" si="112"/>
        <v>0.95317902212847616</v>
      </c>
      <c r="AP376">
        <f t="shared" si="113"/>
        <v>-2.1750152040980368</v>
      </c>
      <c r="AQ376">
        <f t="shared" si="114"/>
        <v>0.22952919603155819</v>
      </c>
      <c r="AR376" s="18" t="str">
        <f t="shared" si="115"/>
        <v>D. 균형일치형</v>
      </c>
      <c r="AS376">
        <f t="shared" si="116"/>
        <v>3</v>
      </c>
      <c r="AT376">
        <f t="shared" si="117"/>
        <v>3.3636363636363642</v>
      </c>
      <c r="AU376">
        <f t="shared" si="118"/>
        <v>3.3636363636363642</v>
      </c>
      <c r="AV376">
        <f t="shared" si="119"/>
        <v>3.4</v>
      </c>
    </row>
    <row r="377" spans="1:48" x14ac:dyDescent="0.3">
      <c r="A377" t="s">
        <v>132</v>
      </c>
      <c r="B377" t="s">
        <v>131</v>
      </c>
      <c r="C377">
        <v>2023</v>
      </c>
      <c r="D377" t="s">
        <v>89</v>
      </c>
      <c r="E377">
        <v>2</v>
      </c>
      <c r="F377">
        <v>4</v>
      </c>
      <c r="G377">
        <v>8</v>
      </c>
      <c r="H377">
        <v>1</v>
      </c>
      <c r="I377">
        <f t="shared" si="100"/>
        <v>4.4000000000000004</v>
      </c>
      <c r="J377">
        <f t="array" ref="J377">STDEV(IF(($B$3:$B$722=$B377)*($C$3:$C$722=$C377)*($D$3:$D$722=$D377),$E$3:$E$722))</f>
        <v>2.270584848790187</v>
      </c>
      <c r="K377">
        <f t="shared" si="101"/>
        <v>4</v>
      </c>
      <c r="L377">
        <f t="array" ref="L377">STDEV(IF(($B$3:$B$722=$B377)*($C$3:$C$722=$C377)*($D$3:$D$722=$D377),$F$3:$F$722))</f>
        <v>1.8856180831641267</v>
      </c>
      <c r="M377">
        <f t="shared" si="102"/>
        <v>6</v>
      </c>
      <c r="N377">
        <f t="array" ref="N377">STDEV(IF(($B$3:$B$722=$B377)*($C$3:$C$722=$C377)*($D$3:$D$722=$D377),$G$3:$G$722))</f>
        <v>2.3094010767585029</v>
      </c>
      <c r="O377">
        <f t="shared" si="103"/>
        <v>3.7</v>
      </c>
      <c r="P377">
        <f t="array" ref="P377">STDEV(IF(($B$3:$B$722=$B377)*($C$3:$C$722=$C377)*($D$3:$D$722=$D377),$H$3:$H$722))</f>
        <v>2.6687491868330793</v>
      </c>
      <c r="Q377" s="35">
        <f t="shared" si="104"/>
        <v>-1.0569963951264665</v>
      </c>
      <c r="R377">
        <f t="shared" si="105"/>
        <v>0</v>
      </c>
      <c r="S377">
        <f t="shared" si="106"/>
        <v>0.86602540378443871</v>
      </c>
      <c r="T377">
        <f t="shared" si="107"/>
        <v>-1.0117099101410894</v>
      </c>
      <c r="U377" s="22">
        <v>0.50908750000000003</v>
      </c>
      <c r="V377">
        <v>5</v>
      </c>
      <c r="W377">
        <v>0</v>
      </c>
      <c r="X377">
        <v>3</v>
      </c>
      <c r="Y377">
        <v>8</v>
      </c>
      <c r="Z377" s="25">
        <v>3</v>
      </c>
      <c r="AA377" s="28">
        <v>3.6190476190476191</v>
      </c>
      <c r="AB377" s="28">
        <v>3</v>
      </c>
      <c r="AC377" s="28">
        <v>2.714285714285714</v>
      </c>
      <c r="AD377" s="31">
        <v>3.4285714285714279</v>
      </c>
      <c r="AE377" s="31">
        <v>1.9047619047619051</v>
      </c>
      <c r="AF377">
        <v>21</v>
      </c>
      <c r="AG377" s="28">
        <f t="shared" si="108"/>
        <v>3.1111111111111107</v>
      </c>
      <c r="AH377" s="31">
        <f t="shared" si="109"/>
        <v>2.6666666666666665</v>
      </c>
      <c r="AI377" s="22" cm="1">
        <f t="array" ref="AI377">IF(U377="",0,IFERROR((U377-AVERAGEIFS($U$3:$U$722,$A$3:$A$722,$A377))/_xlfn.STDEV.S(_xlfn._xlws.FILTER($U$3:$U$722,$A$3:$A$722=$A377)),0))</f>
        <v>0.74249430655946858</v>
      </c>
      <c r="AJ377" s="25">
        <f t="array" ref="AJ377">IFERROR((Z377-AVERAGEIFS($Z$3:$Z$722,$A$3:$A$722,$A377))/_xlfn.STDEV.S(_xlfn._xlws.FILTER($Z$3:$Z$722,$A$3:$A$722=$A377)),"")</f>
        <v>-1.6806792951274359</v>
      </c>
      <c r="AK377" s="28">
        <f t="array" ref="AK377">IFERROR((AG377-AVERAGEIFS($AG$3:$AG$722,$A$3:$A$722,$A377))/_xlfn.STDEV.S(_xlfn._xlws.FILTER($AG$3:$AG$722,$A$3:$A$722=$A377)),"")</f>
        <v>-0.56730938278169452</v>
      </c>
      <c r="AL377" s="31">
        <f t="array" ref="AL377">IFERROR((AH377-AVERAGEIFS($AH$3:$AH$722,$A$3:$A$722,$A377))/_xlfn.STDEV.S(_xlfn._xlws.FILTER($AH$3:$AH$722,$A$3:$A$722=$A377)),"")</f>
        <v>-1.1051953738330709</v>
      </c>
      <c r="AM377" s="18">
        <f t="shared" si="110"/>
        <v>1.7994907016859352</v>
      </c>
      <c r="AN377" s="18">
        <f t="shared" si="111"/>
        <v>-0.62368290000096938</v>
      </c>
      <c r="AO377">
        <f t="shared" si="112"/>
        <v>2.4231736016869045</v>
      </c>
      <c r="AP377">
        <f t="shared" si="113"/>
        <v>-1.4333347865661332</v>
      </c>
      <c r="AQ377">
        <f t="shared" si="114"/>
        <v>-9.3485463691981519E-2</v>
      </c>
      <c r="AR377" s="18" t="str">
        <f t="shared" si="115"/>
        <v>C. 내부은폐형</v>
      </c>
      <c r="AS377">
        <f t="shared" si="116"/>
        <v>3.3636363636363642</v>
      </c>
      <c r="AT377">
        <f t="shared" si="117"/>
        <v>3.3636363636363642</v>
      </c>
      <c r="AU377">
        <f t="shared" si="118"/>
        <v>3.4</v>
      </c>
      <c r="AV377">
        <f t="shared" si="119"/>
        <v>3.5909090909090908</v>
      </c>
    </row>
    <row r="378" spans="1:48" x14ac:dyDescent="0.3">
      <c r="A378" t="s">
        <v>132</v>
      </c>
      <c r="B378" t="s">
        <v>131</v>
      </c>
      <c r="C378">
        <v>2023</v>
      </c>
      <c r="D378" t="s">
        <v>90</v>
      </c>
      <c r="E378">
        <v>2</v>
      </c>
      <c r="F378">
        <v>4</v>
      </c>
      <c r="G378">
        <v>8</v>
      </c>
      <c r="H378">
        <v>1</v>
      </c>
      <c r="I378">
        <f t="shared" si="100"/>
        <v>4.4000000000000004</v>
      </c>
      <c r="J378">
        <f t="array" ref="J378">STDEV(IF(($B$3:$B$722=$B378)*($C$3:$C$722=$C378)*($D$3:$D$722=$D378),$E$3:$E$722))</f>
        <v>2.270584848790187</v>
      </c>
      <c r="K378">
        <f t="shared" si="101"/>
        <v>4</v>
      </c>
      <c r="L378">
        <f t="array" ref="L378">STDEV(IF(($B$3:$B$722=$B378)*($C$3:$C$722=$C378)*($D$3:$D$722=$D378),$F$3:$F$722))</f>
        <v>1.8856180831641267</v>
      </c>
      <c r="M378">
        <f t="shared" si="102"/>
        <v>6</v>
      </c>
      <c r="N378">
        <f t="array" ref="N378">STDEV(IF(($B$3:$B$722=$B378)*($C$3:$C$722=$C378)*($D$3:$D$722=$D378),$G$3:$G$722))</f>
        <v>2.3094010767585029</v>
      </c>
      <c r="O378">
        <f t="shared" si="103"/>
        <v>3.7</v>
      </c>
      <c r="P378">
        <f t="array" ref="P378">STDEV(IF(($B$3:$B$722=$B378)*($C$3:$C$722=$C378)*($D$3:$D$722=$D378),$H$3:$H$722))</f>
        <v>2.6687491868330793</v>
      </c>
      <c r="Q378" s="35">
        <f t="shared" si="104"/>
        <v>-1.0569963951264665</v>
      </c>
      <c r="R378">
        <f t="shared" si="105"/>
        <v>0</v>
      </c>
      <c r="S378">
        <f t="shared" si="106"/>
        <v>0.86602540378443871</v>
      </c>
      <c r="T378">
        <f t="shared" si="107"/>
        <v>-1.0117099101410894</v>
      </c>
      <c r="U378" s="22">
        <v>0.5887941176470588</v>
      </c>
      <c r="V378">
        <v>10</v>
      </c>
      <c r="W378">
        <v>0</v>
      </c>
      <c r="X378">
        <v>7</v>
      </c>
      <c r="Y378">
        <v>17</v>
      </c>
      <c r="Z378" s="25">
        <v>3.3636363636363642</v>
      </c>
      <c r="AA378" s="28">
        <v>3.2272727272727271</v>
      </c>
      <c r="AB378" s="28">
        <v>3.0909090909090908</v>
      </c>
      <c r="AC378" s="28">
        <v>2.9772727272727271</v>
      </c>
      <c r="AD378" s="31">
        <v>3.1818181818181821</v>
      </c>
      <c r="AE378" s="31">
        <v>2.3409090909090908</v>
      </c>
      <c r="AF378">
        <v>44</v>
      </c>
      <c r="AG378" s="28">
        <f t="shared" si="108"/>
        <v>3.0984848484848482</v>
      </c>
      <c r="AH378" s="31">
        <f t="shared" si="109"/>
        <v>2.7613636363636367</v>
      </c>
      <c r="AI378" s="22" cm="1">
        <f t="array" ref="AI378">IF(U378="",0,IFERROR((U378-AVERAGEIFS($U$3:$U$722,$A$3:$A$722,$A378))/_xlfn.STDEV.S(_xlfn._xlws.FILTER($U$3:$U$722,$A$3:$A$722=$A378)),0))</f>
        <v>0.91225107494724189</v>
      </c>
      <c r="AJ378" s="25">
        <f t="array" ref="AJ378">IFERROR((Z378-AVERAGEIFS($Z$3:$Z$722,$A$3:$A$722,$A378))/_xlfn.STDEV.S(_xlfn._xlws.FILTER($Z$3:$Z$722,$A$3:$A$722=$A378)),"")</f>
        <v>-0.50912041393430318</v>
      </c>
      <c r="AK378" s="28">
        <f t="array" ref="AK378">IFERROR((AG378-AVERAGEIFS($AG$3:$AG$722,$A$3:$A$722,$A378))/_xlfn.STDEV.S(_xlfn._xlws.FILTER($AG$3:$AG$722,$A$3:$A$722=$A378)),"")</f>
        <v>-0.61755434113722119</v>
      </c>
      <c r="AL378" s="31">
        <f t="array" ref="AL378">IFERROR((AH378-AVERAGEIFS($AH$3:$AH$722,$A$3:$A$722,$A378))/_xlfn.STDEV.S(_xlfn._xlws.FILTER($AH$3:$AH$722,$A$3:$A$722=$A378)),"")</f>
        <v>-0.77052109403929447</v>
      </c>
      <c r="AM378" s="18">
        <f t="shared" si="110"/>
        <v>1.9692474700737084</v>
      </c>
      <c r="AN378" s="18">
        <f t="shared" si="111"/>
        <v>0.5478759811921633</v>
      </c>
      <c r="AO378">
        <f t="shared" si="112"/>
        <v>1.4213714888815452</v>
      </c>
      <c r="AP378">
        <f t="shared" si="113"/>
        <v>-1.4835797449216599</v>
      </c>
      <c r="AQ378">
        <f t="shared" si="114"/>
        <v>0.24118881610179488</v>
      </c>
      <c r="AR378" s="18" t="str">
        <f t="shared" si="115"/>
        <v>E. 총체적과소형</v>
      </c>
      <c r="AS378">
        <f t="shared" si="116"/>
        <v>3.3636363636363642</v>
      </c>
      <c r="AT378">
        <f t="shared" si="117"/>
        <v>3.4</v>
      </c>
      <c r="AU378">
        <f t="shared" si="118"/>
        <v>3.5909090909090908</v>
      </c>
      <c r="AV378">
        <f t="shared" si="119"/>
        <v>4.0588235294117636</v>
      </c>
    </row>
    <row r="379" spans="1:48" x14ac:dyDescent="0.3">
      <c r="A379" t="s">
        <v>132</v>
      </c>
      <c r="B379" t="s">
        <v>131</v>
      </c>
      <c r="C379">
        <v>2024</v>
      </c>
      <c r="D379" t="s">
        <v>91</v>
      </c>
      <c r="E379">
        <v>6</v>
      </c>
      <c r="F379">
        <v>6</v>
      </c>
      <c r="G379">
        <v>8</v>
      </c>
      <c r="H379">
        <v>6</v>
      </c>
      <c r="I379">
        <f t="shared" si="100"/>
        <v>4.2</v>
      </c>
      <c r="J379">
        <f t="array" ref="J379">STDEV(IF(($B$3:$B$722=$B379)*($C$3:$C$722=$C379)*($D$3:$D$722=$D379),$E$3:$E$722))</f>
        <v>2.2010098692292237</v>
      </c>
      <c r="K379">
        <f t="shared" si="101"/>
        <v>4.4000000000000004</v>
      </c>
      <c r="L379">
        <f t="array" ref="L379">STDEV(IF(($B$3:$B$722=$B379)*($C$3:$C$722=$C379)*($D$3:$D$722=$D379),$F$3:$F$722))</f>
        <v>1.837873166945363</v>
      </c>
      <c r="M379">
        <f t="shared" si="102"/>
        <v>6.8</v>
      </c>
      <c r="N379">
        <f t="array" ref="N379">STDEV(IF(($B$3:$B$722=$B379)*($C$3:$C$722=$C379)*($D$3:$D$722=$D379),$G$3:$G$722))</f>
        <v>2.529822128134704</v>
      </c>
      <c r="O379">
        <f t="shared" si="103"/>
        <v>3.8</v>
      </c>
      <c r="P379">
        <f t="array" ref="P379">STDEV(IF(($B$3:$B$722=$B379)*($C$3:$C$722=$C379)*($D$3:$D$722=$D379),$H$3:$H$722))</f>
        <v>2.5298221281347035</v>
      </c>
      <c r="Q379" s="35">
        <f t="shared" si="104"/>
        <v>0.81780641930076647</v>
      </c>
      <c r="R379">
        <f t="shared" si="105"/>
        <v>0.87057150013201379</v>
      </c>
      <c r="S379">
        <f t="shared" si="106"/>
        <v>0.47434164902525688</v>
      </c>
      <c r="T379">
        <f t="shared" si="107"/>
        <v>0.86962635654630438</v>
      </c>
      <c r="U379" s="22">
        <v>0.28999999999999998</v>
      </c>
      <c r="V379">
        <v>3</v>
      </c>
      <c r="W379">
        <v>1</v>
      </c>
      <c r="X379">
        <v>3</v>
      </c>
      <c r="Y379">
        <v>7</v>
      </c>
      <c r="Z379" s="25">
        <v>3.3636363636363642</v>
      </c>
      <c r="AA379" s="28">
        <v>3.3863636363636358</v>
      </c>
      <c r="AB379" s="28">
        <v>3.0227272727272729</v>
      </c>
      <c r="AC379" s="28">
        <v>2.8181818181818179</v>
      </c>
      <c r="AD379" s="31">
        <v>3.0909090909090908</v>
      </c>
      <c r="AE379" s="31">
        <v>2.1818181818181821</v>
      </c>
      <c r="AF379">
        <v>44</v>
      </c>
      <c r="AG379" s="28">
        <f t="shared" si="108"/>
        <v>3.0757575757575757</v>
      </c>
      <c r="AH379" s="31">
        <f t="shared" si="109"/>
        <v>2.6363636363636367</v>
      </c>
      <c r="AI379" s="22" cm="1">
        <f t="array" ref="AI379">IF(U379="",0,IFERROR((U379-AVERAGEIFS($U$3:$U$722,$A$3:$A$722,$A379))/_xlfn.STDEV.S(_xlfn._xlws.FILTER($U$3:$U$722,$A$3:$A$722=$A379)),0))</f>
        <v>0.27588830705713369</v>
      </c>
      <c r="AJ379" s="25">
        <f t="array" ref="AJ379">IFERROR((Z379-AVERAGEIFS($Z$3:$Z$722,$A$3:$A$722,$A379))/_xlfn.STDEV.S(_xlfn._xlws.FILTER($Z$3:$Z$722,$A$3:$A$722=$A379)),"")</f>
        <v>-0.50912041393430318</v>
      </c>
      <c r="AK379" s="28">
        <f t="array" ref="AK379">IFERROR((AG379-AVERAGEIFS($AG$3:$AG$722,$A$3:$A$722,$A379))/_xlfn.STDEV.S(_xlfn._xlws.FILTER($AG$3:$AG$722,$A$3:$A$722=$A379)),"")</f>
        <v>-0.70799526617716868</v>
      </c>
      <c r="AL379" s="31">
        <f t="array" ref="AL379">IFERROR((AH379-AVERAGEIFS($AH$3:$AH$722,$A$3:$A$722,$A379))/_xlfn.STDEV.S(_xlfn._xlws.FILTER($AH$3:$AH$722,$A$3:$A$722=$A379)),"")</f>
        <v>-1.2122911433670773</v>
      </c>
      <c r="AM379" s="18">
        <f t="shared" si="110"/>
        <v>-0.54191811224363273</v>
      </c>
      <c r="AN379" s="18">
        <f t="shared" si="111"/>
        <v>-1.3269268332350697</v>
      </c>
      <c r="AO379">
        <f t="shared" si="112"/>
        <v>0.78500872099143693</v>
      </c>
      <c r="AP379">
        <f t="shared" si="113"/>
        <v>-1.1823369152024257</v>
      </c>
      <c r="AQ379">
        <f t="shared" si="114"/>
        <v>-2.0819174999133816</v>
      </c>
      <c r="AR379" s="18" t="str">
        <f t="shared" si="115"/>
        <v>A. 총체적과장형</v>
      </c>
      <c r="AS379">
        <f t="shared" si="116"/>
        <v>3.4</v>
      </c>
      <c r="AT379">
        <f t="shared" si="117"/>
        <v>3.5909090909090908</v>
      </c>
      <c r="AU379">
        <f t="shared" si="118"/>
        <v>4.0588235294117636</v>
      </c>
      <c r="AV379">
        <f t="shared" si="119"/>
        <v>3.884615384615385</v>
      </c>
    </row>
    <row r="380" spans="1:48" x14ac:dyDescent="0.3">
      <c r="A380" t="s">
        <v>132</v>
      </c>
      <c r="B380" t="s">
        <v>131</v>
      </c>
      <c r="C380">
        <v>2024</v>
      </c>
      <c r="D380" t="s">
        <v>92</v>
      </c>
      <c r="E380">
        <v>6</v>
      </c>
      <c r="F380">
        <v>6</v>
      </c>
      <c r="G380">
        <v>8</v>
      </c>
      <c r="H380">
        <v>6</v>
      </c>
      <c r="I380">
        <f t="shared" si="100"/>
        <v>4.2</v>
      </c>
      <c r="J380">
        <f t="array" ref="J380">STDEV(IF(($B$3:$B$722=$B380)*($C$3:$C$722=$C380)*($D$3:$D$722=$D380),$E$3:$E$722))</f>
        <v>2.2010098692292237</v>
      </c>
      <c r="K380">
        <f t="shared" si="101"/>
        <v>4.4000000000000004</v>
      </c>
      <c r="L380">
        <f t="array" ref="L380">STDEV(IF(($B$3:$B$722=$B380)*($C$3:$C$722=$C380)*($D$3:$D$722=$D380),$F$3:$F$722))</f>
        <v>1.837873166945363</v>
      </c>
      <c r="M380">
        <f t="shared" si="102"/>
        <v>6.8</v>
      </c>
      <c r="N380">
        <f t="array" ref="N380">STDEV(IF(($B$3:$B$722=$B380)*($C$3:$C$722=$C380)*($D$3:$D$722=$D380),$G$3:$G$722))</f>
        <v>2.529822128134704</v>
      </c>
      <c r="O380">
        <f t="shared" si="103"/>
        <v>3.8</v>
      </c>
      <c r="P380">
        <f t="array" ref="P380">STDEV(IF(($B$3:$B$722=$B380)*($C$3:$C$722=$C380)*($D$3:$D$722=$D380),$H$3:$H$722))</f>
        <v>2.5298221281347035</v>
      </c>
      <c r="Q380" s="35">
        <f t="shared" si="104"/>
        <v>0.81780641930076647</v>
      </c>
      <c r="R380">
        <f t="shared" si="105"/>
        <v>0.87057150013201379</v>
      </c>
      <c r="S380">
        <f t="shared" si="106"/>
        <v>0.47434164902525688</v>
      </c>
      <c r="T380">
        <f t="shared" si="107"/>
        <v>0.86962635654630438</v>
      </c>
      <c r="V380">
        <v>1</v>
      </c>
      <c r="W380">
        <v>1</v>
      </c>
      <c r="X380">
        <v>0</v>
      </c>
      <c r="Y380">
        <v>2</v>
      </c>
      <c r="Z380" s="25">
        <v>3.4</v>
      </c>
      <c r="AA380" s="28">
        <v>3.2285714285714291</v>
      </c>
      <c r="AB380" s="28">
        <v>2.9428571428571431</v>
      </c>
      <c r="AC380" s="28">
        <v>3.0571428571428569</v>
      </c>
      <c r="AD380" s="31">
        <v>3.342857142857143</v>
      </c>
      <c r="AE380" s="31">
        <v>2.5714285714285721</v>
      </c>
      <c r="AF380">
        <v>35</v>
      </c>
      <c r="AG380" s="28">
        <f t="shared" si="108"/>
        <v>3.0761904761904764</v>
      </c>
      <c r="AH380" s="31">
        <f t="shared" si="109"/>
        <v>2.9571428571428573</v>
      </c>
      <c r="AI380" s="22" cm="1">
        <f t="array" ref="AI380">IF(U380="",0,IFERROR((U380-AVERAGEIFS($U$3:$U$722,$A$3:$A$722,$A380))/_xlfn.STDEV.S(_xlfn._xlws.FILTER($U$3:$U$722,$A$3:$A$722=$A380)),0))</f>
        <v>0</v>
      </c>
      <c r="AJ380" s="25">
        <f t="array" ref="AJ380">IFERROR((Z380-AVERAGEIFS($Z$3:$Z$722,$A$3:$A$722,$A380))/_xlfn.STDEV.S(_xlfn._xlws.FILTER($Z$3:$Z$722,$A$3:$A$722=$A380)),"")</f>
        <v>-0.39196452581499219</v>
      </c>
      <c r="AK380" s="28">
        <f t="array" ref="AK380">IFERROR((AG380-AVERAGEIFS($AG$3:$AG$722,$A$3:$A$722,$A380))/_xlfn.STDEV.S(_xlfn._xlws.FILTER($AG$3:$AG$722,$A$3:$A$722=$A380)),"")</f>
        <v>-0.70627258189069253</v>
      </c>
      <c r="AL380" s="31">
        <f t="array" ref="AL380">IFERROR((AH380-AVERAGEIFS($AH$3:$AH$722,$A$3:$A$722,$A380))/_xlfn.STDEV.S(_xlfn._xlws.FILTER($AH$3:$AH$722,$A$3:$A$722=$A380)),"")</f>
        <v>-7.8605925871365237E-2</v>
      </c>
      <c r="AM380" s="18">
        <f t="shared" si="110"/>
        <v>-0.81780641930076647</v>
      </c>
      <c r="AN380" s="18">
        <f t="shared" si="111"/>
        <v>-1.2097709451157588</v>
      </c>
      <c r="AO380">
        <f t="shared" si="112"/>
        <v>0.39196452581499219</v>
      </c>
      <c r="AP380">
        <f t="shared" si="113"/>
        <v>-1.1806142309159493</v>
      </c>
      <c r="AQ380">
        <f t="shared" si="114"/>
        <v>-0.94823228241766966</v>
      </c>
      <c r="AR380" s="18" t="str">
        <f t="shared" si="115"/>
        <v>A. 총체적과장형</v>
      </c>
      <c r="AS380">
        <f t="shared" si="116"/>
        <v>3.5909090909090908</v>
      </c>
      <c r="AT380">
        <f t="shared" si="117"/>
        <v>4.0588235294117636</v>
      </c>
      <c r="AU380">
        <f t="shared" si="118"/>
        <v>3.884615384615385</v>
      </c>
      <c r="AV380">
        <f t="shared" si="119"/>
        <v>3.875</v>
      </c>
    </row>
    <row r="381" spans="1:48" x14ac:dyDescent="0.3">
      <c r="A381" t="s">
        <v>132</v>
      </c>
      <c r="B381" t="s">
        <v>131</v>
      </c>
      <c r="C381">
        <v>2024</v>
      </c>
      <c r="D381" t="s">
        <v>93</v>
      </c>
      <c r="E381">
        <v>6</v>
      </c>
      <c r="F381">
        <v>6</v>
      </c>
      <c r="G381">
        <v>8</v>
      </c>
      <c r="H381">
        <v>6</v>
      </c>
      <c r="I381">
        <f t="shared" si="100"/>
        <v>4.2</v>
      </c>
      <c r="J381">
        <f t="array" ref="J381">STDEV(IF(($B$3:$B$722=$B381)*($C$3:$C$722=$C381)*($D$3:$D$722=$D381),$E$3:$E$722))</f>
        <v>2.2010098692292237</v>
      </c>
      <c r="K381">
        <f t="shared" si="101"/>
        <v>4.4000000000000004</v>
      </c>
      <c r="L381">
        <f t="array" ref="L381">STDEV(IF(($B$3:$B$722=$B381)*($C$3:$C$722=$C381)*($D$3:$D$722=$D381),$F$3:$F$722))</f>
        <v>1.837873166945363</v>
      </c>
      <c r="M381">
        <f t="shared" si="102"/>
        <v>6.8</v>
      </c>
      <c r="N381">
        <f t="array" ref="N381">STDEV(IF(($B$3:$B$722=$B381)*($C$3:$C$722=$C381)*($D$3:$D$722=$D381),$G$3:$G$722))</f>
        <v>2.529822128134704</v>
      </c>
      <c r="O381">
        <f t="shared" si="103"/>
        <v>3.8</v>
      </c>
      <c r="P381">
        <f t="array" ref="P381">STDEV(IF(($B$3:$B$722=$B381)*($C$3:$C$722=$C381)*($D$3:$D$722=$D381),$H$3:$H$722))</f>
        <v>2.5298221281347035</v>
      </c>
      <c r="Q381" s="35">
        <f t="shared" si="104"/>
        <v>0.81780641930076647</v>
      </c>
      <c r="R381">
        <f t="shared" si="105"/>
        <v>0.87057150013201379</v>
      </c>
      <c r="S381">
        <f t="shared" si="106"/>
        <v>0.47434164902525688</v>
      </c>
      <c r="T381">
        <f t="shared" si="107"/>
        <v>0.86962635654630438</v>
      </c>
      <c r="U381" s="22">
        <v>0.14872777777777771</v>
      </c>
      <c r="V381">
        <v>5</v>
      </c>
      <c r="W381">
        <v>3</v>
      </c>
      <c r="X381">
        <v>10</v>
      </c>
      <c r="Y381">
        <v>18</v>
      </c>
      <c r="Z381" s="25">
        <v>3.5909090909090908</v>
      </c>
      <c r="AA381" s="28">
        <v>3.7272727272727271</v>
      </c>
      <c r="AB381" s="28">
        <v>3.1363636363636358</v>
      </c>
      <c r="AC381" s="28">
        <v>2.8636363636363642</v>
      </c>
      <c r="AD381" s="31">
        <v>3.4090909090909092</v>
      </c>
      <c r="AE381" s="31">
        <v>2.7272727272727271</v>
      </c>
      <c r="AF381">
        <v>22</v>
      </c>
      <c r="AG381" s="28">
        <f t="shared" si="108"/>
        <v>3.2424242424242422</v>
      </c>
      <c r="AH381" s="31">
        <f t="shared" si="109"/>
        <v>3.0681818181818183</v>
      </c>
      <c r="AI381" s="22" cm="1">
        <f t="array" ref="AI381">IF(U381="",0,IFERROR((U381-AVERAGEIFS($U$3:$U$722,$A$3:$A$722,$A381))/_xlfn.STDEV.S(_xlfn._xlws.FILTER($U$3:$U$722,$A$3:$A$722=$A381)),0))</f>
        <v>-2.4989043097101326E-2</v>
      </c>
      <c r="AJ381" s="25">
        <f t="array" ref="AJ381">IFERROR((Z381-AVERAGEIFS($Z$3:$Z$722,$A$3:$A$722,$A381))/_xlfn.STDEV.S(_xlfn._xlws.FILTER($Z$3:$Z$722,$A$3:$A$722=$A381)),"")</f>
        <v>0.22310388681140148</v>
      </c>
      <c r="AK381" s="28">
        <f t="array" ref="AK381">IFERROR((AG381-AVERAGEIFS($AG$3:$AG$722,$A$3:$A$722,$A381))/_xlfn.STDEV.S(_xlfn._xlws.FILTER($AG$3:$AG$722,$A$3:$A$722=$A381)),"")</f>
        <v>-4.4761815884213643E-2</v>
      </c>
      <c r="AL381" s="31">
        <f t="array" ref="AL381">IFERROR((AH381-AVERAGEIFS($AH$3:$AH$722,$A$3:$A$722,$A381))/_xlfn.STDEV.S(_xlfn._xlws.FILTER($AH$3:$AH$722,$A$3:$A$722=$A381)),"")</f>
        <v>0.31382357249253534</v>
      </c>
      <c r="AM381" s="18">
        <f t="shared" si="110"/>
        <v>-0.84279546239786785</v>
      </c>
      <c r="AN381" s="18">
        <f t="shared" si="111"/>
        <v>-0.594702532489365</v>
      </c>
      <c r="AO381">
        <f t="shared" si="112"/>
        <v>-0.24809292990850279</v>
      </c>
      <c r="AP381">
        <f t="shared" si="113"/>
        <v>-0.51910346490947057</v>
      </c>
      <c r="AQ381">
        <f t="shared" si="114"/>
        <v>-0.55580278405376904</v>
      </c>
      <c r="AR381" s="18" t="str">
        <f t="shared" si="115"/>
        <v>A. 총체적과장형</v>
      </c>
      <c r="AS381">
        <f t="shared" si="116"/>
        <v>4.0588235294117636</v>
      </c>
      <c r="AT381">
        <f t="shared" si="117"/>
        <v>3.884615384615385</v>
      </c>
      <c r="AU381">
        <f t="shared" si="118"/>
        <v>3.875</v>
      </c>
      <c r="AV381">
        <f t="shared" si="119"/>
        <v>3.56</v>
      </c>
    </row>
    <row r="382" spans="1:48" x14ac:dyDescent="0.3">
      <c r="A382" t="s">
        <v>132</v>
      </c>
      <c r="B382" t="s">
        <v>131</v>
      </c>
      <c r="C382">
        <v>2024</v>
      </c>
      <c r="D382" t="s">
        <v>94</v>
      </c>
      <c r="E382">
        <v>6</v>
      </c>
      <c r="F382">
        <v>6</v>
      </c>
      <c r="G382">
        <v>8</v>
      </c>
      <c r="H382">
        <v>6</v>
      </c>
      <c r="I382">
        <f t="shared" si="100"/>
        <v>4.2</v>
      </c>
      <c r="J382">
        <f t="array" ref="J382">STDEV(IF(($B$3:$B$722=$B382)*($C$3:$C$722=$C382)*($D$3:$D$722=$D382),$E$3:$E$722))</f>
        <v>2.2010098692292237</v>
      </c>
      <c r="K382">
        <f t="shared" si="101"/>
        <v>4.4000000000000004</v>
      </c>
      <c r="L382">
        <f t="array" ref="L382">STDEV(IF(($B$3:$B$722=$B382)*($C$3:$C$722=$C382)*($D$3:$D$722=$D382),$F$3:$F$722))</f>
        <v>1.837873166945363</v>
      </c>
      <c r="M382">
        <f t="shared" si="102"/>
        <v>6.8</v>
      </c>
      <c r="N382">
        <f t="array" ref="N382">STDEV(IF(($B$3:$B$722=$B382)*($C$3:$C$722=$C382)*($D$3:$D$722=$D382),$G$3:$G$722))</f>
        <v>2.529822128134704</v>
      </c>
      <c r="O382">
        <f t="shared" si="103"/>
        <v>3.8</v>
      </c>
      <c r="P382">
        <f t="array" ref="P382">STDEV(IF(($B$3:$B$722=$B382)*($C$3:$C$722=$C382)*($D$3:$D$722=$D382),$H$3:$H$722))</f>
        <v>2.5298221281347035</v>
      </c>
      <c r="Q382" s="35">
        <f t="shared" si="104"/>
        <v>0.81780641930076647</v>
      </c>
      <c r="R382">
        <f t="shared" si="105"/>
        <v>0.87057150013201379</v>
      </c>
      <c r="S382">
        <f t="shared" si="106"/>
        <v>0.47434164902525688</v>
      </c>
      <c r="T382">
        <f t="shared" si="107"/>
        <v>0.86962635654630438</v>
      </c>
      <c r="U382" s="22">
        <v>-0.85654285714285705</v>
      </c>
      <c r="V382">
        <v>0</v>
      </c>
      <c r="W382">
        <v>6</v>
      </c>
      <c r="X382">
        <v>1</v>
      </c>
      <c r="Y382">
        <v>7</v>
      </c>
      <c r="Z382" s="25">
        <v>4.0588235294117636</v>
      </c>
      <c r="AA382" s="28">
        <v>4.1764705882352944</v>
      </c>
      <c r="AB382" s="28">
        <v>3.3529411764705879</v>
      </c>
      <c r="AC382" s="28">
        <v>3.2352941176470589</v>
      </c>
      <c r="AD382" s="31">
        <v>3.882352941176471</v>
      </c>
      <c r="AE382" s="31">
        <v>2.8235294117647061</v>
      </c>
      <c r="AF382">
        <v>17</v>
      </c>
      <c r="AG382" s="28">
        <f t="shared" si="108"/>
        <v>3.5882352941176472</v>
      </c>
      <c r="AH382" s="31">
        <f t="shared" si="109"/>
        <v>3.3529411764705888</v>
      </c>
      <c r="AI382" s="22" cm="1">
        <f t="array" ref="AI382">IF(U382="",0,IFERROR((U382-AVERAGEIFS($U$3:$U$722,$A$3:$A$722,$A382))/_xlfn.STDEV.S(_xlfn._xlws.FILTER($U$3:$U$722,$A$3:$A$722=$A382)),0))</f>
        <v>-2.1659843503487215</v>
      </c>
      <c r="AJ382" s="25">
        <f t="array" ref="AJ382">IFERROR((Z382-AVERAGEIFS($Z$3:$Z$722,$A$3:$A$722,$A382))/_xlfn.STDEV.S(_xlfn._xlws.FILTER($Z$3:$Z$722,$A$3:$A$722=$A382)),"")</f>
        <v>1.7306245059937355</v>
      </c>
      <c r="AK382" s="28">
        <f t="array" ref="AK382">IFERROR((AG382-AVERAGEIFS($AG$3:$AG$722,$A$3:$A$722,$A382))/_xlfn.STDEV.S(_xlfn._xlws.FILTER($AG$3:$AG$722,$A$3:$A$722=$A382)),"")</f>
        <v>1.3313589259001022</v>
      </c>
      <c r="AL382" s="31">
        <f t="array" ref="AL382">IFERROR((AH382-AVERAGEIFS($AH$3:$AH$722,$A$3:$A$722,$A382))/_xlfn.STDEV.S(_xlfn._xlws.FILTER($AH$3:$AH$722,$A$3:$A$722=$A382)),"")</f>
        <v>1.3202088185547582</v>
      </c>
      <c r="AM382" s="18">
        <f t="shared" si="110"/>
        <v>-2.9837907696494881</v>
      </c>
      <c r="AN382" s="18">
        <f t="shared" si="111"/>
        <v>0.91281808669296904</v>
      </c>
      <c r="AO382">
        <f t="shared" si="112"/>
        <v>-3.896608856342457</v>
      </c>
      <c r="AP382">
        <f t="shared" si="113"/>
        <v>0.8570172768748453</v>
      </c>
      <c r="AQ382">
        <f t="shared" si="114"/>
        <v>0.45058246200845387</v>
      </c>
      <c r="AR382" s="18" t="str">
        <f t="shared" si="115"/>
        <v>B. 외부미화형</v>
      </c>
      <c r="AS382">
        <f t="shared" si="116"/>
        <v>3.884615384615385</v>
      </c>
      <c r="AT382">
        <f t="shared" si="117"/>
        <v>3.875</v>
      </c>
      <c r="AU382">
        <f t="shared" si="118"/>
        <v>3.56</v>
      </c>
      <c r="AV382">
        <f t="shared" si="119"/>
        <v>3.666666666666667</v>
      </c>
    </row>
    <row r="383" spans="1:48" x14ac:dyDescent="0.3">
      <c r="A383" t="s">
        <v>132</v>
      </c>
      <c r="B383" t="s">
        <v>131</v>
      </c>
      <c r="C383">
        <v>2025</v>
      </c>
      <c r="D383" t="s">
        <v>95</v>
      </c>
      <c r="E383">
        <v>6</v>
      </c>
      <c r="F383">
        <v>6</v>
      </c>
      <c r="G383">
        <v>8</v>
      </c>
      <c r="H383">
        <v>4</v>
      </c>
      <c r="I383">
        <f t="shared" si="100"/>
        <v>4.8</v>
      </c>
      <c r="J383">
        <f t="array" ref="J383">STDEV(IF(($B$3:$B$722=$B383)*($C$3:$C$722=$C383)*($D$3:$D$722=$D383),$E$3:$E$722))</f>
        <v>2.1499353995462798</v>
      </c>
      <c r="K383">
        <f t="shared" si="101"/>
        <v>4.8</v>
      </c>
      <c r="L383">
        <f t="array" ref="L383">STDEV(IF(($B$3:$B$722=$B383)*($C$3:$C$722=$C383)*($D$3:$D$722=$D383),$F$3:$F$722))</f>
        <v>1.9321835661585915</v>
      </c>
      <c r="M383">
        <f t="shared" si="102"/>
        <v>6.6</v>
      </c>
      <c r="N383">
        <f t="array" ref="N383">STDEV(IF(($B$3:$B$722=$B383)*($C$3:$C$722=$C383)*($D$3:$D$722=$D383),$G$3:$G$722))</f>
        <v>2.5033311140691445</v>
      </c>
      <c r="O383">
        <f t="shared" si="103"/>
        <v>4.7</v>
      </c>
      <c r="P383">
        <f t="array" ref="P383">STDEV(IF(($B$3:$B$722=$B383)*($C$3:$C$722=$C383)*($D$3:$D$722=$D383),$H$3:$H$722))</f>
        <v>1.6363916944844767</v>
      </c>
      <c r="Q383" s="35">
        <f t="shared" si="104"/>
        <v>0.55815630565143814</v>
      </c>
      <c r="R383">
        <f t="shared" si="105"/>
        <v>0.62105900340811893</v>
      </c>
      <c r="S383">
        <f t="shared" si="106"/>
        <v>0.55925482335587307</v>
      </c>
      <c r="T383">
        <f t="shared" si="107"/>
        <v>-0.42777044295652317</v>
      </c>
      <c r="U383" s="22">
        <v>0.13598333333333329</v>
      </c>
      <c r="V383">
        <v>1</v>
      </c>
      <c r="W383">
        <v>1</v>
      </c>
      <c r="X383">
        <v>4</v>
      </c>
      <c r="Y383">
        <v>6</v>
      </c>
      <c r="Z383" s="25">
        <v>3.884615384615385</v>
      </c>
      <c r="AA383" s="28">
        <v>3.8461538461538458</v>
      </c>
      <c r="AB383" s="28">
        <v>3.6538461538461542</v>
      </c>
      <c r="AC383" s="28">
        <v>3.4230769230769229</v>
      </c>
      <c r="AD383" s="31">
        <v>3.6538461538461542</v>
      </c>
      <c r="AE383" s="31">
        <v>3.2307692307692308</v>
      </c>
      <c r="AF383">
        <v>26</v>
      </c>
      <c r="AG383" s="28">
        <f t="shared" si="108"/>
        <v>3.641025641025641</v>
      </c>
      <c r="AH383" s="31">
        <f t="shared" si="109"/>
        <v>3.4423076923076925</v>
      </c>
      <c r="AI383" s="22" cm="1">
        <f t="array" ref="AI383">IF(U383="",0,IFERROR((U383-AVERAGEIFS($U$3:$U$722,$A$3:$A$722,$A383))/_xlfn.STDEV.S(_xlfn._xlws.FILTER($U$3:$U$722,$A$3:$A$722=$A383)),0))</f>
        <v>-5.2131779392426095E-2</v>
      </c>
      <c r="AJ383" s="25">
        <f t="array" ref="AJ383">IFERROR((Z383-AVERAGEIFS($Z$3:$Z$722,$A$3:$A$722,$A383))/_xlfn.STDEV.S(_xlfn._xlws.FILTER($Z$3:$Z$722,$A$3:$A$722=$A383)),"")</f>
        <v>1.169362983159701</v>
      </c>
      <c r="AK383" s="28">
        <f t="array" ref="AK383">IFERROR((AG383-AVERAGEIFS($AG$3:$AG$722,$A$3:$A$722,$A383))/_xlfn.STDEV.S(_xlfn._xlws.FILTER($AG$3:$AG$722,$A$3:$A$722=$A383)),"")</f>
        <v>1.5414328694318067</v>
      </c>
      <c r="AL383" s="31">
        <f t="array" ref="AL383">IFERROR((AH383-AVERAGEIFS($AH$3:$AH$722,$A$3:$A$722,$A383))/_xlfn.STDEV.S(_xlfn._xlws.FILTER($AH$3:$AH$722,$A$3:$A$722=$A383)),"")</f>
        <v>1.6360444194316335</v>
      </c>
      <c r="AM383" s="18">
        <f t="shared" si="110"/>
        <v>-0.61028808504386423</v>
      </c>
      <c r="AN383" s="18">
        <f t="shared" si="111"/>
        <v>0.61120667750826285</v>
      </c>
      <c r="AO383">
        <f t="shared" si="112"/>
        <v>-1.2214947625521271</v>
      </c>
      <c r="AP383">
        <f t="shared" si="113"/>
        <v>0.98217804607593362</v>
      </c>
      <c r="AQ383">
        <f t="shared" si="114"/>
        <v>2.0638148623881567</v>
      </c>
      <c r="AR383" s="18" t="str">
        <f t="shared" si="115"/>
        <v>B. 외부미화형</v>
      </c>
      <c r="AS383">
        <f t="shared" si="116"/>
        <v>3.875</v>
      </c>
      <c r="AT383">
        <f t="shared" si="117"/>
        <v>3.56</v>
      </c>
      <c r="AU383">
        <f t="shared" si="118"/>
        <v>3.666666666666667</v>
      </c>
      <c r="AV383" t="str">
        <f t="shared" si="119"/>
        <v/>
      </c>
    </row>
    <row r="384" spans="1:48" x14ac:dyDescent="0.3">
      <c r="A384" t="s">
        <v>132</v>
      </c>
      <c r="B384" t="s">
        <v>131</v>
      </c>
      <c r="C384">
        <v>2025</v>
      </c>
      <c r="D384" t="s">
        <v>96</v>
      </c>
      <c r="E384">
        <v>6</v>
      </c>
      <c r="F384">
        <v>6</v>
      </c>
      <c r="G384">
        <v>8</v>
      </c>
      <c r="H384">
        <v>4</v>
      </c>
      <c r="I384">
        <f t="shared" si="100"/>
        <v>4.8</v>
      </c>
      <c r="J384">
        <f t="array" ref="J384">STDEV(IF(($B$3:$B$722=$B384)*($C$3:$C$722=$C384)*($D$3:$D$722=$D384),$E$3:$E$722))</f>
        <v>2.1499353995462798</v>
      </c>
      <c r="K384">
        <f t="shared" si="101"/>
        <v>4.8</v>
      </c>
      <c r="L384">
        <f t="array" ref="L384">STDEV(IF(($B$3:$B$722=$B384)*($C$3:$C$722=$C384)*($D$3:$D$722=$D384),$F$3:$F$722))</f>
        <v>1.9321835661585915</v>
      </c>
      <c r="M384">
        <f t="shared" si="102"/>
        <v>6.6</v>
      </c>
      <c r="N384">
        <f t="array" ref="N384">STDEV(IF(($B$3:$B$722=$B384)*($C$3:$C$722=$C384)*($D$3:$D$722=$D384),$G$3:$G$722))</f>
        <v>2.5033311140691445</v>
      </c>
      <c r="O384">
        <f t="shared" si="103"/>
        <v>4.7</v>
      </c>
      <c r="P384">
        <f t="array" ref="P384">STDEV(IF(($B$3:$B$722=$B384)*($C$3:$C$722=$C384)*($D$3:$D$722=$D384),$H$3:$H$722))</f>
        <v>1.6363916944844767</v>
      </c>
      <c r="Q384" s="35">
        <f t="shared" si="104"/>
        <v>0.55815630565143814</v>
      </c>
      <c r="R384">
        <f t="shared" si="105"/>
        <v>0.62105900340811893</v>
      </c>
      <c r="S384">
        <f t="shared" si="106"/>
        <v>0.55925482335587307</v>
      </c>
      <c r="T384">
        <f t="shared" si="107"/>
        <v>-0.42777044295652317</v>
      </c>
      <c r="U384" s="22">
        <v>4.6100000000000002E-2</v>
      </c>
      <c r="V384">
        <v>1</v>
      </c>
      <c r="W384">
        <v>1</v>
      </c>
      <c r="X384">
        <v>3</v>
      </c>
      <c r="Y384">
        <v>5</v>
      </c>
      <c r="Z384" s="25">
        <v>3.875</v>
      </c>
      <c r="AA384" s="28">
        <v>4.125</v>
      </c>
      <c r="AB384" s="28">
        <v>3.416666666666667</v>
      </c>
      <c r="AC384" s="28">
        <v>3.166666666666667</v>
      </c>
      <c r="AD384" s="31">
        <v>3.708333333333333</v>
      </c>
      <c r="AE384" s="31">
        <v>2.958333333333333</v>
      </c>
      <c r="AF384">
        <v>24</v>
      </c>
      <c r="AG384" s="28">
        <f t="shared" si="108"/>
        <v>3.5694444444444446</v>
      </c>
      <c r="AH384" s="31">
        <f t="shared" si="109"/>
        <v>3.333333333333333</v>
      </c>
      <c r="AI384" s="22" cm="1">
        <f t="array" ref="AI384">IF(U384="",0,IFERROR((U384-AVERAGEIFS($U$3:$U$722,$A$3:$A$722,$A384))/_xlfn.STDEV.S(_xlfn._xlws.FILTER($U$3:$U$722,$A$3:$A$722=$A384)),0))</f>
        <v>-0.24356261222680275</v>
      </c>
      <c r="AJ384" s="25">
        <f t="array" ref="AJ384">IFERROR((Z384-AVERAGEIFS($Z$3:$Z$722,$A$3:$A$722,$A384))/_xlfn.STDEV.S(_xlfn._xlws.FILTER($Z$3:$Z$722,$A$3:$A$722=$A384)),"")</f>
        <v>1.1383842627435352</v>
      </c>
      <c r="AK384" s="28">
        <f t="array" ref="AK384">IFERROR((AG384-AVERAGEIFS($AG$3:$AG$722,$A$3:$A$722,$A384))/_xlfn.STDEV.S(_xlfn._xlws.FILTER($AG$3:$AG$722,$A$3:$A$722=$A384)),"")</f>
        <v>1.2565826055239357</v>
      </c>
      <c r="AL384" s="31">
        <f t="array" ref="AL384">IFERROR((AH384-AVERAGEIFS($AH$3:$AH$722,$A$3:$A$722,$A384))/_xlfn.STDEV.S(_xlfn._xlws.FILTER($AH$3:$AH$722,$A$3:$A$722=$A384)),"")</f>
        <v>1.2509115559151032</v>
      </c>
      <c r="AM384" s="18">
        <f t="shared" si="110"/>
        <v>-0.8017189178782409</v>
      </c>
      <c r="AN384" s="18">
        <f t="shared" si="111"/>
        <v>0.58022795709209707</v>
      </c>
      <c r="AO384">
        <f t="shared" si="112"/>
        <v>-1.3819468749703381</v>
      </c>
      <c r="AP384">
        <f t="shared" si="113"/>
        <v>0.69732778216806268</v>
      </c>
      <c r="AQ384">
        <f t="shared" si="114"/>
        <v>1.6786819988716264</v>
      </c>
      <c r="AR384" s="18" t="str">
        <f t="shared" si="115"/>
        <v>B. 외부미화형</v>
      </c>
      <c r="AS384">
        <f t="shared" si="116"/>
        <v>3.56</v>
      </c>
      <c r="AT384">
        <f t="shared" si="117"/>
        <v>3.666666666666667</v>
      </c>
      <c r="AU384" t="str">
        <f t="shared" si="118"/>
        <v/>
      </c>
      <c r="AV384" t="str">
        <f t="shared" si="119"/>
        <v/>
      </c>
    </row>
    <row r="385" spans="1:48" x14ac:dyDescent="0.3">
      <c r="A385" t="s">
        <v>132</v>
      </c>
      <c r="B385" t="s">
        <v>131</v>
      </c>
      <c r="C385">
        <v>2025</v>
      </c>
      <c r="D385" t="s">
        <v>97</v>
      </c>
      <c r="E385">
        <v>6</v>
      </c>
      <c r="F385">
        <v>6</v>
      </c>
      <c r="G385">
        <v>8</v>
      </c>
      <c r="H385">
        <v>4</v>
      </c>
      <c r="I385">
        <f t="shared" si="100"/>
        <v>4.8</v>
      </c>
      <c r="J385">
        <f t="array" ref="J385">STDEV(IF(($B$3:$B$722=$B385)*($C$3:$C$722=$C385)*($D$3:$D$722=$D385),$E$3:$E$722))</f>
        <v>2.1499353995462798</v>
      </c>
      <c r="K385">
        <f t="shared" si="101"/>
        <v>4.8</v>
      </c>
      <c r="L385">
        <f t="array" ref="L385">STDEV(IF(($B$3:$B$722=$B385)*($C$3:$C$722=$C385)*($D$3:$D$722=$D385),$F$3:$F$722))</f>
        <v>1.9321835661585915</v>
      </c>
      <c r="M385">
        <f t="shared" si="102"/>
        <v>6.6</v>
      </c>
      <c r="N385">
        <f t="array" ref="N385">STDEV(IF(($B$3:$B$722=$B385)*($C$3:$C$722=$C385)*($D$3:$D$722=$D385),$G$3:$G$722))</f>
        <v>2.5033311140691445</v>
      </c>
      <c r="O385">
        <f t="shared" si="103"/>
        <v>4.7</v>
      </c>
      <c r="P385">
        <f t="array" ref="P385">STDEV(IF(($B$3:$B$722=$B385)*($C$3:$C$722=$C385)*($D$3:$D$722=$D385),$H$3:$H$722))</f>
        <v>1.6363916944844767</v>
      </c>
      <c r="Q385" s="35">
        <f t="shared" si="104"/>
        <v>0.55815630565143814</v>
      </c>
      <c r="R385">
        <f t="shared" si="105"/>
        <v>0.62105900340811893</v>
      </c>
      <c r="S385">
        <f t="shared" si="106"/>
        <v>0.55925482335587307</v>
      </c>
      <c r="T385">
        <f t="shared" si="107"/>
        <v>-0.42777044295652317</v>
      </c>
      <c r="U385" s="22">
        <v>0.81528181818181811</v>
      </c>
      <c r="V385">
        <v>9</v>
      </c>
      <c r="W385">
        <v>0</v>
      </c>
      <c r="X385">
        <v>2</v>
      </c>
      <c r="Y385">
        <v>11</v>
      </c>
      <c r="Z385" s="25">
        <v>3.56</v>
      </c>
      <c r="AA385" s="28">
        <v>3.96</v>
      </c>
      <c r="AB385" s="28">
        <v>3.36</v>
      </c>
      <c r="AC385" s="28">
        <v>3.08</v>
      </c>
      <c r="AD385" s="31">
        <v>3.48</v>
      </c>
      <c r="AE385" s="31">
        <v>2.76</v>
      </c>
      <c r="AF385">
        <v>25</v>
      </c>
      <c r="AG385" s="28">
        <f t="shared" si="108"/>
        <v>3.4666666666666668</v>
      </c>
      <c r="AH385" s="31">
        <f t="shared" si="109"/>
        <v>3.12</v>
      </c>
      <c r="AI385" s="22" cm="1">
        <f t="array" ref="AI385">IF(U385="",0,IFERROR((U385-AVERAGEIFS($U$3:$U$722,$A$3:$A$722,$A385))/_xlfn.STDEV.S(_xlfn._xlws.FILTER($U$3:$U$722,$A$3:$A$722=$A385)),0))</f>
        <v>1.3946178000365639</v>
      </c>
      <c r="AJ385" s="25">
        <f t="array" ref="AJ385">IFERROR((Z385-AVERAGEIFS($Z$3:$Z$722,$A$3:$A$722,$A385))/_xlfn.STDEV.S(_xlfn._xlws.FILTER($Z$3:$Z$722,$A$3:$A$722=$A385)),"")</f>
        <v>0.12352138190998579</v>
      </c>
      <c r="AK385" s="28">
        <f t="array" ref="AK385">IFERROR((AG385-AVERAGEIFS($AG$3:$AG$722,$A$3:$A$722,$A385))/_xlfn.STDEV.S(_xlfn._xlws.FILTER($AG$3:$AG$722,$A$3:$A$722=$A385)),"")</f>
        <v>0.8475886445099462</v>
      </c>
      <c r="AL385" s="31">
        <f t="array" ref="AL385">IFERROR((AH385-AVERAGEIFS($AH$3:$AH$722,$A$3:$A$722,$A385))/_xlfn.STDEV.S(_xlfn._xlws.FILTER($AH$3:$AH$722,$A$3:$A$722=$A385)),"")</f>
        <v>0.49695733839568867</v>
      </c>
      <c r="AM385" s="18">
        <f t="shared" si="110"/>
        <v>0.83646149438512574</v>
      </c>
      <c r="AN385" s="18">
        <f t="shared" si="111"/>
        <v>-0.43463492374145235</v>
      </c>
      <c r="AO385">
        <f t="shared" si="112"/>
        <v>1.271096418126578</v>
      </c>
      <c r="AP385">
        <f t="shared" si="113"/>
        <v>0.28833382115407313</v>
      </c>
      <c r="AQ385">
        <f t="shared" si="114"/>
        <v>0.9247277813522119</v>
      </c>
      <c r="AR385" s="18" t="str">
        <f t="shared" si="115"/>
        <v>C. 내부은폐형</v>
      </c>
      <c r="AS385">
        <f t="shared" si="116"/>
        <v>3.666666666666667</v>
      </c>
      <c r="AT385" t="str">
        <f t="shared" si="117"/>
        <v/>
      </c>
      <c r="AU385" t="str">
        <f t="shared" si="118"/>
        <v/>
      </c>
      <c r="AV385" t="str">
        <f t="shared" si="119"/>
        <v/>
      </c>
    </row>
    <row r="386" spans="1:48" x14ac:dyDescent="0.3">
      <c r="A386" t="s">
        <v>132</v>
      </c>
      <c r="B386" t="s">
        <v>131</v>
      </c>
      <c r="C386">
        <v>2025</v>
      </c>
      <c r="D386" t="s">
        <v>98</v>
      </c>
      <c r="E386">
        <v>6</v>
      </c>
      <c r="F386">
        <v>6</v>
      </c>
      <c r="G386">
        <v>8</v>
      </c>
      <c r="H386">
        <v>4</v>
      </c>
      <c r="I386">
        <f t="shared" si="100"/>
        <v>4.8</v>
      </c>
      <c r="J386">
        <f t="array" ref="J386">STDEV(IF(($B$3:$B$722=$B386)*($C$3:$C$722=$C386)*($D$3:$D$722=$D386),$E$3:$E$722))</f>
        <v>2.1499353995462798</v>
      </c>
      <c r="K386">
        <f t="shared" si="101"/>
        <v>4.8</v>
      </c>
      <c r="L386">
        <f t="array" ref="L386">STDEV(IF(($B$3:$B$722=$B386)*($C$3:$C$722=$C386)*($D$3:$D$722=$D386),$F$3:$F$722))</f>
        <v>1.9321835661585915</v>
      </c>
      <c r="M386">
        <f t="shared" si="102"/>
        <v>6.6</v>
      </c>
      <c r="N386">
        <f t="array" ref="N386">STDEV(IF(($B$3:$B$722=$B386)*($C$3:$C$722=$C386)*($D$3:$D$722=$D386),$G$3:$G$722))</f>
        <v>2.5033311140691445</v>
      </c>
      <c r="O386">
        <f t="shared" si="103"/>
        <v>4.7</v>
      </c>
      <c r="P386">
        <f t="array" ref="P386">STDEV(IF(($B$3:$B$722=$B386)*($C$3:$C$722=$C386)*($D$3:$D$722=$D386),$H$3:$H$722))</f>
        <v>1.6363916944844767</v>
      </c>
      <c r="Q386" s="35">
        <f t="shared" si="104"/>
        <v>0.55815630565143814</v>
      </c>
      <c r="R386">
        <f t="shared" si="105"/>
        <v>0.62105900340811893</v>
      </c>
      <c r="S386">
        <f t="shared" si="106"/>
        <v>0.55925482335587307</v>
      </c>
      <c r="T386">
        <f t="shared" si="107"/>
        <v>-0.42777044295652317</v>
      </c>
      <c r="U386" s="22">
        <v>0.1959166666666666</v>
      </c>
      <c r="V386">
        <v>4</v>
      </c>
      <c r="W386">
        <v>2</v>
      </c>
      <c r="X386">
        <v>6</v>
      </c>
      <c r="Y386">
        <v>12</v>
      </c>
      <c r="Z386" s="25">
        <v>3.666666666666667</v>
      </c>
      <c r="AA386" s="28">
        <v>4</v>
      </c>
      <c r="AB386" s="28">
        <v>2.958333333333333</v>
      </c>
      <c r="AC386" s="28">
        <v>2.833333333333333</v>
      </c>
      <c r="AD386" s="31">
        <v>3.333333333333333</v>
      </c>
      <c r="AE386" s="31">
        <v>2.5</v>
      </c>
      <c r="AF386">
        <v>24</v>
      </c>
      <c r="AG386" s="28">
        <f t="shared" si="108"/>
        <v>3.2638888888888888</v>
      </c>
      <c r="AH386" s="31">
        <f t="shared" si="109"/>
        <v>2.9166666666666665</v>
      </c>
      <c r="AI386" s="22" cm="1">
        <f t="array" ref="AI386">IF(U386="",0,IFERROR((U386-AVERAGEIFS($U$3:$U$722,$A$3:$A$722,$A386))/_xlfn.STDEV.S(_xlfn._xlws.FILTER($U$3:$U$722,$A$3:$A$722=$A386)),0))</f>
        <v>7.5512439942344647E-2</v>
      </c>
      <c r="AJ386" s="25">
        <f t="array" ref="AJ386">IFERROR((Z386-AVERAGEIFS($Z$3:$Z$722,$A$3:$A$722,$A386))/_xlfn.STDEV.S(_xlfn._xlws.FILTER($Z$3:$Z$722,$A$3:$A$722=$A386)),"")</f>
        <v>0.46717865372663825</v>
      </c>
      <c r="AK386" s="28">
        <f t="array" ref="AK386">IFERROR((AG386-AVERAGEIFS($AG$3:$AG$722,$A$3:$A$722,$A386))/_xlfn.STDEV.S(_xlfn._xlws.FILTER($AG$3:$AG$722,$A$3:$A$722=$A386)),"")</f>
        <v>4.0654613320182817E-2</v>
      </c>
      <c r="AL386" s="31">
        <f t="array" ref="AL386">IFERROR((AH386-AVERAGEIFS($AH$3:$AH$722,$A$3:$A$722,$A386))/_xlfn.STDEV.S(_xlfn._xlws.FILTER($AH$3:$AH$722,$A$3:$A$722=$A386)),"")</f>
        <v>-0.22165527517750547</v>
      </c>
      <c r="AM386" s="18">
        <f t="shared" si="110"/>
        <v>-0.48264386570909351</v>
      </c>
      <c r="AN386" s="18">
        <f t="shared" si="111"/>
        <v>-9.0977651924799896E-2</v>
      </c>
      <c r="AO386">
        <f t="shared" si="112"/>
        <v>-0.39166621378429362</v>
      </c>
      <c r="AP386">
        <f t="shared" si="113"/>
        <v>-0.51860021003569023</v>
      </c>
      <c r="AQ386">
        <f t="shared" si="114"/>
        <v>0.2061151677790177</v>
      </c>
      <c r="AR386" s="18" t="str">
        <f t="shared" si="115"/>
        <v>D. 균형일치형</v>
      </c>
      <c r="AS386" t="str">
        <f t="shared" si="116"/>
        <v/>
      </c>
      <c r="AT386" t="str">
        <f t="shared" si="117"/>
        <v/>
      </c>
      <c r="AU386" t="str">
        <f t="shared" si="118"/>
        <v/>
      </c>
      <c r="AV386" t="str">
        <f t="shared" si="119"/>
        <v/>
      </c>
    </row>
    <row r="387" spans="1:48" x14ac:dyDescent="0.3">
      <c r="A387" t="s">
        <v>133</v>
      </c>
      <c r="B387" t="s">
        <v>131</v>
      </c>
      <c r="C387">
        <v>2023</v>
      </c>
      <c r="D387" t="s">
        <v>87</v>
      </c>
      <c r="E387">
        <v>6</v>
      </c>
      <c r="F387">
        <v>4</v>
      </c>
      <c r="G387">
        <v>8</v>
      </c>
      <c r="H387">
        <v>6</v>
      </c>
      <c r="I387">
        <f t="shared" ref="I387:I450" si="120">AVERAGEIFS($E$3:$E$722,$B$3:$B$722,$B387,$C$3:$C$722,$C387)</f>
        <v>4.4000000000000004</v>
      </c>
      <c r="J387">
        <f t="array" ref="J387">STDEV(IF(($B$3:$B$722=$B387)*($C$3:$C$722=$C387)*($D$3:$D$722=$D387),$E$3:$E$722))</f>
        <v>2.270584848790187</v>
      </c>
      <c r="K387">
        <f t="shared" ref="K387:K450" si="121">AVERAGEIFS($F$3:$F$722,$B$3:$B$722,$B387,$C$3:$C$722,$C387)</f>
        <v>4</v>
      </c>
      <c r="L387">
        <f t="array" ref="L387">STDEV(IF(($B$3:$B$722=$B387)*($C$3:$C$722=$C387)*($D$3:$D$722=$D387),$F$3:$F$722))</f>
        <v>1.8856180831641267</v>
      </c>
      <c r="M387">
        <f t="shared" ref="M387:M450" si="122">AVERAGEIFS($G$3:$G$722,$B$3:$B$722,$B387,$C$3:$C$722,$C387)</f>
        <v>6</v>
      </c>
      <c r="N387">
        <f t="array" ref="N387">STDEV(IF(($B$3:$B$722=$B387)*($C$3:$C$722=$C387)*($D$3:$D$722=$D387),$G$3:$G$722))</f>
        <v>2.3094010767585029</v>
      </c>
      <c r="O387">
        <f t="shared" ref="O387:O450" si="123">AVERAGEIFS($H$3:$H$722,$B$3:$B$722,$B387,$C$3:$C$722,$C387)</f>
        <v>3.7</v>
      </c>
      <c r="P387">
        <f t="array" ref="P387">STDEV(IF(($B$3:$B$722=$B387)*($C$3:$C$722=$C387)*($D$3:$D$722=$D387),$H$3:$H$722))</f>
        <v>2.6687491868330793</v>
      </c>
      <c r="Q387" s="35">
        <f t="shared" ref="Q387:Q450" si="124">(E387-I387)/J387</f>
        <v>0.70466426341764399</v>
      </c>
      <c r="R387">
        <f t="shared" ref="R387:R450" si="125">(F387-K387)/L387</f>
        <v>0</v>
      </c>
      <c r="S387">
        <f t="shared" ref="S387:S450" si="126">(G387-M387)/N387</f>
        <v>0.86602540378443871</v>
      </c>
      <c r="T387">
        <f t="shared" ref="T387:T450" si="127">(H387-O387)/P387</f>
        <v>0.86182696049055751</v>
      </c>
      <c r="V387">
        <v>1</v>
      </c>
      <c r="W387">
        <v>0</v>
      </c>
      <c r="X387">
        <v>0</v>
      </c>
      <c r="Y387">
        <v>1</v>
      </c>
      <c r="Z387" s="25">
        <v>3.666666666666667</v>
      </c>
      <c r="AA387" s="28">
        <v>3.333333333333333</v>
      </c>
      <c r="AB387" s="28">
        <v>4.333333333333333</v>
      </c>
      <c r="AC387" s="28">
        <v>4</v>
      </c>
      <c r="AD387" s="31">
        <v>4</v>
      </c>
      <c r="AE387" s="31">
        <v>3</v>
      </c>
      <c r="AF387">
        <v>3</v>
      </c>
      <c r="AG387" s="28">
        <f t="shared" ref="AG387:AG450" si="128">IFERROR((AA387+AB387+AC387)/3,"")</f>
        <v>3.8888888888888888</v>
      </c>
      <c r="AH387" s="31">
        <f t="shared" ref="AH387:AH450" si="129">IFERROR((AD387+AE387)/2,"")</f>
        <v>3.5</v>
      </c>
      <c r="AI387" s="22" cm="1">
        <f t="array" ref="AI387">IF(U387="",0,IFERROR((U387-AVERAGEIFS($U$3:$U$722,$A$3:$A$722,$A387))/_xlfn.STDEV.S(_xlfn._xlws.FILTER($U$3:$U$722,$A$3:$A$722=$A387)),0))</f>
        <v>0</v>
      </c>
      <c r="AJ387" s="25">
        <f t="array" ref="AJ387">IFERROR((Z387-AVERAGEIFS($Z$3:$Z$722,$A$3:$A$722,$A387))/_xlfn.STDEV.S(_xlfn._xlws.FILTER($Z$3:$Z$722,$A$3:$A$722=$A387)),"")</f>
        <v>0.41694491044993215</v>
      </c>
      <c r="AK387" s="28">
        <f t="array" ref="AK387">IFERROR((AG387-AVERAGEIFS($AG$3:$AG$722,$A$3:$A$722,$A387))/_xlfn.STDEV.S(_xlfn._xlws.FILTER($AG$3:$AG$722,$A$3:$A$722=$A387)),"")</f>
        <v>0.93001900850187014</v>
      </c>
      <c r="AL387" s="31">
        <f t="array" ref="AL387">IFERROR((AH387-AVERAGEIFS($AH$3:$AH$722,$A$3:$A$722,$A387))/_xlfn.STDEV.S(_xlfn._xlws.FILTER($AH$3:$AH$722,$A$3:$A$722=$A387)),"")</f>
        <v>1.0628653832856574</v>
      </c>
      <c r="AM387" s="18">
        <f t="shared" ref="AM387:AM450" si="130">IFERROR(AI387-Q387,"")</f>
        <v>-0.70466426341764399</v>
      </c>
      <c r="AN387" s="18">
        <f t="shared" ref="AN387:AN450" si="131">IFERROR(AJ387-Q387,"")</f>
        <v>-0.28771935296771184</v>
      </c>
      <c r="AO387">
        <f t="shared" ref="AO387:AO450" si="132">IFERROR(AI387-AJ387,"")</f>
        <v>-0.41694491044993215</v>
      </c>
      <c r="AP387">
        <f t="shared" ref="AP387:AP450" si="133">IFERROR(AK387-S387,"")</f>
        <v>6.3993604717431429E-2</v>
      </c>
      <c r="AQ387">
        <f t="shared" ref="AQ387:AQ450" si="134">IFERROR(AL387-T387,"")</f>
        <v>0.20103842279509987</v>
      </c>
      <c r="AR387" s="18" t="str">
        <f t="shared" ref="AR387:AR450" si="135">IF(OR(AM387="",AN387=""),"N/A",IF(E387&lt;=0,"F. ESG미성숙",IF(AND(AM387&lt;-0.3,AN387&lt;-0.3),"A. 총체적과장형",IF(AND(AM387&lt;-0.3,AN387&gt;0.3),"B. 외부미화형",IF(AND(AM387&gt;0.3,AN387&lt;-0.3),"C. 내부은폐형",IF(AND(AM387&gt;0.3,AN387&gt;0.3),"E. 총체적과소형","D. 균형일치형"))))))</f>
        <v>D. 균형일치형</v>
      </c>
      <c r="AS387">
        <f t="shared" si="116"/>
        <v>0</v>
      </c>
      <c r="AT387">
        <f t="shared" si="117"/>
        <v>0</v>
      </c>
      <c r="AU387">
        <f t="shared" si="118"/>
        <v>2.666666666666667</v>
      </c>
      <c r="AV387">
        <f t="shared" si="119"/>
        <v>0</v>
      </c>
    </row>
    <row r="388" spans="1:48" x14ac:dyDescent="0.3">
      <c r="A388" t="s">
        <v>133</v>
      </c>
      <c r="B388" t="s">
        <v>131</v>
      </c>
      <c r="C388">
        <v>2023</v>
      </c>
      <c r="D388" t="s">
        <v>88</v>
      </c>
      <c r="E388">
        <v>6</v>
      </c>
      <c r="F388">
        <v>4</v>
      </c>
      <c r="G388">
        <v>8</v>
      </c>
      <c r="H388">
        <v>6</v>
      </c>
      <c r="I388">
        <f t="shared" si="120"/>
        <v>4.4000000000000004</v>
      </c>
      <c r="J388">
        <f t="array" ref="J388">STDEV(IF(($B$3:$B$722=$B388)*($C$3:$C$722=$C388)*($D$3:$D$722=$D388),$E$3:$E$722))</f>
        <v>2.270584848790187</v>
      </c>
      <c r="K388">
        <f t="shared" si="121"/>
        <v>4</v>
      </c>
      <c r="L388">
        <f t="array" ref="L388">STDEV(IF(($B$3:$B$722=$B388)*($C$3:$C$722=$C388)*($D$3:$D$722=$D388),$F$3:$F$722))</f>
        <v>1.8856180831641267</v>
      </c>
      <c r="M388">
        <f t="shared" si="122"/>
        <v>6</v>
      </c>
      <c r="N388">
        <f t="array" ref="N388">STDEV(IF(($B$3:$B$722=$B388)*($C$3:$C$722=$C388)*($D$3:$D$722=$D388),$G$3:$G$722))</f>
        <v>2.3094010767585029</v>
      </c>
      <c r="O388">
        <f t="shared" si="123"/>
        <v>3.7</v>
      </c>
      <c r="P388">
        <f t="array" ref="P388">STDEV(IF(($B$3:$B$722=$B388)*($C$3:$C$722=$C388)*($D$3:$D$722=$D388),$H$3:$H$722))</f>
        <v>2.6687491868330793</v>
      </c>
      <c r="Q388" s="35">
        <f t="shared" si="124"/>
        <v>0.70466426341764399</v>
      </c>
      <c r="R388">
        <f t="shared" si="125"/>
        <v>0</v>
      </c>
      <c r="S388">
        <f t="shared" si="126"/>
        <v>0.86602540378443871</v>
      </c>
      <c r="T388">
        <f t="shared" si="127"/>
        <v>0.86182696049055751</v>
      </c>
      <c r="V388">
        <v>0</v>
      </c>
      <c r="W388">
        <v>0</v>
      </c>
      <c r="X388">
        <v>0</v>
      </c>
      <c r="Y388">
        <v>0</v>
      </c>
      <c r="AF388">
        <v>1</v>
      </c>
      <c r="AG388" s="28">
        <f t="shared" si="128"/>
        <v>0</v>
      </c>
      <c r="AH388" s="31">
        <f t="shared" si="129"/>
        <v>0</v>
      </c>
      <c r="AI388" s="22" cm="1">
        <f t="array" ref="AI388">IF(U388="",0,IFERROR((U388-AVERAGEIFS($U$3:$U$722,$A$3:$A$722,$A388))/_xlfn.STDEV.S(_xlfn._xlws.FILTER($U$3:$U$722,$A$3:$A$722=$A388)),0))</f>
        <v>0</v>
      </c>
      <c r="AJ388" s="25">
        <f t="array" ref="AJ388">IFERROR((Z388-AVERAGEIFS($Z$3:$Z$722,$A$3:$A$722,$A388))/_xlfn.STDEV.S(_xlfn._xlws.FILTER($Z$3:$Z$722,$A$3:$A$722=$A388)),"")</f>
        <v>-4.9338481069908582</v>
      </c>
      <c r="AK388" s="28">
        <f t="array" ref="AK388">IFERROR((AG388-AVERAGEIFS($AG$3:$AG$722,$A$3:$A$722,$A388))/_xlfn.STDEV.S(_xlfn._xlws.FILTER($AG$3:$AG$722,$A$3:$A$722=$A388)),"")</f>
        <v>-1.1204166007935916</v>
      </c>
      <c r="AL388" s="31">
        <f t="array" ref="AL388">IFERROR((AH388-AVERAGEIFS($AH$3:$AH$722,$A$3:$A$722,$A388))/_xlfn.STDEV.S(_xlfn._xlws.FILTER($AH$3:$AH$722,$A$3:$A$722=$A388)),"")</f>
        <v>-1.1102954815255852</v>
      </c>
      <c r="AM388" s="18">
        <f t="shared" si="130"/>
        <v>-0.70466426341764399</v>
      </c>
      <c r="AN388" s="18">
        <f t="shared" si="131"/>
        <v>-5.6385123704085025</v>
      </c>
      <c r="AO388">
        <f t="shared" si="132"/>
        <v>4.9338481069908582</v>
      </c>
      <c r="AP388">
        <f t="shared" si="133"/>
        <v>-1.9864420045780302</v>
      </c>
      <c r="AQ388">
        <f t="shared" si="134"/>
        <v>-1.9721224420161427</v>
      </c>
      <c r="AR388" s="18" t="str">
        <f t="shared" si="135"/>
        <v>A. 총체적과장형</v>
      </c>
      <c r="AS388">
        <f t="shared" ref="AS388:AS451" si="136">IF(A389=A388,Z389,"")</f>
        <v>0</v>
      </c>
      <c r="AT388">
        <f t="shared" ref="AT388:AT451" si="137">IF(A390=A388,Z390,"")</f>
        <v>2.666666666666667</v>
      </c>
      <c r="AU388">
        <f t="shared" ref="AU388:AU451" si="138">IF(A391=A388,Z391,"")</f>
        <v>0</v>
      </c>
      <c r="AV388">
        <f t="shared" ref="AV388:AV451" si="139">IF(A392=A388,Z392,"")</f>
        <v>2.5</v>
      </c>
    </row>
    <row r="389" spans="1:48" x14ac:dyDescent="0.3">
      <c r="A389" t="s">
        <v>133</v>
      </c>
      <c r="B389" t="s">
        <v>131</v>
      </c>
      <c r="C389">
        <v>2023</v>
      </c>
      <c r="D389" t="s">
        <v>89</v>
      </c>
      <c r="E389">
        <v>6</v>
      </c>
      <c r="F389">
        <v>4</v>
      </c>
      <c r="G389">
        <v>8</v>
      </c>
      <c r="H389">
        <v>6</v>
      </c>
      <c r="I389">
        <f t="shared" si="120"/>
        <v>4.4000000000000004</v>
      </c>
      <c r="J389">
        <f t="array" ref="J389">STDEV(IF(($B$3:$B$722=$B389)*($C$3:$C$722=$C389)*($D$3:$D$722=$D389),$E$3:$E$722))</f>
        <v>2.270584848790187</v>
      </c>
      <c r="K389">
        <f t="shared" si="121"/>
        <v>4</v>
      </c>
      <c r="L389">
        <f t="array" ref="L389">STDEV(IF(($B$3:$B$722=$B389)*($C$3:$C$722=$C389)*($D$3:$D$722=$D389),$F$3:$F$722))</f>
        <v>1.8856180831641267</v>
      </c>
      <c r="M389">
        <f t="shared" si="122"/>
        <v>6</v>
      </c>
      <c r="N389">
        <f t="array" ref="N389">STDEV(IF(($B$3:$B$722=$B389)*($C$3:$C$722=$C389)*($D$3:$D$722=$D389),$G$3:$G$722))</f>
        <v>2.3094010767585029</v>
      </c>
      <c r="O389">
        <f t="shared" si="123"/>
        <v>3.7</v>
      </c>
      <c r="P389">
        <f t="array" ref="P389">STDEV(IF(($B$3:$B$722=$B389)*($C$3:$C$722=$C389)*($D$3:$D$722=$D389),$H$3:$H$722))</f>
        <v>2.6687491868330793</v>
      </c>
      <c r="Q389" s="35">
        <f t="shared" si="124"/>
        <v>0.70466426341764399</v>
      </c>
      <c r="R389">
        <f t="shared" si="125"/>
        <v>0</v>
      </c>
      <c r="S389">
        <f t="shared" si="126"/>
        <v>0.86602540378443871</v>
      </c>
      <c r="T389">
        <f t="shared" si="127"/>
        <v>0.86182696049055751</v>
      </c>
      <c r="V389">
        <v>0</v>
      </c>
      <c r="W389">
        <v>0</v>
      </c>
      <c r="X389">
        <v>0</v>
      </c>
      <c r="Y389">
        <v>0</v>
      </c>
      <c r="AF389">
        <v>1</v>
      </c>
      <c r="AG389" s="28">
        <f t="shared" si="128"/>
        <v>0</v>
      </c>
      <c r="AH389" s="31">
        <f t="shared" si="129"/>
        <v>0</v>
      </c>
      <c r="AI389" s="22" cm="1">
        <f t="array" ref="AI389">IF(U389="",0,IFERROR((U389-AVERAGEIFS($U$3:$U$722,$A$3:$A$722,$A389))/_xlfn.STDEV.S(_xlfn._xlws.FILTER($U$3:$U$722,$A$3:$A$722=$A389)),0))</f>
        <v>0</v>
      </c>
      <c r="AJ389" s="25">
        <f t="array" ref="AJ389">IFERROR((Z389-AVERAGEIFS($Z$3:$Z$722,$A$3:$A$722,$A389))/_xlfn.STDEV.S(_xlfn._xlws.FILTER($Z$3:$Z$722,$A$3:$A$722=$A389)),"")</f>
        <v>-4.9338481069908582</v>
      </c>
      <c r="AK389" s="28">
        <f t="array" ref="AK389">IFERROR((AG389-AVERAGEIFS($AG$3:$AG$722,$A$3:$A$722,$A389))/_xlfn.STDEV.S(_xlfn._xlws.FILTER($AG$3:$AG$722,$A$3:$A$722=$A389)),"")</f>
        <v>-1.1204166007935916</v>
      </c>
      <c r="AL389" s="31">
        <f t="array" ref="AL389">IFERROR((AH389-AVERAGEIFS($AH$3:$AH$722,$A$3:$A$722,$A389))/_xlfn.STDEV.S(_xlfn._xlws.FILTER($AH$3:$AH$722,$A$3:$A$722=$A389)),"")</f>
        <v>-1.1102954815255852</v>
      </c>
      <c r="AM389" s="18">
        <f t="shared" si="130"/>
        <v>-0.70466426341764399</v>
      </c>
      <c r="AN389" s="18">
        <f t="shared" si="131"/>
        <v>-5.6385123704085025</v>
      </c>
      <c r="AO389">
        <f t="shared" si="132"/>
        <v>4.9338481069908582</v>
      </c>
      <c r="AP389">
        <f t="shared" si="133"/>
        <v>-1.9864420045780302</v>
      </c>
      <c r="AQ389">
        <f t="shared" si="134"/>
        <v>-1.9721224420161427</v>
      </c>
      <c r="AR389" s="18" t="str">
        <f t="shared" si="135"/>
        <v>A. 총체적과장형</v>
      </c>
      <c r="AS389">
        <f t="shared" si="136"/>
        <v>2.666666666666667</v>
      </c>
      <c r="AT389">
        <f t="shared" si="137"/>
        <v>0</v>
      </c>
      <c r="AU389">
        <f t="shared" si="138"/>
        <v>2.5</v>
      </c>
      <c r="AV389">
        <f t="shared" si="139"/>
        <v>3.5</v>
      </c>
    </row>
    <row r="390" spans="1:48" x14ac:dyDescent="0.3">
      <c r="A390" t="s">
        <v>133</v>
      </c>
      <c r="B390" t="s">
        <v>131</v>
      </c>
      <c r="C390">
        <v>2023</v>
      </c>
      <c r="D390" t="s">
        <v>90</v>
      </c>
      <c r="E390">
        <v>6</v>
      </c>
      <c r="F390">
        <v>4</v>
      </c>
      <c r="G390">
        <v>8</v>
      </c>
      <c r="H390">
        <v>6</v>
      </c>
      <c r="I390">
        <f t="shared" si="120"/>
        <v>4.4000000000000004</v>
      </c>
      <c r="J390">
        <f t="array" ref="J390">STDEV(IF(($B$3:$B$722=$B390)*($C$3:$C$722=$C390)*($D$3:$D$722=$D390),$E$3:$E$722))</f>
        <v>2.270584848790187</v>
      </c>
      <c r="K390">
        <f t="shared" si="121"/>
        <v>4</v>
      </c>
      <c r="L390">
        <f t="array" ref="L390">STDEV(IF(($B$3:$B$722=$B390)*($C$3:$C$722=$C390)*($D$3:$D$722=$D390),$F$3:$F$722))</f>
        <v>1.8856180831641267</v>
      </c>
      <c r="M390">
        <f t="shared" si="122"/>
        <v>6</v>
      </c>
      <c r="N390">
        <f t="array" ref="N390">STDEV(IF(($B$3:$B$722=$B390)*($C$3:$C$722=$C390)*($D$3:$D$722=$D390),$G$3:$G$722))</f>
        <v>2.3094010767585029</v>
      </c>
      <c r="O390">
        <f t="shared" si="123"/>
        <v>3.7</v>
      </c>
      <c r="P390">
        <f t="array" ref="P390">STDEV(IF(($B$3:$B$722=$B390)*($C$3:$C$722=$C390)*($D$3:$D$722=$D390),$H$3:$H$722))</f>
        <v>2.6687491868330793</v>
      </c>
      <c r="Q390" s="35">
        <f t="shared" si="124"/>
        <v>0.70466426341764399</v>
      </c>
      <c r="R390">
        <f t="shared" si="125"/>
        <v>0</v>
      </c>
      <c r="S390">
        <f t="shared" si="126"/>
        <v>0.86602540378443871</v>
      </c>
      <c r="T390">
        <f t="shared" si="127"/>
        <v>0.86182696049055751</v>
      </c>
      <c r="V390">
        <v>0</v>
      </c>
      <c r="W390">
        <v>0</v>
      </c>
      <c r="X390">
        <v>0</v>
      </c>
      <c r="Y390">
        <v>0</v>
      </c>
      <c r="Z390" s="25">
        <v>2.666666666666667</v>
      </c>
      <c r="AA390" s="28">
        <v>2.333333333333333</v>
      </c>
      <c r="AB390" s="28">
        <v>4.666666666666667</v>
      </c>
      <c r="AC390" s="28">
        <v>3</v>
      </c>
      <c r="AD390" s="31">
        <v>2.333333333333333</v>
      </c>
      <c r="AE390" s="31">
        <v>3</v>
      </c>
      <c r="AF390">
        <v>3</v>
      </c>
      <c r="AG390" s="28">
        <f t="shared" si="128"/>
        <v>3.3333333333333335</v>
      </c>
      <c r="AH390" s="31">
        <f t="shared" si="129"/>
        <v>2.6666666666666665</v>
      </c>
      <c r="AI390" s="22" cm="1">
        <f t="array" ref="AI390">IF(U390="",0,IFERROR((U390-AVERAGEIFS($U$3:$U$722,$A$3:$A$722,$A390))/_xlfn.STDEV.S(_xlfn._xlws.FILTER($U$3:$U$722,$A$3:$A$722=$A390)),0))</f>
        <v>0</v>
      </c>
      <c r="AJ390" s="25">
        <f t="array" ref="AJ390">IFERROR((Z390-AVERAGEIFS($Z$3:$Z$722,$A$3:$A$722,$A390))/_xlfn.STDEV.S(_xlfn._xlws.FILTER($Z$3:$Z$722,$A$3:$A$722=$A390)),"")</f>
        <v>-1.0423622761248288</v>
      </c>
      <c r="AK390" s="28">
        <f t="array" ref="AK390">IFERROR((AG390-AVERAGEIFS($AG$3:$AG$722,$A$3:$A$722,$A390))/_xlfn.STDEV.S(_xlfn._xlws.FILTER($AG$3:$AG$722,$A$3:$A$722=$A390)),"")</f>
        <v>0.63709963574537565</v>
      </c>
      <c r="AL390" s="31">
        <f t="array" ref="AL390">IFERROR((AH390-AVERAGEIFS($AH$3:$AH$722,$A$3:$A$722,$A390))/_xlfn.STDEV.S(_xlfn._xlws.FILTER($AH$3:$AH$722,$A$3:$A$722=$A390)),"")</f>
        <v>0.54544612975917095</v>
      </c>
      <c r="AM390" s="18">
        <f t="shared" si="130"/>
        <v>-0.70466426341764399</v>
      </c>
      <c r="AN390" s="18">
        <f t="shared" si="131"/>
        <v>-1.7470265395424729</v>
      </c>
      <c r="AO390">
        <f t="shared" si="132"/>
        <v>1.0423622761248288</v>
      </c>
      <c r="AP390">
        <f t="shared" si="133"/>
        <v>-0.22892576803906306</v>
      </c>
      <c r="AQ390">
        <f t="shared" si="134"/>
        <v>-0.31638083073138656</v>
      </c>
      <c r="AR390" s="18" t="str">
        <f t="shared" si="135"/>
        <v>A. 총체적과장형</v>
      </c>
      <c r="AS390">
        <f t="shared" si="136"/>
        <v>0</v>
      </c>
      <c r="AT390">
        <f t="shared" si="137"/>
        <v>2.5</v>
      </c>
      <c r="AU390">
        <f t="shared" si="138"/>
        <v>3.5</v>
      </c>
      <c r="AV390">
        <f t="shared" si="139"/>
        <v>4</v>
      </c>
    </row>
    <row r="391" spans="1:48" x14ac:dyDescent="0.3">
      <c r="A391" t="s">
        <v>133</v>
      </c>
      <c r="B391" t="s">
        <v>131</v>
      </c>
      <c r="C391">
        <v>2024</v>
      </c>
      <c r="D391" t="s">
        <v>91</v>
      </c>
      <c r="E391">
        <v>6</v>
      </c>
      <c r="F391">
        <v>4</v>
      </c>
      <c r="G391">
        <v>8</v>
      </c>
      <c r="H391">
        <v>6</v>
      </c>
      <c r="I391">
        <f t="shared" si="120"/>
        <v>4.2</v>
      </c>
      <c r="J391">
        <f t="array" ref="J391">STDEV(IF(($B$3:$B$722=$B391)*($C$3:$C$722=$C391)*($D$3:$D$722=$D391),$E$3:$E$722))</f>
        <v>2.2010098692292237</v>
      </c>
      <c r="K391">
        <f t="shared" si="121"/>
        <v>4.4000000000000004</v>
      </c>
      <c r="L391">
        <f t="array" ref="L391">STDEV(IF(($B$3:$B$722=$B391)*($C$3:$C$722=$C391)*($D$3:$D$722=$D391),$F$3:$F$722))</f>
        <v>1.837873166945363</v>
      </c>
      <c r="M391">
        <f t="shared" si="122"/>
        <v>6.8</v>
      </c>
      <c r="N391">
        <f t="array" ref="N391">STDEV(IF(($B$3:$B$722=$B391)*($C$3:$C$722=$C391)*($D$3:$D$722=$D391),$G$3:$G$722))</f>
        <v>2.529822128134704</v>
      </c>
      <c r="O391">
        <f t="shared" si="123"/>
        <v>3.8</v>
      </c>
      <c r="P391">
        <f t="array" ref="P391">STDEV(IF(($B$3:$B$722=$B391)*($C$3:$C$722=$C391)*($D$3:$D$722=$D391),$H$3:$H$722))</f>
        <v>2.5298221281347035</v>
      </c>
      <c r="Q391" s="35">
        <f t="shared" si="124"/>
        <v>0.81780641930076647</v>
      </c>
      <c r="R391">
        <f t="shared" si="125"/>
        <v>-0.2176428750330037</v>
      </c>
      <c r="S391">
        <f t="shared" si="126"/>
        <v>0.47434164902525688</v>
      </c>
      <c r="T391">
        <f t="shared" si="127"/>
        <v>0.86962635654630438</v>
      </c>
      <c r="V391">
        <v>0</v>
      </c>
      <c r="W391">
        <v>0</v>
      </c>
      <c r="X391">
        <v>0</v>
      </c>
      <c r="Y391">
        <v>0</v>
      </c>
      <c r="AF391">
        <v>1</v>
      </c>
      <c r="AG391" s="28">
        <f t="shared" si="128"/>
        <v>0</v>
      </c>
      <c r="AH391" s="31">
        <f t="shared" si="129"/>
        <v>0</v>
      </c>
      <c r="AI391" s="22" cm="1">
        <f t="array" ref="AI391">IF(U391="",0,IFERROR((U391-AVERAGEIFS($U$3:$U$722,$A$3:$A$722,$A391))/_xlfn.STDEV.S(_xlfn._xlws.FILTER($U$3:$U$722,$A$3:$A$722=$A391)),0))</f>
        <v>0</v>
      </c>
      <c r="AJ391" s="25">
        <f t="array" ref="AJ391">IFERROR((Z391-AVERAGEIFS($Z$3:$Z$722,$A$3:$A$722,$A391))/_xlfn.STDEV.S(_xlfn._xlws.FILTER($Z$3:$Z$722,$A$3:$A$722=$A391)),"")</f>
        <v>-4.9338481069908582</v>
      </c>
      <c r="AK391" s="28">
        <f t="array" ref="AK391">IFERROR((AG391-AVERAGEIFS($AG$3:$AG$722,$A$3:$A$722,$A391))/_xlfn.STDEV.S(_xlfn._xlws.FILTER($AG$3:$AG$722,$A$3:$A$722=$A391)),"")</f>
        <v>-1.1204166007935916</v>
      </c>
      <c r="AL391" s="31">
        <f t="array" ref="AL391">IFERROR((AH391-AVERAGEIFS($AH$3:$AH$722,$A$3:$A$722,$A391))/_xlfn.STDEV.S(_xlfn._xlws.FILTER($AH$3:$AH$722,$A$3:$A$722=$A391)),"")</f>
        <v>-1.1102954815255852</v>
      </c>
      <c r="AM391" s="18">
        <f t="shared" si="130"/>
        <v>-0.81780641930076647</v>
      </c>
      <c r="AN391" s="18">
        <f t="shared" si="131"/>
        <v>-5.7516545262916248</v>
      </c>
      <c r="AO391">
        <f t="shared" si="132"/>
        <v>4.9338481069908582</v>
      </c>
      <c r="AP391">
        <f t="shared" si="133"/>
        <v>-1.5947582498188484</v>
      </c>
      <c r="AQ391">
        <f t="shared" si="134"/>
        <v>-1.9799218380718897</v>
      </c>
      <c r="AR391" s="18" t="str">
        <f t="shared" si="135"/>
        <v>A. 총체적과장형</v>
      </c>
      <c r="AS391">
        <f t="shared" si="136"/>
        <v>2.5</v>
      </c>
      <c r="AT391">
        <f t="shared" si="137"/>
        <v>3.5</v>
      </c>
      <c r="AU391">
        <f t="shared" si="138"/>
        <v>4</v>
      </c>
      <c r="AV391">
        <f t="shared" si="139"/>
        <v>0</v>
      </c>
    </row>
    <row r="392" spans="1:48" x14ac:dyDescent="0.3">
      <c r="A392" t="s">
        <v>133</v>
      </c>
      <c r="B392" t="s">
        <v>131</v>
      </c>
      <c r="C392">
        <v>2024</v>
      </c>
      <c r="D392" t="s">
        <v>92</v>
      </c>
      <c r="E392">
        <v>6</v>
      </c>
      <c r="F392">
        <v>4</v>
      </c>
      <c r="G392">
        <v>8</v>
      </c>
      <c r="H392">
        <v>6</v>
      </c>
      <c r="I392">
        <f t="shared" si="120"/>
        <v>4.2</v>
      </c>
      <c r="J392">
        <f t="array" ref="J392">STDEV(IF(($B$3:$B$722=$B392)*($C$3:$C$722=$C392)*($D$3:$D$722=$D392),$E$3:$E$722))</f>
        <v>2.2010098692292237</v>
      </c>
      <c r="K392">
        <f t="shared" si="121"/>
        <v>4.4000000000000004</v>
      </c>
      <c r="L392">
        <f t="array" ref="L392">STDEV(IF(($B$3:$B$722=$B392)*($C$3:$C$722=$C392)*($D$3:$D$722=$D392),$F$3:$F$722))</f>
        <v>1.837873166945363</v>
      </c>
      <c r="M392">
        <f t="shared" si="122"/>
        <v>6.8</v>
      </c>
      <c r="N392">
        <f t="array" ref="N392">STDEV(IF(($B$3:$B$722=$B392)*($C$3:$C$722=$C392)*($D$3:$D$722=$D392),$G$3:$G$722))</f>
        <v>2.529822128134704</v>
      </c>
      <c r="O392">
        <f t="shared" si="123"/>
        <v>3.8</v>
      </c>
      <c r="P392">
        <f t="array" ref="P392">STDEV(IF(($B$3:$B$722=$B392)*($C$3:$C$722=$C392)*($D$3:$D$722=$D392),$H$3:$H$722))</f>
        <v>2.5298221281347035</v>
      </c>
      <c r="Q392" s="35">
        <f t="shared" si="124"/>
        <v>0.81780641930076647</v>
      </c>
      <c r="R392">
        <f t="shared" si="125"/>
        <v>-0.2176428750330037</v>
      </c>
      <c r="S392">
        <f t="shared" si="126"/>
        <v>0.47434164902525688</v>
      </c>
      <c r="T392">
        <f t="shared" si="127"/>
        <v>0.86962635654630438</v>
      </c>
      <c r="V392">
        <v>0</v>
      </c>
      <c r="W392">
        <v>0</v>
      </c>
      <c r="X392">
        <v>0</v>
      </c>
      <c r="Y392">
        <v>0</v>
      </c>
      <c r="Z392" s="25">
        <v>2.5</v>
      </c>
      <c r="AA392" s="28">
        <v>2.5</v>
      </c>
      <c r="AB392" s="28">
        <v>4.5</v>
      </c>
      <c r="AC392" s="28">
        <v>3</v>
      </c>
      <c r="AD392" s="31">
        <v>3</v>
      </c>
      <c r="AE392" s="31">
        <v>2.5</v>
      </c>
      <c r="AF392">
        <v>2</v>
      </c>
      <c r="AG392" s="28">
        <f t="shared" si="128"/>
        <v>3.3333333333333335</v>
      </c>
      <c r="AH392" s="31">
        <f t="shared" si="129"/>
        <v>2.75</v>
      </c>
      <c r="AI392" s="22" cm="1">
        <f t="array" ref="AI392">IF(U392="",0,IFERROR((U392-AVERAGEIFS($U$3:$U$722,$A$3:$A$722,$A392))/_xlfn.STDEV.S(_xlfn._xlws.FILTER($U$3:$U$722,$A$3:$A$722=$A392)),0))</f>
        <v>0</v>
      </c>
      <c r="AJ392" s="25">
        <f t="array" ref="AJ392">IFERROR((Z392-AVERAGEIFS($Z$3:$Z$722,$A$3:$A$722,$A392))/_xlfn.STDEV.S(_xlfn._xlws.FILTER($Z$3:$Z$722,$A$3:$A$722=$A392)),"")</f>
        <v>-1.285580140553956</v>
      </c>
      <c r="AK392" s="28">
        <f t="array" ref="AK392">IFERROR((AG392-AVERAGEIFS($AG$3:$AG$722,$A$3:$A$722,$A392))/_xlfn.STDEV.S(_xlfn._xlws.FILTER($AG$3:$AG$722,$A$3:$A$722=$A392)),"")</f>
        <v>0.63709963574537565</v>
      </c>
      <c r="AL392" s="31">
        <f t="array" ref="AL392">IFERROR((AH392-AVERAGEIFS($AH$3:$AH$722,$A$3:$A$722,$A392))/_xlfn.STDEV.S(_xlfn._xlws.FILTER($AH$3:$AH$722,$A$3:$A$722=$A392)),"")</f>
        <v>0.5971880551118196</v>
      </c>
      <c r="AM392" s="18">
        <f t="shared" si="130"/>
        <v>-0.81780641930076647</v>
      </c>
      <c r="AN392" s="18">
        <f t="shared" si="131"/>
        <v>-2.1033865598547226</v>
      </c>
      <c r="AO392">
        <f t="shared" si="132"/>
        <v>1.285580140553956</v>
      </c>
      <c r="AP392">
        <f t="shared" si="133"/>
        <v>0.16275798672011876</v>
      </c>
      <c r="AQ392">
        <f t="shared" si="134"/>
        <v>-0.27243830143448478</v>
      </c>
      <c r="AR392" s="18" t="str">
        <f t="shared" si="135"/>
        <v>A. 총체적과장형</v>
      </c>
      <c r="AS392">
        <f t="shared" si="136"/>
        <v>3.5</v>
      </c>
      <c r="AT392">
        <f t="shared" si="137"/>
        <v>4</v>
      </c>
      <c r="AU392">
        <f t="shared" si="138"/>
        <v>0</v>
      </c>
      <c r="AV392">
        <f t="shared" si="139"/>
        <v>0</v>
      </c>
    </row>
    <row r="393" spans="1:48" x14ac:dyDescent="0.3">
      <c r="A393" t="s">
        <v>133</v>
      </c>
      <c r="B393" t="s">
        <v>131</v>
      </c>
      <c r="C393">
        <v>2024</v>
      </c>
      <c r="D393" t="s">
        <v>93</v>
      </c>
      <c r="E393">
        <v>6</v>
      </c>
      <c r="F393">
        <v>4</v>
      </c>
      <c r="G393">
        <v>8</v>
      </c>
      <c r="H393">
        <v>6</v>
      </c>
      <c r="I393">
        <f t="shared" si="120"/>
        <v>4.2</v>
      </c>
      <c r="J393">
        <f t="array" ref="J393">STDEV(IF(($B$3:$B$722=$B393)*($C$3:$C$722=$C393)*($D$3:$D$722=$D393),$E$3:$E$722))</f>
        <v>2.2010098692292237</v>
      </c>
      <c r="K393">
        <f t="shared" si="121"/>
        <v>4.4000000000000004</v>
      </c>
      <c r="L393">
        <f t="array" ref="L393">STDEV(IF(($B$3:$B$722=$B393)*($C$3:$C$722=$C393)*($D$3:$D$722=$D393),$F$3:$F$722))</f>
        <v>1.837873166945363</v>
      </c>
      <c r="M393">
        <f t="shared" si="122"/>
        <v>6.8</v>
      </c>
      <c r="N393">
        <f t="array" ref="N393">STDEV(IF(($B$3:$B$722=$B393)*($C$3:$C$722=$C393)*($D$3:$D$722=$D393),$G$3:$G$722))</f>
        <v>2.529822128134704</v>
      </c>
      <c r="O393">
        <f t="shared" si="123"/>
        <v>3.8</v>
      </c>
      <c r="P393">
        <f t="array" ref="P393">STDEV(IF(($B$3:$B$722=$B393)*($C$3:$C$722=$C393)*($D$3:$D$722=$D393),$H$3:$H$722))</f>
        <v>2.5298221281347035</v>
      </c>
      <c r="Q393" s="35">
        <f t="shared" si="124"/>
        <v>0.81780641930076647</v>
      </c>
      <c r="R393">
        <f t="shared" si="125"/>
        <v>-0.2176428750330037</v>
      </c>
      <c r="S393">
        <f t="shared" si="126"/>
        <v>0.47434164902525688</v>
      </c>
      <c r="T393">
        <f t="shared" si="127"/>
        <v>0.86962635654630438</v>
      </c>
      <c r="V393">
        <v>0</v>
      </c>
      <c r="W393">
        <v>0</v>
      </c>
      <c r="X393">
        <v>1</v>
      </c>
      <c r="Y393">
        <v>1</v>
      </c>
      <c r="Z393" s="25">
        <v>3.5</v>
      </c>
      <c r="AA393" s="28">
        <v>3</v>
      </c>
      <c r="AB393" s="28">
        <v>3</v>
      </c>
      <c r="AC393" s="28">
        <v>4</v>
      </c>
      <c r="AD393" s="31">
        <v>3</v>
      </c>
      <c r="AE393" s="31">
        <v>3</v>
      </c>
      <c r="AF393">
        <v>2</v>
      </c>
      <c r="AG393" s="28">
        <f t="shared" si="128"/>
        <v>3.3333333333333335</v>
      </c>
      <c r="AH393" s="31">
        <f t="shared" si="129"/>
        <v>3</v>
      </c>
      <c r="AI393" s="22" cm="1">
        <f t="array" ref="AI393">IF(U393="",0,IFERROR((U393-AVERAGEIFS($U$3:$U$722,$A$3:$A$722,$A393))/_xlfn.STDEV.S(_xlfn._xlws.FILTER($U$3:$U$722,$A$3:$A$722=$A393)),0))</f>
        <v>0</v>
      </c>
      <c r="AJ393" s="25">
        <f t="array" ref="AJ393">IFERROR((Z393-AVERAGEIFS($Z$3:$Z$722,$A$3:$A$722,$A393))/_xlfn.STDEV.S(_xlfn._xlws.FILTER($Z$3:$Z$722,$A$3:$A$722=$A393)),"")</f>
        <v>0.17372704602080491</v>
      </c>
      <c r="AK393" s="28">
        <f t="array" ref="AK393">IFERROR((AG393-AVERAGEIFS($AG$3:$AG$722,$A$3:$A$722,$A393))/_xlfn.STDEV.S(_xlfn._xlws.FILTER($AG$3:$AG$722,$A$3:$A$722=$A393)),"")</f>
        <v>0.63709963574537565</v>
      </c>
      <c r="AL393" s="31">
        <f t="array" ref="AL393">IFERROR((AH393-AVERAGEIFS($AH$3:$AH$722,$A$3:$A$722,$A393))/_xlfn.STDEV.S(_xlfn._xlws.FILTER($AH$3:$AH$722,$A$3:$A$722=$A393)),"")</f>
        <v>0.75241383116976557</v>
      </c>
      <c r="AM393" s="18">
        <f t="shared" si="130"/>
        <v>-0.81780641930076647</v>
      </c>
      <c r="AN393" s="18">
        <f t="shared" si="131"/>
        <v>-0.64407937327996156</v>
      </c>
      <c r="AO393">
        <f t="shared" si="132"/>
        <v>-0.17372704602080491</v>
      </c>
      <c r="AP393">
        <f t="shared" si="133"/>
        <v>0.16275798672011876</v>
      </c>
      <c r="AQ393">
        <f t="shared" si="134"/>
        <v>-0.11721252537653881</v>
      </c>
      <c r="AR393" s="18" t="str">
        <f t="shared" si="135"/>
        <v>A. 총체적과장형</v>
      </c>
      <c r="AS393">
        <f t="shared" si="136"/>
        <v>4</v>
      </c>
      <c r="AT393">
        <f t="shared" si="137"/>
        <v>0</v>
      </c>
      <c r="AU393">
        <f t="shared" si="138"/>
        <v>0</v>
      </c>
      <c r="AV393">
        <f t="shared" si="139"/>
        <v>4.333333333333333</v>
      </c>
    </row>
    <row r="394" spans="1:48" x14ac:dyDescent="0.3">
      <c r="A394" t="s">
        <v>133</v>
      </c>
      <c r="B394" t="s">
        <v>131</v>
      </c>
      <c r="C394">
        <v>2024</v>
      </c>
      <c r="D394" t="s">
        <v>94</v>
      </c>
      <c r="E394">
        <v>6</v>
      </c>
      <c r="F394">
        <v>4</v>
      </c>
      <c r="G394">
        <v>8</v>
      </c>
      <c r="H394">
        <v>6</v>
      </c>
      <c r="I394">
        <f t="shared" si="120"/>
        <v>4.2</v>
      </c>
      <c r="J394">
        <f t="array" ref="J394">STDEV(IF(($B$3:$B$722=$B394)*($C$3:$C$722=$C394)*($D$3:$D$722=$D394),$E$3:$E$722))</f>
        <v>2.2010098692292237</v>
      </c>
      <c r="K394">
        <f t="shared" si="121"/>
        <v>4.4000000000000004</v>
      </c>
      <c r="L394">
        <f t="array" ref="L394">STDEV(IF(($B$3:$B$722=$B394)*($C$3:$C$722=$C394)*($D$3:$D$722=$D394),$F$3:$F$722))</f>
        <v>1.837873166945363</v>
      </c>
      <c r="M394">
        <f t="shared" si="122"/>
        <v>6.8</v>
      </c>
      <c r="N394">
        <f t="array" ref="N394">STDEV(IF(($B$3:$B$722=$B394)*($C$3:$C$722=$C394)*($D$3:$D$722=$D394),$G$3:$G$722))</f>
        <v>2.529822128134704</v>
      </c>
      <c r="O394">
        <f t="shared" si="123"/>
        <v>3.8</v>
      </c>
      <c r="P394">
        <f t="array" ref="P394">STDEV(IF(($B$3:$B$722=$B394)*($C$3:$C$722=$C394)*($D$3:$D$722=$D394),$H$3:$H$722))</f>
        <v>2.5298221281347035</v>
      </c>
      <c r="Q394" s="35">
        <f t="shared" si="124"/>
        <v>0.81780641930076647</v>
      </c>
      <c r="R394">
        <f t="shared" si="125"/>
        <v>-0.2176428750330037</v>
      </c>
      <c r="S394">
        <f t="shared" si="126"/>
        <v>0.47434164902525688</v>
      </c>
      <c r="T394">
        <f t="shared" si="127"/>
        <v>0.86962635654630438</v>
      </c>
      <c r="V394">
        <v>0</v>
      </c>
      <c r="W394">
        <v>0</v>
      </c>
      <c r="X394">
        <v>0</v>
      </c>
      <c r="Y394">
        <v>0</v>
      </c>
      <c r="Z394" s="25">
        <v>4</v>
      </c>
      <c r="AA394" s="28">
        <v>4</v>
      </c>
      <c r="AB394" s="28">
        <v>5</v>
      </c>
      <c r="AC394" s="28">
        <v>4</v>
      </c>
      <c r="AD394" s="31">
        <v>3.5</v>
      </c>
      <c r="AE394" s="31">
        <v>4</v>
      </c>
      <c r="AF394">
        <v>2</v>
      </c>
      <c r="AG394" s="28">
        <f t="shared" si="128"/>
        <v>4.333333333333333</v>
      </c>
      <c r="AH394" s="31">
        <f t="shared" si="129"/>
        <v>3.75</v>
      </c>
      <c r="AI394" s="22" cm="1">
        <f t="array" ref="AI394">IF(U394="",0,IFERROR((U394-AVERAGEIFS($U$3:$U$722,$A$3:$A$722,$A394))/_xlfn.STDEV.S(_xlfn._xlws.FILTER($U$3:$U$722,$A$3:$A$722=$A394)),0))</f>
        <v>0</v>
      </c>
      <c r="AJ394" s="25">
        <f t="array" ref="AJ394">IFERROR((Z394-AVERAGEIFS($Z$3:$Z$722,$A$3:$A$722,$A394))/_xlfn.STDEV.S(_xlfn._xlws.FILTER($Z$3:$Z$722,$A$3:$A$722=$A394)),"")</f>
        <v>0.90338063930818535</v>
      </c>
      <c r="AK394" s="28">
        <f t="array" ref="AK394">IFERROR((AG394-AVERAGEIFS($AG$3:$AG$722,$A$3:$A$722,$A394))/_xlfn.STDEV.S(_xlfn._xlws.FILTER($AG$3:$AG$722,$A$3:$A$722=$A394)),"")</f>
        <v>1.1643545067070655</v>
      </c>
      <c r="AL394" s="31">
        <f t="array" ref="AL394">IFERROR((AH394-AVERAGEIFS($AH$3:$AH$722,$A$3:$A$722,$A394))/_xlfn.STDEV.S(_xlfn._xlws.FILTER($AH$3:$AH$722,$A$3:$A$722=$A394)),"")</f>
        <v>1.2180911593436032</v>
      </c>
      <c r="AM394" s="18">
        <f t="shared" si="130"/>
        <v>-0.81780641930076647</v>
      </c>
      <c r="AN394" s="18">
        <f t="shared" si="131"/>
        <v>8.5574220007418877E-2</v>
      </c>
      <c r="AO394">
        <f t="shared" si="132"/>
        <v>-0.90338063930818535</v>
      </c>
      <c r="AP394">
        <f t="shared" si="133"/>
        <v>0.69001285768180864</v>
      </c>
      <c r="AQ394">
        <f t="shared" si="134"/>
        <v>0.34846480279729886</v>
      </c>
      <c r="AR394" s="18" t="str">
        <f t="shared" si="135"/>
        <v>D. 균형일치형</v>
      </c>
      <c r="AS394">
        <f t="shared" si="136"/>
        <v>0</v>
      </c>
      <c r="AT394">
        <f t="shared" si="137"/>
        <v>0</v>
      </c>
      <c r="AU394">
        <f t="shared" si="138"/>
        <v>4.333333333333333</v>
      </c>
      <c r="AV394">
        <f t="shared" si="139"/>
        <v>3</v>
      </c>
    </row>
    <row r="395" spans="1:48" x14ac:dyDescent="0.3">
      <c r="A395" t="s">
        <v>133</v>
      </c>
      <c r="B395" t="s">
        <v>131</v>
      </c>
      <c r="C395">
        <v>2025</v>
      </c>
      <c r="D395" t="s">
        <v>95</v>
      </c>
      <c r="E395">
        <v>6</v>
      </c>
      <c r="F395">
        <v>6</v>
      </c>
      <c r="G395">
        <v>6</v>
      </c>
      <c r="H395">
        <v>6</v>
      </c>
      <c r="I395">
        <f t="shared" si="120"/>
        <v>4.8</v>
      </c>
      <c r="J395">
        <f t="array" ref="J395">STDEV(IF(($B$3:$B$722=$B395)*($C$3:$C$722=$C395)*($D$3:$D$722=$D395),$E$3:$E$722))</f>
        <v>2.1499353995462798</v>
      </c>
      <c r="K395">
        <f t="shared" si="121"/>
        <v>4.8</v>
      </c>
      <c r="L395">
        <f t="array" ref="L395">STDEV(IF(($B$3:$B$722=$B395)*($C$3:$C$722=$C395)*($D$3:$D$722=$D395),$F$3:$F$722))</f>
        <v>1.9321835661585915</v>
      </c>
      <c r="M395">
        <f t="shared" si="122"/>
        <v>6.6</v>
      </c>
      <c r="N395">
        <f t="array" ref="N395">STDEV(IF(($B$3:$B$722=$B395)*($C$3:$C$722=$C395)*($D$3:$D$722=$D395),$G$3:$G$722))</f>
        <v>2.5033311140691445</v>
      </c>
      <c r="O395">
        <f t="shared" si="123"/>
        <v>4.7</v>
      </c>
      <c r="P395">
        <f t="array" ref="P395">STDEV(IF(($B$3:$B$722=$B395)*($C$3:$C$722=$C395)*($D$3:$D$722=$D395),$H$3:$H$722))</f>
        <v>1.6363916944844767</v>
      </c>
      <c r="Q395" s="35">
        <f t="shared" si="124"/>
        <v>0.55815630565143814</v>
      </c>
      <c r="R395">
        <f t="shared" si="125"/>
        <v>0.62105900340811893</v>
      </c>
      <c r="S395">
        <f t="shared" si="126"/>
        <v>-0.23968063858108826</v>
      </c>
      <c r="T395">
        <f t="shared" si="127"/>
        <v>0.7944308226335427</v>
      </c>
      <c r="V395">
        <v>1</v>
      </c>
      <c r="W395">
        <v>0</v>
      </c>
      <c r="X395">
        <v>0</v>
      </c>
      <c r="Y395">
        <v>1</v>
      </c>
      <c r="AF395">
        <v>1</v>
      </c>
      <c r="AG395" s="28">
        <f t="shared" si="128"/>
        <v>0</v>
      </c>
      <c r="AH395" s="31">
        <f t="shared" si="129"/>
        <v>0</v>
      </c>
      <c r="AI395" s="22" cm="1">
        <f t="array" ref="AI395">IF(U395="",0,IFERROR((U395-AVERAGEIFS($U$3:$U$722,$A$3:$A$722,$A395))/_xlfn.STDEV.S(_xlfn._xlws.FILTER($U$3:$U$722,$A$3:$A$722=$A395)),0))</f>
        <v>0</v>
      </c>
      <c r="AJ395" s="25">
        <f t="array" ref="AJ395">IFERROR((Z395-AVERAGEIFS($Z$3:$Z$722,$A$3:$A$722,$A395))/_xlfn.STDEV.S(_xlfn._xlws.FILTER($Z$3:$Z$722,$A$3:$A$722=$A395)),"")</f>
        <v>-4.9338481069908582</v>
      </c>
      <c r="AK395" s="28">
        <f t="array" ref="AK395">IFERROR((AG395-AVERAGEIFS($AG$3:$AG$722,$A$3:$A$722,$A395))/_xlfn.STDEV.S(_xlfn._xlws.FILTER($AG$3:$AG$722,$A$3:$A$722=$A395)),"")</f>
        <v>-1.1204166007935916</v>
      </c>
      <c r="AL395" s="31">
        <f t="array" ref="AL395">IFERROR((AH395-AVERAGEIFS($AH$3:$AH$722,$A$3:$A$722,$A395))/_xlfn.STDEV.S(_xlfn._xlws.FILTER($AH$3:$AH$722,$A$3:$A$722=$A395)),"")</f>
        <v>-1.1102954815255852</v>
      </c>
      <c r="AM395" s="18">
        <f t="shared" si="130"/>
        <v>-0.55815630565143814</v>
      </c>
      <c r="AN395" s="18">
        <f t="shared" si="131"/>
        <v>-5.492004412642296</v>
      </c>
      <c r="AO395">
        <f t="shared" si="132"/>
        <v>4.9338481069908582</v>
      </c>
      <c r="AP395">
        <f t="shared" si="133"/>
        <v>-0.88073596221250339</v>
      </c>
      <c r="AQ395">
        <f t="shared" si="134"/>
        <v>-1.9047263041591278</v>
      </c>
      <c r="AR395" s="18" t="str">
        <f t="shared" si="135"/>
        <v>A. 총체적과장형</v>
      </c>
      <c r="AS395">
        <f t="shared" si="136"/>
        <v>0</v>
      </c>
      <c r="AT395">
        <f t="shared" si="137"/>
        <v>4.333333333333333</v>
      </c>
      <c r="AU395">
        <f t="shared" si="138"/>
        <v>3</v>
      </c>
      <c r="AV395" t="str">
        <f t="shared" si="139"/>
        <v/>
      </c>
    </row>
    <row r="396" spans="1:48" x14ac:dyDescent="0.3">
      <c r="A396" t="s">
        <v>133</v>
      </c>
      <c r="B396" t="s">
        <v>131</v>
      </c>
      <c r="C396">
        <v>2025</v>
      </c>
      <c r="D396" t="s">
        <v>96</v>
      </c>
      <c r="E396">
        <v>6</v>
      </c>
      <c r="F396">
        <v>6</v>
      </c>
      <c r="G396">
        <v>6</v>
      </c>
      <c r="H396">
        <v>6</v>
      </c>
      <c r="I396">
        <f t="shared" si="120"/>
        <v>4.8</v>
      </c>
      <c r="J396">
        <f t="array" ref="J396">STDEV(IF(($B$3:$B$722=$B396)*($C$3:$C$722=$C396)*($D$3:$D$722=$D396),$E$3:$E$722))</f>
        <v>2.1499353995462798</v>
      </c>
      <c r="K396">
        <f t="shared" si="121"/>
        <v>4.8</v>
      </c>
      <c r="L396">
        <f t="array" ref="L396">STDEV(IF(($B$3:$B$722=$B396)*($C$3:$C$722=$C396)*($D$3:$D$722=$D396),$F$3:$F$722))</f>
        <v>1.9321835661585915</v>
      </c>
      <c r="M396">
        <f t="shared" si="122"/>
        <v>6.6</v>
      </c>
      <c r="N396">
        <f t="array" ref="N396">STDEV(IF(($B$3:$B$722=$B396)*($C$3:$C$722=$C396)*($D$3:$D$722=$D396),$G$3:$G$722))</f>
        <v>2.5033311140691445</v>
      </c>
      <c r="O396">
        <f t="shared" si="123"/>
        <v>4.7</v>
      </c>
      <c r="P396">
        <f t="array" ref="P396">STDEV(IF(($B$3:$B$722=$B396)*($C$3:$C$722=$C396)*($D$3:$D$722=$D396),$H$3:$H$722))</f>
        <v>1.6363916944844767</v>
      </c>
      <c r="Q396" s="35">
        <f t="shared" si="124"/>
        <v>0.55815630565143814</v>
      </c>
      <c r="R396">
        <f t="shared" si="125"/>
        <v>0.62105900340811893</v>
      </c>
      <c r="S396">
        <f t="shared" si="126"/>
        <v>-0.23968063858108826</v>
      </c>
      <c r="T396">
        <f t="shared" si="127"/>
        <v>0.7944308226335427</v>
      </c>
      <c r="V396">
        <v>0</v>
      </c>
      <c r="W396">
        <v>1</v>
      </c>
      <c r="X396">
        <v>0</v>
      </c>
      <c r="Y396">
        <v>1</v>
      </c>
      <c r="AF396">
        <v>0</v>
      </c>
      <c r="AG396" s="28">
        <f t="shared" si="128"/>
        <v>0</v>
      </c>
      <c r="AH396" s="31">
        <f t="shared" si="129"/>
        <v>0</v>
      </c>
      <c r="AI396" s="22" cm="1">
        <f t="array" ref="AI396">IF(U396="",0,IFERROR((U396-AVERAGEIFS($U$3:$U$722,$A$3:$A$722,$A396))/_xlfn.STDEV.S(_xlfn._xlws.FILTER($U$3:$U$722,$A$3:$A$722=$A396)),0))</f>
        <v>0</v>
      </c>
      <c r="AJ396" s="25">
        <f t="array" ref="AJ396">IFERROR((Z396-AVERAGEIFS($Z$3:$Z$722,$A$3:$A$722,$A396))/_xlfn.STDEV.S(_xlfn._xlws.FILTER($Z$3:$Z$722,$A$3:$A$722=$A396)),"")</f>
        <v>-4.9338481069908582</v>
      </c>
      <c r="AK396" s="28">
        <f t="array" ref="AK396">IFERROR((AG396-AVERAGEIFS($AG$3:$AG$722,$A$3:$A$722,$A396))/_xlfn.STDEV.S(_xlfn._xlws.FILTER($AG$3:$AG$722,$A$3:$A$722=$A396)),"")</f>
        <v>-1.1204166007935916</v>
      </c>
      <c r="AL396" s="31">
        <f t="array" ref="AL396">IFERROR((AH396-AVERAGEIFS($AH$3:$AH$722,$A$3:$A$722,$A396))/_xlfn.STDEV.S(_xlfn._xlws.FILTER($AH$3:$AH$722,$A$3:$A$722=$A396)),"")</f>
        <v>-1.1102954815255852</v>
      </c>
      <c r="AM396" s="18">
        <f t="shared" si="130"/>
        <v>-0.55815630565143814</v>
      </c>
      <c r="AN396" s="18">
        <f t="shared" si="131"/>
        <v>-5.492004412642296</v>
      </c>
      <c r="AO396">
        <f t="shared" si="132"/>
        <v>4.9338481069908582</v>
      </c>
      <c r="AP396">
        <f t="shared" si="133"/>
        <v>-0.88073596221250339</v>
      </c>
      <c r="AQ396">
        <f t="shared" si="134"/>
        <v>-1.9047263041591278</v>
      </c>
      <c r="AR396" s="18" t="str">
        <f t="shared" si="135"/>
        <v>A. 총체적과장형</v>
      </c>
      <c r="AS396">
        <f t="shared" si="136"/>
        <v>4.333333333333333</v>
      </c>
      <c r="AT396">
        <f t="shared" si="137"/>
        <v>3</v>
      </c>
      <c r="AU396" t="str">
        <f t="shared" si="138"/>
        <v/>
      </c>
      <c r="AV396" t="str">
        <f t="shared" si="139"/>
        <v/>
      </c>
    </row>
    <row r="397" spans="1:48" x14ac:dyDescent="0.3">
      <c r="A397" t="s">
        <v>133</v>
      </c>
      <c r="B397" t="s">
        <v>131</v>
      </c>
      <c r="C397">
        <v>2025</v>
      </c>
      <c r="D397" t="s">
        <v>97</v>
      </c>
      <c r="E397">
        <v>6</v>
      </c>
      <c r="F397">
        <v>6</v>
      </c>
      <c r="G397">
        <v>6</v>
      </c>
      <c r="H397">
        <v>6</v>
      </c>
      <c r="I397">
        <f t="shared" si="120"/>
        <v>4.8</v>
      </c>
      <c r="J397">
        <f t="array" ref="J397">STDEV(IF(($B$3:$B$722=$B397)*($C$3:$C$722=$C397)*($D$3:$D$722=$D397),$E$3:$E$722))</f>
        <v>2.1499353995462798</v>
      </c>
      <c r="K397">
        <f t="shared" si="121"/>
        <v>4.8</v>
      </c>
      <c r="L397">
        <f t="array" ref="L397">STDEV(IF(($B$3:$B$722=$B397)*($C$3:$C$722=$C397)*($D$3:$D$722=$D397),$F$3:$F$722))</f>
        <v>1.9321835661585915</v>
      </c>
      <c r="M397">
        <f t="shared" si="122"/>
        <v>6.6</v>
      </c>
      <c r="N397">
        <f t="array" ref="N397">STDEV(IF(($B$3:$B$722=$B397)*($C$3:$C$722=$C397)*($D$3:$D$722=$D397),$G$3:$G$722))</f>
        <v>2.5033311140691445</v>
      </c>
      <c r="O397">
        <f t="shared" si="123"/>
        <v>4.7</v>
      </c>
      <c r="P397">
        <f t="array" ref="P397">STDEV(IF(($B$3:$B$722=$B397)*($C$3:$C$722=$C397)*($D$3:$D$722=$D397),$H$3:$H$722))</f>
        <v>1.6363916944844767</v>
      </c>
      <c r="Q397" s="35">
        <f t="shared" si="124"/>
        <v>0.55815630565143814</v>
      </c>
      <c r="R397">
        <f t="shared" si="125"/>
        <v>0.62105900340811893</v>
      </c>
      <c r="S397">
        <f t="shared" si="126"/>
        <v>-0.23968063858108826</v>
      </c>
      <c r="T397">
        <f t="shared" si="127"/>
        <v>0.7944308226335427</v>
      </c>
      <c r="V397">
        <v>1</v>
      </c>
      <c r="W397">
        <v>0</v>
      </c>
      <c r="X397">
        <v>0</v>
      </c>
      <c r="Y397">
        <v>1</v>
      </c>
      <c r="Z397" s="25">
        <v>4.333333333333333</v>
      </c>
      <c r="AA397" s="28">
        <v>4</v>
      </c>
      <c r="AB397" s="28">
        <v>4</v>
      </c>
      <c r="AC397" s="28">
        <v>3.333333333333333</v>
      </c>
      <c r="AD397" s="31">
        <v>4</v>
      </c>
      <c r="AE397" s="31">
        <v>2.333333333333333</v>
      </c>
      <c r="AF397">
        <v>3</v>
      </c>
      <c r="AG397" s="28">
        <f t="shared" si="128"/>
        <v>3.7777777777777772</v>
      </c>
      <c r="AH397" s="31">
        <f t="shared" si="129"/>
        <v>3.1666666666666665</v>
      </c>
      <c r="AI397" s="22" cm="1">
        <f t="array" ref="AI397">IF(U397="",0,IFERROR((U397-AVERAGEIFS($U$3:$U$722,$A$3:$A$722,$A397))/_xlfn.STDEV.S(_xlfn._xlws.FILTER($U$3:$U$722,$A$3:$A$722=$A397)),0))</f>
        <v>0</v>
      </c>
      <c r="AJ397" s="25">
        <f t="array" ref="AJ397">IFERROR((Z397-AVERAGEIFS($Z$3:$Z$722,$A$3:$A$722,$A397))/_xlfn.STDEV.S(_xlfn._xlws.FILTER($Z$3:$Z$722,$A$3:$A$722=$A397)),"")</f>
        <v>1.3898163681664386</v>
      </c>
      <c r="AK397" s="28">
        <f t="array" ref="AK397">IFERROR((AG397-AVERAGEIFS($AG$3:$AG$722,$A$3:$A$722,$A397))/_xlfn.STDEV.S(_xlfn._xlws.FILTER($AG$3:$AG$722,$A$3:$A$722=$A397)),"")</f>
        <v>0.87143513395057093</v>
      </c>
      <c r="AL397" s="31">
        <f t="array" ref="AL397">IFERROR((AH397-AVERAGEIFS($AH$3:$AH$722,$A$3:$A$722,$A397))/_xlfn.STDEV.S(_xlfn._xlws.FILTER($AH$3:$AH$722,$A$3:$A$722=$A397)),"")</f>
        <v>0.85589768187506265</v>
      </c>
      <c r="AM397" s="18">
        <f t="shared" si="130"/>
        <v>-0.55815630565143814</v>
      </c>
      <c r="AN397" s="18">
        <f t="shared" si="131"/>
        <v>0.83166006251500046</v>
      </c>
      <c r="AO397">
        <f t="shared" si="132"/>
        <v>-1.3898163681664386</v>
      </c>
      <c r="AP397">
        <f t="shared" si="133"/>
        <v>1.1111157725316592</v>
      </c>
      <c r="AQ397">
        <f t="shared" si="134"/>
        <v>6.1466859241519956E-2</v>
      </c>
      <c r="AR397" s="18" t="str">
        <f t="shared" si="135"/>
        <v>B. 외부미화형</v>
      </c>
      <c r="AS397">
        <f t="shared" si="136"/>
        <v>3</v>
      </c>
      <c r="AT397" t="str">
        <f t="shared" si="137"/>
        <v/>
      </c>
      <c r="AU397" t="str">
        <f t="shared" si="138"/>
        <v/>
      </c>
      <c r="AV397" t="str">
        <f t="shared" si="139"/>
        <v/>
      </c>
    </row>
    <row r="398" spans="1:48" x14ac:dyDescent="0.3">
      <c r="A398" t="s">
        <v>133</v>
      </c>
      <c r="B398" t="s">
        <v>131</v>
      </c>
      <c r="C398">
        <v>2025</v>
      </c>
      <c r="D398" t="s">
        <v>98</v>
      </c>
      <c r="E398">
        <v>6</v>
      </c>
      <c r="F398">
        <v>6</v>
      </c>
      <c r="G398">
        <v>6</v>
      </c>
      <c r="H398">
        <v>6</v>
      </c>
      <c r="I398">
        <f t="shared" si="120"/>
        <v>4.8</v>
      </c>
      <c r="J398">
        <f t="array" ref="J398">STDEV(IF(($B$3:$B$722=$B398)*($C$3:$C$722=$C398)*($D$3:$D$722=$D398),$E$3:$E$722))</f>
        <v>2.1499353995462798</v>
      </c>
      <c r="K398">
        <f t="shared" si="121"/>
        <v>4.8</v>
      </c>
      <c r="L398">
        <f t="array" ref="L398">STDEV(IF(($B$3:$B$722=$B398)*($C$3:$C$722=$C398)*($D$3:$D$722=$D398),$F$3:$F$722))</f>
        <v>1.9321835661585915</v>
      </c>
      <c r="M398">
        <f t="shared" si="122"/>
        <v>6.6</v>
      </c>
      <c r="N398">
        <f t="array" ref="N398">STDEV(IF(($B$3:$B$722=$B398)*($C$3:$C$722=$C398)*($D$3:$D$722=$D398),$G$3:$G$722))</f>
        <v>2.5033311140691445</v>
      </c>
      <c r="O398">
        <f t="shared" si="123"/>
        <v>4.7</v>
      </c>
      <c r="P398">
        <f t="array" ref="P398">STDEV(IF(($B$3:$B$722=$B398)*($C$3:$C$722=$C398)*($D$3:$D$722=$D398),$H$3:$H$722))</f>
        <v>1.6363916944844767</v>
      </c>
      <c r="Q398" s="35">
        <f t="shared" si="124"/>
        <v>0.55815630565143814</v>
      </c>
      <c r="R398">
        <f t="shared" si="125"/>
        <v>0.62105900340811893</v>
      </c>
      <c r="S398">
        <f t="shared" si="126"/>
        <v>-0.23968063858108826</v>
      </c>
      <c r="T398">
        <f t="shared" si="127"/>
        <v>0.7944308226335427</v>
      </c>
      <c r="V398">
        <v>0</v>
      </c>
      <c r="W398">
        <v>0</v>
      </c>
      <c r="X398">
        <v>0</v>
      </c>
      <c r="Y398">
        <v>0</v>
      </c>
      <c r="Z398" s="25">
        <v>3</v>
      </c>
      <c r="AA398" s="28">
        <v>3.25</v>
      </c>
      <c r="AB398" s="28">
        <v>4</v>
      </c>
      <c r="AC398" s="28">
        <v>3.25</v>
      </c>
      <c r="AD398" s="31">
        <v>3</v>
      </c>
      <c r="AE398" s="31">
        <v>2.25</v>
      </c>
      <c r="AF398">
        <v>4</v>
      </c>
      <c r="AG398" s="28">
        <f t="shared" si="128"/>
        <v>3.5</v>
      </c>
      <c r="AH398" s="31">
        <f t="shared" si="129"/>
        <v>2.625</v>
      </c>
      <c r="AI398" s="22" cm="1">
        <f t="array" ref="AI398">IF(U398="",0,IFERROR((U398-AVERAGEIFS($U$3:$U$722,$A$3:$A$722,$A398))/_xlfn.STDEV.S(_xlfn._xlws.FILTER($U$3:$U$722,$A$3:$A$722=$A398)),0))</f>
        <v>0</v>
      </c>
      <c r="AJ398" s="25">
        <f t="array" ref="AJ398">IFERROR((Z398-AVERAGEIFS($Z$3:$Z$722,$A$3:$A$722,$A398))/_xlfn.STDEV.S(_xlfn._xlws.FILTER($Z$3:$Z$722,$A$3:$A$722=$A398)),"")</f>
        <v>-0.55592654726657553</v>
      </c>
      <c r="AK398" s="28">
        <f t="array" ref="AK398">IFERROR((AG398-AVERAGEIFS($AG$3:$AG$722,$A$3:$A$722,$A398))/_xlfn.STDEV.S(_xlfn._xlws.FILTER($AG$3:$AG$722,$A$3:$A$722=$A398)),"")</f>
        <v>0.72497544757232402</v>
      </c>
      <c r="AL398" s="31">
        <f t="array" ref="AL398">IFERROR((AH398-AVERAGEIFS($AH$3:$AH$722,$A$3:$A$722,$A398))/_xlfn.STDEV.S(_xlfn._xlws.FILTER($AH$3:$AH$722,$A$3:$A$722=$A398)),"")</f>
        <v>0.51957516708284668</v>
      </c>
      <c r="AM398" s="18">
        <f t="shared" si="130"/>
        <v>-0.55815630565143814</v>
      </c>
      <c r="AN398" s="18">
        <f t="shared" si="131"/>
        <v>-1.1140828529180138</v>
      </c>
      <c r="AO398">
        <f t="shared" si="132"/>
        <v>0.55592654726657553</v>
      </c>
      <c r="AP398">
        <f t="shared" si="133"/>
        <v>0.96465608615341225</v>
      </c>
      <c r="AQ398">
        <f t="shared" si="134"/>
        <v>-0.27485565555069602</v>
      </c>
      <c r="AR398" s="18" t="str">
        <f t="shared" si="135"/>
        <v>A. 총체적과장형</v>
      </c>
      <c r="AS398" t="str">
        <f t="shared" si="136"/>
        <v/>
      </c>
      <c r="AT398" t="str">
        <f t="shared" si="137"/>
        <v/>
      </c>
      <c r="AU398" t="str">
        <f t="shared" si="138"/>
        <v/>
      </c>
      <c r="AV398" t="str">
        <f t="shared" si="139"/>
        <v/>
      </c>
    </row>
    <row r="399" spans="1:48" x14ac:dyDescent="0.3">
      <c r="A399" t="s">
        <v>134</v>
      </c>
      <c r="B399" t="s">
        <v>131</v>
      </c>
      <c r="C399">
        <v>2023</v>
      </c>
      <c r="D399" t="s">
        <v>87</v>
      </c>
      <c r="E399">
        <v>6</v>
      </c>
      <c r="F399">
        <v>4</v>
      </c>
      <c r="G399">
        <v>8</v>
      </c>
      <c r="H399">
        <v>6</v>
      </c>
      <c r="I399">
        <f t="shared" si="120"/>
        <v>4.4000000000000004</v>
      </c>
      <c r="J399">
        <f t="array" ref="J399">STDEV(IF(($B$3:$B$722=$B399)*($C$3:$C$722=$C399)*($D$3:$D$722=$D399),$E$3:$E$722))</f>
        <v>2.270584848790187</v>
      </c>
      <c r="K399">
        <f t="shared" si="121"/>
        <v>4</v>
      </c>
      <c r="L399">
        <f t="array" ref="L399">STDEV(IF(($B$3:$B$722=$B399)*($C$3:$C$722=$C399)*($D$3:$D$722=$D399),$F$3:$F$722))</f>
        <v>1.8856180831641267</v>
      </c>
      <c r="M399">
        <f t="shared" si="122"/>
        <v>6</v>
      </c>
      <c r="N399">
        <f t="array" ref="N399">STDEV(IF(($B$3:$B$722=$B399)*($C$3:$C$722=$C399)*($D$3:$D$722=$D399),$G$3:$G$722))</f>
        <v>2.3094010767585029</v>
      </c>
      <c r="O399">
        <f t="shared" si="123"/>
        <v>3.7</v>
      </c>
      <c r="P399">
        <f t="array" ref="P399">STDEV(IF(($B$3:$B$722=$B399)*($C$3:$C$722=$C399)*($D$3:$D$722=$D399),$H$3:$H$722))</f>
        <v>2.6687491868330793</v>
      </c>
      <c r="Q399" s="35">
        <f t="shared" si="124"/>
        <v>0.70466426341764399</v>
      </c>
      <c r="R399">
        <f t="shared" si="125"/>
        <v>0</v>
      </c>
      <c r="S399">
        <f t="shared" si="126"/>
        <v>0.86602540378443871</v>
      </c>
      <c r="T399">
        <f t="shared" si="127"/>
        <v>0.86182696049055751</v>
      </c>
      <c r="V399">
        <v>0</v>
      </c>
      <c r="W399">
        <v>0</v>
      </c>
      <c r="X399">
        <v>0</v>
      </c>
      <c r="Y399">
        <v>0</v>
      </c>
      <c r="Z399" s="25">
        <v>3.7058823529411771</v>
      </c>
      <c r="AA399" s="28">
        <v>4.0588235294117636</v>
      </c>
      <c r="AB399" s="28">
        <v>3.3529411764705879</v>
      </c>
      <c r="AC399" s="28">
        <v>2.5882352941176472</v>
      </c>
      <c r="AD399" s="31">
        <v>3.2352941176470589</v>
      </c>
      <c r="AE399" s="31">
        <v>2.1764705882352939</v>
      </c>
      <c r="AF399">
        <v>17</v>
      </c>
      <c r="AG399" s="28">
        <f t="shared" si="128"/>
        <v>3.3333333333333326</v>
      </c>
      <c r="AH399" s="31">
        <f t="shared" si="129"/>
        <v>2.7058823529411766</v>
      </c>
      <c r="AI399" s="22" cm="1">
        <f t="array" ref="AI399">IF(U399="",0,IFERROR((U399-AVERAGEIFS($U$3:$U$722,$A$3:$A$722,$A399))/_xlfn.STDEV.S(_xlfn._xlws.FILTER($U$3:$U$722,$A$3:$A$722=$A399)),0))</f>
        <v>0</v>
      </c>
      <c r="AJ399" s="25">
        <f t="array" ref="AJ399">IFERROR((Z399-AVERAGEIFS($Z$3:$Z$722,$A$3:$A$722,$A399))/_xlfn.STDEV.S(_xlfn._xlws.FILTER($Z$3:$Z$722,$A$3:$A$722=$A399)),"")</f>
        <v>1.3678119657441816</v>
      </c>
      <c r="AK399" s="28">
        <f t="array" ref="AK399">IFERROR((AG399-AVERAGEIFS($AG$3:$AG$722,$A$3:$A$722,$A399))/_xlfn.STDEV.S(_xlfn._xlws.FILTER($AG$3:$AG$722,$A$3:$A$722=$A399)),"")</f>
        <v>1.2300057284083357</v>
      </c>
      <c r="AL399" s="31">
        <f t="array" ref="AL399">IFERROR((AH399-AVERAGEIFS($AH$3:$AH$722,$A$3:$A$722,$A399))/_xlfn.STDEV.S(_xlfn._xlws.FILTER($AH$3:$AH$722,$A$3:$A$722=$A399)),"")</f>
        <v>0.87576832234548718</v>
      </c>
      <c r="AM399" s="18">
        <f t="shared" si="130"/>
        <v>-0.70466426341764399</v>
      </c>
      <c r="AN399" s="18">
        <f t="shared" si="131"/>
        <v>0.66314770232653764</v>
      </c>
      <c r="AO399">
        <f t="shared" si="132"/>
        <v>-1.3678119657441816</v>
      </c>
      <c r="AP399">
        <f t="shared" si="133"/>
        <v>0.36398032462389696</v>
      </c>
      <c r="AQ399">
        <f t="shared" si="134"/>
        <v>1.3941361854929668E-2</v>
      </c>
      <c r="AR399" s="18" t="str">
        <f t="shared" si="135"/>
        <v>B. 외부미화형</v>
      </c>
      <c r="AS399">
        <f t="shared" si="136"/>
        <v>3.4285714285714279</v>
      </c>
      <c r="AT399">
        <f t="shared" si="137"/>
        <v>3.6</v>
      </c>
      <c r="AU399">
        <f t="shared" si="138"/>
        <v>3.2222222222222219</v>
      </c>
      <c r="AV399">
        <f t="shared" si="139"/>
        <v>3.5333333333333332</v>
      </c>
    </row>
    <row r="400" spans="1:48" x14ac:dyDescent="0.3">
      <c r="A400" t="s">
        <v>134</v>
      </c>
      <c r="B400" t="s">
        <v>131</v>
      </c>
      <c r="C400">
        <v>2023</v>
      </c>
      <c r="D400" t="s">
        <v>88</v>
      </c>
      <c r="E400">
        <v>6</v>
      </c>
      <c r="F400">
        <v>4</v>
      </c>
      <c r="G400">
        <v>8</v>
      </c>
      <c r="H400">
        <v>6</v>
      </c>
      <c r="I400">
        <f t="shared" si="120"/>
        <v>4.4000000000000004</v>
      </c>
      <c r="J400">
        <f t="array" ref="J400">STDEV(IF(($B$3:$B$722=$B400)*($C$3:$C$722=$C400)*($D$3:$D$722=$D400),$E$3:$E$722))</f>
        <v>2.270584848790187</v>
      </c>
      <c r="K400">
        <f t="shared" si="121"/>
        <v>4</v>
      </c>
      <c r="L400">
        <f t="array" ref="L400">STDEV(IF(($B$3:$B$722=$B400)*($C$3:$C$722=$C400)*($D$3:$D$722=$D400),$F$3:$F$722))</f>
        <v>1.8856180831641267</v>
      </c>
      <c r="M400">
        <f t="shared" si="122"/>
        <v>6</v>
      </c>
      <c r="N400">
        <f t="array" ref="N400">STDEV(IF(($B$3:$B$722=$B400)*($C$3:$C$722=$C400)*($D$3:$D$722=$D400),$G$3:$G$722))</f>
        <v>2.3094010767585029</v>
      </c>
      <c r="O400">
        <f t="shared" si="123"/>
        <v>3.7</v>
      </c>
      <c r="P400">
        <f t="array" ref="P400">STDEV(IF(($B$3:$B$722=$B400)*($C$3:$C$722=$C400)*($D$3:$D$722=$D400),$H$3:$H$722))</f>
        <v>2.6687491868330793</v>
      </c>
      <c r="Q400" s="35">
        <f t="shared" si="124"/>
        <v>0.70466426341764399</v>
      </c>
      <c r="R400">
        <f t="shared" si="125"/>
        <v>0</v>
      </c>
      <c r="S400">
        <f t="shared" si="126"/>
        <v>0.86602540378443871</v>
      </c>
      <c r="T400">
        <f t="shared" si="127"/>
        <v>0.86182696049055751</v>
      </c>
      <c r="V400">
        <v>0</v>
      </c>
      <c r="W400">
        <v>0</v>
      </c>
      <c r="X400">
        <v>1</v>
      </c>
      <c r="Y400">
        <v>1</v>
      </c>
      <c r="Z400" s="25">
        <v>3.4285714285714279</v>
      </c>
      <c r="AA400" s="28">
        <v>3.4285714285714279</v>
      </c>
      <c r="AB400" s="28">
        <v>2.5714285714285721</v>
      </c>
      <c r="AC400" s="28">
        <v>2.285714285714286</v>
      </c>
      <c r="AD400" s="31">
        <v>2.714285714285714</v>
      </c>
      <c r="AE400" s="31">
        <v>2.4285714285714279</v>
      </c>
      <c r="AF400">
        <v>7</v>
      </c>
      <c r="AG400" s="28">
        <f t="shared" si="128"/>
        <v>2.7619047619047623</v>
      </c>
      <c r="AH400" s="31">
        <f t="shared" si="129"/>
        <v>2.5714285714285712</v>
      </c>
      <c r="AI400" s="22" cm="1">
        <f t="array" ref="AI400">IF(U400="",0,IFERROR((U400-AVERAGEIFS($U$3:$U$722,$A$3:$A$722,$A400))/_xlfn.STDEV.S(_xlfn._xlws.FILTER($U$3:$U$722,$A$3:$A$722=$A400)),0))</f>
        <v>0</v>
      </c>
      <c r="AJ400" s="25">
        <f t="array" ref="AJ400">IFERROR((Z400-AVERAGEIFS($Z$3:$Z$722,$A$3:$A$722,$A400))/_xlfn.STDEV.S(_xlfn._xlws.FILTER($Z$3:$Z$722,$A$3:$A$722=$A400)),"")</f>
        <v>-5.9936127076666585E-3</v>
      </c>
      <c r="AK400" s="28">
        <f t="array" ref="AK400">IFERROR((AG400-AVERAGEIFS($AG$3:$AG$722,$A$3:$A$722,$A400))/_xlfn.STDEV.S(_xlfn._xlws.FILTER($AG$3:$AG$722,$A$3:$A$722=$A400)),"")</f>
        <v>-1.1701949772068359</v>
      </c>
      <c r="AL400" s="31">
        <f t="array" ref="AL400">IFERROR((AH400-AVERAGEIFS($AH$3:$AH$722,$A$3:$A$722,$A400))/_xlfn.STDEV.S(_xlfn._xlws.FILTER($AH$3:$AH$722,$A$3:$A$722=$A400)),"")</f>
        <v>0.28712092476883283</v>
      </c>
      <c r="AM400" s="18">
        <f t="shared" si="130"/>
        <v>-0.70466426341764399</v>
      </c>
      <c r="AN400" s="18">
        <f t="shared" si="131"/>
        <v>-0.71065787612531062</v>
      </c>
      <c r="AO400">
        <f t="shared" si="132"/>
        <v>5.9936127076666585E-3</v>
      </c>
      <c r="AP400">
        <f t="shared" si="133"/>
        <v>-2.0362203809912747</v>
      </c>
      <c r="AQ400">
        <f t="shared" si="134"/>
        <v>-0.57470603572172463</v>
      </c>
      <c r="AR400" s="18" t="str">
        <f t="shared" si="135"/>
        <v>A. 총체적과장형</v>
      </c>
      <c r="AS400">
        <f t="shared" si="136"/>
        <v>3.6</v>
      </c>
      <c r="AT400">
        <f t="shared" si="137"/>
        <v>3.2222222222222219</v>
      </c>
      <c r="AU400">
        <f t="shared" si="138"/>
        <v>3.5333333333333332</v>
      </c>
      <c r="AV400">
        <f t="shared" si="139"/>
        <v>3.454545454545455</v>
      </c>
    </row>
    <row r="401" spans="1:48" x14ac:dyDescent="0.3">
      <c r="A401" t="s">
        <v>134</v>
      </c>
      <c r="B401" t="s">
        <v>131</v>
      </c>
      <c r="C401">
        <v>2023</v>
      </c>
      <c r="D401" t="s">
        <v>89</v>
      </c>
      <c r="E401">
        <v>6</v>
      </c>
      <c r="F401">
        <v>4</v>
      </c>
      <c r="G401">
        <v>8</v>
      </c>
      <c r="H401">
        <v>6</v>
      </c>
      <c r="I401">
        <f t="shared" si="120"/>
        <v>4.4000000000000004</v>
      </c>
      <c r="J401">
        <f t="array" ref="J401">STDEV(IF(($B$3:$B$722=$B401)*($C$3:$C$722=$C401)*($D$3:$D$722=$D401),$E$3:$E$722))</f>
        <v>2.270584848790187</v>
      </c>
      <c r="K401">
        <f t="shared" si="121"/>
        <v>4</v>
      </c>
      <c r="L401">
        <f t="array" ref="L401">STDEV(IF(($B$3:$B$722=$B401)*($C$3:$C$722=$C401)*($D$3:$D$722=$D401),$F$3:$F$722))</f>
        <v>1.8856180831641267</v>
      </c>
      <c r="M401">
        <f t="shared" si="122"/>
        <v>6</v>
      </c>
      <c r="N401">
        <f t="array" ref="N401">STDEV(IF(($B$3:$B$722=$B401)*($C$3:$C$722=$C401)*($D$3:$D$722=$D401),$G$3:$G$722))</f>
        <v>2.3094010767585029</v>
      </c>
      <c r="O401">
        <f t="shared" si="123"/>
        <v>3.7</v>
      </c>
      <c r="P401">
        <f t="array" ref="P401">STDEV(IF(($B$3:$B$722=$B401)*($C$3:$C$722=$C401)*($D$3:$D$722=$D401),$H$3:$H$722))</f>
        <v>2.6687491868330793</v>
      </c>
      <c r="Q401" s="35">
        <f t="shared" si="124"/>
        <v>0.70466426341764399</v>
      </c>
      <c r="R401">
        <f t="shared" si="125"/>
        <v>0</v>
      </c>
      <c r="S401">
        <f t="shared" si="126"/>
        <v>0.86602540378443871</v>
      </c>
      <c r="T401">
        <f t="shared" si="127"/>
        <v>0.86182696049055751</v>
      </c>
      <c r="U401" s="22">
        <v>-0.79759090909090913</v>
      </c>
      <c r="V401">
        <v>1</v>
      </c>
      <c r="W401">
        <v>10</v>
      </c>
      <c r="X401">
        <v>0</v>
      </c>
      <c r="Y401">
        <v>11</v>
      </c>
      <c r="Z401" s="25">
        <v>3.6</v>
      </c>
      <c r="AA401" s="28">
        <v>3.9333333333333331</v>
      </c>
      <c r="AB401" s="28">
        <v>2.9333333333333331</v>
      </c>
      <c r="AC401" s="28">
        <v>2.5333333333333332</v>
      </c>
      <c r="AD401" s="31">
        <v>3.1333333333333329</v>
      </c>
      <c r="AE401" s="31">
        <v>2.4666666666666668</v>
      </c>
      <c r="AF401">
        <v>15</v>
      </c>
      <c r="AG401" s="28">
        <f t="shared" si="128"/>
        <v>3.1333333333333329</v>
      </c>
      <c r="AH401" s="31">
        <f t="shared" si="129"/>
        <v>2.8</v>
      </c>
      <c r="AI401" s="22" cm="1">
        <f t="array" ref="AI401">IF(U401="",0,IFERROR((U401-AVERAGEIFS($U$3:$U$722,$A$3:$A$722,$A401))/_xlfn.STDEV.S(_xlfn._xlws.FILTER($U$3:$U$722,$A$3:$A$722=$A401)),0))</f>
        <v>-1.2274931718902951</v>
      </c>
      <c r="AJ401" s="25">
        <f t="array" ref="AJ401">IFERROR((Z401-AVERAGEIFS($Z$3:$Z$722,$A$3:$A$722,$A401))/_xlfn.STDEV.S(_xlfn._xlws.FILTER($Z$3:$Z$722,$A$3:$A$722=$A401)),"")</f>
        <v>0.84326801760802106</v>
      </c>
      <c r="AK401" s="28">
        <f t="array" ref="AK401">IFERROR((AG401-AVERAGEIFS($AG$3:$AG$722,$A$3:$A$722,$A401))/_xlfn.STDEV.S(_xlfn._xlws.FILTER($AG$3:$AG$722,$A$3:$A$722=$A401)),"")</f>
        <v>0.38993548144302503</v>
      </c>
      <c r="AL401" s="31">
        <f t="array" ref="AL401">IFERROR((AH401-AVERAGEIFS($AH$3:$AH$722,$A$3:$A$722,$A401))/_xlfn.STDEV.S(_xlfn._xlws.FILTER($AH$3:$AH$722,$A$3:$A$722=$A401)),"")</f>
        <v>1.2878215006491425</v>
      </c>
      <c r="AM401" s="18">
        <f t="shared" si="130"/>
        <v>-1.9321574353079392</v>
      </c>
      <c r="AN401" s="18">
        <f t="shared" si="131"/>
        <v>0.13860375419037707</v>
      </c>
      <c r="AO401">
        <f t="shared" si="132"/>
        <v>-2.0707611894983162</v>
      </c>
      <c r="AP401">
        <f t="shared" si="133"/>
        <v>-0.47608992234141367</v>
      </c>
      <c r="AQ401">
        <f t="shared" si="134"/>
        <v>0.42599454015858496</v>
      </c>
      <c r="AR401" s="18" t="str">
        <f t="shared" si="135"/>
        <v>D. 균형일치형</v>
      </c>
      <c r="AS401">
        <f t="shared" si="136"/>
        <v>3.2222222222222219</v>
      </c>
      <c r="AT401">
        <f t="shared" si="137"/>
        <v>3.5333333333333332</v>
      </c>
      <c r="AU401">
        <f t="shared" si="138"/>
        <v>3.454545454545455</v>
      </c>
      <c r="AV401">
        <f t="shared" si="139"/>
        <v>3.7272727272727271</v>
      </c>
    </row>
    <row r="402" spans="1:48" x14ac:dyDescent="0.3">
      <c r="A402" t="s">
        <v>134</v>
      </c>
      <c r="B402" t="s">
        <v>131</v>
      </c>
      <c r="C402">
        <v>2023</v>
      </c>
      <c r="D402" t="s">
        <v>90</v>
      </c>
      <c r="E402">
        <v>6</v>
      </c>
      <c r="F402">
        <v>4</v>
      </c>
      <c r="G402">
        <v>8</v>
      </c>
      <c r="H402">
        <v>6</v>
      </c>
      <c r="I402">
        <f t="shared" si="120"/>
        <v>4.4000000000000004</v>
      </c>
      <c r="J402">
        <f t="array" ref="J402">STDEV(IF(($B$3:$B$722=$B402)*($C$3:$C$722=$C402)*($D$3:$D$722=$D402),$E$3:$E$722))</f>
        <v>2.270584848790187</v>
      </c>
      <c r="K402">
        <f t="shared" si="121"/>
        <v>4</v>
      </c>
      <c r="L402">
        <f t="array" ref="L402">STDEV(IF(($B$3:$B$722=$B402)*($C$3:$C$722=$C402)*($D$3:$D$722=$D402),$F$3:$F$722))</f>
        <v>1.8856180831641267</v>
      </c>
      <c r="M402">
        <f t="shared" si="122"/>
        <v>6</v>
      </c>
      <c r="N402">
        <f t="array" ref="N402">STDEV(IF(($B$3:$B$722=$B402)*($C$3:$C$722=$C402)*($D$3:$D$722=$D402),$G$3:$G$722))</f>
        <v>2.3094010767585029</v>
      </c>
      <c r="O402">
        <f t="shared" si="123"/>
        <v>3.7</v>
      </c>
      <c r="P402">
        <f t="array" ref="P402">STDEV(IF(($B$3:$B$722=$B402)*($C$3:$C$722=$C402)*($D$3:$D$722=$D402),$H$3:$H$722))</f>
        <v>2.6687491868330793</v>
      </c>
      <c r="Q402" s="35">
        <f t="shared" si="124"/>
        <v>0.70466426341764399</v>
      </c>
      <c r="R402">
        <f t="shared" si="125"/>
        <v>0</v>
      </c>
      <c r="S402">
        <f t="shared" si="126"/>
        <v>0.86602540378443871</v>
      </c>
      <c r="T402">
        <f t="shared" si="127"/>
        <v>0.86182696049055751</v>
      </c>
      <c r="V402">
        <v>0</v>
      </c>
      <c r="W402">
        <v>0</v>
      </c>
      <c r="X402">
        <v>0</v>
      </c>
      <c r="Y402">
        <v>0</v>
      </c>
      <c r="Z402" s="25">
        <v>3.2222222222222219</v>
      </c>
      <c r="AA402" s="28">
        <v>3.333333333333333</v>
      </c>
      <c r="AB402" s="28">
        <v>2.5555555555555558</v>
      </c>
      <c r="AC402" s="28">
        <v>1.7777777777777779</v>
      </c>
      <c r="AD402" s="31">
        <v>2.8888888888888888</v>
      </c>
      <c r="AE402" s="31">
        <v>1.555555555555556</v>
      </c>
      <c r="AF402">
        <v>9</v>
      </c>
      <c r="AG402" s="28">
        <f t="shared" si="128"/>
        <v>2.5555555555555558</v>
      </c>
      <c r="AH402" s="31">
        <f t="shared" si="129"/>
        <v>2.2222222222222223</v>
      </c>
      <c r="AI402" s="22" cm="1">
        <f t="array" ref="AI402">IF(U402="",0,IFERROR((U402-AVERAGEIFS($U$3:$U$722,$A$3:$A$722,$A402))/_xlfn.STDEV.S(_xlfn._xlws.FILTER($U$3:$U$722,$A$3:$A$722=$A402)),0))</f>
        <v>0</v>
      </c>
      <c r="AJ402" s="25">
        <f t="array" ref="AJ402">IFERROR((Z402-AVERAGEIFS($Z$3:$Z$722,$A$3:$A$722,$A402))/_xlfn.STDEV.S(_xlfn._xlws.FILTER($Z$3:$Z$722,$A$3:$A$722=$A402)),"")</f>
        <v>-1.0282529825320998</v>
      </c>
      <c r="AK402" s="28">
        <f t="array" ref="AK402">IFERROR((AG402-AVERAGEIFS($AG$3:$AG$722,$A$3:$A$722,$A402))/_xlfn.STDEV.S(_xlfn._xlws.FILTER($AG$3:$AG$722,$A$3:$A$722=$A402)),"")</f>
        <v>-2.0369341209012055</v>
      </c>
      <c r="AL402" s="31">
        <f t="array" ref="AL402">IFERROR((AH402-AVERAGEIFS($AH$3:$AH$722,$A$3:$A$722,$A402))/_xlfn.STDEV.S(_xlfn._xlws.FILTER($AH$3:$AH$722,$A$3:$A$722=$A402)),"")</f>
        <v>-1.2417271772705272</v>
      </c>
      <c r="AM402" s="18">
        <f t="shared" si="130"/>
        <v>-0.70466426341764399</v>
      </c>
      <c r="AN402" s="18">
        <f t="shared" si="131"/>
        <v>-1.7329172459497437</v>
      </c>
      <c r="AO402">
        <f t="shared" si="132"/>
        <v>1.0282529825320998</v>
      </c>
      <c r="AP402">
        <f t="shared" si="133"/>
        <v>-2.9029595246856443</v>
      </c>
      <c r="AQ402">
        <f t="shared" si="134"/>
        <v>-2.1035541377610847</v>
      </c>
      <c r="AR402" s="18" t="str">
        <f t="shared" si="135"/>
        <v>A. 총체적과장형</v>
      </c>
      <c r="AS402">
        <f t="shared" si="136"/>
        <v>3.5333333333333332</v>
      </c>
      <c r="AT402">
        <f t="shared" si="137"/>
        <v>3.454545454545455</v>
      </c>
      <c r="AU402">
        <f t="shared" si="138"/>
        <v>3.7272727272727271</v>
      </c>
      <c r="AV402">
        <f t="shared" si="139"/>
        <v>3.5384615384615379</v>
      </c>
    </row>
    <row r="403" spans="1:48" x14ac:dyDescent="0.3">
      <c r="A403" t="s">
        <v>134</v>
      </c>
      <c r="B403" t="s">
        <v>131</v>
      </c>
      <c r="C403">
        <v>2024</v>
      </c>
      <c r="D403" t="s">
        <v>91</v>
      </c>
      <c r="E403">
        <v>6</v>
      </c>
      <c r="F403">
        <v>4</v>
      </c>
      <c r="G403">
        <v>8</v>
      </c>
      <c r="H403">
        <v>6</v>
      </c>
      <c r="I403">
        <f t="shared" si="120"/>
        <v>4.2</v>
      </c>
      <c r="J403">
        <f t="array" ref="J403">STDEV(IF(($B$3:$B$722=$B403)*($C$3:$C$722=$C403)*($D$3:$D$722=$D403),$E$3:$E$722))</f>
        <v>2.2010098692292237</v>
      </c>
      <c r="K403">
        <f t="shared" si="121"/>
        <v>4.4000000000000004</v>
      </c>
      <c r="L403">
        <f t="array" ref="L403">STDEV(IF(($B$3:$B$722=$B403)*($C$3:$C$722=$C403)*($D$3:$D$722=$D403),$F$3:$F$722))</f>
        <v>1.837873166945363</v>
      </c>
      <c r="M403">
        <f t="shared" si="122"/>
        <v>6.8</v>
      </c>
      <c r="N403">
        <f t="array" ref="N403">STDEV(IF(($B$3:$B$722=$B403)*($C$3:$C$722=$C403)*($D$3:$D$722=$D403),$G$3:$G$722))</f>
        <v>2.529822128134704</v>
      </c>
      <c r="O403">
        <f t="shared" si="123"/>
        <v>3.8</v>
      </c>
      <c r="P403">
        <f t="array" ref="P403">STDEV(IF(($B$3:$B$722=$B403)*($C$3:$C$722=$C403)*($D$3:$D$722=$D403),$H$3:$H$722))</f>
        <v>2.5298221281347035</v>
      </c>
      <c r="Q403" s="35">
        <f t="shared" si="124"/>
        <v>0.81780641930076647</v>
      </c>
      <c r="R403">
        <f t="shared" si="125"/>
        <v>-0.2176428750330037</v>
      </c>
      <c r="S403">
        <f t="shared" si="126"/>
        <v>0.47434164902525688</v>
      </c>
      <c r="T403">
        <f t="shared" si="127"/>
        <v>0.86962635654630438</v>
      </c>
      <c r="U403" s="22">
        <v>-8.5120000000000001E-2</v>
      </c>
      <c r="V403">
        <v>0</v>
      </c>
      <c r="W403">
        <v>3</v>
      </c>
      <c r="X403">
        <v>27</v>
      </c>
      <c r="Y403">
        <v>30</v>
      </c>
      <c r="Z403" s="25">
        <v>3.5333333333333332</v>
      </c>
      <c r="AA403" s="28">
        <v>4.2666666666666666</v>
      </c>
      <c r="AB403" s="28">
        <v>2.8</v>
      </c>
      <c r="AC403" s="28">
        <v>1.8</v>
      </c>
      <c r="AD403" s="31">
        <v>3.0666666666666669</v>
      </c>
      <c r="AE403" s="31">
        <v>1.666666666666667</v>
      </c>
      <c r="AF403">
        <v>15</v>
      </c>
      <c r="AG403" s="28">
        <f t="shared" si="128"/>
        <v>2.9555555555555557</v>
      </c>
      <c r="AH403" s="31">
        <f t="shared" si="129"/>
        <v>2.3666666666666671</v>
      </c>
      <c r="AI403" s="22" cm="1">
        <f t="array" ref="AI403">IF(U403="",0,IFERROR((U403-AVERAGEIFS($U$3:$U$722,$A$3:$A$722,$A403))/_xlfn.STDEV.S(_xlfn._xlws.FILTER($U$3:$U$722,$A$3:$A$722=$A403)),0))</f>
        <v>0.42718662147869157</v>
      </c>
      <c r="AJ403" s="25">
        <f t="array" ref="AJ403">IFERROR((Z403-AVERAGEIFS($Z$3:$Z$722,$A$3:$A$722,$A403))/_xlfn.STDEV.S(_xlfn._xlws.FILTER($Z$3:$Z$722,$A$3:$A$722=$A403)),"")</f>
        <v>0.51299960581858739</v>
      </c>
      <c r="AK403" s="28">
        <f t="array" ref="AK403">IFERROR((AG403-AVERAGEIFS($AG$3:$AG$722,$A$3:$A$722,$A403))/_xlfn.STDEV.S(_xlfn._xlws.FILTER($AG$3:$AG$722,$A$3:$A$722=$A403)),"")</f>
        <v>-0.3567936269705827</v>
      </c>
      <c r="AL403" s="31">
        <f t="array" ref="AL403">IFERROR((AH403-AVERAGEIFS($AH$3:$AH$722,$A$3:$A$722,$A403))/_xlfn.STDEV.S(_xlfn._xlws.FILTER($AH$3:$AH$722,$A$3:$A$722=$A403)),"")</f>
        <v>-0.60934000779060782</v>
      </c>
      <c r="AM403" s="18">
        <f t="shared" si="130"/>
        <v>-0.3906197978220749</v>
      </c>
      <c r="AN403" s="18">
        <f t="shared" si="131"/>
        <v>-0.30480681348217908</v>
      </c>
      <c r="AO403">
        <f t="shared" si="132"/>
        <v>-8.5812984339895815E-2</v>
      </c>
      <c r="AP403">
        <f t="shared" si="133"/>
        <v>-0.83113527599583958</v>
      </c>
      <c r="AQ403">
        <f t="shared" si="134"/>
        <v>-1.4789663643369122</v>
      </c>
      <c r="AR403" s="18" t="str">
        <f t="shared" si="135"/>
        <v>A. 총체적과장형</v>
      </c>
      <c r="AS403">
        <f t="shared" si="136"/>
        <v>3.454545454545455</v>
      </c>
      <c r="AT403">
        <f t="shared" si="137"/>
        <v>3.7272727272727271</v>
      </c>
      <c r="AU403">
        <f t="shared" si="138"/>
        <v>3.5384615384615379</v>
      </c>
      <c r="AV403">
        <f t="shared" si="139"/>
        <v>3.307692307692307</v>
      </c>
    </row>
    <row r="404" spans="1:48" x14ac:dyDescent="0.3">
      <c r="A404" t="s">
        <v>134</v>
      </c>
      <c r="B404" t="s">
        <v>131</v>
      </c>
      <c r="C404">
        <v>2024</v>
      </c>
      <c r="D404" t="s">
        <v>92</v>
      </c>
      <c r="E404">
        <v>6</v>
      </c>
      <c r="F404">
        <v>4</v>
      </c>
      <c r="G404">
        <v>8</v>
      </c>
      <c r="H404">
        <v>6</v>
      </c>
      <c r="I404">
        <f t="shared" si="120"/>
        <v>4.2</v>
      </c>
      <c r="J404">
        <f t="array" ref="J404">STDEV(IF(($B$3:$B$722=$B404)*($C$3:$C$722=$C404)*($D$3:$D$722=$D404),$E$3:$E$722))</f>
        <v>2.2010098692292237</v>
      </c>
      <c r="K404">
        <f t="shared" si="121"/>
        <v>4.4000000000000004</v>
      </c>
      <c r="L404">
        <f t="array" ref="L404">STDEV(IF(($B$3:$B$722=$B404)*($C$3:$C$722=$C404)*($D$3:$D$722=$D404),$F$3:$F$722))</f>
        <v>1.837873166945363</v>
      </c>
      <c r="M404">
        <f t="shared" si="122"/>
        <v>6.8</v>
      </c>
      <c r="N404">
        <f t="array" ref="N404">STDEV(IF(($B$3:$B$722=$B404)*($C$3:$C$722=$C404)*($D$3:$D$722=$D404),$G$3:$G$722))</f>
        <v>2.529822128134704</v>
      </c>
      <c r="O404">
        <f t="shared" si="123"/>
        <v>3.8</v>
      </c>
      <c r="P404">
        <f t="array" ref="P404">STDEV(IF(($B$3:$B$722=$B404)*($C$3:$C$722=$C404)*($D$3:$D$722=$D404),$H$3:$H$722))</f>
        <v>2.5298221281347035</v>
      </c>
      <c r="Q404" s="35">
        <f t="shared" si="124"/>
        <v>0.81780641930076647</v>
      </c>
      <c r="R404">
        <f t="shared" si="125"/>
        <v>-0.2176428750330037</v>
      </c>
      <c r="S404">
        <f t="shared" si="126"/>
        <v>0.47434164902525688</v>
      </c>
      <c r="T404">
        <f t="shared" si="127"/>
        <v>0.86962635654630438</v>
      </c>
      <c r="V404">
        <v>1</v>
      </c>
      <c r="W404">
        <v>0</v>
      </c>
      <c r="X404">
        <v>1</v>
      </c>
      <c r="Y404">
        <v>2</v>
      </c>
      <c r="Z404" s="25">
        <v>3.454545454545455</v>
      </c>
      <c r="AA404" s="28">
        <v>3.6363636363636358</v>
      </c>
      <c r="AB404" s="28">
        <v>3.545454545454545</v>
      </c>
      <c r="AC404" s="28">
        <v>2.6363636363636358</v>
      </c>
      <c r="AD404" s="31">
        <v>2.7272727272727271</v>
      </c>
      <c r="AE404" s="31">
        <v>2.2727272727272729</v>
      </c>
      <c r="AF404">
        <v>11</v>
      </c>
      <c r="AG404" s="28">
        <f t="shared" si="128"/>
        <v>3.272727272727272</v>
      </c>
      <c r="AH404" s="31">
        <f t="shared" si="129"/>
        <v>2.5</v>
      </c>
      <c r="AI404" s="22" cm="1">
        <f t="array" ref="AI404">IF(U404="",0,IFERROR((U404-AVERAGEIFS($U$3:$U$722,$A$3:$A$722,$A404))/_xlfn.STDEV.S(_xlfn._xlws.FILTER($U$3:$U$722,$A$3:$A$722=$A404)),0))</f>
        <v>0</v>
      </c>
      <c r="AJ404" s="25">
        <f t="array" ref="AJ404">IFERROR((Z404-AVERAGEIFS($Z$3:$Z$722,$A$3:$A$722,$A404))/_xlfn.STDEV.S(_xlfn._xlws.FILTER($Z$3:$Z$722,$A$3:$A$722=$A404)),"")</f>
        <v>0.12268239188562437</v>
      </c>
      <c r="AK404" s="28">
        <f t="array" ref="AK404">IFERROR((AG404-AVERAGEIFS($AG$3:$AG$722,$A$3:$A$722,$A404))/_xlfn.STDEV.S(_xlfn._xlws.FILTER($AG$3:$AG$722,$A$3:$A$722=$A404)),"")</f>
        <v>0.9754389869036959</v>
      </c>
      <c r="AL404" s="31">
        <f t="array" ref="AL404">IFERROR((AH404-AVERAGEIFS($AH$3:$AH$722,$A$3:$A$722,$A404))/_xlfn.STDEV.S(_xlfn._xlws.FILTER($AH$3:$AH$722,$A$3:$A$722=$A404)),"")</f>
        <v>-2.5598005193762763E-2</v>
      </c>
      <c r="AM404" s="18">
        <f t="shared" si="130"/>
        <v>-0.81780641930076647</v>
      </c>
      <c r="AN404" s="18">
        <f t="shared" si="131"/>
        <v>-0.69512402741514212</v>
      </c>
      <c r="AO404">
        <f t="shared" si="132"/>
        <v>-0.12268239188562437</v>
      </c>
      <c r="AP404">
        <f t="shared" si="133"/>
        <v>0.50109733787843902</v>
      </c>
      <c r="AQ404">
        <f t="shared" si="134"/>
        <v>-0.89522436174006714</v>
      </c>
      <c r="AR404" s="18" t="str">
        <f t="shared" si="135"/>
        <v>A. 총체적과장형</v>
      </c>
      <c r="AS404">
        <f t="shared" si="136"/>
        <v>3.7272727272727271</v>
      </c>
      <c r="AT404">
        <f t="shared" si="137"/>
        <v>3.5384615384615379</v>
      </c>
      <c r="AU404">
        <f t="shared" si="138"/>
        <v>3.307692307692307</v>
      </c>
      <c r="AV404">
        <f t="shared" si="139"/>
        <v>3.2727272727272729</v>
      </c>
    </row>
    <row r="405" spans="1:48" x14ac:dyDescent="0.3">
      <c r="A405" t="s">
        <v>134</v>
      </c>
      <c r="B405" t="s">
        <v>131</v>
      </c>
      <c r="C405">
        <v>2024</v>
      </c>
      <c r="D405" t="s">
        <v>93</v>
      </c>
      <c r="E405">
        <v>6</v>
      </c>
      <c r="F405">
        <v>4</v>
      </c>
      <c r="G405">
        <v>8</v>
      </c>
      <c r="H405">
        <v>6</v>
      </c>
      <c r="I405">
        <f t="shared" si="120"/>
        <v>4.2</v>
      </c>
      <c r="J405">
        <f t="array" ref="J405">STDEV(IF(($B$3:$B$722=$B405)*($C$3:$C$722=$C405)*($D$3:$D$722=$D405),$E$3:$E$722))</f>
        <v>2.2010098692292237</v>
      </c>
      <c r="K405">
        <f t="shared" si="121"/>
        <v>4.4000000000000004</v>
      </c>
      <c r="L405">
        <f t="array" ref="L405">STDEV(IF(($B$3:$B$722=$B405)*($C$3:$C$722=$C405)*($D$3:$D$722=$D405),$F$3:$F$722))</f>
        <v>1.837873166945363</v>
      </c>
      <c r="M405">
        <f t="shared" si="122"/>
        <v>6.8</v>
      </c>
      <c r="N405">
        <f t="array" ref="N405">STDEV(IF(($B$3:$B$722=$B405)*($C$3:$C$722=$C405)*($D$3:$D$722=$D405),$G$3:$G$722))</f>
        <v>2.529822128134704</v>
      </c>
      <c r="O405">
        <f t="shared" si="123"/>
        <v>3.8</v>
      </c>
      <c r="P405">
        <f t="array" ref="P405">STDEV(IF(($B$3:$B$722=$B405)*($C$3:$C$722=$C405)*($D$3:$D$722=$D405),$H$3:$H$722))</f>
        <v>2.5298221281347035</v>
      </c>
      <c r="Q405" s="35">
        <f t="shared" si="124"/>
        <v>0.81780641930076647</v>
      </c>
      <c r="R405">
        <f t="shared" si="125"/>
        <v>-0.2176428750330037</v>
      </c>
      <c r="S405">
        <f t="shared" si="126"/>
        <v>0.47434164902525688</v>
      </c>
      <c r="T405">
        <f t="shared" si="127"/>
        <v>0.86962635654630438</v>
      </c>
      <c r="U405" s="22">
        <v>-0.39978000000000002</v>
      </c>
      <c r="V405">
        <v>1</v>
      </c>
      <c r="W405">
        <v>3</v>
      </c>
      <c r="X405">
        <v>1</v>
      </c>
      <c r="Y405">
        <v>5</v>
      </c>
      <c r="Z405" s="25">
        <v>3.7272727272727271</v>
      </c>
      <c r="AA405" s="28">
        <v>4.2727272727272716</v>
      </c>
      <c r="AB405" s="28">
        <v>3.1818181818181821</v>
      </c>
      <c r="AC405" s="28">
        <v>2.6363636363636358</v>
      </c>
      <c r="AD405" s="31">
        <v>3.1818181818181821</v>
      </c>
      <c r="AE405" s="31">
        <v>2.0909090909090908</v>
      </c>
      <c r="AF405">
        <v>11</v>
      </c>
      <c r="AG405" s="28">
        <f t="shared" si="128"/>
        <v>3.3636363636363633</v>
      </c>
      <c r="AH405" s="31">
        <f t="shared" si="129"/>
        <v>2.6363636363636367</v>
      </c>
      <c r="AI405" s="22" cm="1">
        <f t="array" ref="AI405">IF(U405="",0,IFERROR((U405-AVERAGEIFS($U$3:$U$722,$A$3:$A$722,$A405))/_xlfn.STDEV.S(_xlfn._xlws.FILTER($U$3:$U$722,$A$3:$A$722=$A405)),0))</f>
        <v>-0.3035962598123263</v>
      </c>
      <c r="AJ405" s="25">
        <f t="array" ref="AJ405">IFERROR((Z405-AVERAGEIFS($Z$3:$Z$722,$A$3:$A$722,$A405))/_xlfn.STDEV.S(_xlfn._xlws.FILTER($Z$3:$Z$722,$A$3:$A$722=$A405)),"")</f>
        <v>1.4737804401151184</v>
      </c>
      <c r="AK405" s="28">
        <f t="array" ref="AK405">IFERROR((AG405-AVERAGEIFS($AG$3:$AG$722,$A$3:$A$722,$A405))/_xlfn.STDEV.S(_xlfn._xlws.FILTER($AG$3:$AG$722,$A$3:$A$722=$A405)),"")</f>
        <v>1.3572890991606572</v>
      </c>
      <c r="AL405" s="31">
        <f t="array" ref="AL405">IFERROR((AH405-AVERAGEIFS($AH$3:$AH$722,$A$3:$A$722,$A405))/_xlfn.STDEV.S(_xlfn._xlws.FILTER($AH$3:$AH$722,$A$3:$A$722=$A405)),"")</f>
        <v>0.57141086109846873</v>
      </c>
      <c r="AM405" s="18">
        <f t="shared" si="130"/>
        <v>-1.1214026791130927</v>
      </c>
      <c r="AN405" s="18">
        <f t="shared" si="131"/>
        <v>0.65597402081435197</v>
      </c>
      <c r="AO405">
        <f t="shared" si="132"/>
        <v>-1.7773766999274447</v>
      </c>
      <c r="AP405">
        <f t="shared" si="133"/>
        <v>0.88294745013540032</v>
      </c>
      <c r="AQ405">
        <f t="shared" si="134"/>
        <v>-0.29821549544783565</v>
      </c>
      <c r="AR405" s="18" t="str">
        <f t="shared" si="135"/>
        <v>B. 외부미화형</v>
      </c>
      <c r="AS405">
        <f t="shared" si="136"/>
        <v>3.5384615384615379</v>
      </c>
      <c r="AT405">
        <f t="shared" si="137"/>
        <v>3.307692307692307</v>
      </c>
      <c r="AU405">
        <f t="shared" si="138"/>
        <v>3.2727272727272729</v>
      </c>
      <c r="AV405">
        <f t="shared" si="139"/>
        <v>3.3</v>
      </c>
    </row>
    <row r="406" spans="1:48" x14ac:dyDescent="0.3">
      <c r="A406" t="s">
        <v>134</v>
      </c>
      <c r="B406" t="s">
        <v>131</v>
      </c>
      <c r="C406">
        <v>2024</v>
      </c>
      <c r="D406" t="s">
        <v>94</v>
      </c>
      <c r="E406">
        <v>6</v>
      </c>
      <c r="F406">
        <v>4</v>
      </c>
      <c r="G406">
        <v>8</v>
      </c>
      <c r="H406">
        <v>6</v>
      </c>
      <c r="I406">
        <f t="shared" si="120"/>
        <v>4.2</v>
      </c>
      <c r="J406">
        <f t="array" ref="J406">STDEV(IF(($B$3:$B$722=$B406)*($C$3:$C$722=$C406)*($D$3:$D$722=$D406),$E$3:$E$722))</f>
        <v>2.2010098692292237</v>
      </c>
      <c r="K406">
        <f t="shared" si="121"/>
        <v>4.4000000000000004</v>
      </c>
      <c r="L406">
        <f t="array" ref="L406">STDEV(IF(($B$3:$B$722=$B406)*($C$3:$C$722=$C406)*($D$3:$D$722=$D406),$F$3:$F$722))</f>
        <v>1.837873166945363</v>
      </c>
      <c r="M406">
        <f t="shared" si="122"/>
        <v>6.8</v>
      </c>
      <c r="N406">
        <f t="array" ref="N406">STDEV(IF(($B$3:$B$722=$B406)*($C$3:$C$722=$C406)*($D$3:$D$722=$D406),$G$3:$G$722))</f>
        <v>2.529822128134704</v>
      </c>
      <c r="O406">
        <f t="shared" si="123"/>
        <v>3.8</v>
      </c>
      <c r="P406">
        <f t="array" ref="P406">STDEV(IF(($B$3:$B$722=$B406)*($C$3:$C$722=$C406)*($D$3:$D$722=$D406),$H$3:$H$722))</f>
        <v>2.5298221281347035</v>
      </c>
      <c r="Q406" s="35">
        <f t="shared" si="124"/>
        <v>0.81780641930076647</v>
      </c>
      <c r="R406">
        <f t="shared" si="125"/>
        <v>-0.2176428750330037</v>
      </c>
      <c r="S406">
        <f t="shared" si="126"/>
        <v>0.47434164902525688</v>
      </c>
      <c r="T406">
        <f t="shared" si="127"/>
        <v>0.86962635654630438</v>
      </c>
      <c r="U406" s="22">
        <v>0.20625999999999989</v>
      </c>
      <c r="V406">
        <v>1</v>
      </c>
      <c r="W406">
        <v>0</v>
      </c>
      <c r="X406">
        <v>4</v>
      </c>
      <c r="Y406">
        <v>5</v>
      </c>
      <c r="Z406" s="25">
        <v>3.5384615384615379</v>
      </c>
      <c r="AA406" s="28">
        <v>3.692307692307693</v>
      </c>
      <c r="AB406" s="28">
        <v>3</v>
      </c>
      <c r="AC406" s="28">
        <v>2.615384615384615</v>
      </c>
      <c r="AD406" s="31">
        <v>3.307692307692307</v>
      </c>
      <c r="AE406" s="31">
        <v>2.4615384615384621</v>
      </c>
      <c r="AF406">
        <v>13</v>
      </c>
      <c r="AG406" s="28">
        <f t="shared" si="128"/>
        <v>3.1025641025641026</v>
      </c>
      <c r="AH406" s="31">
        <f t="shared" si="129"/>
        <v>2.8846153846153846</v>
      </c>
      <c r="AI406" s="22" cm="1">
        <f t="array" ref="AI406">IF(U406="",0,IFERROR((U406-AVERAGEIFS($U$3:$U$722,$A$3:$A$722,$A406))/_xlfn.STDEV.S(_xlfn._xlws.FILTER($U$3:$U$722,$A$3:$A$722=$A406)),0))</f>
        <v>1.1039028102239299</v>
      </c>
      <c r="AJ406" s="25">
        <f t="array" ref="AJ406">IFERROR((Z406-AVERAGEIFS($Z$3:$Z$722,$A$3:$A$722,$A406))/_xlfn.STDEV.S(_xlfn._xlws.FILTER($Z$3:$Z$722,$A$3:$A$722=$A406)),"")</f>
        <v>0.53840486826392608</v>
      </c>
      <c r="AK406" s="28">
        <f t="array" ref="AK406">IFERROR((AG406-AVERAGEIFS($AG$3:$AG$722,$A$3:$A$722,$A406))/_xlfn.STDEV.S(_xlfn._xlws.FILTER($AG$3:$AG$722,$A$3:$A$722=$A406)),"")</f>
        <v>0.26069390498682554</v>
      </c>
      <c r="AL406" s="31">
        <f t="array" ref="AL406">IFERROR((AH406-AVERAGEIFS($AH$3:$AH$722,$A$3:$A$722,$A406))/_xlfn.STDEV.S(_xlfn._xlws.FILTER($AH$3:$AH$722,$A$3:$A$722=$A406)),"")</f>
        <v>1.6582731561432962</v>
      </c>
      <c r="AM406" s="18">
        <f t="shared" si="130"/>
        <v>0.28609639092316341</v>
      </c>
      <c r="AN406" s="18">
        <f t="shared" si="131"/>
        <v>-0.27940155103684039</v>
      </c>
      <c r="AO406">
        <f t="shared" si="132"/>
        <v>0.5654979419600038</v>
      </c>
      <c r="AP406">
        <f t="shared" si="133"/>
        <v>-0.21364774403843134</v>
      </c>
      <c r="AQ406">
        <f t="shared" si="134"/>
        <v>0.7886467995969918</v>
      </c>
      <c r="AR406" s="18" t="str">
        <f t="shared" si="135"/>
        <v>D. 균형일치형</v>
      </c>
      <c r="AS406">
        <f t="shared" si="136"/>
        <v>3.307692307692307</v>
      </c>
      <c r="AT406">
        <f t="shared" si="137"/>
        <v>3.2727272727272729</v>
      </c>
      <c r="AU406">
        <f t="shared" si="138"/>
        <v>3.3</v>
      </c>
      <c r="AV406">
        <f t="shared" si="139"/>
        <v>3.0666666666666669</v>
      </c>
    </row>
    <row r="407" spans="1:48" x14ac:dyDescent="0.3">
      <c r="A407" t="s">
        <v>134</v>
      </c>
      <c r="B407" t="s">
        <v>131</v>
      </c>
      <c r="C407">
        <v>2025</v>
      </c>
      <c r="D407" t="s">
        <v>95</v>
      </c>
      <c r="E407">
        <v>6</v>
      </c>
      <c r="F407">
        <v>4</v>
      </c>
      <c r="G407">
        <v>8</v>
      </c>
      <c r="H407">
        <v>6</v>
      </c>
      <c r="I407">
        <f t="shared" si="120"/>
        <v>4.8</v>
      </c>
      <c r="J407">
        <f t="array" ref="J407">STDEV(IF(($B$3:$B$722=$B407)*($C$3:$C$722=$C407)*($D$3:$D$722=$D407),$E$3:$E$722))</f>
        <v>2.1499353995462798</v>
      </c>
      <c r="K407">
        <f t="shared" si="121"/>
        <v>4.8</v>
      </c>
      <c r="L407">
        <f t="array" ref="L407">STDEV(IF(($B$3:$B$722=$B407)*($C$3:$C$722=$C407)*($D$3:$D$722=$D407),$F$3:$F$722))</f>
        <v>1.9321835661585915</v>
      </c>
      <c r="M407">
        <f t="shared" si="122"/>
        <v>6.6</v>
      </c>
      <c r="N407">
        <f t="array" ref="N407">STDEV(IF(($B$3:$B$722=$B407)*($C$3:$C$722=$C407)*($D$3:$D$722=$D407),$G$3:$G$722))</f>
        <v>2.5033311140691445</v>
      </c>
      <c r="O407">
        <f t="shared" si="123"/>
        <v>4.7</v>
      </c>
      <c r="P407">
        <f t="array" ref="P407">STDEV(IF(($B$3:$B$722=$B407)*($C$3:$C$722=$C407)*($D$3:$D$722=$D407),$H$3:$H$722))</f>
        <v>1.6363916944844767</v>
      </c>
      <c r="Q407" s="35">
        <f t="shared" si="124"/>
        <v>0.55815630565143814</v>
      </c>
      <c r="R407">
        <f t="shared" si="125"/>
        <v>-0.41403933560541251</v>
      </c>
      <c r="S407">
        <f t="shared" si="126"/>
        <v>0.55925482335587307</v>
      </c>
      <c r="T407">
        <f t="shared" si="127"/>
        <v>0.7944308226335427</v>
      </c>
      <c r="V407">
        <v>0</v>
      </c>
      <c r="W407">
        <v>0</v>
      </c>
      <c r="X407">
        <v>0</v>
      </c>
      <c r="Y407">
        <v>0</v>
      </c>
      <c r="Z407" s="25">
        <v>3.307692307692307</v>
      </c>
      <c r="AA407" s="28">
        <v>3.4615384615384621</v>
      </c>
      <c r="AB407" s="28">
        <v>3.384615384615385</v>
      </c>
      <c r="AC407" s="28">
        <v>2.615384615384615</v>
      </c>
      <c r="AD407" s="31">
        <v>2.8461538461538458</v>
      </c>
      <c r="AE407" s="31">
        <v>2.307692307692307</v>
      </c>
      <c r="AF407">
        <v>13</v>
      </c>
      <c r="AG407" s="28">
        <f t="shared" si="128"/>
        <v>3.1538461538461537</v>
      </c>
      <c r="AH407" s="31">
        <f t="shared" si="129"/>
        <v>2.5769230769230766</v>
      </c>
      <c r="AI407" s="22" cm="1">
        <f t="array" ref="AI407">IF(U407="",0,IFERROR((U407-AVERAGEIFS($U$3:$U$722,$A$3:$A$722,$A407))/_xlfn.STDEV.S(_xlfn._xlws.FILTER($U$3:$U$722,$A$3:$A$722=$A407)),0))</f>
        <v>0</v>
      </c>
      <c r="AJ407" s="25">
        <f t="array" ref="AJ407">IFERROR((Z407-AVERAGEIFS($Z$3:$Z$722,$A$3:$A$722,$A407))/_xlfn.STDEV.S(_xlfn._xlws.FILTER($Z$3:$Z$722,$A$3:$A$722=$A407)),"")</f>
        <v>-0.60483194177641841</v>
      </c>
      <c r="AK407" s="28">
        <f t="array" ref="AK407">IFERROR((AG407-AVERAGEIFS($AG$3:$AG$722,$A$3:$A$722,$A407))/_xlfn.STDEV.S(_xlfn._xlws.FILTER($AG$3:$AG$722,$A$3:$A$722=$A407)),"")</f>
        <v>0.47609653241382777</v>
      </c>
      <c r="AL407" s="31">
        <f t="array" ref="AL407">IFERROR((AH407-AVERAGEIFS($AH$3:$AH$722,$A$3:$A$722,$A407))/_xlfn.STDEV.S(_xlfn._xlws.FILTER($AH$3:$AH$722,$A$3:$A$722=$A407)),"")</f>
        <v>0.31117622707364784</v>
      </c>
      <c r="AM407" s="18">
        <f t="shared" si="130"/>
        <v>-0.55815630565143814</v>
      </c>
      <c r="AN407" s="18">
        <f t="shared" si="131"/>
        <v>-1.1629882474278566</v>
      </c>
      <c r="AO407">
        <f t="shared" si="132"/>
        <v>0.60483194177641841</v>
      </c>
      <c r="AP407">
        <f t="shared" si="133"/>
        <v>-8.3158290942045299E-2</v>
      </c>
      <c r="AQ407">
        <f t="shared" si="134"/>
        <v>-0.48325459555989486</v>
      </c>
      <c r="AR407" s="18" t="str">
        <f t="shared" si="135"/>
        <v>A. 총체적과장형</v>
      </c>
      <c r="AS407">
        <f t="shared" si="136"/>
        <v>3.2727272727272729</v>
      </c>
      <c r="AT407">
        <f t="shared" si="137"/>
        <v>3.3</v>
      </c>
      <c r="AU407">
        <f t="shared" si="138"/>
        <v>3.0666666666666669</v>
      </c>
      <c r="AV407" t="str">
        <f t="shared" si="139"/>
        <v/>
      </c>
    </row>
    <row r="408" spans="1:48" x14ac:dyDescent="0.3">
      <c r="A408" t="s">
        <v>134</v>
      </c>
      <c r="B408" t="s">
        <v>131</v>
      </c>
      <c r="C408">
        <v>2025</v>
      </c>
      <c r="D408" t="s">
        <v>96</v>
      </c>
      <c r="E408">
        <v>6</v>
      </c>
      <c r="F408">
        <v>4</v>
      </c>
      <c r="G408">
        <v>8</v>
      </c>
      <c r="H408">
        <v>6</v>
      </c>
      <c r="I408">
        <f t="shared" si="120"/>
        <v>4.8</v>
      </c>
      <c r="J408">
        <f t="array" ref="J408">STDEV(IF(($B$3:$B$722=$B408)*($C$3:$C$722=$C408)*($D$3:$D$722=$D408),$E$3:$E$722))</f>
        <v>2.1499353995462798</v>
      </c>
      <c r="K408">
        <f t="shared" si="121"/>
        <v>4.8</v>
      </c>
      <c r="L408">
        <f t="array" ref="L408">STDEV(IF(($B$3:$B$722=$B408)*($C$3:$C$722=$C408)*($D$3:$D$722=$D408),$F$3:$F$722))</f>
        <v>1.9321835661585915</v>
      </c>
      <c r="M408">
        <f t="shared" si="122"/>
        <v>6.6</v>
      </c>
      <c r="N408">
        <f t="array" ref="N408">STDEV(IF(($B$3:$B$722=$B408)*($C$3:$C$722=$C408)*($D$3:$D$722=$D408),$G$3:$G$722))</f>
        <v>2.5033311140691445</v>
      </c>
      <c r="O408">
        <f t="shared" si="123"/>
        <v>4.7</v>
      </c>
      <c r="P408">
        <f t="array" ref="P408">STDEV(IF(($B$3:$B$722=$B408)*($C$3:$C$722=$C408)*($D$3:$D$722=$D408),$H$3:$H$722))</f>
        <v>1.6363916944844767</v>
      </c>
      <c r="Q408" s="35">
        <f t="shared" si="124"/>
        <v>0.55815630565143814</v>
      </c>
      <c r="R408">
        <f t="shared" si="125"/>
        <v>-0.41403933560541251</v>
      </c>
      <c r="S408">
        <f t="shared" si="126"/>
        <v>0.55925482335587307</v>
      </c>
      <c r="T408">
        <f t="shared" si="127"/>
        <v>0.7944308226335427</v>
      </c>
      <c r="V408">
        <v>0</v>
      </c>
      <c r="W408">
        <v>0</v>
      </c>
      <c r="X408">
        <v>0</v>
      </c>
      <c r="Y408">
        <v>0</v>
      </c>
      <c r="Z408" s="25">
        <v>3.2727272727272729</v>
      </c>
      <c r="AA408" s="28">
        <v>3.545454545454545</v>
      </c>
      <c r="AB408" s="28">
        <v>2.6363636363636358</v>
      </c>
      <c r="AC408" s="28">
        <v>2.545454545454545</v>
      </c>
      <c r="AD408" s="31">
        <v>2.7272727272727271</v>
      </c>
      <c r="AE408" s="31">
        <v>1.8181818181818179</v>
      </c>
      <c r="AF408">
        <v>11</v>
      </c>
      <c r="AG408" s="28">
        <f t="shared" si="128"/>
        <v>2.9090909090909087</v>
      </c>
      <c r="AH408" s="31">
        <f t="shared" si="129"/>
        <v>2.2727272727272725</v>
      </c>
      <c r="AI408" s="22" cm="1">
        <f t="array" ref="AI408">IF(U408="",0,IFERROR((U408-AVERAGEIFS($U$3:$U$722,$A$3:$A$722,$A408))/_xlfn.STDEV.S(_xlfn._xlws.FILTER($U$3:$U$722,$A$3:$A$722=$A408)),0))</f>
        <v>0</v>
      </c>
      <c r="AJ408" s="25">
        <f t="array" ref="AJ408">IFERROR((Z408-AVERAGEIFS($Z$3:$Z$722,$A$3:$A$722,$A408))/_xlfn.STDEV.S(_xlfn._xlws.FILTER($Z$3:$Z$722,$A$3:$A$722=$A408)),"")</f>
        <v>-0.77804964026737544</v>
      </c>
      <c r="AK408" s="28">
        <f t="array" ref="AK408">IFERROR((AG408-AVERAGEIFS($AG$3:$AG$722,$A$3:$A$722,$A408))/_xlfn.STDEV.S(_xlfn._xlws.FILTER($AG$3:$AG$722,$A$3:$A$722=$A408)),"")</f>
        <v>-0.5519614621241421</v>
      </c>
      <c r="AL408" s="31">
        <f t="array" ref="AL408">IFERROR((AH408-AVERAGEIFS($AH$3:$AH$722,$A$3:$A$722,$A408))/_xlfn.STDEV.S(_xlfn._xlws.FILTER($AH$3:$AH$722,$A$3:$A$722=$A408)),"")</f>
        <v>-1.0206127823474807</v>
      </c>
      <c r="AM408" s="18">
        <f t="shared" si="130"/>
        <v>-0.55815630565143814</v>
      </c>
      <c r="AN408" s="18">
        <f t="shared" si="131"/>
        <v>-1.3362059459188136</v>
      </c>
      <c r="AO408">
        <f t="shared" si="132"/>
        <v>0.77804964026737544</v>
      </c>
      <c r="AP408">
        <f t="shared" si="133"/>
        <v>-1.1112162854800152</v>
      </c>
      <c r="AQ408">
        <f t="shared" si="134"/>
        <v>-1.8150436049810232</v>
      </c>
      <c r="AR408" s="18" t="str">
        <f t="shared" si="135"/>
        <v>A. 총체적과장형</v>
      </c>
      <c r="AS408">
        <f t="shared" si="136"/>
        <v>3.3</v>
      </c>
      <c r="AT408">
        <f t="shared" si="137"/>
        <v>3.0666666666666669</v>
      </c>
      <c r="AU408" t="str">
        <f t="shared" si="138"/>
        <v/>
      </c>
      <c r="AV408" t="str">
        <f t="shared" si="139"/>
        <v/>
      </c>
    </row>
    <row r="409" spans="1:48" x14ac:dyDescent="0.3">
      <c r="A409" t="s">
        <v>134</v>
      </c>
      <c r="B409" t="s">
        <v>131</v>
      </c>
      <c r="C409">
        <v>2025</v>
      </c>
      <c r="D409" t="s">
        <v>97</v>
      </c>
      <c r="E409">
        <v>6</v>
      </c>
      <c r="F409">
        <v>4</v>
      </c>
      <c r="G409">
        <v>8</v>
      </c>
      <c r="H409">
        <v>6</v>
      </c>
      <c r="I409">
        <f t="shared" si="120"/>
        <v>4.8</v>
      </c>
      <c r="J409">
        <f t="array" ref="J409">STDEV(IF(($B$3:$B$722=$B409)*($C$3:$C$722=$C409)*($D$3:$D$722=$D409),$E$3:$E$722))</f>
        <v>2.1499353995462798</v>
      </c>
      <c r="K409">
        <f t="shared" si="121"/>
        <v>4.8</v>
      </c>
      <c r="L409">
        <f t="array" ref="L409">STDEV(IF(($B$3:$B$722=$B409)*($C$3:$C$722=$C409)*($D$3:$D$722=$D409),$F$3:$F$722))</f>
        <v>1.9321835661585915</v>
      </c>
      <c r="M409">
        <f t="shared" si="122"/>
        <v>6.6</v>
      </c>
      <c r="N409">
        <f t="array" ref="N409">STDEV(IF(($B$3:$B$722=$B409)*($C$3:$C$722=$C409)*($D$3:$D$722=$D409),$G$3:$G$722))</f>
        <v>2.5033311140691445</v>
      </c>
      <c r="O409">
        <f t="shared" si="123"/>
        <v>4.7</v>
      </c>
      <c r="P409">
        <f t="array" ref="P409">STDEV(IF(($B$3:$B$722=$B409)*($C$3:$C$722=$C409)*($D$3:$D$722=$D409),$H$3:$H$722))</f>
        <v>1.6363916944844767</v>
      </c>
      <c r="Q409" s="35">
        <f t="shared" si="124"/>
        <v>0.55815630565143814</v>
      </c>
      <c r="R409">
        <f t="shared" si="125"/>
        <v>-0.41403933560541251</v>
      </c>
      <c r="S409">
        <f t="shared" si="126"/>
        <v>0.55925482335587307</v>
      </c>
      <c r="T409">
        <f t="shared" si="127"/>
        <v>0.7944308226335427</v>
      </c>
      <c r="V409">
        <v>0</v>
      </c>
      <c r="W409">
        <v>0</v>
      </c>
      <c r="X409">
        <v>0</v>
      </c>
      <c r="Y409">
        <v>0</v>
      </c>
      <c r="Z409" s="25">
        <v>3.3</v>
      </c>
      <c r="AA409" s="28">
        <v>3.3</v>
      </c>
      <c r="AB409" s="28">
        <v>3.5</v>
      </c>
      <c r="AC409" s="28">
        <v>2.2999999999999998</v>
      </c>
      <c r="AD409" s="31">
        <v>2.4</v>
      </c>
      <c r="AE409" s="31">
        <v>2</v>
      </c>
      <c r="AF409">
        <v>10</v>
      </c>
      <c r="AG409" s="28">
        <f t="shared" si="128"/>
        <v>3.0333333333333332</v>
      </c>
      <c r="AH409" s="31">
        <f t="shared" si="129"/>
        <v>2.2000000000000002</v>
      </c>
      <c r="AI409" s="22" cm="1">
        <f t="array" ref="AI409">IF(U409="",0,IFERROR((U409-AVERAGEIFS($U$3:$U$722,$A$3:$A$722,$A409))/_xlfn.STDEV.S(_xlfn._xlws.FILTER($U$3:$U$722,$A$3:$A$722=$A409)),0))</f>
        <v>0</v>
      </c>
      <c r="AJ409" s="25">
        <f t="array" ref="AJ409">IFERROR((Z409-AVERAGEIFS($Z$3:$Z$722,$A$3:$A$722,$A409))/_xlfn.STDEV.S(_xlfn._xlws.FILTER($Z$3:$Z$722,$A$3:$A$722=$A409)),"")</f>
        <v>-0.64293983544442757</v>
      </c>
      <c r="AK409" s="28">
        <f t="array" ref="AK409">IFERROR((AG409-AVERAGEIFS($AG$3:$AG$722,$A$3:$A$722,$A409))/_xlfn.STDEV.S(_xlfn._xlws.FILTER($AG$3:$AG$722,$A$3:$A$722=$A409)),"")</f>
        <v>-3.009964203962931E-2</v>
      </c>
      <c r="AL409" s="31">
        <f t="array" ref="AL409">IFERROR((AH409-AVERAGEIFS($AH$3:$AH$722,$A$3:$A$722,$A409))/_xlfn.STDEV.S(_xlfn._xlws.FILTER($AH$3:$AH$722,$A$3:$A$722=$A409)),"")</f>
        <v>-1.339017511036668</v>
      </c>
      <c r="AM409" s="18">
        <f t="shared" si="130"/>
        <v>-0.55815630565143814</v>
      </c>
      <c r="AN409" s="18">
        <f t="shared" si="131"/>
        <v>-1.2010961410958658</v>
      </c>
      <c r="AO409">
        <f t="shared" si="132"/>
        <v>0.64293983544442757</v>
      </c>
      <c r="AP409">
        <f t="shared" si="133"/>
        <v>-0.5893544653955024</v>
      </c>
      <c r="AQ409">
        <f t="shared" si="134"/>
        <v>-2.1334483336702106</v>
      </c>
      <c r="AR409" s="18" t="str">
        <f t="shared" si="135"/>
        <v>A. 총체적과장형</v>
      </c>
      <c r="AS409">
        <f t="shared" si="136"/>
        <v>3.0666666666666669</v>
      </c>
      <c r="AT409" t="str">
        <f t="shared" si="137"/>
        <v/>
      </c>
      <c r="AU409" t="str">
        <f t="shared" si="138"/>
        <v/>
      </c>
      <c r="AV409" t="str">
        <f t="shared" si="139"/>
        <v/>
      </c>
    </row>
    <row r="410" spans="1:48" x14ac:dyDescent="0.3">
      <c r="A410" t="s">
        <v>134</v>
      </c>
      <c r="B410" t="s">
        <v>131</v>
      </c>
      <c r="C410">
        <v>2025</v>
      </c>
      <c r="D410" t="s">
        <v>98</v>
      </c>
      <c r="E410">
        <v>6</v>
      </c>
      <c r="F410">
        <v>4</v>
      </c>
      <c r="G410">
        <v>8</v>
      </c>
      <c r="H410">
        <v>6</v>
      </c>
      <c r="I410">
        <f t="shared" si="120"/>
        <v>4.8</v>
      </c>
      <c r="J410">
        <f t="array" ref="J410">STDEV(IF(($B$3:$B$722=$B410)*($C$3:$C$722=$C410)*($D$3:$D$722=$D410),$E$3:$E$722))</f>
        <v>2.1499353995462798</v>
      </c>
      <c r="K410">
        <f t="shared" si="121"/>
        <v>4.8</v>
      </c>
      <c r="L410">
        <f t="array" ref="L410">STDEV(IF(($B$3:$B$722=$B410)*($C$3:$C$722=$C410)*($D$3:$D$722=$D410),$F$3:$F$722))</f>
        <v>1.9321835661585915</v>
      </c>
      <c r="M410">
        <f t="shared" si="122"/>
        <v>6.6</v>
      </c>
      <c r="N410">
        <f t="array" ref="N410">STDEV(IF(($B$3:$B$722=$B410)*($C$3:$C$722=$C410)*($D$3:$D$722=$D410),$G$3:$G$722))</f>
        <v>2.5033311140691445</v>
      </c>
      <c r="O410">
        <f t="shared" si="123"/>
        <v>4.7</v>
      </c>
      <c r="P410">
        <f t="array" ref="P410">STDEV(IF(($B$3:$B$722=$B410)*($C$3:$C$722=$C410)*($D$3:$D$722=$D410),$H$3:$H$722))</f>
        <v>1.6363916944844767</v>
      </c>
      <c r="Q410" s="35">
        <f t="shared" si="124"/>
        <v>0.55815630565143814</v>
      </c>
      <c r="R410">
        <f t="shared" si="125"/>
        <v>-0.41403933560541251</v>
      </c>
      <c r="S410">
        <f t="shared" si="126"/>
        <v>0.55925482335587307</v>
      </c>
      <c r="T410">
        <f t="shared" si="127"/>
        <v>0.7944308226335427</v>
      </c>
      <c r="V410">
        <v>0</v>
      </c>
      <c r="W410">
        <v>0</v>
      </c>
      <c r="X410">
        <v>2</v>
      </c>
      <c r="Y410">
        <v>2</v>
      </c>
      <c r="Z410" s="25">
        <v>3.0666666666666669</v>
      </c>
      <c r="AA410" s="28">
        <v>3.1333333333333329</v>
      </c>
      <c r="AB410" s="28">
        <v>3.0666666666666669</v>
      </c>
      <c r="AC410" s="28">
        <v>2.5333333333333332</v>
      </c>
      <c r="AD410" s="31">
        <v>2.6</v>
      </c>
      <c r="AE410" s="31">
        <v>2.0666666666666669</v>
      </c>
      <c r="AF410">
        <v>15</v>
      </c>
      <c r="AG410" s="28">
        <f t="shared" si="128"/>
        <v>2.911111111111111</v>
      </c>
      <c r="AH410" s="31">
        <f t="shared" si="129"/>
        <v>2.3333333333333335</v>
      </c>
      <c r="AI410" s="22" cm="1">
        <f t="array" ref="AI410">IF(U410="",0,IFERROR((U410-AVERAGEIFS($U$3:$U$722,$A$3:$A$722,$A410))/_xlfn.STDEV.S(_xlfn._xlws.FILTER($U$3:$U$722,$A$3:$A$722=$A410)),0))</f>
        <v>0</v>
      </c>
      <c r="AJ410" s="25">
        <f t="array" ref="AJ410">IFERROR((Z410-AVERAGEIFS($Z$3:$Z$722,$A$3:$A$722,$A410))/_xlfn.STDEV.S(_xlfn._xlws.FILTER($Z$3:$Z$722,$A$3:$A$722=$A410)),"")</f>
        <v>-1.7988792767074402</v>
      </c>
      <c r="AK410" s="28">
        <f t="array" ref="AK410">IFERROR((AG410-AVERAGEIFS($AG$3:$AG$722,$A$3:$A$722,$A410))/_xlfn.STDEV.S(_xlfn._xlws.FILTER($AG$3:$AG$722,$A$3:$A$722=$A410)),"")</f>
        <v>-0.54347590407398649</v>
      </c>
      <c r="AL410" s="31">
        <f t="array" ref="AL410">IFERROR((AH410-AVERAGEIFS($AH$3:$AH$722,$A$3:$A$722,$A410))/_xlfn.STDEV.S(_xlfn._xlws.FILTER($AH$3:$AH$722,$A$3:$A$722=$A410)),"")</f>
        <v>-0.75527550843982105</v>
      </c>
      <c r="AM410" s="18">
        <f t="shared" si="130"/>
        <v>-0.55815630565143814</v>
      </c>
      <c r="AN410" s="18">
        <f t="shared" si="131"/>
        <v>-2.3570355823588782</v>
      </c>
      <c r="AO410">
        <f t="shared" si="132"/>
        <v>1.7988792767074402</v>
      </c>
      <c r="AP410">
        <f t="shared" si="133"/>
        <v>-1.1027307274298597</v>
      </c>
      <c r="AQ410">
        <f t="shared" si="134"/>
        <v>-1.5497063310733639</v>
      </c>
      <c r="AR410" s="18" t="str">
        <f t="shared" si="135"/>
        <v>A. 총체적과장형</v>
      </c>
      <c r="AS410" t="str">
        <f t="shared" si="136"/>
        <v/>
      </c>
      <c r="AT410" t="str">
        <f t="shared" si="137"/>
        <v/>
      </c>
      <c r="AU410" t="str">
        <f t="shared" si="138"/>
        <v/>
      </c>
      <c r="AV410" t="str">
        <f t="shared" si="139"/>
        <v/>
      </c>
    </row>
    <row r="411" spans="1:48" x14ac:dyDescent="0.3">
      <c r="A411" t="s">
        <v>135</v>
      </c>
      <c r="B411" t="s">
        <v>131</v>
      </c>
      <c r="C411">
        <v>2023</v>
      </c>
      <c r="D411" t="s">
        <v>87</v>
      </c>
      <c r="E411">
        <v>4</v>
      </c>
      <c r="F411">
        <v>6</v>
      </c>
      <c r="G411">
        <v>6</v>
      </c>
      <c r="H411">
        <v>2</v>
      </c>
      <c r="I411">
        <f t="shared" si="120"/>
        <v>4.4000000000000004</v>
      </c>
      <c r="J411">
        <f t="array" ref="J411">STDEV(IF(($B$3:$B$722=$B411)*($C$3:$C$722=$C411)*($D$3:$D$722=$D411),$E$3:$E$722))</f>
        <v>2.270584848790187</v>
      </c>
      <c r="K411">
        <f t="shared" si="121"/>
        <v>4</v>
      </c>
      <c r="L411">
        <f t="array" ref="L411">STDEV(IF(($B$3:$B$722=$B411)*($C$3:$C$722=$C411)*($D$3:$D$722=$D411),$F$3:$F$722))</f>
        <v>1.8856180831641267</v>
      </c>
      <c r="M411">
        <f t="shared" si="122"/>
        <v>6</v>
      </c>
      <c r="N411">
        <f t="array" ref="N411">STDEV(IF(($B$3:$B$722=$B411)*($C$3:$C$722=$C411)*($D$3:$D$722=$D411),$G$3:$G$722))</f>
        <v>2.3094010767585029</v>
      </c>
      <c r="O411">
        <f t="shared" si="123"/>
        <v>3.7</v>
      </c>
      <c r="P411">
        <f t="array" ref="P411">STDEV(IF(($B$3:$B$722=$B411)*($C$3:$C$722=$C411)*($D$3:$D$722=$D411),$H$3:$H$722))</f>
        <v>2.6687491868330793</v>
      </c>
      <c r="Q411" s="35">
        <f t="shared" si="124"/>
        <v>-0.17616606585441119</v>
      </c>
      <c r="R411">
        <f t="shared" si="125"/>
        <v>1.0606601717798212</v>
      </c>
      <c r="S411">
        <f t="shared" si="126"/>
        <v>0</v>
      </c>
      <c r="T411">
        <f t="shared" si="127"/>
        <v>-0.63700253601476009</v>
      </c>
      <c r="V411">
        <v>0</v>
      </c>
      <c r="W411">
        <v>0</v>
      </c>
      <c r="X411">
        <v>0</v>
      </c>
      <c r="Y411">
        <v>0</v>
      </c>
      <c r="Z411" s="25">
        <v>3</v>
      </c>
      <c r="AA411" s="28">
        <v>3.0681818181818179</v>
      </c>
      <c r="AB411" s="28">
        <v>2.9318181818181821</v>
      </c>
      <c r="AC411" s="28">
        <v>2.6363636363636358</v>
      </c>
      <c r="AD411" s="31">
        <v>2.795454545454545</v>
      </c>
      <c r="AE411" s="31">
        <v>2.2727272727272729</v>
      </c>
      <c r="AF411">
        <v>44</v>
      </c>
      <c r="AG411" s="28">
        <f t="shared" si="128"/>
        <v>2.8787878787878789</v>
      </c>
      <c r="AH411" s="31">
        <f t="shared" si="129"/>
        <v>2.5340909090909092</v>
      </c>
      <c r="AI411" s="22" cm="1">
        <f t="array" ref="AI411">IF(U411="",0,IFERROR((U411-AVERAGEIFS($U$3:$U$722,$A$3:$A$722,$A411))/_xlfn.STDEV.S(_xlfn._xlws.FILTER($U$3:$U$722,$A$3:$A$722=$A411)),0))</f>
        <v>0</v>
      </c>
      <c r="AJ411" s="25">
        <f t="array" ref="AJ411">IFERROR((Z411-AVERAGEIFS($Z$3:$Z$722,$A$3:$A$722,$A411))/_xlfn.STDEV.S(_xlfn._xlws.FILTER($Z$3:$Z$722,$A$3:$A$722=$A411)),"")</f>
        <v>-1.4284265801331111</v>
      </c>
      <c r="AK411" s="28">
        <f t="array" ref="AK411">IFERROR((AG411-AVERAGEIFS($AG$3:$AG$722,$A$3:$A$722,$A411))/_xlfn.STDEV.S(_xlfn._xlws.FILTER($AG$3:$AG$722,$A$3:$A$722=$A411)),"")</f>
        <v>-1.2373350047463862</v>
      </c>
      <c r="AL411" s="31">
        <f t="array" ref="AL411">IFERROR((AH411-AVERAGEIFS($AH$3:$AH$722,$A$3:$A$722,$A411))/_xlfn.STDEV.S(_xlfn._xlws.FILTER($AH$3:$AH$722,$A$3:$A$722=$A411)),"")</f>
        <v>-0.1037723840864813</v>
      </c>
      <c r="AM411" s="18">
        <f t="shared" si="130"/>
        <v>0.17616606585441119</v>
      </c>
      <c r="AN411" s="18">
        <f t="shared" si="131"/>
        <v>-1.2522605142786998</v>
      </c>
      <c r="AO411">
        <f t="shared" si="132"/>
        <v>1.4284265801331111</v>
      </c>
      <c r="AP411">
        <f t="shared" si="133"/>
        <v>-1.2373350047463862</v>
      </c>
      <c r="AQ411">
        <f t="shared" si="134"/>
        <v>0.53323015192827883</v>
      </c>
      <c r="AR411" s="18" t="str">
        <f t="shared" si="135"/>
        <v>D. 균형일치형</v>
      </c>
      <c r="AS411">
        <f t="shared" si="136"/>
        <v>3.2272727272727271</v>
      </c>
      <c r="AT411">
        <f t="shared" si="137"/>
        <v>3.1428571428571428</v>
      </c>
      <c r="AU411">
        <f t="shared" si="138"/>
        <v>3.125</v>
      </c>
      <c r="AV411">
        <f t="shared" si="139"/>
        <v>3.225806451612903</v>
      </c>
    </row>
    <row r="412" spans="1:48" x14ac:dyDescent="0.3">
      <c r="A412" t="s">
        <v>135</v>
      </c>
      <c r="B412" t="s">
        <v>131</v>
      </c>
      <c r="C412">
        <v>2023</v>
      </c>
      <c r="D412" t="s">
        <v>88</v>
      </c>
      <c r="E412">
        <v>4</v>
      </c>
      <c r="F412">
        <v>6</v>
      </c>
      <c r="G412">
        <v>6</v>
      </c>
      <c r="H412">
        <v>2</v>
      </c>
      <c r="I412">
        <f t="shared" si="120"/>
        <v>4.4000000000000004</v>
      </c>
      <c r="J412">
        <f t="array" ref="J412">STDEV(IF(($B$3:$B$722=$B412)*($C$3:$C$722=$C412)*($D$3:$D$722=$D412),$E$3:$E$722))</f>
        <v>2.270584848790187</v>
      </c>
      <c r="K412">
        <f t="shared" si="121"/>
        <v>4</v>
      </c>
      <c r="L412">
        <f t="array" ref="L412">STDEV(IF(($B$3:$B$722=$B412)*($C$3:$C$722=$C412)*($D$3:$D$722=$D412),$F$3:$F$722))</f>
        <v>1.8856180831641267</v>
      </c>
      <c r="M412">
        <f t="shared" si="122"/>
        <v>6</v>
      </c>
      <c r="N412">
        <f t="array" ref="N412">STDEV(IF(($B$3:$B$722=$B412)*($C$3:$C$722=$C412)*($D$3:$D$722=$D412),$G$3:$G$722))</f>
        <v>2.3094010767585029</v>
      </c>
      <c r="O412">
        <f t="shared" si="123"/>
        <v>3.7</v>
      </c>
      <c r="P412">
        <f t="array" ref="P412">STDEV(IF(($B$3:$B$722=$B412)*($C$3:$C$722=$C412)*($D$3:$D$722=$D412),$H$3:$H$722))</f>
        <v>2.6687491868330793</v>
      </c>
      <c r="Q412" s="35">
        <f t="shared" si="124"/>
        <v>-0.17616606585441119</v>
      </c>
      <c r="R412">
        <f t="shared" si="125"/>
        <v>1.0606601717798212</v>
      </c>
      <c r="S412">
        <f t="shared" si="126"/>
        <v>0</v>
      </c>
      <c r="T412">
        <f t="shared" si="127"/>
        <v>-0.63700253601476009</v>
      </c>
      <c r="V412">
        <v>0</v>
      </c>
      <c r="W412">
        <v>0</v>
      </c>
      <c r="X412">
        <v>1</v>
      </c>
      <c r="Y412">
        <v>1</v>
      </c>
      <c r="Z412" s="25">
        <v>3.2272727272727271</v>
      </c>
      <c r="AA412" s="28">
        <v>3.2272727272727271</v>
      </c>
      <c r="AB412" s="28">
        <v>2.8636363636363642</v>
      </c>
      <c r="AC412" s="28">
        <v>2.795454545454545</v>
      </c>
      <c r="AD412" s="31">
        <v>2.75</v>
      </c>
      <c r="AE412" s="31">
        <v>2.454545454545455</v>
      </c>
      <c r="AF412">
        <v>44</v>
      </c>
      <c r="AG412" s="28">
        <f t="shared" si="128"/>
        <v>2.9621212121212124</v>
      </c>
      <c r="AH412" s="31">
        <f t="shared" si="129"/>
        <v>2.6022727272727275</v>
      </c>
      <c r="AI412" s="22" cm="1">
        <f t="array" ref="AI412">IF(U412="",0,IFERROR((U412-AVERAGEIFS($U$3:$U$722,$A$3:$A$722,$A412))/_xlfn.STDEV.S(_xlfn._xlws.FILTER($U$3:$U$722,$A$3:$A$722=$A412)),0))</f>
        <v>0</v>
      </c>
      <c r="AJ412" s="25">
        <f t="array" ref="AJ412">IFERROR((Z412-AVERAGEIFS($Z$3:$Z$722,$A$3:$A$722,$A412))/_xlfn.STDEV.S(_xlfn._xlws.FILTER($Z$3:$Z$722,$A$3:$A$722=$A412)),"")</f>
        <v>0.1605790095887433</v>
      </c>
      <c r="AK412" s="28">
        <f t="array" ref="AK412">IFERROR((AG412-AVERAGEIFS($AG$3:$AG$722,$A$3:$A$722,$A412))/_xlfn.STDEV.S(_xlfn._xlws.FILTER($AG$3:$AG$722,$A$3:$A$722=$A412)),"")</f>
        <v>-0.62009865095971262</v>
      </c>
      <c r="AL412" s="31">
        <f t="array" ref="AL412">IFERROR((AH412-AVERAGEIFS($AH$3:$AH$722,$A$3:$A$722,$A412))/_xlfn.STDEV.S(_xlfn._xlws.FILTER($AH$3:$AH$722,$A$3:$A$722=$A412)),"")</f>
        <v>0.3397952172192466</v>
      </c>
      <c r="AM412" s="18">
        <f t="shared" si="130"/>
        <v>0.17616606585441119</v>
      </c>
      <c r="AN412" s="18">
        <f t="shared" si="131"/>
        <v>0.33674507544315446</v>
      </c>
      <c r="AO412">
        <f t="shared" si="132"/>
        <v>-0.1605790095887433</v>
      </c>
      <c r="AP412">
        <f t="shared" si="133"/>
        <v>-0.62009865095971262</v>
      </c>
      <c r="AQ412">
        <f t="shared" si="134"/>
        <v>0.97679775323400664</v>
      </c>
      <c r="AR412" s="18" t="str">
        <f t="shared" si="135"/>
        <v>D. 균형일치형</v>
      </c>
      <c r="AS412">
        <f t="shared" si="136"/>
        <v>3.1428571428571428</v>
      </c>
      <c r="AT412">
        <f t="shared" si="137"/>
        <v>3.125</v>
      </c>
      <c r="AU412">
        <f t="shared" si="138"/>
        <v>3.225806451612903</v>
      </c>
      <c r="AV412">
        <f t="shared" si="139"/>
        <v>3</v>
      </c>
    </row>
    <row r="413" spans="1:48" x14ac:dyDescent="0.3">
      <c r="A413" t="s">
        <v>135</v>
      </c>
      <c r="B413" t="s">
        <v>131</v>
      </c>
      <c r="C413">
        <v>2023</v>
      </c>
      <c r="D413" t="s">
        <v>89</v>
      </c>
      <c r="E413">
        <v>4</v>
      </c>
      <c r="F413">
        <v>6</v>
      </c>
      <c r="G413">
        <v>6</v>
      </c>
      <c r="H413">
        <v>2</v>
      </c>
      <c r="I413">
        <f t="shared" si="120"/>
        <v>4.4000000000000004</v>
      </c>
      <c r="J413">
        <f t="array" ref="J413">STDEV(IF(($B$3:$B$722=$B413)*($C$3:$C$722=$C413)*($D$3:$D$722=$D413),$E$3:$E$722))</f>
        <v>2.270584848790187</v>
      </c>
      <c r="K413">
        <f t="shared" si="121"/>
        <v>4</v>
      </c>
      <c r="L413">
        <f t="array" ref="L413">STDEV(IF(($B$3:$B$722=$B413)*($C$3:$C$722=$C413)*($D$3:$D$722=$D413),$F$3:$F$722))</f>
        <v>1.8856180831641267</v>
      </c>
      <c r="M413">
        <f t="shared" si="122"/>
        <v>6</v>
      </c>
      <c r="N413">
        <f t="array" ref="N413">STDEV(IF(($B$3:$B$722=$B413)*($C$3:$C$722=$C413)*($D$3:$D$722=$D413),$G$3:$G$722))</f>
        <v>2.3094010767585029</v>
      </c>
      <c r="O413">
        <f t="shared" si="123"/>
        <v>3.7</v>
      </c>
      <c r="P413">
        <f t="array" ref="P413">STDEV(IF(($B$3:$B$722=$B413)*($C$3:$C$722=$C413)*($D$3:$D$722=$D413),$H$3:$H$722))</f>
        <v>2.6687491868330793</v>
      </c>
      <c r="Q413" s="35">
        <f t="shared" si="124"/>
        <v>-0.17616606585441119</v>
      </c>
      <c r="R413">
        <f t="shared" si="125"/>
        <v>1.0606601717798212</v>
      </c>
      <c r="S413">
        <f t="shared" si="126"/>
        <v>0</v>
      </c>
      <c r="T413">
        <f t="shared" si="127"/>
        <v>-0.63700253601476009</v>
      </c>
      <c r="V413">
        <v>1</v>
      </c>
      <c r="W413">
        <v>0</v>
      </c>
      <c r="X413">
        <v>1</v>
      </c>
      <c r="Y413">
        <v>2</v>
      </c>
      <c r="Z413" s="25">
        <v>3.1428571428571428</v>
      </c>
      <c r="AA413" s="28">
        <v>2.952380952380953</v>
      </c>
      <c r="AB413" s="28">
        <v>2.952380952380953</v>
      </c>
      <c r="AC413" s="28">
        <v>3.285714285714286</v>
      </c>
      <c r="AD413" s="31">
        <v>2.8571428571428572</v>
      </c>
      <c r="AE413" s="31">
        <v>2.4761904761904758</v>
      </c>
      <c r="AF413">
        <v>21</v>
      </c>
      <c r="AG413" s="28">
        <f t="shared" si="128"/>
        <v>3.0634920634920637</v>
      </c>
      <c r="AH413" s="31">
        <f t="shared" si="129"/>
        <v>2.6666666666666665</v>
      </c>
      <c r="AI413" s="22" cm="1">
        <f t="array" ref="AI413">IF(U413="",0,IFERROR((U413-AVERAGEIFS($U$3:$U$722,$A$3:$A$722,$A413))/_xlfn.STDEV.S(_xlfn._xlws.FILTER($U$3:$U$722,$A$3:$A$722=$A413)),0))</f>
        <v>0</v>
      </c>
      <c r="AJ413" s="25">
        <f t="array" ref="AJ413">IFERROR((Z413-AVERAGEIFS($Z$3:$Z$722,$A$3:$A$722,$A413))/_xlfn.STDEV.S(_xlfn._xlws.FILTER($Z$3:$Z$722,$A$3:$A$722=$A413)),"")</f>
        <v>-0.42962306659365934</v>
      </c>
      <c r="AK413" s="28">
        <f t="array" ref="AK413">IFERROR((AG413-AVERAGEIFS($AG$3:$AG$722,$A$3:$A$722,$A413))/_xlfn.STDEV.S(_xlfn._xlws.FILTER($AG$3:$AG$722,$A$3:$A$722=$A413)),"")</f>
        <v>0.13073864520502726</v>
      </c>
      <c r="AL413" s="31">
        <f t="array" ref="AL413">IFERROR((AH413-AVERAGEIFS($AH$3:$AH$722,$A$3:$A$722,$A413))/_xlfn.STDEV.S(_xlfn._xlws.FILTER($AH$3:$AH$722,$A$3:$A$722=$A413)),"")</f>
        <v>0.75872017400798619</v>
      </c>
      <c r="AM413" s="18">
        <f t="shared" si="130"/>
        <v>0.17616606585441119</v>
      </c>
      <c r="AN413" s="18">
        <f t="shared" si="131"/>
        <v>-0.25345700073924815</v>
      </c>
      <c r="AO413">
        <f t="shared" si="132"/>
        <v>0.42962306659365934</v>
      </c>
      <c r="AP413">
        <f t="shared" si="133"/>
        <v>0.13073864520502726</v>
      </c>
      <c r="AQ413">
        <f t="shared" si="134"/>
        <v>1.3957227100227463</v>
      </c>
      <c r="AR413" s="18" t="str">
        <f t="shared" si="135"/>
        <v>D. 균형일치형</v>
      </c>
      <c r="AS413">
        <f t="shared" si="136"/>
        <v>3.125</v>
      </c>
      <c r="AT413">
        <f t="shared" si="137"/>
        <v>3.225806451612903</v>
      </c>
      <c r="AU413">
        <f t="shared" si="138"/>
        <v>3</v>
      </c>
      <c r="AV413">
        <f t="shared" si="139"/>
        <v>3.2222222222222219</v>
      </c>
    </row>
    <row r="414" spans="1:48" x14ac:dyDescent="0.3">
      <c r="A414" t="s">
        <v>135</v>
      </c>
      <c r="B414" t="s">
        <v>131</v>
      </c>
      <c r="C414">
        <v>2023</v>
      </c>
      <c r="D414" t="s">
        <v>90</v>
      </c>
      <c r="E414">
        <v>4</v>
      </c>
      <c r="F414">
        <v>6</v>
      </c>
      <c r="G414">
        <v>6</v>
      </c>
      <c r="H414">
        <v>2</v>
      </c>
      <c r="I414">
        <f t="shared" si="120"/>
        <v>4.4000000000000004</v>
      </c>
      <c r="J414">
        <f t="array" ref="J414">STDEV(IF(($B$3:$B$722=$B414)*($C$3:$C$722=$C414)*($D$3:$D$722=$D414),$E$3:$E$722))</f>
        <v>2.270584848790187</v>
      </c>
      <c r="K414">
        <f t="shared" si="121"/>
        <v>4</v>
      </c>
      <c r="L414">
        <f t="array" ref="L414">STDEV(IF(($B$3:$B$722=$B414)*($C$3:$C$722=$C414)*($D$3:$D$722=$D414),$F$3:$F$722))</f>
        <v>1.8856180831641267</v>
      </c>
      <c r="M414">
        <f t="shared" si="122"/>
        <v>6</v>
      </c>
      <c r="N414">
        <f t="array" ref="N414">STDEV(IF(($B$3:$B$722=$B414)*($C$3:$C$722=$C414)*($D$3:$D$722=$D414),$G$3:$G$722))</f>
        <v>2.3094010767585029</v>
      </c>
      <c r="O414">
        <f t="shared" si="123"/>
        <v>3.7</v>
      </c>
      <c r="P414">
        <f t="array" ref="P414">STDEV(IF(($B$3:$B$722=$B414)*($C$3:$C$722=$C414)*($D$3:$D$722=$D414),$H$3:$H$722))</f>
        <v>2.6687491868330793</v>
      </c>
      <c r="Q414" s="35">
        <f t="shared" si="124"/>
        <v>-0.17616606585441119</v>
      </c>
      <c r="R414">
        <f t="shared" si="125"/>
        <v>1.0606601717798212</v>
      </c>
      <c r="S414">
        <f t="shared" si="126"/>
        <v>0</v>
      </c>
      <c r="T414">
        <f t="shared" si="127"/>
        <v>-0.63700253601476009</v>
      </c>
      <c r="V414">
        <v>0</v>
      </c>
      <c r="W414">
        <v>0</v>
      </c>
      <c r="X414">
        <v>1</v>
      </c>
      <c r="Y414">
        <v>1</v>
      </c>
      <c r="Z414" s="25">
        <v>3.125</v>
      </c>
      <c r="AA414" s="28">
        <v>3.375</v>
      </c>
      <c r="AB414" s="28">
        <v>2.96875</v>
      </c>
      <c r="AC414" s="28">
        <v>2.8125</v>
      </c>
      <c r="AD414" s="31">
        <v>2.875</v>
      </c>
      <c r="AE414" s="31">
        <v>2.3125</v>
      </c>
      <c r="AF414">
        <v>32</v>
      </c>
      <c r="AG414" s="28">
        <f t="shared" si="128"/>
        <v>3.0520833333333335</v>
      </c>
      <c r="AH414" s="31">
        <f t="shared" si="129"/>
        <v>2.59375</v>
      </c>
      <c r="AI414" s="22" cm="1">
        <f t="array" ref="AI414">IF(U414="",0,IFERROR((U414-AVERAGEIFS($U$3:$U$722,$A$3:$A$722,$A414))/_xlfn.STDEV.S(_xlfn._xlws.FILTER($U$3:$U$722,$A$3:$A$722=$A414)),0))</f>
        <v>0</v>
      </c>
      <c r="AJ414" s="25">
        <f t="array" ref="AJ414">IFERROR((Z414-AVERAGEIFS($Z$3:$Z$722,$A$3:$A$722,$A414))/_xlfn.STDEV.S(_xlfn._xlws.FILTER($Z$3:$Z$722,$A$3:$A$722=$A414)),"")</f>
        <v>-0.55447350578609045</v>
      </c>
      <c r="AK414" s="28">
        <f t="array" ref="AK414">IFERROR((AG414-AVERAGEIFS($AG$3:$AG$722,$A$3:$A$722,$A414))/_xlfn.STDEV.S(_xlfn._xlws.FILTER($AG$3:$AG$722,$A$3:$A$722=$A414)),"")</f>
        <v>4.6236049150898968E-2</v>
      </c>
      <c r="AL414" s="31">
        <f t="array" ref="AL414">IFERROR((AH414-AVERAGEIFS($AH$3:$AH$722,$A$3:$A$722,$A414))/_xlfn.STDEV.S(_xlfn._xlws.FILTER($AH$3:$AH$722,$A$3:$A$722=$A414)),"")</f>
        <v>0.2843492670560292</v>
      </c>
      <c r="AM414" s="18">
        <f t="shared" si="130"/>
        <v>0.17616606585441119</v>
      </c>
      <c r="AN414" s="18">
        <f t="shared" si="131"/>
        <v>-0.37830743993167926</v>
      </c>
      <c r="AO414">
        <f t="shared" si="132"/>
        <v>0.55447350578609045</v>
      </c>
      <c r="AP414">
        <f t="shared" si="133"/>
        <v>4.6236049150898968E-2</v>
      </c>
      <c r="AQ414">
        <f t="shared" si="134"/>
        <v>0.92135180307078923</v>
      </c>
      <c r="AR414" s="18" t="str">
        <f t="shared" si="135"/>
        <v>D. 균형일치형</v>
      </c>
      <c r="AS414">
        <f t="shared" si="136"/>
        <v>3.225806451612903</v>
      </c>
      <c r="AT414">
        <f t="shared" si="137"/>
        <v>3</v>
      </c>
      <c r="AU414">
        <f t="shared" si="138"/>
        <v>3.2222222222222219</v>
      </c>
      <c r="AV414">
        <f t="shared" si="139"/>
        <v>3.25</v>
      </c>
    </row>
    <row r="415" spans="1:48" x14ac:dyDescent="0.3">
      <c r="A415" t="s">
        <v>135</v>
      </c>
      <c r="B415" t="s">
        <v>131</v>
      </c>
      <c r="C415">
        <v>2024</v>
      </c>
      <c r="D415" t="s">
        <v>91</v>
      </c>
      <c r="E415">
        <v>2</v>
      </c>
      <c r="F415">
        <v>6</v>
      </c>
      <c r="G415">
        <v>8</v>
      </c>
      <c r="H415">
        <v>1</v>
      </c>
      <c r="I415">
        <f t="shared" si="120"/>
        <v>4.2</v>
      </c>
      <c r="J415">
        <f t="array" ref="J415">STDEV(IF(($B$3:$B$722=$B415)*($C$3:$C$722=$C415)*($D$3:$D$722=$D415),$E$3:$E$722))</f>
        <v>2.2010098692292237</v>
      </c>
      <c r="K415">
        <f t="shared" si="121"/>
        <v>4.4000000000000004</v>
      </c>
      <c r="L415">
        <f t="array" ref="L415">STDEV(IF(($B$3:$B$722=$B415)*($C$3:$C$722=$C415)*($D$3:$D$722=$D415),$F$3:$F$722))</f>
        <v>1.837873166945363</v>
      </c>
      <c r="M415">
        <f t="shared" si="122"/>
        <v>6.8</v>
      </c>
      <c r="N415">
        <f t="array" ref="N415">STDEV(IF(($B$3:$B$722=$B415)*($C$3:$C$722=$C415)*($D$3:$D$722=$D415),$G$3:$G$722))</f>
        <v>2.529822128134704</v>
      </c>
      <c r="O415">
        <f t="shared" si="123"/>
        <v>3.8</v>
      </c>
      <c r="P415">
        <f t="array" ref="P415">STDEV(IF(($B$3:$B$722=$B415)*($C$3:$C$722=$C415)*($D$3:$D$722=$D415),$H$3:$H$722))</f>
        <v>2.5298221281347035</v>
      </c>
      <c r="Q415" s="35">
        <f t="shared" si="124"/>
        <v>-0.99954117914538154</v>
      </c>
      <c r="R415">
        <f t="shared" si="125"/>
        <v>0.87057150013201379</v>
      </c>
      <c r="S415">
        <f t="shared" si="126"/>
        <v>0.47434164902525688</v>
      </c>
      <c r="T415">
        <f t="shared" si="127"/>
        <v>-1.1067971810589328</v>
      </c>
      <c r="U415" s="22">
        <v>-0.26239545454545449</v>
      </c>
      <c r="V415">
        <v>1</v>
      </c>
      <c r="W415">
        <v>8</v>
      </c>
      <c r="X415">
        <v>13</v>
      </c>
      <c r="Y415">
        <v>22</v>
      </c>
      <c r="Z415" s="25">
        <v>3.225806451612903</v>
      </c>
      <c r="AA415" s="28">
        <v>3.354838709677419</v>
      </c>
      <c r="AB415" s="28">
        <v>3</v>
      </c>
      <c r="AC415" s="28">
        <v>3.064516129032258</v>
      </c>
      <c r="AD415" s="31">
        <v>2.838709677419355</v>
      </c>
      <c r="AE415" s="31">
        <v>2.580645161290323</v>
      </c>
      <c r="AF415">
        <v>31</v>
      </c>
      <c r="AG415" s="28">
        <f t="shared" si="128"/>
        <v>3.1397849462365586</v>
      </c>
      <c r="AH415" s="31">
        <f t="shared" si="129"/>
        <v>2.709677419354839</v>
      </c>
      <c r="AI415" s="22" cm="1">
        <f t="array" ref="AI415">IF(U415="",0,IFERROR((U415-AVERAGEIFS($U$3:$U$722,$A$3:$A$722,$A415))/_xlfn.STDEV.S(_xlfn._xlws.FILTER($U$3:$U$722,$A$3:$A$722=$A415)),0))</f>
        <v>-5.9714954729161676E-2</v>
      </c>
      <c r="AJ415" s="25">
        <f t="array" ref="AJ415">IFERROR((Z415-AVERAGEIFS($Z$3:$Z$722,$A$3:$A$722,$A415))/_xlfn.STDEV.S(_xlfn._xlws.FILTER($Z$3:$Z$722,$A$3:$A$722=$A415)),"")</f>
        <v>0.15032736062279586</v>
      </c>
      <c r="AK415" s="28">
        <f t="array" ref="AK415">IFERROR((AG415-AVERAGEIFS($AG$3:$AG$722,$A$3:$A$722,$A415))/_xlfn.STDEV.S(_xlfn._xlws.FILTER($AG$3:$AG$722,$A$3:$A$722=$A415)),"")</f>
        <v>0.69582753438606104</v>
      </c>
      <c r="AL415" s="31">
        <f t="array" ref="AL415">IFERROR((AH415-AVERAGEIFS($AH$3:$AH$722,$A$3:$A$722,$A415))/_xlfn.STDEV.S(_xlfn._xlws.FILTER($AH$3:$AH$722,$A$3:$A$722=$A415)),"")</f>
        <v>1.0385334278782681</v>
      </c>
      <c r="AM415" s="18">
        <f t="shared" si="130"/>
        <v>0.93982622441621988</v>
      </c>
      <c r="AN415" s="18">
        <f t="shared" si="131"/>
        <v>1.1498685397681774</v>
      </c>
      <c r="AO415">
        <f t="shared" si="132"/>
        <v>-0.21004231535195755</v>
      </c>
      <c r="AP415">
        <f t="shared" si="133"/>
        <v>0.22148588536080416</v>
      </c>
      <c r="AQ415">
        <f t="shared" si="134"/>
        <v>2.1453306089372006</v>
      </c>
      <c r="AR415" s="18" t="str">
        <f t="shared" si="135"/>
        <v>E. 총체적과소형</v>
      </c>
      <c r="AS415">
        <f t="shared" si="136"/>
        <v>3</v>
      </c>
      <c r="AT415">
        <f t="shared" si="137"/>
        <v>3.2222222222222219</v>
      </c>
      <c r="AU415">
        <f t="shared" si="138"/>
        <v>3.25</v>
      </c>
      <c r="AV415">
        <f t="shared" si="139"/>
        <v>3.53125</v>
      </c>
    </row>
    <row r="416" spans="1:48" x14ac:dyDescent="0.3">
      <c r="A416" t="s">
        <v>135</v>
      </c>
      <c r="B416" t="s">
        <v>131</v>
      </c>
      <c r="C416">
        <v>2024</v>
      </c>
      <c r="D416" t="s">
        <v>92</v>
      </c>
      <c r="E416">
        <v>2</v>
      </c>
      <c r="F416">
        <v>6</v>
      </c>
      <c r="G416">
        <v>8</v>
      </c>
      <c r="H416">
        <v>1</v>
      </c>
      <c r="I416">
        <f t="shared" si="120"/>
        <v>4.2</v>
      </c>
      <c r="J416">
        <f t="array" ref="J416">STDEV(IF(($B$3:$B$722=$B416)*($C$3:$C$722=$C416)*($D$3:$D$722=$D416),$E$3:$E$722))</f>
        <v>2.2010098692292237</v>
      </c>
      <c r="K416">
        <f t="shared" si="121"/>
        <v>4.4000000000000004</v>
      </c>
      <c r="L416">
        <f t="array" ref="L416">STDEV(IF(($B$3:$B$722=$B416)*($C$3:$C$722=$C416)*($D$3:$D$722=$D416),$F$3:$F$722))</f>
        <v>1.837873166945363</v>
      </c>
      <c r="M416">
        <f t="shared" si="122"/>
        <v>6.8</v>
      </c>
      <c r="N416">
        <f t="array" ref="N416">STDEV(IF(($B$3:$B$722=$B416)*($C$3:$C$722=$C416)*($D$3:$D$722=$D416),$G$3:$G$722))</f>
        <v>2.529822128134704</v>
      </c>
      <c r="O416">
        <f t="shared" si="123"/>
        <v>3.8</v>
      </c>
      <c r="P416">
        <f t="array" ref="P416">STDEV(IF(($B$3:$B$722=$B416)*($C$3:$C$722=$C416)*($D$3:$D$722=$D416),$H$3:$H$722))</f>
        <v>2.5298221281347035</v>
      </c>
      <c r="Q416" s="35">
        <f t="shared" si="124"/>
        <v>-0.99954117914538154</v>
      </c>
      <c r="R416">
        <f t="shared" si="125"/>
        <v>0.87057150013201379</v>
      </c>
      <c r="S416">
        <f t="shared" si="126"/>
        <v>0.47434164902525688</v>
      </c>
      <c r="T416">
        <f t="shared" si="127"/>
        <v>-1.1067971810589328</v>
      </c>
      <c r="V416">
        <v>1</v>
      </c>
      <c r="W416">
        <v>0</v>
      </c>
      <c r="X416">
        <v>1</v>
      </c>
      <c r="Y416">
        <v>2</v>
      </c>
      <c r="Z416" s="25">
        <v>3</v>
      </c>
      <c r="AA416" s="28">
        <v>2.882352941176471</v>
      </c>
      <c r="AB416" s="28">
        <v>2.7941176470588238</v>
      </c>
      <c r="AC416" s="28">
        <v>2.882352941176471</v>
      </c>
      <c r="AD416" s="31">
        <v>2.5</v>
      </c>
      <c r="AE416" s="31">
        <v>2.2352941176470589</v>
      </c>
      <c r="AF416">
        <v>34</v>
      </c>
      <c r="AG416" s="28">
        <f t="shared" si="128"/>
        <v>2.8529411764705888</v>
      </c>
      <c r="AH416" s="31">
        <f t="shared" si="129"/>
        <v>2.3676470588235294</v>
      </c>
      <c r="AI416" s="22" cm="1">
        <f t="array" ref="AI416">IF(U416="",0,IFERROR((U416-AVERAGEIFS($U$3:$U$722,$A$3:$A$722,$A416))/_xlfn.STDEV.S(_xlfn._xlws.FILTER($U$3:$U$722,$A$3:$A$722=$A416)),0))</f>
        <v>0</v>
      </c>
      <c r="AJ416" s="25">
        <f t="array" ref="AJ416">IFERROR((Z416-AVERAGEIFS($Z$3:$Z$722,$A$3:$A$722,$A416))/_xlfn.STDEV.S(_xlfn._xlws.FILTER($Z$3:$Z$722,$A$3:$A$722=$A416)),"")</f>
        <v>-1.4284265801331111</v>
      </c>
      <c r="AK416" s="28">
        <f t="array" ref="AK416">IFERROR((AG416-AVERAGEIFS($AG$3:$AG$722,$A$3:$A$722,$A416))/_xlfn.STDEV.S(_xlfn._xlws.FILTER($AG$3:$AG$722,$A$3:$A$722=$A416)),"")</f>
        <v>-1.4287772962951906</v>
      </c>
      <c r="AL416" s="31">
        <f t="array" ref="AL416">IFERROR((AH416-AVERAGEIFS($AH$3:$AH$722,$A$3:$A$722,$A416))/_xlfn.STDEV.S(_xlfn._xlws.FILTER($AH$3:$AH$722,$A$3:$A$722=$A416)),"")</f>
        <v>-1.1865991755092855</v>
      </c>
      <c r="AM416" s="18">
        <f t="shared" si="130"/>
        <v>0.99954117914538154</v>
      </c>
      <c r="AN416" s="18">
        <f t="shared" si="131"/>
        <v>-0.42888540098772954</v>
      </c>
      <c r="AO416">
        <f t="shared" si="132"/>
        <v>1.4284265801331111</v>
      </c>
      <c r="AP416">
        <f t="shared" si="133"/>
        <v>-1.9031189453204473</v>
      </c>
      <c r="AQ416">
        <f t="shared" si="134"/>
        <v>-7.9801994450352742E-2</v>
      </c>
      <c r="AR416" s="18" t="str">
        <f t="shared" si="135"/>
        <v>C. 내부은폐형</v>
      </c>
      <c r="AS416">
        <f t="shared" si="136"/>
        <v>3.2222222222222219</v>
      </c>
      <c r="AT416">
        <f t="shared" si="137"/>
        <v>3.25</v>
      </c>
      <c r="AU416">
        <f t="shared" si="138"/>
        <v>3.53125</v>
      </c>
      <c r="AV416">
        <f t="shared" si="139"/>
        <v>3.2608695652173911</v>
      </c>
    </row>
    <row r="417" spans="1:48" x14ac:dyDescent="0.3">
      <c r="A417" t="s">
        <v>135</v>
      </c>
      <c r="B417" t="s">
        <v>131</v>
      </c>
      <c r="C417">
        <v>2024</v>
      </c>
      <c r="D417" t="s">
        <v>93</v>
      </c>
      <c r="E417">
        <v>2</v>
      </c>
      <c r="F417">
        <v>6</v>
      </c>
      <c r="G417">
        <v>8</v>
      </c>
      <c r="H417">
        <v>1</v>
      </c>
      <c r="I417">
        <f t="shared" si="120"/>
        <v>4.2</v>
      </c>
      <c r="J417">
        <f t="array" ref="J417">STDEV(IF(($B$3:$B$722=$B417)*($C$3:$C$722=$C417)*($D$3:$D$722=$D417),$E$3:$E$722))</f>
        <v>2.2010098692292237</v>
      </c>
      <c r="K417">
        <f t="shared" si="121"/>
        <v>4.4000000000000004</v>
      </c>
      <c r="L417">
        <f t="array" ref="L417">STDEV(IF(($B$3:$B$722=$B417)*($C$3:$C$722=$C417)*($D$3:$D$722=$D417),$F$3:$F$722))</f>
        <v>1.837873166945363</v>
      </c>
      <c r="M417">
        <f t="shared" si="122"/>
        <v>6.8</v>
      </c>
      <c r="N417">
        <f t="array" ref="N417">STDEV(IF(($B$3:$B$722=$B417)*($C$3:$C$722=$C417)*($D$3:$D$722=$D417),$G$3:$G$722))</f>
        <v>2.529822128134704</v>
      </c>
      <c r="O417">
        <f t="shared" si="123"/>
        <v>3.8</v>
      </c>
      <c r="P417">
        <f t="array" ref="P417">STDEV(IF(($B$3:$B$722=$B417)*($C$3:$C$722=$C417)*($D$3:$D$722=$D417),$H$3:$H$722))</f>
        <v>2.5298221281347035</v>
      </c>
      <c r="Q417" s="35">
        <f t="shared" si="124"/>
        <v>-0.99954117914538154</v>
      </c>
      <c r="R417">
        <f t="shared" si="125"/>
        <v>0.87057150013201379</v>
      </c>
      <c r="S417">
        <f t="shared" si="126"/>
        <v>0.47434164902525688</v>
      </c>
      <c r="T417">
        <f t="shared" si="127"/>
        <v>-1.1067971810589328</v>
      </c>
      <c r="U417" s="22">
        <v>-2.9387096774193002E-3</v>
      </c>
      <c r="V417">
        <v>9</v>
      </c>
      <c r="W417">
        <v>13</v>
      </c>
      <c r="X417">
        <v>9</v>
      </c>
      <c r="Y417">
        <v>31</v>
      </c>
      <c r="Z417" s="25">
        <v>3.2222222222222219</v>
      </c>
      <c r="AA417" s="28">
        <v>2.9629629629629628</v>
      </c>
      <c r="AB417" s="28">
        <v>3.6296296296296302</v>
      </c>
      <c r="AC417" s="28">
        <v>3.2222222222222219</v>
      </c>
      <c r="AD417" s="31">
        <v>2.5555555555555558</v>
      </c>
      <c r="AE417" s="31">
        <v>2</v>
      </c>
      <c r="AF417">
        <v>27</v>
      </c>
      <c r="AG417" s="28">
        <f t="shared" si="128"/>
        <v>3.2716049382716048</v>
      </c>
      <c r="AH417" s="31">
        <f t="shared" si="129"/>
        <v>2.2777777777777777</v>
      </c>
      <c r="AI417" s="22" cm="1">
        <f t="array" ref="AI417">IF(U417="",0,IFERROR((U417-AVERAGEIFS($U$3:$U$722,$A$3:$A$722,$A417))/_xlfn.STDEV.S(_xlfn._xlws.FILTER($U$3:$U$722,$A$3:$A$722=$A417)),0))</f>
        <v>0.73203016365744233</v>
      </c>
      <c r="AJ417" s="25">
        <f t="array" ref="AJ417">IFERROR((Z417-AVERAGEIFS($Z$3:$Z$722,$A$3:$A$722,$A417))/_xlfn.STDEV.S(_xlfn._xlws.FILTER($Z$3:$Z$722,$A$3:$A$722=$A417)),"")</f>
        <v>0.12526777426158994</v>
      </c>
      <c r="AK417" s="28">
        <f t="array" ref="AK417">IFERROR((AG417-AVERAGEIFS($AG$3:$AG$722,$A$3:$A$722,$A417))/_xlfn.STDEV.S(_xlfn._xlws.FILTER($AG$3:$AG$722,$A$3:$A$722=$A417)),"")</f>
        <v>1.6721966292648629</v>
      </c>
      <c r="AL417" s="31">
        <f t="array" ref="AL417">IFERROR((AH417-AVERAGEIFS($AH$3:$AH$722,$A$3:$A$722,$A417))/_xlfn.STDEV.S(_xlfn._xlws.FILTER($AH$3:$AH$722,$A$3:$A$722=$A417)),"")</f>
        <v>-1.7712579964024557</v>
      </c>
      <c r="AM417" s="18">
        <f t="shared" si="130"/>
        <v>1.7315713428028239</v>
      </c>
      <c r="AN417" s="18">
        <f t="shared" si="131"/>
        <v>1.1248089534069714</v>
      </c>
      <c r="AO417">
        <f t="shared" si="132"/>
        <v>0.60676238939585236</v>
      </c>
      <c r="AP417">
        <f t="shared" si="133"/>
        <v>1.1978549802396059</v>
      </c>
      <c r="AQ417">
        <f t="shared" si="134"/>
        <v>-0.66446081534352297</v>
      </c>
      <c r="AR417" s="18" t="str">
        <f t="shared" si="135"/>
        <v>E. 총체적과소형</v>
      </c>
      <c r="AS417">
        <f t="shared" si="136"/>
        <v>3.25</v>
      </c>
      <c r="AT417">
        <f t="shared" si="137"/>
        <v>3.53125</v>
      </c>
      <c r="AU417">
        <f t="shared" si="138"/>
        <v>3.2608695652173911</v>
      </c>
      <c r="AV417">
        <f t="shared" si="139"/>
        <v>3.3235294117647061</v>
      </c>
    </row>
    <row r="418" spans="1:48" x14ac:dyDescent="0.3">
      <c r="A418" t="s">
        <v>135</v>
      </c>
      <c r="B418" t="s">
        <v>131</v>
      </c>
      <c r="C418">
        <v>2024</v>
      </c>
      <c r="D418" t="s">
        <v>94</v>
      </c>
      <c r="E418">
        <v>2</v>
      </c>
      <c r="F418">
        <v>6</v>
      </c>
      <c r="G418">
        <v>8</v>
      </c>
      <c r="H418">
        <v>1</v>
      </c>
      <c r="I418">
        <f t="shared" si="120"/>
        <v>4.2</v>
      </c>
      <c r="J418">
        <f t="array" ref="J418">STDEV(IF(($B$3:$B$722=$B418)*($C$3:$C$722=$C418)*($D$3:$D$722=$D418),$E$3:$E$722))</f>
        <v>2.2010098692292237</v>
      </c>
      <c r="K418">
        <f t="shared" si="121"/>
        <v>4.4000000000000004</v>
      </c>
      <c r="L418">
        <f t="array" ref="L418">STDEV(IF(($B$3:$B$722=$B418)*($C$3:$C$722=$C418)*($D$3:$D$722=$D418),$F$3:$F$722))</f>
        <v>1.837873166945363</v>
      </c>
      <c r="M418">
        <f t="shared" si="122"/>
        <v>6.8</v>
      </c>
      <c r="N418">
        <f t="array" ref="N418">STDEV(IF(($B$3:$B$722=$B418)*($C$3:$C$722=$C418)*($D$3:$D$722=$D418),$G$3:$G$722))</f>
        <v>2.529822128134704</v>
      </c>
      <c r="O418">
        <f t="shared" si="123"/>
        <v>3.8</v>
      </c>
      <c r="P418">
        <f t="array" ref="P418">STDEV(IF(($B$3:$B$722=$B418)*($C$3:$C$722=$C418)*($D$3:$D$722=$D418),$H$3:$H$722))</f>
        <v>2.5298221281347035</v>
      </c>
      <c r="Q418" s="35">
        <f t="shared" si="124"/>
        <v>-0.99954117914538154</v>
      </c>
      <c r="R418">
        <f t="shared" si="125"/>
        <v>0.87057150013201379</v>
      </c>
      <c r="S418">
        <f t="shared" si="126"/>
        <v>0.47434164902525688</v>
      </c>
      <c r="T418">
        <f t="shared" si="127"/>
        <v>-1.1067971810589328</v>
      </c>
      <c r="U418" s="22">
        <v>-0.69937272727272726</v>
      </c>
      <c r="V418">
        <v>2</v>
      </c>
      <c r="W418">
        <v>33</v>
      </c>
      <c r="X418">
        <v>9</v>
      </c>
      <c r="Y418">
        <v>44</v>
      </c>
      <c r="Z418" s="25">
        <v>3.25</v>
      </c>
      <c r="AA418" s="28">
        <v>3.25</v>
      </c>
      <c r="AB418" s="28">
        <v>2.916666666666667</v>
      </c>
      <c r="AC418" s="28">
        <v>2.958333333333333</v>
      </c>
      <c r="AD418" s="31">
        <v>2.916666666666667</v>
      </c>
      <c r="AE418" s="31">
        <v>2.25</v>
      </c>
      <c r="AF418">
        <v>24</v>
      </c>
      <c r="AG418" s="28">
        <f t="shared" si="128"/>
        <v>3.0416666666666665</v>
      </c>
      <c r="AH418" s="31">
        <f t="shared" si="129"/>
        <v>2.5833333333333335</v>
      </c>
      <c r="AI418" s="22" cm="1">
        <f t="array" ref="AI418">IF(U418="",0,IFERROR((U418-AVERAGEIFS($U$3:$U$722,$A$3:$A$722,$A418))/_xlfn.STDEV.S(_xlfn._xlws.FILTER($U$3:$U$722,$A$3:$A$722=$A418)),0))</f>
        <v>-1.3931727636740763</v>
      </c>
      <c r="AJ418" s="25">
        <f t="array" ref="AJ418">IFERROR((Z418-AVERAGEIFS($Z$3:$Z$722,$A$3:$A$722,$A418))/_xlfn.STDEV.S(_xlfn._xlws.FILTER($Z$3:$Z$722,$A$3:$A$722=$A418)),"")</f>
        <v>0.31947956856093029</v>
      </c>
      <c r="AK418" s="28">
        <f t="array" ref="AK418">IFERROR((AG418-AVERAGEIFS($AG$3:$AG$722,$A$3:$A$722,$A418))/_xlfn.STDEV.S(_xlfn._xlws.FILTER($AG$3:$AG$722,$A$3:$A$722=$A418)),"")</f>
        <v>-3.0918495072437283E-2</v>
      </c>
      <c r="AL418" s="31">
        <f t="array" ref="AL418">IFERROR((AH418-AVERAGEIFS($AH$3:$AH$722,$A$3:$A$722,$A418))/_xlfn.STDEV.S(_xlfn._xlws.FILTER($AH$3:$AH$722,$A$3:$A$722=$A418)),"")</f>
        <v>0.21658199463432187</v>
      </c>
      <c r="AM418" s="18">
        <f t="shared" si="130"/>
        <v>-0.39363158452869473</v>
      </c>
      <c r="AN418" s="18">
        <f t="shared" si="131"/>
        <v>1.3190207477063118</v>
      </c>
      <c r="AO418">
        <f t="shared" si="132"/>
        <v>-1.7126523322350065</v>
      </c>
      <c r="AP418">
        <f t="shared" si="133"/>
        <v>-0.50526014409769415</v>
      </c>
      <c r="AQ418">
        <f t="shared" si="134"/>
        <v>1.3233791756932547</v>
      </c>
      <c r="AR418" s="18" t="str">
        <f t="shared" si="135"/>
        <v>B. 외부미화형</v>
      </c>
      <c r="AS418">
        <f t="shared" si="136"/>
        <v>3.53125</v>
      </c>
      <c r="AT418">
        <f t="shared" si="137"/>
        <v>3.2608695652173911</v>
      </c>
      <c r="AU418">
        <f t="shared" si="138"/>
        <v>3.3235294117647061</v>
      </c>
      <c r="AV418">
        <f t="shared" si="139"/>
        <v>3.1428571428571428</v>
      </c>
    </row>
    <row r="419" spans="1:48" x14ac:dyDescent="0.3">
      <c r="A419" t="s">
        <v>135</v>
      </c>
      <c r="B419" t="s">
        <v>131</v>
      </c>
      <c r="C419">
        <v>2025</v>
      </c>
      <c r="D419" t="s">
        <v>95</v>
      </c>
      <c r="E419">
        <v>2</v>
      </c>
      <c r="F419">
        <v>6</v>
      </c>
      <c r="G419">
        <v>8</v>
      </c>
      <c r="H419">
        <v>1</v>
      </c>
      <c r="I419">
        <f t="shared" si="120"/>
        <v>4.8</v>
      </c>
      <c r="J419">
        <f t="array" ref="J419">STDEV(IF(($B$3:$B$722=$B419)*($C$3:$C$722=$C419)*($D$3:$D$722=$D419),$E$3:$E$722))</f>
        <v>2.1499353995462798</v>
      </c>
      <c r="K419">
        <f t="shared" si="121"/>
        <v>4.8</v>
      </c>
      <c r="L419">
        <f t="array" ref="L419">STDEV(IF(($B$3:$B$722=$B419)*($C$3:$C$722=$C419)*($D$3:$D$722=$D419),$F$3:$F$722))</f>
        <v>1.9321835661585915</v>
      </c>
      <c r="M419">
        <f t="shared" si="122"/>
        <v>6.6</v>
      </c>
      <c r="N419">
        <f t="array" ref="N419">STDEV(IF(($B$3:$B$722=$B419)*($C$3:$C$722=$C419)*($D$3:$D$722=$D419),$G$3:$G$722))</f>
        <v>2.5033311140691445</v>
      </c>
      <c r="O419">
        <f t="shared" si="123"/>
        <v>4.7</v>
      </c>
      <c r="P419">
        <f t="array" ref="P419">STDEV(IF(($B$3:$B$722=$B419)*($C$3:$C$722=$C419)*($D$3:$D$722=$D419),$H$3:$H$722))</f>
        <v>1.6363916944844767</v>
      </c>
      <c r="Q419" s="35">
        <f t="shared" si="124"/>
        <v>-1.3023647131866889</v>
      </c>
      <c r="R419">
        <f t="shared" si="125"/>
        <v>0.62105900340811893</v>
      </c>
      <c r="S419">
        <f t="shared" si="126"/>
        <v>0.55925482335587307</v>
      </c>
      <c r="T419">
        <f t="shared" si="127"/>
        <v>-2.261072341341622</v>
      </c>
      <c r="U419" s="22">
        <v>-6.6E-3</v>
      </c>
      <c r="V419">
        <v>1</v>
      </c>
      <c r="W419">
        <v>1</v>
      </c>
      <c r="X419">
        <v>2</v>
      </c>
      <c r="Y419">
        <v>4</v>
      </c>
      <c r="Z419" s="25">
        <v>3.53125</v>
      </c>
      <c r="AA419" s="28">
        <v>3.09375</v>
      </c>
      <c r="AB419" s="28">
        <v>3.40625</v>
      </c>
      <c r="AC419" s="28">
        <v>3.0625</v>
      </c>
      <c r="AD419" s="31">
        <v>3.125</v>
      </c>
      <c r="AE419" s="31">
        <v>2.5625</v>
      </c>
      <c r="AF419">
        <v>32</v>
      </c>
      <c r="AG419" s="28">
        <f t="shared" si="128"/>
        <v>3.1875</v>
      </c>
      <c r="AH419" s="31">
        <f t="shared" si="129"/>
        <v>2.84375</v>
      </c>
      <c r="AI419" s="22" cm="1">
        <f t="array" ref="AI419">IF(U419="",0,IFERROR((U419-AVERAGEIFS($U$3:$U$722,$A$3:$A$722,$A419))/_xlfn.STDEV.S(_xlfn._xlws.FILTER($U$3:$U$722,$A$3:$A$722=$A419)),0))</f>
        <v>0.72085755474579594</v>
      </c>
      <c r="AJ419" s="25">
        <f t="array" ref="AJ419">IFERROR((Z419-AVERAGEIFS($Z$3:$Z$722,$A$3:$A$722,$A419))/_xlfn.STDEV.S(_xlfn._xlws.FILTER($Z$3:$Z$722,$A$3:$A$722=$A419)),"")</f>
        <v>2.285873985841727</v>
      </c>
      <c r="AK419" s="28">
        <f t="array" ref="AK419">IFERROR((AG419-AVERAGEIFS($AG$3:$AG$722,$A$3:$A$722,$A419))/_xlfn.STDEV.S(_xlfn._xlws.FILTER($AG$3:$AG$722,$A$3:$A$722=$A419)),"")</f>
        <v>1.0492451240542406</v>
      </c>
      <c r="AL419" s="31">
        <f t="array" ref="AL419">IFERROR((AH419-AVERAGEIFS($AH$3:$AH$722,$A$3:$A$722,$A419))/_xlfn.STDEV.S(_xlfn._xlws.FILTER($AH$3:$AH$722,$A$3:$A$722=$A419)),"")</f>
        <v>1.9107638051770277</v>
      </c>
      <c r="AM419" s="18">
        <f t="shared" si="130"/>
        <v>2.0232222679324847</v>
      </c>
      <c r="AN419" s="18">
        <f t="shared" si="131"/>
        <v>3.5882386990284161</v>
      </c>
      <c r="AO419">
        <f t="shared" si="132"/>
        <v>-1.5650164310959309</v>
      </c>
      <c r="AP419">
        <f t="shared" si="133"/>
        <v>0.48999030069836758</v>
      </c>
      <c r="AQ419">
        <f t="shared" si="134"/>
        <v>4.1718361465186495</v>
      </c>
      <c r="AR419" s="18" t="str">
        <f t="shared" si="135"/>
        <v>E. 총체적과소형</v>
      </c>
      <c r="AS419">
        <f t="shared" si="136"/>
        <v>3.2608695652173911</v>
      </c>
      <c r="AT419">
        <f t="shared" si="137"/>
        <v>3.3235294117647061</v>
      </c>
      <c r="AU419">
        <f t="shared" si="138"/>
        <v>3.1428571428571428</v>
      </c>
      <c r="AV419" t="str">
        <f t="shared" si="139"/>
        <v/>
      </c>
    </row>
    <row r="420" spans="1:48" x14ac:dyDescent="0.3">
      <c r="A420" t="s">
        <v>135</v>
      </c>
      <c r="B420" t="s">
        <v>131</v>
      </c>
      <c r="C420">
        <v>2025</v>
      </c>
      <c r="D420" t="s">
        <v>96</v>
      </c>
      <c r="E420">
        <v>2</v>
      </c>
      <c r="F420">
        <v>6</v>
      </c>
      <c r="G420">
        <v>8</v>
      </c>
      <c r="H420">
        <v>1</v>
      </c>
      <c r="I420">
        <f t="shared" si="120"/>
        <v>4.8</v>
      </c>
      <c r="J420">
        <f t="array" ref="J420">STDEV(IF(($B$3:$B$722=$B420)*($C$3:$C$722=$C420)*($D$3:$D$722=$D420),$E$3:$E$722))</f>
        <v>2.1499353995462798</v>
      </c>
      <c r="K420">
        <f t="shared" si="121"/>
        <v>4.8</v>
      </c>
      <c r="L420">
        <f t="array" ref="L420">STDEV(IF(($B$3:$B$722=$B420)*($C$3:$C$722=$C420)*($D$3:$D$722=$D420),$F$3:$F$722))</f>
        <v>1.9321835661585915</v>
      </c>
      <c r="M420">
        <f t="shared" si="122"/>
        <v>6.6</v>
      </c>
      <c r="N420">
        <f t="array" ref="N420">STDEV(IF(($B$3:$B$722=$B420)*($C$3:$C$722=$C420)*($D$3:$D$722=$D420),$G$3:$G$722))</f>
        <v>2.5033311140691445</v>
      </c>
      <c r="O420">
        <f t="shared" si="123"/>
        <v>4.7</v>
      </c>
      <c r="P420">
        <f t="array" ref="P420">STDEV(IF(($B$3:$B$722=$B420)*($C$3:$C$722=$C420)*($D$3:$D$722=$D420),$H$3:$H$722))</f>
        <v>1.6363916944844767</v>
      </c>
      <c r="Q420" s="35">
        <f t="shared" si="124"/>
        <v>-1.3023647131866889</v>
      </c>
      <c r="R420">
        <f t="shared" si="125"/>
        <v>0.62105900340811893</v>
      </c>
      <c r="S420">
        <f t="shared" si="126"/>
        <v>0.55925482335587307</v>
      </c>
      <c r="T420">
        <f t="shared" si="127"/>
        <v>-2.261072341341622</v>
      </c>
      <c r="V420">
        <v>1</v>
      </c>
      <c r="W420">
        <v>0</v>
      </c>
      <c r="X420">
        <v>1</v>
      </c>
      <c r="Y420">
        <v>2</v>
      </c>
      <c r="Z420" s="25">
        <v>3.2608695652173911</v>
      </c>
      <c r="AA420" s="28">
        <v>3.1304347826086958</v>
      </c>
      <c r="AB420" s="28">
        <v>3.3913043478260869</v>
      </c>
      <c r="AC420" s="28">
        <v>2.9130434782608701</v>
      </c>
      <c r="AD420" s="31">
        <v>2.695652173913043</v>
      </c>
      <c r="AE420" s="31">
        <v>2.2608695652173911</v>
      </c>
      <c r="AF420">
        <v>23</v>
      </c>
      <c r="AG420" s="28">
        <f t="shared" si="128"/>
        <v>3.1449275362318843</v>
      </c>
      <c r="AH420" s="31">
        <f t="shared" si="129"/>
        <v>2.4782608695652169</v>
      </c>
      <c r="AI420" s="22" cm="1">
        <f t="array" ref="AI420">IF(U420="",0,IFERROR((U420-AVERAGEIFS($U$3:$U$722,$A$3:$A$722,$A420))/_xlfn.STDEV.S(_xlfn._xlws.FILTER($U$3:$U$722,$A$3:$A$722=$A420)),0))</f>
        <v>0</v>
      </c>
      <c r="AJ420" s="25">
        <f t="array" ref="AJ420">IFERROR((Z420-AVERAGEIFS($Z$3:$Z$722,$A$3:$A$722,$A420))/_xlfn.STDEV.S(_xlfn._xlws.FILTER($Z$3:$Z$722,$A$3:$A$722=$A420)),"")</f>
        <v>0.39547548806936567</v>
      </c>
      <c r="AK420" s="28">
        <f t="array" ref="AK420">IFERROR((AG420-AVERAGEIFS($AG$3:$AG$722,$A$3:$A$722,$A420))/_xlfn.STDEV.S(_xlfn._xlws.FILTER($AG$3:$AG$722,$A$3:$A$722=$A420)),"")</f>
        <v>0.73391785635887685</v>
      </c>
      <c r="AL420" s="31">
        <f t="array" ref="AL420">IFERROR((AH420-AVERAGEIFS($AH$3:$AH$722,$A$3:$A$722,$A420))/_xlfn.STDEV.S(_xlfn._xlws.FILTER($AH$3:$AH$722,$A$3:$A$722=$A420)),"")</f>
        <v>-0.46698353588030517</v>
      </c>
      <c r="AM420" s="18">
        <f t="shared" si="130"/>
        <v>1.3023647131866889</v>
      </c>
      <c r="AN420" s="18">
        <f t="shared" si="131"/>
        <v>1.6978402012560545</v>
      </c>
      <c r="AO420">
        <f t="shared" si="132"/>
        <v>-0.39547548806936567</v>
      </c>
      <c r="AP420">
        <f t="shared" si="133"/>
        <v>0.17466303300300379</v>
      </c>
      <c r="AQ420">
        <f t="shared" si="134"/>
        <v>1.7940888054613169</v>
      </c>
      <c r="AR420" s="18" t="str">
        <f t="shared" si="135"/>
        <v>E. 총체적과소형</v>
      </c>
      <c r="AS420">
        <f t="shared" si="136"/>
        <v>3.3235294117647061</v>
      </c>
      <c r="AT420">
        <f t="shared" si="137"/>
        <v>3.1428571428571428</v>
      </c>
      <c r="AU420" t="str">
        <f t="shared" si="138"/>
        <v/>
      </c>
      <c r="AV420" t="str">
        <f t="shared" si="139"/>
        <v/>
      </c>
    </row>
    <row r="421" spans="1:48" x14ac:dyDescent="0.3">
      <c r="A421" t="s">
        <v>135</v>
      </c>
      <c r="B421" t="s">
        <v>131</v>
      </c>
      <c r="C421">
        <v>2025</v>
      </c>
      <c r="D421" t="s">
        <v>97</v>
      </c>
      <c r="E421">
        <v>2</v>
      </c>
      <c r="F421">
        <v>6</v>
      </c>
      <c r="G421">
        <v>8</v>
      </c>
      <c r="H421">
        <v>1</v>
      </c>
      <c r="I421">
        <f t="shared" si="120"/>
        <v>4.8</v>
      </c>
      <c r="J421">
        <f t="array" ref="J421">STDEV(IF(($B$3:$B$722=$B421)*($C$3:$C$722=$C421)*($D$3:$D$722=$D421),$E$3:$E$722))</f>
        <v>2.1499353995462798</v>
      </c>
      <c r="K421">
        <f t="shared" si="121"/>
        <v>4.8</v>
      </c>
      <c r="L421">
        <f t="array" ref="L421">STDEV(IF(($B$3:$B$722=$B421)*($C$3:$C$722=$C421)*($D$3:$D$722=$D421),$F$3:$F$722))</f>
        <v>1.9321835661585915</v>
      </c>
      <c r="M421">
        <f t="shared" si="122"/>
        <v>6.6</v>
      </c>
      <c r="N421">
        <f t="array" ref="N421">STDEV(IF(($B$3:$B$722=$B421)*($C$3:$C$722=$C421)*($D$3:$D$722=$D421),$G$3:$G$722))</f>
        <v>2.5033311140691445</v>
      </c>
      <c r="O421">
        <f t="shared" si="123"/>
        <v>4.7</v>
      </c>
      <c r="P421">
        <f t="array" ref="P421">STDEV(IF(($B$3:$B$722=$B421)*($C$3:$C$722=$C421)*($D$3:$D$722=$D421),$H$3:$H$722))</f>
        <v>1.6363916944844767</v>
      </c>
      <c r="Q421" s="35">
        <f t="shared" si="124"/>
        <v>-1.3023647131866889</v>
      </c>
      <c r="R421">
        <f t="shared" si="125"/>
        <v>0.62105900340811893</v>
      </c>
      <c r="S421">
        <f t="shared" si="126"/>
        <v>0.55925482335587307</v>
      </c>
      <c r="T421">
        <f t="shared" si="127"/>
        <v>-2.261072341341622</v>
      </c>
      <c r="V421">
        <v>1</v>
      </c>
      <c r="W421">
        <v>0</v>
      </c>
      <c r="X421">
        <v>0</v>
      </c>
      <c r="Y421">
        <v>1</v>
      </c>
      <c r="Z421" s="25">
        <v>3.3235294117647061</v>
      </c>
      <c r="AA421" s="28">
        <v>3.2058823529411771</v>
      </c>
      <c r="AB421" s="28">
        <v>3.0588235294117641</v>
      </c>
      <c r="AC421" s="28">
        <v>3.0294117647058818</v>
      </c>
      <c r="AD421" s="31">
        <v>2.7058823529411771</v>
      </c>
      <c r="AE421" s="31">
        <v>2.3235294117647061</v>
      </c>
      <c r="AF421">
        <v>34</v>
      </c>
      <c r="AG421" s="28">
        <f t="shared" si="128"/>
        <v>3.0980392156862742</v>
      </c>
      <c r="AH421" s="31">
        <f t="shared" si="129"/>
        <v>2.5147058823529416</v>
      </c>
      <c r="AI421" s="22" cm="1">
        <f t="array" ref="AI421">IF(U421="",0,IFERROR((U421-AVERAGEIFS($U$3:$U$722,$A$3:$A$722,$A421))/_xlfn.STDEV.S(_xlfn._xlws.FILTER($U$3:$U$722,$A$3:$A$722=$A421)),0))</f>
        <v>0</v>
      </c>
      <c r="AJ421" s="25">
        <f t="array" ref="AJ421">IFERROR((Z421-AVERAGEIFS($Z$3:$Z$722,$A$3:$A$722,$A421))/_xlfn.STDEV.S(_xlfn._xlws.FILTER($Z$3:$Z$722,$A$3:$A$722=$A421)),"")</f>
        <v>0.83356961229447324</v>
      </c>
      <c r="AK421" s="28">
        <f t="array" ref="AK421">IFERROR((AG421-AVERAGEIFS($AG$3:$AG$722,$A$3:$A$722,$A421))/_xlfn.STDEV.S(_xlfn._xlws.FILTER($AG$3:$AG$722,$A$3:$A$722=$A421)),"")</f>
        <v>0.38662374425383966</v>
      </c>
      <c r="AL421" s="31">
        <f t="array" ref="AL421">IFERROR((AH421-AVERAGEIFS($AH$3:$AH$722,$A$3:$A$722,$A421))/_xlfn.STDEV.S(_xlfn._xlws.FILTER($AH$3:$AH$722,$A$3:$A$722=$A421)),"")</f>
        <v>-0.22988474132046044</v>
      </c>
      <c r="AM421" s="18">
        <f t="shared" si="130"/>
        <v>1.3023647131866889</v>
      </c>
      <c r="AN421" s="18">
        <f t="shared" si="131"/>
        <v>2.1359343254811622</v>
      </c>
      <c r="AO421">
        <f t="shared" si="132"/>
        <v>-0.83356961229447324</v>
      </c>
      <c r="AP421">
        <f t="shared" si="133"/>
        <v>-0.1726310791020334</v>
      </c>
      <c r="AQ421">
        <f t="shared" si="134"/>
        <v>2.0311876000211617</v>
      </c>
      <c r="AR421" s="18" t="str">
        <f t="shared" si="135"/>
        <v>E. 총체적과소형</v>
      </c>
      <c r="AS421">
        <f t="shared" si="136"/>
        <v>3.1428571428571428</v>
      </c>
      <c r="AT421" t="str">
        <f t="shared" si="137"/>
        <v/>
      </c>
      <c r="AU421" t="str">
        <f t="shared" si="138"/>
        <v/>
      </c>
      <c r="AV421" t="str">
        <f t="shared" si="139"/>
        <v/>
      </c>
    </row>
    <row r="422" spans="1:48" x14ac:dyDescent="0.3">
      <c r="A422" t="s">
        <v>135</v>
      </c>
      <c r="B422" t="s">
        <v>131</v>
      </c>
      <c r="C422">
        <v>2025</v>
      </c>
      <c r="D422" t="s">
        <v>98</v>
      </c>
      <c r="E422">
        <v>2</v>
      </c>
      <c r="F422">
        <v>6</v>
      </c>
      <c r="G422">
        <v>8</v>
      </c>
      <c r="H422">
        <v>1</v>
      </c>
      <c r="I422">
        <f t="shared" si="120"/>
        <v>4.8</v>
      </c>
      <c r="J422">
        <f t="array" ref="J422">STDEV(IF(($B$3:$B$722=$B422)*($C$3:$C$722=$C422)*($D$3:$D$722=$D422),$E$3:$E$722))</f>
        <v>2.1499353995462798</v>
      </c>
      <c r="K422">
        <f t="shared" si="121"/>
        <v>4.8</v>
      </c>
      <c r="L422">
        <f t="array" ref="L422">STDEV(IF(($B$3:$B$722=$B422)*($C$3:$C$722=$C422)*($D$3:$D$722=$D422),$F$3:$F$722))</f>
        <v>1.9321835661585915</v>
      </c>
      <c r="M422">
        <f t="shared" si="122"/>
        <v>6.6</v>
      </c>
      <c r="N422">
        <f t="array" ref="N422">STDEV(IF(($B$3:$B$722=$B422)*($C$3:$C$722=$C422)*($D$3:$D$722=$D422),$G$3:$G$722))</f>
        <v>2.5033311140691445</v>
      </c>
      <c r="O422">
        <f t="shared" si="123"/>
        <v>4.7</v>
      </c>
      <c r="P422">
        <f t="array" ref="P422">STDEV(IF(($B$3:$B$722=$B422)*($C$3:$C$722=$C422)*($D$3:$D$722=$D422),$H$3:$H$722))</f>
        <v>1.6363916944844767</v>
      </c>
      <c r="Q422" s="35">
        <f t="shared" si="124"/>
        <v>-1.3023647131866889</v>
      </c>
      <c r="R422">
        <f t="shared" si="125"/>
        <v>0.62105900340811893</v>
      </c>
      <c r="S422">
        <f t="shared" si="126"/>
        <v>0.55925482335587307</v>
      </c>
      <c r="T422">
        <f t="shared" si="127"/>
        <v>-2.261072341341622</v>
      </c>
      <c r="V422">
        <v>1</v>
      </c>
      <c r="W422">
        <v>0</v>
      </c>
      <c r="X422">
        <v>1</v>
      </c>
      <c r="Y422">
        <v>2</v>
      </c>
      <c r="Z422" s="25">
        <v>3.1428571428571428</v>
      </c>
      <c r="AA422" s="28">
        <v>3.3571428571428572</v>
      </c>
      <c r="AB422" s="28">
        <v>2.5</v>
      </c>
      <c r="AC422" s="28">
        <v>2.714285714285714</v>
      </c>
      <c r="AD422" s="31">
        <v>2.5714285714285721</v>
      </c>
      <c r="AE422" s="31">
        <v>2.285714285714286</v>
      </c>
      <c r="AF422">
        <v>14</v>
      </c>
      <c r="AG422" s="28">
        <f t="shared" si="128"/>
        <v>2.8571428571428572</v>
      </c>
      <c r="AH422" s="31">
        <f t="shared" si="129"/>
        <v>2.4285714285714288</v>
      </c>
      <c r="AI422" s="22" cm="1">
        <f t="array" ref="AI422">IF(U422="",0,IFERROR((U422-AVERAGEIFS($U$3:$U$722,$A$3:$A$722,$A422))/_xlfn.STDEV.S(_xlfn._xlws.FILTER($U$3:$U$722,$A$3:$A$722=$A422)),0))</f>
        <v>0</v>
      </c>
      <c r="AJ422" s="25">
        <f t="array" ref="AJ422">IFERROR((Z422-AVERAGEIFS($Z$3:$Z$722,$A$3:$A$722,$A422))/_xlfn.STDEV.S(_xlfn._xlws.FILTER($Z$3:$Z$722,$A$3:$A$722=$A422)),"")</f>
        <v>-0.42962306659365934</v>
      </c>
      <c r="AK422" s="28">
        <f t="array" ref="AK422">IFERROR((AG422-AVERAGEIFS($AG$3:$AG$722,$A$3:$A$722,$A422))/_xlfn.STDEV.S(_xlfn._xlws.FILTER($AG$3:$AG$722,$A$3:$A$722=$A422)),"")</f>
        <v>-1.3976561356000676</v>
      </c>
      <c r="AL422" s="31">
        <f t="array" ref="AL422">IFERROR((AH422-AVERAGEIFS($AH$3:$AH$722,$A$3:$A$722,$A422))/_xlfn.STDEV.S(_xlfn._xlws.FILTER($AH$3:$AH$722,$A$3:$A$722=$A422)),"")</f>
        <v>-0.79024605277391469</v>
      </c>
      <c r="AM422" s="18">
        <f t="shared" si="130"/>
        <v>1.3023647131866889</v>
      </c>
      <c r="AN422" s="18">
        <f t="shared" si="131"/>
        <v>0.87274164659302955</v>
      </c>
      <c r="AO422">
        <f t="shared" si="132"/>
        <v>0.42962306659365934</v>
      </c>
      <c r="AP422">
        <f t="shared" si="133"/>
        <v>-1.9569109589559406</v>
      </c>
      <c r="AQ422">
        <f t="shared" si="134"/>
        <v>1.4708262885677073</v>
      </c>
      <c r="AR422" s="18" t="str">
        <f t="shared" si="135"/>
        <v>E. 총체적과소형</v>
      </c>
      <c r="AS422" t="str">
        <f t="shared" si="136"/>
        <v/>
      </c>
      <c r="AT422" t="str">
        <f t="shared" si="137"/>
        <v/>
      </c>
      <c r="AU422" t="str">
        <f t="shared" si="138"/>
        <v/>
      </c>
      <c r="AV422" t="str">
        <f t="shared" si="139"/>
        <v/>
      </c>
    </row>
    <row r="423" spans="1:48" x14ac:dyDescent="0.3">
      <c r="A423" t="s">
        <v>136</v>
      </c>
      <c r="B423" t="s">
        <v>131</v>
      </c>
      <c r="C423">
        <v>2023</v>
      </c>
      <c r="D423" t="s">
        <v>87</v>
      </c>
      <c r="E423">
        <v>0</v>
      </c>
      <c r="F423">
        <v>0</v>
      </c>
      <c r="G423">
        <v>0</v>
      </c>
      <c r="H423">
        <v>0</v>
      </c>
      <c r="I423">
        <f t="shared" si="120"/>
        <v>4.4000000000000004</v>
      </c>
      <c r="J423">
        <f t="array" ref="J423">STDEV(IF(($B$3:$B$722=$B423)*($C$3:$C$722=$C423)*($D$3:$D$722=$D423),$E$3:$E$722))</f>
        <v>2.270584848790187</v>
      </c>
      <c r="K423">
        <f t="shared" si="121"/>
        <v>4</v>
      </c>
      <c r="L423">
        <f t="array" ref="L423">STDEV(IF(($B$3:$B$722=$B423)*($C$3:$C$722=$C423)*($D$3:$D$722=$D423),$F$3:$F$722))</f>
        <v>1.8856180831641267</v>
      </c>
      <c r="M423">
        <f t="shared" si="122"/>
        <v>6</v>
      </c>
      <c r="N423">
        <f t="array" ref="N423">STDEV(IF(($B$3:$B$722=$B423)*($C$3:$C$722=$C423)*($D$3:$D$722=$D423),$G$3:$G$722))</f>
        <v>2.3094010767585029</v>
      </c>
      <c r="O423">
        <f t="shared" si="123"/>
        <v>3.7</v>
      </c>
      <c r="P423">
        <f t="array" ref="P423">STDEV(IF(($B$3:$B$722=$B423)*($C$3:$C$722=$C423)*($D$3:$D$722=$D423),$H$3:$H$722))</f>
        <v>2.6687491868330793</v>
      </c>
      <c r="Q423" s="35">
        <f t="shared" si="124"/>
        <v>-1.9378267243985217</v>
      </c>
      <c r="R423">
        <f t="shared" si="125"/>
        <v>-2.1213203435596424</v>
      </c>
      <c r="S423">
        <f t="shared" si="126"/>
        <v>-2.598076211353316</v>
      </c>
      <c r="T423">
        <f t="shared" si="127"/>
        <v>-1.3864172842674189</v>
      </c>
      <c r="U423" s="22">
        <v>0.47240246913580242</v>
      </c>
      <c r="V423">
        <v>50</v>
      </c>
      <c r="W423">
        <v>8</v>
      </c>
      <c r="X423">
        <v>23</v>
      </c>
      <c r="Y423">
        <v>81</v>
      </c>
      <c r="Z423" s="25">
        <v>2.1</v>
      </c>
      <c r="AA423" s="28">
        <v>2.4</v>
      </c>
      <c r="AB423" s="28">
        <v>2.4</v>
      </c>
      <c r="AC423" s="28">
        <v>2.9</v>
      </c>
      <c r="AD423" s="31">
        <v>2.2999999999999998</v>
      </c>
      <c r="AE423" s="31">
        <v>1.8</v>
      </c>
      <c r="AF423">
        <v>10</v>
      </c>
      <c r="AG423" s="28">
        <f t="shared" si="128"/>
        <v>2.5666666666666664</v>
      </c>
      <c r="AH423" s="31">
        <f t="shared" si="129"/>
        <v>2.0499999999999998</v>
      </c>
      <c r="AI423" s="22" cm="1">
        <f t="array" ref="AI423">IF(U423="",0,IFERROR((U423-AVERAGEIFS($U$3:$U$722,$A$3:$A$722,$A423))/_xlfn.STDEV.S(_xlfn._xlws.FILTER($U$3:$U$722,$A$3:$A$722=$A423)),0))</f>
        <v>0.42446389531896273</v>
      </c>
      <c r="AJ423" s="25">
        <f t="array" ref="AJ423">IFERROR((Z423-AVERAGEIFS($Z$3:$Z$722,$A$3:$A$722,$A423))/_xlfn.STDEV.S(_xlfn._xlws.FILTER($Z$3:$Z$722,$A$3:$A$722=$A423)),"")</f>
        <v>-1.9990976916584653</v>
      </c>
      <c r="AK423" s="28">
        <f t="array" ref="AK423">IFERROR((AG423-AVERAGEIFS($AG$3:$AG$722,$A$3:$A$722,$A423))/_xlfn.STDEV.S(_xlfn._xlws.FILTER($AG$3:$AG$722,$A$3:$A$722=$A423)),"")</f>
        <v>-1.068582555218059</v>
      </c>
      <c r="AL423" s="31">
        <f t="array" ref="AL423">IFERROR((AH423-AVERAGEIFS($AH$3:$AH$722,$A$3:$A$722,$A423))/_xlfn.STDEV.S(_xlfn._xlws.FILTER($AH$3:$AH$722,$A$3:$A$722=$A423)),"")</f>
        <v>-1.437794121338402</v>
      </c>
      <c r="AM423" s="18">
        <f t="shared" si="130"/>
        <v>2.3622906197174842</v>
      </c>
      <c r="AN423" s="18">
        <f t="shared" si="131"/>
        <v>-6.1270967259943632E-2</v>
      </c>
      <c r="AO423">
        <f t="shared" si="132"/>
        <v>2.4235615869774279</v>
      </c>
      <c r="AP423">
        <f t="shared" si="133"/>
        <v>1.529493656135257</v>
      </c>
      <c r="AQ423">
        <f t="shared" si="134"/>
        <v>-5.1376837070983061E-2</v>
      </c>
      <c r="AR423" s="18" t="str">
        <f t="shared" si="135"/>
        <v>F. ESG미성숙</v>
      </c>
      <c r="AS423">
        <f t="shared" si="136"/>
        <v>2.2222222222222219</v>
      </c>
      <c r="AT423">
        <f t="shared" si="137"/>
        <v>3</v>
      </c>
      <c r="AU423">
        <f t="shared" si="138"/>
        <v>2.8571428571428572</v>
      </c>
      <c r="AV423">
        <f t="shared" si="139"/>
        <v>2.5882352941176472</v>
      </c>
    </row>
    <row r="424" spans="1:48" x14ac:dyDescent="0.3">
      <c r="A424" t="s">
        <v>136</v>
      </c>
      <c r="B424" t="s">
        <v>131</v>
      </c>
      <c r="C424">
        <v>2023</v>
      </c>
      <c r="D424" t="s">
        <v>88</v>
      </c>
      <c r="E424">
        <v>0</v>
      </c>
      <c r="F424">
        <v>0</v>
      </c>
      <c r="G424">
        <v>0</v>
      </c>
      <c r="H424">
        <v>0</v>
      </c>
      <c r="I424">
        <f t="shared" si="120"/>
        <v>4.4000000000000004</v>
      </c>
      <c r="J424">
        <f t="array" ref="J424">STDEV(IF(($B$3:$B$722=$B424)*($C$3:$C$722=$C424)*($D$3:$D$722=$D424),$E$3:$E$722))</f>
        <v>2.270584848790187</v>
      </c>
      <c r="K424">
        <f t="shared" si="121"/>
        <v>4</v>
      </c>
      <c r="L424">
        <f t="array" ref="L424">STDEV(IF(($B$3:$B$722=$B424)*($C$3:$C$722=$C424)*($D$3:$D$722=$D424),$F$3:$F$722))</f>
        <v>1.8856180831641267</v>
      </c>
      <c r="M424">
        <f t="shared" si="122"/>
        <v>6</v>
      </c>
      <c r="N424">
        <f t="array" ref="N424">STDEV(IF(($B$3:$B$722=$B424)*($C$3:$C$722=$C424)*($D$3:$D$722=$D424),$G$3:$G$722))</f>
        <v>2.3094010767585029</v>
      </c>
      <c r="O424">
        <f t="shared" si="123"/>
        <v>3.7</v>
      </c>
      <c r="P424">
        <f t="array" ref="P424">STDEV(IF(($B$3:$B$722=$B424)*($C$3:$C$722=$C424)*($D$3:$D$722=$D424),$H$3:$H$722))</f>
        <v>2.6687491868330793</v>
      </c>
      <c r="Q424" s="35">
        <f t="shared" si="124"/>
        <v>-1.9378267243985217</v>
      </c>
      <c r="R424">
        <f t="shared" si="125"/>
        <v>-2.1213203435596424</v>
      </c>
      <c r="S424">
        <f t="shared" si="126"/>
        <v>-2.598076211353316</v>
      </c>
      <c r="T424">
        <f t="shared" si="127"/>
        <v>-1.3864172842674189</v>
      </c>
      <c r="U424" s="22">
        <v>0.51276612903225816</v>
      </c>
      <c r="V424">
        <v>35</v>
      </c>
      <c r="W424">
        <v>2</v>
      </c>
      <c r="X424">
        <v>25</v>
      </c>
      <c r="Y424">
        <v>62</v>
      </c>
      <c r="Z424" s="25">
        <v>2.2222222222222219</v>
      </c>
      <c r="AA424" s="28">
        <v>2.8888888888888888</v>
      </c>
      <c r="AB424" s="28">
        <v>2.666666666666667</v>
      </c>
      <c r="AC424" s="28">
        <v>2.2222222222222219</v>
      </c>
      <c r="AD424" s="31">
        <v>2.666666666666667</v>
      </c>
      <c r="AE424" s="31">
        <v>1.444444444444444</v>
      </c>
      <c r="AF424">
        <v>9</v>
      </c>
      <c r="AG424" s="28">
        <f t="shared" si="128"/>
        <v>2.5925925925925921</v>
      </c>
      <c r="AH424" s="31">
        <f t="shared" si="129"/>
        <v>2.0555555555555554</v>
      </c>
      <c r="AI424" s="22" cm="1">
        <f t="array" ref="AI424">IF(U424="",0,IFERROR((U424-AVERAGEIFS($U$3:$U$722,$A$3:$A$722,$A424))/_xlfn.STDEV.S(_xlfn._xlws.FILTER($U$3:$U$722,$A$3:$A$722=$A424)),0))</f>
        <v>0.79862543165882494</v>
      </c>
      <c r="AJ424" s="25">
        <f t="array" ref="AJ424">IFERROR((Z424-AVERAGEIFS($Z$3:$Z$722,$A$3:$A$722,$A424))/_xlfn.STDEV.S(_xlfn._xlws.FILTER($Z$3:$Z$722,$A$3:$A$722=$A424)),"")</f>
        <v>-1.6539838020107733</v>
      </c>
      <c r="AK424" s="28">
        <f t="array" ref="AK424">IFERROR((AG424-AVERAGEIFS($AG$3:$AG$722,$A$3:$A$722,$A424))/_xlfn.STDEV.S(_xlfn._xlws.FILTER($AG$3:$AG$722,$A$3:$A$722=$A424)),"")</f>
        <v>-0.96184549473791581</v>
      </c>
      <c r="AL424" s="31">
        <f t="array" ref="AL424">IFERROR((AH424-AVERAGEIFS($AH$3:$AH$722,$A$3:$A$722,$A424))/_xlfn.STDEV.S(_xlfn._xlws.FILTER($AH$3:$AH$722,$A$3:$A$722=$A424)),"")</f>
        <v>-1.4219649511617651</v>
      </c>
      <c r="AM424" s="18">
        <f t="shared" si="130"/>
        <v>2.7364521560573465</v>
      </c>
      <c r="AN424" s="18">
        <f t="shared" si="131"/>
        <v>0.28384292238774833</v>
      </c>
      <c r="AO424">
        <f t="shared" si="132"/>
        <v>2.4526092336695982</v>
      </c>
      <c r="AP424">
        <f t="shared" si="133"/>
        <v>1.6362307166154002</v>
      </c>
      <c r="AQ424">
        <f t="shared" si="134"/>
        <v>-3.5547666894346186E-2</v>
      </c>
      <c r="AR424" s="18" t="str">
        <f t="shared" si="135"/>
        <v>F. ESG미성숙</v>
      </c>
      <c r="AS424">
        <f t="shared" si="136"/>
        <v>3</v>
      </c>
      <c r="AT424">
        <f t="shared" si="137"/>
        <v>2.8571428571428572</v>
      </c>
      <c r="AU424">
        <f t="shared" si="138"/>
        <v>2.5882352941176472</v>
      </c>
      <c r="AV424">
        <f t="shared" si="139"/>
        <v>2.9285714285714279</v>
      </c>
    </row>
    <row r="425" spans="1:48" x14ac:dyDescent="0.3">
      <c r="A425" t="s">
        <v>136</v>
      </c>
      <c r="B425" t="s">
        <v>131</v>
      </c>
      <c r="C425">
        <v>2023</v>
      </c>
      <c r="D425" t="s">
        <v>89</v>
      </c>
      <c r="E425">
        <v>0</v>
      </c>
      <c r="F425">
        <v>0</v>
      </c>
      <c r="G425">
        <v>0</v>
      </c>
      <c r="H425">
        <v>0</v>
      </c>
      <c r="I425">
        <f t="shared" si="120"/>
        <v>4.4000000000000004</v>
      </c>
      <c r="J425">
        <f t="array" ref="J425">STDEV(IF(($B$3:$B$722=$B425)*($C$3:$C$722=$C425)*($D$3:$D$722=$D425),$E$3:$E$722))</f>
        <v>2.270584848790187</v>
      </c>
      <c r="K425">
        <f t="shared" si="121"/>
        <v>4</v>
      </c>
      <c r="L425">
        <f t="array" ref="L425">STDEV(IF(($B$3:$B$722=$B425)*($C$3:$C$722=$C425)*($D$3:$D$722=$D425),$F$3:$F$722))</f>
        <v>1.8856180831641267</v>
      </c>
      <c r="M425">
        <f t="shared" si="122"/>
        <v>6</v>
      </c>
      <c r="N425">
        <f t="array" ref="N425">STDEV(IF(($B$3:$B$722=$B425)*($C$3:$C$722=$C425)*($D$3:$D$722=$D425),$G$3:$G$722))</f>
        <v>2.3094010767585029</v>
      </c>
      <c r="O425">
        <f t="shared" si="123"/>
        <v>3.7</v>
      </c>
      <c r="P425">
        <f t="array" ref="P425">STDEV(IF(($B$3:$B$722=$B425)*($C$3:$C$722=$C425)*($D$3:$D$722=$D425),$H$3:$H$722))</f>
        <v>2.6687491868330793</v>
      </c>
      <c r="Q425" s="35">
        <f t="shared" si="124"/>
        <v>-1.9378267243985217</v>
      </c>
      <c r="R425">
        <f t="shared" si="125"/>
        <v>-2.1213203435596424</v>
      </c>
      <c r="S425">
        <f t="shared" si="126"/>
        <v>-2.598076211353316</v>
      </c>
      <c r="T425">
        <f t="shared" si="127"/>
        <v>-1.3864172842674189</v>
      </c>
      <c r="U425" s="22">
        <v>0.3825627906976744</v>
      </c>
      <c r="V425">
        <v>20</v>
      </c>
      <c r="W425">
        <v>2</v>
      </c>
      <c r="X425">
        <v>21</v>
      </c>
      <c r="Y425">
        <v>43</v>
      </c>
      <c r="Z425" s="25">
        <v>3</v>
      </c>
      <c r="AA425" s="28">
        <v>2.833333333333333</v>
      </c>
      <c r="AB425" s="28">
        <v>3.666666666666667</v>
      </c>
      <c r="AC425" s="28">
        <v>2.666666666666667</v>
      </c>
      <c r="AD425" s="31">
        <v>2.666666666666667</v>
      </c>
      <c r="AE425" s="31">
        <v>2</v>
      </c>
      <c r="AF425">
        <v>6</v>
      </c>
      <c r="AG425" s="28">
        <f t="shared" si="128"/>
        <v>3.0555555555555558</v>
      </c>
      <c r="AH425" s="31">
        <f t="shared" si="129"/>
        <v>2.3333333333333335</v>
      </c>
      <c r="AI425" s="22" cm="1">
        <f t="array" ref="AI425">IF(U425="",0,IFERROR((U425-AVERAGEIFS($U$3:$U$722,$A$3:$A$722,$A425))/_xlfn.STDEV.S(_xlfn._xlws.FILTER($U$3:$U$722,$A$3:$A$722=$A425)),0))</f>
        <v>-0.40832857679382512</v>
      </c>
      <c r="AJ425" s="25">
        <f t="array" ref="AJ425">IFERROR((Z425-AVERAGEIFS($Z$3:$Z$722,$A$3:$A$722,$A425))/_xlfn.STDEV.S(_xlfn._xlws.FILTER($Z$3:$Z$722,$A$3:$A$722=$A425)),"")</f>
        <v>0.54219549574727566</v>
      </c>
      <c r="AK425" s="28">
        <f t="array" ref="AK425">IFERROR((AG425-AVERAGEIFS($AG$3:$AG$722,$A$3:$A$722,$A425))/_xlfn.STDEV.S(_xlfn._xlws.FILTER($AG$3:$AG$722,$A$3:$A$722=$A425)),"")</f>
        <v>0.94417344240752121</v>
      </c>
      <c r="AL425" s="31">
        <f t="array" ref="AL425">IFERROR((AH425-AVERAGEIFS($AH$3:$AH$722,$A$3:$A$722,$A425))/_xlfn.STDEV.S(_xlfn._xlws.FILTER($AH$3:$AH$722,$A$3:$A$722=$A425)),"")</f>
        <v>-0.63050644232991238</v>
      </c>
      <c r="AM425" s="18">
        <f t="shared" si="130"/>
        <v>1.5294981476046965</v>
      </c>
      <c r="AN425" s="18">
        <f t="shared" si="131"/>
        <v>2.4800222201457975</v>
      </c>
      <c r="AO425">
        <f t="shared" si="132"/>
        <v>-0.95052407254110083</v>
      </c>
      <c r="AP425">
        <f t="shared" si="133"/>
        <v>3.5422496537608374</v>
      </c>
      <c r="AQ425">
        <f t="shared" si="134"/>
        <v>0.75591084193750657</v>
      </c>
      <c r="AR425" s="18" t="str">
        <f t="shared" si="135"/>
        <v>F. ESG미성숙</v>
      </c>
      <c r="AS425">
        <f t="shared" si="136"/>
        <v>2.8571428571428572</v>
      </c>
      <c r="AT425">
        <f t="shared" si="137"/>
        <v>2.5882352941176472</v>
      </c>
      <c r="AU425">
        <f t="shared" si="138"/>
        <v>2.9285714285714279</v>
      </c>
      <c r="AV425">
        <f t="shared" si="139"/>
        <v>3</v>
      </c>
    </row>
    <row r="426" spans="1:48" x14ac:dyDescent="0.3">
      <c r="A426" t="s">
        <v>136</v>
      </c>
      <c r="B426" t="s">
        <v>131</v>
      </c>
      <c r="C426">
        <v>2023</v>
      </c>
      <c r="D426" t="s">
        <v>90</v>
      </c>
      <c r="E426">
        <v>0</v>
      </c>
      <c r="F426">
        <v>0</v>
      </c>
      <c r="G426">
        <v>0</v>
      </c>
      <c r="H426">
        <v>0</v>
      </c>
      <c r="I426">
        <f t="shared" si="120"/>
        <v>4.4000000000000004</v>
      </c>
      <c r="J426">
        <f t="array" ref="J426">STDEV(IF(($B$3:$B$722=$B426)*($C$3:$C$722=$C426)*($D$3:$D$722=$D426),$E$3:$E$722))</f>
        <v>2.270584848790187</v>
      </c>
      <c r="K426">
        <f t="shared" si="121"/>
        <v>4</v>
      </c>
      <c r="L426">
        <f t="array" ref="L426">STDEV(IF(($B$3:$B$722=$B426)*($C$3:$C$722=$C426)*($D$3:$D$722=$D426),$F$3:$F$722))</f>
        <v>1.8856180831641267</v>
      </c>
      <c r="M426">
        <f t="shared" si="122"/>
        <v>6</v>
      </c>
      <c r="N426">
        <f t="array" ref="N426">STDEV(IF(($B$3:$B$722=$B426)*($C$3:$C$722=$C426)*($D$3:$D$722=$D426),$G$3:$G$722))</f>
        <v>2.3094010767585029</v>
      </c>
      <c r="O426">
        <f t="shared" si="123"/>
        <v>3.7</v>
      </c>
      <c r="P426">
        <f t="array" ref="P426">STDEV(IF(($B$3:$B$722=$B426)*($C$3:$C$722=$C426)*($D$3:$D$722=$D426),$H$3:$H$722))</f>
        <v>2.6687491868330793</v>
      </c>
      <c r="Q426" s="35">
        <f t="shared" si="124"/>
        <v>-1.9378267243985217</v>
      </c>
      <c r="R426">
        <f t="shared" si="125"/>
        <v>-2.1213203435596424</v>
      </c>
      <c r="S426">
        <f t="shared" si="126"/>
        <v>-2.598076211353316</v>
      </c>
      <c r="T426">
        <f t="shared" si="127"/>
        <v>-1.3864172842674189</v>
      </c>
      <c r="U426" s="22">
        <v>0.55453492063492071</v>
      </c>
      <c r="V426">
        <v>35</v>
      </c>
      <c r="W426">
        <v>0</v>
      </c>
      <c r="X426">
        <v>28</v>
      </c>
      <c r="Y426">
        <v>63</v>
      </c>
      <c r="Z426" s="25">
        <v>2.8571428571428572</v>
      </c>
      <c r="AA426" s="28">
        <v>2.5714285714285721</v>
      </c>
      <c r="AB426" s="28">
        <v>3</v>
      </c>
      <c r="AC426" s="28">
        <v>3.4285714285714279</v>
      </c>
      <c r="AD426" s="31">
        <v>3.1428571428571428</v>
      </c>
      <c r="AE426" s="31">
        <v>2.4285714285714279</v>
      </c>
      <c r="AF426">
        <v>7</v>
      </c>
      <c r="AG426" s="28">
        <f t="shared" si="128"/>
        <v>3</v>
      </c>
      <c r="AH426" s="31">
        <f t="shared" si="129"/>
        <v>2.7857142857142856</v>
      </c>
      <c r="AI426" s="22" cm="1">
        <f t="array" ref="AI426">IF(U426="",0,IFERROR((U426-AVERAGEIFS($U$3:$U$722,$A$3:$A$722,$A426))/_xlfn.STDEV.S(_xlfn._xlws.FILTER($U$3:$U$722,$A$3:$A$722=$A426)),0))</f>
        <v>1.1858122050387099</v>
      </c>
      <c r="AJ426" s="25">
        <f t="array" ref="AJ426">IFERROR((Z426-AVERAGEIFS($Z$3:$Z$722,$A$3:$A$722,$A426))/_xlfn.STDEV.S(_xlfn._xlws.FILTER($Z$3:$Z$722,$A$3:$A$722=$A426)),"")</f>
        <v>0.13881562473049155</v>
      </c>
      <c r="AK426" s="28">
        <f t="array" ref="AK426">IFERROR((AG426-AVERAGEIFS($AG$3:$AG$722,$A$3:$A$722,$A426))/_xlfn.STDEV.S(_xlfn._xlws.FILTER($AG$3:$AG$722,$A$3:$A$722=$A426)),"")</f>
        <v>0.71545116995006808</v>
      </c>
      <c r="AL426" s="31">
        <f t="array" ref="AL426">IFERROR((AH426-AVERAGEIFS($AH$3:$AH$722,$A$3:$A$722,$A426))/_xlfn.STDEV.S(_xlfn._xlws.FILTER($AH$3:$AH$722,$A$3:$A$722=$A426)),"")</f>
        <v>0.65844027205338818</v>
      </c>
      <c r="AM426" s="18">
        <f t="shared" si="130"/>
        <v>3.1236389294372318</v>
      </c>
      <c r="AN426" s="18">
        <f t="shared" si="131"/>
        <v>2.0766423491290134</v>
      </c>
      <c r="AO426">
        <f t="shared" si="132"/>
        <v>1.0469965803082184</v>
      </c>
      <c r="AP426">
        <f t="shared" si="133"/>
        <v>3.3135273813033841</v>
      </c>
      <c r="AQ426">
        <f t="shared" si="134"/>
        <v>2.0448575563208071</v>
      </c>
      <c r="AR426" s="18" t="str">
        <f t="shared" si="135"/>
        <v>F. ESG미성숙</v>
      </c>
      <c r="AS426">
        <f t="shared" si="136"/>
        <v>2.5882352941176472</v>
      </c>
      <c r="AT426">
        <f t="shared" si="137"/>
        <v>2.9285714285714279</v>
      </c>
      <c r="AU426">
        <f t="shared" si="138"/>
        <v>3</v>
      </c>
      <c r="AV426">
        <f t="shared" si="139"/>
        <v>2.875</v>
      </c>
    </row>
    <row r="427" spans="1:48" x14ac:dyDescent="0.3">
      <c r="A427" t="s">
        <v>136</v>
      </c>
      <c r="B427" t="s">
        <v>131</v>
      </c>
      <c r="C427">
        <v>2024</v>
      </c>
      <c r="D427" t="s">
        <v>91</v>
      </c>
      <c r="E427">
        <v>0</v>
      </c>
      <c r="F427">
        <v>0</v>
      </c>
      <c r="G427">
        <v>0</v>
      </c>
      <c r="H427">
        <v>0</v>
      </c>
      <c r="I427">
        <f t="shared" si="120"/>
        <v>4.2</v>
      </c>
      <c r="J427">
        <f t="array" ref="J427">STDEV(IF(($B$3:$B$722=$B427)*($C$3:$C$722=$C427)*($D$3:$D$722=$D427),$E$3:$E$722))</f>
        <v>2.2010098692292237</v>
      </c>
      <c r="K427">
        <f t="shared" si="121"/>
        <v>4.4000000000000004</v>
      </c>
      <c r="L427">
        <f t="array" ref="L427">STDEV(IF(($B$3:$B$722=$B427)*($C$3:$C$722=$C427)*($D$3:$D$722=$D427),$F$3:$F$722))</f>
        <v>1.837873166945363</v>
      </c>
      <c r="M427">
        <f t="shared" si="122"/>
        <v>6.8</v>
      </c>
      <c r="N427">
        <f t="array" ref="N427">STDEV(IF(($B$3:$B$722=$B427)*($C$3:$C$722=$C427)*($D$3:$D$722=$D427),$G$3:$G$722))</f>
        <v>2.529822128134704</v>
      </c>
      <c r="O427">
        <f t="shared" si="123"/>
        <v>3.8</v>
      </c>
      <c r="P427">
        <f t="array" ref="P427">STDEV(IF(($B$3:$B$722=$B427)*($C$3:$C$722=$C427)*($D$3:$D$722=$D427),$H$3:$H$722))</f>
        <v>2.5298221281347035</v>
      </c>
      <c r="Q427" s="35">
        <f t="shared" si="124"/>
        <v>-1.9082149783684554</v>
      </c>
      <c r="R427">
        <f t="shared" si="125"/>
        <v>-2.3940716253630385</v>
      </c>
      <c r="S427">
        <f t="shared" si="126"/>
        <v>-2.6879360111431216</v>
      </c>
      <c r="T427">
        <f t="shared" si="127"/>
        <v>-1.50208188857998</v>
      </c>
      <c r="U427" s="22">
        <v>0.23671842105263149</v>
      </c>
      <c r="V427">
        <v>14</v>
      </c>
      <c r="W427">
        <v>4</v>
      </c>
      <c r="X427">
        <v>20</v>
      </c>
      <c r="Y427">
        <v>38</v>
      </c>
      <c r="Z427" s="25">
        <v>2.5882352941176472</v>
      </c>
      <c r="AA427" s="28">
        <v>2.4705882352941182</v>
      </c>
      <c r="AB427" s="28">
        <v>3.0588235294117641</v>
      </c>
      <c r="AC427" s="28">
        <v>2.6470588235294121</v>
      </c>
      <c r="AD427" s="31">
        <v>2.5294117647058818</v>
      </c>
      <c r="AE427" s="31">
        <v>2.3529411764705879</v>
      </c>
      <c r="AF427">
        <v>17</v>
      </c>
      <c r="AG427" s="28">
        <f t="shared" si="128"/>
        <v>2.725490196078431</v>
      </c>
      <c r="AH427" s="31">
        <f t="shared" si="129"/>
        <v>2.4411764705882346</v>
      </c>
      <c r="AI427" s="22" cm="1">
        <f t="array" ref="AI427">IF(U427="",0,IFERROR((U427-AVERAGEIFS($U$3:$U$722,$A$3:$A$722,$A427))/_xlfn.STDEV.S(_xlfn._xlws.FILTER($U$3:$U$722,$A$3:$A$722=$A427)),0))</f>
        <v>-1.7602712289936979</v>
      </c>
      <c r="AJ427" s="25">
        <f t="array" ref="AJ427">IFERROR((Z427-AVERAGEIFS($Z$3:$Z$722,$A$3:$A$722,$A427))/_xlfn.STDEV.S(_xlfn._xlws.FILTER($Z$3:$Z$722,$A$3:$A$722=$A427)),"")</f>
        <v>-0.62048766188933757</v>
      </c>
      <c r="AK427" s="28">
        <f t="array" ref="AK427">IFERROR((AG427-AVERAGEIFS($AG$3:$AG$722,$A$3:$A$722,$A427))/_xlfn.STDEV.S(_xlfn._xlws.FILTER($AG$3:$AG$722,$A$3:$A$722=$A427)),"")</f>
        <v>-0.41470594101616715</v>
      </c>
      <c r="AL427" s="31">
        <f t="array" ref="AL427">IFERROR((AH427-AVERAGEIFS($AH$3:$AH$722,$A$3:$A$722,$A427))/_xlfn.STDEV.S(_xlfn._xlws.FILTER($AH$3:$AH$722,$A$3:$A$722=$A427)),"")</f>
        <v>-0.32323431537166641</v>
      </c>
      <c r="AM427" s="18">
        <f t="shared" si="130"/>
        <v>0.14794374937475752</v>
      </c>
      <c r="AN427" s="18">
        <f t="shared" si="131"/>
        <v>1.2877273164791179</v>
      </c>
      <c r="AO427">
        <f t="shared" si="132"/>
        <v>-1.1397835671043604</v>
      </c>
      <c r="AP427">
        <f t="shared" si="133"/>
        <v>2.2732300701269543</v>
      </c>
      <c r="AQ427">
        <f t="shared" si="134"/>
        <v>1.1788475732083137</v>
      </c>
      <c r="AR427" s="18" t="str">
        <f t="shared" si="135"/>
        <v>F. ESG미성숙</v>
      </c>
      <c r="AS427">
        <f t="shared" si="136"/>
        <v>2.9285714285714279</v>
      </c>
      <c r="AT427">
        <f t="shared" si="137"/>
        <v>3</v>
      </c>
      <c r="AU427">
        <f t="shared" si="138"/>
        <v>2.875</v>
      </c>
      <c r="AV427">
        <f t="shared" si="139"/>
        <v>2.75</v>
      </c>
    </row>
    <row r="428" spans="1:48" x14ac:dyDescent="0.3">
      <c r="A428" t="s">
        <v>136</v>
      </c>
      <c r="B428" t="s">
        <v>131</v>
      </c>
      <c r="C428">
        <v>2024</v>
      </c>
      <c r="D428" t="s">
        <v>92</v>
      </c>
      <c r="E428">
        <v>0</v>
      </c>
      <c r="F428">
        <v>0</v>
      </c>
      <c r="G428">
        <v>0</v>
      </c>
      <c r="H428">
        <v>0</v>
      </c>
      <c r="I428">
        <f t="shared" si="120"/>
        <v>4.2</v>
      </c>
      <c r="J428">
        <f t="array" ref="J428">STDEV(IF(($B$3:$B$722=$B428)*($C$3:$C$722=$C428)*($D$3:$D$722=$D428),$E$3:$E$722))</f>
        <v>2.2010098692292237</v>
      </c>
      <c r="K428">
        <f t="shared" si="121"/>
        <v>4.4000000000000004</v>
      </c>
      <c r="L428">
        <f t="array" ref="L428">STDEV(IF(($B$3:$B$722=$B428)*($C$3:$C$722=$C428)*($D$3:$D$722=$D428),$F$3:$F$722))</f>
        <v>1.837873166945363</v>
      </c>
      <c r="M428">
        <f t="shared" si="122"/>
        <v>6.8</v>
      </c>
      <c r="N428">
        <f t="array" ref="N428">STDEV(IF(($B$3:$B$722=$B428)*($C$3:$C$722=$C428)*($D$3:$D$722=$D428),$G$3:$G$722))</f>
        <v>2.529822128134704</v>
      </c>
      <c r="O428">
        <f t="shared" si="123"/>
        <v>3.8</v>
      </c>
      <c r="P428">
        <f t="array" ref="P428">STDEV(IF(($B$3:$B$722=$B428)*($C$3:$C$722=$C428)*($D$3:$D$722=$D428),$H$3:$H$722))</f>
        <v>2.5298221281347035</v>
      </c>
      <c r="Q428" s="35">
        <f t="shared" si="124"/>
        <v>-1.9082149783684554</v>
      </c>
      <c r="R428">
        <f t="shared" si="125"/>
        <v>-2.3940716253630385</v>
      </c>
      <c r="S428">
        <f t="shared" si="126"/>
        <v>-2.6879360111431216</v>
      </c>
      <c r="T428">
        <f t="shared" si="127"/>
        <v>-1.50208188857998</v>
      </c>
      <c r="U428" s="22">
        <v>0.43746888888888891</v>
      </c>
      <c r="V428">
        <v>52</v>
      </c>
      <c r="W428">
        <v>12</v>
      </c>
      <c r="X428">
        <v>26</v>
      </c>
      <c r="Y428">
        <v>90</v>
      </c>
      <c r="Z428" s="25">
        <v>2.9285714285714279</v>
      </c>
      <c r="AA428" s="28">
        <v>2.5714285714285721</v>
      </c>
      <c r="AB428" s="28">
        <v>3.6428571428571428</v>
      </c>
      <c r="AC428" s="28">
        <v>2.714285714285714</v>
      </c>
      <c r="AD428" s="31">
        <v>2.714285714285714</v>
      </c>
      <c r="AE428" s="31">
        <v>2.8571428571428572</v>
      </c>
      <c r="AF428">
        <v>14</v>
      </c>
      <c r="AG428" s="28">
        <f t="shared" si="128"/>
        <v>2.9761904761904763</v>
      </c>
      <c r="AH428" s="31">
        <f t="shared" si="129"/>
        <v>2.7857142857142856</v>
      </c>
      <c r="AI428" s="22" cm="1">
        <f t="array" ref="AI428">IF(U428="",0,IFERROR((U428-AVERAGEIFS($U$3:$U$722,$A$3:$A$722,$A428))/_xlfn.STDEV.S(_xlfn._xlws.FILTER($U$3:$U$722,$A$3:$A$722=$A428)),0))</f>
        <v>0.100637907076882</v>
      </c>
      <c r="AJ428" s="25">
        <f t="array" ref="AJ428">IFERROR((Z428-AVERAGEIFS($Z$3:$Z$722,$A$3:$A$722,$A428))/_xlfn.STDEV.S(_xlfn._xlws.FILTER($Z$3:$Z$722,$A$3:$A$722=$A428)),"")</f>
        <v>0.34050556023888173</v>
      </c>
      <c r="AK428" s="28">
        <f t="array" ref="AK428">IFERROR((AG428-AVERAGEIFS($AG$3:$AG$722,$A$3:$A$722,$A428))/_xlfn.STDEV.S(_xlfn._xlws.FILTER($AG$3:$AG$722,$A$3:$A$722=$A428)),"")</f>
        <v>0.61742733889687473</v>
      </c>
      <c r="AL428" s="31">
        <f t="array" ref="AL428">IFERROR((AH428-AVERAGEIFS($AH$3:$AH$722,$A$3:$A$722,$A428))/_xlfn.STDEV.S(_xlfn._xlws.FILTER($AH$3:$AH$722,$A$3:$A$722=$A428)),"")</f>
        <v>0.65844027205338818</v>
      </c>
      <c r="AM428" s="18">
        <f t="shared" si="130"/>
        <v>2.0088528854453376</v>
      </c>
      <c r="AN428" s="18">
        <f t="shared" si="131"/>
        <v>2.248720538607337</v>
      </c>
      <c r="AO428">
        <f t="shared" si="132"/>
        <v>-0.23986765316199973</v>
      </c>
      <c r="AP428">
        <f t="shared" si="133"/>
        <v>3.3053633500399964</v>
      </c>
      <c r="AQ428">
        <f t="shared" si="134"/>
        <v>2.1605221606333682</v>
      </c>
      <c r="AR428" s="18" t="str">
        <f t="shared" si="135"/>
        <v>F. ESG미성숙</v>
      </c>
      <c r="AS428">
        <f t="shared" si="136"/>
        <v>3</v>
      </c>
      <c r="AT428">
        <f t="shared" si="137"/>
        <v>2.875</v>
      </c>
      <c r="AU428">
        <f t="shared" si="138"/>
        <v>2.75</v>
      </c>
      <c r="AV428">
        <f t="shared" si="139"/>
        <v>3.285714285714286</v>
      </c>
    </row>
    <row r="429" spans="1:48" x14ac:dyDescent="0.3">
      <c r="A429" t="s">
        <v>136</v>
      </c>
      <c r="B429" t="s">
        <v>131</v>
      </c>
      <c r="C429">
        <v>2024</v>
      </c>
      <c r="D429" t="s">
        <v>93</v>
      </c>
      <c r="E429">
        <v>0</v>
      </c>
      <c r="F429">
        <v>0</v>
      </c>
      <c r="G429">
        <v>0</v>
      </c>
      <c r="H429">
        <v>0</v>
      </c>
      <c r="I429">
        <f t="shared" si="120"/>
        <v>4.2</v>
      </c>
      <c r="J429">
        <f t="array" ref="J429">STDEV(IF(($B$3:$B$722=$B429)*($C$3:$C$722=$C429)*($D$3:$D$722=$D429),$E$3:$E$722))</f>
        <v>2.2010098692292237</v>
      </c>
      <c r="K429">
        <f t="shared" si="121"/>
        <v>4.4000000000000004</v>
      </c>
      <c r="L429">
        <f t="array" ref="L429">STDEV(IF(($B$3:$B$722=$B429)*($C$3:$C$722=$C429)*($D$3:$D$722=$D429),$F$3:$F$722))</f>
        <v>1.837873166945363</v>
      </c>
      <c r="M429">
        <f t="shared" si="122"/>
        <v>6.8</v>
      </c>
      <c r="N429">
        <f t="array" ref="N429">STDEV(IF(($B$3:$B$722=$B429)*($C$3:$C$722=$C429)*($D$3:$D$722=$D429),$G$3:$G$722))</f>
        <v>2.529822128134704</v>
      </c>
      <c r="O429">
        <f t="shared" si="123"/>
        <v>3.8</v>
      </c>
      <c r="P429">
        <f t="array" ref="P429">STDEV(IF(($B$3:$B$722=$B429)*($C$3:$C$722=$C429)*($D$3:$D$722=$D429),$H$3:$H$722))</f>
        <v>2.5298221281347035</v>
      </c>
      <c r="Q429" s="35">
        <f t="shared" si="124"/>
        <v>-1.9082149783684554</v>
      </c>
      <c r="R429">
        <f t="shared" si="125"/>
        <v>-2.3940716253630385</v>
      </c>
      <c r="S429">
        <f t="shared" si="126"/>
        <v>-2.6879360111431216</v>
      </c>
      <c r="T429">
        <f t="shared" si="127"/>
        <v>-1.50208188857998</v>
      </c>
      <c r="U429" s="22">
        <v>0.54254285714285722</v>
      </c>
      <c r="V429">
        <v>26</v>
      </c>
      <c r="W429">
        <v>2</v>
      </c>
      <c r="X429">
        <v>14</v>
      </c>
      <c r="Y429">
        <v>42</v>
      </c>
      <c r="Z429" s="25">
        <v>3</v>
      </c>
      <c r="AA429" s="28">
        <v>2.7777777777777781</v>
      </c>
      <c r="AB429" s="28">
        <v>3</v>
      </c>
      <c r="AC429" s="28">
        <v>2.8888888888888888</v>
      </c>
      <c r="AD429" s="31">
        <v>2.666666666666667</v>
      </c>
      <c r="AE429" s="31">
        <v>2.4444444444444451</v>
      </c>
      <c r="AF429">
        <v>9</v>
      </c>
      <c r="AG429" s="28">
        <f t="shared" si="128"/>
        <v>2.8888888888888893</v>
      </c>
      <c r="AH429" s="31">
        <f t="shared" si="129"/>
        <v>2.5555555555555562</v>
      </c>
      <c r="AI429" s="22" cm="1">
        <f t="array" ref="AI429">IF(U429="",0,IFERROR((U429-AVERAGEIFS($U$3:$U$722,$A$3:$A$722,$A429))/_xlfn.STDEV.S(_xlfn._xlws.FILTER($U$3:$U$722,$A$3:$A$722=$A429)),0))</f>
        <v>1.0746486259285399</v>
      </c>
      <c r="AJ429" s="25">
        <f t="array" ref="AJ429">IFERROR((Z429-AVERAGEIFS($Z$3:$Z$722,$A$3:$A$722,$A429))/_xlfn.STDEV.S(_xlfn._xlws.FILTER($Z$3:$Z$722,$A$3:$A$722=$A429)),"")</f>
        <v>0.54219549574727566</v>
      </c>
      <c r="AK429" s="28">
        <f t="array" ref="AK429">IFERROR((AG429-AVERAGEIFS($AG$3:$AG$722,$A$3:$A$722,$A429))/_xlfn.STDEV.S(_xlfn._xlws.FILTER($AG$3:$AG$722,$A$3:$A$722=$A429)),"")</f>
        <v>0.25800662503516558</v>
      </c>
      <c r="AL429" s="31">
        <f t="array" ref="AL429">IFERROR((AH429-AVERAGEIFS($AH$3:$AH$722,$A$3:$A$722,$A429))/_xlfn.STDEV.S(_xlfn._xlws.FILTER($AH$3:$AH$722,$A$3:$A$722=$A429)),"")</f>
        <v>2.6603647355705052E-3</v>
      </c>
      <c r="AM429" s="18">
        <f t="shared" si="130"/>
        <v>2.9828636042969956</v>
      </c>
      <c r="AN429" s="18">
        <f t="shared" si="131"/>
        <v>2.4504104741157313</v>
      </c>
      <c r="AO429">
        <f t="shared" si="132"/>
        <v>0.53245313018126428</v>
      </c>
      <c r="AP429">
        <f t="shared" si="133"/>
        <v>2.9459426361782874</v>
      </c>
      <c r="AQ429">
        <f t="shared" si="134"/>
        <v>1.5047422533155506</v>
      </c>
      <c r="AR429" s="18" t="str">
        <f t="shared" si="135"/>
        <v>F. ESG미성숙</v>
      </c>
      <c r="AS429">
        <f t="shared" si="136"/>
        <v>2.875</v>
      </c>
      <c r="AT429">
        <f t="shared" si="137"/>
        <v>2.75</v>
      </c>
      <c r="AU429">
        <f t="shared" si="138"/>
        <v>3.285714285714286</v>
      </c>
      <c r="AV429">
        <f t="shared" si="139"/>
        <v>2.8888888888888888</v>
      </c>
    </row>
    <row r="430" spans="1:48" x14ac:dyDescent="0.3">
      <c r="A430" t="s">
        <v>136</v>
      </c>
      <c r="B430" t="s">
        <v>131</v>
      </c>
      <c r="C430">
        <v>2024</v>
      </c>
      <c r="D430" t="s">
        <v>94</v>
      </c>
      <c r="E430">
        <v>0</v>
      </c>
      <c r="F430">
        <v>0</v>
      </c>
      <c r="G430">
        <v>0</v>
      </c>
      <c r="H430">
        <v>0</v>
      </c>
      <c r="I430">
        <f t="shared" si="120"/>
        <v>4.2</v>
      </c>
      <c r="J430">
        <f t="array" ref="J430">STDEV(IF(($B$3:$B$722=$B430)*($C$3:$C$722=$C430)*($D$3:$D$722=$D430),$E$3:$E$722))</f>
        <v>2.2010098692292237</v>
      </c>
      <c r="K430">
        <f t="shared" si="121"/>
        <v>4.4000000000000004</v>
      </c>
      <c r="L430">
        <f t="array" ref="L430">STDEV(IF(($B$3:$B$722=$B430)*($C$3:$C$722=$C430)*($D$3:$D$722=$D430),$F$3:$F$722))</f>
        <v>1.837873166945363</v>
      </c>
      <c r="M430">
        <f t="shared" si="122"/>
        <v>6.8</v>
      </c>
      <c r="N430">
        <f t="array" ref="N430">STDEV(IF(($B$3:$B$722=$B430)*($C$3:$C$722=$C430)*($D$3:$D$722=$D430),$G$3:$G$722))</f>
        <v>2.529822128134704</v>
      </c>
      <c r="O430">
        <f t="shared" si="123"/>
        <v>3.8</v>
      </c>
      <c r="P430">
        <f t="array" ref="P430">STDEV(IF(($B$3:$B$722=$B430)*($C$3:$C$722=$C430)*($D$3:$D$722=$D430),$H$3:$H$722))</f>
        <v>2.5298221281347035</v>
      </c>
      <c r="Q430" s="35">
        <f t="shared" si="124"/>
        <v>-1.9082149783684554</v>
      </c>
      <c r="R430">
        <f t="shared" si="125"/>
        <v>-2.3940716253630385</v>
      </c>
      <c r="S430">
        <f t="shared" si="126"/>
        <v>-2.6879360111431216</v>
      </c>
      <c r="T430">
        <f t="shared" si="127"/>
        <v>-1.50208188857998</v>
      </c>
      <c r="U430" s="22">
        <v>0.52529444444444451</v>
      </c>
      <c r="V430">
        <v>34</v>
      </c>
      <c r="W430">
        <v>4</v>
      </c>
      <c r="X430">
        <v>16</v>
      </c>
      <c r="Y430">
        <v>54</v>
      </c>
      <c r="Z430" s="25">
        <v>2.875</v>
      </c>
      <c r="AA430" s="28">
        <v>2.75</v>
      </c>
      <c r="AB430" s="28">
        <v>2.875</v>
      </c>
      <c r="AC430" s="28">
        <v>2.375</v>
      </c>
      <c r="AD430" s="31">
        <v>2.875</v>
      </c>
      <c r="AE430" s="31">
        <v>1.875</v>
      </c>
      <c r="AF430">
        <v>8</v>
      </c>
      <c r="AG430" s="28">
        <f t="shared" si="128"/>
        <v>2.6666666666666665</v>
      </c>
      <c r="AH430" s="31">
        <f t="shared" si="129"/>
        <v>2.375</v>
      </c>
      <c r="AI430" s="22" cm="1">
        <f t="array" ref="AI430">IF(U430="",0,IFERROR((U430-AVERAGEIFS($U$3:$U$722,$A$3:$A$722,$A430))/_xlfn.STDEV.S(_xlfn._xlws.FILTER($U$3:$U$722,$A$3:$A$722=$A430)),0))</f>
        <v>0.91475993864850524</v>
      </c>
      <c r="AJ430" s="25">
        <f t="array" ref="AJ430">IFERROR((Z430-AVERAGEIFS($Z$3:$Z$722,$A$3:$A$722,$A430))/_xlfn.STDEV.S(_xlfn._xlws.FILTER($Z$3:$Z$722,$A$3:$A$722=$A430)),"")</f>
        <v>0.18923810860758941</v>
      </c>
      <c r="AK430" s="28">
        <f t="array" ref="AK430">IFERROR((AG430-AVERAGEIFS($AG$3:$AG$722,$A$3:$A$722,$A430))/_xlfn.STDEV.S(_xlfn._xlws.FILTER($AG$3:$AG$722,$A$3:$A$722=$A430)),"")</f>
        <v>-0.65688246479464496</v>
      </c>
      <c r="AL430" s="31">
        <f t="array" ref="AL430">IFERROR((AH430-AVERAGEIFS($AH$3:$AH$722,$A$3:$A$722,$A430))/_xlfn.STDEV.S(_xlfn._xlws.FILTER($AH$3:$AH$722,$A$3:$A$722=$A430)),"")</f>
        <v>-0.51178766600513503</v>
      </c>
      <c r="AM430" s="18">
        <f t="shared" si="130"/>
        <v>2.8229749170169605</v>
      </c>
      <c r="AN430" s="18">
        <f t="shared" si="131"/>
        <v>2.0974530869760448</v>
      </c>
      <c r="AO430">
        <f t="shared" si="132"/>
        <v>0.72552183004091586</v>
      </c>
      <c r="AP430">
        <f t="shared" si="133"/>
        <v>2.0310535463484767</v>
      </c>
      <c r="AQ430">
        <f t="shared" si="134"/>
        <v>0.99029422257484501</v>
      </c>
      <c r="AR430" s="18" t="str">
        <f t="shared" si="135"/>
        <v>F. ESG미성숙</v>
      </c>
      <c r="AS430">
        <f t="shared" si="136"/>
        <v>2.75</v>
      </c>
      <c r="AT430">
        <f t="shared" si="137"/>
        <v>3.285714285714286</v>
      </c>
      <c r="AU430">
        <f t="shared" si="138"/>
        <v>2.8888888888888888</v>
      </c>
      <c r="AV430">
        <f t="shared" si="139"/>
        <v>3.2</v>
      </c>
    </row>
    <row r="431" spans="1:48" x14ac:dyDescent="0.3">
      <c r="A431" t="s">
        <v>136</v>
      </c>
      <c r="B431" t="s">
        <v>131</v>
      </c>
      <c r="C431">
        <v>2025</v>
      </c>
      <c r="D431" t="s">
        <v>95</v>
      </c>
      <c r="E431">
        <v>0</v>
      </c>
      <c r="F431">
        <v>0</v>
      </c>
      <c r="G431">
        <v>0</v>
      </c>
      <c r="H431">
        <v>6</v>
      </c>
      <c r="I431">
        <f t="shared" si="120"/>
        <v>4.8</v>
      </c>
      <c r="J431">
        <f t="array" ref="J431">STDEV(IF(($B$3:$B$722=$B431)*($C$3:$C$722=$C431)*($D$3:$D$722=$D431),$E$3:$E$722))</f>
        <v>2.1499353995462798</v>
      </c>
      <c r="K431">
        <f t="shared" si="121"/>
        <v>4.8</v>
      </c>
      <c r="L431">
        <f t="array" ref="L431">STDEV(IF(($B$3:$B$722=$B431)*($C$3:$C$722=$C431)*($D$3:$D$722=$D431),$F$3:$F$722))</f>
        <v>1.9321835661585915</v>
      </c>
      <c r="M431">
        <f t="shared" si="122"/>
        <v>6.6</v>
      </c>
      <c r="N431">
        <f t="array" ref="N431">STDEV(IF(($B$3:$B$722=$B431)*($C$3:$C$722=$C431)*($D$3:$D$722=$D431),$G$3:$G$722))</f>
        <v>2.5033311140691445</v>
      </c>
      <c r="O431">
        <f t="shared" si="123"/>
        <v>4.7</v>
      </c>
      <c r="P431">
        <f t="array" ref="P431">STDEV(IF(($B$3:$B$722=$B431)*($C$3:$C$722=$C431)*($D$3:$D$722=$D431),$H$3:$H$722))</f>
        <v>1.6363916944844767</v>
      </c>
      <c r="Q431" s="35">
        <f t="shared" si="124"/>
        <v>-2.2326252226057521</v>
      </c>
      <c r="R431">
        <f t="shared" si="125"/>
        <v>-2.4842360136324753</v>
      </c>
      <c r="S431">
        <f t="shared" si="126"/>
        <v>-2.6364870243919722</v>
      </c>
      <c r="T431">
        <f t="shared" si="127"/>
        <v>0.7944308226335427</v>
      </c>
      <c r="U431" s="22">
        <v>0.36927222222222211</v>
      </c>
      <c r="V431">
        <v>49</v>
      </c>
      <c r="W431">
        <v>13</v>
      </c>
      <c r="X431">
        <v>28</v>
      </c>
      <c r="Y431">
        <v>90</v>
      </c>
      <c r="Z431" s="25">
        <v>2.75</v>
      </c>
      <c r="AA431" s="28">
        <v>2.25</v>
      </c>
      <c r="AB431" s="28">
        <v>2.875</v>
      </c>
      <c r="AC431" s="28">
        <v>2.625</v>
      </c>
      <c r="AD431" s="31">
        <v>2.5</v>
      </c>
      <c r="AE431" s="31">
        <v>2.25</v>
      </c>
      <c r="AF431">
        <v>8</v>
      </c>
      <c r="AG431" s="28">
        <f t="shared" si="128"/>
        <v>2.5833333333333335</v>
      </c>
      <c r="AH431" s="31">
        <f t="shared" si="129"/>
        <v>2.375</v>
      </c>
      <c r="AI431" s="22" cm="1">
        <f t="array" ref="AI431">IF(U431="",0,IFERROR((U431-AVERAGEIFS($U$3:$U$722,$A$3:$A$722,$A431))/_xlfn.STDEV.S(_xlfn._xlws.FILTER($U$3:$U$722,$A$3:$A$722=$A431)),0))</f>
        <v>-0.53152898855931086</v>
      </c>
      <c r="AJ431" s="25">
        <f t="array" ref="AJ431">IFERROR((Z431-AVERAGEIFS($Z$3:$Z$722,$A$3:$A$722,$A431))/_xlfn.STDEV.S(_xlfn._xlws.FILTER($Z$3:$Z$722,$A$3:$A$722=$A431)),"")</f>
        <v>-0.16371927853209686</v>
      </c>
      <c r="AK431" s="28">
        <f t="array" ref="AK431">IFERROR((AG431-AVERAGEIFS($AG$3:$AG$722,$A$3:$A$722,$A431))/_xlfn.STDEV.S(_xlfn._xlws.FILTER($AG$3:$AG$722,$A$3:$A$722=$A431)),"")</f>
        <v>-0.99996587348082189</v>
      </c>
      <c r="AL431" s="31">
        <f t="array" ref="AL431">IFERROR((AH431-AVERAGEIFS($AH$3:$AH$722,$A$3:$A$722,$A431))/_xlfn.STDEV.S(_xlfn._xlws.FILTER($AH$3:$AH$722,$A$3:$A$722=$A431)),"")</f>
        <v>-0.51178766600513503</v>
      </c>
      <c r="AM431" s="18">
        <f t="shared" si="130"/>
        <v>1.7010962340464413</v>
      </c>
      <c r="AN431" s="18">
        <f t="shared" si="131"/>
        <v>2.0689059440736552</v>
      </c>
      <c r="AO431">
        <f t="shared" si="132"/>
        <v>-0.36780971002721397</v>
      </c>
      <c r="AP431">
        <f t="shared" si="133"/>
        <v>1.6365211509111504</v>
      </c>
      <c r="AQ431">
        <f t="shared" si="134"/>
        <v>-1.3062184886386778</v>
      </c>
      <c r="AR431" s="18" t="str">
        <f t="shared" si="135"/>
        <v>F. ESG미성숙</v>
      </c>
      <c r="AS431">
        <f t="shared" si="136"/>
        <v>3.285714285714286</v>
      </c>
      <c r="AT431">
        <f t="shared" si="137"/>
        <v>2.8888888888888888</v>
      </c>
      <c r="AU431">
        <f t="shared" si="138"/>
        <v>3.2</v>
      </c>
      <c r="AV431" t="str">
        <f t="shared" si="139"/>
        <v/>
      </c>
    </row>
    <row r="432" spans="1:48" x14ac:dyDescent="0.3">
      <c r="A432" t="s">
        <v>136</v>
      </c>
      <c r="B432" t="s">
        <v>131</v>
      </c>
      <c r="C432">
        <v>2025</v>
      </c>
      <c r="D432" t="s">
        <v>96</v>
      </c>
      <c r="E432">
        <v>0</v>
      </c>
      <c r="F432">
        <v>0</v>
      </c>
      <c r="G432">
        <v>0</v>
      </c>
      <c r="H432">
        <v>6</v>
      </c>
      <c r="I432">
        <f t="shared" si="120"/>
        <v>4.8</v>
      </c>
      <c r="J432">
        <f t="array" ref="J432">STDEV(IF(($B$3:$B$722=$B432)*($C$3:$C$722=$C432)*($D$3:$D$722=$D432),$E$3:$E$722))</f>
        <v>2.1499353995462798</v>
      </c>
      <c r="K432">
        <f t="shared" si="121"/>
        <v>4.8</v>
      </c>
      <c r="L432">
        <f t="array" ref="L432">STDEV(IF(($B$3:$B$722=$B432)*($C$3:$C$722=$C432)*($D$3:$D$722=$D432),$F$3:$F$722))</f>
        <v>1.9321835661585915</v>
      </c>
      <c r="M432">
        <f t="shared" si="122"/>
        <v>6.6</v>
      </c>
      <c r="N432">
        <f t="array" ref="N432">STDEV(IF(($B$3:$B$722=$B432)*($C$3:$C$722=$C432)*($D$3:$D$722=$D432),$G$3:$G$722))</f>
        <v>2.5033311140691445</v>
      </c>
      <c r="O432">
        <f t="shared" si="123"/>
        <v>4.7</v>
      </c>
      <c r="P432">
        <f t="array" ref="P432">STDEV(IF(($B$3:$B$722=$B432)*($C$3:$C$722=$C432)*($D$3:$D$722=$D432),$H$3:$H$722))</f>
        <v>1.6363916944844767</v>
      </c>
      <c r="Q432" s="35">
        <f t="shared" si="124"/>
        <v>-2.2326252226057521</v>
      </c>
      <c r="R432">
        <f t="shared" si="125"/>
        <v>-2.4842360136324753</v>
      </c>
      <c r="S432">
        <f t="shared" si="126"/>
        <v>-2.6364870243919722</v>
      </c>
      <c r="T432">
        <f t="shared" si="127"/>
        <v>0.7944308226335427</v>
      </c>
      <c r="U432" s="22">
        <v>0.23297017543859649</v>
      </c>
      <c r="V432">
        <v>17</v>
      </c>
      <c r="W432">
        <v>3</v>
      </c>
      <c r="X432">
        <v>37</v>
      </c>
      <c r="Y432">
        <v>57</v>
      </c>
      <c r="Z432" s="25">
        <v>3.285714285714286</v>
      </c>
      <c r="AA432" s="28">
        <v>2.8571428571428572</v>
      </c>
      <c r="AB432" s="28">
        <v>3.8571428571428572</v>
      </c>
      <c r="AC432" s="28">
        <v>3.285714285714286</v>
      </c>
      <c r="AD432" s="31">
        <v>3.285714285714286</v>
      </c>
      <c r="AE432" s="31">
        <v>3</v>
      </c>
      <c r="AF432">
        <v>7</v>
      </c>
      <c r="AG432" s="28">
        <f t="shared" si="128"/>
        <v>3.3333333333333335</v>
      </c>
      <c r="AH432" s="31">
        <f t="shared" si="129"/>
        <v>3.1428571428571432</v>
      </c>
      <c r="AI432" s="22" cm="1">
        <f t="array" ref="AI432">IF(U432="",0,IFERROR((U432-AVERAGEIFS($U$3:$U$722,$A$3:$A$722,$A432))/_xlfn.STDEV.S(_xlfn._xlws.FILTER($U$3:$U$722,$A$3:$A$722=$A432)),0))</f>
        <v>-1.7950165752067067</v>
      </c>
      <c r="AJ432" s="25">
        <f t="array" ref="AJ432">IFERROR((Z432-AVERAGEIFS($Z$3:$Z$722,$A$3:$A$722,$A432))/_xlfn.STDEV.S(_xlfn._xlws.FILTER($Z$3:$Z$722,$A$3:$A$722=$A432)),"")</f>
        <v>1.3489552377808451</v>
      </c>
      <c r="AK432" s="28">
        <f t="array" ref="AK432">IFERROR((AG432-AVERAGEIFS($AG$3:$AG$722,$A$3:$A$722,$A432))/_xlfn.STDEV.S(_xlfn._xlws.FILTER($AG$3:$AG$722,$A$3:$A$722=$A432)),"")</f>
        <v>2.0877848046947811</v>
      </c>
      <c r="AL432" s="31">
        <f t="array" ref="AL432">IFERROR((AH432-AVERAGEIFS($AH$3:$AH$722,$A$3:$A$722,$A432))/_xlfn.STDEV.S(_xlfn._xlws.FILTER($AH$3:$AH$722,$A$3:$A$722=$A432)),"")</f>
        <v>1.6760297834086275</v>
      </c>
      <c r="AM432" s="18">
        <f t="shared" si="130"/>
        <v>0.43760864739904548</v>
      </c>
      <c r="AN432" s="18">
        <f t="shared" si="131"/>
        <v>3.5815804603865971</v>
      </c>
      <c r="AO432">
        <f t="shared" si="132"/>
        <v>-3.1439718129875516</v>
      </c>
      <c r="AP432">
        <f t="shared" si="133"/>
        <v>4.7242718290867529</v>
      </c>
      <c r="AQ432">
        <f t="shared" si="134"/>
        <v>0.88159896077508482</v>
      </c>
      <c r="AR432" s="18" t="str">
        <f t="shared" si="135"/>
        <v>F. ESG미성숙</v>
      </c>
      <c r="AS432">
        <f t="shared" si="136"/>
        <v>2.8888888888888888</v>
      </c>
      <c r="AT432">
        <f t="shared" si="137"/>
        <v>3.2</v>
      </c>
      <c r="AU432" t="str">
        <f t="shared" si="138"/>
        <v/>
      </c>
      <c r="AV432" t="str">
        <f t="shared" si="139"/>
        <v/>
      </c>
    </row>
    <row r="433" spans="1:48" x14ac:dyDescent="0.3">
      <c r="A433" t="s">
        <v>136</v>
      </c>
      <c r="B433" t="s">
        <v>131</v>
      </c>
      <c r="C433">
        <v>2025</v>
      </c>
      <c r="D433" t="s">
        <v>97</v>
      </c>
      <c r="E433">
        <v>0</v>
      </c>
      <c r="F433">
        <v>0</v>
      </c>
      <c r="G433">
        <v>0</v>
      </c>
      <c r="H433">
        <v>6</v>
      </c>
      <c r="I433">
        <f t="shared" si="120"/>
        <v>4.8</v>
      </c>
      <c r="J433">
        <f t="array" ref="J433">STDEV(IF(($B$3:$B$722=$B433)*($C$3:$C$722=$C433)*($D$3:$D$722=$D433),$E$3:$E$722))</f>
        <v>2.1499353995462798</v>
      </c>
      <c r="K433">
        <f t="shared" si="121"/>
        <v>4.8</v>
      </c>
      <c r="L433">
        <f t="array" ref="L433">STDEV(IF(($B$3:$B$722=$B433)*($C$3:$C$722=$C433)*($D$3:$D$722=$D433),$F$3:$F$722))</f>
        <v>1.9321835661585915</v>
      </c>
      <c r="M433">
        <f t="shared" si="122"/>
        <v>6.6</v>
      </c>
      <c r="N433">
        <f t="array" ref="N433">STDEV(IF(($B$3:$B$722=$B433)*($C$3:$C$722=$C433)*($D$3:$D$722=$D433),$G$3:$G$722))</f>
        <v>2.5033311140691445</v>
      </c>
      <c r="O433">
        <f t="shared" si="123"/>
        <v>4.7</v>
      </c>
      <c r="P433">
        <f t="array" ref="P433">STDEV(IF(($B$3:$B$722=$B433)*($C$3:$C$722=$C433)*($D$3:$D$722=$D433),$H$3:$H$722))</f>
        <v>1.6363916944844767</v>
      </c>
      <c r="Q433" s="35">
        <f t="shared" si="124"/>
        <v>-2.2326252226057521</v>
      </c>
      <c r="R433">
        <f t="shared" si="125"/>
        <v>-2.4842360136324753</v>
      </c>
      <c r="S433">
        <f t="shared" si="126"/>
        <v>-2.6364870243919722</v>
      </c>
      <c r="T433">
        <f t="shared" si="127"/>
        <v>0.7944308226335427</v>
      </c>
      <c r="U433" s="22">
        <v>0.42146833333333328</v>
      </c>
      <c r="V433">
        <v>28</v>
      </c>
      <c r="W433">
        <v>3</v>
      </c>
      <c r="X433">
        <v>29</v>
      </c>
      <c r="Y433">
        <v>60</v>
      </c>
      <c r="Z433" s="25">
        <v>2.8888888888888888</v>
      </c>
      <c r="AA433" s="28">
        <v>2.7777777777777781</v>
      </c>
      <c r="AB433" s="28">
        <v>2.8888888888888888</v>
      </c>
      <c r="AC433" s="28">
        <v>2.1111111111111112</v>
      </c>
      <c r="AD433" s="31">
        <v>3.5555555555555558</v>
      </c>
      <c r="AE433" s="31">
        <v>2.5555555555555558</v>
      </c>
      <c r="AF433">
        <v>9</v>
      </c>
      <c r="AG433" s="28">
        <f t="shared" si="128"/>
        <v>2.592592592592593</v>
      </c>
      <c r="AH433" s="31">
        <f t="shared" si="129"/>
        <v>3.0555555555555558</v>
      </c>
      <c r="AI433" s="22" cm="1">
        <f t="array" ref="AI433">IF(U433="",0,IFERROR((U433-AVERAGEIFS($U$3:$U$722,$A$3:$A$722,$A433))/_xlfn.STDEV.S(_xlfn._xlws.FILTER($U$3:$U$722,$A$3:$A$722=$A433)),0))</f>
        <v>-4.7683440995018207E-2</v>
      </c>
      <c r="AJ433" s="25">
        <f t="array" ref="AJ433">IFERROR((Z433-AVERAGEIFS($Z$3:$Z$722,$A$3:$A$722,$A433))/_xlfn.STDEV.S(_xlfn._xlws.FILTER($Z$3:$Z$722,$A$3:$A$722=$A433)),"")</f>
        <v>0.22845559606755442</v>
      </c>
      <c r="AK433" s="28">
        <f t="array" ref="AK433">IFERROR((AG433-AVERAGEIFS($AG$3:$AG$722,$A$3:$A$722,$A433))/_xlfn.STDEV.S(_xlfn._xlws.FILTER($AG$3:$AG$722,$A$3:$A$722=$A433)),"")</f>
        <v>-0.96184549473791214</v>
      </c>
      <c r="AL433" s="31">
        <f t="array" ref="AL433">IFERROR((AH433-AVERAGEIFS($AH$3:$AH$722,$A$3:$A$722,$A433))/_xlfn.STDEV.S(_xlfn._xlws.FILTER($AH$3:$AH$722,$A$3:$A$722=$A433)),"")</f>
        <v>1.4272856806329022</v>
      </c>
      <c r="AM433" s="18">
        <f t="shared" si="130"/>
        <v>2.1849417816107337</v>
      </c>
      <c r="AN433" s="18">
        <f t="shared" si="131"/>
        <v>2.4610808186733064</v>
      </c>
      <c r="AO433">
        <f t="shared" si="132"/>
        <v>-0.27613903706257265</v>
      </c>
      <c r="AP433">
        <f t="shared" si="133"/>
        <v>1.67464152965406</v>
      </c>
      <c r="AQ433">
        <f t="shared" si="134"/>
        <v>0.63285485799935948</v>
      </c>
      <c r="AR433" s="18" t="str">
        <f t="shared" si="135"/>
        <v>F. ESG미성숙</v>
      </c>
      <c r="AS433">
        <f t="shared" si="136"/>
        <v>3.2</v>
      </c>
      <c r="AT433" t="str">
        <f t="shared" si="137"/>
        <v/>
      </c>
      <c r="AU433" t="str">
        <f t="shared" si="138"/>
        <v/>
      </c>
      <c r="AV433" t="str">
        <f t="shared" si="139"/>
        <v/>
      </c>
    </row>
    <row r="434" spans="1:48" x14ac:dyDescent="0.3">
      <c r="A434" t="s">
        <v>136</v>
      </c>
      <c r="B434" t="s">
        <v>131</v>
      </c>
      <c r="C434">
        <v>2025</v>
      </c>
      <c r="D434" t="s">
        <v>98</v>
      </c>
      <c r="E434">
        <v>0</v>
      </c>
      <c r="F434">
        <v>0</v>
      </c>
      <c r="G434">
        <v>0</v>
      </c>
      <c r="H434">
        <v>6</v>
      </c>
      <c r="I434">
        <f t="shared" si="120"/>
        <v>4.8</v>
      </c>
      <c r="J434">
        <f t="array" ref="J434">STDEV(IF(($B$3:$B$722=$B434)*($C$3:$C$722=$C434)*($D$3:$D$722=$D434),$E$3:$E$722))</f>
        <v>2.1499353995462798</v>
      </c>
      <c r="K434">
        <f t="shared" si="121"/>
        <v>4.8</v>
      </c>
      <c r="L434">
        <f t="array" ref="L434">STDEV(IF(($B$3:$B$722=$B434)*($C$3:$C$722=$C434)*($D$3:$D$722=$D434),$F$3:$F$722))</f>
        <v>1.9321835661585915</v>
      </c>
      <c r="M434">
        <f t="shared" si="122"/>
        <v>6.6</v>
      </c>
      <c r="N434">
        <f t="array" ref="N434">STDEV(IF(($B$3:$B$722=$B434)*($C$3:$C$722=$C434)*($D$3:$D$722=$D434),$G$3:$G$722))</f>
        <v>2.5033311140691445</v>
      </c>
      <c r="O434">
        <f t="shared" si="123"/>
        <v>4.7</v>
      </c>
      <c r="P434">
        <f t="array" ref="P434">STDEV(IF(($B$3:$B$722=$B434)*($C$3:$C$722=$C434)*($D$3:$D$722=$D434),$H$3:$H$722))</f>
        <v>1.6363916944844767</v>
      </c>
      <c r="Q434" s="35">
        <f t="shared" si="124"/>
        <v>-2.2326252226057521</v>
      </c>
      <c r="R434">
        <f t="shared" si="125"/>
        <v>-2.4842360136324753</v>
      </c>
      <c r="S434">
        <f t="shared" si="126"/>
        <v>-2.6364870243919722</v>
      </c>
      <c r="T434">
        <f t="shared" si="127"/>
        <v>0.7944308226335427</v>
      </c>
      <c r="U434" s="22">
        <v>0.43134606741573039</v>
      </c>
      <c r="V434">
        <v>44</v>
      </c>
      <c r="W434">
        <v>1</v>
      </c>
      <c r="X434">
        <v>44</v>
      </c>
      <c r="Y434">
        <v>89</v>
      </c>
      <c r="Z434" s="25">
        <v>3.2</v>
      </c>
      <c r="AA434" s="28">
        <v>3.2</v>
      </c>
      <c r="AB434" s="28">
        <v>3.2</v>
      </c>
      <c r="AC434" s="28">
        <v>2.4</v>
      </c>
      <c r="AD434" s="31">
        <v>3</v>
      </c>
      <c r="AE434" s="31">
        <v>2.4</v>
      </c>
      <c r="AF434">
        <v>5</v>
      </c>
      <c r="AG434" s="28">
        <f t="shared" si="128"/>
        <v>2.9333333333333336</v>
      </c>
      <c r="AH434" s="31">
        <f t="shared" si="129"/>
        <v>2.7</v>
      </c>
      <c r="AI434" s="22" cm="1">
        <f t="array" ref="AI434">IF(U434="",0,IFERROR((U434-AVERAGEIFS($U$3:$U$722,$A$3:$A$722,$A434))/_xlfn.STDEV.S(_xlfn._xlws.FILTER($U$3:$U$722,$A$3:$A$722=$A434)),0))</f>
        <v>4.3880806878125012E-2</v>
      </c>
      <c r="AJ434" s="25">
        <f t="array" ref="AJ434">IFERROR((Z434-AVERAGEIFS($Z$3:$Z$722,$A$3:$A$722,$A434))/_xlfn.STDEV.S(_xlfn._xlws.FILTER($Z$3:$Z$722,$A$3:$A$722=$A434)),"")</f>
        <v>1.1069273151707741</v>
      </c>
      <c r="AK434" s="28">
        <f t="array" ref="AK434">IFERROR((AG434-AVERAGEIFS($AG$3:$AG$722,$A$3:$A$722,$A434))/_xlfn.STDEV.S(_xlfn._xlws.FILTER($AG$3:$AG$722,$A$3:$A$722=$A434)),"")</f>
        <v>0.4409844430011266</v>
      </c>
      <c r="AL434" s="31">
        <f t="array" ref="AL434">IFERROR((AH434-AVERAGEIFS($AH$3:$AH$722,$A$3:$A$722,$A434))/_xlfn.STDEV.S(_xlfn._xlws.FILTER($AH$3:$AH$722,$A$3:$A$722=$A434)),"")</f>
        <v>0.41421878932813189</v>
      </c>
      <c r="AM434" s="18">
        <f t="shared" si="130"/>
        <v>2.276506029483877</v>
      </c>
      <c r="AN434" s="18">
        <f t="shared" si="131"/>
        <v>3.3395525377765263</v>
      </c>
      <c r="AO434">
        <f t="shared" si="132"/>
        <v>-1.0630465082926492</v>
      </c>
      <c r="AP434">
        <f t="shared" si="133"/>
        <v>3.077471467393099</v>
      </c>
      <c r="AQ434">
        <f t="shared" si="134"/>
        <v>-0.38021203330541081</v>
      </c>
      <c r="AR434" s="18" t="str">
        <f t="shared" si="135"/>
        <v>F. ESG미성숙</v>
      </c>
      <c r="AS434" t="str">
        <f t="shared" si="136"/>
        <v/>
      </c>
      <c r="AT434" t="str">
        <f t="shared" si="137"/>
        <v/>
      </c>
      <c r="AU434" t="str">
        <f t="shared" si="138"/>
        <v/>
      </c>
      <c r="AV434" t="str">
        <f t="shared" si="139"/>
        <v/>
      </c>
    </row>
    <row r="435" spans="1:48" x14ac:dyDescent="0.3">
      <c r="A435" t="s">
        <v>137</v>
      </c>
      <c r="B435" t="s">
        <v>131</v>
      </c>
      <c r="C435">
        <v>2023</v>
      </c>
      <c r="D435" t="s">
        <v>87</v>
      </c>
      <c r="E435">
        <v>4</v>
      </c>
      <c r="F435">
        <v>6</v>
      </c>
      <c r="G435">
        <v>6</v>
      </c>
      <c r="H435">
        <v>2</v>
      </c>
      <c r="I435">
        <f t="shared" si="120"/>
        <v>4.4000000000000004</v>
      </c>
      <c r="J435">
        <f t="array" ref="J435">STDEV(IF(($B$3:$B$722=$B435)*($C$3:$C$722=$C435)*($D$3:$D$722=$D435),$E$3:$E$722))</f>
        <v>2.270584848790187</v>
      </c>
      <c r="K435">
        <f t="shared" si="121"/>
        <v>4</v>
      </c>
      <c r="L435">
        <f t="array" ref="L435">STDEV(IF(($B$3:$B$722=$B435)*($C$3:$C$722=$C435)*($D$3:$D$722=$D435),$F$3:$F$722))</f>
        <v>1.8856180831641267</v>
      </c>
      <c r="M435">
        <f t="shared" si="122"/>
        <v>6</v>
      </c>
      <c r="N435">
        <f t="array" ref="N435">STDEV(IF(($B$3:$B$722=$B435)*($C$3:$C$722=$C435)*($D$3:$D$722=$D435),$G$3:$G$722))</f>
        <v>2.3094010767585029</v>
      </c>
      <c r="O435">
        <f t="shared" si="123"/>
        <v>3.7</v>
      </c>
      <c r="P435">
        <f t="array" ref="P435">STDEV(IF(($B$3:$B$722=$B435)*($C$3:$C$722=$C435)*($D$3:$D$722=$D435),$H$3:$H$722))</f>
        <v>2.6687491868330793</v>
      </c>
      <c r="Q435" s="35">
        <f t="shared" si="124"/>
        <v>-0.17616606585441119</v>
      </c>
      <c r="R435">
        <f t="shared" si="125"/>
        <v>1.0606601717798212</v>
      </c>
      <c r="S435">
        <f t="shared" si="126"/>
        <v>0</v>
      </c>
      <c r="T435">
        <f t="shared" si="127"/>
        <v>-0.63700253601476009</v>
      </c>
      <c r="V435">
        <v>0</v>
      </c>
      <c r="W435">
        <v>0</v>
      </c>
      <c r="X435">
        <v>1</v>
      </c>
      <c r="Y435">
        <v>1</v>
      </c>
      <c r="Z435" s="25">
        <v>2.523076923076923</v>
      </c>
      <c r="AA435" s="28">
        <v>2.7384615384615389</v>
      </c>
      <c r="AB435" s="28">
        <v>2.476923076923077</v>
      </c>
      <c r="AC435" s="28">
        <v>2.3692307692307688</v>
      </c>
      <c r="AD435" s="31">
        <v>2.6307692307692312</v>
      </c>
      <c r="AE435" s="31">
        <v>1.953846153846154</v>
      </c>
      <c r="AF435">
        <v>65</v>
      </c>
      <c r="AG435" s="28">
        <f t="shared" si="128"/>
        <v>2.5282051282051285</v>
      </c>
      <c r="AH435" s="31">
        <f t="shared" si="129"/>
        <v>2.2923076923076926</v>
      </c>
      <c r="AI435" s="22" cm="1">
        <f t="array" ref="AI435">IF(U435="",0,IFERROR((U435-AVERAGEIFS($U$3:$U$722,$A$3:$A$722,$A435))/_xlfn.STDEV.S(_xlfn._xlws.FILTER($U$3:$U$722,$A$3:$A$722=$A435)),0))</f>
        <v>0</v>
      </c>
      <c r="AJ435" s="25">
        <f t="array" ref="AJ435">IFERROR((Z435-AVERAGEIFS($Z$3:$Z$722,$A$3:$A$722,$A435))/_xlfn.STDEV.S(_xlfn._xlws.FILTER($Z$3:$Z$722,$A$3:$A$722=$A435)),"")</f>
        <v>-1.9969512258218785</v>
      </c>
      <c r="AK435" s="28">
        <f t="array" ref="AK435">IFERROR((AG435-AVERAGEIFS($AG$3:$AG$722,$A$3:$A$722,$A435))/_xlfn.STDEV.S(_xlfn._xlws.FILTER($AG$3:$AG$722,$A$3:$A$722=$A435)),"")</f>
        <v>-2.0270429373318479</v>
      </c>
      <c r="AL435" s="31">
        <f t="array" ref="AL435">IFERROR((AH435-AVERAGEIFS($AH$3:$AH$722,$A$3:$A$722,$A435))/_xlfn.STDEV.S(_xlfn._xlws.FILTER($AH$3:$AH$722,$A$3:$A$722=$A435)),"")</f>
        <v>-1.7259926515616297</v>
      </c>
      <c r="AM435" s="18">
        <f t="shared" si="130"/>
        <v>0.17616606585441119</v>
      </c>
      <c r="AN435" s="18">
        <f t="shared" si="131"/>
        <v>-1.8207851599674671</v>
      </c>
      <c r="AO435">
        <f t="shared" si="132"/>
        <v>1.9969512258218785</v>
      </c>
      <c r="AP435">
        <f t="shared" si="133"/>
        <v>-2.0270429373318479</v>
      </c>
      <c r="AQ435">
        <f t="shared" si="134"/>
        <v>-1.0889901155468698</v>
      </c>
      <c r="AR435" s="18" t="str">
        <f t="shared" si="135"/>
        <v>D. 균형일치형</v>
      </c>
      <c r="AS435">
        <f t="shared" si="136"/>
        <v>2.666666666666667</v>
      </c>
      <c r="AT435">
        <f t="shared" si="137"/>
        <v>3.2222222222222219</v>
      </c>
      <c r="AU435">
        <f t="shared" si="138"/>
        <v>2.8684210526315792</v>
      </c>
      <c r="AV435">
        <f t="shared" si="139"/>
        <v>3.1111111111111112</v>
      </c>
    </row>
    <row r="436" spans="1:48" x14ac:dyDescent="0.3">
      <c r="A436" t="s">
        <v>137</v>
      </c>
      <c r="B436" t="s">
        <v>131</v>
      </c>
      <c r="C436">
        <v>2023</v>
      </c>
      <c r="D436" t="s">
        <v>88</v>
      </c>
      <c r="E436">
        <v>4</v>
      </c>
      <c r="F436">
        <v>6</v>
      </c>
      <c r="G436">
        <v>6</v>
      </c>
      <c r="H436">
        <v>2</v>
      </c>
      <c r="I436">
        <f t="shared" si="120"/>
        <v>4.4000000000000004</v>
      </c>
      <c r="J436">
        <f t="array" ref="J436">STDEV(IF(($B$3:$B$722=$B436)*($C$3:$C$722=$C436)*($D$3:$D$722=$D436),$E$3:$E$722))</f>
        <v>2.270584848790187</v>
      </c>
      <c r="K436">
        <f t="shared" si="121"/>
        <v>4</v>
      </c>
      <c r="L436">
        <f t="array" ref="L436">STDEV(IF(($B$3:$B$722=$B436)*($C$3:$C$722=$C436)*($D$3:$D$722=$D436),$F$3:$F$722))</f>
        <v>1.8856180831641267</v>
      </c>
      <c r="M436">
        <f t="shared" si="122"/>
        <v>6</v>
      </c>
      <c r="N436">
        <f t="array" ref="N436">STDEV(IF(($B$3:$B$722=$B436)*($C$3:$C$722=$C436)*($D$3:$D$722=$D436),$G$3:$G$722))</f>
        <v>2.3094010767585029</v>
      </c>
      <c r="O436">
        <f t="shared" si="123"/>
        <v>3.7</v>
      </c>
      <c r="P436">
        <f t="array" ref="P436">STDEV(IF(($B$3:$B$722=$B436)*($C$3:$C$722=$C436)*($D$3:$D$722=$D436),$H$3:$H$722))</f>
        <v>2.6687491868330793</v>
      </c>
      <c r="Q436" s="35">
        <f t="shared" si="124"/>
        <v>-0.17616606585441119</v>
      </c>
      <c r="R436">
        <f t="shared" si="125"/>
        <v>1.0606601717798212</v>
      </c>
      <c r="S436">
        <f t="shared" si="126"/>
        <v>0</v>
      </c>
      <c r="T436">
        <f t="shared" si="127"/>
        <v>-0.63700253601476009</v>
      </c>
      <c r="V436">
        <v>0</v>
      </c>
      <c r="W436">
        <v>0</v>
      </c>
      <c r="X436">
        <v>2</v>
      </c>
      <c r="Y436">
        <v>2</v>
      </c>
      <c r="Z436" s="25">
        <v>2.666666666666667</v>
      </c>
      <c r="AA436" s="28">
        <v>2.7878787878787881</v>
      </c>
      <c r="AB436" s="28">
        <v>2.5151515151515151</v>
      </c>
      <c r="AC436" s="28">
        <v>2.7272727272727271</v>
      </c>
      <c r="AD436" s="31">
        <v>2.5757575757575761</v>
      </c>
      <c r="AE436" s="31">
        <v>2.0909090909090908</v>
      </c>
      <c r="AF436">
        <v>33</v>
      </c>
      <c r="AG436" s="28">
        <f t="shared" si="128"/>
        <v>2.6767676767676765</v>
      </c>
      <c r="AH436" s="31">
        <f t="shared" si="129"/>
        <v>2.3333333333333335</v>
      </c>
      <c r="AI436" s="22" cm="1">
        <f t="array" ref="AI436">IF(U436="",0,IFERROR((U436-AVERAGEIFS($U$3:$U$722,$A$3:$A$722,$A436))/_xlfn.STDEV.S(_xlfn._xlws.FILTER($U$3:$U$722,$A$3:$A$722=$A436)),0))</f>
        <v>0</v>
      </c>
      <c r="AJ436" s="25">
        <f t="array" ref="AJ436">IFERROR((Z436-AVERAGEIFS($Z$3:$Z$722,$A$3:$A$722,$A436))/_xlfn.STDEV.S(_xlfn._xlws.FILTER($Z$3:$Z$722,$A$3:$A$722=$A436)),"")</f>
        <v>-1.1962143263112588</v>
      </c>
      <c r="AK436" s="28">
        <f t="array" ref="AK436">IFERROR((AG436-AVERAGEIFS($AG$3:$AG$722,$A$3:$A$722,$A436))/_xlfn.STDEV.S(_xlfn._xlws.FILTER($AG$3:$AG$722,$A$3:$A$722=$A436)),"")</f>
        <v>-0.7259554676215606</v>
      </c>
      <c r="AL436" s="31">
        <f t="array" ref="AL436">IFERROR((AH436-AVERAGEIFS($AH$3:$AH$722,$A$3:$A$722,$A436))/_xlfn.STDEV.S(_xlfn._xlws.FILTER($AH$3:$AH$722,$A$3:$A$722=$A436)),"")</f>
        <v>-1.3472601067712096</v>
      </c>
      <c r="AM436" s="18">
        <f t="shared" si="130"/>
        <v>0.17616606585441119</v>
      </c>
      <c r="AN436" s="18">
        <f t="shared" si="131"/>
        <v>-1.0200482604568477</v>
      </c>
      <c r="AO436">
        <f t="shared" si="132"/>
        <v>1.1962143263112588</v>
      </c>
      <c r="AP436">
        <f t="shared" si="133"/>
        <v>-0.7259554676215606</v>
      </c>
      <c r="AQ436">
        <f t="shared" si="134"/>
        <v>-0.71025757075644946</v>
      </c>
      <c r="AR436" s="18" t="str">
        <f t="shared" si="135"/>
        <v>D. 균형일치형</v>
      </c>
      <c r="AS436">
        <f t="shared" si="136"/>
        <v>3.2222222222222219</v>
      </c>
      <c r="AT436">
        <f t="shared" si="137"/>
        <v>2.8684210526315792</v>
      </c>
      <c r="AU436">
        <f t="shared" si="138"/>
        <v>3.1111111111111112</v>
      </c>
      <c r="AV436">
        <f t="shared" si="139"/>
        <v>2.875</v>
      </c>
    </row>
    <row r="437" spans="1:48" x14ac:dyDescent="0.3">
      <c r="A437" t="s">
        <v>137</v>
      </c>
      <c r="B437" t="s">
        <v>131</v>
      </c>
      <c r="C437">
        <v>2023</v>
      </c>
      <c r="D437" t="s">
        <v>89</v>
      </c>
      <c r="E437">
        <v>4</v>
      </c>
      <c r="F437">
        <v>6</v>
      </c>
      <c r="G437">
        <v>6</v>
      </c>
      <c r="H437">
        <v>2</v>
      </c>
      <c r="I437">
        <f t="shared" si="120"/>
        <v>4.4000000000000004</v>
      </c>
      <c r="J437">
        <f t="array" ref="J437">STDEV(IF(($B$3:$B$722=$B437)*($C$3:$C$722=$C437)*($D$3:$D$722=$D437),$E$3:$E$722))</f>
        <v>2.270584848790187</v>
      </c>
      <c r="K437">
        <f t="shared" si="121"/>
        <v>4</v>
      </c>
      <c r="L437">
        <f t="array" ref="L437">STDEV(IF(($B$3:$B$722=$B437)*($C$3:$C$722=$C437)*($D$3:$D$722=$D437),$F$3:$F$722))</f>
        <v>1.8856180831641267</v>
      </c>
      <c r="M437">
        <f t="shared" si="122"/>
        <v>6</v>
      </c>
      <c r="N437">
        <f t="array" ref="N437">STDEV(IF(($B$3:$B$722=$B437)*($C$3:$C$722=$C437)*($D$3:$D$722=$D437),$G$3:$G$722))</f>
        <v>2.3094010767585029</v>
      </c>
      <c r="O437">
        <f t="shared" si="123"/>
        <v>3.7</v>
      </c>
      <c r="P437">
        <f t="array" ref="P437">STDEV(IF(($B$3:$B$722=$B437)*($C$3:$C$722=$C437)*($D$3:$D$722=$D437),$H$3:$H$722))</f>
        <v>2.6687491868330793</v>
      </c>
      <c r="Q437" s="35">
        <f t="shared" si="124"/>
        <v>-0.17616606585441119</v>
      </c>
      <c r="R437">
        <f t="shared" si="125"/>
        <v>1.0606601717798212</v>
      </c>
      <c r="S437">
        <f t="shared" si="126"/>
        <v>0</v>
      </c>
      <c r="T437">
        <f t="shared" si="127"/>
        <v>-0.63700253601476009</v>
      </c>
      <c r="U437" s="22">
        <v>-0.44204444444444452</v>
      </c>
      <c r="V437">
        <v>2</v>
      </c>
      <c r="W437">
        <v>6</v>
      </c>
      <c r="X437">
        <v>1</v>
      </c>
      <c r="Y437">
        <v>9</v>
      </c>
      <c r="Z437" s="25">
        <v>3.2222222222222219</v>
      </c>
      <c r="AA437" s="28">
        <v>3.083333333333333</v>
      </c>
      <c r="AB437" s="28">
        <v>2.6111111111111112</v>
      </c>
      <c r="AC437" s="28">
        <v>3.0555555555555558</v>
      </c>
      <c r="AD437" s="31">
        <v>3</v>
      </c>
      <c r="AE437" s="31">
        <v>2.416666666666667</v>
      </c>
      <c r="AF437">
        <v>36</v>
      </c>
      <c r="AG437" s="28">
        <f t="shared" si="128"/>
        <v>2.9166666666666665</v>
      </c>
      <c r="AH437" s="31">
        <f t="shared" si="129"/>
        <v>2.7083333333333335</v>
      </c>
      <c r="AI437" s="22" cm="1">
        <f t="array" ref="AI437">IF(U437="",0,IFERROR((U437-AVERAGEIFS($U$3:$U$722,$A$3:$A$722,$A437))/_xlfn.STDEV.S(_xlfn._xlws.FILTER($U$3:$U$722,$A$3:$A$722=$A437)),0))</f>
        <v>-0.23577655834131137</v>
      </c>
      <c r="AJ437" s="25">
        <f t="array" ref="AJ437">IFERROR((Z437-AVERAGEIFS($Z$3:$Z$722,$A$3:$A$722,$A437))/_xlfn.STDEV.S(_xlfn._xlws.FILTER($Z$3:$Z$722,$A$3:$A$722=$A437)),"")</f>
        <v>1.9018748682238653</v>
      </c>
      <c r="AK437" s="28">
        <f t="array" ref="AK437">IFERROR((AG437-AVERAGEIFS($AG$3:$AG$722,$A$3:$A$722,$A437))/_xlfn.STDEV.S(_xlfn._xlws.FILTER($AG$3:$AG$722,$A$3:$A$722=$A437)),"")</f>
        <v>1.3750422116308099</v>
      </c>
      <c r="AL437" s="31">
        <f t="array" ref="AL437">IFERROR((AH437-AVERAGEIFS($AH$3:$AH$722,$A$3:$A$722,$A437))/_xlfn.STDEV.S(_xlfn._xlws.FILTER($AH$3:$AH$722,$A$3:$A$722=$A437)),"")</f>
        <v>2.1145920604537367</v>
      </c>
      <c r="AM437" s="18">
        <f t="shared" si="130"/>
        <v>-5.9610492486900174E-2</v>
      </c>
      <c r="AN437" s="18">
        <f t="shared" si="131"/>
        <v>2.0780409340782766</v>
      </c>
      <c r="AO437">
        <f t="shared" si="132"/>
        <v>-2.1376514265651765</v>
      </c>
      <c r="AP437">
        <f t="shared" si="133"/>
        <v>1.3750422116308099</v>
      </c>
      <c r="AQ437">
        <f t="shared" si="134"/>
        <v>2.7515945964684967</v>
      </c>
      <c r="AR437" s="18" t="str">
        <f t="shared" si="135"/>
        <v>D. 균형일치형</v>
      </c>
      <c r="AS437">
        <f t="shared" si="136"/>
        <v>2.8684210526315792</v>
      </c>
      <c r="AT437">
        <f t="shared" si="137"/>
        <v>3.1111111111111112</v>
      </c>
      <c r="AU437">
        <f t="shared" si="138"/>
        <v>2.875</v>
      </c>
      <c r="AV437">
        <f t="shared" si="139"/>
        <v>2.84</v>
      </c>
    </row>
    <row r="438" spans="1:48" x14ac:dyDescent="0.3">
      <c r="A438" t="s">
        <v>137</v>
      </c>
      <c r="B438" t="s">
        <v>131</v>
      </c>
      <c r="C438">
        <v>2023</v>
      </c>
      <c r="D438" t="s">
        <v>90</v>
      </c>
      <c r="E438">
        <v>4</v>
      </c>
      <c r="F438">
        <v>6</v>
      </c>
      <c r="G438">
        <v>6</v>
      </c>
      <c r="H438">
        <v>2</v>
      </c>
      <c r="I438">
        <f t="shared" si="120"/>
        <v>4.4000000000000004</v>
      </c>
      <c r="J438">
        <f t="array" ref="J438">STDEV(IF(($B$3:$B$722=$B438)*($C$3:$C$722=$C438)*($D$3:$D$722=$D438),$E$3:$E$722))</f>
        <v>2.270584848790187</v>
      </c>
      <c r="K438">
        <f t="shared" si="121"/>
        <v>4</v>
      </c>
      <c r="L438">
        <f t="array" ref="L438">STDEV(IF(($B$3:$B$722=$B438)*($C$3:$C$722=$C438)*($D$3:$D$722=$D438),$F$3:$F$722))</f>
        <v>1.8856180831641267</v>
      </c>
      <c r="M438">
        <f t="shared" si="122"/>
        <v>6</v>
      </c>
      <c r="N438">
        <f t="array" ref="N438">STDEV(IF(($B$3:$B$722=$B438)*($C$3:$C$722=$C438)*($D$3:$D$722=$D438),$G$3:$G$722))</f>
        <v>2.3094010767585029</v>
      </c>
      <c r="O438">
        <f t="shared" si="123"/>
        <v>3.7</v>
      </c>
      <c r="P438">
        <f t="array" ref="P438">STDEV(IF(($B$3:$B$722=$B438)*($C$3:$C$722=$C438)*($D$3:$D$722=$D438),$H$3:$H$722))</f>
        <v>2.6687491868330793</v>
      </c>
      <c r="Q438" s="35">
        <f t="shared" si="124"/>
        <v>-0.17616606585441119</v>
      </c>
      <c r="R438">
        <f t="shared" si="125"/>
        <v>1.0606601717798212</v>
      </c>
      <c r="S438">
        <f t="shared" si="126"/>
        <v>0</v>
      </c>
      <c r="T438">
        <f t="shared" si="127"/>
        <v>-0.63700253601476009</v>
      </c>
      <c r="V438">
        <v>0</v>
      </c>
      <c r="W438">
        <v>0</v>
      </c>
      <c r="X438">
        <v>0</v>
      </c>
      <c r="Y438">
        <v>0</v>
      </c>
      <c r="Z438" s="25">
        <v>2.8684210526315792</v>
      </c>
      <c r="AA438" s="28">
        <v>2.8947368421052642</v>
      </c>
      <c r="AB438" s="28">
        <v>2.3684210526315792</v>
      </c>
      <c r="AC438" s="28">
        <v>2.6842105263157889</v>
      </c>
      <c r="AD438" s="31">
        <v>2.8684210526315792</v>
      </c>
      <c r="AE438" s="31">
        <v>2.1052631578947372</v>
      </c>
      <c r="AF438">
        <v>38</v>
      </c>
      <c r="AG438" s="28">
        <f t="shared" si="128"/>
        <v>2.6491228070175441</v>
      </c>
      <c r="AH438" s="31">
        <f t="shared" si="129"/>
        <v>2.4868421052631584</v>
      </c>
      <c r="AI438" s="22" cm="1">
        <f t="array" ref="AI438">IF(U438="",0,IFERROR((U438-AVERAGEIFS($U$3:$U$722,$A$3:$A$722,$A438))/_xlfn.STDEV.S(_xlfn._xlws.FILTER($U$3:$U$722,$A$3:$A$722=$A438)),0))</f>
        <v>0</v>
      </c>
      <c r="AJ438" s="25">
        <f t="array" ref="AJ438">IFERROR((Z438-AVERAGEIFS($Z$3:$Z$722,$A$3:$A$722,$A438))/_xlfn.STDEV.S(_xlfn._xlws.FILTER($Z$3:$Z$722,$A$3:$A$722=$A438)),"")</f>
        <v>-7.1118776716923196E-2</v>
      </c>
      <c r="AK438" s="28">
        <f t="array" ref="AK438">IFERROR((AG438-AVERAGEIFS($AG$3:$AG$722,$A$3:$A$722,$A438))/_xlfn.STDEV.S(_xlfn._xlws.FILTER($AG$3:$AG$722,$A$3:$A$722=$A438)),"")</f>
        <v>-0.96806489548000063</v>
      </c>
      <c r="AL438" s="31">
        <f t="array" ref="AL438">IFERROR((AH438-AVERAGEIFS($AH$3:$AH$722,$A$3:$A$722,$A438))/_xlfn.STDEV.S(_xlfn._xlws.FILTER($AH$3:$AH$722,$A$3:$A$722=$A438)),"")</f>
        <v>6.9872359344268886E-2</v>
      </c>
      <c r="AM438" s="18">
        <f t="shared" si="130"/>
        <v>0.17616606585441119</v>
      </c>
      <c r="AN438" s="18">
        <f t="shared" si="131"/>
        <v>0.105047289137488</v>
      </c>
      <c r="AO438">
        <f t="shared" si="132"/>
        <v>7.1118776716923196E-2</v>
      </c>
      <c r="AP438">
        <f t="shared" si="133"/>
        <v>-0.96806489548000063</v>
      </c>
      <c r="AQ438">
        <f t="shared" si="134"/>
        <v>0.70687489535902892</v>
      </c>
      <c r="AR438" s="18" t="str">
        <f t="shared" si="135"/>
        <v>D. 균형일치형</v>
      </c>
      <c r="AS438">
        <f t="shared" si="136"/>
        <v>3.1111111111111112</v>
      </c>
      <c r="AT438">
        <f t="shared" si="137"/>
        <v>2.875</v>
      </c>
      <c r="AU438">
        <f t="shared" si="138"/>
        <v>2.84</v>
      </c>
      <c r="AV438">
        <f t="shared" si="139"/>
        <v>2.875</v>
      </c>
    </row>
    <row r="439" spans="1:48" x14ac:dyDescent="0.3">
      <c r="A439" t="s">
        <v>137</v>
      </c>
      <c r="B439" t="s">
        <v>131</v>
      </c>
      <c r="C439">
        <v>2024</v>
      </c>
      <c r="D439" t="s">
        <v>91</v>
      </c>
      <c r="E439">
        <v>2</v>
      </c>
      <c r="F439">
        <v>4</v>
      </c>
      <c r="G439">
        <v>6</v>
      </c>
      <c r="H439">
        <v>1</v>
      </c>
      <c r="I439">
        <f t="shared" si="120"/>
        <v>4.2</v>
      </c>
      <c r="J439">
        <f t="array" ref="J439">STDEV(IF(($B$3:$B$722=$B439)*($C$3:$C$722=$C439)*($D$3:$D$722=$D439),$E$3:$E$722))</f>
        <v>2.2010098692292237</v>
      </c>
      <c r="K439">
        <f t="shared" si="121"/>
        <v>4.4000000000000004</v>
      </c>
      <c r="L439">
        <f t="array" ref="L439">STDEV(IF(($B$3:$B$722=$B439)*($C$3:$C$722=$C439)*($D$3:$D$722=$D439),$F$3:$F$722))</f>
        <v>1.837873166945363</v>
      </c>
      <c r="M439">
        <f t="shared" si="122"/>
        <v>6.8</v>
      </c>
      <c r="N439">
        <f t="array" ref="N439">STDEV(IF(($B$3:$B$722=$B439)*($C$3:$C$722=$C439)*($D$3:$D$722=$D439),$G$3:$G$722))</f>
        <v>2.529822128134704</v>
      </c>
      <c r="O439">
        <f t="shared" si="123"/>
        <v>3.8</v>
      </c>
      <c r="P439">
        <f t="array" ref="P439">STDEV(IF(($B$3:$B$722=$B439)*($C$3:$C$722=$C439)*($D$3:$D$722=$D439),$H$3:$H$722))</f>
        <v>2.5298221281347035</v>
      </c>
      <c r="Q439" s="35">
        <f t="shared" si="124"/>
        <v>-0.99954117914538154</v>
      </c>
      <c r="R439">
        <f t="shared" si="125"/>
        <v>-0.2176428750330037</v>
      </c>
      <c r="S439">
        <f t="shared" si="126"/>
        <v>-0.31622776601683777</v>
      </c>
      <c r="T439">
        <f t="shared" si="127"/>
        <v>-1.1067971810589328</v>
      </c>
      <c r="V439">
        <v>0</v>
      </c>
      <c r="W439">
        <v>0</v>
      </c>
      <c r="X439">
        <v>0</v>
      </c>
      <c r="Y439">
        <v>0</v>
      </c>
      <c r="Z439" s="25">
        <v>3.1111111111111112</v>
      </c>
      <c r="AA439" s="28">
        <v>2.7777777777777781</v>
      </c>
      <c r="AB439" s="28">
        <v>2.6</v>
      </c>
      <c r="AC439" s="28">
        <v>2.6888888888888891</v>
      </c>
      <c r="AD439" s="31">
        <v>2.9555555555555562</v>
      </c>
      <c r="AE439" s="31">
        <v>2.088888888888889</v>
      </c>
      <c r="AF439">
        <v>45</v>
      </c>
      <c r="AG439" s="28">
        <f t="shared" si="128"/>
        <v>2.6888888888888887</v>
      </c>
      <c r="AH439" s="31">
        <f t="shared" si="129"/>
        <v>2.5222222222222226</v>
      </c>
      <c r="AI439" s="22" cm="1">
        <f t="array" ref="AI439">IF(U439="",0,IFERROR((U439-AVERAGEIFS($U$3:$U$722,$A$3:$A$722,$A439))/_xlfn.STDEV.S(_xlfn._xlws.FILTER($U$3:$U$722,$A$3:$A$722=$A439)),0))</f>
        <v>0</v>
      </c>
      <c r="AJ439" s="25">
        <f t="array" ref="AJ439">IFERROR((Z439-AVERAGEIFS($Z$3:$Z$722,$A$3:$A$722,$A439))/_xlfn.STDEV.S(_xlfn._xlws.FILTER($Z$3:$Z$722,$A$3:$A$722=$A439)),"")</f>
        <v>1.2822570293168418</v>
      </c>
      <c r="AK439" s="28">
        <f t="array" ref="AK439">IFERROR((AG439-AVERAGEIFS($AG$3:$AG$722,$A$3:$A$722,$A439))/_xlfn.STDEV.S(_xlfn._xlws.FILTER($AG$3:$AG$722,$A$3:$A$722=$A439)),"")</f>
        <v>-0.61979979540670338</v>
      </c>
      <c r="AL439" s="31">
        <f t="array" ref="AL439">IFERROR((AH439-AVERAGEIFS($AH$3:$AH$722,$A$3:$A$722,$A439))/_xlfn.STDEV.S(_xlfn._xlws.FILTER($AH$3:$AH$722,$A$3:$A$722=$A439)),"")</f>
        <v>0.39648765153469129</v>
      </c>
      <c r="AM439" s="18">
        <f t="shared" si="130"/>
        <v>0.99954117914538154</v>
      </c>
      <c r="AN439" s="18">
        <f t="shared" si="131"/>
        <v>2.2817982084622233</v>
      </c>
      <c r="AO439">
        <f t="shared" si="132"/>
        <v>-1.2822570293168418</v>
      </c>
      <c r="AP439">
        <f t="shared" si="133"/>
        <v>-0.30357202938986561</v>
      </c>
      <c r="AQ439">
        <f t="shared" si="134"/>
        <v>1.5032848325936241</v>
      </c>
      <c r="AR439" s="18" t="str">
        <f t="shared" si="135"/>
        <v>E. 총체적과소형</v>
      </c>
      <c r="AS439">
        <f t="shared" si="136"/>
        <v>2.875</v>
      </c>
      <c r="AT439">
        <f t="shared" si="137"/>
        <v>2.84</v>
      </c>
      <c r="AU439">
        <f t="shared" si="138"/>
        <v>2.875</v>
      </c>
      <c r="AV439">
        <f t="shared" si="139"/>
        <v>2.833333333333333</v>
      </c>
    </row>
    <row r="440" spans="1:48" x14ac:dyDescent="0.3">
      <c r="A440" t="s">
        <v>137</v>
      </c>
      <c r="B440" t="s">
        <v>131</v>
      </c>
      <c r="C440">
        <v>2024</v>
      </c>
      <c r="D440" t="s">
        <v>92</v>
      </c>
      <c r="E440">
        <v>2</v>
      </c>
      <c r="F440">
        <v>4</v>
      </c>
      <c r="G440">
        <v>6</v>
      </c>
      <c r="H440">
        <v>1</v>
      </c>
      <c r="I440">
        <f t="shared" si="120"/>
        <v>4.2</v>
      </c>
      <c r="J440">
        <f t="array" ref="J440">STDEV(IF(($B$3:$B$722=$B440)*($C$3:$C$722=$C440)*($D$3:$D$722=$D440),$E$3:$E$722))</f>
        <v>2.2010098692292237</v>
      </c>
      <c r="K440">
        <f t="shared" si="121"/>
        <v>4.4000000000000004</v>
      </c>
      <c r="L440">
        <f t="array" ref="L440">STDEV(IF(($B$3:$B$722=$B440)*($C$3:$C$722=$C440)*($D$3:$D$722=$D440),$F$3:$F$722))</f>
        <v>1.837873166945363</v>
      </c>
      <c r="M440">
        <f t="shared" si="122"/>
        <v>6.8</v>
      </c>
      <c r="N440">
        <f t="array" ref="N440">STDEV(IF(($B$3:$B$722=$B440)*($C$3:$C$722=$C440)*($D$3:$D$722=$D440),$G$3:$G$722))</f>
        <v>2.529822128134704</v>
      </c>
      <c r="O440">
        <f t="shared" si="123"/>
        <v>3.8</v>
      </c>
      <c r="P440">
        <f t="array" ref="P440">STDEV(IF(($B$3:$B$722=$B440)*($C$3:$C$722=$C440)*($D$3:$D$722=$D440),$H$3:$H$722))</f>
        <v>2.5298221281347035</v>
      </c>
      <c r="Q440" s="35">
        <f t="shared" si="124"/>
        <v>-0.99954117914538154</v>
      </c>
      <c r="R440">
        <f t="shared" si="125"/>
        <v>-0.2176428750330037</v>
      </c>
      <c r="S440">
        <f t="shared" si="126"/>
        <v>-0.31622776601683777</v>
      </c>
      <c r="T440">
        <f t="shared" si="127"/>
        <v>-1.1067971810589328</v>
      </c>
      <c r="V440">
        <v>1</v>
      </c>
      <c r="W440">
        <v>0</v>
      </c>
      <c r="X440">
        <v>1</v>
      </c>
      <c r="Y440">
        <v>2</v>
      </c>
      <c r="Z440" s="25">
        <v>2.875</v>
      </c>
      <c r="AA440" s="28">
        <v>2.895833333333333</v>
      </c>
      <c r="AB440" s="28">
        <v>2.895833333333333</v>
      </c>
      <c r="AC440" s="28">
        <v>2.979166666666667</v>
      </c>
      <c r="AD440" s="31">
        <v>2.979166666666667</v>
      </c>
      <c r="AE440" s="31">
        <v>2.145833333333333</v>
      </c>
      <c r="AF440">
        <v>48</v>
      </c>
      <c r="AG440" s="28">
        <f t="shared" si="128"/>
        <v>2.9236111111111107</v>
      </c>
      <c r="AH440" s="31">
        <f t="shared" si="129"/>
        <v>2.5625</v>
      </c>
      <c r="AI440" s="22" cm="1">
        <f t="array" ref="AI440">IF(U440="",0,IFERROR((U440-AVERAGEIFS($U$3:$U$722,$A$3:$A$722,$A440))/_xlfn.STDEV.S(_xlfn._xlws.FILTER($U$3:$U$722,$A$3:$A$722=$A440)),0))</f>
        <v>0</v>
      </c>
      <c r="AJ440" s="25">
        <f t="array" ref="AJ440">IFERROR((Z440-AVERAGEIFS($Z$3:$Z$722,$A$3:$A$722,$A440))/_xlfn.STDEV.S(_xlfn._xlws.FILTER($Z$3:$Z$722,$A$3:$A$722=$A440)),"")</f>
        <v>-3.4430878360587593E-2</v>
      </c>
      <c r="AK440" s="28">
        <f t="array" ref="AK440">IFERROR((AG440-AVERAGEIFS($AG$3:$AG$722,$A$3:$A$722,$A440))/_xlfn.STDEV.S(_xlfn._xlws.FILTER($AG$3:$AG$722,$A$3:$A$722=$A440)),"")</f>
        <v>1.4358605655039025</v>
      </c>
      <c r="AL440" s="31">
        <f t="array" ref="AL440">IFERROR((AH440-AVERAGEIFS($AH$3:$AH$722,$A$3:$A$722,$A440))/_xlfn.STDEV.S(_xlfn._xlws.FILTER($AH$3:$AH$722,$A$3:$A$722=$A440)),"")</f>
        <v>0.76831621764403402</v>
      </c>
      <c r="AM440" s="18">
        <f t="shared" si="130"/>
        <v>0.99954117914538154</v>
      </c>
      <c r="AN440" s="18">
        <f t="shared" si="131"/>
        <v>0.96511030078479398</v>
      </c>
      <c r="AO440">
        <f t="shared" si="132"/>
        <v>3.4430878360587593E-2</v>
      </c>
      <c r="AP440">
        <f t="shared" si="133"/>
        <v>1.7520883315207403</v>
      </c>
      <c r="AQ440">
        <f t="shared" si="134"/>
        <v>1.8751133987029669</v>
      </c>
      <c r="AR440" s="18" t="str">
        <f t="shared" si="135"/>
        <v>E. 총체적과소형</v>
      </c>
      <c r="AS440">
        <f t="shared" si="136"/>
        <v>2.84</v>
      </c>
      <c r="AT440">
        <f t="shared" si="137"/>
        <v>2.875</v>
      </c>
      <c r="AU440">
        <f t="shared" si="138"/>
        <v>2.833333333333333</v>
      </c>
      <c r="AV440">
        <f t="shared" si="139"/>
        <v>2.925925925925926</v>
      </c>
    </row>
    <row r="441" spans="1:48" x14ac:dyDescent="0.3">
      <c r="A441" t="s">
        <v>137</v>
      </c>
      <c r="B441" t="s">
        <v>131</v>
      </c>
      <c r="C441">
        <v>2024</v>
      </c>
      <c r="D441" t="s">
        <v>93</v>
      </c>
      <c r="E441">
        <v>2</v>
      </c>
      <c r="F441">
        <v>4</v>
      </c>
      <c r="G441">
        <v>6</v>
      </c>
      <c r="H441">
        <v>1</v>
      </c>
      <c r="I441">
        <f t="shared" si="120"/>
        <v>4.2</v>
      </c>
      <c r="J441">
        <f t="array" ref="J441">STDEV(IF(($B$3:$B$722=$B441)*($C$3:$C$722=$C441)*($D$3:$D$722=$D441),$E$3:$E$722))</f>
        <v>2.2010098692292237</v>
      </c>
      <c r="K441">
        <f t="shared" si="121"/>
        <v>4.4000000000000004</v>
      </c>
      <c r="L441">
        <f t="array" ref="L441">STDEV(IF(($B$3:$B$722=$B441)*($C$3:$C$722=$C441)*($D$3:$D$722=$D441),$F$3:$F$722))</f>
        <v>1.837873166945363</v>
      </c>
      <c r="M441">
        <f t="shared" si="122"/>
        <v>6.8</v>
      </c>
      <c r="N441">
        <f t="array" ref="N441">STDEV(IF(($B$3:$B$722=$B441)*($C$3:$C$722=$C441)*($D$3:$D$722=$D441),$G$3:$G$722))</f>
        <v>2.529822128134704</v>
      </c>
      <c r="O441">
        <f t="shared" si="123"/>
        <v>3.8</v>
      </c>
      <c r="P441">
        <f t="array" ref="P441">STDEV(IF(($B$3:$B$722=$B441)*($C$3:$C$722=$C441)*($D$3:$D$722=$D441),$H$3:$H$722))</f>
        <v>2.5298221281347035</v>
      </c>
      <c r="Q441" s="35">
        <f t="shared" si="124"/>
        <v>-0.99954117914538154</v>
      </c>
      <c r="R441">
        <f t="shared" si="125"/>
        <v>-0.2176428750330037</v>
      </c>
      <c r="S441">
        <f t="shared" si="126"/>
        <v>-0.31622776601683777</v>
      </c>
      <c r="T441">
        <f t="shared" si="127"/>
        <v>-1.1067971810589328</v>
      </c>
      <c r="V441">
        <v>1</v>
      </c>
      <c r="W441">
        <v>1</v>
      </c>
      <c r="X441">
        <v>0</v>
      </c>
      <c r="Y441">
        <v>2</v>
      </c>
      <c r="Z441" s="25">
        <v>2.84</v>
      </c>
      <c r="AA441" s="28">
        <v>3.04</v>
      </c>
      <c r="AB441" s="28">
        <v>2.52</v>
      </c>
      <c r="AC441" s="28">
        <v>2.8</v>
      </c>
      <c r="AD441" s="31">
        <v>2.88</v>
      </c>
      <c r="AE441" s="31">
        <v>2.08</v>
      </c>
      <c r="AF441">
        <v>25</v>
      </c>
      <c r="AG441" s="28">
        <f t="shared" si="128"/>
        <v>2.7866666666666666</v>
      </c>
      <c r="AH441" s="31">
        <f t="shared" si="129"/>
        <v>2.48</v>
      </c>
      <c r="AI441" s="22" cm="1">
        <f t="array" ref="AI441">IF(U441="",0,IFERROR((U441-AVERAGEIFS($U$3:$U$722,$A$3:$A$722,$A441))/_xlfn.STDEV.S(_xlfn._xlws.FILTER($U$3:$U$722,$A$3:$A$722=$A441)),0))</f>
        <v>0</v>
      </c>
      <c r="AJ441" s="25">
        <f t="array" ref="AJ441">IFERROR((Z441-AVERAGEIFS($Z$3:$Z$722,$A$3:$A$722,$A441))/_xlfn.STDEV.S(_xlfn._xlws.FILTER($Z$3:$Z$722,$A$3:$A$722=$A441)),"")</f>
        <v>-0.22961049761630142</v>
      </c>
      <c r="AK441" s="28">
        <f t="array" ref="AK441">IFERROR((AG441-AVERAGEIFS($AG$3:$AG$722,$A$3:$A$722,$A441))/_xlfn.STDEV.S(_xlfn._xlws.FILTER($AG$3:$AG$722,$A$3:$A$722=$A441)),"")</f>
        <v>0.23652262712647432</v>
      </c>
      <c r="AL441" s="31">
        <f t="array" ref="AL441">IFERROR((AH441-AVERAGEIFS($AH$3:$AH$722,$A$3:$A$722,$A441))/_xlfn.STDEV.S(_xlfn._xlws.FILTER($AH$3:$AH$722,$A$3:$A$722=$A441)),"")</f>
        <v>6.7087408545456499E-3</v>
      </c>
      <c r="AM441" s="18">
        <f t="shared" si="130"/>
        <v>0.99954117914538154</v>
      </c>
      <c r="AN441" s="18">
        <f t="shared" si="131"/>
        <v>0.76993068152908006</v>
      </c>
      <c r="AO441">
        <f t="shared" si="132"/>
        <v>0.22961049761630142</v>
      </c>
      <c r="AP441">
        <f t="shared" si="133"/>
        <v>0.55275039314331209</v>
      </c>
      <c r="AQ441">
        <f t="shared" si="134"/>
        <v>1.1135059219134784</v>
      </c>
      <c r="AR441" s="18" t="str">
        <f t="shared" si="135"/>
        <v>E. 총체적과소형</v>
      </c>
      <c r="AS441">
        <f t="shared" si="136"/>
        <v>2.875</v>
      </c>
      <c r="AT441">
        <f t="shared" si="137"/>
        <v>2.833333333333333</v>
      </c>
      <c r="AU441">
        <f t="shared" si="138"/>
        <v>2.925925925925926</v>
      </c>
      <c r="AV441">
        <f t="shared" si="139"/>
        <v>2.9444444444444451</v>
      </c>
    </row>
    <row r="442" spans="1:48" x14ac:dyDescent="0.3">
      <c r="A442" t="s">
        <v>137</v>
      </c>
      <c r="B442" t="s">
        <v>131</v>
      </c>
      <c r="C442">
        <v>2024</v>
      </c>
      <c r="D442" t="s">
        <v>94</v>
      </c>
      <c r="E442">
        <v>2</v>
      </c>
      <c r="F442">
        <v>4</v>
      </c>
      <c r="G442">
        <v>6</v>
      </c>
      <c r="H442">
        <v>1</v>
      </c>
      <c r="I442">
        <f t="shared" si="120"/>
        <v>4.2</v>
      </c>
      <c r="J442">
        <f t="array" ref="J442">STDEV(IF(($B$3:$B$722=$B442)*($C$3:$C$722=$C442)*($D$3:$D$722=$D442),$E$3:$E$722))</f>
        <v>2.2010098692292237</v>
      </c>
      <c r="K442">
        <f t="shared" si="121"/>
        <v>4.4000000000000004</v>
      </c>
      <c r="L442">
        <f t="array" ref="L442">STDEV(IF(($B$3:$B$722=$B442)*($C$3:$C$722=$C442)*($D$3:$D$722=$D442),$F$3:$F$722))</f>
        <v>1.837873166945363</v>
      </c>
      <c r="M442">
        <f t="shared" si="122"/>
        <v>6.8</v>
      </c>
      <c r="N442">
        <f t="array" ref="N442">STDEV(IF(($B$3:$B$722=$B442)*($C$3:$C$722=$C442)*($D$3:$D$722=$D442),$G$3:$G$722))</f>
        <v>2.529822128134704</v>
      </c>
      <c r="O442">
        <f t="shared" si="123"/>
        <v>3.8</v>
      </c>
      <c r="P442">
        <f t="array" ref="P442">STDEV(IF(($B$3:$B$722=$B442)*($C$3:$C$722=$C442)*($D$3:$D$722=$D442),$H$3:$H$722))</f>
        <v>2.5298221281347035</v>
      </c>
      <c r="Q442" s="35">
        <f t="shared" si="124"/>
        <v>-0.99954117914538154</v>
      </c>
      <c r="R442">
        <f t="shared" si="125"/>
        <v>-0.2176428750330037</v>
      </c>
      <c r="S442">
        <f t="shared" si="126"/>
        <v>-0.31622776601683777</v>
      </c>
      <c r="T442">
        <f t="shared" si="127"/>
        <v>-1.1067971810589328</v>
      </c>
      <c r="V442">
        <v>0</v>
      </c>
      <c r="W442">
        <v>0</v>
      </c>
      <c r="X442">
        <v>0</v>
      </c>
      <c r="Y442">
        <v>0</v>
      </c>
      <c r="Z442" s="25">
        <v>2.875</v>
      </c>
      <c r="AA442" s="28">
        <v>3</v>
      </c>
      <c r="AB442" s="28">
        <v>2.583333333333333</v>
      </c>
      <c r="AC442" s="28">
        <v>2.958333333333333</v>
      </c>
      <c r="AD442" s="31">
        <v>2.875</v>
      </c>
      <c r="AE442" s="31">
        <v>2.041666666666667</v>
      </c>
      <c r="AF442">
        <v>24</v>
      </c>
      <c r="AG442" s="28">
        <f t="shared" si="128"/>
        <v>2.8472222222222219</v>
      </c>
      <c r="AH442" s="31">
        <f t="shared" si="129"/>
        <v>2.4583333333333335</v>
      </c>
      <c r="AI442" s="22" cm="1">
        <f t="array" ref="AI442">IF(U442="",0,IFERROR((U442-AVERAGEIFS($U$3:$U$722,$A$3:$A$722,$A442))/_xlfn.STDEV.S(_xlfn._xlws.FILTER($U$3:$U$722,$A$3:$A$722=$A442)),0))</f>
        <v>0</v>
      </c>
      <c r="AJ442" s="25">
        <f t="array" ref="AJ442">IFERROR((Z442-AVERAGEIFS($Z$3:$Z$722,$A$3:$A$722,$A442))/_xlfn.STDEV.S(_xlfn._xlws.FILTER($Z$3:$Z$722,$A$3:$A$722=$A442)),"")</f>
        <v>-3.4430878360587593E-2</v>
      </c>
      <c r="AK442" s="28">
        <f t="array" ref="AK442">IFERROR((AG442-AVERAGEIFS($AG$3:$AG$722,$A$3:$A$722,$A442))/_xlfn.STDEV.S(_xlfn._xlws.FILTER($AG$3:$AG$722,$A$3:$A$722=$A442)),"")</f>
        <v>0.7668586728998591</v>
      </c>
      <c r="AL442" s="31">
        <f t="array" ref="AL442">IFERROR((AH442-AVERAGEIFS($AH$3:$AH$722,$A$3:$A$722,$A442))/_xlfn.STDEV.S(_xlfn._xlws.FILTER($AH$3:$AH$722,$A$3:$A$722=$A442)),"")</f>
        <v>-0.19330938436289416</v>
      </c>
      <c r="AM442" s="18">
        <f t="shared" si="130"/>
        <v>0.99954117914538154</v>
      </c>
      <c r="AN442" s="18">
        <f t="shared" si="131"/>
        <v>0.96511030078479398</v>
      </c>
      <c r="AO442">
        <f t="shared" si="132"/>
        <v>3.4430878360587593E-2</v>
      </c>
      <c r="AP442">
        <f t="shared" si="133"/>
        <v>1.083086438916697</v>
      </c>
      <c r="AQ442">
        <f t="shared" si="134"/>
        <v>0.91348779669603863</v>
      </c>
      <c r="AR442" s="18" t="str">
        <f t="shared" si="135"/>
        <v>E. 총체적과소형</v>
      </c>
      <c r="AS442">
        <f t="shared" si="136"/>
        <v>2.833333333333333</v>
      </c>
      <c r="AT442">
        <f t="shared" si="137"/>
        <v>2.925925925925926</v>
      </c>
      <c r="AU442">
        <f t="shared" si="138"/>
        <v>2.9444444444444451</v>
      </c>
      <c r="AV442">
        <f t="shared" si="139"/>
        <v>2.8888888888888888</v>
      </c>
    </row>
    <row r="443" spans="1:48" x14ac:dyDescent="0.3">
      <c r="A443" t="s">
        <v>137</v>
      </c>
      <c r="B443" t="s">
        <v>131</v>
      </c>
      <c r="C443">
        <v>2025</v>
      </c>
      <c r="D443" t="s">
        <v>95</v>
      </c>
      <c r="E443">
        <v>6</v>
      </c>
      <c r="F443">
        <v>6</v>
      </c>
      <c r="G443">
        <v>8</v>
      </c>
      <c r="H443">
        <v>4</v>
      </c>
      <c r="I443">
        <f t="shared" si="120"/>
        <v>4.8</v>
      </c>
      <c r="J443">
        <f t="array" ref="J443">STDEV(IF(($B$3:$B$722=$B443)*($C$3:$C$722=$C443)*($D$3:$D$722=$D443),$E$3:$E$722))</f>
        <v>2.1499353995462798</v>
      </c>
      <c r="K443">
        <f t="shared" si="121"/>
        <v>4.8</v>
      </c>
      <c r="L443">
        <f t="array" ref="L443">STDEV(IF(($B$3:$B$722=$B443)*($C$3:$C$722=$C443)*($D$3:$D$722=$D443),$F$3:$F$722))</f>
        <v>1.9321835661585915</v>
      </c>
      <c r="M443">
        <f t="shared" si="122"/>
        <v>6.6</v>
      </c>
      <c r="N443">
        <f t="array" ref="N443">STDEV(IF(($B$3:$B$722=$B443)*($C$3:$C$722=$C443)*($D$3:$D$722=$D443),$G$3:$G$722))</f>
        <v>2.5033311140691445</v>
      </c>
      <c r="O443">
        <f t="shared" si="123"/>
        <v>4.7</v>
      </c>
      <c r="P443">
        <f t="array" ref="P443">STDEV(IF(($B$3:$B$722=$B443)*($C$3:$C$722=$C443)*($D$3:$D$722=$D443),$H$3:$H$722))</f>
        <v>1.6363916944844767</v>
      </c>
      <c r="Q443" s="35">
        <f t="shared" si="124"/>
        <v>0.55815630565143814</v>
      </c>
      <c r="R443">
        <f t="shared" si="125"/>
        <v>0.62105900340811893</v>
      </c>
      <c r="S443">
        <f t="shared" si="126"/>
        <v>0.55925482335587307</v>
      </c>
      <c r="T443">
        <f t="shared" si="127"/>
        <v>-0.42777044295652317</v>
      </c>
      <c r="V443">
        <v>0</v>
      </c>
      <c r="W443">
        <v>1</v>
      </c>
      <c r="X443">
        <v>1</v>
      </c>
      <c r="Y443">
        <v>2</v>
      </c>
      <c r="Z443" s="25">
        <v>2.833333333333333</v>
      </c>
      <c r="AA443" s="28">
        <v>3.1111111111111112</v>
      </c>
      <c r="AB443" s="28">
        <v>2.333333333333333</v>
      </c>
      <c r="AC443" s="28">
        <v>2.9444444444444451</v>
      </c>
      <c r="AD443" s="31">
        <v>2.833333333333333</v>
      </c>
      <c r="AE443" s="31">
        <v>2.1111111111111112</v>
      </c>
      <c r="AF443">
        <v>18</v>
      </c>
      <c r="AG443" s="28">
        <f t="shared" si="128"/>
        <v>2.7962962962962963</v>
      </c>
      <c r="AH443" s="31">
        <f t="shared" si="129"/>
        <v>2.4722222222222223</v>
      </c>
      <c r="AI443" s="22" cm="1">
        <f t="array" ref="AI443">IF(U443="",0,IFERROR((U443-AVERAGEIFS($U$3:$U$722,$A$3:$A$722,$A443))/_xlfn.STDEV.S(_xlfn._xlws.FILTER($U$3:$U$722,$A$3:$A$722=$A443)),0))</f>
        <v>0</v>
      </c>
      <c r="AJ443" s="25">
        <f t="array" ref="AJ443">IFERROR((Z443-AVERAGEIFS($Z$3:$Z$722,$A$3:$A$722,$A443))/_xlfn.STDEV.S(_xlfn._xlws.FILTER($Z$3:$Z$722,$A$3:$A$722=$A443)),"")</f>
        <v>-0.26678756795072384</v>
      </c>
      <c r="AK443" s="28">
        <f t="array" ref="AK443">IFERROR((AG443-AVERAGEIFS($AG$3:$AG$722,$A$3:$A$722,$A443))/_xlfn.STDEV.S(_xlfn._xlws.FILTER($AG$3:$AG$722,$A$3:$A$722=$A443)),"")</f>
        <v>0.32085741116383276</v>
      </c>
      <c r="AL443" s="31">
        <f t="array" ref="AL443">IFERROR((AH443-AVERAGEIFS($AH$3:$AH$722,$A$3:$A$722,$A443))/_xlfn.STDEV.S(_xlfn._xlws.FILTER($AH$3:$AH$722,$A$3:$A$722=$A443)),"")</f>
        <v>-6.5092637428637343E-2</v>
      </c>
      <c r="AM443" s="18">
        <f t="shared" si="130"/>
        <v>-0.55815630565143814</v>
      </c>
      <c r="AN443" s="18">
        <f t="shared" si="131"/>
        <v>-0.82494387360216193</v>
      </c>
      <c r="AO443">
        <f t="shared" si="132"/>
        <v>0.26678756795072384</v>
      </c>
      <c r="AP443">
        <f t="shared" si="133"/>
        <v>-0.2383974121920403</v>
      </c>
      <c r="AQ443">
        <f t="shared" si="134"/>
        <v>0.36267780552788581</v>
      </c>
      <c r="AR443" s="18" t="str">
        <f t="shared" si="135"/>
        <v>A. 총체적과장형</v>
      </c>
      <c r="AS443">
        <f t="shared" si="136"/>
        <v>2.925925925925926</v>
      </c>
      <c r="AT443">
        <f t="shared" si="137"/>
        <v>2.9444444444444451</v>
      </c>
      <c r="AU443">
        <f t="shared" si="138"/>
        <v>2.8888888888888888</v>
      </c>
      <c r="AV443" t="str">
        <f t="shared" si="139"/>
        <v/>
      </c>
    </row>
    <row r="444" spans="1:48" x14ac:dyDescent="0.3">
      <c r="A444" t="s">
        <v>137</v>
      </c>
      <c r="B444" t="s">
        <v>131</v>
      </c>
      <c r="C444">
        <v>2025</v>
      </c>
      <c r="D444" t="s">
        <v>96</v>
      </c>
      <c r="E444">
        <v>6</v>
      </c>
      <c r="F444">
        <v>6</v>
      </c>
      <c r="G444">
        <v>8</v>
      </c>
      <c r="H444">
        <v>4</v>
      </c>
      <c r="I444">
        <f t="shared" si="120"/>
        <v>4.8</v>
      </c>
      <c r="J444">
        <f t="array" ref="J444">STDEV(IF(($B$3:$B$722=$B444)*($C$3:$C$722=$C444)*($D$3:$D$722=$D444),$E$3:$E$722))</f>
        <v>2.1499353995462798</v>
      </c>
      <c r="K444">
        <f t="shared" si="121"/>
        <v>4.8</v>
      </c>
      <c r="L444">
        <f t="array" ref="L444">STDEV(IF(($B$3:$B$722=$B444)*($C$3:$C$722=$C444)*($D$3:$D$722=$D444),$F$3:$F$722))</f>
        <v>1.9321835661585915</v>
      </c>
      <c r="M444">
        <f t="shared" si="122"/>
        <v>6.6</v>
      </c>
      <c r="N444">
        <f t="array" ref="N444">STDEV(IF(($B$3:$B$722=$B444)*($C$3:$C$722=$C444)*($D$3:$D$722=$D444),$G$3:$G$722))</f>
        <v>2.5033311140691445</v>
      </c>
      <c r="O444">
        <f t="shared" si="123"/>
        <v>4.7</v>
      </c>
      <c r="P444">
        <f t="array" ref="P444">STDEV(IF(($B$3:$B$722=$B444)*($C$3:$C$722=$C444)*($D$3:$D$722=$D444),$H$3:$H$722))</f>
        <v>1.6363916944844767</v>
      </c>
      <c r="Q444" s="35">
        <f t="shared" si="124"/>
        <v>0.55815630565143814</v>
      </c>
      <c r="R444">
        <f t="shared" si="125"/>
        <v>0.62105900340811893</v>
      </c>
      <c r="S444">
        <f t="shared" si="126"/>
        <v>0.55925482335587307</v>
      </c>
      <c r="T444">
        <f t="shared" si="127"/>
        <v>-0.42777044295652317</v>
      </c>
      <c r="V444">
        <v>0</v>
      </c>
      <c r="W444">
        <v>0</v>
      </c>
      <c r="X444">
        <v>0</v>
      </c>
      <c r="Y444">
        <v>0</v>
      </c>
      <c r="Z444" s="25">
        <v>2.925925925925926</v>
      </c>
      <c r="AA444" s="28">
        <v>2.9629629629629628</v>
      </c>
      <c r="AB444" s="28">
        <v>2.592592592592593</v>
      </c>
      <c r="AC444" s="28">
        <v>2.7407407407407409</v>
      </c>
      <c r="AD444" s="31">
        <v>2.666666666666667</v>
      </c>
      <c r="AE444" s="31">
        <v>2.1481481481481479</v>
      </c>
      <c r="AF444">
        <v>27</v>
      </c>
      <c r="AG444" s="28">
        <f t="shared" si="128"/>
        <v>2.7654320987654319</v>
      </c>
      <c r="AH444" s="31">
        <f t="shared" si="129"/>
        <v>2.4074074074074074</v>
      </c>
      <c r="AI444" s="22" cm="1">
        <f t="array" ref="AI444">IF(U444="",0,IFERROR((U444-AVERAGEIFS($U$3:$U$722,$A$3:$A$722,$A444))/_xlfn.STDEV.S(_xlfn._xlws.FILTER($U$3:$U$722,$A$3:$A$722=$A444)),0))</f>
        <v>0</v>
      </c>
      <c r="AJ444" s="25">
        <f t="array" ref="AJ444">IFERROR((Z444-AVERAGEIFS($Z$3:$Z$722,$A$3:$A$722,$A444))/_xlfn.STDEV.S(_xlfn._xlws.FILTER($Z$3:$Z$722,$A$3:$A$722=$A444)),"")</f>
        <v>0.24956063113846641</v>
      </c>
      <c r="AK444" s="28">
        <f t="array" ref="AK444">IFERROR((AG444-AVERAGEIFS($AG$3:$AG$722,$A$3:$A$722,$A444))/_xlfn.STDEV.S(_xlfn._xlws.FILTER($AG$3:$AG$722,$A$3:$A$722=$A444)),"")</f>
        <v>5.055361617229872E-2</v>
      </c>
      <c r="AL444" s="31">
        <f t="array" ref="AL444">IFERROR((AH444-AVERAGEIFS($AH$3:$AH$722,$A$3:$A$722,$A444))/_xlfn.STDEV.S(_xlfn._xlws.FILTER($AH$3:$AH$722,$A$3:$A$722=$A444)),"")</f>
        <v>-0.66343745645517194</v>
      </c>
      <c r="AM444" s="18">
        <f t="shared" si="130"/>
        <v>-0.55815630565143814</v>
      </c>
      <c r="AN444" s="18">
        <f t="shared" si="131"/>
        <v>-0.30859567451297176</v>
      </c>
      <c r="AO444">
        <f t="shared" si="132"/>
        <v>-0.24956063113846641</v>
      </c>
      <c r="AP444">
        <f t="shared" si="133"/>
        <v>-0.50870120718357437</v>
      </c>
      <c r="AQ444">
        <f t="shared" si="134"/>
        <v>-0.23566701349864877</v>
      </c>
      <c r="AR444" s="18" t="str">
        <f t="shared" si="135"/>
        <v>A. 총체적과장형</v>
      </c>
      <c r="AS444">
        <f t="shared" si="136"/>
        <v>2.9444444444444451</v>
      </c>
      <c r="AT444">
        <f t="shared" si="137"/>
        <v>2.8888888888888888</v>
      </c>
      <c r="AU444" t="str">
        <f t="shared" si="138"/>
        <v/>
      </c>
      <c r="AV444" t="str">
        <f t="shared" si="139"/>
        <v/>
      </c>
    </row>
    <row r="445" spans="1:48" x14ac:dyDescent="0.3">
      <c r="A445" t="s">
        <v>137</v>
      </c>
      <c r="B445" t="s">
        <v>131</v>
      </c>
      <c r="C445">
        <v>2025</v>
      </c>
      <c r="D445" t="s">
        <v>97</v>
      </c>
      <c r="E445">
        <v>6</v>
      </c>
      <c r="F445">
        <v>6</v>
      </c>
      <c r="G445">
        <v>8</v>
      </c>
      <c r="H445">
        <v>4</v>
      </c>
      <c r="I445">
        <f t="shared" si="120"/>
        <v>4.8</v>
      </c>
      <c r="J445">
        <f t="array" ref="J445">STDEV(IF(($B$3:$B$722=$B445)*($C$3:$C$722=$C445)*($D$3:$D$722=$D445),$E$3:$E$722))</f>
        <v>2.1499353995462798</v>
      </c>
      <c r="K445">
        <f t="shared" si="121"/>
        <v>4.8</v>
      </c>
      <c r="L445">
        <f t="array" ref="L445">STDEV(IF(($B$3:$B$722=$B445)*($C$3:$C$722=$C445)*($D$3:$D$722=$D445),$F$3:$F$722))</f>
        <v>1.9321835661585915</v>
      </c>
      <c r="M445">
        <f t="shared" si="122"/>
        <v>6.6</v>
      </c>
      <c r="N445">
        <f t="array" ref="N445">STDEV(IF(($B$3:$B$722=$B445)*($C$3:$C$722=$C445)*($D$3:$D$722=$D445),$G$3:$G$722))</f>
        <v>2.5033311140691445</v>
      </c>
      <c r="O445">
        <f t="shared" si="123"/>
        <v>4.7</v>
      </c>
      <c r="P445">
        <f t="array" ref="P445">STDEV(IF(($B$3:$B$722=$B445)*($C$3:$C$722=$C445)*($D$3:$D$722=$D445),$H$3:$H$722))</f>
        <v>1.6363916944844767</v>
      </c>
      <c r="Q445" s="35">
        <f t="shared" si="124"/>
        <v>0.55815630565143814</v>
      </c>
      <c r="R445">
        <f t="shared" si="125"/>
        <v>0.62105900340811893</v>
      </c>
      <c r="S445">
        <f t="shared" si="126"/>
        <v>0.55925482335587307</v>
      </c>
      <c r="T445">
        <f t="shared" si="127"/>
        <v>-0.42777044295652317</v>
      </c>
      <c r="U445" s="22">
        <v>-0.82921666666666682</v>
      </c>
      <c r="V445">
        <v>0</v>
      </c>
      <c r="W445">
        <v>5</v>
      </c>
      <c r="X445">
        <v>1</v>
      </c>
      <c r="Y445">
        <v>6</v>
      </c>
      <c r="Z445" s="25">
        <v>2.9444444444444451</v>
      </c>
      <c r="AA445" s="28">
        <v>3.2777777777777781</v>
      </c>
      <c r="AB445" s="28">
        <v>2.166666666666667</v>
      </c>
      <c r="AC445" s="28">
        <v>3</v>
      </c>
      <c r="AD445" s="31">
        <v>2.833333333333333</v>
      </c>
      <c r="AE445" s="31">
        <v>2.2777777777777781</v>
      </c>
      <c r="AF445">
        <v>18</v>
      </c>
      <c r="AG445" s="28">
        <f t="shared" si="128"/>
        <v>2.8148148148148149</v>
      </c>
      <c r="AH445" s="31">
        <f t="shared" si="129"/>
        <v>2.5555555555555554</v>
      </c>
      <c r="AI445" s="22" cm="1">
        <f t="array" ref="AI445">IF(U445="",0,IFERROR((U445-AVERAGEIFS($U$3:$U$722,$A$3:$A$722,$A445))/_xlfn.STDEV.S(_xlfn._xlws.FILTER($U$3:$U$722,$A$3:$A$722=$A445)),0))</f>
        <v>-0.86104331236296339</v>
      </c>
      <c r="AJ445" s="25">
        <f t="array" ref="AJ445">IFERROR((Z445-AVERAGEIFS($Z$3:$Z$722,$A$3:$A$722,$A445))/_xlfn.STDEV.S(_xlfn._xlws.FILTER($Z$3:$Z$722,$A$3:$A$722=$A445)),"")</f>
        <v>0.35283027095630692</v>
      </c>
      <c r="AK445" s="28">
        <f t="array" ref="AK445">IFERROR((AG445-AVERAGEIFS($AG$3:$AG$722,$A$3:$A$722,$A445))/_xlfn.STDEV.S(_xlfn._xlws.FILTER($AG$3:$AG$722,$A$3:$A$722=$A445)),"")</f>
        <v>0.48303968815875326</v>
      </c>
      <c r="AL445" s="31">
        <f t="array" ref="AL445">IFERROR((AH445-AVERAGEIFS($AH$3:$AH$722,$A$3:$A$722,$A445))/_xlfn.STDEV.S(_xlfn._xlws.FILTER($AH$3:$AH$722,$A$3:$A$722=$A445)),"")</f>
        <v>0.70420784417690352</v>
      </c>
      <c r="AM445" s="18">
        <f t="shared" si="130"/>
        <v>-1.4191996180144015</v>
      </c>
      <c r="AN445" s="18">
        <f t="shared" si="131"/>
        <v>-0.20532603469513122</v>
      </c>
      <c r="AO445">
        <f t="shared" si="132"/>
        <v>-1.2138735833192702</v>
      </c>
      <c r="AP445">
        <f t="shared" si="133"/>
        <v>-7.621513519711981E-2</v>
      </c>
      <c r="AQ445">
        <f t="shared" si="134"/>
        <v>1.1319782871334267</v>
      </c>
      <c r="AR445" s="18" t="str">
        <f t="shared" si="135"/>
        <v>D. 균형일치형</v>
      </c>
      <c r="AS445">
        <f t="shared" si="136"/>
        <v>2.8888888888888888</v>
      </c>
      <c r="AT445" t="str">
        <f t="shared" si="137"/>
        <v/>
      </c>
      <c r="AU445" t="str">
        <f t="shared" si="138"/>
        <v/>
      </c>
      <c r="AV445" t="str">
        <f t="shared" si="139"/>
        <v/>
      </c>
    </row>
    <row r="446" spans="1:48" x14ac:dyDescent="0.3">
      <c r="A446" t="s">
        <v>137</v>
      </c>
      <c r="B446" t="s">
        <v>131</v>
      </c>
      <c r="C446">
        <v>2025</v>
      </c>
      <c r="D446" t="s">
        <v>98</v>
      </c>
      <c r="E446">
        <v>6</v>
      </c>
      <c r="F446">
        <v>6</v>
      </c>
      <c r="G446">
        <v>8</v>
      </c>
      <c r="H446">
        <v>4</v>
      </c>
      <c r="I446">
        <f t="shared" si="120"/>
        <v>4.8</v>
      </c>
      <c r="J446">
        <f t="array" ref="J446">STDEV(IF(($B$3:$B$722=$B446)*($C$3:$C$722=$C446)*($D$3:$D$722=$D446),$E$3:$E$722))</f>
        <v>2.1499353995462798</v>
      </c>
      <c r="K446">
        <f t="shared" si="121"/>
        <v>4.8</v>
      </c>
      <c r="L446">
        <f t="array" ref="L446">STDEV(IF(($B$3:$B$722=$B446)*($C$3:$C$722=$C446)*($D$3:$D$722=$D446),$F$3:$F$722))</f>
        <v>1.9321835661585915</v>
      </c>
      <c r="M446">
        <f t="shared" si="122"/>
        <v>6.6</v>
      </c>
      <c r="N446">
        <f t="array" ref="N446">STDEV(IF(($B$3:$B$722=$B446)*($C$3:$C$722=$C446)*($D$3:$D$722=$D446),$G$3:$G$722))</f>
        <v>2.5033311140691445</v>
      </c>
      <c r="O446">
        <f t="shared" si="123"/>
        <v>4.7</v>
      </c>
      <c r="P446">
        <f t="array" ref="P446">STDEV(IF(($B$3:$B$722=$B446)*($C$3:$C$722=$C446)*($D$3:$D$722=$D446),$H$3:$H$722))</f>
        <v>1.6363916944844767</v>
      </c>
      <c r="Q446" s="35">
        <f t="shared" si="124"/>
        <v>0.55815630565143814</v>
      </c>
      <c r="R446">
        <f t="shared" si="125"/>
        <v>0.62105900340811893</v>
      </c>
      <c r="S446">
        <f t="shared" si="126"/>
        <v>0.55925482335587307</v>
      </c>
      <c r="T446">
        <f t="shared" si="127"/>
        <v>-0.42777044295652317</v>
      </c>
      <c r="U446" s="22">
        <v>0.38311428571428569</v>
      </c>
      <c r="V446">
        <v>4</v>
      </c>
      <c r="W446">
        <v>1</v>
      </c>
      <c r="X446">
        <v>2</v>
      </c>
      <c r="Y446">
        <v>7</v>
      </c>
      <c r="Z446" s="25">
        <v>2.8888888888888888</v>
      </c>
      <c r="AA446" s="28">
        <v>3.0555555555555558</v>
      </c>
      <c r="AB446" s="28">
        <v>2.3888888888888888</v>
      </c>
      <c r="AC446" s="28">
        <v>2.7222222222222219</v>
      </c>
      <c r="AD446" s="31">
        <v>2.8888888888888888</v>
      </c>
      <c r="AE446" s="31">
        <v>2.0555555555555558</v>
      </c>
      <c r="AF446">
        <v>18</v>
      </c>
      <c r="AG446" s="28">
        <f t="shared" si="128"/>
        <v>2.7222222222222219</v>
      </c>
      <c r="AH446" s="31">
        <f t="shared" si="129"/>
        <v>2.4722222222222223</v>
      </c>
      <c r="AI446" s="22" cm="1">
        <f t="array" ref="AI446">IF(U446="",0,IFERROR((U446-AVERAGEIFS($U$3:$U$722,$A$3:$A$722,$A446))/_xlfn.STDEV.S(_xlfn._xlws.FILTER($U$3:$U$722,$A$3:$A$722=$A446)),0))</f>
        <v>1.0968198707042749</v>
      </c>
      <c r="AJ446" s="25">
        <f t="array" ref="AJ446">IFERROR((Z446-AVERAGEIFS($Z$3:$Z$722,$A$3:$A$722,$A446))/_xlfn.STDEV.S(_xlfn._xlws.FILTER($Z$3:$Z$722,$A$3:$A$722=$A446)),"")</f>
        <v>4.3021351502790323E-2</v>
      </c>
      <c r="AK446" s="28">
        <f t="array" ref="AK446">IFERROR((AG446-AVERAGEIFS($AG$3:$AG$722,$A$3:$A$722,$A446))/_xlfn.STDEV.S(_xlfn._xlws.FILTER($AG$3:$AG$722,$A$3:$A$722=$A446)),"")</f>
        <v>-0.32787169681584899</v>
      </c>
      <c r="AL446" s="31">
        <f t="array" ref="AL446">IFERROR((AH446-AVERAGEIFS($AH$3:$AH$722,$A$3:$A$722,$A446))/_xlfn.STDEV.S(_xlfn._xlws.FILTER($AH$3:$AH$722,$A$3:$A$722=$A446)),"")</f>
        <v>-6.5092637428637343E-2</v>
      </c>
      <c r="AM446" s="18">
        <f t="shared" si="130"/>
        <v>0.53866356505283675</v>
      </c>
      <c r="AN446" s="18">
        <f t="shared" si="131"/>
        <v>-0.51513495414864785</v>
      </c>
      <c r="AO446">
        <f t="shared" si="132"/>
        <v>1.0537985192014845</v>
      </c>
      <c r="AP446">
        <f t="shared" si="133"/>
        <v>-0.887126520171722</v>
      </c>
      <c r="AQ446">
        <f t="shared" si="134"/>
        <v>0.36267780552788581</v>
      </c>
      <c r="AR446" s="18" t="str">
        <f t="shared" si="135"/>
        <v>C. 내부은폐형</v>
      </c>
      <c r="AS446" t="str">
        <f t="shared" si="136"/>
        <v/>
      </c>
      <c r="AT446" t="str">
        <f t="shared" si="137"/>
        <v/>
      </c>
      <c r="AU446" t="str">
        <f t="shared" si="138"/>
        <v/>
      </c>
      <c r="AV446" t="str">
        <f t="shared" si="139"/>
        <v/>
      </c>
    </row>
    <row r="447" spans="1:48" x14ac:dyDescent="0.3">
      <c r="A447" t="s">
        <v>138</v>
      </c>
      <c r="B447" t="s">
        <v>131</v>
      </c>
      <c r="C447">
        <v>2023</v>
      </c>
      <c r="D447" t="s">
        <v>87</v>
      </c>
      <c r="E447">
        <v>4</v>
      </c>
      <c r="F447">
        <v>2</v>
      </c>
      <c r="G447">
        <v>6</v>
      </c>
      <c r="H447">
        <v>4</v>
      </c>
      <c r="I447">
        <f t="shared" si="120"/>
        <v>4.4000000000000004</v>
      </c>
      <c r="J447">
        <f t="array" ref="J447">STDEV(IF(($B$3:$B$722=$B447)*($C$3:$C$722=$C447)*($D$3:$D$722=$D447),$E$3:$E$722))</f>
        <v>2.270584848790187</v>
      </c>
      <c r="K447">
        <f t="shared" si="121"/>
        <v>4</v>
      </c>
      <c r="L447">
        <f t="array" ref="L447">STDEV(IF(($B$3:$B$722=$B447)*($C$3:$C$722=$C447)*($D$3:$D$722=$D447),$F$3:$F$722))</f>
        <v>1.8856180831641267</v>
      </c>
      <c r="M447">
        <f t="shared" si="122"/>
        <v>6</v>
      </c>
      <c r="N447">
        <f t="array" ref="N447">STDEV(IF(($B$3:$B$722=$B447)*($C$3:$C$722=$C447)*($D$3:$D$722=$D447),$G$3:$G$722))</f>
        <v>2.3094010767585029</v>
      </c>
      <c r="O447">
        <f t="shared" si="123"/>
        <v>3.7</v>
      </c>
      <c r="P447">
        <f t="array" ref="P447">STDEV(IF(($B$3:$B$722=$B447)*($C$3:$C$722=$C447)*($D$3:$D$722=$D447),$H$3:$H$722))</f>
        <v>2.6687491868330793</v>
      </c>
      <c r="Q447" s="35">
        <f t="shared" si="124"/>
        <v>-0.17616606585441119</v>
      </c>
      <c r="R447">
        <f t="shared" si="125"/>
        <v>-1.0606601717798212</v>
      </c>
      <c r="S447">
        <f t="shared" si="126"/>
        <v>0</v>
      </c>
      <c r="T447">
        <f t="shared" si="127"/>
        <v>0.11241221223789875</v>
      </c>
      <c r="U447" s="22">
        <v>0.65185500000000007</v>
      </c>
      <c r="V447">
        <v>14</v>
      </c>
      <c r="W447">
        <v>0</v>
      </c>
      <c r="X447">
        <v>6</v>
      </c>
      <c r="Y447">
        <v>20</v>
      </c>
      <c r="Z447" s="25">
        <v>2.3913043478260869</v>
      </c>
      <c r="AA447" s="28">
        <v>2.4782608695652169</v>
      </c>
      <c r="AB447" s="28">
        <v>3.1739130434782612</v>
      </c>
      <c r="AC447" s="28">
        <v>2.2173913043478262</v>
      </c>
      <c r="AD447" s="31">
        <v>2.6086956521739131</v>
      </c>
      <c r="AE447" s="31">
        <v>1.9130434782608701</v>
      </c>
      <c r="AF447">
        <v>23</v>
      </c>
      <c r="AG447" s="28">
        <f t="shared" si="128"/>
        <v>2.6231884057971016</v>
      </c>
      <c r="AH447" s="31">
        <f t="shared" si="129"/>
        <v>2.2608695652173916</v>
      </c>
      <c r="AI447" s="22" cm="1">
        <f t="array" ref="AI447">IF(U447="",0,IFERROR((U447-AVERAGEIFS($U$3:$U$722,$A$3:$A$722,$A447))/_xlfn.STDEV.S(_xlfn._xlws.FILTER($U$3:$U$722,$A$3:$A$722=$A447)),0))</f>
        <v>0.23399706453394323</v>
      </c>
      <c r="AJ447" s="25">
        <f t="array" ref="AJ447">IFERROR((Z447-AVERAGEIFS($Z$3:$Z$722,$A$3:$A$722,$A447))/_xlfn.STDEV.S(_xlfn._xlws.FILTER($Z$3:$Z$722,$A$3:$A$722=$A447)),"")</f>
        <v>-0.89285017998249505</v>
      </c>
      <c r="AK447" s="28">
        <f t="array" ref="AK447">IFERROR((AG447-AVERAGEIFS($AG$3:$AG$722,$A$3:$A$722,$A447))/_xlfn.STDEV.S(_xlfn._xlws.FILTER($AG$3:$AG$722,$A$3:$A$722=$A447)),"")</f>
        <v>-0.33724038761022945</v>
      </c>
      <c r="AL447" s="31">
        <f t="array" ref="AL447">IFERROR((AH447-AVERAGEIFS($AH$3:$AH$722,$A$3:$A$722,$A447))/_xlfn.STDEV.S(_xlfn._xlws.FILTER($AH$3:$AH$722,$A$3:$A$722=$A447)),"")</f>
        <v>-0.36455057360730947</v>
      </c>
      <c r="AM447" s="18">
        <f t="shared" si="130"/>
        <v>0.41016313038835439</v>
      </c>
      <c r="AN447" s="18">
        <f t="shared" si="131"/>
        <v>-0.71668411412808386</v>
      </c>
      <c r="AO447">
        <f t="shared" si="132"/>
        <v>1.1268472445164384</v>
      </c>
      <c r="AP447">
        <f t="shared" si="133"/>
        <v>-0.33724038761022945</v>
      </c>
      <c r="AQ447">
        <f t="shared" si="134"/>
        <v>-0.47696278584520824</v>
      </c>
      <c r="AR447" s="18" t="str">
        <f t="shared" si="135"/>
        <v>C. 내부은폐형</v>
      </c>
      <c r="AS447">
        <f t="shared" si="136"/>
        <v>2.8181818181818179</v>
      </c>
      <c r="AT447">
        <f t="shared" si="137"/>
        <v>2.833333333333333</v>
      </c>
      <c r="AU447">
        <f t="shared" si="138"/>
        <v>2.9333333333333331</v>
      </c>
      <c r="AV447">
        <f t="shared" si="139"/>
        <v>2.8125</v>
      </c>
    </row>
    <row r="448" spans="1:48" x14ac:dyDescent="0.3">
      <c r="A448" t="s">
        <v>138</v>
      </c>
      <c r="B448" t="s">
        <v>131</v>
      </c>
      <c r="C448">
        <v>2023</v>
      </c>
      <c r="D448" t="s">
        <v>88</v>
      </c>
      <c r="E448">
        <v>4</v>
      </c>
      <c r="F448">
        <v>2</v>
      </c>
      <c r="G448">
        <v>6</v>
      </c>
      <c r="H448">
        <v>4</v>
      </c>
      <c r="I448">
        <f t="shared" si="120"/>
        <v>4.4000000000000004</v>
      </c>
      <c r="J448">
        <f t="array" ref="J448">STDEV(IF(($B$3:$B$722=$B448)*($C$3:$C$722=$C448)*($D$3:$D$722=$D448),$E$3:$E$722))</f>
        <v>2.270584848790187</v>
      </c>
      <c r="K448">
        <f t="shared" si="121"/>
        <v>4</v>
      </c>
      <c r="L448">
        <f t="array" ref="L448">STDEV(IF(($B$3:$B$722=$B448)*($C$3:$C$722=$C448)*($D$3:$D$722=$D448),$F$3:$F$722))</f>
        <v>1.8856180831641267</v>
      </c>
      <c r="M448">
        <f t="shared" si="122"/>
        <v>6</v>
      </c>
      <c r="N448">
        <f t="array" ref="N448">STDEV(IF(($B$3:$B$722=$B448)*($C$3:$C$722=$C448)*($D$3:$D$722=$D448),$G$3:$G$722))</f>
        <v>2.3094010767585029</v>
      </c>
      <c r="O448">
        <f t="shared" si="123"/>
        <v>3.7</v>
      </c>
      <c r="P448">
        <f t="array" ref="P448">STDEV(IF(($B$3:$B$722=$B448)*($C$3:$C$722=$C448)*($D$3:$D$722=$D448),$H$3:$H$722))</f>
        <v>2.6687491868330793</v>
      </c>
      <c r="Q448" s="35">
        <f t="shared" si="124"/>
        <v>-0.17616606585441119</v>
      </c>
      <c r="R448">
        <f t="shared" si="125"/>
        <v>-1.0606601717798212</v>
      </c>
      <c r="S448">
        <f t="shared" si="126"/>
        <v>0</v>
      </c>
      <c r="T448">
        <f t="shared" si="127"/>
        <v>0.11241221223789875</v>
      </c>
      <c r="U448" s="22">
        <v>0.49990000000000001</v>
      </c>
      <c r="V448">
        <v>6</v>
      </c>
      <c r="W448">
        <v>0</v>
      </c>
      <c r="X448">
        <v>6</v>
      </c>
      <c r="Y448">
        <v>12</v>
      </c>
      <c r="Z448" s="25">
        <v>2.8181818181818179</v>
      </c>
      <c r="AA448" s="28">
        <v>2.545454545454545</v>
      </c>
      <c r="AB448" s="28">
        <v>2.454545454545455</v>
      </c>
      <c r="AC448" s="28">
        <v>2.0909090909090908</v>
      </c>
      <c r="AD448" s="31">
        <v>2.545454545454545</v>
      </c>
      <c r="AE448" s="31">
        <v>1.8181818181818179</v>
      </c>
      <c r="AF448">
        <v>11</v>
      </c>
      <c r="AG448" s="28">
        <f t="shared" si="128"/>
        <v>2.3636363636363638</v>
      </c>
      <c r="AH448" s="31">
        <f t="shared" si="129"/>
        <v>2.1818181818181817</v>
      </c>
      <c r="AI448" s="22" cm="1">
        <f t="array" ref="AI448">IF(U448="",0,IFERROR((U448-AVERAGEIFS($U$3:$U$722,$A$3:$A$722,$A448))/_xlfn.STDEV.S(_xlfn._xlws.FILTER($U$3:$U$722,$A$3:$A$722=$A448)),0))</f>
        <v>-0.23513821857625658</v>
      </c>
      <c r="AJ448" s="25">
        <f t="array" ref="AJ448">IFERROR((Z448-AVERAGEIFS($Z$3:$Z$722,$A$3:$A$722,$A448))/_xlfn.STDEV.S(_xlfn._xlws.FILTER($Z$3:$Z$722,$A$3:$A$722=$A448)),"")</f>
        <v>0.32235661669344862</v>
      </c>
      <c r="AK448" s="28">
        <f t="array" ref="AK448">IFERROR((AG448-AVERAGEIFS($AG$3:$AG$722,$A$3:$A$722,$A448))/_xlfn.STDEV.S(_xlfn._xlws.FILTER($AG$3:$AG$722,$A$3:$A$722=$A448)),"")</f>
        <v>-1.1357316064539194</v>
      </c>
      <c r="AL448" s="31">
        <f t="array" ref="AL448">IFERROR((AH448-AVERAGEIFS($AH$3:$AH$722,$A$3:$A$722,$A448))/_xlfn.STDEV.S(_xlfn._xlws.FILTER($AH$3:$AH$722,$A$3:$A$722=$A448)),"")</f>
        <v>-0.71385636877060088</v>
      </c>
      <c r="AM448" s="18">
        <f t="shared" si="130"/>
        <v>-5.8972152721845389E-2</v>
      </c>
      <c r="AN448" s="18">
        <f t="shared" si="131"/>
        <v>0.49852268254785981</v>
      </c>
      <c r="AO448">
        <f t="shared" si="132"/>
        <v>-0.55749483526970522</v>
      </c>
      <c r="AP448">
        <f t="shared" si="133"/>
        <v>-1.1357316064539194</v>
      </c>
      <c r="AQ448">
        <f t="shared" si="134"/>
        <v>-0.82626858100849965</v>
      </c>
      <c r="AR448" s="18" t="str">
        <f t="shared" si="135"/>
        <v>D. 균형일치형</v>
      </c>
      <c r="AS448">
        <f t="shared" si="136"/>
        <v>2.833333333333333</v>
      </c>
      <c r="AT448">
        <f t="shared" si="137"/>
        <v>2.9333333333333331</v>
      </c>
      <c r="AU448">
        <f t="shared" si="138"/>
        <v>2.8125</v>
      </c>
      <c r="AV448">
        <f t="shared" si="139"/>
        <v>2.96</v>
      </c>
    </row>
    <row r="449" spans="1:48" x14ac:dyDescent="0.3">
      <c r="A449" t="s">
        <v>138</v>
      </c>
      <c r="B449" t="s">
        <v>131</v>
      </c>
      <c r="C449">
        <v>2023</v>
      </c>
      <c r="D449" t="s">
        <v>89</v>
      </c>
      <c r="E449">
        <v>4</v>
      </c>
      <c r="F449">
        <v>2</v>
      </c>
      <c r="G449">
        <v>6</v>
      </c>
      <c r="H449">
        <v>4</v>
      </c>
      <c r="I449">
        <f t="shared" si="120"/>
        <v>4.4000000000000004</v>
      </c>
      <c r="J449">
        <f t="array" ref="J449">STDEV(IF(($B$3:$B$722=$B449)*($C$3:$C$722=$C449)*($D$3:$D$722=$D449),$E$3:$E$722))</f>
        <v>2.270584848790187</v>
      </c>
      <c r="K449">
        <f t="shared" si="121"/>
        <v>4</v>
      </c>
      <c r="L449">
        <f t="array" ref="L449">STDEV(IF(($B$3:$B$722=$B449)*($C$3:$C$722=$C449)*($D$3:$D$722=$D449),$F$3:$F$722))</f>
        <v>1.8856180831641267</v>
      </c>
      <c r="M449">
        <f t="shared" si="122"/>
        <v>6</v>
      </c>
      <c r="N449">
        <f t="array" ref="N449">STDEV(IF(($B$3:$B$722=$B449)*($C$3:$C$722=$C449)*($D$3:$D$722=$D449),$G$3:$G$722))</f>
        <v>2.3094010767585029</v>
      </c>
      <c r="O449">
        <f t="shared" si="123"/>
        <v>3.7</v>
      </c>
      <c r="P449">
        <f t="array" ref="P449">STDEV(IF(($B$3:$B$722=$B449)*($C$3:$C$722=$C449)*($D$3:$D$722=$D449),$H$3:$H$722))</f>
        <v>2.6687491868330793</v>
      </c>
      <c r="Q449" s="35">
        <f t="shared" si="124"/>
        <v>-0.17616606585441119</v>
      </c>
      <c r="R449">
        <f t="shared" si="125"/>
        <v>-1.0606601717798212</v>
      </c>
      <c r="S449">
        <f t="shared" si="126"/>
        <v>0</v>
      </c>
      <c r="T449">
        <f t="shared" si="127"/>
        <v>0.11241221223789875</v>
      </c>
      <c r="U449" s="22">
        <v>0.49486363636363639</v>
      </c>
      <c r="V449">
        <v>6</v>
      </c>
      <c r="W449">
        <v>2</v>
      </c>
      <c r="X449">
        <v>3</v>
      </c>
      <c r="Y449">
        <v>11</v>
      </c>
      <c r="Z449" s="25">
        <v>2.833333333333333</v>
      </c>
      <c r="AA449" s="28">
        <v>3.166666666666667</v>
      </c>
      <c r="AB449" s="28">
        <v>3.0555555555555558</v>
      </c>
      <c r="AC449" s="28">
        <v>3</v>
      </c>
      <c r="AD449" s="31">
        <v>3.166666666666667</v>
      </c>
      <c r="AE449" s="31">
        <v>2.4444444444444451</v>
      </c>
      <c r="AF449">
        <v>18</v>
      </c>
      <c r="AG449" s="28">
        <f t="shared" si="128"/>
        <v>3.0740740740740744</v>
      </c>
      <c r="AH449" s="31">
        <f t="shared" si="129"/>
        <v>2.8055555555555562</v>
      </c>
      <c r="AI449" s="22" cm="1">
        <f t="array" ref="AI449">IF(U449="",0,IFERROR((U449-AVERAGEIFS($U$3:$U$722,$A$3:$A$722,$A449))/_xlfn.STDEV.S(_xlfn._xlws.FILTER($U$3:$U$722,$A$3:$A$722=$A449)),0))</f>
        <v>-0.2506871368770125</v>
      </c>
      <c r="AJ449" s="25">
        <f t="array" ref="AJ449">IFERROR((Z449-AVERAGEIFS($Z$3:$Z$722,$A$3:$A$722,$A449))/_xlfn.STDEV.S(_xlfn._xlws.FILTER($Z$3:$Z$722,$A$3:$A$722=$A449)),"")</f>
        <v>0.3654889566989219</v>
      </c>
      <c r="AK449" s="28">
        <f t="array" ref="AK449">IFERROR((AG449-AVERAGEIFS($AG$3:$AG$722,$A$3:$A$722,$A449))/_xlfn.STDEV.S(_xlfn._xlws.FILTER($AG$3:$AG$722,$A$3:$A$722=$A449)),"")</f>
        <v>1.0498735176568692</v>
      </c>
      <c r="AL449" s="31">
        <f t="array" ref="AL449">IFERROR((AH449-AVERAGEIFS($AH$3:$AH$722,$A$3:$A$722,$A449))/_xlfn.STDEV.S(_xlfn._xlws.FILTER($AH$3:$AH$722,$A$3:$A$722=$A449)),"")</f>
        <v>2.042263384455302</v>
      </c>
      <c r="AM449" s="18">
        <f t="shared" si="130"/>
        <v>-7.4521071022601304E-2</v>
      </c>
      <c r="AN449" s="18">
        <f t="shared" si="131"/>
        <v>0.54165502255333309</v>
      </c>
      <c r="AO449">
        <f t="shared" si="132"/>
        <v>-0.61617609357593439</v>
      </c>
      <c r="AP449">
        <f t="shared" si="133"/>
        <v>1.0498735176568692</v>
      </c>
      <c r="AQ449">
        <f t="shared" si="134"/>
        <v>1.9298511722174032</v>
      </c>
      <c r="AR449" s="18" t="str">
        <f t="shared" si="135"/>
        <v>D. 균형일치형</v>
      </c>
      <c r="AS449">
        <f t="shared" si="136"/>
        <v>2.9333333333333331</v>
      </c>
      <c r="AT449">
        <f t="shared" si="137"/>
        <v>2.8125</v>
      </c>
      <c r="AU449">
        <f t="shared" si="138"/>
        <v>2.96</v>
      </c>
      <c r="AV449">
        <f t="shared" si="139"/>
        <v>2.333333333333333</v>
      </c>
    </row>
    <row r="450" spans="1:48" x14ac:dyDescent="0.3">
      <c r="A450" t="s">
        <v>138</v>
      </c>
      <c r="B450" t="s">
        <v>131</v>
      </c>
      <c r="C450">
        <v>2023</v>
      </c>
      <c r="D450" t="s">
        <v>90</v>
      </c>
      <c r="E450">
        <v>4</v>
      </c>
      <c r="F450">
        <v>2</v>
      </c>
      <c r="G450">
        <v>6</v>
      </c>
      <c r="H450">
        <v>4</v>
      </c>
      <c r="I450">
        <f t="shared" si="120"/>
        <v>4.4000000000000004</v>
      </c>
      <c r="J450">
        <f t="array" ref="J450">STDEV(IF(($B$3:$B$722=$B450)*($C$3:$C$722=$C450)*($D$3:$D$722=$D450),$E$3:$E$722))</f>
        <v>2.270584848790187</v>
      </c>
      <c r="K450">
        <f t="shared" si="121"/>
        <v>4</v>
      </c>
      <c r="L450">
        <f t="array" ref="L450">STDEV(IF(($B$3:$B$722=$B450)*($C$3:$C$722=$C450)*($D$3:$D$722=$D450),$F$3:$F$722))</f>
        <v>1.8856180831641267</v>
      </c>
      <c r="M450">
        <f t="shared" si="122"/>
        <v>6</v>
      </c>
      <c r="N450">
        <f t="array" ref="N450">STDEV(IF(($B$3:$B$722=$B450)*($C$3:$C$722=$C450)*($D$3:$D$722=$D450),$G$3:$G$722))</f>
        <v>2.3094010767585029</v>
      </c>
      <c r="O450">
        <f t="shared" si="123"/>
        <v>3.7</v>
      </c>
      <c r="P450">
        <f t="array" ref="P450">STDEV(IF(($B$3:$B$722=$B450)*($C$3:$C$722=$C450)*($D$3:$D$722=$D450),$H$3:$H$722))</f>
        <v>2.6687491868330793</v>
      </c>
      <c r="Q450" s="35">
        <f t="shared" si="124"/>
        <v>-0.17616606585441119</v>
      </c>
      <c r="R450">
        <f t="shared" si="125"/>
        <v>-1.0606601717798212</v>
      </c>
      <c r="S450">
        <f t="shared" si="126"/>
        <v>0</v>
      </c>
      <c r="T450">
        <f t="shared" si="127"/>
        <v>0.11241221223789875</v>
      </c>
      <c r="U450" s="22">
        <v>-0.17684705882352941</v>
      </c>
      <c r="V450">
        <v>6</v>
      </c>
      <c r="W450">
        <v>9</v>
      </c>
      <c r="X450">
        <v>2</v>
      </c>
      <c r="Y450">
        <v>17</v>
      </c>
      <c r="Z450" s="25">
        <v>2.9333333333333331</v>
      </c>
      <c r="AA450" s="28">
        <v>2.6</v>
      </c>
      <c r="AB450" s="28">
        <v>3.0666666666666669</v>
      </c>
      <c r="AC450" s="28">
        <v>2.4</v>
      </c>
      <c r="AD450" s="31">
        <v>2.6</v>
      </c>
      <c r="AE450" s="31">
        <v>2.333333333333333</v>
      </c>
      <c r="AF450">
        <v>15</v>
      </c>
      <c r="AG450" s="28">
        <f t="shared" si="128"/>
        <v>2.6888888888888887</v>
      </c>
      <c r="AH450" s="31">
        <f t="shared" si="129"/>
        <v>2.4666666666666668</v>
      </c>
      <c r="AI450" s="22" cm="1">
        <f t="array" ref="AI450">IF(U450="",0,IFERROR((U450-AVERAGEIFS($U$3:$U$722,$A$3:$A$722,$A450))/_xlfn.STDEV.S(_xlfn._xlws.FILTER($U$3:$U$722,$A$3:$A$722=$A450)),0))</f>
        <v>-2.3244799515575432</v>
      </c>
      <c r="AJ450" s="25">
        <f t="array" ref="AJ450">IFERROR((Z450-AVERAGEIFS($Z$3:$Z$722,$A$3:$A$722,$A450))/_xlfn.STDEV.S(_xlfn._xlws.FILTER($Z$3:$Z$722,$A$3:$A$722=$A450)),"")</f>
        <v>0.65016240073504616</v>
      </c>
      <c r="AK450" s="28">
        <f t="array" ref="AK450">IFERROR((AG450-AVERAGEIFS($AG$3:$AG$722,$A$3:$A$722,$A450))/_xlfn.STDEV.S(_xlfn._xlws.FILTER($AG$3:$AG$722,$A$3:$A$722=$A450)),"")</f>
        <v>-0.13511807569988191</v>
      </c>
      <c r="AL450" s="31">
        <f t="array" ref="AL450">IFERROR((AH450-AVERAGEIFS($AH$3:$AH$722,$A$3:$A$722,$A450))/_xlfn.STDEV.S(_xlfn._xlws.FILTER($AH$3:$AH$722,$A$3:$A$722=$A450)),"")</f>
        <v>0.54480884646778671</v>
      </c>
      <c r="AM450" s="18">
        <f t="shared" si="130"/>
        <v>-2.1483138857031321</v>
      </c>
      <c r="AN450" s="18">
        <f t="shared" si="131"/>
        <v>0.82632846658945736</v>
      </c>
      <c r="AO450">
        <f t="shared" si="132"/>
        <v>-2.9746423522925891</v>
      </c>
      <c r="AP450">
        <f t="shared" si="133"/>
        <v>-0.13511807569988191</v>
      </c>
      <c r="AQ450">
        <f t="shared" si="134"/>
        <v>0.43239663422988794</v>
      </c>
      <c r="AR450" s="18" t="str">
        <f t="shared" si="135"/>
        <v>B. 외부미화형</v>
      </c>
      <c r="AS450">
        <f t="shared" si="136"/>
        <v>2.8125</v>
      </c>
      <c r="AT450">
        <f t="shared" si="137"/>
        <v>2.96</v>
      </c>
      <c r="AU450">
        <f t="shared" si="138"/>
        <v>2.333333333333333</v>
      </c>
      <c r="AV450">
        <f t="shared" si="139"/>
        <v>2.454545454545455</v>
      </c>
    </row>
    <row r="451" spans="1:48" x14ac:dyDescent="0.3">
      <c r="A451" t="s">
        <v>138</v>
      </c>
      <c r="B451" t="s">
        <v>131</v>
      </c>
      <c r="C451">
        <v>2024</v>
      </c>
      <c r="D451" t="s">
        <v>91</v>
      </c>
      <c r="E451">
        <v>4</v>
      </c>
      <c r="F451">
        <v>4</v>
      </c>
      <c r="G451">
        <v>6</v>
      </c>
      <c r="H451">
        <v>4</v>
      </c>
      <c r="I451">
        <f t="shared" ref="I451:I514" si="140">AVERAGEIFS($E$3:$E$722,$B$3:$B$722,$B451,$C$3:$C$722,$C451)</f>
        <v>4.2</v>
      </c>
      <c r="J451">
        <f t="array" ref="J451">STDEV(IF(($B$3:$B$722=$B451)*($C$3:$C$722=$C451)*($D$3:$D$722=$D451),$E$3:$E$722))</f>
        <v>2.2010098692292237</v>
      </c>
      <c r="K451">
        <f t="shared" ref="K451:K514" si="141">AVERAGEIFS($F$3:$F$722,$B$3:$B$722,$B451,$C$3:$C$722,$C451)</f>
        <v>4.4000000000000004</v>
      </c>
      <c r="L451">
        <f t="array" ref="L451">STDEV(IF(($B$3:$B$722=$B451)*($C$3:$C$722=$C451)*($D$3:$D$722=$D451),$F$3:$F$722))</f>
        <v>1.837873166945363</v>
      </c>
      <c r="M451">
        <f t="shared" ref="M451:M514" si="142">AVERAGEIFS($G$3:$G$722,$B$3:$B$722,$B451,$C$3:$C$722,$C451)</f>
        <v>6.8</v>
      </c>
      <c r="N451">
        <f t="array" ref="N451">STDEV(IF(($B$3:$B$722=$B451)*($C$3:$C$722=$C451)*($D$3:$D$722=$D451),$G$3:$G$722))</f>
        <v>2.529822128134704</v>
      </c>
      <c r="O451">
        <f t="shared" ref="O451:O514" si="143">AVERAGEIFS($H$3:$H$722,$B$3:$B$722,$B451,$C$3:$C$722,$C451)</f>
        <v>3.8</v>
      </c>
      <c r="P451">
        <f t="array" ref="P451">STDEV(IF(($B$3:$B$722=$B451)*($C$3:$C$722=$C451)*($D$3:$D$722=$D451),$H$3:$H$722))</f>
        <v>2.5298221281347035</v>
      </c>
      <c r="Q451" s="35">
        <f t="shared" ref="Q451:Q514" si="144">(E451-I451)/J451</f>
        <v>-9.0867379922307479E-2</v>
      </c>
      <c r="R451">
        <f t="shared" ref="R451:R514" si="145">(F451-K451)/L451</f>
        <v>-0.2176428750330037</v>
      </c>
      <c r="S451">
        <f t="shared" ref="S451:S514" si="146">(G451-M451)/N451</f>
        <v>-0.31622776601683777</v>
      </c>
      <c r="T451">
        <f t="shared" ref="T451:T514" si="147">(H451-O451)/P451</f>
        <v>7.9056941504209555E-2</v>
      </c>
      <c r="V451">
        <v>1</v>
      </c>
      <c r="W451">
        <v>0</v>
      </c>
      <c r="X451">
        <v>0</v>
      </c>
      <c r="Y451">
        <v>1</v>
      </c>
      <c r="Z451" s="25">
        <v>2.8125</v>
      </c>
      <c r="AA451" s="28">
        <v>2.8125</v>
      </c>
      <c r="AB451" s="28">
        <v>3.25</v>
      </c>
      <c r="AC451" s="28">
        <v>2.6875</v>
      </c>
      <c r="AD451" s="31">
        <v>2.625</v>
      </c>
      <c r="AE451" s="31">
        <v>2.25</v>
      </c>
      <c r="AF451">
        <v>16</v>
      </c>
      <c r="AG451" s="28">
        <f t="shared" ref="AG451:AG514" si="148">IFERROR((AA451+AB451+AC451)/3,"")</f>
        <v>2.9166666666666665</v>
      </c>
      <c r="AH451" s="31">
        <f t="shared" ref="AH451:AH514" si="149">IFERROR((AD451+AE451)/2,"")</f>
        <v>2.4375</v>
      </c>
      <c r="AI451" s="22" cm="1">
        <f t="array" ref="AI451">IF(U451="",0,IFERROR((U451-AVERAGEIFS($U$3:$U$722,$A$3:$A$722,$A451))/_xlfn.STDEV.S(_xlfn._xlws.FILTER($U$3:$U$722,$A$3:$A$722=$A451)),0))</f>
        <v>0</v>
      </c>
      <c r="AJ451" s="25">
        <f t="array" ref="AJ451">IFERROR((Z451-AVERAGEIFS($Z$3:$Z$722,$A$3:$A$722,$A451))/_xlfn.STDEV.S(_xlfn._xlws.FILTER($Z$3:$Z$722,$A$3:$A$722=$A451)),"")</f>
        <v>0.30618198919139689</v>
      </c>
      <c r="AK451" s="28">
        <f t="array" ref="AK451">IFERROR((AG451-AVERAGEIFS($AG$3:$AG$722,$A$3:$A$722,$A451))/_xlfn.STDEV.S(_xlfn._xlws.FILTER($AG$3:$AG$722,$A$3:$A$722=$A451)),"")</f>
        <v>0.56562214537165767</v>
      </c>
      <c r="AL451" s="31">
        <f t="array" ref="AL451">IFERROR((AH451-AVERAGEIFS($AH$3:$AH$722,$A$3:$A$722,$A451))/_xlfn.STDEV.S(_xlfn._xlws.FILTER($AH$3:$AH$722,$A$3:$A$722=$A451)),"")</f>
        <v>0.4159295624606642</v>
      </c>
      <c r="AM451" s="18">
        <f t="shared" ref="AM451:AM514" si="150">IFERROR(AI451-Q451,"")</f>
        <v>9.0867379922307479E-2</v>
      </c>
      <c r="AN451" s="18">
        <f t="shared" ref="AN451:AN514" si="151">IFERROR(AJ451-Q451,"")</f>
        <v>0.39704936911370436</v>
      </c>
      <c r="AO451">
        <f t="shared" ref="AO451:AO514" si="152">IFERROR(AI451-AJ451,"")</f>
        <v>-0.30618198919139689</v>
      </c>
      <c r="AP451">
        <f t="shared" ref="AP451:AP514" si="153">IFERROR(AK451-S451,"")</f>
        <v>0.88184991138849544</v>
      </c>
      <c r="AQ451">
        <f t="shared" ref="AQ451:AQ514" si="154">IFERROR(AL451-T451,"")</f>
        <v>0.33687262095645465</v>
      </c>
      <c r="AR451" s="18" t="str">
        <f t="shared" ref="AR451:AR514" si="155">IF(OR(AM451="",AN451=""),"N/A",IF(E451&lt;=0,"F. ESG미성숙",IF(AND(AM451&lt;-0.3,AN451&lt;-0.3),"A. 총체적과장형",IF(AND(AM451&lt;-0.3,AN451&gt;0.3),"B. 외부미화형",IF(AND(AM451&gt;0.3,AN451&lt;-0.3),"C. 내부은폐형",IF(AND(AM451&gt;0.3,AN451&gt;0.3),"E. 총체적과소형","D. 균형일치형"))))))</f>
        <v>D. 균형일치형</v>
      </c>
      <c r="AS451">
        <f t="shared" si="136"/>
        <v>2.96</v>
      </c>
      <c r="AT451">
        <f t="shared" si="137"/>
        <v>2.333333333333333</v>
      </c>
      <c r="AU451">
        <f t="shared" si="138"/>
        <v>2.454545454545455</v>
      </c>
      <c r="AV451">
        <f t="shared" si="139"/>
        <v>2.7692307692307692</v>
      </c>
    </row>
    <row r="452" spans="1:48" x14ac:dyDescent="0.3">
      <c r="A452" t="s">
        <v>138</v>
      </c>
      <c r="B452" t="s">
        <v>131</v>
      </c>
      <c r="C452">
        <v>2024</v>
      </c>
      <c r="D452" t="s">
        <v>92</v>
      </c>
      <c r="E452">
        <v>4</v>
      </c>
      <c r="F452">
        <v>4</v>
      </c>
      <c r="G452">
        <v>6</v>
      </c>
      <c r="H452">
        <v>4</v>
      </c>
      <c r="I452">
        <f t="shared" si="140"/>
        <v>4.2</v>
      </c>
      <c r="J452">
        <f t="array" ref="J452">STDEV(IF(($B$3:$B$722=$B452)*($C$3:$C$722=$C452)*($D$3:$D$722=$D452),$E$3:$E$722))</f>
        <v>2.2010098692292237</v>
      </c>
      <c r="K452">
        <f t="shared" si="141"/>
        <v>4.4000000000000004</v>
      </c>
      <c r="L452">
        <f t="array" ref="L452">STDEV(IF(($B$3:$B$722=$B452)*($C$3:$C$722=$C452)*($D$3:$D$722=$D452),$F$3:$F$722))</f>
        <v>1.837873166945363</v>
      </c>
      <c r="M452">
        <f t="shared" si="142"/>
        <v>6.8</v>
      </c>
      <c r="N452">
        <f t="array" ref="N452">STDEV(IF(($B$3:$B$722=$B452)*($C$3:$C$722=$C452)*($D$3:$D$722=$D452),$G$3:$G$722))</f>
        <v>2.529822128134704</v>
      </c>
      <c r="O452">
        <f t="shared" si="143"/>
        <v>3.8</v>
      </c>
      <c r="P452">
        <f t="array" ref="P452">STDEV(IF(($B$3:$B$722=$B452)*($C$3:$C$722=$C452)*($D$3:$D$722=$D452),$H$3:$H$722))</f>
        <v>2.5298221281347035</v>
      </c>
      <c r="Q452" s="35">
        <f t="shared" si="144"/>
        <v>-9.0867379922307479E-2</v>
      </c>
      <c r="R452">
        <f t="shared" si="145"/>
        <v>-0.2176428750330037</v>
      </c>
      <c r="S452">
        <f t="shared" si="146"/>
        <v>-0.31622776601683777</v>
      </c>
      <c r="T452">
        <f t="shared" si="147"/>
        <v>7.9056941504209555E-2</v>
      </c>
      <c r="U452" s="22">
        <v>0.74972499999999997</v>
      </c>
      <c r="V452">
        <v>3</v>
      </c>
      <c r="W452">
        <v>0</v>
      </c>
      <c r="X452">
        <v>1</v>
      </c>
      <c r="Y452">
        <v>4</v>
      </c>
      <c r="Z452" s="25">
        <v>2.96</v>
      </c>
      <c r="AA452" s="28">
        <v>2.68</v>
      </c>
      <c r="AB452" s="28">
        <v>3.28</v>
      </c>
      <c r="AC452" s="28">
        <v>2.64</v>
      </c>
      <c r="AD452" s="31">
        <v>2.88</v>
      </c>
      <c r="AE452" s="31">
        <v>2.04</v>
      </c>
      <c r="AF452">
        <v>25</v>
      </c>
      <c r="AG452" s="28">
        <f t="shared" si="148"/>
        <v>2.8666666666666667</v>
      </c>
      <c r="AH452" s="31">
        <f t="shared" si="149"/>
        <v>2.46</v>
      </c>
      <c r="AI452" s="22" cm="1">
        <f t="array" ref="AI452">IF(U452="",0,IFERROR((U452-AVERAGEIFS($U$3:$U$722,$A$3:$A$722,$A452))/_xlfn.STDEV.S(_xlfn._xlws.FILTER($U$3:$U$722,$A$3:$A$722=$A452)),0))</f>
        <v>0.53615408574413836</v>
      </c>
      <c r="AJ452" s="25">
        <f t="array" ref="AJ452">IFERROR((Z452-AVERAGEIFS($Z$3:$Z$722,$A$3:$A$722,$A452))/_xlfn.STDEV.S(_xlfn._xlws.FILTER($Z$3:$Z$722,$A$3:$A$722=$A452)),"")</f>
        <v>0.72607531914467971</v>
      </c>
      <c r="AK452" s="28">
        <f t="array" ref="AK452">IFERROR((AG452-AVERAGEIFS($AG$3:$AG$722,$A$3:$A$722,$A452))/_xlfn.STDEV.S(_xlfn._xlws.FILTER($AG$3:$AG$722,$A$3:$A$722=$A452)),"")</f>
        <v>0.41180112123400325</v>
      </c>
      <c r="AL452" s="31">
        <f t="array" ref="AL452">IFERROR((AH452-AVERAGEIFS($AH$3:$AH$722,$A$3:$A$722,$A452))/_xlfn.STDEV.S(_xlfn._xlws.FILTER($AH$3:$AH$722,$A$3:$A$722=$A452)),"")</f>
        <v>0.5153507244090153</v>
      </c>
      <c r="AM452" s="18">
        <f t="shared" si="150"/>
        <v>0.6270214656664459</v>
      </c>
      <c r="AN452" s="18">
        <f t="shared" si="151"/>
        <v>0.81694269906698724</v>
      </c>
      <c r="AO452">
        <f t="shared" si="152"/>
        <v>-0.18992123340054134</v>
      </c>
      <c r="AP452">
        <f t="shared" si="153"/>
        <v>0.72802888725084103</v>
      </c>
      <c r="AQ452">
        <f t="shared" si="154"/>
        <v>0.43629378290480575</v>
      </c>
      <c r="AR452" s="18" t="str">
        <f t="shared" si="155"/>
        <v>E. 총체적과소형</v>
      </c>
      <c r="AS452">
        <f t="shared" ref="AS452:AS515" si="156">IF(A453=A452,Z453,"")</f>
        <v>2.333333333333333</v>
      </c>
      <c r="AT452">
        <f t="shared" ref="AT452:AT515" si="157">IF(A454=A452,Z454,"")</f>
        <v>2.454545454545455</v>
      </c>
      <c r="AU452">
        <f t="shared" ref="AU452:AU515" si="158">IF(A455=A452,Z455,"")</f>
        <v>2.7692307692307692</v>
      </c>
      <c r="AV452">
        <f t="shared" ref="AV452:AV515" si="159">IF(A456=A452,Z456,"")</f>
        <v>2.1</v>
      </c>
    </row>
    <row r="453" spans="1:48" x14ac:dyDescent="0.3">
      <c r="A453" t="s">
        <v>138</v>
      </c>
      <c r="B453" t="s">
        <v>131</v>
      </c>
      <c r="C453">
        <v>2024</v>
      </c>
      <c r="D453" t="s">
        <v>93</v>
      </c>
      <c r="E453">
        <v>4</v>
      </c>
      <c r="F453">
        <v>4</v>
      </c>
      <c r="G453">
        <v>6</v>
      </c>
      <c r="H453">
        <v>4</v>
      </c>
      <c r="I453">
        <f t="shared" si="140"/>
        <v>4.2</v>
      </c>
      <c r="J453">
        <f t="array" ref="J453">STDEV(IF(($B$3:$B$722=$B453)*($C$3:$C$722=$C453)*($D$3:$D$722=$D453),$E$3:$E$722))</f>
        <v>2.2010098692292237</v>
      </c>
      <c r="K453">
        <f t="shared" si="141"/>
        <v>4.4000000000000004</v>
      </c>
      <c r="L453">
        <f t="array" ref="L453">STDEV(IF(($B$3:$B$722=$B453)*($C$3:$C$722=$C453)*($D$3:$D$722=$D453),$F$3:$F$722))</f>
        <v>1.837873166945363</v>
      </c>
      <c r="M453">
        <f t="shared" si="142"/>
        <v>6.8</v>
      </c>
      <c r="N453">
        <f t="array" ref="N453">STDEV(IF(($B$3:$B$722=$B453)*($C$3:$C$722=$C453)*($D$3:$D$722=$D453),$G$3:$G$722))</f>
        <v>2.529822128134704</v>
      </c>
      <c r="O453">
        <f t="shared" si="143"/>
        <v>3.8</v>
      </c>
      <c r="P453">
        <f t="array" ref="P453">STDEV(IF(($B$3:$B$722=$B453)*($C$3:$C$722=$C453)*($D$3:$D$722=$D453),$H$3:$H$722))</f>
        <v>2.5298221281347035</v>
      </c>
      <c r="Q453" s="35">
        <f t="shared" si="144"/>
        <v>-9.0867379922307479E-2</v>
      </c>
      <c r="R453">
        <f t="shared" si="145"/>
        <v>-0.2176428750330037</v>
      </c>
      <c r="S453">
        <f t="shared" si="146"/>
        <v>-0.31622776601683777</v>
      </c>
      <c r="T453">
        <f t="shared" si="147"/>
        <v>7.9056941504209555E-2</v>
      </c>
      <c r="U453" s="22">
        <v>0.76880454545454557</v>
      </c>
      <c r="V453">
        <v>19</v>
      </c>
      <c r="W453">
        <v>0</v>
      </c>
      <c r="X453">
        <v>3</v>
      </c>
      <c r="Y453">
        <v>22</v>
      </c>
      <c r="Z453" s="25">
        <v>2.333333333333333</v>
      </c>
      <c r="AA453" s="28">
        <v>2.5</v>
      </c>
      <c r="AB453" s="28">
        <v>3.166666666666667</v>
      </c>
      <c r="AC453" s="28">
        <v>2.25</v>
      </c>
      <c r="AD453" s="31">
        <v>2</v>
      </c>
      <c r="AE453" s="31">
        <v>2</v>
      </c>
      <c r="AF453">
        <v>12</v>
      </c>
      <c r="AG453" s="28">
        <f t="shared" si="148"/>
        <v>2.6388888888888888</v>
      </c>
      <c r="AH453" s="31">
        <f t="shared" si="149"/>
        <v>2</v>
      </c>
      <c r="AI453" s="22" cm="1">
        <f t="array" ref="AI453">IF(U453="",0,IFERROR((U453-AVERAGEIFS($U$3:$U$722,$A$3:$A$722,$A453))/_xlfn.STDEV.S(_xlfn._xlws.FILTER($U$3:$U$722,$A$3:$A$722=$A453)),0))</f>
        <v>0.59505894546202964</v>
      </c>
      <c r="AJ453" s="25">
        <f t="array" ref="AJ453">IFERROR((Z453-AVERAGEIFS($Z$3:$Z$722,$A$3:$A$722,$A453))/_xlfn.STDEV.S(_xlfn._xlws.FILTER($Z$3:$Z$722,$A$3:$A$722=$A453)),"")</f>
        <v>-1.0578782634816981</v>
      </c>
      <c r="AK453" s="28">
        <f t="array" ref="AK453">IFERROR((AG453-AVERAGEIFS($AG$3:$AG$722,$A$3:$A$722,$A453))/_xlfn.STDEV.S(_xlfn._xlws.FILTER($AG$3:$AG$722,$A$3:$A$722=$A453)),"")</f>
        <v>-0.28893909983753635</v>
      </c>
      <c r="AL453" s="31">
        <f t="array" ref="AL453">IFERROR((AH453-AVERAGEIFS($AH$3:$AH$722,$A$3:$A$722,$A453))/_xlfn.STDEV.S(_xlfn._xlws.FILTER($AH$3:$AH$722,$A$3:$A$722=$A453)),"")</f>
        <v>-1.5172596976461659</v>
      </c>
      <c r="AM453" s="18">
        <f t="shared" si="150"/>
        <v>0.68592632538433707</v>
      </c>
      <c r="AN453" s="18">
        <f t="shared" si="151"/>
        <v>-0.96701088355939069</v>
      </c>
      <c r="AO453">
        <f t="shared" si="152"/>
        <v>1.6529372089437278</v>
      </c>
      <c r="AP453">
        <f t="shared" si="153"/>
        <v>2.7288666179301424E-2</v>
      </c>
      <c r="AQ453">
        <f t="shared" si="154"/>
        <v>-1.5963166391503754</v>
      </c>
      <c r="AR453" s="18" t="str">
        <f t="shared" si="155"/>
        <v>C. 내부은폐형</v>
      </c>
      <c r="AS453">
        <f t="shared" si="156"/>
        <v>2.454545454545455</v>
      </c>
      <c r="AT453">
        <f t="shared" si="157"/>
        <v>2.7692307692307692</v>
      </c>
      <c r="AU453">
        <f t="shared" si="158"/>
        <v>2.1</v>
      </c>
      <c r="AV453">
        <f t="shared" si="159"/>
        <v>3.4285714285714279</v>
      </c>
    </row>
    <row r="454" spans="1:48" x14ac:dyDescent="0.3">
      <c r="A454" t="s">
        <v>138</v>
      </c>
      <c r="B454" t="s">
        <v>131</v>
      </c>
      <c r="C454">
        <v>2024</v>
      </c>
      <c r="D454" t="s">
        <v>94</v>
      </c>
      <c r="E454">
        <v>4</v>
      </c>
      <c r="F454">
        <v>4</v>
      </c>
      <c r="G454">
        <v>6</v>
      </c>
      <c r="H454">
        <v>4</v>
      </c>
      <c r="I454">
        <f t="shared" si="140"/>
        <v>4.2</v>
      </c>
      <c r="J454">
        <f t="array" ref="J454">STDEV(IF(($B$3:$B$722=$B454)*($C$3:$C$722=$C454)*($D$3:$D$722=$D454),$E$3:$E$722))</f>
        <v>2.2010098692292237</v>
      </c>
      <c r="K454">
        <f t="shared" si="141"/>
        <v>4.4000000000000004</v>
      </c>
      <c r="L454">
        <f t="array" ref="L454">STDEV(IF(($B$3:$B$722=$B454)*($C$3:$C$722=$C454)*($D$3:$D$722=$D454),$F$3:$F$722))</f>
        <v>1.837873166945363</v>
      </c>
      <c r="M454">
        <f t="shared" si="142"/>
        <v>6.8</v>
      </c>
      <c r="N454">
        <f t="array" ref="N454">STDEV(IF(($B$3:$B$722=$B454)*($C$3:$C$722=$C454)*($D$3:$D$722=$D454),$G$3:$G$722))</f>
        <v>2.529822128134704</v>
      </c>
      <c r="O454">
        <f t="shared" si="143"/>
        <v>3.8</v>
      </c>
      <c r="P454">
        <f t="array" ref="P454">STDEV(IF(($B$3:$B$722=$B454)*($C$3:$C$722=$C454)*($D$3:$D$722=$D454),$H$3:$H$722))</f>
        <v>2.5298221281347035</v>
      </c>
      <c r="Q454" s="35">
        <f t="shared" si="144"/>
        <v>-9.0867379922307479E-2</v>
      </c>
      <c r="R454">
        <f t="shared" si="145"/>
        <v>-0.2176428750330037</v>
      </c>
      <c r="S454">
        <f t="shared" si="146"/>
        <v>-0.31622776601683777</v>
      </c>
      <c r="T454">
        <f t="shared" si="147"/>
        <v>7.9056941504209555E-2</v>
      </c>
      <c r="U454" s="22">
        <v>0.62601764705882346</v>
      </c>
      <c r="V454">
        <v>13</v>
      </c>
      <c r="W454">
        <v>0</v>
      </c>
      <c r="X454">
        <v>4</v>
      </c>
      <c r="Y454">
        <v>17</v>
      </c>
      <c r="Z454" s="25">
        <v>2.454545454545455</v>
      </c>
      <c r="AA454" s="28">
        <v>2.2727272727272729</v>
      </c>
      <c r="AB454" s="28">
        <v>2.454545454545455</v>
      </c>
      <c r="AC454" s="28">
        <v>2.2727272727272729</v>
      </c>
      <c r="AD454" s="31">
        <v>2.7272727272727271</v>
      </c>
      <c r="AE454" s="31">
        <v>1.7272727272727271</v>
      </c>
      <c r="AF454">
        <v>11</v>
      </c>
      <c r="AG454" s="28">
        <f t="shared" si="148"/>
        <v>2.3333333333333339</v>
      </c>
      <c r="AH454" s="31">
        <f t="shared" si="149"/>
        <v>2.2272727272727271</v>
      </c>
      <c r="AI454" s="22" cm="1">
        <f t="array" ref="AI454">IF(U454="",0,IFERROR((U454-AVERAGEIFS($U$3:$U$722,$A$3:$A$722,$A454))/_xlfn.STDEV.S(_xlfn._xlws.FILTER($U$3:$U$722,$A$3:$A$722=$A454)),0))</f>
        <v>0.15422862067308285</v>
      </c>
      <c r="AJ454" s="25">
        <f t="array" ref="AJ454">IFERROR((Z454-AVERAGEIFS($Z$3:$Z$722,$A$3:$A$722,$A454))/_xlfn.STDEV.S(_xlfn._xlws.FILTER($Z$3:$Z$722,$A$3:$A$722=$A454)),"")</f>
        <v>-0.71281954343790921</v>
      </c>
      <c r="AK454" s="28">
        <f t="array" ref="AK454">IFERROR((AG454-AVERAGEIFS($AG$3:$AG$722,$A$3:$A$722,$A454))/_xlfn.STDEV.S(_xlfn._xlws.FILTER($AG$3:$AG$722,$A$3:$A$722=$A454)),"")</f>
        <v>-1.228956469567648</v>
      </c>
      <c r="AL454" s="31">
        <f t="array" ref="AL454">IFERROR((AH454-AVERAGEIFS($AH$3:$AH$722,$A$3:$A$722,$A454))/_xlfn.STDEV.S(_xlfn._xlws.FILTER($AH$3:$AH$722,$A$3:$A$722=$A454)),"")</f>
        <v>-0.51300553655170955</v>
      </c>
      <c r="AM454" s="18">
        <f t="shared" si="150"/>
        <v>0.24509600059539033</v>
      </c>
      <c r="AN454" s="18">
        <f t="shared" si="151"/>
        <v>-0.62195216351560179</v>
      </c>
      <c r="AO454">
        <f t="shared" si="152"/>
        <v>0.86704816411099206</v>
      </c>
      <c r="AP454">
        <f t="shared" si="153"/>
        <v>-0.91272870355081026</v>
      </c>
      <c r="AQ454">
        <f t="shared" si="154"/>
        <v>-0.59206247805591916</v>
      </c>
      <c r="AR454" s="18" t="str">
        <f t="shared" si="155"/>
        <v>D. 균형일치형</v>
      </c>
      <c r="AS454">
        <f t="shared" si="156"/>
        <v>2.7692307692307692</v>
      </c>
      <c r="AT454">
        <f t="shared" si="157"/>
        <v>2.1</v>
      </c>
      <c r="AU454">
        <f t="shared" si="158"/>
        <v>3.4285714285714279</v>
      </c>
      <c r="AV454">
        <f t="shared" si="159"/>
        <v>2.625</v>
      </c>
    </row>
    <row r="455" spans="1:48" x14ac:dyDescent="0.3">
      <c r="A455" t="s">
        <v>138</v>
      </c>
      <c r="B455" t="s">
        <v>131</v>
      </c>
      <c r="C455">
        <v>2025</v>
      </c>
      <c r="D455" t="s">
        <v>95</v>
      </c>
      <c r="E455">
        <v>4</v>
      </c>
      <c r="F455">
        <v>4</v>
      </c>
      <c r="G455">
        <v>6</v>
      </c>
      <c r="H455">
        <v>4</v>
      </c>
      <c r="I455">
        <f t="shared" si="140"/>
        <v>4.8</v>
      </c>
      <c r="J455">
        <f t="array" ref="J455">STDEV(IF(($B$3:$B$722=$B455)*($C$3:$C$722=$C455)*($D$3:$D$722=$D455),$E$3:$E$722))</f>
        <v>2.1499353995462798</v>
      </c>
      <c r="K455">
        <f t="shared" si="141"/>
        <v>4.8</v>
      </c>
      <c r="L455">
        <f t="array" ref="L455">STDEV(IF(($B$3:$B$722=$B455)*($C$3:$C$722=$C455)*($D$3:$D$722=$D455),$F$3:$F$722))</f>
        <v>1.9321835661585915</v>
      </c>
      <c r="M455">
        <f t="shared" si="142"/>
        <v>6.6</v>
      </c>
      <c r="N455">
        <f t="array" ref="N455">STDEV(IF(($B$3:$B$722=$B455)*($C$3:$C$722=$C455)*($D$3:$D$722=$D455),$G$3:$G$722))</f>
        <v>2.5033311140691445</v>
      </c>
      <c r="O455">
        <f t="shared" si="143"/>
        <v>4.7</v>
      </c>
      <c r="P455">
        <f t="array" ref="P455">STDEV(IF(($B$3:$B$722=$B455)*($C$3:$C$722=$C455)*($D$3:$D$722=$D455),$H$3:$H$722))</f>
        <v>1.6363916944844767</v>
      </c>
      <c r="Q455" s="35">
        <f t="shared" si="144"/>
        <v>-0.37210420376762532</v>
      </c>
      <c r="R455">
        <f t="shared" si="145"/>
        <v>-0.41403933560541251</v>
      </c>
      <c r="S455">
        <f t="shared" si="146"/>
        <v>-0.23968063858108826</v>
      </c>
      <c r="T455">
        <f t="shared" si="147"/>
        <v>-0.42777044295652317</v>
      </c>
      <c r="U455" s="22">
        <v>0.76570000000000005</v>
      </c>
      <c r="V455">
        <v>13</v>
      </c>
      <c r="W455">
        <v>0</v>
      </c>
      <c r="X455">
        <v>3</v>
      </c>
      <c r="Y455">
        <v>16</v>
      </c>
      <c r="Z455" s="25">
        <v>2.7692307692307692</v>
      </c>
      <c r="AA455" s="28">
        <v>2.5384615384615379</v>
      </c>
      <c r="AB455" s="28">
        <v>3.307692307692307</v>
      </c>
      <c r="AC455" s="28">
        <v>2.615384615384615</v>
      </c>
      <c r="AD455" s="31">
        <v>2.692307692307693</v>
      </c>
      <c r="AE455" s="31">
        <v>1.7692307692307689</v>
      </c>
      <c r="AF455">
        <v>13</v>
      </c>
      <c r="AG455" s="28">
        <f t="shared" si="148"/>
        <v>2.8205128205128198</v>
      </c>
      <c r="AH455" s="31">
        <f t="shared" si="149"/>
        <v>2.2307692307692308</v>
      </c>
      <c r="AI455" s="22" cm="1">
        <f t="array" ref="AI455">IF(U455="",0,IFERROR((U455-AVERAGEIFS($U$3:$U$722,$A$3:$A$722,$A455))/_xlfn.STDEV.S(_xlfn._xlws.FILTER($U$3:$U$722,$A$3:$A$722=$A455)),0))</f>
        <v>0.58547418806183416</v>
      </c>
      <c r="AJ455" s="25">
        <f t="array" ref="AJ455">IFERROR((Z455-AVERAGEIFS($Z$3:$Z$722,$A$3:$A$722,$A455))/_xlfn.STDEV.S(_xlfn._xlws.FILTER($Z$3:$Z$722,$A$3:$A$722=$A455)),"")</f>
        <v>0.1830059797526892</v>
      </c>
      <c r="AK455" s="28">
        <f t="array" ref="AK455">IFERROR((AG455-AVERAGEIFS($AG$3:$AG$722,$A$3:$A$722,$A455))/_xlfn.STDEV.S(_xlfn._xlws.FILTER($AG$3:$AG$722,$A$3:$A$722=$A455)),"")</f>
        <v>0.26981248356847337</v>
      </c>
      <c r="AL455" s="31">
        <f t="array" ref="AL455">IFERROR((AH455-AVERAGEIFS($AH$3:$AH$722,$A$3:$A$722,$A455))/_xlfn.STDEV.S(_xlfn._xlws.FILTER($AH$3:$AH$722,$A$3:$A$722=$A455)),"")</f>
        <v>-0.49755547253487059</v>
      </c>
      <c r="AM455" s="18">
        <f t="shared" si="150"/>
        <v>0.95757839182945947</v>
      </c>
      <c r="AN455" s="18">
        <f t="shared" si="151"/>
        <v>0.55511018352031449</v>
      </c>
      <c r="AO455">
        <f t="shared" si="152"/>
        <v>0.40246820830914498</v>
      </c>
      <c r="AP455">
        <f t="shared" si="153"/>
        <v>0.50949312214956166</v>
      </c>
      <c r="AQ455">
        <f t="shared" si="154"/>
        <v>-6.9785029578347424E-2</v>
      </c>
      <c r="AR455" s="18" t="str">
        <f t="shared" si="155"/>
        <v>E. 총체적과소형</v>
      </c>
      <c r="AS455">
        <f t="shared" si="156"/>
        <v>2.1</v>
      </c>
      <c r="AT455">
        <f t="shared" si="157"/>
        <v>3.4285714285714279</v>
      </c>
      <c r="AU455">
        <f t="shared" si="158"/>
        <v>2.625</v>
      </c>
      <c r="AV455" t="str">
        <f t="shared" si="159"/>
        <v/>
      </c>
    </row>
    <row r="456" spans="1:48" x14ac:dyDescent="0.3">
      <c r="A456" t="s">
        <v>138</v>
      </c>
      <c r="B456" t="s">
        <v>131</v>
      </c>
      <c r="C456">
        <v>2025</v>
      </c>
      <c r="D456" t="s">
        <v>96</v>
      </c>
      <c r="E456">
        <v>4</v>
      </c>
      <c r="F456">
        <v>4</v>
      </c>
      <c r="G456">
        <v>6</v>
      </c>
      <c r="H456">
        <v>4</v>
      </c>
      <c r="I456">
        <f t="shared" si="140"/>
        <v>4.8</v>
      </c>
      <c r="J456">
        <f t="array" ref="J456">STDEV(IF(($B$3:$B$722=$B456)*($C$3:$C$722=$C456)*($D$3:$D$722=$D456),$E$3:$E$722))</f>
        <v>2.1499353995462798</v>
      </c>
      <c r="K456">
        <f t="shared" si="141"/>
        <v>4.8</v>
      </c>
      <c r="L456">
        <f t="array" ref="L456">STDEV(IF(($B$3:$B$722=$B456)*($C$3:$C$722=$C456)*($D$3:$D$722=$D456),$F$3:$F$722))</f>
        <v>1.9321835661585915</v>
      </c>
      <c r="M456">
        <f t="shared" si="142"/>
        <v>6.6</v>
      </c>
      <c r="N456">
        <f t="array" ref="N456">STDEV(IF(($B$3:$B$722=$B456)*($C$3:$C$722=$C456)*($D$3:$D$722=$D456),$G$3:$G$722))</f>
        <v>2.5033311140691445</v>
      </c>
      <c r="O456">
        <f t="shared" si="143"/>
        <v>4.7</v>
      </c>
      <c r="P456">
        <f t="array" ref="P456">STDEV(IF(($B$3:$B$722=$B456)*($C$3:$C$722=$C456)*($D$3:$D$722=$D456),$H$3:$H$722))</f>
        <v>1.6363916944844767</v>
      </c>
      <c r="Q456" s="35">
        <f t="shared" si="144"/>
        <v>-0.37210420376762532</v>
      </c>
      <c r="R456">
        <f t="shared" si="145"/>
        <v>-0.41403933560541251</v>
      </c>
      <c r="S456">
        <f t="shared" si="146"/>
        <v>-0.23968063858108826</v>
      </c>
      <c r="T456">
        <f t="shared" si="147"/>
        <v>-0.42777044295652317</v>
      </c>
      <c r="U456" s="22">
        <v>0.99979000000000018</v>
      </c>
      <c r="V456">
        <v>10</v>
      </c>
      <c r="W456">
        <v>0</v>
      </c>
      <c r="X456">
        <v>0</v>
      </c>
      <c r="Y456">
        <v>10</v>
      </c>
      <c r="Z456" s="25">
        <v>2.1</v>
      </c>
      <c r="AA456" s="28">
        <v>2.6</v>
      </c>
      <c r="AB456" s="28">
        <v>2.8</v>
      </c>
      <c r="AC456" s="28">
        <v>2.2000000000000002</v>
      </c>
      <c r="AD456" s="31">
        <v>2.1</v>
      </c>
      <c r="AE456" s="31">
        <v>2</v>
      </c>
      <c r="AF456">
        <v>10</v>
      </c>
      <c r="AG456" s="28">
        <f t="shared" si="148"/>
        <v>2.5333333333333337</v>
      </c>
      <c r="AH456" s="31">
        <f t="shared" si="149"/>
        <v>2.0499999999999998</v>
      </c>
      <c r="AI456" s="22" cm="1">
        <f t="array" ref="AI456">IF(U456="",0,IFERROR((U456-AVERAGEIFS($U$3:$U$722,$A$3:$A$722,$A456))/_xlfn.STDEV.S(_xlfn._xlws.FILTER($U$3:$U$722,$A$3:$A$722=$A456)),0))</f>
        <v>1.3081873493481802</v>
      </c>
      <c r="AJ456" s="25">
        <f t="array" ref="AJ456">IFERROR((Z456-AVERAGEIFS($Z$3:$Z$722,$A$3:$A$722,$A456))/_xlfn.STDEV.S(_xlfn._xlws.FILTER($Z$3:$Z$722,$A$3:$A$722=$A456)),"")</f>
        <v>-1.7221162995659864</v>
      </c>
      <c r="AK456" s="28">
        <f t="array" ref="AK456">IFERROR((AG456-AVERAGEIFS($AG$3:$AG$722,$A$3:$A$722,$A456))/_xlfn.STDEV.S(_xlfn._xlws.FILTER($AG$3:$AG$722,$A$3:$A$722=$A456)),"")</f>
        <v>-0.61367237301702904</v>
      </c>
      <c r="AL456" s="31">
        <f t="array" ref="AL456">IFERROR((AH456-AVERAGEIFS($AH$3:$AH$722,$A$3:$A$722,$A456))/_xlfn.STDEV.S(_xlfn._xlws.FILTER($AH$3:$AH$722,$A$3:$A$722=$A456)),"")</f>
        <v>-1.2963237822053861</v>
      </c>
      <c r="AM456" s="18">
        <f t="shared" si="150"/>
        <v>1.6802915531158056</v>
      </c>
      <c r="AN456" s="18">
        <f t="shared" si="151"/>
        <v>-1.3500120957983612</v>
      </c>
      <c r="AO456">
        <f t="shared" si="152"/>
        <v>3.0303036489141668</v>
      </c>
      <c r="AP456">
        <f t="shared" si="153"/>
        <v>-0.3739917344359408</v>
      </c>
      <c r="AQ456">
        <f t="shared" si="154"/>
        <v>-0.86855333924886291</v>
      </c>
      <c r="AR456" s="18" t="str">
        <f t="shared" si="155"/>
        <v>C. 내부은폐형</v>
      </c>
      <c r="AS456">
        <f t="shared" si="156"/>
        <v>3.4285714285714279</v>
      </c>
      <c r="AT456">
        <f t="shared" si="157"/>
        <v>2.625</v>
      </c>
      <c r="AU456" t="str">
        <f t="shared" si="158"/>
        <v/>
      </c>
      <c r="AV456" t="str">
        <f t="shared" si="159"/>
        <v/>
      </c>
    </row>
    <row r="457" spans="1:48" x14ac:dyDescent="0.3">
      <c r="A457" t="s">
        <v>138</v>
      </c>
      <c r="B457" t="s">
        <v>131</v>
      </c>
      <c r="C457">
        <v>2025</v>
      </c>
      <c r="D457" t="s">
        <v>97</v>
      </c>
      <c r="E457">
        <v>4</v>
      </c>
      <c r="F457">
        <v>4</v>
      </c>
      <c r="G457">
        <v>6</v>
      </c>
      <c r="H457">
        <v>4</v>
      </c>
      <c r="I457">
        <f t="shared" si="140"/>
        <v>4.8</v>
      </c>
      <c r="J457">
        <f t="array" ref="J457">STDEV(IF(($B$3:$B$722=$B457)*($C$3:$C$722=$C457)*($D$3:$D$722=$D457),$E$3:$E$722))</f>
        <v>2.1499353995462798</v>
      </c>
      <c r="K457">
        <f t="shared" si="141"/>
        <v>4.8</v>
      </c>
      <c r="L457">
        <f t="array" ref="L457">STDEV(IF(($B$3:$B$722=$B457)*($C$3:$C$722=$C457)*($D$3:$D$722=$D457),$F$3:$F$722))</f>
        <v>1.9321835661585915</v>
      </c>
      <c r="M457">
        <f t="shared" si="142"/>
        <v>6.6</v>
      </c>
      <c r="N457">
        <f t="array" ref="N457">STDEV(IF(($B$3:$B$722=$B457)*($C$3:$C$722=$C457)*($D$3:$D$722=$D457),$G$3:$G$722))</f>
        <v>2.5033311140691445</v>
      </c>
      <c r="O457">
        <f t="shared" si="143"/>
        <v>4.7</v>
      </c>
      <c r="P457">
        <f t="array" ref="P457">STDEV(IF(($B$3:$B$722=$B457)*($C$3:$C$722=$C457)*($D$3:$D$722=$D457),$H$3:$H$722))</f>
        <v>1.6363916944844767</v>
      </c>
      <c r="Q457" s="35">
        <f t="shared" si="144"/>
        <v>-0.37210420376762532</v>
      </c>
      <c r="R457">
        <f t="shared" si="145"/>
        <v>-0.41403933560541251</v>
      </c>
      <c r="S457">
        <f t="shared" si="146"/>
        <v>-0.23968063858108826</v>
      </c>
      <c r="T457">
        <f t="shared" si="147"/>
        <v>-0.42777044295652317</v>
      </c>
      <c r="U457" s="22">
        <v>0.76106666666666667</v>
      </c>
      <c r="V457">
        <v>3</v>
      </c>
      <c r="W457">
        <v>0</v>
      </c>
      <c r="X457">
        <v>0</v>
      </c>
      <c r="Y457">
        <v>3</v>
      </c>
      <c r="Z457" s="25">
        <v>3.4285714285714279</v>
      </c>
      <c r="AA457" s="28">
        <v>2.4285714285714279</v>
      </c>
      <c r="AB457" s="28">
        <v>4</v>
      </c>
      <c r="AC457" s="28">
        <v>4</v>
      </c>
      <c r="AD457" s="31">
        <v>2.5714285714285721</v>
      </c>
      <c r="AE457" s="31">
        <v>2.4285714285714279</v>
      </c>
      <c r="AF457">
        <v>7</v>
      </c>
      <c r="AG457" s="28">
        <f t="shared" si="148"/>
        <v>3.4761904761904758</v>
      </c>
      <c r="AH457" s="31">
        <f t="shared" si="149"/>
        <v>2.5</v>
      </c>
      <c r="AI457" s="22" cm="1">
        <f t="array" ref="AI457">IF(U457="",0,IFERROR((U457-AVERAGEIFS($U$3:$U$722,$A$3:$A$722,$A457))/_xlfn.STDEV.S(_xlfn._xlws.FILTER($U$3:$U$722,$A$3:$A$722=$A457)),0))</f>
        <v>0.57116955744699904</v>
      </c>
      <c r="AJ457" s="25">
        <f t="array" ref="AJ457">IFERROR((Z457-AVERAGEIFS($Z$3:$Z$722,$A$3:$A$722,$A457))/_xlfn.STDEV.S(_xlfn._xlws.FILTER($Z$3:$Z$722,$A$3:$A$722=$A457)),"")</f>
        <v>2.0599737426282303</v>
      </c>
      <c r="AK457" s="28">
        <f t="array" ref="AK457">IFERROR((AG457-AVERAGEIFS($AG$3:$AG$722,$A$3:$A$722,$A457))/_xlfn.STDEV.S(_xlfn._xlws.FILTER($AG$3:$AG$722,$A$3:$A$722=$A457)),"")</f>
        <v>2.2869526535787483</v>
      </c>
      <c r="AL457" s="31">
        <f t="array" ref="AL457">IFERROR((AH457-AVERAGEIFS($AH$3:$AH$722,$A$3:$A$722,$A457))/_xlfn.STDEV.S(_xlfn._xlws.FILTER($AH$3:$AH$722,$A$3:$A$722=$A457)),"")</f>
        <v>0.69209945676163998</v>
      </c>
      <c r="AM457" s="18">
        <f t="shared" si="150"/>
        <v>0.94327376121462436</v>
      </c>
      <c r="AN457" s="18">
        <f t="shared" si="151"/>
        <v>2.4320779463958555</v>
      </c>
      <c r="AO457">
        <f t="shared" si="152"/>
        <v>-1.4888041851812313</v>
      </c>
      <c r="AP457">
        <f t="shared" si="153"/>
        <v>2.5266332921598367</v>
      </c>
      <c r="AQ457">
        <f t="shared" si="154"/>
        <v>1.1198698997181631</v>
      </c>
      <c r="AR457" s="18" t="str">
        <f t="shared" si="155"/>
        <v>E. 총체적과소형</v>
      </c>
      <c r="AS457">
        <f t="shared" si="156"/>
        <v>2.625</v>
      </c>
      <c r="AT457" t="str">
        <f t="shared" si="157"/>
        <v/>
      </c>
      <c r="AU457" t="str">
        <f t="shared" si="158"/>
        <v/>
      </c>
      <c r="AV457" t="str">
        <f t="shared" si="159"/>
        <v/>
      </c>
    </row>
    <row r="458" spans="1:48" x14ac:dyDescent="0.3">
      <c r="A458" t="s">
        <v>138</v>
      </c>
      <c r="B458" t="s">
        <v>131</v>
      </c>
      <c r="C458">
        <v>2025</v>
      </c>
      <c r="D458" t="s">
        <v>98</v>
      </c>
      <c r="E458">
        <v>4</v>
      </c>
      <c r="F458">
        <v>4</v>
      </c>
      <c r="G458">
        <v>6</v>
      </c>
      <c r="H458">
        <v>4</v>
      </c>
      <c r="I458">
        <f t="shared" si="140"/>
        <v>4.8</v>
      </c>
      <c r="J458">
        <f t="array" ref="J458">STDEV(IF(($B$3:$B$722=$B458)*($C$3:$C$722=$C458)*($D$3:$D$722=$D458),$E$3:$E$722))</f>
        <v>2.1499353995462798</v>
      </c>
      <c r="K458">
        <f t="shared" si="141"/>
        <v>4.8</v>
      </c>
      <c r="L458">
        <f t="array" ref="L458">STDEV(IF(($B$3:$B$722=$B458)*($C$3:$C$722=$C458)*($D$3:$D$722=$D458),$F$3:$F$722))</f>
        <v>1.9321835661585915</v>
      </c>
      <c r="M458">
        <f t="shared" si="142"/>
        <v>6.6</v>
      </c>
      <c r="N458">
        <f t="array" ref="N458">STDEV(IF(($B$3:$B$722=$B458)*($C$3:$C$722=$C458)*($D$3:$D$722=$D458),$G$3:$G$722))</f>
        <v>2.5033311140691445</v>
      </c>
      <c r="O458">
        <f t="shared" si="143"/>
        <v>4.7</v>
      </c>
      <c r="P458">
        <f t="array" ref="P458">STDEV(IF(($B$3:$B$722=$B458)*($C$3:$C$722=$C458)*($D$3:$D$722=$D458),$H$3:$H$722))</f>
        <v>1.6363916944844767</v>
      </c>
      <c r="Q458" s="35">
        <f t="shared" si="144"/>
        <v>-0.37210420376762532</v>
      </c>
      <c r="R458">
        <f t="shared" si="145"/>
        <v>-0.41403933560541251</v>
      </c>
      <c r="S458">
        <f t="shared" si="146"/>
        <v>-0.23968063858108826</v>
      </c>
      <c r="T458">
        <f t="shared" si="147"/>
        <v>-0.42777044295652317</v>
      </c>
      <c r="U458" s="22">
        <v>0.19581000000000001</v>
      </c>
      <c r="V458">
        <v>5</v>
      </c>
      <c r="W458">
        <v>3</v>
      </c>
      <c r="X458">
        <v>2</v>
      </c>
      <c r="Y458">
        <v>10</v>
      </c>
      <c r="Z458" s="25">
        <v>2.625</v>
      </c>
      <c r="AA458" s="28">
        <v>2.75</v>
      </c>
      <c r="AB458" s="28">
        <v>2.5</v>
      </c>
      <c r="AC458" s="28">
        <v>2.125</v>
      </c>
      <c r="AD458" s="31">
        <v>2.75</v>
      </c>
      <c r="AE458" s="31">
        <v>2.25</v>
      </c>
      <c r="AF458">
        <v>8</v>
      </c>
      <c r="AG458" s="28">
        <f t="shared" si="148"/>
        <v>2.4583333333333335</v>
      </c>
      <c r="AH458" s="31">
        <f t="shared" si="149"/>
        <v>2.5</v>
      </c>
      <c r="AI458" s="22" cm="1">
        <f t="array" ref="AI458">IF(U458="",0,IFERROR((U458-AVERAGEIFS($U$3:$U$722,$A$3:$A$722,$A458))/_xlfn.STDEV.S(_xlfn._xlws.FILTER($U$3:$U$722,$A$3:$A$722=$A458)),0))</f>
        <v>-1.1739645042593905</v>
      </c>
      <c r="AJ458" s="25">
        <f t="array" ref="AJ458">IFERROR((Z458-AVERAGEIFS($Z$3:$Z$722,$A$3:$A$722,$A458))/_xlfn.STDEV.S(_xlfn._xlws.FILTER($Z$3:$Z$722,$A$3:$A$722=$A458)),"")</f>
        <v>-0.22758071837633559</v>
      </c>
      <c r="AK458" s="28">
        <f t="array" ref="AK458">IFERROR((AG458-AVERAGEIFS($AG$3:$AG$722,$A$3:$A$722,$A458))/_xlfn.STDEV.S(_xlfn._xlws.FILTER($AG$3:$AG$722,$A$3:$A$722=$A458)),"")</f>
        <v>-0.84440390922351205</v>
      </c>
      <c r="AL458" s="31">
        <f t="array" ref="AL458">IFERROR((AH458-AVERAGEIFS($AH$3:$AH$722,$A$3:$A$722,$A458))/_xlfn.STDEV.S(_xlfn._xlws.FILTER($AH$3:$AH$722,$A$3:$A$722=$A458)),"")</f>
        <v>0.69209945676163998</v>
      </c>
      <c r="AM458" s="18">
        <f t="shared" si="150"/>
        <v>-0.80186030049176515</v>
      </c>
      <c r="AN458" s="18">
        <f t="shared" si="151"/>
        <v>0.14452348539128973</v>
      </c>
      <c r="AO458">
        <f t="shared" si="152"/>
        <v>-0.94638378588305483</v>
      </c>
      <c r="AP458">
        <f t="shared" si="153"/>
        <v>-0.60472327064242382</v>
      </c>
      <c r="AQ458">
        <f t="shared" si="154"/>
        <v>1.1198698997181631</v>
      </c>
      <c r="AR458" s="18" t="str">
        <f t="shared" si="155"/>
        <v>D. 균형일치형</v>
      </c>
      <c r="AS458" t="str">
        <f t="shared" si="156"/>
        <v/>
      </c>
      <c r="AT458" t="str">
        <f t="shared" si="157"/>
        <v/>
      </c>
      <c r="AU458" t="str">
        <f t="shared" si="158"/>
        <v/>
      </c>
      <c r="AV458" t="str">
        <f t="shared" si="159"/>
        <v/>
      </c>
    </row>
    <row r="459" spans="1:48" x14ac:dyDescent="0.3">
      <c r="A459" t="s">
        <v>139</v>
      </c>
      <c r="B459" t="s">
        <v>131</v>
      </c>
      <c r="C459">
        <v>2023</v>
      </c>
      <c r="D459" t="s">
        <v>87</v>
      </c>
      <c r="E459">
        <v>6</v>
      </c>
      <c r="F459">
        <v>4</v>
      </c>
      <c r="G459">
        <v>6</v>
      </c>
      <c r="H459">
        <v>6</v>
      </c>
      <c r="I459">
        <f t="shared" si="140"/>
        <v>4.4000000000000004</v>
      </c>
      <c r="J459">
        <f t="array" ref="J459">STDEV(IF(($B$3:$B$722=$B459)*($C$3:$C$722=$C459)*($D$3:$D$722=$D459),$E$3:$E$722))</f>
        <v>2.270584848790187</v>
      </c>
      <c r="K459">
        <f t="shared" si="141"/>
        <v>4</v>
      </c>
      <c r="L459">
        <f t="array" ref="L459">STDEV(IF(($B$3:$B$722=$B459)*($C$3:$C$722=$C459)*($D$3:$D$722=$D459),$F$3:$F$722))</f>
        <v>1.8856180831641267</v>
      </c>
      <c r="M459">
        <f t="shared" si="142"/>
        <v>6</v>
      </c>
      <c r="N459">
        <f t="array" ref="N459">STDEV(IF(($B$3:$B$722=$B459)*($C$3:$C$722=$C459)*($D$3:$D$722=$D459),$G$3:$G$722))</f>
        <v>2.3094010767585029</v>
      </c>
      <c r="O459">
        <f t="shared" si="143"/>
        <v>3.7</v>
      </c>
      <c r="P459">
        <f t="array" ref="P459">STDEV(IF(($B$3:$B$722=$B459)*($C$3:$C$722=$C459)*($D$3:$D$722=$D459),$H$3:$H$722))</f>
        <v>2.6687491868330793</v>
      </c>
      <c r="Q459" s="35">
        <f t="shared" si="144"/>
        <v>0.70466426341764399</v>
      </c>
      <c r="R459">
        <f t="shared" si="145"/>
        <v>0</v>
      </c>
      <c r="S459">
        <f t="shared" si="146"/>
        <v>0</v>
      </c>
      <c r="T459">
        <f t="shared" si="147"/>
        <v>0.86182696049055751</v>
      </c>
      <c r="V459">
        <v>0</v>
      </c>
      <c r="W459">
        <v>0</v>
      </c>
      <c r="X459">
        <v>0</v>
      </c>
      <c r="Y459">
        <v>0</v>
      </c>
      <c r="Z459" s="25">
        <v>3.28125</v>
      </c>
      <c r="AA459" s="28">
        <v>3.40625</v>
      </c>
      <c r="AB459" s="28">
        <v>2.90625</v>
      </c>
      <c r="AC459" s="28">
        <v>3.15625</v>
      </c>
      <c r="AD459" s="31">
        <v>3</v>
      </c>
      <c r="AE459" s="31">
        <v>2.46875</v>
      </c>
      <c r="AF459">
        <v>32</v>
      </c>
      <c r="AG459" s="28">
        <f t="shared" si="148"/>
        <v>3.15625</v>
      </c>
      <c r="AH459" s="31">
        <f t="shared" si="149"/>
        <v>2.734375</v>
      </c>
      <c r="AI459" s="22" cm="1">
        <f t="array" ref="AI459">IF(U459="",0,IFERROR((U459-AVERAGEIFS($U$3:$U$722,$A$3:$A$722,$A459))/_xlfn.STDEV.S(_xlfn._xlws.FILTER($U$3:$U$722,$A$3:$A$722=$A459)),0))</f>
        <v>0</v>
      </c>
      <c r="AJ459" s="25">
        <f t="array" ref="AJ459">IFERROR((Z459-AVERAGEIFS($Z$3:$Z$722,$A$3:$A$722,$A459))/_xlfn.STDEV.S(_xlfn._xlws.FILTER($Z$3:$Z$722,$A$3:$A$722=$A459)),"")</f>
        <v>-0.2268807422990162</v>
      </c>
      <c r="AK459" s="28">
        <f t="array" ref="AK459">IFERROR((AG459-AVERAGEIFS($AG$3:$AG$722,$A$3:$A$722,$A459))/_xlfn.STDEV.S(_xlfn._xlws.FILTER($AG$3:$AG$722,$A$3:$A$722=$A459)),"")</f>
        <v>-0.4393627755395148</v>
      </c>
      <c r="AL459" s="31">
        <f t="array" ref="AL459">IFERROR((AH459-AVERAGEIFS($AH$3:$AH$722,$A$3:$A$722,$A459))/_xlfn.STDEV.S(_xlfn._xlws.FILTER($AH$3:$AH$722,$A$3:$A$722=$A459)),"")</f>
        <v>0.12128974187692064</v>
      </c>
      <c r="AM459" s="18">
        <f t="shared" si="150"/>
        <v>-0.70466426341764399</v>
      </c>
      <c r="AN459" s="18">
        <f t="shared" si="151"/>
        <v>-0.93154500571666021</v>
      </c>
      <c r="AO459">
        <f t="shared" si="152"/>
        <v>0.2268807422990162</v>
      </c>
      <c r="AP459">
        <f t="shared" si="153"/>
        <v>-0.4393627755395148</v>
      </c>
      <c r="AQ459">
        <f t="shared" si="154"/>
        <v>-0.74053721861363686</v>
      </c>
      <c r="AR459" s="18" t="str">
        <f t="shared" si="155"/>
        <v>A. 총체적과장형</v>
      </c>
      <c r="AS459">
        <f t="shared" si="156"/>
        <v>3</v>
      </c>
      <c r="AT459">
        <f t="shared" si="157"/>
        <v>3.2352941176470589</v>
      </c>
      <c r="AU459">
        <f t="shared" si="158"/>
        <v>3.6</v>
      </c>
      <c r="AV459">
        <f t="shared" si="159"/>
        <v>3.6363636363636358</v>
      </c>
    </row>
    <row r="460" spans="1:48" x14ac:dyDescent="0.3">
      <c r="A460" t="s">
        <v>139</v>
      </c>
      <c r="B460" t="s">
        <v>131</v>
      </c>
      <c r="C460">
        <v>2023</v>
      </c>
      <c r="D460" t="s">
        <v>88</v>
      </c>
      <c r="E460">
        <v>6</v>
      </c>
      <c r="F460">
        <v>4</v>
      </c>
      <c r="G460">
        <v>6</v>
      </c>
      <c r="H460">
        <v>6</v>
      </c>
      <c r="I460">
        <f t="shared" si="140"/>
        <v>4.4000000000000004</v>
      </c>
      <c r="J460">
        <f t="array" ref="J460">STDEV(IF(($B$3:$B$722=$B460)*($C$3:$C$722=$C460)*($D$3:$D$722=$D460),$E$3:$E$722))</f>
        <v>2.270584848790187</v>
      </c>
      <c r="K460">
        <f t="shared" si="141"/>
        <v>4</v>
      </c>
      <c r="L460">
        <f t="array" ref="L460">STDEV(IF(($B$3:$B$722=$B460)*($C$3:$C$722=$C460)*($D$3:$D$722=$D460),$F$3:$F$722))</f>
        <v>1.8856180831641267</v>
      </c>
      <c r="M460">
        <f t="shared" si="142"/>
        <v>6</v>
      </c>
      <c r="N460">
        <f t="array" ref="N460">STDEV(IF(($B$3:$B$722=$B460)*($C$3:$C$722=$C460)*($D$3:$D$722=$D460),$G$3:$G$722))</f>
        <v>2.3094010767585029</v>
      </c>
      <c r="O460">
        <f t="shared" si="143"/>
        <v>3.7</v>
      </c>
      <c r="P460">
        <f t="array" ref="P460">STDEV(IF(($B$3:$B$722=$B460)*($C$3:$C$722=$C460)*($D$3:$D$722=$D460),$H$3:$H$722))</f>
        <v>2.6687491868330793</v>
      </c>
      <c r="Q460" s="35">
        <f t="shared" si="144"/>
        <v>0.70466426341764399</v>
      </c>
      <c r="R460">
        <f t="shared" si="145"/>
        <v>0</v>
      </c>
      <c r="S460">
        <f t="shared" si="146"/>
        <v>0</v>
      </c>
      <c r="T460">
        <f t="shared" si="147"/>
        <v>0.86182696049055751</v>
      </c>
      <c r="U460" s="22">
        <v>0.64663333333333339</v>
      </c>
      <c r="V460">
        <v>2</v>
      </c>
      <c r="W460">
        <v>0</v>
      </c>
      <c r="X460">
        <v>1</v>
      </c>
      <c r="Y460">
        <v>3</v>
      </c>
      <c r="Z460" s="25">
        <v>3</v>
      </c>
      <c r="AA460" s="28">
        <v>3.8666666666666658</v>
      </c>
      <c r="AB460" s="28">
        <v>2.666666666666667</v>
      </c>
      <c r="AC460" s="28">
        <v>3.4666666666666668</v>
      </c>
      <c r="AD460" s="31">
        <v>3</v>
      </c>
      <c r="AE460" s="31">
        <v>2.4</v>
      </c>
      <c r="AF460">
        <v>15</v>
      </c>
      <c r="AG460" s="28">
        <f t="shared" si="148"/>
        <v>3.3333333333333335</v>
      </c>
      <c r="AH460" s="31">
        <f t="shared" si="149"/>
        <v>2.7</v>
      </c>
      <c r="AI460" s="22" cm="1">
        <f t="array" ref="AI460">IF(U460="",0,IFERROR((U460-AVERAGEIFS($U$3:$U$722,$A$3:$A$722,$A460))/_xlfn.STDEV.S(_xlfn._xlws.FILTER($U$3:$U$722,$A$3:$A$722=$A460)),0))</f>
        <v>0</v>
      </c>
      <c r="AJ460" s="25">
        <f t="array" ref="AJ460">IFERROR((Z460-AVERAGEIFS($Z$3:$Z$722,$A$3:$A$722,$A460))/_xlfn.STDEV.S(_xlfn._xlws.FILTER($Z$3:$Z$722,$A$3:$A$722=$A460)),"")</f>
        <v>-1.5421342388098931</v>
      </c>
      <c r="AK460" s="28">
        <f t="array" ref="AK460">IFERROR((AG460-AVERAGEIFS($AG$3:$AG$722,$A$3:$A$722,$A460))/_xlfn.STDEV.S(_xlfn._xlws.FILTER($AG$3:$AG$722,$A$3:$A$722=$A460)),"")</f>
        <v>0.31422983565992624</v>
      </c>
      <c r="AL460" s="31">
        <f t="array" ref="AL460">IFERROR((AH460-AVERAGEIFS($AH$3:$AH$722,$A$3:$A$722,$A460))/_xlfn.STDEV.S(_xlfn._xlws.FILTER($AH$3:$AH$722,$A$3:$A$722=$A460)),"")</f>
        <v>-9.2203109773701122E-2</v>
      </c>
      <c r="AM460" s="18">
        <f t="shared" si="150"/>
        <v>-0.70466426341764399</v>
      </c>
      <c r="AN460" s="18">
        <f t="shared" si="151"/>
        <v>-2.246798502227537</v>
      </c>
      <c r="AO460">
        <f t="shared" si="152"/>
        <v>1.5421342388098931</v>
      </c>
      <c r="AP460">
        <f t="shared" si="153"/>
        <v>0.31422983565992624</v>
      </c>
      <c r="AQ460">
        <f t="shared" si="154"/>
        <v>-0.95403007026425868</v>
      </c>
      <c r="AR460" s="18" t="str">
        <f t="shared" si="155"/>
        <v>A. 총체적과장형</v>
      </c>
      <c r="AS460">
        <f t="shared" si="156"/>
        <v>3.2352941176470589</v>
      </c>
      <c r="AT460">
        <f t="shared" si="157"/>
        <v>3.6</v>
      </c>
      <c r="AU460">
        <f t="shared" si="158"/>
        <v>3.6363636363636358</v>
      </c>
      <c r="AV460">
        <f t="shared" si="159"/>
        <v>3.08</v>
      </c>
    </row>
    <row r="461" spans="1:48" x14ac:dyDescent="0.3">
      <c r="A461" t="s">
        <v>139</v>
      </c>
      <c r="B461" t="s">
        <v>131</v>
      </c>
      <c r="C461">
        <v>2023</v>
      </c>
      <c r="D461" t="s">
        <v>89</v>
      </c>
      <c r="E461">
        <v>6</v>
      </c>
      <c r="F461">
        <v>4</v>
      </c>
      <c r="G461">
        <v>6</v>
      </c>
      <c r="H461">
        <v>6</v>
      </c>
      <c r="I461">
        <f t="shared" si="140"/>
        <v>4.4000000000000004</v>
      </c>
      <c r="J461">
        <f t="array" ref="J461">STDEV(IF(($B$3:$B$722=$B461)*($C$3:$C$722=$C461)*($D$3:$D$722=$D461),$E$3:$E$722))</f>
        <v>2.270584848790187</v>
      </c>
      <c r="K461">
        <f t="shared" si="141"/>
        <v>4</v>
      </c>
      <c r="L461">
        <f t="array" ref="L461">STDEV(IF(($B$3:$B$722=$B461)*($C$3:$C$722=$C461)*($D$3:$D$722=$D461),$F$3:$F$722))</f>
        <v>1.8856180831641267</v>
      </c>
      <c r="M461">
        <f t="shared" si="142"/>
        <v>6</v>
      </c>
      <c r="N461">
        <f t="array" ref="N461">STDEV(IF(($B$3:$B$722=$B461)*($C$3:$C$722=$C461)*($D$3:$D$722=$D461),$G$3:$G$722))</f>
        <v>2.3094010767585029</v>
      </c>
      <c r="O461">
        <f t="shared" si="143"/>
        <v>3.7</v>
      </c>
      <c r="P461">
        <f t="array" ref="P461">STDEV(IF(($B$3:$B$722=$B461)*($C$3:$C$722=$C461)*($D$3:$D$722=$D461),$H$3:$H$722))</f>
        <v>2.6687491868330793</v>
      </c>
      <c r="Q461" s="35">
        <f t="shared" si="144"/>
        <v>0.70466426341764399</v>
      </c>
      <c r="R461">
        <f t="shared" si="145"/>
        <v>0</v>
      </c>
      <c r="S461">
        <f t="shared" si="146"/>
        <v>0</v>
      </c>
      <c r="T461">
        <f t="shared" si="147"/>
        <v>0.86182696049055751</v>
      </c>
      <c r="V461">
        <v>2</v>
      </c>
      <c r="W461">
        <v>0</v>
      </c>
      <c r="X461">
        <v>0</v>
      </c>
      <c r="Y461">
        <v>2</v>
      </c>
      <c r="Z461" s="25">
        <v>3.2352941176470589</v>
      </c>
      <c r="AA461" s="28">
        <v>3.6470588235294121</v>
      </c>
      <c r="AB461" s="28">
        <v>2.9411764705882359</v>
      </c>
      <c r="AC461" s="28">
        <v>3</v>
      </c>
      <c r="AD461" s="31">
        <v>3.0588235294117641</v>
      </c>
      <c r="AE461" s="31">
        <v>2.4705882352941182</v>
      </c>
      <c r="AF461">
        <v>17</v>
      </c>
      <c r="AG461" s="28">
        <f t="shared" si="148"/>
        <v>3.1960784313725497</v>
      </c>
      <c r="AH461" s="31">
        <f t="shared" si="149"/>
        <v>2.7647058823529411</v>
      </c>
      <c r="AI461" s="22" cm="1">
        <f t="array" ref="AI461">IF(U461="",0,IFERROR((U461-AVERAGEIFS($U$3:$U$722,$A$3:$A$722,$A461))/_xlfn.STDEV.S(_xlfn._xlws.FILTER($U$3:$U$722,$A$3:$A$722=$A461)),0))</f>
        <v>0</v>
      </c>
      <c r="AJ461" s="25">
        <f t="array" ref="AJ461">IFERROR((Z461-AVERAGEIFS($Z$3:$Z$722,$A$3:$A$722,$A461))/_xlfn.STDEV.S(_xlfn._xlws.FILTER($Z$3:$Z$722,$A$3:$A$722=$A461)),"")</f>
        <v>-0.44179144434327688</v>
      </c>
      <c r="AK461" s="28">
        <f t="array" ref="AK461">IFERROR((AG461-AVERAGEIFS($AG$3:$AG$722,$A$3:$A$722,$A461))/_xlfn.STDEV.S(_xlfn._xlws.FILTER($AG$3:$AG$722,$A$3:$A$722=$A461)),"")</f>
        <v>-0.2698696276918871</v>
      </c>
      <c r="AL461" s="31">
        <f t="array" ref="AL461">IFERROR((AH461-AVERAGEIFS($AH$3:$AH$722,$A$3:$A$722,$A461))/_xlfn.STDEV.S(_xlfn._xlws.FILTER($AH$3:$AH$722,$A$3:$A$722=$A461)),"")</f>
        <v>0.30966578745099932</v>
      </c>
      <c r="AM461" s="18">
        <f t="shared" si="150"/>
        <v>-0.70466426341764399</v>
      </c>
      <c r="AN461" s="18">
        <f t="shared" si="151"/>
        <v>-1.146455707760921</v>
      </c>
      <c r="AO461">
        <f t="shared" si="152"/>
        <v>0.44179144434327688</v>
      </c>
      <c r="AP461">
        <f t="shared" si="153"/>
        <v>-0.2698696276918871</v>
      </c>
      <c r="AQ461">
        <f t="shared" si="154"/>
        <v>-0.55216117303955814</v>
      </c>
      <c r="AR461" s="18" t="str">
        <f t="shared" si="155"/>
        <v>A. 총체적과장형</v>
      </c>
      <c r="AS461">
        <f t="shared" si="156"/>
        <v>3.6</v>
      </c>
      <c r="AT461">
        <f t="shared" si="157"/>
        <v>3.6363636363636358</v>
      </c>
      <c r="AU461">
        <f t="shared" si="158"/>
        <v>3.08</v>
      </c>
      <c r="AV461">
        <f t="shared" si="159"/>
        <v>3.125</v>
      </c>
    </row>
    <row r="462" spans="1:48" x14ac:dyDescent="0.3">
      <c r="A462" t="s">
        <v>139</v>
      </c>
      <c r="B462" t="s">
        <v>131</v>
      </c>
      <c r="C462">
        <v>2023</v>
      </c>
      <c r="D462" t="s">
        <v>90</v>
      </c>
      <c r="E462">
        <v>6</v>
      </c>
      <c r="F462">
        <v>4</v>
      </c>
      <c r="G462">
        <v>6</v>
      </c>
      <c r="H462">
        <v>6</v>
      </c>
      <c r="I462">
        <f t="shared" si="140"/>
        <v>4.4000000000000004</v>
      </c>
      <c r="J462">
        <f t="array" ref="J462">STDEV(IF(($B$3:$B$722=$B462)*($C$3:$C$722=$C462)*($D$3:$D$722=$D462),$E$3:$E$722))</f>
        <v>2.270584848790187</v>
      </c>
      <c r="K462">
        <f t="shared" si="141"/>
        <v>4</v>
      </c>
      <c r="L462">
        <f t="array" ref="L462">STDEV(IF(($B$3:$B$722=$B462)*($C$3:$C$722=$C462)*($D$3:$D$722=$D462),$F$3:$F$722))</f>
        <v>1.8856180831641267</v>
      </c>
      <c r="M462">
        <f t="shared" si="142"/>
        <v>6</v>
      </c>
      <c r="N462">
        <f t="array" ref="N462">STDEV(IF(($B$3:$B$722=$B462)*($C$3:$C$722=$C462)*($D$3:$D$722=$D462),$G$3:$G$722))</f>
        <v>2.3094010767585029</v>
      </c>
      <c r="O462">
        <f t="shared" si="143"/>
        <v>3.7</v>
      </c>
      <c r="P462">
        <f t="array" ref="P462">STDEV(IF(($B$3:$B$722=$B462)*($C$3:$C$722=$C462)*($D$3:$D$722=$D462),$H$3:$H$722))</f>
        <v>2.6687491868330793</v>
      </c>
      <c r="Q462" s="35">
        <f t="shared" si="144"/>
        <v>0.70466426341764399</v>
      </c>
      <c r="R462">
        <f t="shared" si="145"/>
        <v>0</v>
      </c>
      <c r="S462">
        <f t="shared" si="146"/>
        <v>0</v>
      </c>
      <c r="T462">
        <f t="shared" si="147"/>
        <v>0.86182696049055751</v>
      </c>
      <c r="V462">
        <v>0</v>
      </c>
      <c r="W462">
        <v>0</v>
      </c>
      <c r="X462">
        <v>0</v>
      </c>
      <c r="Y462">
        <v>0</v>
      </c>
      <c r="Z462" s="25">
        <v>3.6</v>
      </c>
      <c r="AA462" s="28">
        <v>3.8</v>
      </c>
      <c r="AB462" s="28">
        <v>3.333333333333333</v>
      </c>
      <c r="AC462" s="28">
        <v>3.4</v>
      </c>
      <c r="AD462" s="31">
        <v>3.2666666666666671</v>
      </c>
      <c r="AE462" s="31">
        <v>2.5333333333333332</v>
      </c>
      <c r="AF462">
        <v>15</v>
      </c>
      <c r="AG462" s="28">
        <f t="shared" si="148"/>
        <v>3.5111111111111111</v>
      </c>
      <c r="AH462" s="31">
        <f t="shared" si="149"/>
        <v>2.9000000000000004</v>
      </c>
      <c r="AI462" s="22" cm="1">
        <f t="array" ref="AI462">IF(U462="",0,IFERROR((U462-AVERAGEIFS($U$3:$U$722,$A$3:$A$722,$A462))/_xlfn.STDEV.S(_xlfn._xlws.FILTER($U$3:$U$722,$A$3:$A$722=$A462)),0))</f>
        <v>0</v>
      </c>
      <c r="AJ462" s="25">
        <f t="array" ref="AJ462">IFERROR((Z462-AVERAGEIFS($Z$3:$Z$722,$A$3:$A$722,$A462))/_xlfn.STDEV.S(_xlfn._xlws.FILTER($Z$3:$Z$722,$A$3:$A$722=$A462)),"")</f>
        <v>1.2637398870799781</v>
      </c>
      <c r="AK462" s="28">
        <f t="array" ref="AK462">IFERROR((AG462-AVERAGEIFS($AG$3:$AG$722,$A$3:$A$722,$A462))/_xlfn.STDEV.S(_xlfn._xlws.FILTER($AG$3:$AG$722,$A$3:$A$722=$A462)),"")</f>
        <v>1.0707777120013244</v>
      </c>
      <c r="AL462" s="31">
        <f t="array" ref="AL462">IFERROR((AH462-AVERAGEIFS($AH$3:$AH$722,$A$3:$A$722,$A462))/_xlfn.STDEV.S(_xlfn._xlws.FILTER($AH$3:$AH$722,$A$3:$A$722=$A462)),"")</f>
        <v>1.1499371180117421</v>
      </c>
      <c r="AM462" s="18">
        <f t="shared" si="150"/>
        <v>-0.70466426341764399</v>
      </c>
      <c r="AN462" s="18">
        <f t="shared" si="151"/>
        <v>0.5590756236623341</v>
      </c>
      <c r="AO462">
        <f t="shared" si="152"/>
        <v>-1.2637398870799781</v>
      </c>
      <c r="AP462">
        <f t="shared" si="153"/>
        <v>1.0707777120013244</v>
      </c>
      <c r="AQ462">
        <f t="shared" si="154"/>
        <v>0.28811015752118463</v>
      </c>
      <c r="AR462" s="18" t="str">
        <f t="shared" si="155"/>
        <v>B. 외부미화형</v>
      </c>
      <c r="AS462">
        <f t="shared" si="156"/>
        <v>3.6363636363636358</v>
      </c>
      <c r="AT462">
        <f t="shared" si="157"/>
        <v>3.08</v>
      </c>
      <c r="AU462">
        <f t="shared" si="158"/>
        <v>3.125</v>
      </c>
      <c r="AV462">
        <f t="shared" si="159"/>
        <v>3.5555555555555558</v>
      </c>
    </row>
    <row r="463" spans="1:48" x14ac:dyDescent="0.3">
      <c r="A463" t="s">
        <v>139</v>
      </c>
      <c r="B463" t="s">
        <v>131</v>
      </c>
      <c r="C463">
        <v>2024</v>
      </c>
      <c r="D463" t="s">
        <v>91</v>
      </c>
      <c r="E463">
        <v>6</v>
      </c>
      <c r="F463">
        <v>4</v>
      </c>
      <c r="G463">
        <v>8</v>
      </c>
      <c r="H463">
        <v>6</v>
      </c>
      <c r="I463">
        <f t="shared" si="140"/>
        <v>4.2</v>
      </c>
      <c r="J463">
        <f t="array" ref="J463">STDEV(IF(($B$3:$B$722=$B463)*($C$3:$C$722=$C463)*($D$3:$D$722=$D463),$E$3:$E$722))</f>
        <v>2.2010098692292237</v>
      </c>
      <c r="K463">
        <f t="shared" si="141"/>
        <v>4.4000000000000004</v>
      </c>
      <c r="L463">
        <f t="array" ref="L463">STDEV(IF(($B$3:$B$722=$B463)*($C$3:$C$722=$C463)*($D$3:$D$722=$D463),$F$3:$F$722))</f>
        <v>1.837873166945363</v>
      </c>
      <c r="M463">
        <f t="shared" si="142"/>
        <v>6.8</v>
      </c>
      <c r="N463">
        <f t="array" ref="N463">STDEV(IF(($B$3:$B$722=$B463)*($C$3:$C$722=$C463)*($D$3:$D$722=$D463),$G$3:$G$722))</f>
        <v>2.529822128134704</v>
      </c>
      <c r="O463">
        <f t="shared" si="143"/>
        <v>3.8</v>
      </c>
      <c r="P463">
        <f t="array" ref="P463">STDEV(IF(($B$3:$B$722=$B463)*($C$3:$C$722=$C463)*($D$3:$D$722=$D463),$H$3:$H$722))</f>
        <v>2.5298221281347035</v>
      </c>
      <c r="Q463" s="35">
        <f t="shared" si="144"/>
        <v>0.81780641930076647</v>
      </c>
      <c r="R463">
        <f t="shared" si="145"/>
        <v>-0.2176428750330037</v>
      </c>
      <c r="S463">
        <f t="shared" si="146"/>
        <v>0.47434164902525688</v>
      </c>
      <c r="T463">
        <f t="shared" si="147"/>
        <v>0.86962635654630438</v>
      </c>
      <c r="V463">
        <v>0</v>
      </c>
      <c r="W463">
        <v>0</v>
      </c>
      <c r="X463">
        <v>0</v>
      </c>
      <c r="Y463">
        <v>0</v>
      </c>
      <c r="Z463" s="25">
        <v>3.6363636363636358</v>
      </c>
      <c r="AA463" s="28">
        <v>3.6818181818181821</v>
      </c>
      <c r="AB463" s="28">
        <v>3.045454545454545</v>
      </c>
      <c r="AC463" s="28">
        <v>3.3636363636363642</v>
      </c>
      <c r="AD463" s="31">
        <v>3.3181818181818179</v>
      </c>
      <c r="AE463" s="31">
        <v>2.454545454545455</v>
      </c>
      <c r="AF463">
        <v>22</v>
      </c>
      <c r="AG463" s="28">
        <f t="shared" si="148"/>
        <v>3.3636363636363633</v>
      </c>
      <c r="AH463" s="31">
        <f t="shared" si="149"/>
        <v>2.8863636363636367</v>
      </c>
      <c r="AI463" s="22" cm="1">
        <f t="array" ref="AI463">IF(U463="",0,IFERROR((U463-AVERAGEIFS($U$3:$U$722,$A$3:$A$722,$A463))/_xlfn.STDEV.S(_xlfn._xlws.FILTER($U$3:$U$722,$A$3:$A$722=$A463)),0))</f>
        <v>0</v>
      </c>
      <c r="AJ463" s="25">
        <f t="array" ref="AJ463">IFERROR((Z463-AVERAGEIFS($Z$3:$Z$722,$A$3:$A$722,$A463))/_xlfn.STDEV.S(_xlfn._xlws.FILTER($Z$3:$Z$722,$A$3:$A$722=$A463)),"")</f>
        <v>1.4337928644066338</v>
      </c>
      <c r="AK463" s="28">
        <f t="array" ref="AK463">IFERROR((AG463-AVERAGEIFS($AG$3:$AG$722,$A$3:$A$722,$A463))/_xlfn.STDEV.S(_xlfn._xlws.FILTER($AG$3:$AG$722,$A$3:$A$722=$A463)),"")</f>
        <v>0.44318686003629909</v>
      </c>
      <c r="AL463" s="31">
        <f t="array" ref="AL463">IFERROR((AH463-AVERAGEIFS($AH$3:$AH$722,$A$3:$A$722,$A463))/_xlfn.STDEV.S(_xlfn._xlws.FILTER($AH$3:$AH$722,$A$3:$A$722=$A463)),"")</f>
        <v>1.0652457388445526</v>
      </c>
      <c r="AM463" s="18">
        <f t="shared" si="150"/>
        <v>-0.81780641930076647</v>
      </c>
      <c r="AN463" s="18">
        <f t="shared" si="151"/>
        <v>0.61598644510586731</v>
      </c>
      <c r="AO463">
        <f t="shared" si="152"/>
        <v>-1.4337928644066338</v>
      </c>
      <c r="AP463">
        <f t="shared" si="153"/>
        <v>-3.1154788988957793E-2</v>
      </c>
      <c r="AQ463">
        <f t="shared" si="154"/>
        <v>0.19561938229824827</v>
      </c>
      <c r="AR463" s="18" t="str">
        <f t="shared" si="155"/>
        <v>B. 외부미화형</v>
      </c>
      <c r="AS463">
        <f t="shared" si="156"/>
        <v>3.08</v>
      </c>
      <c r="AT463">
        <f t="shared" si="157"/>
        <v>3.125</v>
      </c>
      <c r="AU463">
        <f t="shared" si="158"/>
        <v>3.5555555555555558</v>
      </c>
      <c r="AV463">
        <f t="shared" si="159"/>
        <v>3.4285714285714279</v>
      </c>
    </row>
    <row r="464" spans="1:48" x14ac:dyDescent="0.3">
      <c r="A464" t="s">
        <v>139</v>
      </c>
      <c r="B464" t="s">
        <v>131</v>
      </c>
      <c r="C464">
        <v>2024</v>
      </c>
      <c r="D464" t="s">
        <v>92</v>
      </c>
      <c r="E464">
        <v>6</v>
      </c>
      <c r="F464">
        <v>4</v>
      </c>
      <c r="G464">
        <v>8</v>
      </c>
      <c r="H464">
        <v>6</v>
      </c>
      <c r="I464">
        <f t="shared" si="140"/>
        <v>4.2</v>
      </c>
      <c r="J464">
        <f t="array" ref="J464">STDEV(IF(($B$3:$B$722=$B464)*($C$3:$C$722=$C464)*($D$3:$D$722=$D464),$E$3:$E$722))</f>
        <v>2.2010098692292237</v>
      </c>
      <c r="K464">
        <f t="shared" si="141"/>
        <v>4.4000000000000004</v>
      </c>
      <c r="L464">
        <f t="array" ref="L464">STDEV(IF(($B$3:$B$722=$B464)*($C$3:$C$722=$C464)*($D$3:$D$722=$D464),$F$3:$F$722))</f>
        <v>1.837873166945363</v>
      </c>
      <c r="M464">
        <f t="shared" si="142"/>
        <v>6.8</v>
      </c>
      <c r="N464">
        <f t="array" ref="N464">STDEV(IF(($B$3:$B$722=$B464)*($C$3:$C$722=$C464)*($D$3:$D$722=$D464),$G$3:$G$722))</f>
        <v>2.529822128134704</v>
      </c>
      <c r="O464">
        <f t="shared" si="143"/>
        <v>3.8</v>
      </c>
      <c r="P464">
        <f t="array" ref="P464">STDEV(IF(($B$3:$B$722=$B464)*($C$3:$C$722=$C464)*($D$3:$D$722=$D464),$H$3:$H$722))</f>
        <v>2.5298221281347035</v>
      </c>
      <c r="Q464" s="35">
        <f t="shared" si="144"/>
        <v>0.81780641930076647</v>
      </c>
      <c r="R464">
        <f t="shared" si="145"/>
        <v>-0.2176428750330037</v>
      </c>
      <c r="S464">
        <f t="shared" si="146"/>
        <v>0.47434164902525688</v>
      </c>
      <c r="T464">
        <f t="shared" si="147"/>
        <v>0.86962635654630438</v>
      </c>
      <c r="V464">
        <v>0</v>
      </c>
      <c r="W464">
        <v>0</v>
      </c>
      <c r="X464">
        <v>0</v>
      </c>
      <c r="Y464">
        <v>0</v>
      </c>
      <c r="Z464" s="25">
        <v>3.08</v>
      </c>
      <c r="AA464" s="28">
        <v>3.4</v>
      </c>
      <c r="AB464" s="28">
        <v>2.76</v>
      </c>
      <c r="AC464" s="28">
        <v>2.84</v>
      </c>
      <c r="AD464" s="31">
        <v>2.92</v>
      </c>
      <c r="AE464" s="31">
        <v>2.36</v>
      </c>
      <c r="AF464">
        <v>25</v>
      </c>
      <c r="AG464" s="28">
        <f t="shared" si="148"/>
        <v>3</v>
      </c>
      <c r="AH464" s="31">
        <f t="shared" si="149"/>
        <v>2.6399999999999997</v>
      </c>
      <c r="AI464" s="22" cm="1">
        <f t="array" ref="AI464">IF(U464="",0,IFERROR((U464-AVERAGEIFS($U$3:$U$722,$A$3:$A$722,$A464))/_xlfn.STDEV.S(_xlfn._xlws.FILTER($U$3:$U$722,$A$3:$A$722=$A464)),0))</f>
        <v>0</v>
      </c>
      <c r="AJ464" s="25">
        <f t="array" ref="AJ464">IFERROR((Z464-AVERAGEIFS($Z$3:$Z$722,$A$3:$A$722,$A464))/_xlfn.STDEV.S(_xlfn._xlws.FILTER($Z$3:$Z$722,$A$3:$A$722=$A464)),"")</f>
        <v>-1.1680176886912434</v>
      </c>
      <c r="AK464" s="28">
        <f t="array" ref="AK464">IFERROR((AG464-AVERAGEIFS($AG$3:$AG$722,$A$3:$A$722,$A464))/_xlfn.STDEV.S(_xlfn._xlws.FILTER($AG$3:$AG$722,$A$3:$A$722=$A464)),"")</f>
        <v>-1.1042974324801975</v>
      </c>
      <c r="AL464" s="31">
        <f t="array" ref="AL464">IFERROR((AH464-AVERAGEIFS($AH$3:$AH$722,$A$3:$A$722,$A464))/_xlfn.STDEV.S(_xlfn._xlws.FILTER($AH$3:$AH$722,$A$3:$A$722=$A464)),"")</f>
        <v>-0.46484517810933684</v>
      </c>
      <c r="AM464" s="18">
        <f t="shared" si="150"/>
        <v>-0.81780641930076647</v>
      </c>
      <c r="AN464" s="18">
        <f t="shared" si="151"/>
        <v>-1.98582410799201</v>
      </c>
      <c r="AO464">
        <f t="shared" si="152"/>
        <v>1.1680176886912434</v>
      </c>
      <c r="AP464">
        <f t="shared" si="153"/>
        <v>-1.5786390815054543</v>
      </c>
      <c r="AQ464">
        <f t="shared" si="154"/>
        <v>-1.3344715346556413</v>
      </c>
      <c r="AR464" s="18" t="str">
        <f t="shared" si="155"/>
        <v>A. 총체적과장형</v>
      </c>
      <c r="AS464">
        <f t="shared" si="156"/>
        <v>3.125</v>
      </c>
      <c r="AT464">
        <f t="shared" si="157"/>
        <v>3.5555555555555558</v>
      </c>
      <c r="AU464">
        <f t="shared" si="158"/>
        <v>3.4285714285714279</v>
      </c>
      <c r="AV464">
        <f t="shared" si="159"/>
        <v>3.5</v>
      </c>
    </row>
    <row r="465" spans="1:48" x14ac:dyDescent="0.3">
      <c r="A465" t="s">
        <v>139</v>
      </c>
      <c r="B465" t="s">
        <v>131</v>
      </c>
      <c r="C465">
        <v>2024</v>
      </c>
      <c r="D465" t="s">
        <v>93</v>
      </c>
      <c r="E465">
        <v>6</v>
      </c>
      <c r="F465">
        <v>4</v>
      </c>
      <c r="G465">
        <v>8</v>
      </c>
      <c r="H465">
        <v>6</v>
      </c>
      <c r="I465">
        <f t="shared" si="140"/>
        <v>4.2</v>
      </c>
      <c r="J465">
        <f t="array" ref="J465">STDEV(IF(($B$3:$B$722=$B465)*($C$3:$C$722=$C465)*($D$3:$D$722=$D465),$E$3:$E$722))</f>
        <v>2.2010098692292237</v>
      </c>
      <c r="K465">
        <f t="shared" si="141"/>
        <v>4.4000000000000004</v>
      </c>
      <c r="L465">
        <f t="array" ref="L465">STDEV(IF(($B$3:$B$722=$B465)*($C$3:$C$722=$C465)*($D$3:$D$722=$D465),$F$3:$F$722))</f>
        <v>1.837873166945363</v>
      </c>
      <c r="M465">
        <f t="shared" si="142"/>
        <v>6.8</v>
      </c>
      <c r="N465">
        <f t="array" ref="N465">STDEV(IF(($B$3:$B$722=$B465)*($C$3:$C$722=$C465)*($D$3:$D$722=$D465),$G$3:$G$722))</f>
        <v>2.529822128134704</v>
      </c>
      <c r="O465">
        <f t="shared" si="143"/>
        <v>3.8</v>
      </c>
      <c r="P465">
        <f t="array" ref="P465">STDEV(IF(($B$3:$B$722=$B465)*($C$3:$C$722=$C465)*($D$3:$D$722=$D465),$H$3:$H$722))</f>
        <v>2.5298221281347035</v>
      </c>
      <c r="Q465" s="35">
        <f t="shared" si="144"/>
        <v>0.81780641930076647</v>
      </c>
      <c r="R465">
        <f t="shared" si="145"/>
        <v>-0.2176428750330037</v>
      </c>
      <c r="S465">
        <f t="shared" si="146"/>
        <v>0.47434164902525688</v>
      </c>
      <c r="T465">
        <f t="shared" si="147"/>
        <v>0.86962635654630438</v>
      </c>
      <c r="V465">
        <v>0</v>
      </c>
      <c r="W465">
        <v>0</v>
      </c>
      <c r="X465">
        <v>0</v>
      </c>
      <c r="Y465">
        <v>0</v>
      </c>
      <c r="Z465" s="25">
        <v>3.125</v>
      </c>
      <c r="AA465" s="28">
        <v>3</v>
      </c>
      <c r="AB465" s="28">
        <v>3.1875</v>
      </c>
      <c r="AC465" s="28">
        <v>2.875</v>
      </c>
      <c r="AD465" s="31">
        <v>2.9375</v>
      </c>
      <c r="AE465" s="31">
        <v>2.3125</v>
      </c>
      <c r="AF465">
        <v>16</v>
      </c>
      <c r="AG465" s="28">
        <f t="shared" si="148"/>
        <v>3.0208333333333335</v>
      </c>
      <c r="AH465" s="31">
        <f t="shared" si="149"/>
        <v>2.625</v>
      </c>
      <c r="AI465" s="22" cm="1">
        <f t="array" ref="AI465">IF(U465="",0,IFERROR((U465-AVERAGEIFS($U$3:$U$722,$A$3:$A$722,$A465))/_xlfn.STDEV.S(_xlfn._xlws.FILTER($U$3:$U$722,$A$3:$A$722=$A465)),0))</f>
        <v>0</v>
      </c>
      <c r="AJ465" s="25">
        <f t="array" ref="AJ465">IFERROR((Z465-AVERAGEIFS($Z$3:$Z$722,$A$3:$A$722,$A465))/_xlfn.STDEV.S(_xlfn._xlws.FILTER($Z$3:$Z$722,$A$3:$A$722=$A465)),"")</f>
        <v>-0.95757712924950333</v>
      </c>
      <c r="AK465" s="28">
        <f t="array" ref="AK465">IFERROR((AG465-AVERAGEIFS($AG$3:$AG$722,$A$3:$A$722,$A465))/_xlfn.STDEV.S(_xlfn._xlws.FILTER($AG$3:$AG$722,$A$3:$A$722=$A465)),"")</f>
        <v>-1.0156394782214393</v>
      </c>
      <c r="AL465" s="31">
        <f t="array" ref="AL465">IFERROR((AH465-AVERAGEIFS($AH$3:$AH$722,$A$3:$A$722,$A465))/_xlfn.STDEV.S(_xlfn._xlws.FILTER($AH$3:$AH$722,$A$3:$A$722=$A465)),"")</f>
        <v>-0.55800569519324306</v>
      </c>
      <c r="AM465" s="18">
        <f t="shared" si="150"/>
        <v>-0.81780641930076647</v>
      </c>
      <c r="AN465" s="18">
        <f t="shared" si="151"/>
        <v>-1.7753835485502698</v>
      </c>
      <c r="AO465">
        <f t="shared" si="152"/>
        <v>0.95757712924950333</v>
      </c>
      <c r="AP465">
        <f t="shared" si="153"/>
        <v>-1.4899811272466961</v>
      </c>
      <c r="AQ465">
        <f t="shared" si="154"/>
        <v>-1.4276320517395473</v>
      </c>
      <c r="AR465" s="18" t="str">
        <f t="shared" si="155"/>
        <v>A. 총체적과장형</v>
      </c>
      <c r="AS465">
        <f t="shared" si="156"/>
        <v>3.5555555555555558</v>
      </c>
      <c r="AT465">
        <f t="shared" si="157"/>
        <v>3.4285714285714279</v>
      </c>
      <c r="AU465">
        <f t="shared" si="158"/>
        <v>3.5</v>
      </c>
      <c r="AV465">
        <f t="shared" si="159"/>
        <v>3.1818181818181821</v>
      </c>
    </row>
    <row r="466" spans="1:48" x14ac:dyDescent="0.3">
      <c r="A466" t="s">
        <v>139</v>
      </c>
      <c r="B466" t="s">
        <v>131</v>
      </c>
      <c r="C466">
        <v>2024</v>
      </c>
      <c r="D466" t="s">
        <v>94</v>
      </c>
      <c r="E466">
        <v>6</v>
      </c>
      <c r="F466">
        <v>4</v>
      </c>
      <c r="G466">
        <v>8</v>
      </c>
      <c r="H466">
        <v>6</v>
      </c>
      <c r="I466">
        <f t="shared" si="140"/>
        <v>4.2</v>
      </c>
      <c r="J466">
        <f t="array" ref="J466">STDEV(IF(($B$3:$B$722=$B466)*($C$3:$C$722=$C466)*($D$3:$D$722=$D466),$E$3:$E$722))</f>
        <v>2.2010098692292237</v>
      </c>
      <c r="K466">
        <f t="shared" si="141"/>
        <v>4.4000000000000004</v>
      </c>
      <c r="L466">
        <f t="array" ref="L466">STDEV(IF(($B$3:$B$722=$B466)*($C$3:$C$722=$C466)*($D$3:$D$722=$D466),$F$3:$F$722))</f>
        <v>1.837873166945363</v>
      </c>
      <c r="M466">
        <f t="shared" si="142"/>
        <v>6.8</v>
      </c>
      <c r="N466">
        <f t="array" ref="N466">STDEV(IF(($B$3:$B$722=$B466)*($C$3:$C$722=$C466)*($D$3:$D$722=$D466),$G$3:$G$722))</f>
        <v>2.529822128134704</v>
      </c>
      <c r="O466">
        <f t="shared" si="143"/>
        <v>3.8</v>
      </c>
      <c r="P466">
        <f t="array" ref="P466">STDEV(IF(($B$3:$B$722=$B466)*($C$3:$C$722=$C466)*($D$3:$D$722=$D466),$H$3:$H$722))</f>
        <v>2.5298221281347035</v>
      </c>
      <c r="Q466" s="35">
        <f t="shared" si="144"/>
        <v>0.81780641930076647</v>
      </c>
      <c r="R466">
        <f t="shared" si="145"/>
        <v>-0.2176428750330037</v>
      </c>
      <c r="S466">
        <f t="shared" si="146"/>
        <v>0.47434164902525688</v>
      </c>
      <c r="T466">
        <f t="shared" si="147"/>
        <v>0.86962635654630438</v>
      </c>
      <c r="V466">
        <v>0</v>
      </c>
      <c r="W466">
        <v>0</v>
      </c>
      <c r="X466">
        <v>0</v>
      </c>
      <c r="Y466">
        <v>0</v>
      </c>
      <c r="Z466" s="25">
        <v>3.5555555555555558</v>
      </c>
      <c r="AA466" s="28">
        <v>3.7777777777777781</v>
      </c>
      <c r="AB466" s="28">
        <v>3.5555555555555558</v>
      </c>
      <c r="AC466" s="28">
        <v>4</v>
      </c>
      <c r="AD466" s="31">
        <v>3</v>
      </c>
      <c r="AE466" s="31">
        <v>2.833333333333333</v>
      </c>
      <c r="AF466">
        <v>18</v>
      </c>
      <c r="AG466" s="28">
        <f t="shared" si="148"/>
        <v>3.7777777777777781</v>
      </c>
      <c r="AH466" s="31">
        <f t="shared" si="149"/>
        <v>2.9166666666666665</v>
      </c>
      <c r="AI466" s="22" cm="1">
        <f t="array" ref="AI466">IF(U466="",0,IFERROR((U466-AVERAGEIFS($U$3:$U$722,$A$3:$A$722,$A466))/_xlfn.STDEV.S(_xlfn._xlws.FILTER($U$3:$U$722,$A$3:$A$722=$A466)),0))</f>
        <v>0</v>
      </c>
      <c r="AJ466" s="25">
        <f t="array" ref="AJ466">IFERROR((Z466-AVERAGEIFS($Z$3:$Z$722,$A$3:$A$722,$A466))/_xlfn.STDEV.S(_xlfn._xlws.FILTER($Z$3:$Z$722,$A$3:$A$722=$A466)),"")</f>
        <v>1.0558973592362846</v>
      </c>
      <c r="AK466" s="28">
        <f t="array" ref="AK466">IFERROR((AG466-AVERAGEIFS($AG$3:$AG$722,$A$3:$A$722,$A466))/_xlfn.STDEV.S(_xlfn._xlws.FILTER($AG$3:$AG$722,$A$3:$A$722=$A466)),"")</f>
        <v>2.2055995265134247</v>
      </c>
      <c r="AL466" s="31">
        <f t="array" ref="AL466">IFERROR((AH466-AVERAGEIFS($AH$3:$AH$722,$A$3:$A$722,$A466))/_xlfn.STDEV.S(_xlfn._xlws.FILTER($AH$3:$AH$722,$A$3:$A$722=$A466)),"")</f>
        <v>1.2534488036605258</v>
      </c>
      <c r="AM466" s="18">
        <f t="shared" si="150"/>
        <v>-0.81780641930076647</v>
      </c>
      <c r="AN466" s="18">
        <f t="shared" si="151"/>
        <v>0.23809093993551811</v>
      </c>
      <c r="AO466">
        <f t="shared" si="152"/>
        <v>-1.0558973592362846</v>
      </c>
      <c r="AP466">
        <f t="shared" si="153"/>
        <v>1.7312578774881677</v>
      </c>
      <c r="AQ466">
        <f t="shared" si="154"/>
        <v>0.38382244711422142</v>
      </c>
      <c r="AR466" s="18" t="str">
        <f t="shared" si="155"/>
        <v>D. 균형일치형</v>
      </c>
      <c r="AS466">
        <f t="shared" si="156"/>
        <v>3.4285714285714279</v>
      </c>
      <c r="AT466">
        <f t="shared" si="157"/>
        <v>3.5</v>
      </c>
      <c r="AU466">
        <f t="shared" si="158"/>
        <v>3.1818181818181821</v>
      </c>
      <c r="AV466">
        <f t="shared" si="159"/>
        <v>3.333333333333333</v>
      </c>
    </row>
    <row r="467" spans="1:48" x14ac:dyDescent="0.3">
      <c r="A467" t="s">
        <v>139</v>
      </c>
      <c r="B467" t="s">
        <v>131</v>
      </c>
      <c r="C467">
        <v>2025</v>
      </c>
      <c r="D467" t="s">
        <v>95</v>
      </c>
      <c r="E467">
        <v>6</v>
      </c>
      <c r="F467">
        <v>4</v>
      </c>
      <c r="G467">
        <v>8</v>
      </c>
      <c r="H467">
        <v>6</v>
      </c>
      <c r="I467">
        <f t="shared" si="140"/>
        <v>4.8</v>
      </c>
      <c r="J467">
        <f t="array" ref="J467">STDEV(IF(($B$3:$B$722=$B467)*($C$3:$C$722=$C467)*($D$3:$D$722=$D467),$E$3:$E$722))</f>
        <v>2.1499353995462798</v>
      </c>
      <c r="K467">
        <f t="shared" si="141"/>
        <v>4.8</v>
      </c>
      <c r="L467">
        <f t="array" ref="L467">STDEV(IF(($B$3:$B$722=$B467)*($C$3:$C$722=$C467)*($D$3:$D$722=$D467),$F$3:$F$722))</f>
        <v>1.9321835661585915</v>
      </c>
      <c r="M467">
        <f t="shared" si="142"/>
        <v>6.6</v>
      </c>
      <c r="N467">
        <f t="array" ref="N467">STDEV(IF(($B$3:$B$722=$B467)*($C$3:$C$722=$C467)*($D$3:$D$722=$D467),$G$3:$G$722))</f>
        <v>2.5033311140691445</v>
      </c>
      <c r="O467">
        <f t="shared" si="143"/>
        <v>4.7</v>
      </c>
      <c r="P467">
        <f t="array" ref="P467">STDEV(IF(($B$3:$B$722=$B467)*($C$3:$C$722=$C467)*($D$3:$D$722=$D467),$H$3:$H$722))</f>
        <v>1.6363916944844767</v>
      </c>
      <c r="Q467" s="35">
        <f t="shared" si="144"/>
        <v>0.55815630565143814</v>
      </c>
      <c r="R467">
        <f t="shared" si="145"/>
        <v>-0.41403933560541251</v>
      </c>
      <c r="S467">
        <f t="shared" si="146"/>
        <v>0.55925482335587307</v>
      </c>
      <c r="T467">
        <f t="shared" si="147"/>
        <v>0.7944308226335427</v>
      </c>
      <c r="V467">
        <v>0</v>
      </c>
      <c r="W467">
        <v>0</v>
      </c>
      <c r="X467">
        <v>0</v>
      </c>
      <c r="Y467">
        <v>0</v>
      </c>
      <c r="Z467" s="25">
        <v>3.4285714285714279</v>
      </c>
      <c r="AA467" s="28">
        <v>3.3571428571428572</v>
      </c>
      <c r="AB467" s="28">
        <v>3.3571428571428572</v>
      </c>
      <c r="AC467" s="28">
        <v>3.6428571428571428</v>
      </c>
      <c r="AD467" s="31">
        <v>3.0714285714285721</v>
      </c>
      <c r="AE467" s="31">
        <v>2.214285714285714</v>
      </c>
      <c r="AF467">
        <v>14</v>
      </c>
      <c r="AG467" s="28">
        <f t="shared" si="148"/>
        <v>3.4523809523809526</v>
      </c>
      <c r="AH467" s="31">
        <f t="shared" si="149"/>
        <v>2.6428571428571432</v>
      </c>
      <c r="AI467" s="22" cm="1">
        <f t="array" ref="AI467">IF(U467="",0,IFERROR((U467-AVERAGEIFS($U$3:$U$722,$A$3:$A$722,$A467))/_xlfn.STDEV.S(_xlfn._xlws.FILTER($U$3:$U$722,$A$3:$A$722=$A467)),0))</f>
        <v>0</v>
      </c>
      <c r="AJ467" s="25">
        <f t="array" ref="AJ467">IFERROR((Z467-AVERAGEIFS($Z$3:$Z$722,$A$3:$A$722,$A467))/_xlfn.STDEV.S(_xlfn._xlws.FILTER($Z$3:$Z$722,$A$3:$A$722=$A467)),"")</f>
        <v>0.46206156539715448</v>
      </c>
      <c r="AK467" s="28">
        <f t="array" ref="AK467">IFERROR((AG467-AVERAGEIFS($AG$3:$AG$722,$A$3:$A$722,$A467))/_xlfn.STDEV.S(_xlfn._xlws.FILTER($AG$3:$AG$722,$A$3:$A$722=$A467)),"")</f>
        <v>0.82084671713854174</v>
      </c>
      <c r="AL467" s="31">
        <f t="array" ref="AL467">IFERROR((AH467-AVERAGEIFS($AH$3:$AH$722,$A$3:$A$722,$A467))/_xlfn.STDEV.S(_xlfn._xlws.FILTER($AH$3:$AH$722,$A$3:$A$722=$A467)),"")</f>
        <v>-0.44710031771239761</v>
      </c>
      <c r="AM467" s="18">
        <f t="shared" si="150"/>
        <v>-0.55815630565143814</v>
      </c>
      <c r="AN467" s="18">
        <f t="shared" si="151"/>
        <v>-9.6094740254283662E-2</v>
      </c>
      <c r="AO467">
        <f t="shared" si="152"/>
        <v>-0.46206156539715448</v>
      </c>
      <c r="AP467">
        <f t="shared" si="153"/>
        <v>0.26159189378266867</v>
      </c>
      <c r="AQ467">
        <f t="shared" si="154"/>
        <v>-1.2415311403459404</v>
      </c>
      <c r="AR467" s="18" t="str">
        <f t="shared" si="155"/>
        <v>D. 균형일치형</v>
      </c>
      <c r="AS467">
        <f t="shared" si="156"/>
        <v>3.5</v>
      </c>
      <c r="AT467">
        <f t="shared" si="157"/>
        <v>3.1818181818181821</v>
      </c>
      <c r="AU467">
        <f t="shared" si="158"/>
        <v>3.333333333333333</v>
      </c>
      <c r="AV467" t="str">
        <f t="shared" si="159"/>
        <v/>
      </c>
    </row>
    <row r="468" spans="1:48" x14ac:dyDescent="0.3">
      <c r="A468" t="s">
        <v>139</v>
      </c>
      <c r="B468" t="s">
        <v>131</v>
      </c>
      <c r="C468">
        <v>2025</v>
      </c>
      <c r="D468" t="s">
        <v>96</v>
      </c>
      <c r="E468">
        <v>6</v>
      </c>
      <c r="F468">
        <v>4</v>
      </c>
      <c r="G468">
        <v>8</v>
      </c>
      <c r="H468">
        <v>6</v>
      </c>
      <c r="I468">
        <f t="shared" si="140"/>
        <v>4.8</v>
      </c>
      <c r="J468">
        <f t="array" ref="J468">STDEV(IF(($B$3:$B$722=$B468)*($C$3:$C$722=$C468)*($D$3:$D$722=$D468),$E$3:$E$722))</f>
        <v>2.1499353995462798</v>
      </c>
      <c r="K468">
        <f t="shared" si="141"/>
        <v>4.8</v>
      </c>
      <c r="L468">
        <f t="array" ref="L468">STDEV(IF(($B$3:$B$722=$B468)*($C$3:$C$722=$C468)*($D$3:$D$722=$D468),$F$3:$F$722))</f>
        <v>1.9321835661585915</v>
      </c>
      <c r="M468">
        <f t="shared" si="142"/>
        <v>6.6</v>
      </c>
      <c r="N468">
        <f t="array" ref="N468">STDEV(IF(($B$3:$B$722=$B468)*($C$3:$C$722=$C468)*($D$3:$D$722=$D468),$G$3:$G$722))</f>
        <v>2.5033311140691445</v>
      </c>
      <c r="O468">
        <f t="shared" si="143"/>
        <v>4.7</v>
      </c>
      <c r="P468">
        <f t="array" ref="P468">STDEV(IF(($B$3:$B$722=$B468)*($C$3:$C$722=$C468)*($D$3:$D$722=$D468),$H$3:$H$722))</f>
        <v>1.6363916944844767</v>
      </c>
      <c r="Q468" s="35">
        <f t="shared" si="144"/>
        <v>0.55815630565143814</v>
      </c>
      <c r="R468">
        <f t="shared" si="145"/>
        <v>-0.41403933560541251</v>
      </c>
      <c r="S468">
        <f t="shared" si="146"/>
        <v>0.55925482335587307</v>
      </c>
      <c r="T468">
        <f t="shared" si="147"/>
        <v>0.7944308226335427</v>
      </c>
      <c r="V468">
        <v>0</v>
      </c>
      <c r="W468">
        <v>0</v>
      </c>
      <c r="X468">
        <v>0</v>
      </c>
      <c r="Y468">
        <v>0</v>
      </c>
      <c r="Z468" s="25">
        <v>3.5</v>
      </c>
      <c r="AA468" s="28">
        <v>3.3</v>
      </c>
      <c r="AB468" s="28">
        <v>3.1</v>
      </c>
      <c r="AC468" s="28">
        <v>3</v>
      </c>
      <c r="AD468" s="31">
        <v>3.1</v>
      </c>
      <c r="AE468" s="31">
        <v>2.2999999999999998</v>
      </c>
      <c r="AF468">
        <v>10</v>
      </c>
      <c r="AG468" s="28">
        <f t="shared" si="148"/>
        <v>3.1333333333333333</v>
      </c>
      <c r="AH468" s="31">
        <f t="shared" si="149"/>
        <v>2.7</v>
      </c>
      <c r="AI468" s="22" cm="1">
        <f t="array" ref="AI468">IF(U468="",0,IFERROR((U468-AVERAGEIFS($U$3:$U$722,$A$3:$A$722,$A468))/_xlfn.STDEV.S(_xlfn._xlws.FILTER($U$3:$U$722,$A$3:$A$722=$A468)),0))</f>
        <v>0</v>
      </c>
      <c r="AJ468" s="25">
        <f t="array" ref="AJ468">IFERROR((Z468-AVERAGEIFS($Z$3:$Z$722,$A$3:$A$722,$A468))/_xlfn.STDEV.S(_xlfn._xlws.FILTER($Z$3:$Z$722,$A$3:$A$722=$A468)),"")</f>
        <v>0.79609419943166582</v>
      </c>
      <c r="AK468" s="28">
        <f t="array" ref="AK468">IFERROR((AG468-AVERAGEIFS($AG$3:$AG$722,$A$3:$A$722,$A468))/_xlfn.STDEV.S(_xlfn._xlws.FILTER($AG$3:$AG$722,$A$3:$A$722=$A468)),"")</f>
        <v>-0.53688652522414837</v>
      </c>
      <c r="AL468" s="31">
        <f t="array" ref="AL468">IFERROR((AH468-AVERAGEIFS($AH$3:$AH$722,$A$3:$A$722,$A468))/_xlfn.STDEV.S(_xlfn._xlws.FILTER($AH$3:$AH$722,$A$3:$A$722=$A468)),"")</f>
        <v>-9.2203109773701122E-2</v>
      </c>
      <c r="AM468" s="18">
        <f t="shared" si="150"/>
        <v>-0.55815630565143814</v>
      </c>
      <c r="AN468" s="18">
        <f t="shared" si="151"/>
        <v>0.23793789378022767</v>
      </c>
      <c r="AO468">
        <f t="shared" si="152"/>
        <v>-0.79609419943166582</v>
      </c>
      <c r="AP468">
        <f t="shared" si="153"/>
        <v>-1.0961413485800215</v>
      </c>
      <c r="AQ468">
        <f t="shared" si="154"/>
        <v>-0.88663393240724386</v>
      </c>
      <c r="AR468" s="18" t="str">
        <f t="shared" si="155"/>
        <v>D. 균형일치형</v>
      </c>
      <c r="AS468">
        <f t="shared" si="156"/>
        <v>3.1818181818181821</v>
      </c>
      <c r="AT468">
        <f t="shared" si="157"/>
        <v>3.333333333333333</v>
      </c>
      <c r="AU468" t="str">
        <f t="shared" si="158"/>
        <v/>
      </c>
      <c r="AV468" t="str">
        <f t="shared" si="159"/>
        <v/>
      </c>
    </row>
    <row r="469" spans="1:48" x14ac:dyDescent="0.3">
      <c r="A469" t="s">
        <v>139</v>
      </c>
      <c r="B469" t="s">
        <v>131</v>
      </c>
      <c r="C469">
        <v>2025</v>
      </c>
      <c r="D469" t="s">
        <v>97</v>
      </c>
      <c r="E469">
        <v>6</v>
      </c>
      <c r="F469">
        <v>4</v>
      </c>
      <c r="G469">
        <v>8</v>
      </c>
      <c r="H469">
        <v>6</v>
      </c>
      <c r="I469">
        <f t="shared" si="140"/>
        <v>4.8</v>
      </c>
      <c r="J469">
        <f t="array" ref="J469">STDEV(IF(($B$3:$B$722=$B469)*($C$3:$C$722=$C469)*($D$3:$D$722=$D469),$E$3:$E$722))</f>
        <v>2.1499353995462798</v>
      </c>
      <c r="K469">
        <f t="shared" si="141"/>
        <v>4.8</v>
      </c>
      <c r="L469">
        <f t="array" ref="L469">STDEV(IF(($B$3:$B$722=$B469)*($C$3:$C$722=$C469)*($D$3:$D$722=$D469),$F$3:$F$722))</f>
        <v>1.9321835661585915</v>
      </c>
      <c r="M469">
        <f t="shared" si="142"/>
        <v>6.6</v>
      </c>
      <c r="N469">
        <f t="array" ref="N469">STDEV(IF(($B$3:$B$722=$B469)*($C$3:$C$722=$C469)*($D$3:$D$722=$D469),$G$3:$G$722))</f>
        <v>2.5033311140691445</v>
      </c>
      <c r="O469">
        <f t="shared" si="143"/>
        <v>4.7</v>
      </c>
      <c r="P469">
        <f t="array" ref="P469">STDEV(IF(($B$3:$B$722=$B469)*($C$3:$C$722=$C469)*($D$3:$D$722=$D469),$H$3:$H$722))</f>
        <v>1.6363916944844767</v>
      </c>
      <c r="Q469" s="35">
        <f t="shared" si="144"/>
        <v>0.55815630565143814</v>
      </c>
      <c r="R469">
        <f t="shared" si="145"/>
        <v>-0.41403933560541251</v>
      </c>
      <c r="S469">
        <f t="shared" si="146"/>
        <v>0.55925482335587307</v>
      </c>
      <c r="T469">
        <f t="shared" si="147"/>
        <v>0.7944308226335427</v>
      </c>
      <c r="V469">
        <v>0</v>
      </c>
      <c r="W469">
        <v>0</v>
      </c>
      <c r="X469">
        <v>0</v>
      </c>
      <c r="Y469">
        <v>0</v>
      </c>
      <c r="Z469" s="25">
        <v>3.1818181818181821</v>
      </c>
      <c r="AA469" s="28">
        <v>3.2727272727272729</v>
      </c>
      <c r="AB469" s="28">
        <v>3</v>
      </c>
      <c r="AC469" s="28">
        <v>2.8181818181818179</v>
      </c>
      <c r="AD469" s="31">
        <v>2.454545454545455</v>
      </c>
      <c r="AE469" s="31">
        <v>2.1818181818181821</v>
      </c>
      <c r="AF469">
        <v>11</v>
      </c>
      <c r="AG469" s="28">
        <f t="shared" si="148"/>
        <v>3.0303030303030307</v>
      </c>
      <c r="AH469" s="31">
        <f t="shared" si="149"/>
        <v>2.3181818181818183</v>
      </c>
      <c r="AI469" s="22" cm="1">
        <f t="array" ref="AI469">IF(U469="",0,IFERROR((U469-AVERAGEIFS($U$3:$U$722,$A$3:$A$722,$A469))/_xlfn.STDEV.S(_xlfn._xlws.FILTER($U$3:$U$722,$A$3:$A$722=$A469)),0))</f>
        <v>0</v>
      </c>
      <c r="AJ469" s="25">
        <f t="array" ref="AJ469">IFERROR((Z469-AVERAGEIFS($Z$3:$Z$722,$A$3:$A$722,$A469))/_xlfn.STDEV.S(_xlfn._xlws.FILTER($Z$3:$Z$722,$A$3:$A$722=$A469)),"")</f>
        <v>-0.69186935217659762</v>
      </c>
      <c r="AK469" s="28">
        <f t="array" ref="AK469">IFERROR((AG469-AVERAGEIFS($AG$3:$AG$722,$A$3:$A$722,$A469))/_xlfn.STDEV.S(_xlfn._xlws.FILTER($AG$3:$AG$722,$A$3:$A$722=$A469)),"")</f>
        <v>-0.97534040810382094</v>
      </c>
      <c r="AL469" s="31">
        <f t="array" ref="AL469">IFERROR((AH469-AVERAGEIFS($AH$3:$AH$722,$A$3:$A$722,$A469))/_xlfn.STDEV.S(_xlfn._xlws.FILTER($AH$3:$AH$722,$A$3:$A$722=$A469)),"")</f>
        <v>-2.463561726455</v>
      </c>
      <c r="AM469" s="18">
        <f t="shared" si="150"/>
        <v>-0.55815630565143814</v>
      </c>
      <c r="AN469" s="18">
        <f t="shared" si="151"/>
        <v>-1.2500256578280358</v>
      </c>
      <c r="AO469">
        <f t="shared" si="152"/>
        <v>0.69186935217659762</v>
      </c>
      <c r="AP469">
        <f t="shared" si="153"/>
        <v>-1.534595231459694</v>
      </c>
      <c r="AQ469">
        <f t="shared" si="154"/>
        <v>-3.2579925490885429</v>
      </c>
      <c r="AR469" s="18" t="str">
        <f t="shared" si="155"/>
        <v>A. 총체적과장형</v>
      </c>
      <c r="AS469">
        <f t="shared" si="156"/>
        <v>3.333333333333333</v>
      </c>
      <c r="AT469" t="str">
        <f t="shared" si="157"/>
        <v/>
      </c>
      <c r="AU469" t="str">
        <f t="shared" si="158"/>
        <v/>
      </c>
      <c r="AV469" t="str">
        <f t="shared" si="159"/>
        <v/>
      </c>
    </row>
    <row r="470" spans="1:48" x14ac:dyDescent="0.3">
      <c r="A470" t="s">
        <v>139</v>
      </c>
      <c r="B470" t="s">
        <v>131</v>
      </c>
      <c r="C470">
        <v>2025</v>
      </c>
      <c r="D470" t="s">
        <v>98</v>
      </c>
      <c r="E470">
        <v>6</v>
      </c>
      <c r="F470">
        <v>4</v>
      </c>
      <c r="G470">
        <v>8</v>
      </c>
      <c r="H470">
        <v>6</v>
      </c>
      <c r="I470">
        <f t="shared" si="140"/>
        <v>4.8</v>
      </c>
      <c r="J470">
        <f t="array" ref="J470">STDEV(IF(($B$3:$B$722=$B470)*($C$3:$C$722=$C470)*($D$3:$D$722=$D470),$E$3:$E$722))</f>
        <v>2.1499353995462798</v>
      </c>
      <c r="K470">
        <f t="shared" si="141"/>
        <v>4.8</v>
      </c>
      <c r="L470">
        <f t="array" ref="L470">STDEV(IF(($B$3:$B$722=$B470)*($C$3:$C$722=$C470)*($D$3:$D$722=$D470),$F$3:$F$722))</f>
        <v>1.9321835661585915</v>
      </c>
      <c r="M470">
        <f t="shared" si="142"/>
        <v>6.6</v>
      </c>
      <c r="N470">
        <f t="array" ref="N470">STDEV(IF(($B$3:$B$722=$B470)*($C$3:$C$722=$C470)*($D$3:$D$722=$D470),$G$3:$G$722))</f>
        <v>2.5033311140691445</v>
      </c>
      <c r="O470">
        <f t="shared" si="143"/>
        <v>4.7</v>
      </c>
      <c r="P470">
        <f t="array" ref="P470">STDEV(IF(($B$3:$B$722=$B470)*($C$3:$C$722=$C470)*($D$3:$D$722=$D470),$H$3:$H$722))</f>
        <v>1.6363916944844767</v>
      </c>
      <c r="Q470" s="35">
        <f t="shared" si="144"/>
        <v>0.55815630565143814</v>
      </c>
      <c r="R470">
        <f t="shared" si="145"/>
        <v>-0.41403933560541251</v>
      </c>
      <c r="S470">
        <f t="shared" si="146"/>
        <v>0.55925482335587307</v>
      </c>
      <c r="T470">
        <f t="shared" si="147"/>
        <v>0.7944308226335427</v>
      </c>
      <c r="V470">
        <v>0</v>
      </c>
      <c r="W470">
        <v>0</v>
      </c>
      <c r="X470">
        <v>0</v>
      </c>
      <c r="Y470">
        <v>0</v>
      </c>
      <c r="Z470" s="25">
        <v>3.333333333333333</v>
      </c>
      <c r="AA470" s="28">
        <v>3.583333333333333</v>
      </c>
      <c r="AB470" s="28">
        <v>2.5</v>
      </c>
      <c r="AC470" s="28">
        <v>3.333333333333333</v>
      </c>
      <c r="AD470" s="31">
        <v>3.083333333333333</v>
      </c>
      <c r="AE470" s="31">
        <v>2.416666666666667</v>
      </c>
      <c r="AF470">
        <v>12</v>
      </c>
      <c r="AG470" s="28">
        <f t="shared" si="148"/>
        <v>3.1388888888888888</v>
      </c>
      <c r="AH470" s="31">
        <f t="shared" si="149"/>
        <v>2.75</v>
      </c>
      <c r="AI470" s="22" cm="1">
        <f t="array" ref="AI470">IF(U470="",0,IFERROR((U470-AVERAGEIFS($U$3:$U$722,$A$3:$A$722,$A470))/_xlfn.STDEV.S(_xlfn._xlws.FILTER($U$3:$U$722,$A$3:$A$722=$A470)),0))</f>
        <v>0</v>
      </c>
      <c r="AJ470" s="25">
        <f t="array" ref="AJ470">IFERROR((Z470-AVERAGEIFS($Z$3:$Z$722,$A$3:$A$722,$A470))/_xlfn.STDEV.S(_xlfn._xlws.FILTER($Z$3:$Z$722,$A$3:$A$722=$A470)),"")</f>
        <v>1.6684720017811489E-2</v>
      </c>
      <c r="AK470" s="28">
        <f t="array" ref="AK470">IFERROR((AG470-AVERAGEIFS($AG$3:$AG$722,$A$3:$A$722,$A470))/_xlfn.STDEV.S(_xlfn._xlws.FILTER($AG$3:$AG$722,$A$3:$A$722=$A470)),"")</f>
        <v>-0.51324440408847982</v>
      </c>
      <c r="AL470" s="31">
        <f t="array" ref="AL470">IFERROR((AH470-AVERAGEIFS($AH$3:$AH$722,$A$3:$A$722,$A470))/_xlfn.STDEV.S(_xlfn._xlws.FILTER($AH$3:$AH$722,$A$3:$A$722=$A470)),"")</f>
        <v>0.2183319471726583</v>
      </c>
      <c r="AM470" s="18">
        <f t="shared" si="150"/>
        <v>-0.55815630565143814</v>
      </c>
      <c r="AN470" s="18">
        <f t="shared" si="151"/>
        <v>-0.54147158563362663</v>
      </c>
      <c r="AO470">
        <f t="shared" si="152"/>
        <v>-1.6684720017811489E-2</v>
      </c>
      <c r="AP470">
        <f t="shared" si="153"/>
        <v>-1.0724992274443528</v>
      </c>
      <c r="AQ470">
        <f t="shared" si="154"/>
        <v>-0.57609887546088445</v>
      </c>
      <c r="AR470" s="18" t="str">
        <f t="shared" si="155"/>
        <v>A. 총체적과장형</v>
      </c>
      <c r="AS470" t="str">
        <f t="shared" si="156"/>
        <v/>
      </c>
      <c r="AT470" t="str">
        <f t="shared" si="157"/>
        <v/>
      </c>
      <c r="AU470" t="str">
        <f t="shared" si="158"/>
        <v/>
      </c>
      <c r="AV470" t="str">
        <f t="shared" si="159"/>
        <v/>
      </c>
    </row>
    <row r="471" spans="1:48" x14ac:dyDescent="0.3">
      <c r="A471" t="s">
        <v>140</v>
      </c>
      <c r="B471" t="s">
        <v>131</v>
      </c>
      <c r="C471">
        <v>2023</v>
      </c>
      <c r="D471" t="s">
        <v>87</v>
      </c>
      <c r="E471">
        <v>4</v>
      </c>
      <c r="F471">
        <v>4</v>
      </c>
      <c r="G471">
        <v>6</v>
      </c>
      <c r="H471">
        <v>2</v>
      </c>
      <c r="I471">
        <f t="shared" si="140"/>
        <v>4.4000000000000004</v>
      </c>
      <c r="J471">
        <f t="array" ref="J471">STDEV(IF(($B$3:$B$722=$B471)*($C$3:$C$722=$C471)*($D$3:$D$722=$D471),$E$3:$E$722))</f>
        <v>2.270584848790187</v>
      </c>
      <c r="K471">
        <f t="shared" si="141"/>
        <v>4</v>
      </c>
      <c r="L471">
        <f t="array" ref="L471">STDEV(IF(($B$3:$B$722=$B471)*($C$3:$C$722=$C471)*($D$3:$D$722=$D471),$F$3:$F$722))</f>
        <v>1.8856180831641267</v>
      </c>
      <c r="M471">
        <f t="shared" si="142"/>
        <v>6</v>
      </c>
      <c r="N471">
        <f t="array" ref="N471">STDEV(IF(($B$3:$B$722=$B471)*($C$3:$C$722=$C471)*($D$3:$D$722=$D471),$G$3:$G$722))</f>
        <v>2.3094010767585029</v>
      </c>
      <c r="O471">
        <f t="shared" si="143"/>
        <v>3.7</v>
      </c>
      <c r="P471">
        <f t="array" ref="P471">STDEV(IF(($B$3:$B$722=$B471)*($C$3:$C$722=$C471)*($D$3:$D$722=$D471),$H$3:$H$722))</f>
        <v>2.6687491868330793</v>
      </c>
      <c r="Q471" s="35">
        <f t="shared" si="144"/>
        <v>-0.17616606585441119</v>
      </c>
      <c r="R471">
        <f t="shared" si="145"/>
        <v>0</v>
      </c>
      <c r="S471">
        <f t="shared" si="146"/>
        <v>0</v>
      </c>
      <c r="T471">
        <f t="shared" si="147"/>
        <v>-0.63700253601476009</v>
      </c>
      <c r="V471">
        <v>0</v>
      </c>
      <c r="W471">
        <v>0</v>
      </c>
      <c r="X471">
        <v>1</v>
      </c>
      <c r="Y471">
        <v>1</v>
      </c>
      <c r="Z471" s="25">
        <v>3.4827586206896548</v>
      </c>
      <c r="AA471" s="28">
        <v>2.7241379310344831</v>
      </c>
      <c r="AB471" s="28">
        <v>3.6206896551724141</v>
      </c>
      <c r="AC471" s="28">
        <v>3.2758620689655169</v>
      </c>
      <c r="AD471" s="31">
        <v>3.068965517241379</v>
      </c>
      <c r="AE471" s="31">
        <v>2.7241379310344831</v>
      </c>
      <c r="AF471">
        <v>29</v>
      </c>
      <c r="AG471" s="28">
        <f t="shared" si="148"/>
        <v>3.2068965517241375</v>
      </c>
      <c r="AH471" s="31">
        <f t="shared" si="149"/>
        <v>2.896551724137931</v>
      </c>
      <c r="AI471" s="22" cm="1">
        <f t="array" ref="AI471">IF(U471="",0,IFERROR((U471-AVERAGEIFS($U$3:$U$722,$A$3:$A$722,$A471))/_xlfn.STDEV.S(_xlfn._xlws.FILTER($U$3:$U$722,$A$3:$A$722=$A471)),0))</f>
        <v>0</v>
      </c>
      <c r="AJ471" s="25">
        <f t="array" ref="AJ471">IFERROR((Z471-AVERAGEIFS($Z$3:$Z$722,$A$3:$A$722,$A471))/_xlfn.STDEV.S(_xlfn._xlws.FILTER($Z$3:$Z$722,$A$3:$A$722=$A471)),"")</f>
        <v>1.1624950309089312</v>
      </c>
      <c r="AK471" s="28">
        <f t="array" ref="AK471">IFERROR((AG471-AVERAGEIFS($AG$3:$AG$722,$A$3:$A$722,$A471))/_xlfn.STDEV.S(_xlfn._xlws.FILTER($AG$3:$AG$722,$A$3:$A$722=$A471)),"")</f>
        <v>1.079484381389197</v>
      </c>
      <c r="AL471" s="31">
        <f t="array" ref="AL471">IFERROR((AH471-AVERAGEIFS($AH$3:$AH$722,$A$3:$A$722,$A471))/_xlfn.STDEV.S(_xlfn._xlws.FILTER($AH$3:$AH$722,$A$3:$A$722=$A471)),"")</f>
        <v>2.0448819787887027</v>
      </c>
      <c r="AM471" s="18">
        <f t="shared" si="150"/>
        <v>0.17616606585441119</v>
      </c>
      <c r="AN471" s="18">
        <f t="shared" si="151"/>
        <v>1.3386610967633423</v>
      </c>
      <c r="AO471">
        <f t="shared" si="152"/>
        <v>-1.1624950309089312</v>
      </c>
      <c r="AP471">
        <f t="shared" si="153"/>
        <v>1.079484381389197</v>
      </c>
      <c r="AQ471">
        <f t="shared" si="154"/>
        <v>2.6818845148034627</v>
      </c>
      <c r="AR471" s="18" t="str">
        <f t="shared" si="155"/>
        <v>D. 균형일치형</v>
      </c>
      <c r="AS471">
        <f t="shared" si="156"/>
        <v>3</v>
      </c>
      <c r="AT471">
        <f t="shared" si="157"/>
        <v>3.0714285714285721</v>
      </c>
      <c r="AU471">
        <f t="shared" si="158"/>
        <v>3</v>
      </c>
      <c r="AV471">
        <f t="shared" si="159"/>
        <v>3.2692307692307692</v>
      </c>
    </row>
    <row r="472" spans="1:48" x14ac:dyDescent="0.3">
      <c r="A472" t="s">
        <v>140</v>
      </c>
      <c r="B472" t="s">
        <v>131</v>
      </c>
      <c r="C472">
        <v>2023</v>
      </c>
      <c r="D472" t="s">
        <v>88</v>
      </c>
      <c r="E472">
        <v>4</v>
      </c>
      <c r="F472">
        <v>4</v>
      </c>
      <c r="G472">
        <v>6</v>
      </c>
      <c r="H472">
        <v>2</v>
      </c>
      <c r="I472">
        <f t="shared" si="140"/>
        <v>4.4000000000000004</v>
      </c>
      <c r="J472">
        <f t="array" ref="J472">STDEV(IF(($B$3:$B$722=$B472)*($C$3:$C$722=$C472)*($D$3:$D$722=$D472),$E$3:$E$722))</f>
        <v>2.270584848790187</v>
      </c>
      <c r="K472">
        <f t="shared" si="141"/>
        <v>4</v>
      </c>
      <c r="L472">
        <f t="array" ref="L472">STDEV(IF(($B$3:$B$722=$B472)*($C$3:$C$722=$C472)*($D$3:$D$722=$D472),$F$3:$F$722))</f>
        <v>1.8856180831641267</v>
      </c>
      <c r="M472">
        <f t="shared" si="142"/>
        <v>6</v>
      </c>
      <c r="N472">
        <f t="array" ref="N472">STDEV(IF(($B$3:$B$722=$B472)*($C$3:$C$722=$C472)*($D$3:$D$722=$D472),$G$3:$G$722))</f>
        <v>2.3094010767585029</v>
      </c>
      <c r="O472">
        <f t="shared" si="143"/>
        <v>3.7</v>
      </c>
      <c r="P472">
        <f t="array" ref="P472">STDEV(IF(($B$3:$B$722=$B472)*($C$3:$C$722=$C472)*($D$3:$D$722=$D472),$H$3:$H$722))</f>
        <v>2.6687491868330793</v>
      </c>
      <c r="Q472" s="35">
        <f t="shared" si="144"/>
        <v>-0.17616606585441119</v>
      </c>
      <c r="R472">
        <f t="shared" si="145"/>
        <v>0</v>
      </c>
      <c r="S472">
        <f t="shared" si="146"/>
        <v>0</v>
      </c>
      <c r="T472">
        <f t="shared" si="147"/>
        <v>-0.63700253601476009</v>
      </c>
      <c r="V472">
        <v>0</v>
      </c>
      <c r="W472">
        <v>0</v>
      </c>
      <c r="X472">
        <v>0</v>
      </c>
      <c r="Y472">
        <v>0</v>
      </c>
      <c r="Z472" s="25">
        <v>3</v>
      </c>
      <c r="AA472" s="28">
        <v>2.2941176470588238</v>
      </c>
      <c r="AB472" s="28">
        <v>3.2941176470588238</v>
      </c>
      <c r="AC472" s="28">
        <v>2.882352941176471</v>
      </c>
      <c r="AD472" s="31">
        <v>2.6470588235294121</v>
      </c>
      <c r="AE472" s="31">
        <v>2.5882352941176472</v>
      </c>
      <c r="AF472">
        <v>17</v>
      </c>
      <c r="AG472" s="28">
        <f t="shared" si="148"/>
        <v>2.8235294117647065</v>
      </c>
      <c r="AH472" s="31">
        <f t="shared" si="149"/>
        <v>2.6176470588235299</v>
      </c>
      <c r="AI472" s="22" cm="1">
        <f t="array" ref="AI472">IF(U472="",0,IFERROR((U472-AVERAGEIFS($U$3:$U$722,$A$3:$A$722,$A472))/_xlfn.STDEV.S(_xlfn._xlws.FILTER($U$3:$U$722,$A$3:$A$722=$A472)),0))</f>
        <v>0</v>
      </c>
      <c r="AJ472" s="25">
        <f t="array" ref="AJ472">IFERROR((Z472-AVERAGEIFS($Z$3:$Z$722,$A$3:$A$722,$A472))/_xlfn.STDEV.S(_xlfn._xlws.FILTER($Z$3:$Z$722,$A$3:$A$722=$A472)),"")</f>
        <v>-0.92337323830639273</v>
      </c>
      <c r="AK472" s="28">
        <f t="array" ref="AK472">IFERROR((AG472-AVERAGEIFS($AG$3:$AG$722,$A$3:$A$722,$A472))/_xlfn.STDEV.S(_xlfn._xlws.FILTER($AG$3:$AG$722,$A$3:$A$722=$A472)),"")</f>
        <v>-1.6895404994887651</v>
      </c>
      <c r="AL472" s="31">
        <f t="array" ref="AL472">IFERROR((AH472-AVERAGEIFS($AH$3:$AH$722,$A$3:$A$722,$A472))/_xlfn.STDEV.S(_xlfn._xlws.FILTER($AH$3:$AH$722,$A$3:$A$722=$A472)),"")</f>
        <v>-0.17266193922412529</v>
      </c>
      <c r="AM472" s="18">
        <f t="shared" si="150"/>
        <v>0.17616606585441119</v>
      </c>
      <c r="AN472" s="18">
        <f t="shared" si="151"/>
        <v>-0.74720717245198154</v>
      </c>
      <c r="AO472">
        <f t="shared" si="152"/>
        <v>0.92337323830639273</v>
      </c>
      <c r="AP472">
        <f t="shared" si="153"/>
        <v>-1.6895404994887651</v>
      </c>
      <c r="AQ472">
        <f t="shared" si="154"/>
        <v>0.46434059679063477</v>
      </c>
      <c r="AR472" s="18" t="str">
        <f t="shared" si="155"/>
        <v>D. 균형일치형</v>
      </c>
      <c r="AS472">
        <f t="shared" si="156"/>
        <v>3.0714285714285721</v>
      </c>
      <c r="AT472">
        <f t="shared" si="157"/>
        <v>3</v>
      </c>
      <c r="AU472">
        <f t="shared" si="158"/>
        <v>3.2692307692307692</v>
      </c>
      <c r="AV472">
        <f t="shared" si="159"/>
        <v>3.083333333333333</v>
      </c>
    </row>
    <row r="473" spans="1:48" x14ac:dyDescent="0.3">
      <c r="A473" t="s">
        <v>140</v>
      </c>
      <c r="B473" t="s">
        <v>131</v>
      </c>
      <c r="C473">
        <v>2023</v>
      </c>
      <c r="D473" t="s">
        <v>89</v>
      </c>
      <c r="E473">
        <v>4</v>
      </c>
      <c r="F473">
        <v>4</v>
      </c>
      <c r="G473">
        <v>6</v>
      </c>
      <c r="H473">
        <v>2</v>
      </c>
      <c r="I473">
        <f t="shared" si="140"/>
        <v>4.4000000000000004</v>
      </c>
      <c r="J473">
        <f t="array" ref="J473">STDEV(IF(($B$3:$B$722=$B473)*($C$3:$C$722=$C473)*($D$3:$D$722=$D473),$E$3:$E$722))</f>
        <v>2.270584848790187</v>
      </c>
      <c r="K473">
        <f t="shared" si="141"/>
        <v>4</v>
      </c>
      <c r="L473">
        <f t="array" ref="L473">STDEV(IF(($B$3:$B$722=$B473)*($C$3:$C$722=$C473)*($D$3:$D$722=$D473),$F$3:$F$722))</f>
        <v>1.8856180831641267</v>
      </c>
      <c r="M473">
        <f t="shared" si="142"/>
        <v>6</v>
      </c>
      <c r="N473">
        <f t="array" ref="N473">STDEV(IF(($B$3:$B$722=$B473)*($C$3:$C$722=$C473)*($D$3:$D$722=$D473),$G$3:$G$722))</f>
        <v>2.3094010767585029</v>
      </c>
      <c r="O473">
        <f t="shared" si="143"/>
        <v>3.7</v>
      </c>
      <c r="P473">
        <f t="array" ref="P473">STDEV(IF(($B$3:$B$722=$B473)*($C$3:$C$722=$C473)*($D$3:$D$722=$D473),$H$3:$H$722))</f>
        <v>2.6687491868330793</v>
      </c>
      <c r="Q473" s="35">
        <f t="shared" si="144"/>
        <v>-0.17616606585441119</v>
      </c>
      <c r="R473">
        <f t="shared" si="145"/>
        <v>0</v>
      </c>
      <c r="S473">
        <f t="shared" si="146"/>
        <v>0</v>
      </c>
      <c r="T473">
        <f t="shared" si="147"/>
        <v>-0.63700253601476009</v>
      </c>
      <c r="U473" s="22">
        <v>-0.55596923076923077</v>
      </c>
      <c r="V473">
        <v>4</v>
      </c>
      <c r="W473">
        <v>19</v>
      </c>
      <c r="X473">
        <v>3</v>
      </c>
      <c r="Y473">
        <v>26</v>
      </c>
      <c r="Z473" s="25">
        <v>3.0714285714285721</v>
      </c>
      <c r="AA473" s="28">
        <v>2.75</v>
      </c>
      <c r="AB473" s="28">
        <v>3.3571428571428572</v>
      </c>
      <c r="AC473" s="28">
        <v>3.1428571428571428</v>
      </c>
      <c r="AD473" s="31">
        <v>2.6071428571428572</v>
      </c>
      <c r="AE473" s="31">
        <v>2.5</v>
      </c>
      <c r="AF473">
        <v>28</v>
      </c>
      <c r="AG473" s="28">
        <f t="shared" si="148"/>
        <v>3.0833333333333335</v>
      </c>
      <c r="AH473" s="31">
        <f t="shared" si="149"/>
        <v>2.5535714285714288</v>
      </c>
      <c r="AI473" s="22" cm="1">
        <f t="array" ref="AI473">IF(U473="",0,IFERROR((U473-AVERAGEIFS($U$3:$U$722,$A$3:$A$722,$A473))/_xlfn.STDEV.S(_xlfn._xlws.FILTER($U$3:$U$722,$A$3:$A$722=$A473)),0))</f>
        <v>-1.0332852001027559</v>
      </c>
      <c r="AJ473" s="25">
        <f t="array" ref="AJ473">IFERROR((Z473-AVERAGEIFS($Z$3:$Z$722,$A$3:$A$722,$A473))/_xlfn.STDEV.S(_xlfn._xlws.FILTER($Z$3:$Z$722,$A$3:$A$722=$A473)),"")</f>
        <v>-0.61474987194289787</v>
      </c>
      <c r="AK473" s="28">
        <f t="array" ref="AK473">IFERROR((AG473-AVERAGEIFS($AG$3:$AG$722,$A$3:$A$722,$A473))/_xlfn.STDEV.S(_xlfn._xlws.FILTER($AG$3:$AG$722,$A$3:$A$722=$A473)),"")</f>
        <v>0.18699884879581696</v>
      </c>
      <c r="AL473" s="31">
        <f t="array" ref="AL473">IFERROR((AH473-AVERAGEIFS($AH$3:$AH$722,$A$3:$A$722,$A473))/_xlfn.STDEV.S(_xlfn._xlws.FILTER($AH$3:$AH$722,$A$3:$A$722=$A473)),"")</f>
        <v>-0.68212105493382824</v>
      </c>
      <c r="AM473" s="18">
        <f t="shared" si="150"/>
        <v>-0.85711913424834474</v>
      </c>
      <c r="AN473" s="18">
        <f t="shared" si="151"/>
        <v>-0.43858380608848668</v>
      </c>
      <c r="AO473">
        <f t="shared" si="152"/>
        <v>-0.41853532815985806</v>
      </c>
      <c r="AP473">
        <f t="shared" si="153"/>
        <v>0.18699884879581696</v>
      </c>
      <c r="AQ473">
        <f t="shared" si="154"/>
        <v>-4.5118518919068151E-2</v>
      </c>
      <c r="AR473" s="18" t="str">
        <f t="shared" si="155"/>
        <v>A. 총체적과장형</v>
      </c>
      <c r="AS473">
        <f t="shared" si="156"/>
        <v>3</v>
      </c>
      <c r="AT473">
        <f t="shared" si="157"/>
        <v>3.2692307692307692</v>
      </c>
      <c r="AU473">
        <f t="shared" si="158"/>
        <v>3.083333333333333</v>
      </c>
      <c r="AV473">
        <f t="shared" si="159"/>
        <v>3.0666666666666669</v>
      </c>
    </row>
    <row r="474" spans="1:48" x14ac:dyDescent="0.3">
      <c r="A474" t="s">
        <v>140</v>
      </c>
      <c r="B474" t="s">
        <v>131</v>
      </c>
      <c r="C474">
        <v>2023</v>
      </c>
      <c r="D474" t="s">
        <v>90</v>
      </c>
      <c r="E474">
        <v>4</v>
      </c>
      <c r="F474">
        <v>4</v>
      </c>
      <c r="G474">
        <v>6</v>
      </c>
      <c r="H474">
        <v>2</v>
      </c>
      <c r="I474">
        <f t="shared" si="140"/>
        <v>4.4000000000000004</v>
      </c>
      <c r="J474">
        <f t="array" ref="J474">STDEV(IF(($B$3:$B$722=$B474)*($C$3:$C$722=$C474)*($D$3:$D$722=$D474),$E$3:$E$722))</f>
        <v>2.270584848790187</v>
      </c>
      <c r="K474">
        <f t="shared" si="141"/>
        <v>4</v>
      </c>
      <c r="L474">
        <f t="array" ref="L474">STDEV(IF(($B$3:$B$722=$B474)*($C$3:$C$722=$C474)*($D$3:$D$722=$D474),$F$3:$F$722))</f>
        <v>1.8856180831641267</v>
      </c>
      <c r="M474">
        <f t="shared" si="142"/>
        <v>6</v>
      </c>
      <c r="N474">
        <f t="array" ref="N474">STDEV(IF(($B$3:$B$722=$B474)*($C$3:$C$722=$C474)*($D$3:$D$722=$D474),$G$3:$G$722))</f>
        <v>2.3094010767585029</v>
      </c>
      <c r="O474">
        <f t="shared" si="143"/>
        <v>3.7</v>
      </c>
      <c r="P474">
        <f t="array" ref="P474">STDEV(IF(($B$3:$B$722=$B474)*($C$3:$C$722=$C474)*($D$3:$D$722=$D474),$H$3:$H$722))</f>
        <v>2.6687491868330793</v>
      </c>
      <c r="Q474" s="35">
        <f t="shared" si="144"/>
        <v>-0.17616606585441119</v>
      </c>
      <c r="R474">
        <f t="shared" si="145"/>
        <v>0</v>
      </c>
      <c r="S474">
        <f t="shared" si="146"/>
        <v>0</v>
      </c>
      <c r="T474">
        <f t="shared" si="147"/>
        <v>-0.63700253601476009</v>
      </c>
      <c r="V474">
        <v>2</v>
      </c>
      <c r="W474">
        <v>0</v>
      </c>
      <c r="X474">
        <v>0</v>
      </c>
      <c r="Y474">
        <v>2</v>
      </c>
      <c r="Z474" s="25">
        <v>3</v>
      </c>
      <c r="AA474" s="28">
        <v>2.347826086956522</v>
      </c>
      <c r="AB474" s="28">
        <v>3.5652173913043481</v>
      </c>
      <c r="AC474" s="28">
        <v>3.1739130434782612</v>
      </c>
      <c r="AD474" s="31">
        <v>2.5217391304347831</v>
      </c>
      <c r="AE474" s="31">
        <v>2.347826086956522</v>
      </c>
      <c r="AF474">
        <v>23</v>
      </c>
      <c r="AG474" s="28">
        <f t="shared" si="148"/>
        <v>3.0289855072463769</v>
      </c>
      <c r="AH474" s="31">
        <f t="shared" si="149"/>
        <v>2.4347826086956523</v>
      </c>
      <c r="AI474" s="22" cm="1">
        <f t="array" ref="AI474">IF(U474="",0,IFERROR((U474-AVERAGEIFS($U$3:$U$722,$A$3:$A$722,$A474))/_xlfn.STDEV.S(_xlfn._xlws.FILTER($U$3:$U$722,$A$3:$A$722=$A474)),0))</f>
        <v>0</v>
      </c>
      <c r="AJ474" s="25">
        <f t="array" ref="AJ474">IFERROR((Z474-AVERAGEIFS($Z$3:$Z$722,$A$3:$A$722,$A474))/_xlfn.STDEV.S(_xlfn._xlws.FILTER($Z$3:$Z$722,$A$3:$A$722=$A474)),"")</f>
        <v>-0.92337323830639273</v>
      </c>
      <c r="AK474" s="28">
        <f t="array" ref="AK474">IFERROR((AG474-AVERAGEIFS($AG$3:$AG$722,$A$3:$A$722,$A474))/_xlfn.STDEV.S(_xlfn._xlws.FILTER($AG$3:$AG$722,$A$3:$A$722=$A474)),"")</f>
        <v>-0.20555039961482247</v>
      </c>
      <c r="AL474" s="31">
        <f t="array" ref="AL474">IFERROR((AH474-AVERAGEIFS($AH$3:$AH$722,$A$3:$A$722,$A474))/_xlfn.STDEV.S(_xlfn._xlws.FILTER($AH$3:$AH$722,$A$3:$A$722=$A474)),"")</f>
        <v>-1.6265994298168887</v>
      </c>
      <c r="AM474" s="18">
        <f t="shared" si="150"/>
        <v>0.17616606585441119</v>
      </c>
      <c r="AN474" s="18">
        <f t="shared" si="151"/>
        <v>-0.74720717245198154</v>
      </c>
      <c r="AO474">
        <f t="shared" si="152"/>
        <v>0.92337323830639273</v>
      </c>
      <c r="AP474">
        <f t="shared" si="153"/>
        <v>-0.20555039961482247</v>
      </c>
      <c r="AQ474">
        <f t="shared" si="154"/>
        <v>-0.98959689380212856</v>
      </c>
      <c r="AR474" s="18" t="str">
        <f t="shared" si="155"/>
        <v>D. 균형일치형</v>
      </c>
      <c r="AS474">
        <f t="shared" si="156"/>
        <v>3.2692307692307692</v>
      </c>
      <c r="AT474">
        <f t="shared" si="157"/>
        <v>3.083333333333333</v>
      </c>
      <c r="AU474">
        <f t="shared" si="158"/>
        <v>3.0666666666666669</v>
      </c>
      <c r="AV474">
        <f t="shared" si="159"/>
        <v>3.1818181818181821</v>
      </c>
    </row>
    <row r="475" spans="1:48" x14ac:dyDescent="0.3">
      <c r="A475" t="s">
        <v>140</v>
      </c>
      <c r="B475" t="s">
        <v>131</v>
      </c>
      <c r="C475">
        <v>2024</v>
      </c>
      <c r="D475" t="s">
        <v>91</v>
      </c>
      <c r="E475">
        <v>4</v>
      </c>
      <c r="F475">
        <v>6</v>
      </c>
      <c r="G475">
        <v>8</v>
      </c>
      <c r="H475">
        <v>2</v>
      </c>
      <c r="I475">
        <f t="shared" si="140"/>
        <v>4.2</v>
      </c>
      <c r="J475">
        <f t="array" ref="J475">STDEV(IF(($B$3:$B$722=$B475)*($C$3:$C$722=$C475)*($D$3:$D$722=$D475),$E$3:$E$722))</f>
        <v>2.2010098692292237</v>
      </c>
      <c r="K475">
        <f t="shared" si="141"/>
        <v>4.4000000000000004</v>
      </c>
      <c r="L475">
        <f t="array" ref="L475">STDEV(IF(($B$3:$B$722=$B475)*($C$3:$C$722=$C475)*($D$3:$D$722=$D475),$F$3:$F$722))</f>
        <v>1.837873166945363</v>
      </c>
      <c r="M475">
        <f t="shared" si="142"/>
        <v>6.8</v>
      </c>
      <c r="N475">
        <f t="array" ref="N475">STDEV(IF(($B$3:$B$722=$B475)*($C$3:$C$722=$C475)*($D$3:$D$722=$D475),$G$3:$G$722))</f>
        <v>2.529822128134704</v>
      </c>
      <c r="O475">
        <f t="shared" si="143"/>
        <v>3.8</v>
      </c>
      <c r="P475">
        <f t="array" ref="P475">STDEV(IF(($B$3:$B$722=$B475)*($C$3:$C$722=$C475)*($D$3:$D$722=$D475),$H$3:$H$722))</f>
        <v>2.5298221281347035</v>
      </c>
      <c r="Q475" s="35">
        <f t="shared" si="144"/>
        <v>-9.0867379922307479E-2</v>
      </c>
      <c r="R475">
        <f t="shared" si="145"/>
        <v>0.87057150013201379</v>
      </c>
      <c r="S475">
        <f t="shared" si="146"/>
        <v>0.47434164902525688</v>
      </c>
      <c r="T475">
        <f t="shared" si="147"/>
        <v>-0.71151247353788527</v>
      </c>
      <c r="U475" s="22">
        <v>1.65E-3</v>
      </c>
      <c r="V475">
        <v>2</v>
      </c>
      <c r="W475">
        <v>2</v>
      </c>
      <c r="X475">
        <v>0</v>
      </c>
      <c r="Y475">
        <v>4</v>
      </c>
      <c r="Z475" s="25">
        <v>3.2692307692307692</v>
      </c>
      <c r="AA475" s="28">
        <v>2.7692307692307692</v>
      </c>
      <c r="AB475" s="28">
        <v>3.2692307692307692</v>
      </c>
      <c r="AC475" s="28">
        <v>3.2692307692307692</v>
      </c>
      <c r="AD475" s="31">
        <v>2.7692307692307692</v>
      </c>
      <c r="AE475" s="31">
        <v>2.5384615384615379</v>
      </c>
      <c r="AF475">
        <v>26</v>
      </c>
      <c r="AG475" s="28">
        <f t="shared" si="148"/>
        <v>3.1025641025641022</v>
      </c>
      <c r="AH475" s="31">
        <f t="shared" si="149"/>
        <v>2.6538461538461533</v>
      </c>
      <c r="AI475" s="22" cm="1">
        <f t="array" ref="AI475">IF(U475="",0,IFERROR((U475-AVERAGEIFS($U$3:$U$722,$A$3:$A$722,$A475))/_xlfn.STDEV.S(_xlfn._xlws.FILTER($U$3:$U$722,$A$3:$A$722=$A475)),0))</f>
        <v>0.27966577543913118</v>
      </c>
      <c r="AJ475" s="25">
        <f t="array" ref="AJ475">IFERROR((Z475-AVERAGEIFS($Z$3:$Z$722,$A$3:$A$722,$A475))/_xlfn.STDEV.S(_xlfn._xlws.FILTER($Z$3:$Z$722,$A$3:$A$722=$A475)),"")</f>
        <v>0.23989945029446169</v>
      </c>
      <c r="AK475" s="28">
        <f t="array" ref="AK475">IFERROR((AG475-AVERAGEIFS($AG$3:$AG$722,$A$3:$A$722,$A475))/_xlfn.STDEV.S(_xlfn._xlws.FILTER($AG$3:$AG$722,$A$3:$A$722=$A475)),"")</f>
        <v>0.32590089054111637</v>
      </c>
      <c r="AL475" s="31">
        <f t="array" ref="AL475">IFERROR((AH475-AVERAGEIFS($AH$3:$AH$722,$A$3:$A$722,$A475))/_xlfn.STDEV.S(_xlfn._xlws.FILTER($AH$3:$AH$722,$A$3:$A$722=$A475)),"")</f>
        <v>0.11515355111375582</v>
      </c>
      <c r="AM475" s="18">
        <f t="shared" si="150"/>
        <v>0.37053315536143866</v>
      </c>
      <c r="AN475" s="18">
        <f t="shared" si="151"/>
        <v>0.33076683021676917</v>
      </c>
      <c r="AO475">
        <f t="shared" si="152"/>
        <v>3.976632514466949E-2</v>
      </c>
      <c r="AP475">
        <f t="shared" si="153"/>
        <v>-0.14844075848414051</v>
      </c>
      <c r="AQ475">
        <f t="shared" si="154"/>
        <v>0.82666602465164107</v>
      </c>
      <c r="AR475" s="18" t="str">
        <f t="shared" si="155"/>
        <v>E. 총체적과소형</v>
      </c>
      <c r="AS475">
        <f t="shared" si="156"/>
        <v>3.083333333333333</v>
      </c>
      <c r="AT475">
        <f t="shared" si="157"/>
        <v>3.0666666666666669</v>
      </c>
      <c r="AU475">
        <f t="shared" si="158"/>
        <v>3.1818181818181821</v>
      </c>
      <c r="AV475">
        <f t="shared" si="159"/>
        <v>3.3103448275862069</v>
      </c>
    </row>
    <row r="476" spans="1:48" x14ac:dyDescent="0.3">
      <c r="A476" t="s">
        <v>140</v>
      </c>
      <c r="B476" t="s">
        <v>131</v>
      </c>
      <c r="C476">
        <v>2024</v>
      </c>
      <c r="D476" t="s">
        <v>92</v>
      </c>
      <c r="E476">
        <v>4</v>
      </c>
      <c r="F476">
        <v>6</v>
      </c>
      <c r="G476">
        <v>8</v>
      </c>
      <c r="H476">
        <v>2</v>
      </c>
      <c r="I476">
        <f t="shared" si="140"/>
        <v>4.2</v>
      </c>
      <c r="J476">
        <f t="array" ref="J476">STDEV(IF(($B$3:$B$722=$B476)*($C$3:$C$722=$C476)*($D$3:$D$722=$D476),$E$3:$E$722))</f>
        <v>2.2010098692292237</v>
      </c>
      <c r="K476">
        <f t="shared" si="141"/>
        <v>4.4000000000000004</v>
      </c>
      <c r="L476">
        <f t="array" ref="L476">STDEV(IF(($B$3:$B$722=$B476)*($C$3:$C$722=$C476)*($D$3:$D$722=$D476),$F$3:$F$722))</f>
        <v>1.837873166945363</v>
      </c>
      <c r="M476">
        <f t="shared" si="142"/>
        <v>6.8</v>
      </c>
      <c r="N476">
        <f t="array" ref="N476">STDEV(IF(($B$3:$B$722=$B476)*($C$3:$C$722=$C476)*($D$3:$D$722=$D476),$G$3:$G$722))</f>
        <v>2.529822128134704</v>
      </c>
      <c r="O476">
        <f t="shared" si="143"/>
        <v>3.8</v>
      </c>
      <c r="P476">
        <f t="array" ref="P476">STDEV(IF(($B$3:$B$722=$B476)*($C$3:$C$722=$C476)*($D$3:$D$722=$D476),$H$3:$H$722))</f>
        <v>2.5298221281347035</v>
      </c>
      <c r="Q476" s="35">
        <f t="shared" si="144"/>
        <v>-9.0867379922307479E-2</v>
      </c>
      <c r="R476">
        <f t="shared" si="145"/>
        <v>0.87057150013201379</v>
      </c>
      <c r="S476">
        <f t="shared" si="146"/>
        <v>0.47434164902525688</v>
      </c>
      <c r="T476">
        <f t="shared" si="147"/>
        <v>-0.71151247353788527</v>
      </c>
      <c r="V476">
        <v>2</v>
      </c>
      <c r="W476">
        <v>0</v>
      </c>
      <c r="X476">
        <v>0</v>
      </c>
      <c r="Y476">
        <v>2</v>
      </c>
      <c r="Z476" s="25">
        <v>3.083333333333333</v>
      </c>
      <c r="AA476" s="28">
        <v>2.5</v>
      </c>
      <c r="AB476" s="28">
        <v>3.291666666666667</v>
      </c>
      <c r="AC476" s="28">
        <v>3</v>
      </c>
      <c r="AD476" s="31">
        <v>2.75</v>
      </c>
      <c r="AE476" s="31">
        <v>2.291666666666667</v>
      </c>
      <c r="AF476">
        <v>24</v>
      </c>
      <c r="AG476" s="28">
        <f t="shared" si="148"/>
        <v>2.9305555555555558</v>
      </c>
      <c r="AH476" s="31">
        <f t="shared" si="149"/>
        <v>2.5208333333333335</v>
      </c>
      <c r="AI476" s="22" cm="1">
        <f t="array" ref="AI476">IF(U476="",0,IFERROR((U476-AVERAGEIFS($U$3:$U$722,$A$3:$A$722,$A476))/_xlfn.STDEV.S(_xlfn._xlws.FILTER($U$3:$U$722,$A$3:$A$722=$A476)),0))</f>
        <v>0</v>
      </c>
      <c r="AJ476" s="25">
        <f t="array" ref="AJ476">IFERROR((Z476-AVERAGEIFS($Z$3:$Z$722,$A$3:$A$722,$A476))/_xlfn.STDEV.S(_xlfn._xlws.FILTER($Z$3:$Z$722,$A$3:$A$722=$A476)),"")</f>
        <v>-0.5633126442156533</v>
      </c>
      <c r="AK476" s="28">
        <f t="array" ref="AK476">IFERROR((AG476-AVERAGEIFS($AG$3:$AG$722,$A$3:$A$722,$A476))/_xlfn.STDEV.S(_xlfn._xlws.FILTER($AG$3:$AG$722,$A$3:$A$722=$A476)),"")</f>
        <v>-0.91650070506964609</v>
      </c>
      <c r="AL476" s="31">
        <f t="array" ref="AL476">IFERROR((AH476-AVERAGEIFS($AH$3:$AH$722,$A$3:$A$722,$A476))/_xlfn.STDEV.S(_xlfn._xlws.FILTER($AH$3:$AH$722,$A$3:$A$722=$A476)),"")</f>
        <v>-0.94241847197676376</v>
      </c>
      <c r="AM476" s="18">
        <f t="shared" si="150"/>
        <v>9.0867379922307479E-2</v>
      </c>
      <c r="AN476" s="18">
        <f t="shared" si="151"/>
        <v>-0.47244526429334582</v>
      </c>
      <c r="AO476">
        <f t="shared" si="152"/>
        <v>0.5633126442156533</v>
      </c>
      <c r="AP476">
        <f t="shared" si="153"/>
        <v>-1.3908423540949029</v>
      </c>
      <c r="AQ476">
        <f t="shared" si="154"/>
        <v>-0.23090599843887849</v>
      </c>
      <c r="AR476" s="18" t="str">
        <f t="shared" si="155"/>
        <v>D. 균형일치형</v>
      </c>
      <c r="AS476">
        <f t="shared" si="156"/>
        <v>3.0666666666666669</v>
      </c>
      <c r="AT476">
        <f t="shared" si="157"/>
        <v>3.1818181818181821</v>
      </c>
      <c r="AU476">
        <f t="shared" si="158"/>
        <v>3.3103448275862069</v>
      </c>
      <c r="AV476">
        <f t="shared" si="159"/>
        <v>3.125</v>
      </c>
    </row>
    <row r="477" spans="1:48" x14ac:dyDescent="0.3">
      <c r="A477" t="s">
        <v>140</v>
      </c>
      <c r="B477" t="s">
        <v>131</v>
      </c>
      <c r="C477">
        <v>2024</v>
      </c>
      <c r="D477" t="s">
        <v>93</v>
      </c>
      <c r="E477">
        <v>4</v>
      </c>
      <c r="F477">
        <v>6</v>
      </c>
      <c r="G477">
        <v>8</v>
      </c>
      <c r="H477">
        <v>2</v>
      </c>
      <c r="I477">
        <f t="shared" si="140"/>
        <v>4.2</v>
      </c>
      <c r="J477">
        <f t="array" ref="J477">STDEV(IF(($B$3:$B$722=$B477)*($C$3:$C$722=$C477)*($D$3:$D$722=$D477),$E$3:$E$722))</f>
        <v>2.2010098692292237</v>
      </c>
      <c r="K477">
        <f t="shared" si="141"/>
        <v>4.4000000000000004</v>
      </c>
      <c r="L477">
        <f t="array" ref="L477">STDEV(IF(($B$3:$B$722=$B477)*($C$3:$C$722=$C477)*($D$3:$D$722=$D477),$F$3:$F$722))</f>
        <v>1.837873166945363</v>
      </c>
      <c r="M477">
        <f t="shared" si="142"/>
        <v>6.8</v>
      </c>
      <c r="N477">
        <f t="array" ref="N477">STDEV(IF(($B$3:$B$722=$B477)*($C$3:$C$722=$C477)*($D$3:$D$722=$D477),$G$3:$G$722))</f>
        <v>2.529822128134704</v>
      </c>
      <c r="O477">
        <f t="shared" si="143"/>
        <v>3.8</v>
      </c>
      <c r="P477">
        <f t="array" ref="P477">STDEV(IF(($B$3:$B$722=$B477)*($C$3:$C$722=$C477)*($D$3:$D$722=$D477),$H$3:$H$722))</f>
        <v>2.5298221281347035</v>
      </c>
      <c r="Q477" s="35">
        <f t="shared" si="144"/>
        <v>-9.0867379922307479E-2</v>
      </c>
      <c r="R477">
        <f t="shared" si="145"/>
        <v>0.87057150013201379</v>
      </c>
      <c r="S477">
        <f t="shared" si="146"/>
        <v>0.47434164902525688</v>
      </c>
      <c r="T477">
        <f t="shared" si="147"/>
        <v>-0.71151247353788527</v>
      </c>
      <c r="U477" s="22">
        <v>-0.33339999999999997</v>
      </c>
      <c r="V477">
        <v>1</v>
      </c>
      <c r="W477">
        <v>2</v>
      </c>
      <c r="X477">
        <v>0</v>
      </c>
      <c r="Y477">
        <v>3</v>
      </c>
      <c r="Z477" s="25">
        <v>3.0666666666666669</v>
      </c>
      <c r="AA477" s="28">
        <v>3</v>
      </c>
      <c r="AB477" s="28">
        <v>3.666666666666667</v>
      </c>
      <c r="AC477" s="28">
        <v>2.9333333333333331</v>
      </c>
      <c r="AD477" s="31">
        <v>2.8</v>
      </c>
      <c r="AE477" s="31">
        <v>2.4666666666666668</v>
      </c>
      <c r="AF477">
        <v>15</v>
      </c>
      <c r="AG477" s="28">
        <f t="shared" si="148"/>
        <v>3.1999999999999997</v>
      </c>
      <c r="AH477" s="31">
        <f t="shared" si="149"/>
        <v>2.6333333333333333</v>
      </c>
      <c r="AI477" s="22" cm="1">
        <f t="array" ref="AI477">IF(U477="",0,IFERROR((U477-AVERAGEIFS($U$3:$U$722,$A$3:$A$722,$A477))/_xlfn.STDEV.S(_xlfn._xlws.FILTER($U$3:$U$722,$A$3:$A$722=$A477)),0))</f>
        <v>-0.50923137889406012</v>
      </c>
      <c r="AJ477" s="25">
        <f t="array" ref="AJ477">IFERROR((Z477-AVERAGEIFS($Z$3:$Z$722,$A$3:$A$722,$A477))/_xlfn.STDEV.S(_xlfn._xlws.FILTER($Z$3:$Z$722,$A$3:$A$722=$A477)),"")</f>
        <v>-0.63532476303379926</v>
      </c>
      <c r="AK477" s="28">
        <f t="array" ref="AK477">IFERROR((AG477-AVERAGEIFS($AG$3:$AG$722,$A$3:$A$722,$A477))/_xlfn.STDEV.S(_xlfn._xlws.FILTER($AG$3:$AG$722,$A$3:$A$722=$A477)),"")</f>
        <v>1.0296712353839863</v>
      </c>
      <c r="AL477" s="31">
        <f t="array" ref="AL477">IFERROR((AH477-AVERAGEIFS($AH$3:$AH$722,$A$3:$A$722,$A477))/_xlfn.STDEV.S(_xlfn._xlws.FILTER($AH$3:$AH$722,$A$3:$A$722=$A477)),"")</f>
        <v>-4.7941893411043955E-2</v>
      </c>
      <c r="AM477" s="18">
        <f t="shared" si="150"/>
        <v>-0.41836399897175264</v>
      </c>
      <c r="AN477" s="18">
        <f t="shared" si="151"/>
        <v>-0.54445738311149183</v>
      </c>
      <c r="AO477">
        <f t="shared" si="152"/>
        <v>0.12609338413973914</v>
      </c>
      <c r="AP477">
        <f t="shared" si="153"/>
        <v>0.55532958635872942</v>
      </c>
      <c r="AQ477">
        <f t="shared" si="154"/>
        <v>0.66357058012684134</v>
      </c>
      <c r="AR477" s="18" t="str">
        <f t="shared" si="155"/>
        <v>A. 총체적과장형</v>
      </c>
      <c r="AS477">
        <f t="shared" si="156"/>
        <v>3.1818181818181821</v>
      </c>
      <c r="AT477">
        <f t="shared" si="157"/>
        <v>3.3103448275862069</v>
      </c>
      <c r="AU477">
        <f t="shared" si="158"/>
        <v>3.125</v>
      </c>
      <c r="AV477">
        <f t="shared" si="159"/>
        <v>3.1739130434782612</v>
      </c>
    </row>
    <row r="478" spans="1:48" x14ac:dyDescent="0.3">
      <c r="A478" t="s">
        <v>140</v>
      </c>
      <c r="B478" t="s">
        <v>131</v>
      </c>
      <c r="C478">
        <v>2024</v>
      </c>
      <c r="D478" t="s">
        <v>94</v>
      </c>
      <c r="E478">
        <v>4</v>
      </c>
      <c r="F478">
        <v>6</v>
      </c>
      <c r="G478">
        <v>8</v>
      </c>
      <c r="H478">
        <v>2</v>
      </c>
      <c r="I478">
        <f t="shared" si="140"/>
        <v>4.2</v>
      </c>
      <c r="J478">
        <f t="array" ref="J478">STDEV(IF(($B$3:$B$722=$B478)*($C$3:$C$722=$C478)*($D$3:$D$722=$D478),$E$3:$E$722))</f>
        <v>2.2010098692292237</v>
      </c>
      <c r="K478">
        <f t="shared" si="141"/>
        <v>4.4000000000000004</v>
      </c>
      <c r="L478">
        <f t="array" ref="L478">STDEV(IF(($B$3:$B$722=$B478)*($C$3:$C$722=$C478)*($D$3:$D$722=$D478),$F$3:$F$722))</f>
        <v>1.837873166945363</v>
      </c>
      <c r="M478">
        <f t="shared" si="142"/>
        <v>6.8</v>
      </c>
      <c r="N478">
        <f t="array" ref="N478">STDEV(IF(($B$3:$B$722=$B478)*($C$3:$C$722=$C478)*($D$3:$D$722=$D478),$G$3:$G$722))</f>
        <v>2.529822128134704</v>
      </c>
      <c r="O478">
        <f t="shared" si="143"/>
        <v>3.8</v>
      </c>
      <c r="P478">
        <f t="array" ref="P478">STDEV(IF(($B$3:$B$722=$B478)*($C$3:$C$722=$C478)*($D$3:$D$722=$D478),$H$3:$H$722))</f>
        <v>2.5298221281347035</v>
      </c>
      <c r="Q478" s="35">
        <f t="shared" si="144"/>
        <v>-9.0867379922307479E-2</v>
      </c>
      <c r="R478">
        <f t="shared" si="145"/>
        <v>0.87057150013201379</v>
      </c>
      <c r="S478">
        <f t="shared" si="146"/>
        <v>0.47434164902525688</v>
      </c>
      <c r="T478">
        <f t="shared" si="147"/>
        <v>-0.71151247353788527</v>
      </c>
      <c r="V478">
        <v>0</v>
      </c>
      <c r="W478">
        <v>0</v>
      </c>
      <c r="X478">
        <v>0</v>
      </c>
      <c r="Y478">
        <v>0</v>
      </c>
      <c r="Z478" s="25">
        <v>3.1818181818181821</v>
      </c>
      <c r="AA478" s="28">
        <v>2.5</v>
      </c>
      <c r="AB478" s="28">
        <v>3.3636363636363642</v>
      </c>
      <c r="AC478" s="28">
        <v>3.0909090909090908</v>
      </c>
      <c r="AD478" s="31">
        <v>2.6818181818181821</v>
      </c>
      <c r="AE478" s="31">
        <v>2.454545454545455</v>
      </c>
      <c r="AF478">
        <v>22</v>
      </c>
      <c r="AG478" s="28">
        <f t="shared" si="148"/>
        <v>2.9848484848484849</v>
      </c>
      <c r="AH478" s="31">
        <f t="shared" si="149"/>
        <v>2.5681818181818183</v>
      </c>
      <c r="AI478" s="22" cm="1">
        <f t="array" ref="AI478">IF(U478="",0,IFERROR((U478-AVERAGEIFS($U$3:$U$722,$A$3:$A$722,$A478))/_xlfn.STDEV.S(_xlfn._xlws.FILTER($U$3:$U$722,$A$3:$A$722=$A478)),0))</f>
        <v>0</v>
      </c>
      <c r="AJ478" s="25">
        <f t="array" ref="AJ478">IFERROR((Z478-AVERAGEIFS($Z$3:$Z$722,$A$3:$A$722,$A478))/_xlfn.STDEV.S(_xlfn._xlws.FILTER($Z$3:$Z$722,$A$3:$A$722=$A478)),"")</f>
        <v>-0.13778648756295717</v>
      </c>
      <c r="AK478" s="28">
        <f t="array" ref="AK478">IFERROR((AG478-AVERAGEIFS($AG$3:$AG$722,$A$3:$A$722,$A478))/_xlfn.STDEV.S(_xlfn._xlws.FILTER($AG$3:$AG$722,$A$3:$A$722=$A478)),"")</f>
        <v>-0.52434797105134245</v>
      </c>
      <c r="AL478" s="31">
        <f t="array" ref="AL478">IFERROR((AH478-AVERAGEIFS($AH$3:$AH$722,$A$3:$A$722,$A478))/_xlfn.STDEV.S(_xlfn._xlws.FILTER($AH$3:$AH$722,$A$3:$A$722=$A478)),"")</f>
        <v>-0.56595526550970932</v>
      </c>
      <c r="AM478" s="18">
        <f t="shared" si="150"/>
        <v>9.0867379922307479E-2</v>
      </c>
      <c r="AN478" s="18">
        <f t="shared" si="151"/>
        <v>-4.6919107640649688E-2</v>
      </c>
      <c r="AO478">
        <f t="shared" si="152"/>
        <v>0.13778648756295717</v>
      </c>
      <c r="AP478">
        <f t="shared" si="153"/>
        <v>-0.99868962007659934</v>
      </c>
      <c r="AQ478">
        <f t="shared" si="154"/>
        <v>0.14555720802817596</v>
      </c>
      <c r="AR478" s="18" t="str">
        <f t="shared" si="155"/>
        <v>D. 균형일치형</v>
      </c>
      <c r="AS478">
        <f t="shared" si="156"/>
        <v>3.3103448275862069</v>
      </c>
      <c r="AT478">
        <f t="shared" si="157"/>
        <v>3.125</v>
      </c>
      <c r="AU478">
        <f t="shared" si="158"/>
        <v>3.1739130434782612</v>
      </c>
      <c r="AV478">
        <f t="shared" si="159"/>
        <v>3.8</v>
      </c>
    </row>
    <row r="479" spans="1:48" x14ac:dyDescent="0.3">
      <c r="A479" t="s">
        <v>140</v>
      </c>
      <c r="B479" t="s">
        <v>131</v>
      </c>
      <c r="C479">
        <v>2025</v>
      </c>
      <c r="D479" t="s">
        <v>95</v>
      </c>
      <c r="E479">
        <v>6</v>
      </c>
      <c r="F479">
        <v>6</v>
      </c>
      <c r="G479">
        <v>6</v>
      </c>
      <c r="H479">
        <v>4</v>
      </c>
      <c r="I479">
        <f t="shared" si="140"/>
        <v>4.8</v>
      </c>
      <c r="J479">
        <f t="array" ref="J479">STDEV(IF(($B$3:$B$722=$B479)*($C$3:$C$722=$C479)*($D$3:$D$722=$D479),$E$3:$E$722))</f>
        <v>2.1499353995462798</v>
      </c>
      <c r="K479">
        <f t="shared" si="141"/>
        <v>4.8</v>
      </c>
      <c r="L479">
        <f t="array" ref="L479">STDEV(IF(($B$3:$B$722=$B479)*($C$3:$C$722=$C479)*($D$3:$D$722=$D479),$F$3:$F$722))</f>
        <v>1.9321835661585915</v>
      </c>
      <c r="M479">
        <f t="shared" si="142"/>
        <v>6.6</v>
      </c>
      <c r="N479">
        <f t="array" ref="N479">STDEV(IF(($B$3:$B$722=$B479)*($C$3:$C$722=$C479)*($D$3:$D$722=$D479),$G$3:$G$722))</f>
        <v>2.5033311140691445</v>
      </c>
      <c r="O479">
        <f t="shared" si="143"/>
        <v>4.7</v>
      </c>
      <c r="P479">
        <f t="array" ref="P479">STDEV(IF(($B$3:$B$722=$B479)*($C$3:$C$722=$C479)*($D$3:$D$722=$D479),$H$3:$H$722))</f>
        <v>1.6363916944844767</v>
      </c>
      <c r="Q479" s="35">
        <f t="shared" si="144"/>
        <v>0.55815630565143814</v>
      </c>
      <c r="R479">
        <f t="shared" si="145"/>
        <v>0.62105900340811893</v>
      </c>
      <c r="S479">
        <f t="shared" si="146"/>
        <v>-0.23968063858108826</v>
      </c>
      <c r="T479">
        <f t="shared" si="147"/>
        <v>-0.42777044295652317</v>
      </c>
      <c r="V479">
        <v>2</v>
      </c>
      <c r="W479">
        <v>0</v>
      </c>
      <c r="X479">
        <v>0</v>
      </c>
      <c r="Y479">
        <v>2</v>
      </c>
      <c r="Z479" s="25">
        <v>3.3103448275862069</v>
      </c>
      <c r="AA479" s="28">
        <v>2.931034482758621</v>
      </c>
      <c r="AB479" s="28">
        <v>3.241379310344827</v>
      </c>
      <c r="AC479" s="28">
        <v>3.2068965517241379</v>
      </c>
      <c r="AD479" s="31">
        <v>2.758620689655173</v>
      </c>
      <c r="AE479" s="31">
        <v>2.5862068965517242</v>
      </c>
      <c r="AF479">
        <v>29</v>
      </c>
      <c r="AG479" s="28">
        <f t="shared" si="148"/>
        <v>3.1264367816091956</v>
      </c>
      <c r="AH479" s="31">
        <f t="shared" si="149"/>
        <v>2.6724137931034484</v>
      </c>
      <c r="AI479" s="22" cm="1">
        <f t="array" ref="AI479">IF(U479="",0,IFERROR((U479-AVERAGEIFS($U$3:$U$722,$A$3:$A$722,$A479))/_xlfn.STDEV.S(_xlfn._xlws.FILTER($U$3:$U$722,$A$3:$A$722=$A479)),0))</f>
        <v>0</v>
      </c>
      <c r="AJ479" s="25">
        <f t="array" ref="AJ479">IFERROR((Z479-AVERAGEIFS($Z$3:$Z$722,$A$3:$A$722,$A479))/_xlfn.STDEV.S(_xlfn._xlws.FILTER($Z$3:$Z$722,$A$3:$A$722=$A479)),"")</f>
        <v>0.41754207761774498</v>
      </c>
      <c r="AK479" s="28">
        <f t="array" ref="AK479">IFERROR((AG479-AVERAGEIFS($AG$3:$AG$722,$A$3:$A$722,$A479))/_xlfn.STDEV.S(_xlfn._xlws.FILTER($AG$3:$AG$722,$A$3:$A$722=$A479)),"")</f>
        <v>0.49833101132839314</v>
      </c>
      <c r="AL479" s="31">
        <f t="array" ref="AL479">IFERROR((AH479-AVERAGEIFS($AH$3:$AH$722,$A$3:$A$722,$A479))/_xlfn.STDEV.S(_xlfn._xlws.FILTER($AH$3:$AH$722,$A$3:$A$722=$A479)),"")</f>
        <v>0.26278304831293703</v>
      </c>
      <c r="AM479" s="18">
        <f t="shared" si="150"/>
        <v>-0.55815630565143814</v>
      </c>
      <c r="AN479" s="18">
        <f t="shared" si="151"/>
        <v>-0.14061422803369317</v>
      </c>
      <c r="AO479">
        <f t="shared" si="152"/>
        <v>-0.41754207761774498</v>
      </c>
      <c r="AP479">
        <f t="shared" si="153"/>
        <v>0.73801164990948143</v>
      </c>
      <c r="AQ479">
        <f t="shared" si="154"/>
        <v>0.6905534912694602</v>
      </c>
      <c r="AR479" s="18" t="str">
        <f t="shared" si="155"/>
        <v>D. 균형일치형</v>
      </c>
      <c r="AS479">
        <f t="shared" si="156"/>
        <v>3.125</v>
      </c>
      <c r="AT479">
        <f t="shared" si="157"/>
        <v>3.1739130434782612</v>
      </c>
      <c r="AU479">
        <f t="shared" si="158"/>
        <v>3.8</v>
      </c>
      <c r="AV479" t="str">
        <f t="shared" si="159"/>
        <v/>
      </c>
    </row>
    <row r="480" spans="1:48" x14ac:dyDescent="0.3">
      <c r="A480" t="s">
        <v>140</v>
      </c>
      <c r="B480" t="s">
        <v>131</v>
      </c>
      <c r="C480">
        <v>2025</v>
      </c>
      <c r="D480" t="s">
        <v>96</v>
      </c>
      <c r="E480">
        <v>6</v>
      </c>
      <c r="F480">
        <v>6</v>
      </c>
      <c r="G480">
        <v>6</v>
      </c>
      <c r="H480">
        <v>4</v>
      </c>
      <c r="I480">
        <f t="shared" si="140"/>
        <v>4.8</v>
      </c>
      <c r="J480">
        <f t="array" ref="J480">STDEV(IF(($B$3:$B$722=$B480)*($C$3:$C$722=$C480)*($D$3:$D$722=$D480),$E$3:$E$722))</f>
        <v>2.1499353995462798</v>
      </c>
      <c r="K480">
        <f t="shared" si="141"/>
        <v>4.8</v>
      </c>
      <c r="L480">
        <f t="array" ref="L480">STDEV(IF(($B$3:$B$722=$B480)*($C$3:$C$722=$C480)*($D$3:$D$722=$D480),$F$3:$F$722))</f>
        <v>1.9321835661585915</v>
      </c>
      <c r="M480">
        <f t="shared" si="142"/>
        <v>6.6</v>
      </c>
      <c r="N480">
        <f t="array" ref="N480">STDEV(IF(($B$3:$B$722=$B480)*($C$3:$C$722=$C480)*($D$3:$D$722=$D480),$G$3:$G$722))</f>
        <v>2.5033311140691445</v>
      </c>
      <c r="O480">
        <f t="shared" si="143"/>
        <v>4.7</v>
      </c>
      <c r="P480">
        <f t="array" ref="P480">STDEV(IF(($B$3:$B$722=$B480)*($C$3:$C$722=$C480)*($D$3:$D$722=$D480),$H$3:$H$722))</f>
        <v>1.6363916944844767</v>
      </c>
      <c r="Q480" s="35">
        <f t="shared" si="144"/>
        <v>0.55815630565143814</v>
      </c>
      <c r="R480">
        <f t="shared" si="145"/>
        <v>0.62105900340811893</v>
      </c>
      <c r="S480">
        <f t="shared" si="146"/>
        <v>-0.23968063858108826</v>
      </c>
      <c r="T480">
        <f t="shared" si="147"/>
        <v>-0.42777044295652317</v>
      </c>
      <c r="U480" s="22">
        <v>0.4192153846153846</v>
      </c>
      <c r="V480">
        <v>9</v>
      </c>
      <c r="W480">
        <v>3</v>
      </c>
      <c r="X480">
        <v>1</v>
      </c>
      <c r="Y480">
        <v>13</v>
      </c>
      <c r="Z480" s="25">
        <v>3.125</v>
      </c>
      <c r="AA480" s="28">
        <v>2.5625</v>
      </c>
      <c r="AB480" s="28">
        <v>3.125</v>
      </c>
      <c r="AC480" s="28">
        <v>3.0625</v>
      </c>
      <c r="AD480" s="31">
        <v>2.75</v>
      </c>
      <c r="AE480" s="31">
        <v>2.625</v>
      </c>
      <c r="AF480">
        <v>16</v>
      </c>
      <c r="AG480" s="28">
        <f t="shared" si="148"/>
        <v>2.9166666666666665</v>
      </c>
      <c r="AH480" s="31">
        <f t="shared" si="149"/>
        <v>2.6875</v>
      </c>
      <c r="AI480" s="22" cm="1">
        <f t="array" ref="AI480">IF(U480="",0,IFERROR((U480-AVERAGEIFS($U$3:$U$722,$A$3:$A$722,$A480))/_xlfn.STDEV.S(_xlfn._xlws.FILTER($U$3:$U$722,$A$3:$A$722=$A480)),0))</f>
        <v>1.2628508035576849</v>
      </c>
      <c r="AJ480" s="25">
        <f t="array" ref="AJ480">IFERROR((Z480-AVERAGEIFS($Z$3:$Z$722,$A$3:$A$722,$A480))/_xlfn.STDEV.S(_xlfn._xlws.FILTER($Z$3:$Z$722,$A$3:$A$722=$A480)),"")</f>
        <v>-0.38328234717028165</v>
      </c>
      <c r="AK480" s="28">
        <f t="array" ref="AK480">IFERROR((AG480-AVERAGEIFS($AG$3:$AG$722,$A$3:$A$722,$A480))/_xlfn.STDEV.S(_xlfn._xlws.FILTER($AG$3:$AG$722,$A$3:$A$722=$A480)),"")</f>
        <v>-1.0168188463301455</v>
      </c>
      <c r="AL480" s="31">
        <f t="array" ref="AL480">IFERROR((AH480-AVERAGEIFS($AH$3:$AH$722,$A$3:$A$722,$A480))/_xlfn.STDEV.S(_xlfn._xlws.FILTER($AH$3:$AH$722,$A$3:$A$722=$A480)),"")</f>
        <v>0.38273201478726654</v>
      </c>
      <c r="AM480" s="18">
        <f t="shared" si="150"/>
        <v>0.70469449790624672</v>
      </c>
      <c r="AN480" s="18">
        <f t="shared" si="151"/>
        <v>-0.94143865282171979</v>
      </c>
      <c r="AO480">
        <f t="shared" si="152"/>
        <v>1.6461331507279664</v>
      </c>
      <c r="AP480">
        <f t="shared" si="153"/>
        <v>-0.77713820774905729</v>
      </c>
      <c r="AQ480">
        <f t="shared" si="154"/>
        <v>0.81050245774378971</v>
      </c>
      <c r="AR480" s="18" t="str">
        <f t="shared" si="155"/>
        <v>C. 내부은폐형</v>
      </c>
      <c r="AS480">
        <f t="shared" si="156"/>
        <v>3.1739130434782612</v>
      </c>
      <c r="AT480">
        <f t="shared" si="157"/>
        <v>3.8</v>
      </c>
      <c r="AU480" t="str">
        <f t="shared" si="158"/>
        <v/>
      </c>
      <c r="AV480" t="str">
        <f t="shared" si="159"/>
        <v/>
      </c>
    </row>
    <row r="481" spans="1:48" x14ac:dyDescent="0.3">
      <c r="A481" t="s">
        <v>140</v>
      </c>
      <c r="B481" t="s">
        <v>131</v>
      </c>
      <c r="C481">
        <v>2025</v>
      </c>
      <c r="D481" t="s">
        <v>97</v>
      </c>
      <c r="E481">
        <v>6</v>
      </c>
      <c r="F481">
        <v>6</v>
      </c>
      <c r="G481">
        <v>6</v>
      </c>
      <c r="H481">
        <v>4</v>
      </c>
      <c r="I481">
        <f t="shared" si="140"/>
        <v>4.8</v>
      </c>
      <c r="J481">
        <f t="array" ref="J481">STDEV(IF(($B$3:$B$722=$B481)*($C$3:$C$722=$C481)*($D$3:$D$722=$D481),$E$3:$E$722))</f>
        <v>2.1499353995462798</v>
      </c>
      <c r="K481">
        <f t="shared" si="141"/>
        <v>4.8</v>
      </c>
      <c r="L481">
        <f t="array" ref="L481">STDEV(IF(($B$3:$B$722=$B481)*($C$3:$C$722=$C481)*($D$3:$D$722=$D481),$F$3:$F$722))</f>
        <v>1.9321835661585915</v>
      </c>
      <c r="M481">
        <f t="shared" si="142"/>
        <v>6.6</v>
      </c>
      <c r="N481">
        <f t="array" ref="N481">STDEV(IF(($B$3:$B$722=$B481)*($C$3:$C$722=$C481)*($D$3:$D$722=$D481),$G$3:$G$722))</f>
        <v>2.5033311140691445</v>
      </c>
      <c r="O481">
        <f t="shared" si="143"/>
        <v>4.7</v>
      </c>
      <c r="P481">
        <f t="array" ref="P481">STDEV(IF(($B$3:$B$722=$B481)*($C$3:$C$722=$C481)*($D$3:$D$722=$D481),$H$3:$H$722))</f>
        <v>1.6363916944844767</v>
      </c>
      <c r="Q481" s="35">
        <f t="shared" si="144"/>
        <v>0.55815630565143814</v>
      </c>
      <c r="R481">
        <f t="shared" si="145"/>
        <v>0.62105900340811893</v>
      </c>
      <c r="S481">
        <f t="shared" si="146"/>
        <v>-0.23968063858108826</v>
      </c>
      <c r="T481">
        <f t="shared" si="147"/>
        <v>-0.42777044295652317</v>
      </c>
      <c r="V481">
        <v>1</v>
      </c>
      <c r="W481">
        <v>0</v>
      </c>
      <c r="X481">
        <v>0</v>
      </c>
      <c r="Y481">
        <v>1</v>
      </c>
      <c r="Z481" s="25">
        <v>3.1739130434782612</v>
      </c>
      <c r="AA481" s="28">
        <v>2.5652173913043481</v>
      </c>
      <c r="AB481" s="28">
        <v>3.3913043478260869</v>
      </c>
      <c r="AC481" s="28">
        <v>3</v>
      </c>
      <c r="AD481" s="31">
        <v>2.9130434782608701</v>
      </c>
      <c r="AE481" s="31">
        <v>2.304347826086957</v>
      </c>
      <c r="AF481">
        <v>23</v>
      </c>
      <c r="AG481" s="28">
        <f t="shared" si="148"/>
        <v>2.985507246376812</v>
      </c>
      <c r="AH481" s="31">
        <f t="shared" si="149"/>
        <v>2.6086956521739135</v>
      </c>
      <c r="AI481" s="22" cm="1">
        <f t="array" ref="AI481">IF(U481="",0,IFERROR((U481-AVERAGEIFS($U$3:$U$722,$A$3:$A$722,$A481))/_xlfn.STDEV.S(_xlfn._xlws.FILTER($U$3:$U$722,$A$3:$A$722=$A481)),0))</f>
        <v>0</v>
      </c>
      <c r="AJ481" s="25">
        <f t="array" ref="AJ481">IFERROR((Z481-AVERAGEIFS($Z$3:$Z$722,$A$3:$A$722,$A481))/_xlfn.STDEV.S(_xlfn._xlws.FILTER($Z$3:$Z$722,$A$3:$A$722=$A481)),"")</f>
        <v>-0.17194243324745412</v>
      </c>
      <c r="AK481" s="28">
        <f t="array" ref="AK481">IFERROR((AG481-AVERAGEIFS($AG$3:$AG$722,$A$3:$A$722,$A481))/_xlfn.STDEV.S(_xlfn._xlws.FILTER($AG$3:$AG$722,$A$3:$A$722=$A481)),"")</f>
        <v>-0.51958979834333208</v>
      </c>
      <c r="AL481" s="31">
        <f t="array" ref="AL481">IFERROR((AH481-AVERAGEIFS($AH$3:$AH$722,$A$3:$A$722,$A481))/_xlfn.STDEV.S(_xlfn._xlws.FILTER($AH$3:$AH$722,$A$3:$A$722=$A481)),"")</f>
        <v>-0.24383370449789671</v>
      </c>
      <c r="AM481" s="18">
        <f t="shared" si="150"/>
        <v>-0.55815630565143814</v>
      </c>
      <c r="AN481" s="18">
        <f t="shared" si="151"/>
        <v>-0.73009873889889221</v>
      </c>
      <c r="AO481">
        <f t="shared" si="152"/>
        <v>0.17194243324745412</v>
      </c>
      <c r="AP481">
        <f t="shared" si="153"/>
        <v>-0.27990915976224384</v>
      </c>
      <c r="AQ481">
        <f t="shared" si="154"/>
        <v>0.18393673845862646</v>
      </c>
      <c r="AR481" s="18" t="str">
        <f t="shared" si="155"/>
        <v>A. 총체적과장형</v>
      </c>
      <c r="AS481">
        <f t="shared" si="156"/>
        <v>3.8</v>
      </c>
      <c r="AT481" t="str">
        <f t="shared" si="157"/>
        <v/>
      </c>
      <c r="AU481" t="str">
        <f t="shared" si="158"/>
        <v/>
      </c>
      <c r="AV481" t="str">
        <f t="shared" si="159"/>
        <v/>
      </c>
    </row>
    <row r="482" spans="1:48" x14ac:dyDescent="0.3">
      <c r="A482" t="s">
        <v>140</v>
      </c>
      <c r="B482" t="s">
        <v>131</v>
      </c>
      <c r="C482">
        <v>2025</v>
      </c>
      <c r="D482" t="s">
        <v>98</v>
      </c>
      <c r="E482">
        <v>6</v>
      </c>
      <c r="F482">
        <v>6</v>
      </c>
      <c r="G482">
        <v>6</v>
      </c>
      <c r="H482">
        <v>4</v>
      </c>
      <c r="I482">
        <f t="shared" si="140"/>
        <v>4.8</v>
      </c>
      <c r="J482">
        <f t="array" ref="J482">STDEV(IF(($B$3:$B$722=$B482)*($C$3:$C$722=$C482)*($D$3:$D$722=$D482),$E$3:$E$722))</f>
        <v>2.1499353995462798</v>
      </c>
      <c r="K482">
        <f t="shared" si="141"/>
        <v>4.8</v>
      </c>
      <c r="L482">
        <f t="array" ref="L482">STDEV(IF(($B$3:$B$722=$B482)*($C$3:$C$722=$C482)*($D$3:$D$722=$D482),$F$3:$F$722))</f>
        <v>1.9321835661585915</v>
      </c>
      <c r="M482">
        <f t="shared" si="142"/>
        <v>6.6</v>
      </c>
      <c r="N482">
        <f t="array" ref="N482">STDEV(IF(($B$3:$B$722=$B482)*($C$3:$C$722=$C482)*($D$3:$D$722=$D482),$G$3:$G$722))</f>
        <v>2.5033311140691445</v>
      </c>
      <c r="O482">
        <f t="shared" si="143"/>
        <v>4.7</v>
      </c>
      <c r="P482">
        <f t="array" ref="P482">STDEV(IF(($B$3:$B$722=$B482)*($C$3:$C$722=$C482)*($D$3:$D$722=$D482),$H$3:$H$722))</f>
        <v>1.6363916944844767</v>
      </c>
      <c r="Q482" s="35">
        <f t="shared" si="144"/>
        <v>0.55815630565143814</v>
      </c>
      <c r="R482">
        <f t="shared" si="145"/>
        <v>0.62105900340811893</v>
      </c>
      <c r="S482">
        <f t="shared" si="146"/>
        <v>-0.23968063858108826</v>
      </c>
      <c r="T482">
        <f t="shared" si="147"/>
        <v>-0.42777044295652317</v>
      </c>
      <c r="V482">
        <v>0</v>
      </c>
      <c r="W482">
        <v>0</v>
      </c>
      <c r="X482">
        <v>0</v>
      </c>
      <c r="Y482">
        <v>0</v>
      </c>
      <c r="Z482" s="25">
        <v>3.8</v>
      </c>
      <c r="AA482" s="28">
        <v>2.8</v>
      </c>
      <c r="AB482" s="28">
        <v>3.75</v>
      </c>
      <c r="AC482" s="28">
        <v>3.35</v>
      </c>
      <c r="AD482" s="31">
        <v>2.8</v>
      </c>
      <c r="AE482" s="31">
        <v>2.85</v>
      </c>
      <c r="AF482">
        <v>20</v>
      </c>
      <c r="AG482" s="28">
        <f t="shared" si="148"/>
        <v>3.3000000000000003</v>
      </c>
      <c r="AH482" s="31">
        <f t="shared" si="149"/>
        <v>2.8250000000000002</v>
      </c>
      <c r="AI482" s="22" cm="1">
        <f t="array" ref="AI482">IF(U482="",0,IFERROR((U482-AVERAGEIFS($U$3:$U$722,$A$3:$A$722,$A482))/_xlfn.STDEV.S(_xlfn._xlws.FILTER($U$3:$U$722,$A$3:$A$722=$A482)),0))</f>
        <v>0</v>
      </c>
      <c r="AJ482" s="25">
        <f t="array" ref="AJ482">IFERROR((Z482-AVERAGEIFS($Z$3:$Z$722,$A$3:$A$722,$A482))/_xlfn.STDEV.S(_xlfn._xlws.FILTER($Z$3:$Z$722,$A$3:$A$722=$A482)),"")</f>
        <v>2.5332084649647175</v>
      </c>
      <c r="AK482" s="28">
        <f t="array" ref="AK482">IFERROR((AG482-AVERAGEIFS($AG$3:$AG$722,$A$3:$A$722,$A482))/_xlfn.STDEV.S(_xlfn._xlws.FILTER($AG$3:$AG$722,$A$3:$A$722=$A482)),"")</f>
        <v>1.7519618524595664</v>
      </c>
      <c r="AL482" s="31">
        <f t="array" ref="AL482">IFERROR((AH482-AVERAGEIFS($AH$3:$AH$722,$A$3:$A$722,$A482))/_xlfn.STDEV.S(_xlfn._xlws.FILTER($AH$3:$AH$722,$A$3:$A$722=$A482)),"")</f>
        <v>1.4759811663675939</v>
      </c>
      <c r="AM482" s="18">
        <f t="shared" si="150"/>
        <v>-0.55815630565143814</v>
      </c>
      <c r="AN482" s="18">
        <f t="shared" si="151"/>
        <v>1.9750521593132793</v>
      </c>
      <c r="AO482">
        <f t="shared" si="152"/>
        <v>-2.5332084649647175</v>
      </c>
      <c r="AP482">
        <f t="shared" si="153"/>
        <v>1.9916424910406547</v>
      </c>
      <c r="AQ482">
        <f t="shared" si="154"/>
        <v>1.9037516093241171</v>
      </c>
      <c r="AR482" s="18" t="str">
        <f t="shared" si="155"/>
        <v>B. 외부미화형</v>
      </c>
      <c r="AS482" t="str">
        <f t="shared" si="156"/>
        <v/>
      </c>
      <c r="AT482" t="str">
        <f t="shared" si="157"/>
        <v/>
      </c>
      <c r="AU482" t="str">
        <f t="shared" si="158"/>
        <v/>
      </c>
      <c r="AV482" t="str">
        <f t="shared" si="159"/>
        <v/>
      </c>
    </row>
    <row r="483" spans="1:48" x14ac:dyDescent="0.3">
      <c r="A483" t="s">
        <v>141</v>
      </c>
      <c r="B483" t="s">
        <v>142</v>
      </c>
      <c r="C483">
        <v>2023</v>
      </c>
      <c r="D483" t="s">
        <v>87</v>
      </c>
      <c r="E483">
        <v>6</v>
      </c>
      <c r="F483">
        <v>6</v>
      </c>
      <c r="G483">
        <v>6</v>
      </c>
      <c r="H483">
        <v>4</v>
      </c>
      <c r="I483">
        <f t="shared" si="140"/>
        <v>5.2</v>
      </c>
      <c r="J483">
        <f t="array" ref="J483">STDEV(IF(($B$3:$B$722=$B483)*($C$3:$C$722=$C483)*($D$3:$D$722=$D483),$E$3:$E$722))</f>
        <v>1.9321835661585924</v>
      </c>
      <c r="K483">
        <f t="shared" si="141"/>
        <v>6.4</v>
      </c>
      <c r="L483">
        <f t="array" ref="L483">STDEV(IF(($B$3:$B$722=$B483)*($C$3:$C$722=$C483)*($D$3:$D$722=$D483),$F$3:$F$722))</f>
        <v>0.84327404271156636</v>
      </c>
      <c r="M483">
        <f t="shared" si="142"/>
        <v>7</v>
      </c>
      <c r="N483">
        <f t="array" ref="N483">STDEV(IF(($B$3:$B$722=$B483)*($C$3:$C$722=$C483)*($D$3:$D$722=$D483),$G$3:$G$722))</f>
        <v>1.0540925533894598</v>
      </c>
      <c r="O483">
        <f t="shared" si="143"/>
        <v>4</v>
      </c>
      <c r="P483">
        <f t="array" ref="P483">STDEV(IF(($B$3:$B$722=$B483)*($C$3:$C$722=$C483)*($D$3:$D$722=$D483),$H$3:$H$722))</f>
        <v>2.2607766610417559</v>
      </c>
      <c r="Q483" s="35">
        <f t="shared" si="144"/>
        <v>0.41403933560541228</v>
      </c>
      <c r="R483">
        <f t="shared" si="145"/>
        <v>-0.47434164902525816</v>
      </c>
      <c r="S483">
        <f t="shared" si="146"/>
        <v>-0.94868329805051377</v>
      </c>
      <c r="T483">
        <f t="shared" si="147"/>
        <v>0</v>
      </c>
      <c r="U483" s="22">
        <v>2.8383606557377001E-2</v>
      </c>
      <c r="V483">
        <v>89</v>
      </c>
      <c r="W483">
        <v>79</v>
      </c>
      <c r="X483">
        <v>76</v>
      </c>
      <c r="Y483">
        <v>244</v>
      </c>
      <c r="Z483" s="25">
        <v>4.2166666666666668</v>
      </c>
      <c r="AA483" s="28">
        <v>4.2249999999999996</v>
      </c>
      <c r="AB483" s="28">
        <v>4.2249999999999996</v>
      </c>
      <c r="AC483" s="28">
        <v>3.5916666666666668</v>
      </c>
      <c r="AD483" s="31">
        <v>3.25</v>
      </c>
      <c r="AE483" s="31">
        <v>3.4083333333333332</v>
      </c>
      <c r="AF483">
        <v>120</v>
      </c>
      <c r="AG483" s="28">
        <f t="shared" si="148"/>
        <v>4.0138888888888884</v>
      </c>
      <c r="AH483" s="31">
        <f t="shared" si="149"/>
        <v>3.3291666666666666</v>
      </c>
      <c r="AI483" s="22" cm="1">
        <f t="array" ref="AI483">IF(U483="",0,IFERROR((U483-AVERAGEIFS($U$3:$U$722,$A$3:$A$722,$A483))/_xlfn.STDEV.S(_xlfn._xlws.FILTER($U$3:$U$722,$A$3:$A$722=$A483)),0))</f>
        <v>-0.11018097393902884</v>
      </c>
      <c r="AJ483" s="25">
        <f t="array" ref="AJ483">IFERROR((Z483-AVERAGEIFS($Z$3:$Z$722,$A$3:$A$722,$A483))/_xlfn.STDEV.S(_xlfn._xlws.FILTER($Z$3:$Z$722,$A$3:$A$722=$A483)),"")</f>
        <v>-2.7812860612439289E-2</v>
      </c>
      <c r="AK483" s="28">
        <f t="array" ref="AK483">IFERROR((AG483-AVERAGEIFS($AG$3:$AG$722,$A$3:$A$722,$A483))/_xlfn.STDEV.S(_xlfn._xlws.FILTER($AG$3:$AG$722,$A$3:$A$722=$A483)),"")</f>
        <v>-0.63002600463550207</v>
      </c>
      <c r="AL483" s="31">
        <f t="array" ref="AL483">IFERROR((AH483-AVERAGEIFS($AH$3:$AH$722,$A$3:$A$722,$A483))/_xlfn.STDEV.S(_xlfn._xlws.FILTER($AH$3:$AH$722,$A$3:$A$722=$A483)),"")</f>
        <v>-0.37009839326176641</v>
      </c>
      <c r="AM483" s="18">
        <f t="shared" si="150"/>
        <v>-0.5242203095444411</v>
      </c>
      <c r="AN483" s="18">
        <f t="shared" si="151"/>
        <v>-0.44185219621785154</v>
      </c>
      <c r="AO483">
        <f t="shared" si="152"/>
        <v>-8.2368113326589554E-2</v>
      </c>
      <c r="AP483">
        <f t="shared" si="153"/>
        <v>0.3186572934150117</v>
      </c>
      <c r="AQ483">
        <f t="shared" si="154"/>
        <v>-0.37009839326176641</v>
      </c>
      <c r="AR483" s="18" t="str">
        <f t="shared" si="155"/>
        <v>A. 총체적과장형</v>
      </c>
      <c r="AS483">
        <f t="shared" si="156"/>
        <v>4.3176470588235292</v>
      </c>
      <c r="AT483">
        <f t="shared" si="157"/>
        <v>4.2093023255813957</v>
      </c>
      <c r="AU483">
        <f t="shared" si="158"/>
        <v>4.18</v>
      </c>
      <c r="AV483">
        <f t="shared" si="159"/>
        <v>4.209090909090909</v>
      </c>
    </row>
    <row r="484" spans="1:48" x14ac:dyDescent="0.3">
      <c r="A484" t="s">
        <v>141</v>
      </c>
      <c r="B484" t="s">
        <v>142</v>
      </c>
      <c r="C484">
        <v>2023</v>
      </c>
      <c r="D484" t="s">
        <v>88</v>
      </c>
      <c r="E484">
        <v>6</v>
      </c>
      <c r="F484">
        <v>6</v>
      </c>
      <c r="G484">
        <v>6</v>
      </c>
      <c r="H484">
        <v>4</v>
      </c>
      <c r="I484">
        <f t="shared" si="140"/>
        <v>5.2</v>
      </c>
      <c r="J484">
        <f t="array" ref="J484">STDEV(IF(($B$3:$B$722=$B484)*($C$3:$C$722=$C484)*($D$3:$D$722=$D484),$E$3:$E$722))</f>
        <v>1.9321835661585924</v>
      </c>
      <c r="K484">
        <f t="shared" si="141"/>
        <v>6.4</v>
      </c>
      <c r="L484">
        <f t="array" ref="L484">STDEV(IF(($B$3:$B$722=$B484)*($C$3:$C$722=$C484)*($D$3:$D$722=$D484),$F$3:$F$722))</f>
        <v>0.84327404271156636</v>
      </c>
      <c r="M484">
        <f t="shared" si="142"/>
        <v>7</v>
      </c>
      <c r="N484">
        <f t="array" ref="N484">STDEV(IF(($B$3:$B$722=$B484)*($C$3:$C$722=$C484)*($D$3:$D$722=$D484),$G$3:$G$722))</f>
        <v>1.0540925533894598</v>
      </c>
      <c r="O484">
        <f t="shared" si="143"/>
        <v>4</v>
      </c>
      <c r="P484">
        <f t="array" ref="P484">STDEV(IF(($B$3:$B$722=$B484)*($C$3:$C$722=$C484)*($D$3:$D$722=$D484),$H$3:$H$722))</f>
        <v>2.2607766610417559</v>
      </c>
      <c r="Q484" s="35">
        <f t="shared" si="144"/>
        <v>0.41403933560541228</v>
      </c>
      <c r="R484">
        <f t="shared" si="145"/>
        <v>-0.47434164902525816</v>
      </c>
      <c r="S484">
        <f t="shared" si="146"/>
        <v>-0.94868329805051377</v>
      </c>
      <c r="T484">
        <f t="shared" si="147"/>
        <v>0</v>
      </c>
      <c r="U484" s="22">
        <v>-0.31000858585858582</v>
      </c>
      <c r="V484">
        <v>40</v>
      </c>
      <c r="W484">
        <v>99</v>
      </c>
      <c r="X484">
        <v>59</v>
      </c>
      <c r="Y484">
        <v>198</v>
      </c>
      <c r="Z484" s="25">
        <v>4.3176470588235292</v>
      </c>
      <c r="AA484" s="28">
        <v>4.5176470588235293</v>
      </c>
      <c r="AB484" s="28">
        <v>4.4117647058823533</v>
      </c>
      <c r="AC484" s="28">
        <v>3.8588235294117652</v>
      </c>
      <c r="AD484" s="31">
        <v>3.3529411764705879</v>
      </c>
      <c r="AE484" s="31">
        <v>3.6352941176470588</v>
      </c>
      <c r="AF484">
        <v>85</v>
      </c>
      <c r="AG484" s="28">
        <f t="shared" si="148"/>
        <v>4.2627450980392156</v>
      </c>
      <c r="AH484" s="31">
        <f t="shared" si="149"/>
        <v>3.4941176470588236</v>
      </c>
      <c r="AI484" s="22" cm="1">
        <f t="array" ref="AI484">IF(U484="",0,IFERROR((U484-AVERAGEIFS($U$3:$U$722,$A$3:$A$722,$A484))/_xlfn.STDEV.S(_xlfn._xlws.FILTER($U$3:$U$722,$A$3:$A$722=$A484)),0))</f>
        <v>-1.9423648859941383</v>
      </c>
      <c r="AJ484" s="25">
        <f t="array" ref="AJ484">IFERROR((Z484-AVERAGEIFS($Z$3:$Z$722,$A$3:$A$722,$A484))/_xlfn.STDEV.S(_xlfn._xlws.FILTER($Z$3:$Z$722,$A$3:$A$722=$A484)),"")</f>
        <v>0.93883120764808248</v>
      </c>
      <c r="AK484" s="28">
        <f t="array" ref="AK484">IFERROR((AG484-AVERAGEIFS($AG$3:$AG$722,$A$3:$A$722,$A484))/_xlfn.STDEV.S(_xlfn._xlws.FILTER($AG$3:$AG$722,$A$3:$A$722=$A484)),"")</f>
        <v>1.6907671533050099</v>
      </c>
      <c r="AL484" s="31">
        <f t="array" ref="AL484">IFERROR((AH484-AVERAGEIFS($AH$3:$AH$722,$A$3:$A$722,$A484))/_xlfn.STDEV.S(_xlfn._xlws.FILTER($AH$3:$AH$722,$A$3:$A$722=$A484)),"")</f>
        <v>0.78651936352626972</v>
      </c>
      <c r="AM484" s="18">
        <f t="shared" si="150"/>
        <v>-2.3564042215995507</v>
      </c>
      <c r="AN484" s="18">
        <f t="shared" si="151"/>
        <v>0.52479187204267019</v>
      </c>
      <c r="AO484">
        <f t="shared" si="152"/>
        <v>-2.8811960936422207</v>
      </c>
      <c r="AP484">
        <f t="shared" si="153"/>
        <v>2.6394504513555237</v>
      </c>
      <c r="AQ484">
        <f t="shared" si="154"/>
        <v>0.78651936352626972</v>
      </c>
      <c r="AR484" s="18" t="str">
        <f t="shared" si="155"/>
        <v>B. 외부미화형</v>
      </c>
      <c r="AS484">
        <f t="shared" si="156"/>
        <v>4.2093023255813957</v>
      </c>
      <c r="AT484">
        <f t="shared" si="157"/>
        <v>4.18</v>
      </c>
      <c r="AU484">
        <f t="shared" si="158"/>
        <v>4.209090909090909</v>
      </c>
      <c r="AV484">
        <f t="shared" si="159"/>
        <v>4.1171171171171173</v>
      </c>
    </row>
    <row r="485" spans="1:48" x14ac:dyDescent="0.3">
      <c r="A485" t="s">
        <v>141</v>
      </c>
      <c r="B485" t="s">
        <v>142</v>
      </c>
      <c r="C485">
        <v>2023</v>
      </c>
      <c r="D485" t="s">
        <v>89</v>
      </c>
      <c r="E485">
        <v>6</v>
      </c>
      <c r="F485">
        <v>6</v>
      </c>
      <c r="G485">
        <v>6</v>
      </c>
      <c r="H485">
        <v>4</v>
      </c>
      <c r="I485">
        <f t="shared" si="140"/>
        <v>5.2</v>
      </c>
      <c r="J485">
        <f t="array" ref="J485">STDEV(IF(($B$3:$B$722=$B485)*($C$3:$C$722=$C485)*($D$3:$D$722=$D485),$E$3:$E$722))</f>
        <v>1.9321835661585924</v>
      </c>
      <c r="K485">
        <f t="shared" si="141"/>
        <v>6.4</v>
      </c>
      <c r="L485">
        <f t="array" ref="L485">STDEV(IF(($B$3:$B$722=$B485)*($C$3:$C$722=$C485)*($D$3:$D$722=$D485),$F$3:$F$722))</f>
        <v>0.84327404271156636</v>
      </c>
      <c r="M485">
        <f t="shared" si="142"/>
        <v>7</v>
      </c>
      <c r="N485">
        <f t="array" ref="N485">STDEV(IF(($B$3:$B$722=$B485)*($C$3:$C$722=$C485)*($D$3:$D$722=$D485),$G$3:$G$722))</f>
        <v>1.0540925533894598</v>
      </c>
      <c r="O485">
        <f t="shared" si="143"/>
        <v>4</v>
      </c>
      <c r="P485">
        <f t="array" ref="P485">STDEV(IF(($B$3:$B$722=$B485)*($C$3:$C$722=$C485)*($D$3:$D$722=$D485),$H$3:$H$722))</f>
        <v>2.2607766610417559</v>
      </c>
      <c r="Q485" s="35">
        <f t="shared" si="144"/>
        <v>0.41403933560541228</v>
      </c>
      <c r="R485">
        <f t="shared" si="145"/>
        <v>-0.47434164902525816</v>
      </c>
      <c r="S485">
        <f t="shared" si="146"/>
        <v>-0.94868329805051377</v>
      </c>
      <c r="T485">
        <f t="shared" si="147"/>
        <v>0</v>
      </c>
      <c r="U485" s="22">
        <v>-4.9201923076922999E-3</v>
      </c>
      <c r="V485">
        <v>64</v>
      </c>
      <c r="W485">
        <v>63</v>
      </c>
      <c r="X485">
        <v>81</v>
      </c>
      <c r="Y485">
        <v>208</v>
      </c>
      <c r="Z485" s="25">
        <v>4.2093023255813957</v>
      </c>
      <c r="AA485" s="28">
        <v>4.3372093023255811</v>
      </c>
      <c r="AB485" s="28">
        <v>4.2906976744186043</v>
      </c>
      <c r="AC485" s="28">
        <v>3.6744186046511622</v>
      </c>
      <c r="AD485" s="31">
        <v>3.0930232558139541</v>
      </c>
      <c r="AE485" s="31">
        <v>3.523255813953488</v>
      </c>
      <c r="AF485">
        <v>86</v>
      </c>
      <c r="AG485" s="28">
        <f t="shared" si="148"/>
        <v>4.1007751937984489</v>
      </c>
      <c r="AH485" s="31">
        <f t="shared" si="149"/>
        <v>3.308139534883721</v>
      </c>
      <c r="AI485" s="22" cm="1">
        <f t="array" ref="AI485">IF(U485="",0,IFERROR((U485-AVERAGEIFS($U$3:$U$722,$A$3:$A$722,$A485))/_xlfn.STDEV.S(_xlfn._xlws.FILTER($U$3:$U$722,$A$3:$A$722=$A485)),0))</f>
        <v>-0.29050039577690923</v>
      </c>
      <c r="AJ485" s="25">
        <f t="array" ref="AJ485">IFERROR((Z485-AVERAGEIFS($Z$3:$Z$722,$A$3:$A$722,$A485))/_xlfn.STDEV.S(_xlfn._xlws.FILTER($Z$3:$Z$722,$A$3:$A$722=$A485)),"")</f>
        <v>-9.8308691284857183E-2</v>
      </c>
      <c r="AK485" s="28">
        <f t="array" ref="AK485">IFERROR((AG485-AVERAGEIFS($AG$3:$AG$722,$A$3:$A$722,$A485))/_xlfn.STDEV.S(_xlfn._xlws.FILTER($AG$3:$AG$722,$A$3:$A$722=$A485)),"")</f>
        <v>0.1802617621086775</v>
      </c>
      <c r="AL485" s="31">
        <f t="array" ref="AL485">IFERROR((AH485-AVERAGEIFS($AH$3:$AH$722,$A$3:$A$722,$A485))/_xlfn.STDEV.S(_xlfn._xlws.FILTER($AH$3:$AH$722,$A$3:$A$722=$A485)),"")</f>
        <v>-0.51753828077657449</v>
      </c>
      <c r="AM485" s="18">
        <f t="shared" si="150"/>
        <v>-0.70453973138232151</v>
      </c>
      <c r="AN485" s="18">
        <f t="shared" si="151"/>
        <v>-0.51234802689026948</v>
      </c>
      <c r="AO485">
        <f t="shared" si="152"/>
        <v>-0.19219170449205203</v>
      </c>
      <c r="AP485">
        <f t="shared" si="153"/>
        <v>1.1289450601591913</v>
      </c>
      <c r="AQ485">
        <f t="shared" si="154"/>
        <v>-0.51753828077657449</v>
      </c>
      <c r="AR485" s="18" t="str">
        <f t="shared" si="155"/>
        <v>A. 총체적과장형</v>
      </c>
      <c r="AS485">
        <f t="shared" si="156"/>
        <v>4.18</v>
      </c>
      <c r="AT485">
        <f t="shared" si="157"/>
        <v>4.209090909090909</v>
      </c>
      <c r="AU485">
        <f t="shared" si="158"/>
        <v>4.1171171171171173</v>
      </c>
      <c r="AV485">
        <f t="shared" si="159"/>
        <v>4.4782608695652177</v>
      </c>
    </row>
    <row r="486" spans="1:48" x14ac:dyDescent="0.3">
      <c r="A486" t="s">
        <v>141</v>
      </c>
      <c r="B486" t="s">
        <v>142</v>
      </c>
      <c r="C486">
        <v>2023</v>
      </c>
      <c r="D486" t="s">
        <v>90</v>
      </c>
      <c r="E486">
        <v>6</v>
      </c>
      <c r="F486">
        <v>6</v>
      </c>
      <c r="G486">
        <v>6</v>
      </c>
      <c r="H486">
        <v>4</v>
      </c>
      <c r="I486">
        <f t="shared" si="140"/>
        <v>5.2</v>
      </c>
      <c r="J486">
        <f t="array" ref="J486">STDEV(IF(($B$3:$B$722=$B486)*($C$3:$C$722=$C486)*($D$3:$D$722=$D486),$E$3:$E$722))</f>
        <v>1.9321835661585924</v>
      </c>
      <c r="K486">
        <f t="shared" si="141"/>
        <v>6.4</v>
      </c>
      <c r="L486">
        <f t="array" ref="L486">STDEV(IF(($B$3:$B$722=$B486)*($C$3:$C$722=$C486)*($D$3:$D$722=$D486),$F$3:$F$722))</f>
        <v>0.84327404271156636</v>
      </c>
      <c r="M486">
        <f t="shared" si="142"/>
        <v>7</v>
      </c>
      <c r="N486">
        <f t="array" ref="N486">STDEV(IF(($B$3:$B$722=$B486)*($C$3:$C$722=$C486)*($D$3:$D$722=$D486),$G$3:$G$722))</f>
        <v>1.0540925533894598</v>
      </c>
      <c r="O486">
        <f t="shared" si="143"/>
        <v>4</v>
      </c>
      <c r="P486">
        <f t="array" ref="P486">STDEV(IF(($B$3:$B$722=$B486)*($C$3:$C$722=$C486)*($D$3:$D$722=$D486),$H$3:$H$722))</f>
        <v>2.2607766610417559</v>
      </c>
      <c r="Q486" s="35">
        <f t="shared" si="144"/>
        <v>0.41403933560541228</v>
      </c>
      <c r="R486">
        <f t="shared" si="145"/>
        <v>-0.47434164902525816</v>
      </c>
      <c r="S486">
        <f t="shared" si="146"/>
        <v>-0.94868329805051377</v>
      </c>
      <c r="T486">
        <f t="shared" si="147"/>
        <v>0</v>
      </c>
      <c r="U486" s="22">
        <v>-7.1215315315315303E-2</v>
      </c>
      <c r="V486">
        <v>32</v>
      </c>
      <c r="W486">
        <v>38</v>
      </c>
      <c r="X486">
        <v>41</v>
      </c>
      <c r="Y486">
        <v>111</v>
      </c>
      <c r="Z486" s="25">
        <v>4.18</v>
      </c>
      <c r="AA486" s="28">
        <v>4.3099999999999996</v>
      </c>
      <c r="AB486" s="28">
        <v>4.2</v>
      </c>
      <c r="AC486" s="28">
        <v>3.6</v>
      </c>
      <c r="AD486" s="31">
        <v>3.14</v>
      </c>
      <c r="AE486" s="31">
        <v>3.24</v>
      </c>
      <c r="AF486">
        <v>100</v>
      </c>
      <c r="AG486" s="28">
        <f t="shared" si="148"/>
        <v>4.0366666666666662</v>
      </c>
      <c r="AH486" s="31">
        <f t="shared" si="149"/>
        <v>3.1900000000000004</v>
      </c>
      <c r="AI486" s="22" cm="1">
        <f t="array" ref="AI486">IF(U486="",0,IFERROR((U486-AVERAGEIFS($U$3:$U$722,$A$3:$A$722,$A486))/_xlfn.STDEV.S(_xlfn._xlws.FILTER($U$3:$U$722,$A$3:$A$722=$A486)),0))</f>
        <v>-0.64944738257077961</v>
      </c>
      <c r="AJ486" s="25">
        <f t="array" ref="AJ486">IFERROR((Z486-AVERAGEIFS($Z$3:$Z$722,$A$3:$A$722,$A486))/_xlfn.STDEV.S(_xlfn._xlws.FILTER($Z$3:$Z$722,$A$3:$A$722=$A486)),"")</f>
        <v>-0.37880789122354647</v>
      </c>
      <c r="AK486" s="28">
        <f t="array" ref="AK486">IFERROR((AG486-AVERAGEIFS($AG$3:$AG$722,$A$3:$A$722,$A486))/_xlfn.STDEV.S(_xlfn._xlws.FILTER($AG$3:$AG$722,$A$3:$A$722=$A486)),"")</f>
        <v>-0.41760409641691582</v>
      </c>
      <c r="AL486" s="31">
        <f t="array" ref="AL486">IFERROR((AH486-AVERAGEIFS($AH$3:$AH$722,$A$3:$A$722,$A486))/_xlfn.STDEV.S(_xlfn._xlws.FILTER($AH$3:$AH$722,$A$3:$A$722=$A486)),"")</f>
        <v>-1.3459194368044773</v>
      </c>
      <c r="AM486" s="18">
        <f t="shared" si="150"/>
        <v>-1.063486718176192</v>
      </c>
      <c r="AN486" s="18">
        <f t="shared" si="151"/>
        <v>-0.79284722682895881</v>
      </c>
      <c r="AO486">
        <f t="shared" si="152"/>
        <v>-0.27063949134723314</v>
      </c>
      <c r="AP486">
        <f t="shared" si="153"/>
        <v>0.5310792016335979</v>
      </c>
      <c r="AQ486">
        <f t="shared" si="154"/>
        <v>-1.3459194368044773</v>
      </c>
      <c r="AR486" s="18" t="str">
        <f t="shared" si="155"/>
        <v>A. 총체적과장형</v>
      </c>
      <c r="AS486">
        <f t="shared" si="156"/>
        <v>4.209090909090909</v>
      </c>
      <c r="AT486">
        <f t="shared" si="157"/>
        <v>4.1171171171171173</v>
      </c>
      <c r="AU486">
        <f t="shared" si="158"/>
        <v>4.4782608695652177</v>
      </c>
      <c r="AV486">
        <f t="shared" si="159"/>
        <v>4.2926829268292694</v>
      </c>
    </row>
    <row r="487" spans="1:48" x14ac:dyDescent="0.3">
      <c r="A487" t="s">
        <v>141</v>
      </c>
      <c r="B487" t="s">
        <v>142</v>
      </c>
      <c r="C487">
        <v>2024</v>
      </c>
      <c r="D487" t="s">
        <v>91</v>
      </c>
      <c r="E487">
        <v>6</v>
      </c>
      <c r="F487">
        <v>8</v>
      </c>
      <c r="G487">
        <v>4</v>
      </c>
      <c r="H487">
        <v>6</v>
      </c>
      <c r="I487">
        <f t="shared" si="140"/>
        <v>5.4</v>
      </c>
      <c r="J487">
        <f t="array" ref="J487">STDEV(IF(($B$3:$B$722=$B487)*($C$3:$C$722=$C487)*($D$3:$D$722=$D487),$E$3:$E$722))</f>
        <v>0.96609178307929455</v>
      </c>
      <c r="K487">
        <f t="shared" si="141"/>
        <v>6.2</v>
      </c>
      <c r="L487">
        <f t="array" ref="L487">STDEV(IF(($B$3:$B$722=$B487)*($C$3:$C$722=$C487)*($D$3:$D$722=$D487),$F$3:$F$722))</f>
        <v>1.4757295747452446</v>
      </c>
      <c r="M487">
        <f t="shared" si="142"/>
        <v>6.6</v>
      </c>
      <c r="N487">
        <f t="array" ref="N487">STDEV(IF(($B$3:$B$722=$B487)*($C$3:$C$722=$C487)*($D$3:$D$722=$D487),$G$3:$G$722))</f>
        <v>1.3498971154211048</v>
      </c>
      <c r="O487">
        <f t="shared" si="143"/>
        <v>4.2</v>
      </c>
      <c r="P487">
        <f t="array" ref="P487">STDEV(IF(($B$3:$B$722=$B487)*($C$3:$C$722=$C487)*($D$3:$D$722=$D487),$H$3:$H$722))</f>
        <v>1.1352924243950933</v>
      </c>
      <c r="Q487" s="35">
        <f t="shared" si="144"/>
        <v>0.62105900340811926</v>
      </c>
      <c r="R487">
        <f t="shared" si="145"/>
        <v>1.2197356689220884</v>
      </c>
      <c r="S487">
        <f t="shared" si="146"/>
        <v>-1.9260727134667008</v>
      </c>
      <c r="T487">
        <f t="shared" si="147"/>
        <v>1.5854945926896995</v>
      </c>
      <c r="U487" s="22">
        <v>-6.2108187134502897E-2</v>
      </c>
      <c r="V487">
        <v>54</v>
      </c>
      <c r="W487">
        <v>69</v>
      </c>
      <c r="X487">
        <v>48</v>
      </c>
      <c r="Y487">
        <v>171</v>
      </c>
      <c r="Z487" s="25">
        <v>4.209090909090909</v>
      </c>
      <c r="AA487" s="28">
        <v>4.3181818181818183</v>
      </c>
      <c r="AB487" s="28">
        <v>4.1363636363636367</v>
      </c>
      <c r="AC487" s="28">
        <v>3.4909090909090912</v>
      </c>
      <c r="AD487" s="31">
        <v>3.1090909090909089</v>
      </c>
      <c r="AE487" s="31">
        <v>3.4</v>
      </c>
      <c r="AF487">
        <v>110</v>
      </c>
      <c r="AG487" s="28">
        <f t="shared" si="148"/>
        <v>3.9818181818181819</v>
      </c>
      <c r="AH487" s="31">
        <f t="shared" si="149"/>
        <v>3.2545454545454544</v>
      </c>
      <c r="AI487" s="22" cm="1">
        <f t="array" ref="AI487">IF(U487="",0,IFERROR((U487-AVERAGEIFS($U$3:$U$722,$A$3:$A$722,$A487))/_xlfn.STDEV.S(_xlfn._xlws.FILTER($U$3:$U$722,$A$3:$A$722=$A487)),0))</f>
        <v>-0.60013793007195437</v>
      </c>
      <c r="AJ487" s="25">
        <f t="array" ref="AJ487">IFERROR((Z487-AVERAGEIFS($Z$3:$Z$722,$A$3:$A$722,$A487))/_xlfn.STDEV.S(_xlfn._xlws.FILTER($Z$3:$Z$722,$A$3:$A$722=$A487)),"")</f>
        <v>-0.10033249503622302</v>
      </c>
      <c r="AK487" s="28">
        <f t="array" ref="AK487">IFERROR((AG487-AVERAGEIFS($AG$3:$AG$722,$A$3:$A$722,$A487))/_xlfn.STDEV.S(_xlfn._xlws.FILTER($AG$3:$AG$722,$A$3:$A$722=$A487)),"")</f>
        <v>-0.92911228339115559</v>
      </c>
      <c r="AL487" s="31">
        <f t="array" ref="AL487">IFERROR((AH487-AVERAGEIFS($AH$3:$AH$722,$A$3:$A$722,$A487))/_xlfn.STDEV.S(_xlfn._xlws.FILTER($AH$3:$AH$722,$A$3:$A$722=$A487)),"")</f>
        <v>-0.89333395553154016</v>
      </c>
      <c r="AM487" s="18">
        <f t="shared" si="150"/>
        <v>-1.2211969334800736</v>
      </c>
      <c r="AN487" s="18">
        <f t="shared" si="151"/>
        <v>-0.72139149844434225</v>
      </c>
      <c r="AO487">
        <f t="shared" si="152"/>
        <v>-0.49980543503573138</v>
      </c>
      <c r="AP487">
        <f t="shared" si="153"/>
        <v>0.99696043007554525</v>
      </c>
      <c r="AQ487">
        <f t="shared" si="154"/>
        <v>-2.4788285482212395</v>
      </c>
      <c r="AR487" s="18" t="str">
        <f t="shared" si="155"/>
        <v>A. 총체적과장형</v>
      </c>
      <c r="AS487">
        <f t="shared" si="156"/>
        <v>4.1171171171171173</v>
      </c>
      <c r="AT487">
        <f t="shared" si="157"/>
        <v>4.4782608695652177</v>
      </c>
      <c r="AU487">
        <f t="shared" si="158"/>
        <v>4.2926829268292694</v>
      </c>
      <c r="AV487">
        <f t="shared" si="159"/>
        <v>4.2105263157894726</v>
      </c>
    </row>
    <row r="488" spans="1:48" x14ac:dyDescent="0.3">
      <c r="A488" t="s">
        <v>141</v>
      </c>
      <c r="B488" t="s">
        <v>142</v>
      </c>
      <c r="C488">
        <v>2024</v>
      </c>
      <c r="D488" t="s">
        <v>92</v>
      </c>
      <c r="E488">
        <v>6</v>
      </c>
      <c r="F488">
        <v>8</v>
      </c>
      <c r="G488">
        <v>4</v>
      </c>
      <c r="H488">
        <v>6</v>
      </c>
      <c r="I488">
        <f t="shared" si="140"/>
        <v>5.4</v>
      </c>
      <c r="J488">
        <f t="array" ref="J488">STDEV(IF(($B$3:$B$722=$B488)*($C$3:$C$722=$C488)*($D$3:$D$722=$D488),$E$3:$E$722))</f>
        <v>0.96609178307929455</v>
      </c>
      <c r="K488">
        <f t="shared" si="141"/>
        <v>6.2</v>
      </c>
      <c r="L488">
        <f t="array" ref="L488">STDEV(IF(($B$3:$B$722=$B488)*($C$3:$C$722=$C488)*($D$3:$D$722=$D488),$F$3:$F$722))</f>
        <v>1.4757295747452446</v>
      </c>
      <c r="M488">
        <f t="shared" si="142"/>
        <v>6.6</v>
      </c>
      <c r="N488">
        <f t="array" ref="N488">STDEV(IF(($B$3:$B$722=$B488)*($C$3:$C$722=$C488)*($D$3:$D$722=$D488),$G$3:$G$722))</f>
        <v>1.3498971154211048</v>
      </c>
      <c r="O488">
        <f t="shared" si="143"/>
        <v>4.2</v>
      </c>
      <c r="P488">
        <f t="array" ref="P488">STDEV(IF(($B$3:$B$722=$B488)*($C$3:$C$722=$C488)*($D$3:$D$722=$D488),$H$3:$H$722))</f>
        <v>1.1352924243950933</v>
      </c>
      <c r="Q488" s="35">
        <f t="shared" si="144"/>
        <v>0.62105900340811926</v>
      </c>
      <c r="R488">
        <f t="shared" si="145"/>
        <v>1.2197356689220884</v>
      </c>
      <c r="S488">
        <f t="shared" si="146"/>
        <v>-1.9260727134667008</v>
      </c>
      <c r="T488">
        <f t="shared" si="147"/>
        <v>1.5854945926896995</v>
      </c>
      <c r="U488" s="22">
        <v>-0.10760289855072459</v>
      </c>
      <c r="V488">
        <v>36</v>
      </c>
      <c r="W488">
        <v>48</v>
      </c>
      <c r="X488">
        <v>54</v>
      </c>
      <c r="Y488">
        <v>138</v>
      </c>
      <c r="Z488" s="25">
        <v>4.1171171171171173</v>
      </c>
      <c r="AA488" s="28">
        <v>4.1171171171171173</v>
      </c>
      <c r="AB488" s="28">
        <v>4.0180180180180178</v>
      </c>
      <c r="AC488" s="28">
        <v>3.4954954954954962</v>
      </c>
      <c r="AD488" s="31">
        <v>3.243243243243243</v>
      </c>
      <c r="AE488" s="31">
        <v>3.2252252252252251</v>
      </c>
      <c r="AF488">
        <v>111</v>
      </c>
      <c r="AG488" s="28">
        <f t="shared" si="148"/>
        <v>3.8768768768768767</v>
      </c>
      <c r="AH488" s="31">
        <f t="shared" si="149"/>
        <v>3.2342342342342341</v>
      </c>
      <c r="AI488" s="22" cm="1">
        <f t="array" ref="AI488">IF(U488="",0,IFERROR((U488-AVERAGEIFS($U$3:$U$722,$A$3:$A$722,$A488))/_xlfn.STDEV.S(_xlfn._xlws.FILTER($U$3:$U$722,$A$3:$A$722=$A488)),0))</f>
        <v>-0.84646358476651962</v>
      </c>
      <c r="AJ488" s="25">
        <f t="array" ref="AJ488">IFERROR((Z488-AVERAGEIFS($Z$3:$Z$722,$A$3:$A$722,$A488))/_xlfn.STDEV.S(_xlfn._xlws.FILTER($Z$3:$Z$722,$A$3:$A$722=$A488)),"")</f>
        <v>-0.98076005674332156</v>
      </c>
      <c r="AK488" s="28">
        <f t="array" ref="AK488">IFERROR((AG488-AVERAGEIFS($AG$3:$AG$722,$A$3:$A$722,$A488))/_xlfn.STDEV.S(_xlfn._xlws.FILTER($AG$3:$AG$722,$A$3:$A$722=$A488)),"")</f>
        <v>-1.9077780893385972</v>
      </c>
      <c r="AL488" s="31">
        <f t="array" ref="AL488">IFERROR((AH488-AVERAGEIFS($AH$3:$AH$722,$A$3:$A$722,$A488))/_xlfn.STDEV.S(_xlfn._xlws.FILTER($AH$3:$AH$722,$A$3:$A$722=$A488)),"")</f>
        <v>-1.035753952176242</v>
      </c>
      <c r="AM488" s="18">
        <f t="shared" si="150"/>
        <v>-1.467522588174639</v>
      </c>
      <c r="AN488" s="18">
        <f t="shared" si="151"/>
        <v>-1.6018190601514408</v>
      </c>
      <c r="AO488">
        <f t="shared" si="152"/>
        <v>0.13429647197680195</v>
      </c>
      <c r="AP488">
        <f t="shared" si="153"/>
        <v>1.8294624128103676E-2</v>
      </c>
      <c r="AQ488">
        <f t="shared" si="154"/>
        <v>-2.6212485448659413</v>
      </c>
      <c r="AR488" s="18" t="str">
        <f t="shared" si="155"/>
        <v>A. 총체적과장형</v>
      </c>
      <c r="AS488">
        <f t="shared" si="156"/>
        <v>4.4782608695652177</v>
      </c>
      <c r="AT488">
        <f t="shared" si="157"/>
        <v>4.2926829268292694</v>
      </c>
      <c r="AU488">
        <f t="shared" si="158"/>
        <v>4.2105263157894726</v>
      </c>
      <c r="AV488">
        <f t="shared" si="159"/>
        <v>4.1428571428571432</v>
      </c>
    </row>
    <row r="489" spans="1:48" x14ac:dyDescent="0.3">
      <c r="A489" t="s">
        <v>141</v>
      </c>
      <c r="B489" t="s">
        <v>142</v>
      </c>
      <c r="C489">
        <v>2024</v>
      </c>
      <c r="D489" t="s">
        <v>93</v>
      </c>
      <c r="E489">
        <v>6</v>
      </c>
      <c r="F489">
        <v>8</v>
      </c>
      <c r="G489">
        <v>4</v>
      </c>
      <c r="H489">
        <v>6</v>
      </c>
      <c r="I489">
        <f t="shared" si="140"/>
        <v>5.4</v>
      </c>
      <c r="J489">
        <f t="array" ref="J489">STDEV(IF(($B$3:$B$722=$B489)*($C$3:$C$722=$C489)*($D$3:$D$722=$D489),$E$3:$E$722))</f>
        <v>0.96609178307929455</v>
      </c>
      <c r="K489">
        <f t="shared" si="141"/>
        <v>6.2</v>
      </c>
      <c r="L489">
        <f t="array" ref="L489">STDEV(IF(($B$3:$B$722=$B489)*($C$3:$C$722=$C489)*($D$3:$D$722=$D489),$F$3:$F$722))</f>
        <v>1.4757295747452446</v>
      </c>
      <c r="M489">
        <f t="shared" si="142"/>
        <v>6.6</v>
      </c>
      <c r="N489">
        <f t="array" ref="N489">STDEV(IF(($B$3:$B$722=$B489)*($C$3:$C$722=$C489)*($D$3:$D$722=$D489),$G$3:$G$722))</f>
        <v>1.3498971154211048</v>
      </c>
      <c r="O489">
        <f t="shared" si="143"/>
        <v>4.2</v>
      </c>
      <c r="P489">
        <f t="array" ref="P489">STDEV(IF(($B$3:$B$722=$B489)*($C$3:$C$722=$C489)*($D$3:$D$722=$D489),$H$3:$H$722))</f>
        <v>1.1352924243950933</v>
      </c>
      <c r="Q489" s="35">
        <f t="shared" si="144"/>
        <v>0.62105900340811926</v>
      </c>
      <c r="R489">
        <f t="shared" si="145"/>
        <v>1.2197356689220884</v>
      </c>
      <c r="S489">
        <f t="shared" si="146"/>
        <v>-1.9260727134667008</v>
      </c>
      <c r="T489">
        <f t="shared" si="147"/>
        <v>1.5854945926896995</v>
      </c>
      <c r="U489" s="22">
        <v>0.2837905904059041</v>
      </c>
      <c r="V489">
        <v>282</v>
      </c>
      <c r="W489">
        <v>119</v>
      </c>
      <c r="X489">
        <v>141</v>
      </c>
      <c r="Y489">
        <v>542</v>
      </c>
      <c r="Z489" s="25">
        <v>4.4782608695652177</v>
      </c>
      <c r="AA489" s="28">
        <v>4.3043478260869561</v>
      </c>
      <c r="AB489" s="28">
        <v>4.0869565217391308</v>
      </c>
      <c r="AC489" s="28">
        <v>3.9130434782608701</v>
      </c>
      <c r="AD489" s="31">
        <v>3.6086956521739131</v>
      </c>
      <c r="AE489" s="31">
        <v>3.4782608695652169</v>
      </c>
      <c r="AF489">
        <v>23</v>
      </c>
      <c r="AG489" s="28">
        <f t="shared" si="148"/>
        <v>4.1014492753623193</v>
      </c>
      <c r="AH489" s="31">
        <f t="shared" si="149"/>
        <v>3.543478260869565</v>
      </c>
      <c r="AI489" s="22" cm="1">
        <f t="array" ref="AI489">IF(U489="",0,IFERROR((U489-AVERAGEIFS($U$3:$U$722,$A$3:$A$722,$A489))/_xlfn.STDEV.S(_xlfn._xlws.FILTER($U$3:$U$722,$A$3:$A$722=$A489)),0))</f>
        <v>1.2726894862002165</v>
      </c>
      <c r="AJ489" s="25">
        <f t="array" ref="AJ489">IFERROR((Z489-AVERAGEIFS($Z$3:$Z$722,$A$3:$A$722,$A489))/_xlfn.STDEV.S(_xlfn._xlws.FILTER($Z$3:$Z$722,$A$3:$A$722=$A489)),"")</f>
        <v>2.4763216463165807</v>
      </c>
      <c r="AK489" s="28">
        <f t="array" ref="AK489">IFERROR((AG489-AVERAGEIFS($AG$3:$AG$722,$A$3:$A$722,$A489))/_xlfn.STDEV.S(_xlfn._xlws.FILTER($AG$3:$AG$722,$A$3:$A$722=$A489)),"")</f>
        <v>0.18654813883468163</v>
      </c>
      <c r="AL489" s="31">
        <f t="array" ref="AL489">IFERROR((AH489-AVERAGEIFS($AH$3:$AH$722,$A$3:$A$722,$A489))/_xlfn.STDEV.S(_xlfn._xlws.FILTER($AH$3:$AH$722,$A$3:$A$722=$A489)),"")</f>
        <v>1.1326304462475147</v>
      </c>
      <c r="AM489" s="18">
        <f t="shared" si="150"/>
        <v>0.65163048279209723</v>
      </c>
      <c r="AN489" s="18">
        <f t="shared" si="151"/>
        <v>1.8552626429084613</v>
      </c>
      <c r="AO489">
        <f t="shared" si="152"/>
        <v>-1.2036321601163642</v>
      </c>
      <c r="AP489">
        <f t="shared" si="153"/>
        <v>2.1126208523013825</v>
      </c>
      <c r="AQ489">
        <f t="shared" si="154"/>
        <v>-0.45286414644218476</v>
      </c>
      <c r="AR489" s="18" t="str">
        <f t="shared" si="155"/>
        <v>E. 총체적과소형</v>
      </c>
      <c r="AS489">
        <f t="shared" si="156"/>
        <v>4.2926829268292694</v>
      </c>
      <c r="AT489">
        <f t="shared" si="157"/>
        <v>4.2105263157894726</v>
      </c>
      <c r="AU489">
        <f t="shared" si="158"/>
        <v>4.1428571428571432</v>
      </c>
      <c r="AV489">
        <f t="shared" si="159"/>
        <v>4.0857142857142854</v>
      </c>
    </row>
    <row r="490" spans="1:48" x14ac:dyDescent="0.3">
      <c r="A490" t="s">
        <v>141</v>
      </c>
      <c r="B490" t="s">
        <v>142</v>
      </c>
      <c r="C490">
        <v>2024</v>
      </c>
      <c r="D490" t="s">
        <v>94</v>
      </c>
      <c r="E490">
        <v>6</v>
      </c>
      <c r="F490">
        <v>8</v>
      </c>
      <c r="G490">
        <v>4</v>
      </c>
      <c r="H490">
        <v>6</v>
      </c>
      <c r="I490">
        <f t="shared" si="140"/>
        <v>5.4</v>
      </c>
      <c r="J490">
        <f t="array" ref="J490">STDEV(IF(($B$3:$B$722=$B490)*($C$3:$C$722=$C490)*($D$3:$D$722=$D490),$E$3:$E$722))</f>
        <v>0.96609178307929455</v>
      </c>
      <c r="K490">
        <f t="shared" si="141"/>
        <v>6.2</v>
      </c>
      <c r="L490">
        <f t="array" ref="L490">STDEV(IF(($B$3:$B$722=$B490)*($C$3:$C$722=$C490)*($D$3:$D$722=$D490),$F$3:$F$722))</f>
        <v>1.4757295747452446</v>
      </c>
      <c r="M490">
        <f t="shared" si="142"/>
        <v>6.6</v>
      </c>
      <c r="N490">
        <f t="array" ref="N490">STDEV(IF(($B$3:$B$722=$B490)*($C$3:$C$722=$C490)*($D$3:$D$722=$D490),$G$3:$G$722))</f>
        <v>1.3498971154211048</v>
      </c>
      <c r="O490">
        <f t="shared" si="143"/>
        <v>4.2</v>
      </c>
      <c r="P490">
        <f t="array" ref="P490">STDEV(IF(($B$3:$B$722=$B490)*($C$3:$C$722=$C490)*($D$3:$D$722=$D490),$H$3:$H$722))</f>
        <v>1.1352924243950933</v>
      </c>
      <c r="Q490" s="35">
        <f t="shared" si="144"/>
        <v>0.62105900340811926</v>
      </c>
      <c r="R490">
        <f t="shared" si="145"/>
        <v>1.2197356689220884</v>
      </c>
      <c r="S490">
        <f t="shared" si="146"/>
        <v>-1.9260727134667008</v>
      </c>
      <c r="T490">
        <f t="shared" si="147"/>
        <v>1.5854945926896995</v>
      </c>
      <c r="U490" s="22">
        <v>7.7391666666666595E-2</v>
      </c>
      <c r="V490">
        <v>70</v>
      </c>
      <c r="W490">
        <v>51</v>
      </c>
      <c r="X490">
        <v>95</v>
      </c>
      <c r="Y490">
        <v>216</v>
      </c>
      <c r="Z490" s="25">
        <v>4.2926829268292694</v>
      </c>
      <c r="AA490" s="28">
        <v>4.4878048780487809</v>
      </c>
      <c r="AB490" s="28">
        <v>4.4390243902439028</v>
      </c>
      <c r="AC490" s="28">
        <v>3.6097560975609762</v>
      </c>
      <c r="AD490" s="31">
        <v>3.4146341463414638</v>
      </c>
      <c r="AE490" s="31">
        <v>3.48780487804878</v>
      </c>
      <c r="AF490">
        <v>41</v>
      </c>
      <c r="AG490" s="28">
        <f t="shared" si="148"/>
        <v>4.1788617886178869</v>
      </c>
      <c r="AH490" s="31">
        <f t="shared" si="149"/>
        <v>3.4512195121951219</v>
      </c>
      <c r="AI490" s="22" cm="1">
        <f t="array" ref="AI490">IF(U490="",0,IFERROR((U490-AVERAGEIFS($U$3:$U$722,$A$3:$A$722,$A490))/_xlfn.STDEV.S(_xlfn._xlws.FILTER($U$3:$U$722,$A$3:$A$722=$A490)),0))</f>
        <v>0.15516728558255954</v>
      </c>
      <c r="AJ490" s="25">
        <f t="array" ref="AJ490">IFERROR((Z490-AVERAGEIFS($Z$3:$Z$722,$A$3:$A$722,$A490))/_xlfn.STDEV.S(_xlfn._xlws.FILTER($Z$3:$Z$722,$A$3:$A$722=$A490)),"")</f>
        <v>0.69985976382522375</v>
      </c>
      <c r="AK490" s="28">
        <f t="array" ref="AK490">IFERROR((AG490-AVERAGEIFS($AG$3:$AG$722,$A$3:$A$722,$A490))/_xlfn.STDEV.S(_xlfn._xlws.FILTER($AG$3:$AG$722,$A$3:$A$722=$A490)),"")</f>
        <v>0.90848484162345478</v>
      </c>
      <c r="AL490" s="31">
        <f t="array" ref="AL490">IFERROR((AH490-AVERAGEIFS($AH$3:$AH$722,$A$3:$A$722,$A490))/_xlfn.STDEV.S(_xlfn._xlws.FILTER($AH$3:$AH$722,$A$3:$A$722=$A490)),"")</f>
        <v>0.48572245769105948</v>
      </c>
      <c r="AM490" s="18">
        <f t="shared" si="150"/>
        <v>-0.46589171782555971</v>
      </c>
      <c r="AN490" s="18">
        <f t="shared" si="151"/>
        <v>7.8800760417104487E-2</v>
      </c>
      <c r="AO490">
        <f t="shared" si="152"/>
        <v>-0.5446924782426642</v>
      </c>
      <c r="AP490">
        <f t="shared" si="153"/>
        <v>2.8345575550901554</v>
      </c>
      <c r="AQ490">
        <f t="shared" si="154"/>
        <v>-1.09977213499864</v>
      </c>
      <c r="AR490" s="18" t="str">
        <f t="shared" si="155"/>
        <v>D. 균형일치형</v>
      </c>
      <c r="AS490">
        <f t="shared" si="156"/>
        <v>4.2105263157894726</v>
      </c>
      <c r="AT490">
        <f t="shared" si="157"/>
        <v>4.1428571428571432</v>
      </c>
      <c r="AU490">
        <f t="shared" si="158"/>
        <v>4.0857142857142854</v>
      </c>
      <c r="AV490">
        <f t="shared" si="159"/>
        <v>4.1749999999999998</v>
      </c>
    </row>
    <row r="491" spans="1:48" x14ac:dyDescent="0.3">
      <c r="A491" t="s">
        <v>141</v>
      </c>
      <c r="B491" t="s">
        <v>142</v>
      </c>
      <c r="C491">
        <v>2025</v>
      </c>
      <c r="D491" t="s">
        <v>95</v>
      </c>
      <c r="E491">
        <v>6</v>
      </c>
      <c r="F491">
        <v>8</v>
      </c>
      <c r="G491">
        <v>6</v>
      </c>
      <c r="H491">
        <v>4</v>
      </c>
      <c r="I491">
        <f t="shared" si="140"/>
        <v>5</v>
      </c>
      <c r="J491">
        <f t="array" ref="J491">STDEV(IF(($B$3:$B$722=$B491)*($C$3:$C$722=$C491)*($D$3:$D$722=$D491),$E$3:$E$722))</f>
        <v>1.699673171197595</v>
      </c>
      <c r="K491">
        <f t="shared" si="141"/>
        <v>6</v>
      </c>
      <c r="L491">
        <f t="array" ref="L491">STDEV(IF(($B$3:$B$722=$B491)*($C$3:$C$722=$C491)*($D$3:$D$722=$D491),$F$3:$F$722))</f>
        <v>1.3333333333333333</v>
      </c>
      <c r="M491">
        <f t="shared" si="142"/>
        <v>7</v>
      </c>
      <c r="N491">
        <f t="array" ref="N491">STDEV(IF(($B$3:$B$722=$B491)*($C$3:$C$722=$C491)*($D$3:$D$722=$D491),$G$3:$G$722))</f>
        <v>1.0540925533894598</v>
      </c>
      <c r="O491">
        <f t="shared" si="143"/>
        <v>3.6</v>
      </c>
      <c r="P491">
        <f t="array" ref="P491">STDEV(IF(($B$3:$B$722=$B491)*($C$3:$C$722=$C491)*($D$3:$D$722=$D491),$H$3:$H$722))</f>
        <v>2.4585451886114367</v>
      </c>
      <c r="Q491" s="35">
        <f t="shared" si="144"/>
        <v>0.58834840541455213</v>
      </c>
      <c r="R491">
        <f t="shared" si="145"/>
        <v>1.5</v>
      </c>
      <c r="S491">
        <f t="shared" si="146"/>
        <v>-0.94868329805051377</v>
      </c>
      <c r="T491">
        <f t="shared" si="147"/>
        <v>0.1626978433639921</v>
      </c>
      <c r="U491" s="22">
        <v>0.18468181818181811</v>
      </c>
      <c r="V491">
        <v>82</v>
      </c>
      <c r="W491">
        <v>46</v>
      </c>
      <c r="X491">
        <v>70</v>
      </c>
      <c r="Y491">
        <v>198</v>
      </c>
      <c r="Z491" s="25">
        <v>4.2105263157894726</v>
      </c>
      <c r="AA491" s="28">
        <v>4.3157894736842106</v>
      </c>
      <c r="AB491" s="28">
        <v>4.1754385964912277</v>
      </c>
      <c r="AC491" s="28">
        <v>3.9649122807017529</v>
      </c>
      <c r="AD491" s="31">
        <v>3.596491228070176</v>
      </c>
      <c r="AE491" s="31">
        <v>3.614035087719297</v>
      </c>
      <c r="AF491">
        <v>57</v>
      </c>
      <c r="AG491" s="28">
        <f t="shared" si="148"/>
        <v>4.1520467836257309</v>
      </c>
      <c r="AH491" s="31">
        <f t="shared" si="149"/>
        <v>3.6052631578947363</v>
      </c>
      <c r="AI491" s="22" cm="1">
        <f t="array" ref="AI491">IF(U491="",0,IFERROR((U491-AVERAGEIFS($U$3:$U$722,$A$3:$A$722,$A491))/_xlfn.STDEV.S(_xlfn._xlws.FILTER($U$3:$U$722,$A$3:$A$722=$A491)),0))</f>
        <v>0.7360769340131561</v>
      </c>
      <c r="AJ491" s="25">
        <f t="array" ref="AJ491">IFERROR((Z491-AVERAGEIFS($Z$3:$Z$722,$A$3:$A$722,$A491))/_xlfn.STDEV.S(_xlfn._xlws.FILTER($Z$3:$Z$722,$A$3:$A$722=$A491)),"")</f>
        <v>-8.6591932724358417E-2</v>
      </c>
      <c r="AK491" s="28">
        <f t="array" ref="AK491">IFERROR((AG491-AVERAGEIFS($AG$3:$AG$722,$A$3:$A$722,$A491))/_xlfn.STDEV.S(_xlfn._xlws.FILTER($AG$3:$AG$722,$A$3:$A$722=$A491)),"")</f>
        <v>0.65841239887261405</v>
      </c>
      <c r="AL491" s="31">
        <f t="array" ref="AL491">IFERROR((AH491-AVERAGEIFS($AH$3:$AH$722,$A$3:$A$722,$A491))/_xlfn.STDEV.S(_xlfn._xlws.FILTER($AH$3:$AH$722,$A$3:$A$722=$A491)),"")</f>
        <v>1.5658592080938509</v>
      </c>
      <c r="AM491" s="18">
        <f t="shared" si="150"/>
        <v>0.14772852859860397</v>
      </c>
      <c r="AN491" s="18">
        <f t="shared" si="151"/>
        <v>-0.67494033813891052</v>
      </c>
      <c r="AO491">
        <f t="shared" si="152"/>
        <v>0.82266886673751449</v>
      </c>
      <c r="AP491">
        <f t="shared" si="153"/>
        <v>1.6070956969231278</v>
      </c>
      <c r="AQ491">
        <f t="shared" si="154"/>
        <v>1.4031613647298589</v>
      </c>
      <c r="AR491" s="18" t="str">
        <f t="shared" si="155"/>
        <v>D. 균형일치형</v>
      </c>
      <c r="AS491">
        <f t="shared" si="156"/>
        <v>4.1428571428571432</v>
      </c>
      <c r="AT491">
        <f t="shared" si="157"/>
        <v>4.0857142857142854</v>
      </c>
      <c r="AU491">
        <f t="shared" si="158"/>
        <v>4.1749999999999998</v>
      </c>
      <c r="AV491" t="str">
        <f t="shared" si="159"/>
        <v/>
      </c>
    </row>
    <row r="492" spans="1:48" x14ac:dyDescent="0.3">
      <c r="A492" t="s">
        <v>141</v>
      </c>
      <c r="B492" t="s">
        <v>142</v>
      </c>
      <c r="C492">
        <v>2025</v>
      </c>
      <c r="D492" t="s">
        <v>96</v>
      </c>
      <c r="E492">
        <v>6</v>
      </c>
      <c r="F492">
        <v>8</v>
      </c>
      <c r="G492">
        <v>6</v>
      </c>
      <c r="H492">
        <v>4</v>
      </c>
      <c r="I492">
        <f t="shared" si="140"/>
        <v>5</v>
      </c>
      <c r="J492">
        <f t="array" ref="J492">STDEV(IF(($B$3:$B$722=$B492)*($C$3:$C$722=$C492)*($D$3:$D$722=$D492),$E$3:$E$722))</f>
        <v>1.699673171197595</v>
      </c>
      <c r="K492">
        <f t="shared" si="141"/>
        <v>6</v>
      </c>
      <c r="L492">
        <f t="array" ref="L492">STDEV(IF(($B$3:$B$722=$B492)*($C$3:$C$722=$C492)*($D$3:$D$722=$D492),$F$3:$F$722))</f>
        <v>1.3333333333333333</v>
      </c>
      <c r="M492">
        <f t="shared" si="142"/>
        <v>7</v>
      </c>
      <c r="N492">
        <f t="array" ref="N492">STDEV(IF(($B$3:$B$722=$B492)*($C$3:$C$722=$C492)*($D$3:$D$722=$D492),$G$3:$G$722))</f>
        <v>1.0540925533894598</v>
      </c>
      <c r="O492">
        <f t="shared" si="143"/>
        <v>3.6</v>
      </c>
      <c r="P492">
        <f t="array" ref="P492">STDEV(IF(($B$3:$B$722=$B492)*($C$3:$C$722=$C492)*($D$3:$D$722=$D492),$H$3:$H$722))</f>
        <v>2.4585451886114367</v>
      </c>
      <c r="Q492" s="35">
        <f t="shared" si="144"/>
        <v>0.58834840541455213</v>
      </c>
      <c r="R492">
        <f t="shared" si="145"/>
        <v>1.5</v>
      </c>
      <c r="S492">
        <f t="shared" si="146"/>
        <v>-0.94868329805051377</v>
      </c>
      <c r="T492">
        <f t="shared" si="147"/>
        <v>0.1626978433639921</v>
      </c>
      <c r="U492" s="22">
        <v>0.1345502463054187</v>
      </c>
      <c r="V492">
        <v>75</v>
      </c>
      <c r="W492">
        <v>50</v>
      </c>
      <c r="X492">
        <v>78</v>
      </c>
      <c r="Y492">
        <v>203</v>
      </c>
      <c r="Z492" s="25">
        <v>4.1428571428571432</v>
      </c>
      <c r="AA492" s="28">
        <v>4.3809523809523814</v>
      </c>
      <c r="AB492" s="28">
        <v>4.4047619047619051</v>
      </c>
      <c r="AC492" s="28">
        <v>3.7380952380952381</v>
      </c>
      <c r="AD492" s="31">
        <v>3.1190476190476191</v>
      </c>
      <c r="AE492" s="31">
        <v>3.3095238095238089</v>
      </c>
      <c r="AF492">
        <v>42</v>
      </c>
      <c r="AG492" s="28">
        <f t="shared" si="148"/>
        <v>4.1746031746031749</v>
      </c>
      <c r="AH492" s="31">
        <f t="shared" si="149"/>
        <v>3.214285714285714</v>
      </c>
      <c r="AI492" s="22" cm="1">
        <f t="array" ref="AI492">IF(U492="",0,IFERROR((U492-AVERAGEIFS($U$3:$U$722,$A$3:$A$722,$A492))/_xlfn.STDEV.S(_xlfn._xlws.FILTER($U$3:$U$722,$A$3:$A$722=$A492)),0))</f>
        <v>0.4646455548722685</v>
      </c>
      <c r="AJ492" s="25">
        <f t="array" ref="AJ492">IFERROR((Z492-AVERAGEIFS($Z$3:$Z$722,$A$3:$A$722,$A492))/_xlfn.STDEV.S(_xlfn._xlws.FILTER($Z$3:$Z$722,$A$3:$A$722=$A492)),"")</f>
        <v>-0.73436129885556678</v>
      </c>
      <c r="AK492" s="28">
        <f t="array" ref="AK492">IFERROR((AG492-AVERAGEIFS($AG$3:$AG$722,$A$3:$A$722,$A492))/_xlfn.STDEV.S(_xlfn._xlws.FILTER($AG$3:$AG$722,$A$3:$A$722=$A492)),"")</f>
        <v>0.86876968924128917</v>
      </c>
      <c r="AL492" s="31">
        <f t="array" ref="AL492">IFERROR((AH492-AVERAGEIFS($AH$3:$AH$722,$A$3:$A$722,$A492))/_xlfn.STDEV.S(_xlfn._xlws.FILTER($AH$3:$AH$722,$A$3:$A$722=$A492)),"")</f>
        <v>-1.1756307345951464</v>
      </c>
      <c r="AM492" s="18">
        <f t="shared" si="150"/>
        <v>-0.12370285054228364</v>
      </c>
      <c r="AN492" s="18">
        <f t="shared" si="151"/>
        <v>-1.3227097042701188</v>
      </c>
      <c r="AO492">
        <f t="shared" si="152"/>
        <v>1.1990068537278353</v>
      </c>
      <c r="AP492">
        <f t="shared" si="153"/>
        <v>1.8174529872918028</v>
      </c>
      <c r="AQ492">
        <f t="shared" si="154"/>
        <v>-1.3383285779591385</v>
      </c>
      <c r="AR492" s="18" t="str">
        <f t="shared" si="155"/>
        <v>D. 균형일치형</v>
      </c>
      <c r="AS492">
        <f t="shared" si="156"/>
        <v>4.0857142857142854</v>
      </c>
      <c r="AT492">
        <f t="shared" si="157"/>
        <v>4.1749999999999998</v>
      </c>
      <c r="AU492" t="str">
        <f t="shared" si="158"/>
        <v/>
      </c>
      <c r="AV492" t="str">
        <f t="shared" si="159"/>
        <v/>
      </c>
    </row>
    <row r="493" spans="1:48" x14ac:dyDescent="0.3">
      <c r="A493" t="s">
        <v>141</v>
      </c>
      <c r="B493" t="s">
        <v>142</v>
      </c>
      <c r="C493">
        <v>2025</v>
      </c>
      <c r="D493" t="s">
        <v>97</v>
      </c>
      <c r="E493">
        <v>6</v>
      </c>
      <c r="F493">
        <v>8</v>
      </c>
      <c r="G493">
        <v>6</v>
      </c>
      <c r="H493">
        <v>4</v>
      </c>
      <c r="I493">
        <f t="shared" si="140"/>
        <v>5</v>
      </c>
      <c r="J493">
        <f t="array" ref="J493">STDEV(IF(($B$3:$B$722=$B493)*($C$3:$C$722=$C493)*($D$3:$D$722=$D493),$E$3:$E$722))</f>
        <v>1.699673171197595</v>
      </c>
      <c r="K493">
        <f t="shared" si="141"/>
        <v>6</v>
      </c>
      <c r="L493">
        <f t="array" ref="L493">STDEV(IF(($B$3:$B$722=$B493)*($C$3:$C$722=$C493)*($D$3:$D$722=$D493),$F$3:$F$722))</f>
        <v>1.3333333333333333</v>
      </c>
      <c r="M493">
        <f t="shared" si="142"/>
        <v>7</v>
      </c>
      <c r="N493">
        <f t="array" ref="N493">STDEV(IF(($B$3:$B$722=$B493)*($C$3:$C$722=$C493)*($D$3:$D$722=$D493),$G$3:$G$722))</f>
        <v>1.0540925533894598</v>
      </c>
      <c r="O493">
        <f t="shared" si="143"/>
        <v>3.6</v>
      </c>
      <c r="P493">
        <f t="array" ref="P493">STDEV(IF(($B$3:$B$722=$B493)*($C$3:$C$722=$C493)*($D$3:$D$722=$D493),$H$3:$H$722))</f>
        <v>2.4585451886114367</v>
      </c>
      <c r="Q493" s="35">
        <f t="shared" si="144"/>
        <v>0.58834840541455213</v>
      </c>
      <c r="R493">
        <f t="shared" si="145"/>
        <v>1.5</v>
      </c>
      <c r="S493">
        <f t="shared" si="146"/>
        <v>-0.94868329805051377</v>
      </c>
      <c r="T493">
        <f t="shared" si="147"/>
        <v>0.1626978433639921</v>
      </c>
      <c r="U493" s="22">
        <v>5.1160824742267998E-2</v>
      </c>
      <c r="V493">
        <v>137</v>
      </c>
      <c r="W493">
        <v>123</v>
      </c>
      <c r="X493">
        <v>128</v>
      </c>
      <c r="Y493">
        <v>388</v>
      </c>
      <c r="Z493" s="25">
        <v>4.0857142857142854</v>
      </c>
      <c r="AA493" s="28">
        <v>4.2</v>
      </c>
      <c r="AB493" s="28">
        <v>4.0571428571428569</v>
      </c>
      <c r="AC493" s="28">
        <v>3.6857142857142851</v>
      </c>
      <c r="AD493" s="31">
        <v>3.6857142857142851</v>
      </c>
      <c r="AE493" s="31">
        <v>3.2571428571428571</v>
      </c>
      <c r="AF493">
        <v>35</v>
      </c>
      <c r="AG493" s="28">
        <f t="shared" si="148"/>
        <v>3.9809523809523806</v>
      </c>
      <c r="AH493" s="31">
        <f t="shared" si="149"/>
        <v>3.4714285714285711</v>
      </c>
      <c r="AI493" s="22" cm="1">
        <f t="array" ref="AI493">IF(U493="",0,IFERROR((U493-AVERAGEIFS($U$3:$U$722,$A$3:$A$722,$A493))/_xlfn.STDEV.S(_xlfn._xlws.FILTER($U$3:$U$722,$A$3:$A$722=$A493)),0))</f>
        <v>1.3143540204689805E-2</v>
      </c>
      <c r="AJ493" s="25">
        <f t="array" ref="AJ493">IFERROR((Z493-AVERAGEIFS($Z$3:$Z$722,$A$3:$A$722,$A493))/_xlfn.STDEV.S(_xlfn._xlws.FILTER($Z$3:$Z$722,$A$3:$A$722=$A493)),"")</f>
        <v>-1.2813665413663837</v>
      </c>
      <c r="AK493" s="28">
        <f t="array" ref="AK493">IFERROR((AG493-AVERAGEIFS($AG$3:$AG$722,$A$3:$A$722,$A493))/_xlfn.STDEV.S(_xlfn._xlws.FILTER($AG$3:$AG$722,$A$3:$A$722=$A493)),"")</f>
        <v>-0.93718660362753337</v>
      </c>
      <c r="AL493" s="31">
        <f t="array" ref="AL493">IFERROR((AH493-AVERAGEIFS($AH$3:$AH$722,$A$3:$A$722,$A493))/_xlfn.STDEV.S(_xlfn._xlws.FILTER($AH$3:$AH$722,$A$3:$A$722=$A493)),"")</f>
        <v>0.62742611232723366</v>
      </c>
      <c r="AM493" s="18">
        <f t="shared" si="150"/>
        <v>-0.57520486520986236</v>
      </c>
      <c r="AN493" s="18">
        <f t="shared" si="151"/>
        <v>-1.869714946780936</v>
      </c>
      <c r="AO493">
        <f t="shared" si="152"/>
        <v>1.2945100815710735</v>
      </c>
      <c r="AP493">
        <f t="shared" si="153"/>
        <v>1.1496694422980402E-2</v>
      </c>
      <c r="AQ493">
        <f t="shared" si="154"/>
        <v>0.4647282689632416</v>
      </c>
      <c r="AR493" s="18" t="str">
        <f t="shared" si="155"/>
        <v>A. 총체적과장형</v>
      </c>
      <c r="AS493">
        <f t="shared" si="156"/>
        <v>4.1749999999999998</v>
      </c>
      <c r="AT493" t="str">
        <f t="shared" si="157"/>
        <v/>
      </c>
      <c r="AU493" t="str">
        <f t="shared" si="158"/>
        <v/>
      </c>
      <c r="AV493" t="str">
        <f t="shared" si="159"/>
        <v/>
      </c>
    </row>
    <row r="494" spans="1:48" x14ac:dyDescent="0.3">
      <c r="A494" t="s">
        <v>141</v>
      </c>
      <c r="B494" t="s">
        <v>142</v>
      </c>
      <c r="C494">
        <v>2025</v>
      </c>
      <c r="D494" t="s">
        <v>98</v>
      </c>
      <c r="E494">
        <v>6</v>
      </c>
      <c r="F494">
        <v>8</v>
      </c>
      <c r="G494">
        <v>6</v>
      </c>
      <c r="H494">
        <v>4</v>
      </c>
      <c r="I494">
        <f t="shared" si="140"/>
        <v>5</v>
      </c>
      <c r="J494">
        <f t="array" ref="J494">STDEV(IF(($B$3:$B$722=$B494)*($C$3:$C$722=$C494)*($D$3:$D$722=$D494),$E$3:$E$722))</f>
        <v>1.699673171197595</v>
      </c>
      <c r="K494">
        <f t="shared" si="141"/>
        <v>6</v>
      </c>
      <c r="L494">
        <f t="array" ref="L494">STDEV(IF(($B$3:$B$722=$B494)*($C$3:$C$722=$C494)*($D$3:$D$722=$D494),$F$3:$F$722))</f>
        <v>1.3333333333333333</v>
      </c>
      <c r="M494">
        <f t="shared" si="142"/>
        <v>7</v>
      </c>
      <c r="N494">
        <f t="array" ref="N494">STDEV(IF(($B$3:$B$722=$B494)*($C$3:$C$722=$C494)*($D$3:$D$722=$D494),$G$3:$G$722))</f>
        <v>1.0540925533894598</v>
      </c>
      <c r="O494">
        <f t="shared" si="143"/>
        <v>3.6</v>
      </c>
      <c r="P494">
        <f t="array" ref="P494">STDEV(IF(($B$3:$B$722=$B494)*($C$3:$C$722=$C494)*($D$3:$D$722=$D494),$H$3:$H$722))</f>
        <v>2.4585451886114367</v>
      </c>
      <c r="Q494" s="35">
        <f t="shared" si="144"/>
        <v>0.58834840541455213</v>
      </c>
      <c r="R494">
        <f t="shared" si="145"/>
        <v>1.5</v>
      </c>
      <c r="S494">
        <f t="shared" si="146"/>
        <v>-0.94868329805051377</v>
      </c>
      <c r="T494">
        <f t="shared" si="147"/>
        <v>0.1626978433639921</v>
      </c>
      <c r="U494" s="22">
        <v>0.38069602888086651</v>
      </c>
      <c r="V494">
        <v>156</v>
      </c>
      <c r="W494">
        <v>46</v>
      </c>
      <c r="X494">
        <v>75</v>
      </c>
      <c r="Y494">
        <v>277</v>
      </c>
      <c r="Z494" s="25">
        <v>4.1749999999999998</v>
      </c>
      <c r="AA494" s="28">
        <v>4.45</v>
      </c>
      <c r="AB494" s="28">
        <v>4.25</v>
      </c>
      <c r="AC494" s="28">
        <v>3.65</v>
      </c>
      <c r="AD494" s="31">
        <v>3.4</v>
      </c>
      <c r="AE494" s="31">
        <v>3.5750000000000002</v>
      </c>
      <c r="AF494">
        <v>40</v>
      </c>
      <c r="AG494" s="28">
        <f t="shared" si="148"/>
        <v>4.1166666666666663</v>
      </c>
      <c r="AH494" s="31">
        <f t="shared" si="149"/>
        <v>3.4874999999999998</v>
      </c>
      <c r="AI494" s="22" cm="1">
        <f t="array" ref="AI494">IF(U494="",0,IFERROR((U494-AVERAGEIFS($U$3:$U$722,$A$3:$A$722,$A494))/_xlfn.STDEV.S(_xlfn._xlws.FILTER($U$3:$U$722,$A$3:$A$722=$A494)),0))</f>
        <v>1.7973723522464398</v>
      </c>
      <c r="AJ494" s="25">
        <f t="array" ref="AJ494">IFERROR((Z494-AVERAGEIFS($Z$3:$Z$722,$A$3:$A$722,$A494))/_xlfn.STDEV.S(_xlfn._xlws.FILTER($Z$3:$Z$722,$A$3:$A$722=$A494)),"")</f>
        <v>-0.42667084994324134</v>
      </c>
      <c r="AK494" s="28">
        <f t="array" ref="AK494">IFERROR((AG494-AVERAGEIFS($AG$3:$AG$722,$A$3:$A$722,$A494))/_xlfn.STDEV.S(_xlfn._xlws.FILTER($AG$3:$AG$722,$A$3:$A$722=$A494)),"")</f>
        <v>0.32846309342397295</v>
      </c>
      <c r="AL494" s="31">
        <f t="array" ref="AL494">IFERROR((AH494-AVERAGEIFS($AH$3:$AH$722,$A$3:$A$722,$A494))/_xlfn.STDEV.S(_xlfn._xlws.FILTER($AH$3:$AH$722,$A$3:$A$722=$A494)),"")</f>
        <v>0.74011716525988358</v>
      </c>
      <c r="AM494" s="18">
        <f t="shared" si="150"/>
        <v>1.2090239468318877</v>
      </c>
      <c r="AN494" s="18">
        <f t="shared" si="151"/>
        <v>-1.0150192553577935</v>
      </c>
      <c r="AO494">
        <f t="shared" si="152"/>
        <v>2.224043202189681</v>
      </c>
      <c r="AP494">
        <f t="shared" si="153"/>
        <v>1.2771463914744867</v>
      </c>
      <c r="AQ494">
        <f t="shared" si="154"/>
        <v>0.57741932189589151</v>
      </c>
      <c r="AR494" s="18" t="str">
        <f t="shared" si="155"/>
        <v>C. 내부은폐형</v>
      </c>
      <c r="AS494" t="str">
        <f t="shared" si="156"/>
        <v/>
      </c>
      <c r="AT494" t="str">
        <f t="shared" si="157"/>
        <v/>
      </c>
      <c r="AU494" t="str">
        <f t="shared" si="158"/>
        <v/>
      </c>
      <c r="AV494" t="str">
        <f t="shared" si="159"/>
        <v/>
      </c>
    </row>
    <row r="495" spans="1:48" x14ac:dyDescent="0.3">
      <c r="A495" t="s">
        <v>143</v>
      </c>
      <c r="B495" t="s">
        <v>142</v>
      </c>
      <c r="C495">
        <v>2023</v>
      </c>
      <c r="D495" t="s">
        <v>87</v>
      </c>
      <c r="E495">
        <v>2</v>
      </c>
      <c r="F495">
        <v>6</v>
      </c>
      <c r="G495">
        <v>8</v>
      </c>
      <c r="H495">
        <v>1</v>
      </c>
      <c r="I495">
        <f t="shared" si="140"/>
        <v>5.2</v>
      </c>
      <c r="J495">
        <f t="array" ref="J495">STDEV(IF(($B$3:$B$722=$B495)*($C$3:$C$722=$C495)*($D$3:$D$722=$D495),$E$3:$E$722))</f>
        <v>1.9321835661585924</v>
      </c>
      <c r="K495">
        <f t="shared" si="141"/>
        <v>6.4</v>
      </c>
      <c r="L495">
        <f t="array" ref="L495">STDEV(IF(($B$3:$B$722=$B495)*($C$3:$C$722=$C495)*($D$3:$D$722=$D495),$F$3:$F$722))</f>
        <v>0.84327404271156636</v>
      </c>
      <c r="M495">
        <f t="shared" si="142"/>
        <v>7</v>
      </c>
      <c r="N495">
        <f t="array" ref="N495">STDEV(IF(($B$3:$B$722=$B495)*($C$3:$C$722=$C495)*($D$3:$D$722=$D495),$G$3:$G$722))</f>
        <v>1.0540925533894598</v>
      </c>
      <c r="O495">
        <f t="shared" si="143"/>
        <v>4</v>
      </c>
      <c r="P495">
        <f t="array" ref="P495">STDEV(IF(($B$3:$B$722=$B495)*($C$3:$C$722=$C495)*($D$3:$D$722=$D495),$H$3:$H$722))</f>
        <v>2.2607766610417559</v>
      </c>
      <c r="Q495" s="35">
        <f t="shared" si="144"/>
        <v>-1.6561573424216496</v>
      </c>
      <c r="R495">
        <f t="shared" si="145"/>
        <v>-0.47434164902525816</v>
      </c>
      <c r="S495">
        <f t="shared" si="146"/>
        <v>0.94868329805051377</v>
      </c>
      <c r="T495">
        <f t="shared" si="147"/>
        <v>-1.3269776053940743</v>
      </c>
      <c r="U495" s="22">
        <v>0.18537936507936509</v>
      </c>
      <c r="V495">
        <v>29</v>
      </c>
      <c r="W495">
        <v>16</v>
      </c>
      <c r="X495">
        <v>18</v>
      </c>
      <c r="Y495">
        <v>63</v>
      </c>
      <c r="Z495" s="25">
        <v>4.333333333333333</v>
      </c>
      <c r="AA495" s="28">
        <v>4.3636363636363633</v>
      </c>
      <c r="AB495" s="28">
        <v>4.3939393939393936</v>
      </c>
      <c r="AC495" s="28">
        <v>3.666666666666667</v>
      </c>
      <c r="AD495" s="31">
        <v>3.4242424242424239</v>
      </c>
      <c r="AE495" s="31">
        <v>3.2727272727272729</v>
      </c>
      <c r="AF495">
        <v>33</v>
      </c>
      <c r="AG495" s="28">
        <f t="shared" si="148"/>
        <v>4.1414141414141419</v>
      </c>
      <c r="AH495" s="31">
        <f t="shared" si="149"/>
        <v>3.3484848484848486</v>
      </c>
      <c r="AI495" s="22" cm="1">
        <f t="array" ref="AI495">IF(U495="",0,IFERROR((U495-AVERAGEIFS($U$3:$U$722,$A$3:$A$722,$A495))/_xlfn.STDEV.S(_xlfn._xlws.FILTER($U$3:$U$722,$A$3:$A$722=$A495)),0))</f>
        <v>0.52716542879657757</v>
      </c>
      <c r="AJ495" s="25">
        <f t="array" ref="AJ495">IFERROR((Z495-AVERAGEIFS($Z$3:$Z$722,$A$3:$A$722,$A495))/_xlfn.STDEV.S(_xlfn._xlws.FILTER($Z$3:$Z$722,$A$3:$A$722=$A495)),"")</f>
        <v>0.17103180673233087</v>
      </c>
      <c r="AK495" s="28">
        <f t="array" ref="AK495">IFERROR((AG495-AVERAGEIFS($AG$3:$AG$722,$A$3:$A$722,$A495))/_xlfn.STDEV.S(_xlfn._xlws.FILTER($AG$3:$AG$722,$A$3:$A$722=$A495)),"")</f>
        <v>6.3922328448782109E-2</v>
      </c>
      <c r="AL495" s="31">
        <f t="array" ref="AL495">IFERROR((AH495-AVERAGEIFS($AH$3:$AH$722,$A$3:$A$722,$A495))/_xlfn.STDEV.S(_xlfn._xlws.FILTER($AH$3:$AH$722,$A$3:$A$722=$A495)),"")</f>
        <v>-0.47857462904450909</v>
      </c>
      <c r="AM495" s="18">
        <f t="shared" si="150"/>
        <v>2.183322771218227</v>
      </c>
      <c r="AN495" s="18">
        <f t="shared" si="151"/>
        <v>1.8271891491539805</v>
      </c>
      <c r="AO495">
        <f t="shared" si="152"/>
        <v>0.3561336220642467</v>
      </c>
      <c r="AP495">
        <f t="shared" si="153"/>
        <v>-0.88476096960173167</v>
      </c>
      <c r="AQ495">
        <f t="shared" si="154"/>
        <v>0.84840297634956519</v>
      </c>
      <c r="AR495" s="18" t="str">
        <f t="shared" si="155"/>
        <v>E. 총체적과소형</v>
      </c>
      <c r="AS495">
        <f t="shared" si="156"/>
        <v>4.0769230769230766</v>
      </c>
      <c r="AT495">
        <f t="shared" si="157"/>
        <v>4.4666666666666668</v>
      </c>
      <c r="AU495">
        <f t="shared" si="158"/>
        <v>4.375</v>
      </c>
      <c r="AV495">
        <f t="shared" si="159"/>
        <v>4.243243243243243</v>
      </c>
    </row>
    <row r="496" spans="1:48" x14ac:dyDescent="0.3">
      <c r="A496" t="s">
        <v>143</v>
      </c>
      <c r="B496" t="s">
        <v>142</v>
      </c>
      <c r="C496">
        <v>2023</v>
      </c>
      <c r="D496" t="s">
        <v>88</v>
      </c>
      <c r="E496">
        <v>2</v>
      </c>
      <c r="F496">
        <v>6</v>
      </c>
      <c r="G496">
        <v>8</v>
      </c>
      <c r="H496">
        <v>1</v>
      </c>
      <c r="I496">
        <f t="shared" si="140"/>
        <v>5.2</v>
      </c>
      <c r="J496">
        <f t="array" ref="J496">STDEV(IF(($B$3:$B$722=$B496)*($C$3:$C$722=$C496)*($D$3:$D$722=$D496),$E$3:$E$722))</f>
        <v>1.9321835661585924</v>
      </c>
      <c r="K496">
        <f t="shared" si="141"/>
        <v>6.4</v>
      </c>
      <c r="L496">
        <f t="array" ref="L496">STDEV(IF(($B$3:$B$722=$B496)*($C$3:$C$722=$C496)*($D$3:$D$722=$D496),$F$3:$F$722))</f>
        <v>0.84327404271156636</v>
      </c>
      <c r="M496">
        <f t="shared" si="142"/>
        <v>7</v>
      </c>
      <c r="N496">
        <f t="array" ref="N496">STDEV(IF(($B$3:$B$722=$B496)*($C$3:$C$722=$C496)*($D$3:$D$722=$D496),$G$3:$G$722))</f>
        <v>1.0540925533894598</v>
      </c>
      <c r="O496">
        <f t="shared" si="143"/>
        <v>4</v>
      </c>
      <c r="P496">
        <f t="array" ref="P496">STDEV(IF(($B$3:$B$722=$B496)*($C$3:$C$722=$C496)*($D$3:$D$722=$D496),$H$3:$H$722))</f>
        <v>2.2607766610417559</v>
      </c>
      <c r="Q496" s="35">
        <f t="shared" si="144"/>
        <v>-1.6561573424216496</v>
      </c>
      <c r="R496">
        <f t="shared" si="145"/>
        <v>-0.47434164902525816</v>
      </c>
      <c r="S496">
        <f t="shared" si="146"/>
        <v>0.94868329805051377</v>
      </c>
      <c r="T496">
        <f t="shared" si="147"/>
        <v>-1.3269776053940743</v>
      </c>
      <c r="U496" s="22">
        <v>-0.34230617283950621</v>
      </c>
      <c r="V496">
        <v>11</v>
      </c>
      <c r="W496">
        <v>42</v>
      </c>
      <c r="X496">
        <v>28</v>
      </c>
      <c r="Y496">
        <v>81</v>
      </c>
      <c r="Z496" s="25">
        <v>4.0769230769230766</v>
      </c>
      <c r="AA496" s="28">
        <v>3.9230769230769229</v>
      </c>
      <c r="AB496" s="28">
        <v>4.0384615384615383</v>
      </c>
      <c r="AC496" s="28">
        <v>3.5769230769230771</v>
      </c>
      <c r="AD496" s="31">
        <v>3.3461538461538458</v>
      </c>
      <c r="AE496" s="31">
        <v>3.4230769230769229</v>
      </c>
      <c r="AF496">
        <v>26</v>
      </c>
      <c r="AG496" s="28">
        <f t="shared" si="148"/>
        <v>3.8461538461538463</v>
      </c>
      <c r="AH496" s="31">
        <f t="shared" si="149"/>
        <v>3.3846153846153841</v>
      </c>
      <c r="AI496" s="22" cm="1">
        <f t="array" ref="AI496">IF(U496="",0,IFERROR((U496-AVERAGEIFS($U$3:$U$722,$A$3:$A$722,$A496))/_xlfn.STDEV.S(_xlfn._xlws.FILTER($U$3:$U$722,$A$3:$A$722=$A496)),0))</f>
        <v>-1.4958177785582756</v>
      </c>
      <c r="AJ496" s="25">
        <f t="array" ref="AJ496">IFERROR((Z496-AVERAGEIFS($Z$3:$Z$722,$A$3:$A$722,$A496))/_xlfn.STDEV.S(_xlfn._xlws.FILTER($Z$3:$Z$722,$A$3:$A$722=$A496)),"")</f>
        <v>-0.75938338968091568</v>
      </c>
      <c r="AK496" s="28">
        <f t="array" ref="AK496">IFERROR((AG496-AVERAGEIFS($AG$3:$AG$722,$A$3:$A$722,$A496))/_xlfn.STDEV.S(_xlfn._xlws.FILTER($AG$3:$AG$722,$A$3:$A$722=$A496)),"")</f>
        <v>-0.82903358444231101</v>
      </c>
      <c r="AL496" s="31">
        <f t="array" ref="AL496">IFERROR((AH496-AVERAGEIFS($AH$3:$AH$722,$A$3:$A$722,$A496))/_xlfn.STDEV.S(_xlfn._xlws.FILTER($AH$3:$AH$722,$A$3:$A$722=$A496)),"")</f>
        <v>-0.3766794610670201</v>
      </c>
      <c r="AM496" s="18">
        <f t="shared" si="150"/>
        <v>0.160339563863374</v>
      </c>
      <c r="AN496" s="18">
        <f t="shared" si="151"/>
        <v>0.8967739527407339</v>
      </c>
      <c r="AO496">
        <f t="shared" si="152"/>
        <v>-0.7364343888773599</v>
      </c>
      <c r="AP496">
        <f t="shared" si="153"/>
        <v>-1.7777168824928249</v>
      </c>
      <c r="AQ496">
        <f t="shared" si="154"/>
        <v>0.95029814432705417</v>
      </c>
      <c r="AR496" s="18" t="str">
        <f t="shared" si="155"/>
        <v>D. 균형일치형</v>
      </c>
      <c r="AS496">
        <f t="shared" si="156"/>
        <v>4.4666666666666668</v>
      </c>
      <c r="AT496">
        <f t="shared" si="157"/>
        <v>4.375</v>
      </c>
      <c r="AU496">
        <f t="shared" si="158"/>
        <v>4.243243243243243</v>
      </c>
      <c r="AV496">
        <f t="shared" si="159"/>
        <v>4.5517241379310347</v>
      </c>
    </row>
    <row r="497" spans="1:48" x14ac:dyDescent="0.3">
      <c r="A497" t="s">
        <v>143</v>
      </c>
      <c r="B497" t="s">
        <v>142</v>
      </c>
      <c r="C497">
        <v>2023</v>
      </c>
      <c r="D497" t="s">
        <v>89</v>
      </c>
      <c r="E497">
        <v>2</v>
      </c>
      <c r="F497">
        <v>6</v>
      </c>
      <c r="G497">
        <v>8</v>
      </c>
      <c r="H497">
        <v>1</v>
      </c>
      <c r="I497">
        <f t="shared" si="140"/>
        <v>5.2</v>
      </c>
      <c r="J497">
        <f t="array" ref="J497">STDEV(IF(($B$3:$B$722=$B497)*($C$3:$C$722=$C497)*($D$3:$D$722=$D497),$E$3:$E$722))</f>
        <v>1.9321835661585924</v>
      </c>
      <c r="K497">
        <f t="shared" si="141"/>
        <v>6.4</v>
      </c>
      <c r="L497">
        <f t="array" ref="L497">STDEV(IF(($B$3:$B$722=$B497)*($C$3:$C$722=$C497)*($D$3:$D$722=$D497),$F$3:$F$722))</f>
        <v>0.84327404271156636</v>
      </c>
      <c r="M497">
        <f t="shared" si="142"/>
        <v>7</v>
      </c>
      <c r="N497">
        <f t="array" ref="N497">STDEV(IF(($B$3:$B$722=$B497)*($C$3:$C$722=$C497)*($D$3:$D$722=$D497),$G$3:$G$722))</f>
        <v>1.0540925533894598</v>
      </c>
      <c r="O497">
        <f t="shared" si="143"/>
        <v>4</v>
      </c>
      <c r="P497">
        <f t="array" ref="P497">STDEV(IF(($B$3:$B$722=$B497)*($C$3:$C$722=$C497)*($D$3:$D$722=$D497),$H$3:$H$722))</f>
        <v>2.2607766610417559</v>
      </c>
      <c r="Q497" s="35">
        <f t="shared" si="144"/>
        <v>-1.6561573424216496</v>
      </c>
      <c r="R497">
        <f t="shared" si="145"/>
        <v>-0.47434164902525816</v>
      </c>
      <c r="S497">
        <f t="shared" si="146"/>
        <v>0.94868329805051377</v>
      </c>
      <c r="T497">
        <f t="shared" si="147"/>
        <v>-1.3269776053940743</v>
      </c>
      <c r="U497" s="22">
        <v>-0.15212460317460311</v>
      </c>
      <c r="V497">
        <v>34</v>
      </c>
      <c r="W497">
        <v>54</v>
      </c>
      <c r="X497">
        <v>38</v>
      </c>
      <c r="Y497">
        <v>126</v>
      </c>
      <c r="Z497" s="25">
        <v>4.4666666666666668</v>
      </c>
      <c r="AA497" s="28">
        <v>4.4333333333333336</v>
      </c>
      <c r="AB497" s="28">
        <v>4.5999999999999996</v>
      </c>
      <c r="AC497" s="28">
        <v>4.0999999999999996</v>
      </c>
      <c r="AD497" s="31">
        <v>3.8</v>
      </c>
      <c r="AE497" s="31">
        <v>3.8666666666666658</v>
      </c>
      <c r="AF497">
        <v>30</v>
      </c>
      <c r="AG497" s="28">
        <f t="shared" si="148"/>
        <v>4.3777777777777773</v>
      </c>
      <c r="AH497" s="31">
        <f t="shared" si="149"/>
        <v>3.833333333333333</v>
      </c>
      <c r="AI497" s="22" cm="1">
        <f t="array" ref="AI497">IF(U497="",0,IFERROR((U497-AVERAGEIFS($U$3:$U$722,$A$3:$A$722,$A497))/_xlfn.STDEV.S(_xlfn._xlws.FILTER($U$3:$U$722,$A$3:$A$722=$A497)),0))</f>
        <v>-0.76672043907493193</v>
      </c>
      <c r="AJ497" s="25">
        <f t="array" ref="AJ497">IFERROR((Z497-AVERAGEIFS($Z$3:$Z$722,$A$3:$A$722,$A497))/_xlfn.STDEV.S(_xlfn._xlws.FILTER($Z$3:$Z$722,$A$3:$A$722=$A497)),"")</f>
        <v>0.65484770886722055</v>
      </c>
      <c r="AK497" s="28">
        <f t="array" ref="AK497">IFERROR((AG497-AVERAGEIFS($AG$3:$AG$722,$A$3:$A$722,$A497))/_xlfn.STDEV.S(_xlfn._xlws.FILTER($AG$3:$AG$722,$A$3:$A$722=$A497)),"")</f>
        <v>0.77875703555791143</v>
      </c>
      <c r="AL497" s="31">
        <f t="array" ref="AL497">IFERROR((AH497-AVERAGEIFS($AH$3:$AH$722,$A$3:$A$722,$A497))/_xlfn.STDEV.S(_xlfn._xlws.FILTER($AH$3:$AH$722,$A$3:$A$722=$A497)),"")</f>
        <v>0.88879278639536563</v>
      </c>
      <c r="AM497" s="18">
        <f t="shared" si="150"/>
        <v>0.88943690334671766</v>
      </c>
      <c r="AN497" s="18">
        <f t="shared" si="151"/>
        <v>2.3110050512888702</v>
      </c>
      <c r="AO497">
        <f t="shared" si="152"/>
        <v>-1.4215681479421525</v>
      </c>
      <c r="AP497">
        <f t="shared" si="153"/>
        <v>-0.16992626249260234</v>
      </c>
      <c r="AQ497">
        <f t="shared" si="154"/>
        <v>2.21577039178944</v>
      </c>
      <c r="AR497" s="18" t="str">
        <f t="shared" si="155"/>
        <v>E. 총체적과소형</v>
      </c>
      <c r="AS497">
        <f t="shared" si="156"/>
        <v>4.375</v>
      </c>
      <c r="AT497">
        <f t="shared" si="157"/>
        <v>4.243243243243243</v>
      </c>
      <c r="AU497">
        <f t="shared" si="158"/>
        <v>4.5517241379310347</v>
      </c>
      <c r="AV497">
        <f t="shared" si="159"/>
        <v>4.166666666666667</v>
      </c>
    </row>
    <row r="498" spans="1:48" x14ac:dyDescent="0.3">
      <c r="A498" t="s">
        <v>143</v>
      </c>
      <c r="B498" t="s">
        <v>142</v>
      </c>
      <c r="C498">
        <v>2023</v>
      </c>
      <c r="D498" t="s">
        <v>90</v>
      </c>
      <c r="E498">
        <v>2</v>
      </c>
      <c r="F498">
        <v>6</v>
      </c>
      <c r="G498">
        <v>8</v>
      </c>
      <c r="H498">
        <v>1</v>
      </c>
      <c r="I498">
        <f t="shared" si="140"/>
        <v>5.2</v>
      </c>
      <c r="J498">
        <f t="array" ref="J498">STDEV(IF(($B$3:$B$722=$B498)*($C$3:$C$722=$C498)*($D$3:$D$722=$D498),$E$3:$E$722))</f>
        <v>1.9321835661585924</v>
      </c>
      <c r="K498">
        <f t="shared" si="141"/>
        <v>6.4</v>
      </c>
      <c r="L498">
        <f t="array" ref="L498">STDEV(IF(($B$3:$B$722=$B498)*($C$3:$C$722=$C498)*($D$3:$D$722=$D498),$F$3:$F$722))</f>
        <v>0.84327404271156636</v>
      </c>
      <c r="M498">
        <f t="shared" si="142"/>
        <v>7</v>
      </c>
      <c r="N498">
        <f t="array" ref="N498">STDEV(IF(($B$3:$B$722=$B498)*($C$3:$C$722=$C498)*($D$3:$D$722=$D498),$G$3:$G$722))</f>
        <v>1.0540925533894598</v>
      </c>
      <c r="O498">
        <f t="shared" si="143"/>
        <v>4</v>
      </c>
      <c r="P498">
        <f t="array" ref="P498">STDEV(IF(($B$3:$B$722=$B498)*($C$3:$C$722=$C498)*($D$3:$D$722=$D498),$H$3:$H$722))</f>
        <v>2.2607766610417559</v>
      </c>
      <c r="Q498" s="35">
        <f t="shared" si="144"/>
        <v>-1.6561573424216496</v>
      </c>
      <c r="R498">
        <f t="shared" si="145"/>
        <v>-0.47434164902525816</v>
      </c>
      <c r="S498">
        <f t="shared" si="146"/>
        <v>0.94868329805051377</v>
      </c>
      <c r="T498">
        <f t="shared" si="147"/>
        <v>-1.3269776053940743</v>
      </c>
      <c r="U498" s="22">
        <v>-0.16956024096385541</v>
      </c>
      <c r="V498">
        <v>19</v>
      </c>
      <c r="W498">
        <v>36</v>
      </c>
      <c r="X498">
        <v>28</v>
      </c>
      <c r="Y498">
        <v>83</v>
      </c>
      <c r="Z498" s="25">
        <v>4.375</v>
      </c>
      <c r="AA498" s="28">
        <v>4.4249999999999998</v>
      </c>
      <c r="AB498" s="28">
        <v>4.2750000000000004</v>
      </c>
      <c r="AC498" s="28">
        <v>3.7</v>
      </c>
      <c r="AD498" s="31">
        <v>3.35</v>
      </c>
      <c r="AE498" s="31">
        <v>3.625</v>
      </c>
      <c r="AF498">
        <v>40</v>
      </c>
      <c r="AG498" s="28">
        <f t="shared" si="148"/>
        <v>4.1333333333333329</v>
      </c>
      <c r="AH498" s="31">
        <f t="shared" si="149"/>
        <v>3.4874999999999998</v>
      </c>
      <c r="AI498" s="22" cm="1">
        <f t="array" ref="AI498">IF(U498="",0,IFERROR((U498-AVERAGEIFS($U$3:$U$722,$A$3:$A$722,$A498))/_xlfn.STDEV.S(_xlfn._xlws.FILTER($U$3:$U$722,$A$3:$A$722=$A498)),0))</f>
        <v>-0.83356328376665434</v>
      </c>
      <c r="AJ498" s="25">
        <f t="array" ref="AJ498">IFERROR((Z498-AVERAGEIFS($Z$3:$Z$722,$A$3:$A$722,$A498))/_xlfn.STDEV.S(_xlfn._xlws.FILTER($Z$3:$Z$722,$A$3:$A$722=$A498)),"")</f>
        <v>0.32222427614948451</v>
      </c>
      <c r="AK498" s="28">
        <f t="array" ref="AK498">IFERROR((AG498-AVERAGEIFS($AG$3:$AG$722,$A$3:$A$722,$A498))/_xlfn.STDEV.S(_xlfn._xlws.FILTER($AG$3:$AG$722,$A$3:$A$722=$A498)),"")</f>
        <v>3.948353504333886E-2</v>
      </c>
      <c r="AL498" s="31">
        <f t="array" ref="AL498">IFERROR((AH498-AVERAGEIFS($AH$3:$AH$722,$A$3:$A$722,$A498))/_xlfn.STDEV.S(_xlfn._xlws.FILTER($AH$3:$AH$722,$A$3:$A$722=$A498)),"")</f>
        <v>-8.6524752898858068E-2</v>
      </c>
      <c r="AM498" s="18">
        <f t="shared" si="150"/>
        <v>0.82259405865499524</v>
      </c>
      <c r="AN498" s="18">
        <f t="shared" si="151"/>
        <v>1.978381618571134</v>
      </c>
      <c r="AO498">
        <f t="shared" si="152"/>
        <v>-1.1557875599161389</v>
      </c>
      <c r="AP498">
        <f t="shared" si="153"/>
        <v>-0.90919976300717487</v>
      </c>
      <c r="AQ498">
        <f t="shared" si="154"/>
        <v>1.2404528524952163</v>
      </c>
      <c r="AR498" s="18" t="str">
        <f t="shared" si="155"/>
        <v>E. 총체적과소형</v>
      </c>
      <c r="AS498">
        <f t="shared" si="156"/>
        <v>4.243243243243243</v>
      </c>
      <c r="AT498">
        <f t="shared" si="157"/>
        <v>4.5517241379310347</v>
      </c>
      <c r="AU498">
        <f t="shared" si="158"/>
        <v>4.166666666666667</v>
      </c>
      <c r="AV498">
        <f t="shared" si="159"/>
        <v>4.4545454545454541</v>
      </c>
    </row>
    <row r="499" spans="1:48" x14ac:dyDescent="0.3">
      <c r="A499" t="s">
        <v>143</v>
      </c>
      <c r="B499" t="s">
        <v>142</v>
      </c>
      <c r="C499">
        <v>2024</v>
      </c>
      <c r="D499" t="s">
        <v>91</v>
      </c>
      <c r="E499">
        <v>6</v>
      </c>
      <c r="F499">
        <v>8</v>
      </c>
      <c r="G499">
        <v>8</v>
      </c>
      <c r="H499">
        <v>4</v>
      </c>
      <c r="I499">
        <f t="shared" si="140"/>
        <v>5.4</v>
      </c>
      <c r="J499">
        <f t="array" ref="J499">STDEV(IF(($B$3:$B$722=$B499)*($C$3:$C$722=$C499)*($D$3:$D$722=$D499),$E$3:$E$722))</f>
        <v>0.96609178307929455</v>
      </c>
      <c r="K499">
        <f t="shared" si="141"/>
        <v>6.2</v>
      </c>
      <c r="L499">
        <f t="array" ref="L499">STDEV(IF(($B$3:$B$722=$B499)*($C$3:$C$722=$C499)*($D$3:$D$722=$D499),$F$3:$F$722))</f>
        <v>1.4757295747452446</v>
      </c>
      <c r="M499">
        <f t="shared" si="142"/>
        <v>6.6</v>
      </c>
      <c r="N499">
        <f t="array" ref="N499">STDEV(IF(($B$3:$B$722=$B499)*($C$3:$C$722=$C499)*($D$3:$D$722=$D499),$G$3:$G$722))</f>
        <v>1.3498971154211048</v>
      </c>
      <c r="O499">
        <f t="shared" si="143"/>
        <v>4.2</v>
      </c>
      <c r="P499">
        <f t="array" ref="P499">STDEV(IF(($B$3:$B$722=$B499)*($C$3:$C$722=$C499)*($D$3:$D$722=$D499),$H$3:$H$722))</f>
        <v>1.1352924243950933</v>
      </c>
      <c r="Q499" s="35">
        <f t="shared" si="144"/>
        <v>0.62105900340811926</v>
      </c>
      <c r="R499">
        <f t="shared" si="145"/>
        <v>1.2197356689220884</v>
      </c>
      <c r="S499">
        <f t="shared" si="146"/>
        <v>1.0371160764820702</v>
      </c>
      <c r="T499">
        <f t="shared" si="147"/>
        <v>-0.17616606585441122</v>
      </c>
      <c r="U499" s="22">
        <v>7.5718691588784998E-2</v>
      </c>
      <c r="V499">
        <v>44</v>
      </c>
      <c r="W499">
        <v>35</v>
      </c>
      <c r="X499">
        <v>28</v>
      </c>
      <c r="Y499">
        <v>107</v>
      </c>
      <c r="Z499" s="25">
        <v>4.243243243243243</v>
      </c>
      <c r="AA499" s="28">
        <v>4.5945945945945947</v>
      </c>
      <c r="AB499" s="28">
        <v>4.1756756756756754</v>
      </c>
      <c r="AC499" s="28">
        <v>3.878378378378379</v>
      </c>
      <c r="AD499" s="31">
        <v>3.310810810810811</v>
      </c>
      <c r="AE499" s="31">
        <v>3.4189189189189189</v>
      </c>
      <c r="AF499">
        <v>74</v>
      </c>
      <c r="AG499" s="28">
        <f t="shared" si="148"/>
        <v>4.2162162162162167</v>
      </c>
      <c r="AH499" s="31">
        <f t="shared" si="149"/>
        <v>3.3648648648648649</v>
      </c>
      <c r="AI499" s="22" cm="1">
        <f t="array" ref="AI499">IF(U499="",0,IFERROR((U499-AVERAGEIFS($U$3:$U$722,$A$3:$A$722,$A499))/_xlfn.STDEV.S(_xlfn._xlws.FILTER($U$3:$U$722,$A$3:$A$722=$A499)),0))</f>
        <v>0.10676031052560088</v>
      </c>
      <c r="AJ499" s="25">
        <f t="array" ref="AJ499">IFERROR((Z499-AVERAGEIFS($Z$3:$Z$722,$A$3:$A$722,$A499))/_xlfn.STDEV.S(_xlfn._xlws.FILTER($Z$3:$Z$722,$A$3:$A$722=$A499)),"")</f>
        <v>-0.15587082984529621</v>
      </c>
      <c r="AK499" s="28">
        <f t="array" ref="AK499">IFERROR((AG499-AVERAGEIFS($AG$3:$AG$722,$A$3:$A$722,$A499))/_xlfn.STDEV.S(_xlfn._xlws.FILTER($AG$3:$AG$722,$A$3:$A$722=$A499)),"")</f>
        <v>0.29014629443157508</v>
      </c>
      <c r="AL499" s="31">
        <f t="array" ref="AL499">IFERROR((AH499-AVERAGEIFS($AH$3:$AH$722,$A$3:$A$722,$A499))/_xlfn.STDEV.S(_xlfn._xlws.FILTER($AH$3:$AH$722,$A$3:$A$722=$A499)),"")</f>
        <v>-0.43237978392829735</v>
      </c>
      <c r="AM499" s="18">
        <f t="shared" si="150"/>
        <v>-0.51429869288251839</v>
      </c>
      <c r="AN499" s="18">
        <f t="shared" si="151"/>
        <v>-0.77692983325341547</v>
      </c>
      <c r="AO499">
        <f t="shared" si="152"/>
        <v>0.26263114037089708</v>
      </c>
      <c r="AP499">
        <f t="shared" si="153"/>
        <v>-0.74696978205049502</v>
      </c>
      <c r="AQ499">
        <f t="shared" si="154"/>
        <v>-0.25621371807388615</v>
      </c>
      <c r="AR499" s="18" t="str">
        <f t="shared" si="155"/>
        <v>A. 총체적과장형</v>
      </c>
      <c r="AS499">
        <f t="shared" si="156"/>
        <v>4.5517241379310347</v>
      </c>
      <c r="AT499">
        <f t="shared" si="157"/>
        <v>4.166666666666667</v>
      </c>
      <c r="AU499">
        <f t="shared" si="158"/>
        <v>4.4545454545454541</v>
      </c>
      <c r="AV499">
        <f t="shared" si="159"/>
        <v>4.5333333333333332</v>
      </c>
    </row>
    <row r="500" spans="1:48" x14ac:dyDescent="0.3">
      <c r="A500" t="s">
        <v>143</v>
      </c>
      <c r="B500" t="s">
        <v>142</v>
      </c>
      <c r="C500">
        <v>2024</v>
      </c>
      <c r="D500" t="s">
        <v>92</v>
      </c>
      <c r="E500">
        <v>6</v>
      </c>
      <c r="F500">
        <v>8</v>
      </c>
      <c r="G500">
        <v>8</v>
      </c>
      <c r="H500">
        <v>4</v>
      </c>
      <c r="I500">
        <f t="shared" si="140"/>
        <v>5.4</v>
      </c>
      <c r="J500">
        <f t="array" ref="J500">STDEV(IF(($B$3:$B$722=$B500)*($C$3:$C$722=$C500)*($D$3:$D$722=$D500),$E$3:$E$722))</f>
        <v>0.96609178307929455</v>
      </c>
      <c r="K500">
        <f t="shared" si="141"/>
        <v>6.2</v>
      </c>
      <c r="L500">
        <f t="array" ref="L500">STDEV(IF(($B$3:$B$722=$B500)*($C$3:$C$722=$C500)*($D$3:$D$722=$D500),$F$3:$F$722))</f>
        <v>1.4757295747452446</v>
      </c>
      <c r="M500">
        <f t="shared" si="142"/>
        <v>6.6</v>
      </c>
      <c r="N500">
        <f t="array" ref="N500">STDEV(IF(($B$3:$B$722=$B500)*($C$3:$C$722=$C500)*($D$3:$D$722=$D500),$G$3:$G$722))</f>
        <v>1.3498971154211048</v>
      </c>
      <c r="O500">
        <f t="shared" si="143"/>
        <v>4.2</v>
      </c>
      <c r="P500">
        <f t="array" ref="P500">STDEV(IF(($B$3:$B$722=$B500)*($C$3:$C$722=$C500)*($D$3:$D$722=$D500),$H$3:$H$722))</f>
        <v>1.1352924243950933</v>
      </c>
      <c r="Q500" s="35">
        <f t="shared" si="144"/>
        <v>0.62105900340811926</v>
      </c>
      <c r="R500">
        <f t="shared" si="145"/>
        <v>1.2197356689220884</v>
      </c>
      <c r="S500">
        <f t="shared" si="146"/>
        <v>1.0371160764820702</v>
      </c>
      <c r="T500">
        <f t="shared" si="147"/>
        <v>-0.17616606585441122</v>
      </c>
      <c r="U500" s="22">
        <v>-0.36707499999999998</v>
      </c>
      <c r="V500">
        <v>16</v>
      </c>
      <c r="W500">
        <v>41</v>
      </c>
      <c r="X500">
        <v>19</v>
      </c>
      <c r="Y500">
        <v>76</v>
      </c>
      <c r="Z500" s="25">
        <v>4.5517241379310347</v>
      </c>
      <c r="AA500" s="28">
        <v>4.6206896551724137</v>
      </c>
      <c r="AB500" s="28">
        <v>4.4827586206896548</v>
      </c>
      <c r="AC500" s="28">
        <v>4.1379310344827589</v>
      </c>
      <c r="AD500" s="31">
        <v>3.6551724137931041</v>
      </c>
      <c r="AE500" s="31">
        <v>4</v>
      </c>
      <c r="AF500">
        <v>29</v>
      </c>
      <c r="AG500" s="28">
        <f t="shared" si="148"/>
        <v>4.4137931034482749</v>
      </c>
      <c r="AH500" s="31">
        <f t="shared" si="149"/>
        <v>3.827586206896552</v>
      </c>
      <c r="AI500" s="22" cm="1">
        <f t="array" ref="AI500">IF(U500="",0,IFERROR((U500-AVERAGEIFS($U$3:$U$722,$A$3:$A$722,$A500))/_xlfn.STDEV.S(_xlfn._xlws.FILTER($U$3:$U$722,$A$3:$A$722=$A500)),0))</f>
        <v>-1.5907738040903934</v>
      </c>
      <c r="AJ500" s="25">
        <f t="array" ref="AJ500">IFERROR((Z500-AVERAGEIFS($Z$3:$Z$722,$A$3:$A$722,$A500))/_xlfn.STDEV.S(_xlfn._xlws.FILTER($Z$3:$Z$722,$A$3:$A$722=$A500)),"")</f>
        <v>0.96348888781533926</v>
      </c>
      <c r="AK500" s="28">
        <f t="array" ref="AK500">IFERROR((AG500-AVERAGEIFS($AG$3:$AG$722,$A$3:$A$722,$A500))/_xlfn.STDEV.S(_xlfn._xlws.FILTER($AG$3:$AG$722,$A$3:$A$722=$A500)),"")</f>
        <v>0.88767820961491584</v>
      </c>
      <c r="AL500" s="31">
        <f t="array" ref="AL500">IFERROR((AH500-AVERAGEIFS($AH$3:$AH$722,$A$3:$A$722,$A500))/_xlfn.STDEV.S(_xlfn._xlws.FILTER($AH$3:$AH$722,$A$3:$A$722=$A500)),"")</f>
        <v>0.87258476746235158</v>
      </c>
      <c r="AM500" s="18">
        <f t="shared" si="150"/>
        <v>-2.2118328074985127</v>
      </c>
      <c r="AN500" s="18">
        <f t="shared" si="151"/>
        <v>0.34242988440722</v>
      </c>
      <c r="AO500">
        <f t="shared" si="152"/>
        <v>-2.5542626919057327</v>
      </c>
      <c r="AP500">
        <f t="shared" si="153"/>
        <v>-0.14943786686715432</v>
      </c>
      <c r="AQ500">
        <f t="shared" si="154"/>
        <v>1.0487508333167628</v>
      </c>
      <c r="AR500" s="18" t="str">
        <f t="shared" si="155"/>
        <v>B. 외부미화형</v>
      </c>
      <c r="AS500">
        <f t="shared" si="156"/>
        <v>4.166666666666667</v>
      </c>
      <c r="AT500">
        <f t="shared" si="157"/>
        <v>4.4545454545454541</v>
      </c>
      <c r="AU500">
        <f t="shared" si="158"/>
        <v>4.5333333333333332</v>
      </c>
      <c r="AV500">
        <f t="shared" si="159"/>
        <v>4.25</v>
      </c>
    </row>
    <row r="501" spans="1:48" x14ac:dyDescent="0.3">
      <c r="A501" t="s">
        <v>143</v>
      </c>
      <c r="B501" t="s">
        <v>142</v>
      </c>
      <c r="C501">
        <v>2024</v>
      </c>
      <c r="D501" t="s">
        <v>93</v>
      </c>
      <c r="E501">
        <v>6</v>
      </c>
      <c r="F501">
        <v>8</v>
      </c>
      <c r="G501">
        <v>8</v>
      </c>
      <c r="H501">
        <v>4</v>
      </c>
      <c r="I501">
        <f t="shared" si="140"/>
        <v>5.4</v>
      </c>
      <c r="J501">
        <f t="array" ref="J501">STDEV(IF(($B$3:$B$722=$B501)*($C$3:$C$722=$C501)*($D$3:$D$722=$D501),$E$3:$E$722))</f>
        <v>0.96609178307929455</v>
      </c>
      <c r="K501">
        <f t="shared" si="141"/>
        <v>6.2</v>
      </c>
      <c r="L501">
        <f t="array" ref="L501">STDEV(IF(($B$3:$B$722=$B501)*($C$3:$C$722=$C501)*($D$3:$D$722=$D501),$F$3:$F$722))</f>
        <v>1.4757295747452446</v>
      </c>
      <c r="M501">
        <f t="shared" si="142"/>
        <v>6.6</v>
      </c>
      <c r="N501">
        <f t="array" ref="N501">STDEV(IF(($B$3:$B$722=$B501)*($C$3:$C$722=$C501)*($D$3:$D$722=$D501),$G$3:$G$722))</f>
        <v>1.3498971154211048</v>
      </c>
      <c r="O501">
        <f t="shared" si="143"/>
        <v>4.2</v>
      </c>
      <c r="P501">
        <f t="array" ref="P501">STDEV(IF(($B$3:$B$722=$B501)*($C$3:$C$722=$C501)*($D$3:$D$722=$D501),$H$3:$H$722))</f>
        <v>1.1352924243950933</v>
      </c>
      <c r="Q501" s="35">
        <f t="shared" si="144"/>
        <v>0.62105900340811926</v>
      </c>
      <c r="R501">
        <f t="shared" si="145"/>
        <v>1.2197356689220884</v>
      </c>
      <c r="S501">
        <f t="shared" si="146"/>
        <v>1.0371160764820702</v>
      </c>
      <c r="T501">
        <f t="shared" si="147"/>
        <v>-0.17616606585441122</v>
      </c>
      <c r="U501" s="22">
        <v>0.14501439588688941</v>
      </c>
      <c r="V501">
        <v>181</v>
      </c>
      <c r="W501">
        <v>119</v>
      </c>
      <c r="X501">
        <v>89</v>
      </c>
      <c r="Y501">
        <v>389</v>
      </c>
      <c r="Z501" s="25">
        <v>4.166666666666667</v>
      </c>
      <c r="AA501" s="28">
        <v>4.5</v>
      </c>
      <c r="AB501" s="28">
        <v>4.083333333333333</v>
      </c>
      <c r="AC501" s="28">
        <v>3.916666666666667</v>
      </c>
      <c r="AD501" s="31">
        <v>3.666666666666667</v>
      </c>
      <c r="AE501" s="31">
        <v>3.583333333333333</v>
      </c>
      <c r="AF501">
        <v>12</v>
      </c>
      <c r="AG501" s="28">
        <f t="shared" si="148"/>
        <v>4.166666666666667</v>
      </c>
      <c r="AH501" s="31">
        <f t="shared" si="149"/>
        <v>3.625</v>
      </c>
      <c r="AI501" s="22" cm="1">
        <f t="array" ref="AI501">IF(U501="",0,IFERROR((U501-AVERAGEIFS($U$3:$U$722,$A$3:$A$722,$A501))/_xlfn.STDEV.S(_xlfn._xlws.FILTER($U$3:$U$722,$A$3:$A$722=$A501)),0))</f>
        <v>0.37241861658750636</v>
      </c>
      <c r="AJ501" s="25">
        <f t="array" ref="AJ501">IFERROR((Z501-AVERAGEIFS($Z$3:$Z$722,$A$3:$A$722,$A501))/_xlfn.STDEV.S(_xlfn._xlws.FILTER($Z$3:$Z$722,$A$3:$A$722=$A501)),"")</f>
        <v>-0.43373807093627725</v>
      </c>
      <c r="AK501" s="28">
        <f t="array" ref="AK501">IFERROR((AG501-AVERAGEIFS($AG$3:$AG$722,$A$3:$A$722,$A501))/_xlfn.STDEV.S(_xlfn._xlws.FILTER($AG$3:$AG$722,$A$3:$A$722=$A501)),"")</f>
        <v>0.1402935578407829</v>
      </c>
      <c r="AL501" s="31">
        <f t="array" ref="AL501">IFERROR((AH501-AVERAGEIFS($AH$3:$AH$722,$A$3:$A$722,$A501))/_xlfn.STDEV.S(_xlfn._xlws.FILTER($AH$3:$AH$722,$A$3:$A$722=$A501)),"")</f>
        <v>0.30125210007354475</v>
      </c>
      <c r="AM501" s="18">
        <f t="shared" si="150"/>
        <v>-0.2486403868206129</v>
      </c>
      <c r="AN501" s="18">
        <f t="shared" si="151"/>
        <v>-1.0547970743443966</v>
      </c>
      <c r="AO501">
        <f t="shared" si="152"/>
        <v>0.80615668752378355</v>
      </c>
      <c r="AP501">
        <f t="shared" si="153"/>
        <v>-0.89682251864128726</v>
      </c>
      <c r="AQ501">
        <f t="shared" si="154"/>
        <v>0.47741816592795594</v>
      </c>
      <c r="AR501" s="18" t="str">
        <f t="shared" si="155"/>
        <v>D. 균형일치형</v>
      </c>
      <c r="AS501">
        <f t="shared" si="156"/>
        <v>4.4545454545454541</v>
      </c>
      <c r="AT501">
        <f t="shared" si="157"/>
        <v>4.5333333333333332</v>
      </c>
      <c r="AU501">
        <f t="shared" si="158"/>
        <v>4.25</v>
      </c>
      <c r="AV501">
        <f t="shared" si="159"/>
        <v>3.545454545454545</v>
      </c>
    </row>
    <row r="502" spans="1:48" x14ac:dyDescent="0.3">
      <c r="A502" t="s">
        <v>143</v>
      </c>
      <c r="B502" t="s">
        <v>142</v>
      </c>
      <c r="C502">
        <v>2024</v>
      </c>
      <c r="D502" t="s">
        <v>94</v>
      </c>
      <c r="E502">
        <v>6</v>
      </c>
      <c r="F502">
        <v>8</v>
      </c>
      <c r="G502">
        <v>8</v>
      </c>
      <c r="H502">
        <v>4</v>
      </c>
      <c r="I502">
        <f t="shared" si="140"/>
        <v>5.4</v>
      </c>
      <c r="J502">
        <f t="array" ref="J502">STDEV(IF(($B$3:$B$722=$B502)*($C$3:$C$722=$C502)*($D$3:$D$722=$D502),$E$3:$E$722))</f>
        <v>0.96609178307929455</v>
      </c>
      <c r="K502">
        <f t="shared" si="141"/>
        <v>6.2</v>
      </c>
      <c r="L502">
        <f t="array" ref="L502">STDEV(IF(($B$3:$B$722=$B502)*($C$3:$C$722=$C502)*($D$3:$D$722=$D502),$F$3:$F$722))</f>
        <v>1.4757295747452446</v>
      </c>
      <c r="M502">
        <f t="shared" si="142"/>
        <v>6.6</v>
      </c>
      <c r="N502">
        <f t="array" ref="N502">STDEV(IF(($B$3:$B$722=$B502)*($C$3:$C$722=$C502)*($D$3:$D$722=$D502),$G$3:$G$722))</f>
        <v>1.3498971154211048</v>
      </c>
      <c r="O502">
        <f t="shared" si="143"/>
        <v>4.2</v>
      </c>
      <c r="P502">
        <f t="array" ref="P502">STDEV(IF(($B$3:$B$722=$B502)*($C$3:$C$722=$C502)*($D$3:$D$722=$D502),$H$3:$H$722))</f>
        <v>1.1352924243950933</v>
      </c>
      <c r="Q502" s="35">
        <f t="shared" si="144"/>
        <v>0.62105900340811926</v>
      </c>
      <c r="R502">
        <f t="shared" si="145"/>
        <v>1.2197356689220884</v>
      </c>
      <c r="S502">
        <f t="shared" si="146"/>
        <v>1.0371160764820702</v>
      </c>
      <c r="T502">
        <f t="shared" si="147"/>
        <v>-0.17616606585441122</v>
      </c>
      <c r="U502" s="22">
        <v>0.18149662162162161</v>
      </c>
      <c r="V502">
        <v>50</v>
      </c>
      <c r="W502">
        <v>23</v>
      </c>
      <c r="X502">
        <v>75</v>
      </c>
      <c r="Y502">
        <v>148</v>
      </c>
      <c r="Z502" s="25">
        <v>4.4545454545454541</v>
      </c>
      <c r="AA502" s="28">
        <v>4.7272727272727284</v>
      </c>
      <c r="AB502" s="28">
        <v>4.3636363636363633</v>
      </c>
      <c r="AC502" s="28">
        <v>4</v>
      </c>
      <c r="AD502" s="31">
        <v>3.6363636363636358</v>
      </c>
      <c r="AE502" s="31">
        <v>4.3636363636363633</v>
      </c>
      <c r="AF502">
        <v>11</v>
      </c>
      <c r="AG502" s="28">
        <f t="shared" si="148"/>
        <v>4.3636363636363642</v>
      </c>
      <c r="AH502" s="31">
        <f t="shared" si="149"/>
        <v>3.9999999999999996</v>
      </c>
      <c r="AI502" s="22" cm="1">
        <f t="array" ref="AI502">IF(U502="",0,IFERROR((U502-AVERAGEIFS($U$3:$U$722,$A$3:$A$722,$A502))/_xlfn.STDEV.S(_xlfn._xlws.FILTER($U$3:$U$722,$A$3:$A$722=$A502)),0))</f>
        <v>0.51228019081097709</v>
      </c>
      <c r="AJ502" s="25">
        <f t="array" ref="AJ502">IFERROR((Z502-AVERAGEIFS($Z$3:$Z$722,$A$3:$A$722,$A502))/_xlfn.STDEV.S(_xlfn._xlws.FILTER($Z$3:$Z$722,$A$3:$A$722=$A502)),"")</f>
        <v>0.61086444503677428</v>
      </c>
      <c r="AK502" s="28">
        <f t="array" ref="AK502">IFERROR((AG502-AVERAGEIFS($AG$3:$AG$722,$A$3:$A$722,$A502))/_xlfn.STDEV.S(_xlfn._xlws.FILTER($AG$3:$AG$722,$A$3:$A$722=$A502)),"")</f>
        <v>0.7359891470983938</v>
      </c>
      <c r="AL502" s="31">
        <f t="array" ref="AL502">IFERROR((AH502-AVERAGEIFS($AH$3:$AH$722,$A$3:$A$722,$A502))/_xlfn.STDEV.S(_xlfn._xlws.FILTER($AH$3:$AH$722,$A$3:$A$722=$A502)),"")</f>
        <v>1.3588253354528226</v>
      </c>
      <c r="AM502" s="18">
        <f t="shared" si="150"/>
        <v>-0.10877881259714217</v>
      </c>
      <c r="AN502" s="18">
        <f t="shared" si="151"/>
        <v>-1.0194558371344975E-2</v>
      </c>
      <c r="AO502">
        <f t="shared" si="152"/>
        <v>-9.8584254225797197E-2</v>
      </c>
      <c r="AP502">
        <f t="shared" si="153"/>
        <v>-0.30112692938367636</v>
      </c>
      <c r="AQ502">
        <f t="shared" si="154"/>
        <v>1.5349914013072339</v>
      </c>
      <c r="AR502" s="18" t="str">
        <f t="shared" si="155"/>
        <v>D. 균형일치형</v>
      </c>
      <c r="AS502">
        <f t="shared" si="156"/>
        <v>4.5333333333333332</v>
      </c>
      <c r="AT502">
        <f t="shared" si="157"/>
        <v>4.25</v>
      </c>
      <c r="AU502">
        <f t="shared" si="158"/>
        <v>3.545454545454545</v>
      </c>
      <c r="AV502">
        <f t="shared" si="159"/>
        <v>4.4375</v>
      </c>
    </row>
    <row r="503" spans="1:48" x14ac:dyDescent="0.3">
      <c r="A503" t="s">
        <v>143</v>
      </c>
      <c r="B503" t="s">
        <v>142</v>
      </c>
      <c r="C503">
        <v>2025</v>
      </c>
      <c r="D503" t="s">
        <v>95</v>
      </c>
      <c r="E503">
        <v>4</v>
      </c>
      <c r="F503">
        <v>8</v>
      </c>
      <c r="G503">
        <v>6</v>
      </c>
      <c r="H503">
        <v>2</v>
      </c>
      <c r="I503">
        <f t="shared" si="140"/>
        <v>5</v>
      </c>
      <c r="J503">
        <f t="array" ref="J503">STDEV(IF(($B$3:$B$722=$B503)*($C$3:$C$722=$C503)*($D$3:$D$722=$D503),$E$3:$E$722))</f>
        <v>1.699673171197595</v>
      </c>
      <c r="K503">
        <f t="shared" si="141"/>
        <v>6</v>
      </c>
      <c r="L503">
        <f t="array" ref="L503">STDEV(IF(($B$3:$B$722=$B503)*($C$3:$C$722=$C503)*($D$3:$D$722=$D503),$F$3:$F$722))</f>
        <v>1.3333333333333333</v>
      </c>
      <c r="M503">
        <f t="shared" si="142"/>
        <v>7</v>
      </c>
      <c r="N503">
        <f t="array" ref="N503">STDEV(IF(($B$3:$B$722=$B503)*($C$3:$C$722=$C503)*($D$3:$D$722=$D503),$G$3:$G$722))</f>
        <v>1.0540925533894598</v>
      </c>
      <c r="O503">
        <f t="shared" si="143"/>
        <v>3.6</v>
      </c>
      <c r="P503">
        <f t="array" ref="P503">STDEV(IF(($B$3:$B$722=$B503)*($C$3:$C$722=$C503)*($D$3:$D$722=$D503),$H$3:$H$722))</f>
        <v>2.4585451886114367</v>
      </c>
      <c r="Q503" s="35">
        <f t="shared" si="144"/>
        <v>-0.58834840541455213</v>
      </c>
      <c r="R503">
        <f t="shared" si="145"/>
        <v>1.5</v>
      </c>
      <c r="S503">
        <f t="shared" si="146"/>
        <v>-0.94868329805051377</v>
      </c>
      <c r="T503">
        <f t="shared" si="147"/>
        <v>-0.65079137345596849</v>
      </c>
      <c r="U503" s="22">
        <v>0.28433455882352943</v>
      </c>
      <c r="V503">
        <v>61</v>
      </c>
      <c r="W503">
        <v>24</v>
      </c>
      <c r="X503">
        <v>51</v>
      </c>
      <c r="Y503">
        <v>136</v>
      </c>
      <c r="Z503" s="25">
        <v>4.5333333333333332</v>
      </c>
      <c r="AA503" s="28">
        <v>4.7333333333333334</v>
      </c>
      <c r="AB503" s="28">
        <v>4.5333333333333332</v>
      </c>
      <c r="AC503" s="28">
        <v>3.8</v>
      </c>
      <c r="AD503" s="31">
        <v>3.5333333333333332</v>
      </c>
      <c r="AE503" s="31">
        <v>4</v>
      </c>
      <c r="AF503">
        <v>15</v>
      </c>
      <c r="AG503" s="28">
        <f t="shared" si="148"/>
        <v>4.3555555555555552</v>
      </c>
      <c r="AH503" s="31">
        <f t="shared" si="149"/>
        <v>3.7666666666666666</v>
      </c>
      <c r="AI503" s="22" cm="1">
        <f t="array" ref="AI503">IF(U503="",0,IFERROR((U503-AVERAGEIFS($U$3:$U$722,$A$3:$A$722,$A503))/_xlfn.STDEV.S(_xlfn._xlws.FILTER($U$3:$U$722,$A$3:$A$722=$A503)),0))</f>
        <v>0.90652904754287666</v>
      </c>
      <c r="AJ503" s="25">
        <f t="array" ref="AJ503">IFERROR((Z503-AVERAGEIFS($Z$3:$Z$722,$A$3:$A$722,$A503))/_xlfn.STDEV.S(_xlfn._xlws.FILTER($Z$3:$Z$722,$A$3:$A$722=$A503)),"")</f>
        <v>0.89675565993466388</v>
      </c>
      <c r="AK503" s="28">
        <f t="array" ref="AK503">IFERROR((AG503-AVERAGEIFS($AG$3:$AG$722,$A$3:$A$722,$A503))/_xlfn.STDEV.S(_xlfn._xlws.FILTER($AG$3:$AG$722,$A$3:$A$722=$A503)),"")</f>
        <v>0.7115503536929505</v>
      </c>
      <c r="AL503" s="31">
        <f t="array" ref="AL503">IFERROR((AH503-AVERAGEIFS($AH$3:$AH$722,$A$3:$A$722,$A503))/_xlfn.STDEV.S(_xlfn._xlws.FILTER($AH$3:$AH$722,$A$3:$A$722=$A503)),"")</f>
        <v>0.70077976677238329</v>
      </c>
      <c r="AM503" s="18">
        <f t="shared" si="150"/>
        <v>1.4948774529574287</v>
      </c>
      <c r="AN503" s="18">
        <f t="shared" si="151"/>
        <v>1.485104065349216</v>
      </c>
      <c r="AO503">
        <f t="shared" si="152"/>
        <v>9.7733876082127802E-3</v>
      </c>
      <c r="AP503">
        <f t="shared" si="153"/>
        <v>1.6602336517434644</v>
      </c>
      <c r="AQ503">
        <f t="shared" si="154"/>
        <v>1.3515711402283519</v>
      </c>
      <c r="AR503" s="18" t="str">
        <f t="shared" si="155"/>
        <v>E. 총체적과소형</v>
      </c>
      <c r="AS503">
        <f t="shared" si="156"/>
        <v>4.25</v>
      </c>
      <c r="AT503">
        <f t="shared" si="157"/>
        <v>3.545454545454545</v>
      </c>
      <c r="AU503">
        <f t="shared" si="158"/>
        <v>4.4375</v>
      </c>
      <c r="AV503" t="str">
        <f t="shared" si="159"/>
        <v/>
      </c>
    </row>
    <row r="504" spans="1:48" x14ac:dyDescent="0.3">
      <c r="A504" t="s">
        <v>143</v>
      </c>
      <c r="B504" t="s">
        <v>142</v>
      </c>
      <c r="C504">
        <v>2025</v>
      </c>
      <c r="D504" t="s">
        <v>96</v>
      </c>
      <c r="E504">
        <v>4</v>
      </c>
      <c r="F504">
        <v>8</v>
      </c>
      <c r="G504">
        <v>6</v>
      </c>
      <c r="H504">
        <v>2</v>
      </c>
      <c r="I504">
        <f t="shared" si="140"/>
        <v>5</v>
      </c>
      <c r="J504">
        <f t="array" ref="J504">STDEV(IF(($B$3:$B$722=$B504)*($C$3:$C$722=$C504)*($D$3:$D$722=$D504),$E$3:$E$722))</f>
        <v>1.699673171197595</v>
      </c>
      <c r="K504">
        <f t="shared" si="141"/>
        <v>6</v>
      </c>
      <c r="L504">
        <f t="array" ref="L504">STDEV(IF(($B$3:$B$722=$B504)*($C$3:$C$722=$C504)*($D$3:$D$722=$D504),$F$3:$F$722))</f>
        <v>1.3333333333333333</v>
      </c>
      <c r="M504">
        <f t="shared" si="142"/>
        <v>7</v>
      </c>
      <c r="N504">
        <f t="array" ref="N504">STDEV(IF(($B$3:$B$722=$B504)*($C$3:$C$722=$C504)*($D$3:$D$722=$D504),$G$3:$G$722))</f>
        <v>1.0540925533894598</v>
      </c>
      <c r="O504">
        <f t="shared" si="143"/>
        <v>3.6</v>
      </c>
      <c r="P504">
        <f t="array" ref="P504">STDEV(IF(($B$3:$B$722=$B504)*($C$3:$C$722=$C504)*($D$3:$D$722=$D504),$H$3:$H$722))</f>
        <v>2.4585451886114367</v>
      </c>
      <c r="Q504" s="35">
        <f t="shared" si="144"/>
        <v>-0.58834840541455213</v>
      </c>
      <c r="R504">
        <f t="shared" si="145"/>
        <v>1.5</v>
      </c>
      <c r="S504">
        <f t="shared" si="146"/>
        <v>-0.94868329805051377</v>
      </c>
      <c r="T504">
        <f t="shared" si="147"/>
        <v>-0.65079137345596849</v>
      </c>
      <c r="U504" s="22">
        <v>-2.0276923076923001E-2</v>
      </c>
      <c r="V504">
        <v>28</v>
      </c>
      <c r="W504">
        <v>30</v>
      </c>
      <c r="X504">
        <v>46</v>
      </c>
      <c r="Y504">
        <v>104</v>
      </c>
      <c r="Z504" s="25">
        <v>4.25</v>
      </c>
      <c r="AA504" s="28">
        <v>4.5</v>
      </c>
      <c r="AB504" s="28">
        <v>4.25</v>
      </c>
      <c r="AC504" s="28">
        <v>3.9</v>
      </c>
      <c r="AD504" s="31">
        <v>3</v>
      </c>
      <c r="AE504" s="31">
        <v>3.7</v>
      </c>
      <c r="AF504">
        <v>20</v>
      </c>
      <c r="AG504" s="28">
        <f t="shared" si="148"/>
        <v>4.2166666666666668</v>
      </c>
      <c r="AH504" s="31">
        <f t="shared" si="149"/>
        <v>3.35</v>
      </c>
      <c r="AI504" s="22" cm="1">
        <f t="array" ref="AI504">IF(U504="",0,IFERROR((U504-AVERAGEIFS($U$3:$U$722,$A$3:$A$722,$A504))/_xlfn.STDEV.S(_xlfn._xlws.FILTER($U$3:$U$722,$A$3:$A$722=$A504)),0))</f>
        <v>-0.26125719704969924</v>
      </c>
      <c r="AJ504" s="25">
        <f t="array" ref="AJ504">IFERROR((Z504-AVERAGEIFS($Z$3:$Z$722,$A$3:$A$722,$A504))/_xlfn.STDEV.S(_xlfn._xlws.FILTER($Z$3:$Z$722,$A$3:$A$722=$A504)),"")</f>
        <v>-0.13135313210197319</v>
      </c>
      <c r="AK504" s="28">
        <f t="array" ref="AK504">IFERROR((AG504-AVERAGEIFS($AG$3:$AG$722,$A$3:$A$722,$A504))/_xlfn.STDEV.S(_xlfn._xlws.FILTER($AG$3:$AG$722,$A$3:$A$722=$A504)),"")</f>
        <v>0.2915085920369449</v>
      </c>
      <c r="AL504" s="31">
        <f t="array" ref="AL504">IFERROR((AH504-AVERAGEIFS($AH$3:$AH$722,$A$3:$A$722,$A504))/_xlfn.STDEV.S(_xlfn._xlws.FILTER($AH$3:$AH$722,$A$3:$A$722=$A504)),"")</f>
        <v>-0.47430160587125964</v>
      </c>
      <c r="AM504" s="18">
        <f t="shared" si="150"/>
        <v>0.32709120836485289</v>
      </c>
      <c r="AN504" s="18">
        <f t="shared" si="151"/>
        <v>0.45699527331257894</v>
      </c>
      <c r="AO504">
        <f t="shared" si="152"/>
        <v>-0.12990406494772605</v>
      </c>
      <c r="AP504">
        <f t="shared" si="153"/>
        <v>1.2401918900874587</v>
      </c>
      <c r="AQ504">
        <f t="shared" si="154"/>
        <v>0.17648976758470886</v>
      </c>
      <c r="AR504" s="18" t="str">
        <f t="shared" si="155"/>
        <v>E. 총체적과소형</v>
      </c>
      <c r="AS504">
        <f t="shared" si="156"/>
        <v>3.545454545454545</v>
      </c>
      <c r="AT504">
        <f t="shared" si="157"/>
        <v>4.4375</v>
      </c>
      <c r="AU504" t="str">
        <f t="shared" si="158"/>
        <v/>
      </c>
      <c r="AV504" t="str">
        <f t="shared" si="159"/>
        <v/>
      </c>
    </row>
    <row r="505" spans="1:48" x14ac:dyDescent="0.3">
      <c r="A505" t="s">
        <v>143</v>
      </c>
      <c r="B505" t="s">
        <v>142</v>
      </c>
      <c r="C505">
        <v>2025</v>
      </c>
      <c r="D505" t="s">
        <v>97</v>
      </c>
      <c r="E505">
        <v>4</v>
      </c>
      <c r="F505">
        <v>8</v>
      </c>
      <c r="G505">
        <v>6</v>
      </c>
      <c r="H505">
        <v>2</v>
      </c>
      <c r="I505">
        <f t="shared" si="140"/>
        <v>5</v>
      </c>
      <c r="J505">
        <f t="array" ref="J505">STDEV(IF(($B$3:$B$722=$B505)*($C$3:$C$722=$C505)*($D$3:$D$722=$D505),$E$3:$E$722))</f>
        <v>1.699673171197595</v>
      </c>
      <c r="K505">
        <f t="shared" si="141"/>
        <v>6</v>
      </c>
      <c r="L505">
        <f t="array" ref="L505">STDEV(IF(($B$3:$B$722=$B505)*($C$3:$C$722=$C505)*($D$3:$D$722=$D505),$F$3:$F$722))</f>
        <v>1.3333333333333333</v>
      </c>
      <c r="M505">
        <f t="shared" si="142"/>
        <v>7</v>
      </c>
      <c r="N505">
        <f t="array" ref="N505">STDEV(IF(($B$3:$B$722=$B505)*($C$3:$C$722=$C505)*($D$3:$D$722=$D505),$G$3:$G$722))</f>
        <v>1.0540925533894598</v>
      </c>
      <c r="O505">
        <f t="shared" si="143"/>
        <v>3.6</v>
      </c>
      <c r="P505">
        <f t="array" ref="P505">STDEV(IF(($B$3:$B$722=$B505)*($C$3:$C$722=$C505)*($D$3:$D$722=$D505),$H$3:$H$722))</f>
        <v>2.4585451886114367</v>
      </c>
      <c r="Q505" s="35">
        <f t="shared" si="144"/>
        <v>-0.58834840541455213</v>
      </c>
      <c r="R505">
        <f t="shared" si="145"/>
        <v>1.5</v>
      </c>
      <c r="S505">
        <f t="shared" si="146"/>
        <v>-0.94868329805051377</v>
      </c>
      <c r="T505">
        <f t="shared" si="147"/>
        <v>-0.65079137345596849</v>
      </c>
      <c r="U505" s="22">
        <v>0.29735781249999998</v>
      </c>
      <c r="V505">
        <v>83</v>
      </c>
      <c r="W505">
        <v>22</v>
      </c>
      <c r="X505">
        <v>87</v>
      </c>
      <c r="Y505">
        <v>192</v>
      </c>
      <c r="Z505" s="25">
        <v>3.545454545454545</v>
      </c>
      <c r="AA505" s="28">
        <v>4.1818181818181817</v>
      </c>
      <c r="AB505" s="28">
        <v>3.2727272727272729</v>
      </c>
      <c r="AC505" s="28">
        <v>2.1818181818181821</v>
      </c>
      <c r="AD505" s="31">
        <v>3.0909090909090908</v>
      </c>
      <c r="AE505" s="31">
        <v>2.1818181818181821</v>
      </c>
      <c r="AF505">
        <v>11</v>
      </c>
      <c r="AG505" s="28">
        <f t="shared" si="148"/>
        <v>3.2121212121212124</v>
      </c>
      <c r="AH505" s="31">
        <f t="shared" si="149"/>
        <v>2.6363636363636367</v>
      </c>
      <c r="AI505" s="22" cm="1">
        <f t="array" ref="AI505">IF(U505="",0,IFERROR((U505-AVERAGEIFS($U$3:$U$722,$A$3:$A$722,$A505))/_xlfn.STDEV.S(_xlfn._xlws.FILTER($U$3:$U$722,$A$3:$A$722=$A505)),0))</f>
        <v>0.95645617572707342</v>
      </c>
      <c r="AJ505" s="25">
        <f t="array" ref="AJ505">IFERROR((Z505-AVERAGEIFS($Z$3:$Z$722,$A$3:$A$722,$A505))/_xlfn.STDEV.S(_xlfn._xlws.FILTER($Z$3:$Z$722,$A$3:$A$722=$A505)),"")</f>
        <v>-2.6878803422465549</v>
      </c>
      <c r="AK505" s="28">
        <f t="array" ref="AK505">IFERROR((AG505-AVERAGEIFS($AG$3:$AG$722,$A$3:$A$722,$A505))/_xlfn.STDEV.S(_xlfn._xlws.FILTER($AG$3:$AG$722,$A$3:$A$722=$A505)),"")</f>
        <v>-2.7465389131768658</v>
      </c>
      <c r="AL505" s="31">
        <f t="array" ref="AL505">IFERROR((AH505-AVERAGEIFS($AH$3:$AH$722,$A$3:$A$722,$A505))/_xlfn.STDEV.S(_xlfn._xlws.FILTER($AH$3:$AH$722,$A$3:$A$722=$A505)),"")</f>
        <v>-2.4868955204718262</v>
      </c>
      <c r="AM505" s="18">
        <f t="shared" si="150"/>
        <v>1.5448045811416256</v>
      </c>
      <c r="AN505" s="18">
        <f t="shared" si="151"/>
        <v>-2.0995319368320029</v>
      </c>
      <c r="AO505">
        <f t="shared" si="152"/>
        <v>3.6443365179736285</v>
      </c>
      <c r="AP505">
        <f t="shared" si="153"/>
        <v>-1.7978556151263521</v>
      </c>
      <c r="AQ505">
        <f t="shared" si="154"/>
        <v>-1.8361041470158577</v>
      </c>
      <c r="AR505" s="18" t="str">
        <f t="shared" si="155"/>
        <v>C. 내부은폐형</v>
      </c>
      <c r="AS505">
        <f t="shared" si="156"/>
        <v>4.4375</v>
      </c>
      <c r="AT505" t="str">
        <f t="shared" si="157"/>
        <v/>
      </c>
      <c r="AU505" t="str">
        <f t="shared" si="158"/>
        <v/>
      </c>
      <c r="AV505" t="str">
        <f t="shared" si="159"/>
        <v/>
      </c>
    </row>
    <row r="506" spans="1:48" x14ac:dyDescent="0.3">
      <c r="A506" t="s">
        <v>143</v>
      </c>
      <c r="B506" t="s">
        <v>142</v>
      </c>
      <c r="C506">
        <v>2025</v>
      </c>
      <c r="D506" t="s">
        <v>98</v>
      </c>
      <c r="E506">
        <v>4</v>
      </c>
      <c r="F506">
        <v>8</v>
      </c>
      <c r="G506">
        <v>6</v>
      </c>
      <c r="H506">
        <v>2</v>
      </c>
      <c r="I506">
        <f t="shared" si="140"/>
        <v>5</v>
      </c>
      <c r="J506">
        <f t="array" ref="J506">STDEV(IF(($B$3:$B$722=$B506)*($C$3:$C$722=$C506)*($D$3:$D$722=$D506),$E$3:$E$722))</f>
        <v>1.699673171197595</v>
      </c>
      <c r="K506">
        <f t="shared" si="141"/>
        <v>6</v>
      </c>
      <c r="L506">
        <f t="array" ref="L506">STDEV(IF(($B$3:$B$722=$B506)*($C$3:$C$722=$C506)*($D$3:$D$722=$D506),$F$3:$F$722))</f>
        <v>1.3333333333333333</v>
      </c>
      <c r="M506">
        <f t="shared" si="142"/>
        <v>7</v>
      </c>
      <c r="N506">
        <f t="array" ref="N506">STDEV(IF(($B$3:$B$722=$B506)*($C$3:$C$722=$C506)*($D$3:$D$722=$D506),$G$3:$G$722))</f>
        <v>1.0540925533894598</v>
      </c>
      <c r="O506">
        <f t="shared" si="143"/>
        <v>3.6</v>
      </c>
      <c r="P506">
        <f t="array" ref="P506">STDEV(IF(($B$3:$B$722=$B506)*($C$3:$C$722=$C506)*($D$3:$D$722=$D506),$H$3:$H$722))</f>
        <v>2.4585451886114367</v>
      </c>
      <c r="Q506" s="35">
        <f t="shared" si="144"/>
        <v>-0.58834840541455213</v>
      </c>
      <c r="R506">
        <f t="shared" si="145"/>
        <v>1.5</v>
      </c>
      <c r="S506">
        <f t="shared" si="146"/>
        <v>-0.94868329805051377</v>
      </c>
      <c r="T506">
        <f t="shared" si="147"/>
        <v>-0.65079137345596849</v>
      </c>
      <c r="U506" s="22">
        <v>0.4564907692307692</v>
      </c>
      <c r="V506">
        <v>76</v>
      </c>
      <c r="W506">
        <v>13</v>
      </c>
      <c r="X506">
        <v>41</v>
      </c>
      <c r="Y506">
        <v>130</v>
      </c>
      <c r="Z506" s="25">
        <v>4.4375</v>
      </c>
      <c r="AA506" s="28">
        <v>4.5625</v>
      </c>
      <c r="AB506" s="28">
        <v>3.8125</v>
      </c>
      <c r="AC506" s="28">
        <v>3.625</v>
      </c>
      <c r="AD506" s="31">
        <v>3.375</v>
      </c>
      <c r="AE506" s="31">
        <v>3.8125</v>
      </c>
      <c r="AF506">
        <v>16</v>
      </c>
      <c r="AG506" s="28">
        <f t="shared" si="148"/>
        <v>4</v>
      </c>
      <c r="AH506" s="31">
        <f t="shared" si="149"/>
        <v>3.59375</v>
      </c>
      <c r="AI506" s="22" cm="1">
        <f t="array" ref="AI506">IF(U506="",0,IFERROR((U506-AVERAGEIFS($U$3:$U$722,$A$3:$A$722,$A506))/_xlfn.STDEV.S(_xlfn._xlws.FILTER($U$3:$U$722,$A$3:$A$722=$A506)),0))</f>
        <v>1.5665227325493423</v>
      </c>
      <c r="AJ506" s="25">
        <f t="array" ref="AJ506">IFERROR((Z506-AVERAGEIFS($Z$3:$Z$722,$A$3:$A$722,$A506))/_xlfn.STDEV.S(_xlfn._xlws.FILTER($Z$3:$Z$722,$A$3:$A$722=$A506)),"")</f>
        <v>0.54901298027521339</v>
      </c>
      <c r="AK506" s="28">
        <f t="array" ref="AK506">IFERROR((AG506-AVERAGEIFS($AG$3:$AG$722,$A$3:$A$722,$A506))/_xlfn.STDEV.S(_xlfn._xlws.FILTER($AG$3:$AG$722,$A$3:$A$722=$A506)),"")</f>
        <v>-0.36375655614642649</v>
      </c>
      <c r="AL506" s="31">
        <f t="array" ref="AL506">IFERROR((AH506-AVERAGEIFS($AH$3:$AH$722,$A$3:$A$722,$A506))/_xlfn.STDEV.S(_xlfn._xlws.FILTER($AH$3:$AH$722,$A$3:$A$722=$A506)),"")</f>
        <v>0.21312099712527149</v>
      </c>
      <c r="AM506" s="18">
        <f t="shared" si="150"/>
        <v>2.1548711379638945</v>
      </c>
      <c r="AN506" s="18">
        <f t="shared" si="151"/>
        <v>1.1373613856897655</v>
      </c>
      <c r="AO506">
        <f t="shared" si="152"/>
        <v>1.0175097522741288</v>
      </c>
      <c r="AP506">
        <f t="shared" si="153"/>
        <v>0.58492674190408733</v>
      </c>
      <c r="AQ506">
        <f t="shared" si="154"/>
        <v>0.86391237058123993</v>
      </c>
      <c r="AR506" s="18" t="str">
        <f t="shared" si="155"/>
        <v>E. 총체적과소형</v>
      </c>
      <c r="AS506" t="str">
        <f t="shared" si="156"/>
        <v/>
      </c>
      <c r="AT506" t="str">
        <f t="shared" si="157"/>
        <v/>
      </c>
      <c r="AU506" t="str">
        <f t="shared" si="158"/>
        <v/>
      </c>
      <c r="AV506" t="str">
        <f t="shared" si="159"/>
        <v/>
      </c>
    </row>
    <row r="507" spans="1:48" x14ac:dyDescent="0.3">
      <c r="A507" t="s">
        <v>144</v>
      </c>
      <c r="B507" t="s">
        <v>142</v>
      </c>
      <c r="C507">
        <v>2023</v>
      </c>
      <c r="D507" t="s">
        <v>87</v>
      </c>
      <c r="E507">
        <v>6</v>
      </c>
      <c r="F507">
        <v>8</v>
      </c>
      <c r="G507">
        <v>8</v>
      </c>
      <c r="H507">
        <v>4</v>
      </c>
      <c r="I507">
        <f t="shared" si="140"/>
        <v>5.2</v>
      </c>
      <c r="J507">
        <f t="array" ref="J507">STDEV(IF(($B$3:$B$722=$B507)*($C$3:$C$722=$C507)*($D$3:$D$722=$D507),$E$3:$E$722))</f>
        <v>1.9321835661585924</v>
      </c>
      <c r="K507">
        <f t="shared" si="141"/>
        <v>6.4</v>
      </c>
      <c r="L507">
        <f t="array" ref="L507">STDEV(IF(($B$3:$B$722=$B507)*($C$3:$C$722=$C507)*($D$3:$D$722=$D507),$F$3:$F$722))</f>
        <v>0.84327404271156636</v>
      </c>
      <c r="M507">
        <f t="shared" si="142"/>
        <v>7</v>
      </c>
      <c r="N507">
        <f t="array" ref="N507">STDEV(IF(($B$3:$B$722=$B507)*($C$3:$C$722=$C507)*($D$3:$D$722=$D507),$G$3:$G$722))</f>
        <v>1.0540925533894598</v>
      </c>
      <c r="O507">
        <f t="shared" si="143"/>
        <v>4</v>
      </c>
      <c r="P507">
        <f t="array" ref="P507">STDEV(IF(($B$3:$B$722=$B507)*($C$3:$C$722=$C507)*($D$3:$D$722=$D507),$H$3:$H$722))</f>
        <v>2.2607766610417559</v>
      </c>
      <c r="Q507" s="35">
        <f t="shared" si="144"/>
        <v>0.41403933560541228</v>
      </c>
      <c r="R507">
        <f t="shared" si="145"/>
        <v>1.8973665961010304</v>
      </c>
      <c r="S507">
        <f t="shared" si="146"/>
        <v>0.94868329805051377</v>
      </c>
      <c r="T507">
        <f t="shared" si="147"/>
        <v>0</v>
      </c>
      <c r="V507">
        <v>0</v>
      </c>
      <c r="W507">
        <v>0</v>
      </c>
      <c r="X507">
        <v>0</v>
      </c>
      <c r="Y507">
        <v>0</v>
      </c>
      <c r="Z507">
        <v>3.8048780487804881</v>
      </c>
      <c r="AA507">
        <v>3.9512195121951219</v>
      </c>
      <c r="AB507">
        <v>4.1951219512195124</v>
      </c>
      <c r="AC507">
        <v>3.4390243902439019</v>
      </c>
      <c r="AD507">
        <v>3</v>
      </c>
      <c r="AE507">
        <v>2.6341463414634152</v>
      </c>
      <c r="AF507">
        <v>41</v>
      </c>
      <c r="AG507" s="28">
        <f t="shared" si="148"/>
        <v>3.8617886178861789</v>
      </c>
      <c r="AH507" s="31">
        <f t="shared" si="149"/>
        <v>2.8170731707317076</v>
      </c>
      <c r="AI507" s="22" cm="1">
        <f t="array" ref="AI507">IF(U507="",0,IFERROR((U507-AVERAGEIFS($U$3:$U$722,$A$3:$A$722,$A507))/_xlfn.STDEV.S(_xlfn._xlws.FILTER($U$3:$U$722,$A$3:$A$722=$A507)),0))</f>
        <v>0</v>
      </c>
      <c r="AJ507" s="25">
        <f t="array" ref="AJ507">IFERROR((Z507-AVERAGEIFS($Z$3:$Z$722,$A$3:$A$722,$A507))/_xlfn.STDEV.S(_xlfn._xlws.FILTER($Z$3:$Z$722,$A$3:$A$722=$A507)),"")</f>
        <v>-1.4648732245937033</v>
      </c>
      <c r="AK507" s="28">
        <f t="array" ref="AK507">IFERROR((AG507-AVERAGEIFS($AG$3:$AG$722,$A$3:$A$722,$A507))/_xlfn.STDEV.S(_xlfn._xlws.FILTER($AG$3:$AG$722,$A$3:$A$722=$A507)),"")</f>
        <v>-1.2086913830021377</v>
      </c>
      <c r="AL507" s="31">
        <f t="array" ref="AL507">IFERROR((AH507-AVERAGEIFS($AH$3:$AH$722,$A$3:$A$722,$A507))/_xlfn.STDEV.S(_xlfn._xlws.FILTER($AH$3:$AH$722,$A$3:$A$722=$A507)),"")</f>
        <v>-0.86382861076723516</v>
      </c>
      <c r="AM507" s="18">
        <f t="shared" si="150"/>
        <v>-0.41403933560541228</v>
      </c>
      <c r="AN507" s="18">
        <f t="shared" si="151"/>
        <v>-1.8789125601991157</v>
      </c>
      <c r="AO507">
        <f t="shared" si="152"/>
        <v>1.4648732245937033</v>
      </c>
      <c r="AP507">
        <f t="shared" si="153"/>
        <v>-2.1573746810526515</v>
      </c>
      <c r="AQ507">
        <f t="shared" si="154"/>
        <v>-0.86382861076723516</v>
      </c>
      <c r="AR507" s="18" t="str">
        <f t="shared" si="155"/>
        <v>A. 총체적과장형</v>
      </c>
      <c r="AS507">
        <f t="shared" si="156"/>
        <v>4.166666666666667</v>
      </c>
      <c r="AT507">
        <f t="shared" si="157"/>
        <v>3.6190476190476191</v>
      </c>
      <c r="AU507">
        <f t="shared" si="158"/>
        <v>4.1470588235294121</v>
      </c>
      <c r="AV507">
        <f t="shared" si="159"/>
        <v>4.05</v>
      </c>
    </row>
    <row r="508" spans="1:48" x14ac:dyDescent="0.3">
      <c r="A508" t="s">
        <v>144</v>
      </c>
      <c r="B508" t="s">
        <v>142</v>
      </c>
      <c r="C508">
        <v>2023</v>
      </c>
      <c r="D508" t="s">
        <v>88</v>
      </c>
      <c r="E508">
        <v>6</v>
      </c>
      <c r="F508">
        <v>8</v>
      </c>
      <c r="G508">
        <v>8</v>
      </c>
      <c r="H508">
        <v>4</v>
      </c>
      <c r="I508">
        <f t="shared" si="140"/>
        <v>5.2</v>
      </c>
      <c r="J508">
        <f t="array" ref="J508">STDEV(IF(($B$3:$B$722=$B508)*($C$3:$C$722=$C508)*($D$3:$D$722=$D508),$E$3:$E$722))</f>
        <v>1.9321835661585924</v>
      </c>
      <c r="K508">
        <f t="shared" si="141"/>
        <v>6.4</v>
      </c>
      <c r="L508">
        <f t="array" ref="L508">STDEV(IF(($B$3:$B$722=$B508)*($C$3:$C$722=$C508)*($D$3:$D$722=$D508),$F$3:$F$722))</f>
        <v>0.84327404271156636</v>
      </c>
      <c r="M508">
        <f t="shared" si="142"/>
        <v>7</v>
      </c>
      <c r="N508">
        <f t="array" ref="N508">STDEV(IF(($B$3:$B$722=$B508)*($C$3:$C$722=$C508)*($D$3:$D$722=$D508),$G$3:$G$722))</f>
        <v>1.0540925533894598</v>
      </c>
      <c r="O508">
        <f t="shared" si="143"/>
        <v>4</v>
      </c>
      <c r="P508">
        <f t="array" ref="P508">STDEV(IF(($B$3:$B$722=$B508)*($C$3:$C$722=$C508)*($D$3:$D$722=$D508),$H$3:$H$722))</f>
        <v>2.2607766610417559</v>
      </c>
      <c r="Q508" s="35">
        <f t="shared" si="144"/>
        <v>0.41403933560541228</v>
      </c>
      <c r="R508">
        <f t="shared" si="145"/>
        <v>1.8973665961010304</v>
      </c>
      <c r="S508">
        <f t="shared" si="146"/>
        <v>0.94868329805051377</v>
      </c>
      <c r="T508">
        <f t="shared" si="147"/>
        <v>0</v>
      </c>
      <c r="V508">
        <v>0</v>
      </c>
      <c r="W508">
        <v>0</v>
      </c>
      <c r="X508">
        <v>0</v>
      </c>
      <c r="Y508">
        <v>0</v>
      </c>
      <c r="Z508" s="25">
        <v>4.166666666666667</v>
      </c>
      <c r="AA508" s="28">
        <v>4.1111111111111107</v>
      </c>
      <c r="AB508" s="28">
        <v>4.3888888888888893</v>
      </c>
      <c r="AC508" s="28">
        <v>3.666666666666667</v>
      </c>
      <c r="AD508" s="31">
        <v>3.2777777777777781</v>
      </c>
      <c r="AE508" s="31">
        <v>2.5</v>
      </c>
      <c r="AF508">
        <v>18</v>
      </c>
      <c r="AG508" s="28">
        <f t="shared" si="148"/>
        <v>4.0555555555555562</v>
      </c>
      <c r="AH508" s="31">
        <f t="shared" si="149"/>
        <v>2.8888888888888893</v>
      </c>
      <c r="AI508" s="22" cm="1">
        <f t="array" ref="AI508">IF(U508="",0,IFERROR((U508-AVERAGEIFS($U$3:$U$722,$A$3:$A$722,$A508))/_xlfn.STDEV.S(_xlfn._xlws.FILTER($U$3:$U$722,$A$3:$A$722=$A508)),0))</f>
        <v>0</v>
      </c>
      <c r="AJ508" s="25">
        <f t="array" ref="AJ508">IFERROR((Z508-AVERAGEIFS($Z$3:$Z$722,$A$3:$A$722,$A508))/_xlfn.STDEV.S(_xlfn._xlws.FILTER($Z$3:$Z$722,$A$3:$A$722=$A508)),"")</f>
        <v>0.18749580025795892</v>
      </c>
      <c r="AK508" s="28">
        <f t="array" ref="AK508">IFERROR((AG508-AVERAGEIFS($AG$3:$AG$722,$A$3:$A$722,$A508))/_xlfn.STDEV.S(_xlfn._xlws.FILTER($AG$3:$AG$722,$A$3:$A$722=$A508)),"")</f>
        <v>-2.0018482375824095E-2</v>
      </c>
      <c r="AL508" s="31">
        <f t="array" ref="AL508">IFERROR((AH508-AVERAGEIFS($AH$3:$AH$722,$A$3:$A$722,$A508))/_xlfn.STDEV.S(_xlfn._xlws.FILTER($AH$3:$AH$722,$A$3:$A$722=$A508)),"")</f>
        <v>-0.51572803290308722</v>
      </c>
      <c r="AM508" s="18">
        <f t="shared" si="150"/>
        <v>-0.41403933560541228</v>
      </c>
      <c r="AN508" s="18">
        <f t="shared" si="151"/>
        <v>-0.22654353534745336</v>
      </c>
      <c r="AO508">
        <f t="shared" si="152"/>
        <v>-0.18749580025795892</v>
      </c>
      <c r="AP508">
        <f t="shared" si="153"/>
        <v>-0.96870178042633781</v>
      </c>
      <c r="AQ508">
        <f t="shared" si="154"/>
        <v>-0.51572803290308722</v>
      </c>
      <c r="AR508" s="18" t="str">
        <f t="shared" si="155"/>
        <v>D. 균형일치형</v>
      </c>
      <c r="AS508">
        <f t="shared" si="156"/>
        <v>3.6190476190476191</v>
      </c>
      <c r="AT508">
        <f t="shared" si="157"/>
        <v>4.1470588235294121</v>
      </c>
      <c r="AU508">
        <f t="shared" si="158"/>
        <v>4.05</v>
      </c>
      <c r="AV508">
        <f t="shared" si="159"/>
        <v>4.1632653061224492</v>
      </c>
    </row>
    <row r="509" spans="1:48" x14ac:dyDescent="0.3">
      <c r="A509" t="s">
        <v>144</v>
      </c>
      <c r="B509" t="s">
        <v>142</v>
      </c>
      <c r="C509">
        <v>2023</v>
      </c>
      <c r="D509" t="s">
        <v>89</v>
      </c>
      <c r="E509">
        <v>6</v>
      </c>
      <c r="F509">
        <v>8</v>
      </c>
      <c r="G509">
        <v>8</v>
      </c>
      <c r="H509">
        <v>4</v>
      </c>
      <c r="I509">
        <f t="shared" si="140"/>
        <v>5.2</v>
      </c>
      <c r="J509">
        <f t="array" ref="J509">STDEV(IF(($B$3:$B$722=$B509)*($C$3:$C$722=$C509)*($D$3:$D$722=$D509),$E$3:$E$722))</f>
        <v>1.9321835661585924</v>
      </c>
      <c r="K509">
        <f t="shared" si="141"/>
        <v>6.4</v>
      </c>
      <c r="L509">
        <f t="array" ref="L509">STDEV(IF(($B$3:$B$722=$B509)*($C$3:$C$722=$C509)*($D$3:$D$722=$D509),$F$3:$F$722))</f>
        <v>0.84327404271156636</v>
      </c>
      <c r="M509">
        <f t="shared" si="142"/>
        <v>7</v>
      </c>
      <c r="N509">
        <f t="array" ref="N509">STDEV(IF(($B$3:$B$722=$B509)*($C$3:$C$722=$C509)*($D$3:$D$722=$D509),$G$3:$G$722))</f>
        <v>1.0540925533894598</v>
      </c>
      <c r="O509">
        <f t="shared" si="143"/>
        <v>4</v>
      </c>
      <c r="P509">
        <f t="array" ref="P509">STDEV(IF(($B$3:$B$722=$B509)*($C$3:$C$722=$C509)*($D$3:$D$722=$D509),$H$3:$H$722))</f>
        <v>2.2607766610417559</v>
      </c>
      <c r="Q509" s="35">
        <f t="shared" si="144"/>
        <v>0.41403933560541228</v>
      </c>
      <c r="R509">
        <f t="shared" si="145"/>
        <v>1.8973665961010304</v>
      </c>
      <c r="S509">
        <f t="shared" si="146"/>
        <v>0.94868329805051377</v>
      </c>
      <c r="T509">
        <f t="shared" si="147"/>
        <v>0</v>
      </c>
      <c r="U509" s="22">
        <v>0.1603</v>
      </c>
      <c r="V509">
        <v>1</v>
      </c>
      <c r="W509">
        <v>0</v>
      </c>
      <c r="X509">
        <v>5</v>
      </c>
      <c r="Y509">
        <v>6</v>
      </c>
      <c r="Z509" s="25">
        <v>3.6190476190476191</v>
      </c>
      <c r="AA509" s="28">
        <v>3.8571428571428572</v>
      </c>
      <c r="AB509" s="28">
        <v>4.0952380952380949</v>
      </c>
      <c r="AC509" s="28">
        <v>3.1428571428571428</v>
      </c>
      <c r="AD509" s="31">
        <v>2.7619047619047619</v>
      </c>
      <c r="AE509" s="31">
        <v>2.4761904761904758</v>
      </c>
      <c r="AF509">
        <v>21</v>
      </c>
      <c r="AG509" s="28">
        <f t="shared" si="148"/>
        <v>3.6984126984126982</v>
      </c>
      <c r="AH509" s="31">
        <f t="shared" si="149"/>
        <v>2.6190476190476186</v>
      </c>
      <c r="AI509" s="22" cm="1">
        <f t="array" ref="AI509">IF(U509="",0,IFERROR((U509-AVERAGEIFS($U$3:$U$722,$A$3:$A$722,$A509))/_xlfn.STDEV.S(_xlfn._xlws.FILTER($U$3:$U$722,$A$3:$A$722=$A509)),0))</f>
        <v>-2.2077845310547102</v>
      </c>
      <c r="AJ509" s="25">
        <f t="array" ref="AJ509">IFERROR((Z509-AVERAGEIFS($Z$3:$Z$722,$A$3:$A$722,$A509))/_xlfn.STDEV.S(_xlfn._xlws.FILTER($Z$3:$Z$722,$A$3:$A$722=$A509)),"")</f>
        <v>-2.3136020977117333</v>
      </c>
      <c r="AK509" s="28">
        <f t="array" ref="AK509">IFERROR((AG509-AVERAGEIFS($AG$3:$AG$722,$A$3:$A$722,$A509))/_xlfn.STDEV.S(_xlfn._xlws.FILTER($AG$3:$AG$722,$A$3:$A$722=$A509)),"")</f>
        <v>-2.2109290734403064</v>
      </c>
      <c r="AL509" s="31">
        <f t="array" ref="AL509">IFERROR((AH509-AVERAGEIFS($AH$3:$AH$722,$A$3:$A$722,$A509))/_xlfn.STDEV.S(_xlfn._xlws.FILTER($AH$3:$AH$722,$A$3:$A$722=$A509)),"")</f>
        <v>-1.8236854602416936</v>
      </c>
      <c r="AM509" s="18">
        <f t="shared" si="150"/>
        <v>-2.6218238666601223</v>
      </c>
      <c r="AN509" s="18">
        <f t="shared" si="151"/>
        <v>-2.7276414333171455</v>
      </c>
      <c r="AO509">
        <f t="shared" si="152"/>
        <v>0.10581756665702313</v>
      </c>
      <c r="AP509">
        <f t="shared" si="153"/>
        <v>-3.1596123714908204</v>
      </c>
      <c r="AQ509">
        <f t="shared" si="154"/>
        <v>-1.8236854602416936</v>
      </c>
      <c r="AR509" s="18" t="str">
        <f t="shared" si="155"/>
        <v>A. 총체적과장형</v>
      </c>
      <c r="AS509">
        <f t="shared" si="156"/>
        <v>4.1470588235294121</v>
      </c>
      <c r="AT509">
        <f t="shared" si="157"/>
        <v>4.05</v>
      </c>
      <c r="AU509">
        <f t="shared" si="158"/>
        <v>4.1632653061224492</v>
      </c>
      <c r="AV509">
        <f t="shared" si="159"/>
        <v>4.333333333333333</v>
      </c>
    </row>
    <row r="510" spans="1:48" x14ac:dyDescent="0.3">
      <c r="A510" t="s">
        <v>144</v>
      </c>
      <c r="B510" t="s">
        <v>142</v>
      </c>
      <c r="C510">
        <v>2023</v>
      </c>
      <c r="D510" t="s">
        <v>90</v>
      </c>
      <c r="E510">
        <v>6</v>
      </c>
      <c r="F510">
        <v>8</v>
      </c>
      <c r="G510">
        <v>8</v>
      </c>
      <c r="H510">
        <v>4</v>
      </c>
      <c r="I510">
        <f t="shared" si="140"/>
        <v>5.2</v>
      </c>
      <c r="J510">
        <f t="array" ref="J510">STDEV(IF(($B$3:$B$722=$B510)*($C$3:$C$722=$C510)*($D$3:$D$722=$D510),$E$3:$E$722))</f>
        <v>1.9321835661585924</v>
      </c>
      <c r="K510">
        <f t="shared" si="141"/>
        <v>6.4</v>
      </c>
      <c r="L510">
        <f t="array" ref="L510">STDEV(IF(($B$3:$B$722=$B510)*($C$3:$C$722=$C510)*($D$3:$D$722=$D510),$F$3:$F$722))</f>
        <v>0.84327404271156636</v>
      </c>
      <c r="M510">
        <f t="shared" si="142"/>
        <v>7</v>
      </c>
      <c r="N510">
        <f t="array" ref="N510">STDEV(IF(($B$3:$B$722=$B510)*($C$3:$C$722=$C510)*($D$3:$D$722=$D510),$G$3:$G$722))</f>
        <v>1.0540925533894598</v>
      </c>
      <c r="O510">
        <f t="shared" si="143"/>
        <v>4</v>
      </c>
      <c r="P510">
        <f t="array" ref="P510">STDEV(IF(($B$3:$B$722=$B510)*($C$3:$C$722=$C510)*($D$3:$D$722=$D510),$H$3:$H$722))</f>
        <v>2.2607766610417559</v>
      </c>
      <c r="Q510" s="35">
        <f t="shared" si="144"/>
        <v>0.41403933560541228</v>
      </c>
      <c r="R510">
        <f t="shared" si="145"/>
        <v>1.8973665961010304</v>
      </c>
      <c r="S510">
        <f t="shared" si="146"/>
        <v>0.94868329805051377</v>
      </c>
      <c r="T510">
        <f t="shared" si="147"/>
        <v>0</v>
      </c>
      <c r="U510" s="22">
        <v>0.6051603773584906</v>
      </c>
      <c r="V510">
        <v>74</v>
      </c>
      <c r="W510">
        <v>5</v>
      </c>
      <c r="X510">
        <v>27</v>
      </c>
      <c r="Y510">
        <v>106</v>
      </c>
      <c r="Z510" s="25">
        <v>4.1470588235294121</v>
      </c>
      <c r="AA510" s="28">
        <v>4.1764705882352944</v>
      </c>
      <c r="AB510" s="28">
        <v>4.5294117647058822</v>
      </c>
      <c r="AC510" s="28">
        <v>3.8235294117647061</v>
      </c>
      <c r="AD510" s="31">
        <v>2.7058823529411771</v>
      </c>
      <c r="AE510" s="31">
        <v>2.7058823529411771</v>
      </c>
      <c r="AF510">
        <v>34</v>
      </c>
      <c r="AG510" s="28">
        <f t="shared" si="148"/>
        <v>4.1764705882352944</v>
      </c>
      <c r="AH510" s="31">
        <f t="shared" si="149"/>
        <v>2.7058823529411771</v>
      </c>
      <c r="AI510" s="22" cm="1">
        <f t="array" ref="AI510">IF(U510="",0,IFERROR((U510-AVERAGEIFS($U$3:$U$722,$A$3:$A$722,$A510))/_xlfn.STDEV.S(_xlfn._xlws.FILTER($U$3:$U$722,$A$3:$A$722=$A510)),0))</f>
        <v>1.2652306450620512</v>
      </c>
      <c r="AJ510" s="25">
        <f t="array" ref="AJ510">IFERROR((Z510-AVERAGEIFS($Z$3:$Z$722,$A$3:$A$722,$A510))/_xlfn.STDEV.S(_xlfn._xlws.FILTER($Z$3:$Z$722,$A$3:$A$722=$A510)),"")</f>
        <v>9.7942422837049598E-2</v>
      </c>
      <c r="AK510" s="28">
        <f t="array" ref="AK510">IFERROR((AG510-AVERAGEIFS($AG$3:$AG$722,$A$3:$A$722,$A510))/_xlfn.STDEV.S(_xlfn._xlws.FILTER($AG$3:$AG$722,$A$3:$A$722=$A510)),"")</f>
        <v>0.72174078963162358</v>
      </c>
      <c r="AL510" s="31">
        <f t="array" ref="AL510">IFERROR((AH510-AVERAGEIFS($AH$3:$AH$722,$A$3:$A$722,$A510))/_xlfn.STDEV.S(_xlfn._xlws.FILTER($AH$3:$AH$722,$A$3:$A$722=$A510)),"")</f>
        <v>-1.4027856652849757</v>
      </c>
      <c r="AM510" s="18">
        <f t="shared" si="150"/>
        <v>0.8511913094566389</v>
      </c>
      <c r="AN510" s="18">
        <f t="shared" si="151"/>
        <v>-0.31609691276836271</v>
      </c>
      <c r="AO510">
        <f t="shared" si="152"/>
        <v>1.1672882222250016</v>
      </c>
      <c r="AP510">
        <f t="shared" si="153"/>
        <v>-0.22694250841889019</v>
      </c>
      <c r="AQ510">
        <f t="shared" si="154"/>
        <v>-1.4027856652849757</v>
      </c>
      <c r="AR510" s="18" t="str">
        <f t="shared" si="155"/>
        <v>C. 내부은폐형</v>
      </c>
      <c r="AS510">
        <f t="shared" si="156"/>
        <v>4.05</v>
      </c>
      <c r="AT510">
        <f t="shared" si="157"/>
        <v>4.1632653061224492</v>
      </c>
      <c r="AU510">
        <f t="shared" si="158"/>
        <v>4.333333333333333</v>
      </c>
      <c r="AV510">
        <f t="shared" si="159"/>
        <v>4.2333333333333334</v>
      </c>
    </row>
    <row r="511" spans="1:48" x14ac:dyDescent="0.3">
      <c r="A511" t="s">
        <v>144</v>
      </c>
      <c r="B511" t="s">
        <v>142</v>
      </c>
      <c r="C511">
        <v>2024</v>
      </c>
      <c r="D511" t="s">
        <v>91</v>
      </c>
      <c r="E511">
        <v>6</v>
      </c>
      <c r="F511">
        <v>8</v>
      </c>
      <c r="G511">
        <v>8</v>
      </c>
      <c r="H511">
        <v>4</v>
      </c>
      <c r="I511">
        <f t="shared" si="140"/>
        <v>5.4</v>
      </c>
      <c r="J511">
        <f t="array" ref="J511">STDEV(IF(($B$3:$B$722=$B511)*($C$3:$C$722=$C511)*($D$3:$D$722=$D511),$E$3:$E$722))</f>
        <v>0.96609178307929455</v>
      </c>
      <c r="K511">
        <f t="shared" si="141"/>
        <v>6.2</v>
      </c>
      <c r="L511">
        <f t="array" ref="L511">STDEV(IF(($B$3:$B$722=$B511)*($C$3:$C$722=$C511)*($D$3:$D$722=$D511),$F$3:$F$722))</f>
        <v>1.4757295747452446</v>
      </c>
      <c r="M511">
        <f t="shared" si="142"/>
        <v>6.6</v>
      </c>
      <c r="N511">
        <f t="array" ref="N511">STDEV(IF(($B$3:$B$722=$B511)*($C$3:$C$722=$C511)*($D$3:$D$722=$D511),$G$3:$G$722))</f>
        <v>1.3498971154211048</v>
      </c>
      <c r="O511">
        <f t="shared" si="143"/>
        <v>4.2</v>
      </c>
      <c r="P511">
        <f t="array" ref="P511">STDEV(IF(($B$3:$B$722=$B511)*($C$3:$C$722=$C511)*($D$3:$D$722=$D511),$H$3:$H$722))</f>
        <v>1.1352924243950933</v>
      </c>
      <c r="Q511" s="35">
        <f t="shared" si="144"/>
        <v>0.62105900340811926</v>
      </c>
      <c r="R511">
        <f t="shared" si="145"/>
        <v>1.2197356689220884</v>
      </c>
      <c r="S511">
        <f t="shared" si="146"/>
        <v>1.0371160764820702</v>
      </c>
      <c r="T511">
        <f t="shared" si="147"/>
        <v>-0.17616606585441122</v>
      </c>
      <c r="U511" s="22">
        <v>0.4602884057971014</v>
      </c>
      <c r="V511">
        <v>38</v>
      </c>
      <c r="W511">
        <v>2</v>
      </c>
      <c r="X511">
        <v>29</v>
      </c>
      <c r="Y511">
        <v>69</v>
      </c>
      <c r="Z511" s="25">
        <v>4.05</v>
      </c>
      <c r="AA511" s="28">
        <v>4.3</v>
      </c>
      <c r="AB511" s="28">
        <v>4.0250000000000004</v>
      </c>
      <c r="AC511" s="28">
        <v>3.75</v>
      </c>
      <c r="AD511" s="31">
        <v>3.4</v>
      </c>
      <c r="AE511" s="31">
        <v>3.125</v>
      </c>
      <c r="AF511">
        <v>40</v>
      </c>
      <c r="AG511" s="28">
        <f t="shared" si="148"/>
        <v>4.0249999999999995</v>
      </c>
      <c r="AH511" s="31">
        <f t="shared" si="149"/>
        <v>3.2625000000000002</v>
      </c>
      <c r="AI511" s="22" cm="1">
        <f t="array" ref="AI511">IF(U511="",0,IFERROR((U511-AVERAGEIFS($U$3:$U$722,$A$3:$A$722,$A511))/_xlfn.STDEV.S(_xlfn._xlws.FILTER($U$3:$U$722,$A$3:$A$722=$A511)),0))</f>
        <v>0.13421835124024548</v>
      </c>
      <c r="AJ511" s="25">
        <f t="array" ref="AJ511">IFERROR((Z511-AVERAGEIFS($Z$3:$Z$722,$A$3:$A$722,$A511))/_xlfn.STDEV.S(_xlfn._xlws.FILTER($Z$3:$Z$722,$A$3:$A$722=$A511)),"")</f>
        <v>-0.34534679539645563</v>
      </c>
      <c r="AK511" s="28">
        <f t="array" ref="AK511">IFERROR((AG511-AVERAGEIFS($AG$3:$AG$722,$A$3:$A$722,$A511))/_xlfn.STDEV.S(_xlfn._xlws.FILTER($AG$3:$AG$722,$A$3:$A$722=$A511)),"")</f>
        <v>-0.2074630551669035</v>
      </c>
      <c r="AL511" s="31">
        <f t="array" ref="AL511">IFERROR((AH511-AVERAGEIFS($AH$3:$AH$722,$A$3:$A$722,$A511))/_xlfn.STDEV.S(_xlfn._xlws.FILTER($AH$3:$AH$722,$A$3:$A$722=$A511)),"")</f>
        <v>1.295215963919403</v>
      </c>
      <c r="AM511" s="18">
        <f t="shared" si="150"/>
        <v>-0.48684065216787376</v>
      </c>
      <c r="AN511" s="18">
        <f t="shared" si="151"/>
        <v>-0.96640579880457489</v>
      </c>
      <c r="AO511">
        <f t="shared" si="152"/>
        <v>0.47956514663670113</v>
      </c>
      <c r="AP511">
        <f t="shared" si="153"/>
        <v>-1.2445791316489736</v>
      </c>
      <c r="AQ511">
        <f t="shared" si="154"/>
        <v>1.4713820297738143</v>
      </c>
      <c r="AR511" s="18" t="str">
        <f t="shared" si="155"/>
        <v>A. 총체적과장형</v>
      </c>
      <c r="AS511">
        <f t="shared" si="156"/>
        <v>4.1632653061224492</v>
      </c>
      <c r="AT511">
        <f t="shared" si="157"/>
        <v>4.333333333333333</v>
      </c>
      <c r="AU511">
        <f t="shared" si="158"/>
        <v>4.2333333333333334</v>
      </c>
      <c r="AV511">
        <f t="shared" si="159"/>
        <v>4.0857142857142854</v>
      </c>
    </row>
    <row r="512" spans="1:48" x14ac:dyDescent="0.3">
      <c r="A512" t="s">
        <v>144</v>
      </c>
      <c r="B512" t="s">
        <v>142</v>
      </c>
      <c r="C512">
        <v>2024</v>
      </c>
      <c r="D512" t="s">
        <v>92</v>
      </c>
      <c r="E512">
        <v>6</v>
      </c>
      <c r="F512">
        <v>8</v>
      </c>
      <c r="G512">
        <v>8</v>
      </c>
      <c r="H512">
        <v>4</v>
      </c>
      <c r="I512">
        <f t="shared" si="140"/>
        <v>5.4</v>
      </c>
      <c r="J512">
        <f t="array" ref="J512">STDEV(IF(($B$3:$B$722=$B512)*($C$3:$C$722=$C512)*($D$3:$D$722=$D512),$E$3:$E$722))</f>
        <v>0.96609178307929455</v>
      </c>
      <c r="K512">
        <f t="shared" si="141"/>
        <v>6.2</v>
      </c>
      <c r="L512">
        <f t="array" ref="L512">STDEV(IF(($B$3:$B$722=$B512)*($C$3:$C$722=$C512)*($D$3:$D$722=$D512),$F$3:$F$722))</f>
        <v>1.4757295747452446</v>
      </c>
      <c r="M512">
        <f t="shared" si="142"/>
        <v>6.6</v>
      </c>
      <c r="N512">
        <f t="array" ref="N512">STDEV(IF(($B$3:$B$722=$B512)*($C$3:$C$722=$C512)*($D$3:$D$722=$D512),$G$3:$G$722))</f>
        <v>1.3498971154211048</v>
      </c>
      <c r="O512">
        <f t="shared" si="143"/>
        <v>4.2</v>
      </c>
      <c r="P512">
        <f t="array" ref="P512">STDEV(IF(($B$3:$B$722=$B512)*($C$3:$C$722=$C512)*($D$3:$D$722=$D512),$H$3:$H$722))</f>
        <v>1.1352924243950933</v>
      </c>
      <c r="Q512" s="35">
        <f t="shared" si="144"/>
        <v>0.62105900340811926</v>
      </c>
      <c r="R512">
        <f t="shared" si="145"/>
        <v>1.2197356689220884</v>
      </c>
      <c r="S512">
        <f t="shared" si="146"/>
        <v>1.0371160764820702</v>
      </c>
      <c r="T512">
        <f t="shared" si="147"/>
        <v>-0.17616606585441122</v>
      </c>
      <c r="U512" s="22">
        <v>0.45296952380952371</v>
      </c>
      <c r="V512">
        <v>56</v>
      </c>
      <c r="W512">
        <v>7</v>
      </c>
      <c r="X512">
        <v>42</v>
      </c>
      <c r="Y512">
        <v>105</v>
      </c>
      <c r="Z512" s="25">
        <v>4.1632653061224492</v>
      </c>
      <c r="AA512" s="28">
        <v>4.1632653061224492</v>
      </c>
      <c r="AB512" s="28">
        <v>4.2244897959183669</v>
      </c>
      <c r="AC512" s="28">
        <v>3.5918367346938771</v>
      </c>
      <c r="AD512" s="31">
        <v>3.1020408163265309</v>
      </c>
      <c r="AE512" s="31">
        <v>2.8775510204081631</v>
      </c>
      <c r="AF512">
        <v>49</v>
      </c>
      <c r="AG512" s="28">
        <f t="shared" si="148"/>
        <v>3.9931972789115648</v>
      </c>
      <c r="AH512" s="31">
        <f t="shared" si="149"/>
        <v>2.989795918367347</v>
      </c>
      <c r="AI512" s="22" cm="1">
        <f t="array" ref="AI512">IF(U512="",0,IFERROR((U512-AVERAGEIFS($U$3:$U$722,$A$3:$A$722,$A512))/_xlfn.STDEV.S(_xlfn._xlws.FILTER($U$3:$U$722,$A$3:$A$722=$A512)),0))</f>
        <v>7.7080000627865922E-2</v>
      </c>
      <c r="AJ512" s="25">
        <f t="array" ref="AJ512">IFERROR((Z512-AVERAGEIFS($Z$3:$Z$722,$A$3:$A$722,$A512))/_xlfn.STDEV.S(_xlfn._xlws.FILTER($Z$3:$Z$722,$A$3:$A$722=$A512)),"")</f>
        <v>0.17196103070535163</v>
      </c>
      <c r="AK512" s="28">
        <f t="array" ref="AK512">IFERROR((AG512-AVERAGEIFS($AG$3:$AG$722,$A$3:$A$722,$A512))/_xlfn.STDEV.S(_xlfn._xlws.FILTER($AG$3:$AG$722,$A$3:$A$722=$A512)),"")</f>
        <v>-0.40255842684740228</v>
      </c>
      <c r="AL512" s="31">
        <f t="array" ref="AL512">IFERROR((AH512-AVERAGEIFS($AH$3:$AH$722,$A$3:$A$722,$A512))/_xlfn.STDEV.S(_xlfn._xlws.FILTER($AH$3:$AH$722,$A$3:$A$722=$A512)),"")</f>
        <v>-2.6617902511762579E-2</v>
      </c>
      <c r="AM512" s="18">
        <f t="shared" si="150"/>
        <v>-0.54397900278025335</v>
      </c>
      <c r="AN512" s="18">
        <f t="shared" si="151"/>
        <v>-0.44909797270276763</v>
      </c>
      <c r="AO512">
        <f t="shared" si="152"/>
        <v>-9.4881030077485703E-2</v>
      </c>
      <c r="AP512">
        <f t="shared" si="153"/>
        <v>-1.4396745033294724</v>
      </c>
      <c r="AQ512">
        <f t="shared" si="154"/>
        <v>0.14954816334264864</v>
      </c>
      <c r="AR512" s="18" t="str">
        <f t="shared" si="155"/>
        <v>A. 총체적과장형</v>
      </c>
      <c r="AS512">
        <f t="shared" si="156"/>
        <v>4.333333333333333</v>
      </c>
      <c r="AT512">
        <f t="shared" si="157"/>
        <v>4.2333333333333334</v>
      </c>
      <c r="AU512">
        <f t="shared" si="158"/>
        <v>4.0857142857142854</v>
      </c>
      <c r="AV512">
        <f t="shared" si="159"/>
        <v>4.28125</v>
      </c>
    </row>
    <row r="513" spans="1:48" x14ac:dyDescent="0.3">
      <c r="A513" t="s">
        <v>144</v>
      </c>
      <c r="B513" t="s">
        <v>142</v>
      </c>
      <c r="C513">
        <v>2024</v>
      </c>
      <c r="D513" t="s">
        <v>93</v>
      </c>
      <c r="E513">
        <v>6</v>
      </c>
      <c r="F513">
        <v>8</v>
      </c>
      <c r="G513">
        <v>8</v>
      </c>
      <c r="H513">
        <v>4</v>
      </c>
      <c r="I513">
        <f t="shared" si="140"/>
        <v>5.4</v>
      </c>
      <c r="J513">
        <f t="array" ref="J513">STDEV(IF(($B$3:$B$722=$B513)*($C$3:$C$722=$C513)*($D$3:$D$722=$D513),$E$3:$E$722))</f>
        <v>0.96609178307929455</v>
      </c>
      <c r="K513">
        <f t="shared" si="141"/>
        <v>6.2</v>
      </c>
      <c r="L513">
        <f t="array" ref="L513">STDEV(IF(($B$3:$B$722=$B513)*($C$3:$C$722=$C513)*($D$3:$D$722=$D513),$F$3:$F$722))</f>
        <v>1.4757295747452446</v>
      </c>
      <c r="M513">
        <f t="shared" si="142"/>
        <v>6.6</v>
      </c>
      <c r="N513">
        <f t="array" ref="N513">STDEV(IF(($B$3:$B$722=$B513)*($C$3:$C$722=$C513)*($D$3:$D$722=$D513),$G$3:$G$722))</f>
        <v>1.3498971154211048</v>
      </c>
      <c r="O513">
        <f t="shared" si="143"/>
        <v>4.2</v>
      </c>
      <c r="P513">
        <f t="array" ref="P513">STDEV(IF(($B$3:$B$722=$B513)*($C$3:$C$722=$C513)*($D$3:$D$722=$D513),$H$3:$H$722))</f>
        <v>1.1352924243950933</v>
      </c>
      <c r="Q513" s="35">
        <f t="shared" si="144"/>
        <v>0.62105900340811926</v>
      </c>
      <c r="R513">
        <f t="shared" si="145"/>
        <v>1.2197356689220884</v>
      </c>
      <c r="S513">
        <f t="shared" si="146"/>
        <v>1.0371160764820702</v>
      </c>
      <c r="T513">
        <f t="shared" si="147"/>
        <v>-0.17616606585441122</v>
      </c>
      <c r="U513" s="22">
        <v>0.37139753086419752</v>
      </c>
      <c r="V513">
        <v>45</v>
      </c>
      <c r="W513">
        <v>8</v>
      </c>
      <c r="X513">
        <v>28</v>
      </c>
      <c r="Y513">
        <v>81</v>
      </c>
      <c r="Z513" s="25">
        <v>4.333333333333333</v>
      </c>
      <c r="AA513" s="28">
        <v>4.1851851851851851</v>
      </c>
      <c r="AB513" s="28">
        <v>4.2962962962962967</v>
      </c>
      <c r="AC513" s="28">
        <v>3.9629629629629628</v>
      </c>
      <c r="AD513" s="31">
        <v>3.1111111111111112</v>
      </c>
      <c r="AE513" s="31">
        <v>3.074074074074074</v>
      </c>
      <c r="AF513">
        <v>27</v>
      </c>
      <c r="AG513" s="28">
        <f t="shared" si="148"/>
        <v>4.1481481481481479</v>
      </c>
      <c r="AH513" s="31">
        <f t="shared" si="149"/>
        <v>3.0925925925925926</v>
      </c>
      <c r="AI513" s="22" cm="1">
        <f t="array" ref="AI513">IF(U513="",0,IFERROR((U513-AVERAGEIFS($U$3:$U$722,$A$3:$A$722,$A513))/_xlfn.STDEV.S(_xlfn._xlws.FILTER($U$3:$U$722,$A$3:$A$722=$A513)),0))</f>
        <v>-0.55975075316369827</v>
      </c>
      <c r="AJ513" s="25">
        <f t="array" ref="AJ513">IFERROR((Z513-AVERAGEIFS($Z$3:$Z$722,$A$3:$A$722,$A513))/_xlfn.STDEV.S(_xlfn._xlws.FILTER($Z$3:$Z$722,$A$3:$A$722=$A513)),"")</f>
        <v>0.94869950833568817</v>
      </c>
      <c r="AK513" s="28">
        <f t="array" ref="AK513">IFERROR((AG513-AVERAGEIFS($AG$3:$AG$722,$A$3:$A$722,$A513))/_xlfn.STDEV.S(_xlfn._xlws.FILTER($AG$3:$AG$722,$A$3:$A$722=$A513)),"")</f>
        <v>0.54799537456681235</v>
      </c>
      <c r="AL513" s="31">
        <f t="array" ref="AL513">IFERROR((AH513-AVERAGEIFS($AH$3:$AH$722,$A$3:$A$722,$A513))/_xlfn.STDEV.S(_xlfn._xlws.FILTER($AH$3:$AH$722,$A$3:$A$722=$A513)),"")</f>
        <v>0.47165159361722814</v>
      </c>
      <c r="AM513" s="18">
        <f t="shared" si="150"/>
        <v>-1.1808097565718176</v>
      </c>
      <c r="AN513" s="18">
        <f t="shared" si="151"/>
        <v>0.32764050492756891</v>
      </c>
      <c r="AO513">
        <f t="shared" si="152"/>
        <v>-1.5084502614993864</v>
      </c>
      <c r="AP513">
        <f t="shared" si="153"/>
        <v>-0.48912070191525781</v>
      </c>
      <c r="AQ513">
        <f t="shared" si="154"/>
        <v>0.64781765947163938</v>
      </c>
      <c r="AR513" s="18" t="str">
        <f t="shared" si="155"/>
        <v>B. 외부미화형</v>
      </c>
      <c r="AS513">
        <f t="shared" si="156"/>
        <v>4.2333333333333334</v>
      </c>
      <c r="AT513">
        <f t="shared" si="157"/>
        <v>4.0857142857142854</v>
      </c>
      <c r="AU513">
        <f t="shared" si="158"/>
        <v>4.28125</v>
      </c>
      <c r="AV513">
        <f t="shared" si="159"/>
        <v>4.3783783783783781</v>
      </c>
    </row>
    <row r="514" spans="1:48" x14ac:dyDescent="0.3">
      <c r="A514" t="s">
        <v>144</v>
      </c>
      <c r="B514" t="s">
        <v>142</v>
      </c>
      <c r="C514">
        <v>2024</v>
      </c>
      <c r="D514" t="s">
        <v>94</v>
      </c>
      <c r="E514">
        <v>6</v>
      </c>
      <c r="F514">
        <v>8</v>
      </c>
      <c r="G514">
        <v>8</v>
      </c>
      <c r="H514">
        <v>4</v>
      </c>
      <c r="I514">
        <f t="shared" si="140"/>
        <v>5.4</v>
      </c>
      <c r="J514">
        <f t="array" ref="J514">STDEV(IF(($B$3:$B$722=$B514)*($C$3:$C$722=$C514)*($D$3:$D$722=$D514),$E$3:$E$722))</f>
        <v>0.96609178307929455</v>
      </c>
      <c r="K514">
        <f t="shared" si="141"/>
        <v>6.2</v>
      </c>
      <c r="L514">
        <f t="array" ref="L514">STDEV(IF(($B$3:$B$722=$B514)*($C$3:$C$722=$C514)*($D$3:$D$722=$D514),$F$3:$F$722))</f>
        <v>1.4757295747452446</v>
      </c>
      <c r="M514">
        <f t="shared" si="142"/>
        <v>6.6</v>
      </c>
      <c r="N514">
        <f t="array" ref="N514">STDEV(IF(($B$3:$B$722=$B514)*($C$3:$C$722=$C514)*($D$3:$D$722=$D514),$G$3:$G$722))</f>
        <v>1.3498971154211048</v>
      </c>
      <c r="O514">
        <f t="shared" si="143"/>
        <v>4.2</v>
      </c>
      <c r="P514">
        <f t="array" ref="P514">STDEV(IF(($B$3:$B$722=$B514)*($C$3:$C$722=$C514)*($D$3:$D$722=$D514),$H$3:$H$722))</f>
        <v>1.1352924243950933</v>
      </c>
      <c r="Q514" s="35">
        <f t="shared" si="144"/>
        <v>0.62105900340811926</v>
      </c>
      <c r="R514">
        <f t="shared" si="145"/>
        <v>1.2197356689220884</v>
      </c>
      <c r="S514">
        <f t="shared" si="146"/>
        <v>1.0371160764820702</v>
      </c>
      <c r="T514">
        <f t="shared" si="147"/>
        <v>-0.17616606585441122</v>
      </c>
      <c r="U514" s="22">
        <v>0.5376302752293578</v>
      </c>
      <c r="V514">
        <v>63</v>
      </c>
      <c r="W514">
        <v>2</v>
      </c>
      <c r="X514">
        <v>44</v>
      </c>
      <c r="Y514">
        <v>109</v>
      </c>
      <c r="Z514" s="25">
        <v>4.2333333333333334</v>
      </c>
      <c r="AA514" s="28">
        <v>4.333333333333333</v>
      </c>
      <c r="AB514" s="28">
        <v>4.5</v>
      </c>
      <c r="AC514" s="28">
        <v>3.833333333333333</v>
      </c>
      <c r="AD514" s="31">
        <v>2.9333333333333331</v>
      </c>
      <c r="AE514" s="31">
        <v>3.2333333333333329</v>
      </c>
      <c r="AF514">
        <v>30</v>
      </c>
      <c r="AG514" s="28">
        <f t="shared" si="148"/>
        <v>4.2222222222222214</v>
      </c>
      <c r="AH514" s="31">
        <f t="shared" si="149"/>
        <v>3.083333333333333</v>
      </c>
      <c r="AI514" s="22" cm="1">
        <f t="array" ref="AI514">IF(U514="",0,IFERROR((U514-AVERAGEIFS($U$3:$U$722,$A$3:$A$722,$A514))/_xlfn.STDEV.S(_xlfn._xlws.FILTER($U$3:$U$722,$A$3:$A$722=$A514)),0))</f>
        <v>0.73802462385644807</v>
      </c>
      <c r="AJ514" s="25">
        <f t="array" ref="AJ514">IFERROR((Z514-AVERAGEIFS($Z$3:$Z$722,$A$3:$A$722,$A514))/_xlfn.STDEV.S(_xlfn._xlws.FILTER($Z$3:$Z$722,$A$3:$A$722=$A514)),"")</f>
        <v>0.49197728348905062</v>
      </c>
      <c r="AK514" s="28">
        <f t="array" ref="AK514">IFERROR((AG514-AVERAGEIFS($AG$3:$AG$722,$A$3:$A$722,$A514))/_xlfn.STDEV.S(_xlfn._xlws.FILTER($AG$3:$AG$722,$A$3:$A$722=$A514)),"")</f>
        <v>1.0024064601209226</v>
      </c>
      <c r="AL514" s="31">
        <f t="array" ref="AL514">IFERROR((AH514-AVERAGEIFS($AH$3:$AH$722,$A$3:$A$722,$A514))/_xlfn.STDEV.S(_xlfn._xlws.FILTER($AH$3:$AH$722,$A$3:$A$722=$A514)),"")</f>
        <v>0.42677070150266699</v>
      </c>
      <c r="AM514" s="18">
        <f t="shared" si="150"/>
        <v>0.11696562044832881</v>
      </c>
      <c r="AN514" s="18">
        <f t="shared" si="151"/>
        <v>-0.12908171991906864</v>
      </c>
      <c r="AO514">
        <f t="shared" si="152"/>
        <v>0.24604734036739745</v>
      </c>
      <c r="AP514">
        <f t="shared" si="153"/>
        <v>-3.4709616361147555E-2</v>
      </c>
      <c r="AQ514">
        <f t="shared" si="154"/>
        <v>0.60293676735707824</v>
      </c>
      <c r="AR514" s="18" t="str">
        <f t="shared" si="155"/>
        <v>D. 균형일치형</v>
      </c>
      <c r="AS514">
        <f t="shared" si="156"/>
        <v>4.0857142857142854</v>
      </c>
      <c r="AT514">
        <f t="shared" si="157"/>
        <v>4.28125</v>
      </c>
      <c r="AU514">
        <f t="shared" si="158"/>
        <v>4.3783783783783781</v>
      </c>
      <c r="AV514">
        <f t="shared" si="159"/>
        <v>4.2444444444444436</v>
      </c>
    </row>
    <row r="515" spans="1:48" x14ac:dyDescent="0.3">
      <c r="A515" t="s">
        <v>144</v>
      </c>
      <c r="B515" t="s">
        <v>142</v>
      </c>
      <c r="C515">
        <v>2025</v>
      </c>
      <c r="D515" t="s">
        <v>95</v>
      </c>
      <c r="E515">
        <v>4</v>
      </c>
      <c r="F515">
        <v>4</v>
      </c>
      <c r="G515">
        <v>8</v>
      </c>
      <c r="H515">
        <v>2</v>
      </c>
      <c r="I515">
        <f t="shared" ref="I515:I578" si="160">AVERAGEIFS($E$3:$E$722,$B$3:$B$722,$B515,$C$3:$C$722,$C515)</f>
        <v>5</v>
      </c>
      <c r="J515">
        <f t="array" ref="J515">STDEV(IF(($B$3:$B$722=$B515)*($C$3:$C$722=$C515)*($D$3:$D$722=$D515),$E$3:$E$722))</f>
        <v>1.699673171197595</v>
      </c>
      <c r="K515">
        <f t="shared" ref="K515:K578" si="161">AVERAGEIFS($F$3:$F$722,$B$3:$B$722,$B515,$C$3:$C$722,$C515)</f>
        <v>6</v>
      </c>
      <c r="L515">
        <f t="array" ref="L515">STDEV(IF(($B$3:$B$722=$B515)*($C$3:$C$722=$C515)*($D$3:$D$722=$D515),$F$3:$F$722))</f>
        <v>1.3333333333333333</v>
      </c>
      <c r="M515">
        <f t="shared" ref="M515:M578" si="162">AVERAGEIFS($G$3:$G$722,$B$3:$B$722,$B515,$C$3:$C$722,$C515)</f>
        <v>7</v>
      </c>
      <c r="N515">
        <f t="array" ref="N515">STDEV(IF(($B$3:$B$722=$B515)*($C$3:$C$722=$C515)*($D$3:$D$722=$D515),$G$3:$G$722))</f>
        <v>1.0540925533894598</v>
      </c>
      <c r="O515">
        <f t="shared" ref="O515:O578" si="163">AVERAGEIFS($H$3:$H$722,$B$3:$B$722,$B515,$C$3:$C$722,$C515)</f>
        <v>3.6</v>
      </c>
      <c r="P515">
        <f t="array" ref="P515">STDEV(IF(($B$3:$B$722=$B515)*($C$3:$C$722=$C515)*($D$3:$D$722=$D515),$H$3:$H$722))</f>
        <v>2.4585451886114367</v>
      </c>
      <c r="Q515" s="35">
        <f t="shared" ref="Q515:Q578" si="164">(E515-I515)/J515</f>
        <v>-0.58834840541455213</v>
      </c>
      <c r="R515">
        <f t="shared" ref="R515:R578" si="165">(F515-K515)/L515</f>
        <v>-1.5</v>
      </c>
      <c r="S515">
        <f t="shared" ref="S515:S578" si="166">(G515-M515)/N515</f>
        <v>0.94868329805051377</v>
      </c>
      <c r="T515">
        <f t="shared" ref="T515:T578" si="167">(H515-O515)/P515</f>
        <v>-0.65079137345596849</v>
      </c>
      <c r="U515" s="22">
        <v>0.51302553191489353</v>
      </c>
      <c r="V515">
        <v>27</v>
      </c>
      <c r="W515">
        <v>1</v>
      </c>
      <c r="X515">
        <v>19</v>
      </c>
      <c r="Y515">
        <v>47</v>
      </c>
      <c r="Z515" s="25">
        <v>4.0857142857142854</v>
      </c>
      <c r="AA515" s="28">
        <v>4.2285714285714286</v>
      </c>
      <c r="AB515" s="28">
        <v>4.0285714285714276</v>
      </c>
      <c r="AC515" s="28">
        <v>3.628571428571429</v>
      </c>
      <c r="AD515" s="31">
        <v>3.0571428571428569</v>
      </c>
      <c r="AE515" s="31">
        <v>3.3142857142857149</v>
      </c>
      <c r="AF515">
        <v>35</v>
      </c>
      <c r="AG515" s="28">
        <f t="shared" ref="AG515:AG578" si="168">IFERROR((AA515+AB515+AC515)/3,"")</f>
        <v>3.961904761904762</v>
      </c>
      <c r="AH515" s="31">
        <f t="shared" ref="AH515:AH578" si="169">IFERROR((AD515+AE515)/2,"")</f>
        <v>3.1857142857142859</v>
      </c>
      <c r="AI515" s="22" cm="1">
        <f t="array" ref="AI515">IF(U515="",0,IFERROR((U515-AVERAGEIFS($U$3:$U$722,$A$3:$A$722,$A515))/_xlfn.STDEV.S(_xlfn._xlws.FILTER($U$3:$U$722,$A$3:$A$722=$A515)),0))</f>
        <v>0.54593593427029996</v>
      </c>
      <c r="AJ515" s="25">
        <f t="array" ref="AJ515">IFERROR((Z515-AVERAGEIFS($Z$3:$Z$722,$A$3:$A$722,$A515))/_xlfn.STDEV.S(_xlfn._xlws.FILTER($Z$3:$Z$722,$A$3:$A$722=$A515)),"")</f>
        <v>-0.18223171509408506</v>
      </c>
      <c r="AK515" s="28">
        <f t="array" ref="AK515">IFERROR((AG515-AVERAGEIFS($AG$3:$AG$722,$A$3:$A$722,$A515))/_xlfn.STDEV.S(_xlfn._xlws.FILTER($AG$3:$AG$722,$A$3:$A$722=$A515)),"")</f>
        <v>-0.59452392625495698</v>
      </c>
      <c r="AL515" s="31">
        <f t="array" ref="AL515">IFERROR((AH515-AVERAGEIFS($AH$3:$AH$722,$A$3:$A$722,$A515))/_xlfn.STDEV.S(_xlfn._xlws.FILTER($AH$3:$AH$722,$A$3:$A$722=$A515)),"")</f>
        <v>0.92302513716937451</v>
      </c>
      <c r="AM515" s="18">
        <f t="shared" ref="AM515:AM578" si="170">IFERROR(AI515-Q515,"")</f>
        <v>1.1342843396848521</v>
      </c>
      <c r="AN515" s="18">
        <f t="shared" ref="AN515:AN578" si="171">IFERROR(AJ515-Q515,"")</f>
        <v>0.40611669032046704</v>
      </c>
      <c r="AO515">
        <f t="shared" ref="AO515:AO578" si="172">IFERROR(AI515-AJ515,"")</f>
        <v>0.72816764936438505</v>
      </c>
      <c r="AP515">
        <f t="shared" ref="AP515:AP578" si="173">IFERROR(AK515-S515,"")</f>
        <v>-1.5432072243054709</v>
      </c>
      <c r="AQ515">
        <f t="shared" ref="AQ515:AQ578" si="174">IFERROR(AL515-T515,"")</f>
        <v>1.573816510625343</v>
      </c>
      <c r="AR515" s="18" t="str">
        <f t="shared" ref="AR515:AR578" si="175">IF(OR(AM515="",AN515=""),"N/A",IF(E515&lt;=0,"F. ESG미성숙",IF(AND(AM515&lt;-0.3,AN515&lt;-0.3),"A. 총체적과장형",IF(AND(AM515&lt;-0.3,AN515&gt;0.3),"B. 외부미화형",IF(AND(AM515&gt;0.3,AN515&lt;-0.3),"C. 내부은폐형",IF(AND(AM515&gt;0.3,AN515&gt;0.3),"E. 총체적과소형","D. 균형일치형"))))))</f>
        <v>E. 총체적과소형</v>
      </c>
      <c r="AS515">
        <f t="shared" si="156"/>
        <v>4.28125</v>
      </c>
      <c r="AT515">
        <f t="shared" si="157"/>
        <v>4.3783783783783781</v>
      </c>
      <c r="AU515">
        <f t="shared" si="158"/>
        <v>4.2444444444444436</v>
      </c>
      <c r="AV515" t="str">
        <f t="shared" si="159"/>
        <v/>
      </c>
    </row>
    <row r="516" spans="1:48" x14ac:dyDescent="0.3">
      <c r="A516" t="s">
        <v>144</v>
      </c>
      <c r="B516" t="s">
        <v>142</v>
      </c>
      <c r="C516">
        <v>2025</v>
      </c>
      <c r="D516" t="s">
        <v>96</v>
      </c>
      <c r="E516">
        <v>4</v>
      </c>
      <c r="F516">
        <v>4</v>
      </c>
      <c r="G516">
        <v>8</v>
      </c>
      <c r="H516">
        <v>2</v>
      </c>
      <c r="I516">
        <f t="shared" si="160"/>
        <v>5</v>
      </c>
      <c r="J516">
        <f t="array" ref="J516">STDEV(IF(($B$3:$B$722=$B516)*($C$3:$C$722=$C516)*($D$3:$D$722=$D516),$E$3:$E$722))</f>
        <v>1.699673171197595</v>
      </c>
      <c r="K516">
        <f t="shared" si="161"/>
        <v>6</v>
      </c>
      <c r="L516">
        <f t="array" ref="L516">STDEV(IF(($B$3:$B$722=$B516)*($C$3:$C$722=$C516)*($D$3:$D$722=$D516),$F$3:$F$722))</f>
        <v>1.3333333333333333</v>
      </c>
      <c r="M516">
        <f t="shared" si="162"/>
        <v>7</v>
      </c>
      <c r="N516">
        <f t="array" ref="N516">STDEV(IF(($B$3:$B$722=$B516)*($C$3:$C$722=$C516)*($D$3:$D$722=$D516),$G$3:$G$722))</f>
        <v>1.0540925533894598</v>
      </c>
      <c r="O516">
        <f t="shared" si="163"/>
        <v>3.6</v>
      </c>
      <c r="P516">
        <f t="array" ref="P516">STDEV(IF(($B$3:$B$722=$B516)*($C$3:$C$722=$C516)*($D$3:$D$722=$D516),$H$3:$H$722))</f>
        <v>2.4585451886114367</v>
      </c>
      <c r="Q516" s="35">
        <f t="shared" si="164"/>
        <v>-0.58834840541455213</v>
      </c>
      <c r="R516">
        <f t="shared" si="165"/>
        <v>-1.5</v>
      </c>
      <c r="S516">
        <f t="shared" si="166"/>
        <v>0.94868329805051377</v>
      </c>
      <c r="T516">
        <f t="shared" si="167"/>
        <v>-0.65079137345596849</v>
      </c>
      <c r="U516" s="22">
        <v>0.51771346153846154</v>
      </c>
      <c r="V516">
        <v>69</v>
      </c>
      <c r="W516">
        <v>2</v>
      </c>
      <c r="X516">
        <v>33</v>
      </c>
      <c r="Y516">
        <v>104</v>
      </c>
      <c r="Z516" s="25">
        <v>4.28125</v>
      </c>
      <c r="AA516" s="28">
        <v>4.625</v>
      </c>
      <c r="AB516" s="28">
        <v>4.28125</v>
      </c>
      <c r="AC516" s="28">
        <v>3.90625</v>
      </c>
      <c r="AD516" s="31">
        <v>3.03125</v>
      </c>
      <c r="AE516" s="31">
        <v>3.375</v>
      </c>
      <c r="AF516">
        <v>32</v>
      </c>
      <c r="AG516" s="28">
        <f t="shared" si="168"/>
        <v>4.270833333333333</v>
      </c>
      <c r="AH516" s="31">
        <f t="shared" si="169"/>
        <v>3.203125</v>
      </c>
      <c r="AI516" s="22" cm="1">
        <f t="array" ref="AI516">IF(U516="",0,IFERROR((U516-AVERAGEIFS($U$3:$U$722,$A$3:$A$722,$A516))/_xlfn.STDEV.S(_xlfn._xlws.FILTER($U$3:$U$722,$A$3:$A$722=$A516)),0))</f>
        <v>0.58253449767550691</v>
      </c>
      <c r="AJ516" s="25">
        <f t="array" ref="AJ516">IFERROR((Z516-AVERAGEIFS($Z$3:$Z$722,$A$3:$A$722,$A516))/_xlfn.STDEV.S(_xlfn._xlws.FILTER($Z$3:$Z$722,$A$3:$A$722=$A516)),"")</f>
        <v>0.71082334956139837</v>
      </c>
      <c r="AK516" s="28">
        <f t="array" ref="AK516">IFERROR((AG516-AVERAGEIFS($AG$3:$AG$722,$A$3:$A$722,$A516))/_xlfn.STDEV.S(_xlfn._xlws.FILTER($AG$3:$AG$722,$A$3:$A$722=$A516)),"")</f>
        <v>1.3006137350158127</v>
      </c>
      <c r="AL516" s="31">
        <f t="array" ref="AL516">IFERROR((AH516-AVERAGEIFS($AH$3:$AH$722,$A$3:$A$722,$A516))/_xlfn.STDEV.S(_xlfn._xlws.FILTER($AH$3:$AH$722,$A$3:$A$722=$A516)),"")</f>
        <v>1.007417243234787</v>
      </c>
      <c r="AM516" s="18">
        <f t="shared" si="170"/>
        <v>1.1708829030900589</v>
      </c>
      <c r="AN516" s="18">
        <f t="shared" si="171"/>
        <v>1.2991717549759505</v>
      </c>
      <c r="AO516">
        <f t="shared" si="172"/>
        <v>-0.12828885188589145</v>
      </c>
      <c r="AP516">
        <f t="shared" si="173"/>
        <v>0.35193043696529891</v>
      </c>
      <c r="AQ516">
        <f t="shared" si="174"/>
        <v>1.6582086166907555</v>
      </c>
      <c r="AR516" s="18" t="str">
        <f t="shared" si="175"/>
        <v>E. 총체적과소형</v>
      </c>
      <c r="AS516">
        <f t="shared" ref="AS516:AS579" si="176">IF(A517=A516,Z517,"")</f>
        <v>4.3783783783783781</v>
      </c>
      <c r="AT516">
        <f t="shared" ref="AT516:AT579" si="177">IF(A518=A516,Z518,"")</f>
        <v>4.2444444444444436</v>
      </c>
      <c r="AU516" t="str">
        <f t="shared" ref="AU516:AU579" si="178">IF(A519=A516,Z519,"")</f>
        <v/>
      </c>
      <c r="AV516" t="str">
        <f t="shared" ref="AV516:AV579" si="179">IF(A520=A516,Z520,"")</f>
        <v/>
      </c>
    </row>
    <row r="517" spans="1:48" x14ac:dyDescent="0.3">
      <c r="A517" t="s">
        <v>144</v>
      </c>
      <c r="B517" t="s">
        <v>142</v>
      </c>
      <c r="C517">
        <v>2025</v>
      </c>
      <c r="D517" t="s">
        <v>97</v>
      </c>
      <c r="E517">
        <v>4</v>
      </c>
      <c r="F517">
        <v>4</v>
      </c>
      <c r="G517">
        <v>8</v>
      </c>
      <c r="H517">
        <v>2</v>
      </c>
      <c r="I517">
        <f t="shared" si="160"/>
        <v>5</v>
      </c>
      <c r="J517">
        <f t="array" ref="J517">STDEV(IF(($B$3:$B$722=$B517)*($C$3:$C$722=$C517)*($D$3:$D$722=$D517),$E$3:$E$722))</f>
        <v>1.699673171197595</v>
      </c>
      <c r="K517">
        <f t="shared" si="161"/>
        <v>6</v>
      </c>
      <c r="L517">
        <f t="array" ref="L517">STDEV(IF(($B$3:$B$722=$B517)*($C$3:$C$722=$C517)*($D$3:$D$722=$D517),$F$3:$F$722))</f>
        <v>1.3333333333333333</v>
      </c>
      <c r="M517">
        <f t="shared" si="162"/>
        <v>7</v>
      </c>
      <c r="N517">
        <f t="array" ref="N517">STDEV(IF(($B$3:$B$722=$B517)*($C$3:$C$722=$C517)*($D$3:$D$722=$D517),$G$3:$G$722))</f>
        <v>1.0540925533894598</v>
      </c>
      <c r="O517">
        <f t="shared" si="163"/>
        <v>3.6</v>
      </c>
      <c r="P517">
        <f t="array" ref="P517">STDEV(IF(($B$3:$B$722=$B517)*($C$3:$C$722=$C517)*($D$3:$D$722=$D517),$H$3:$H$722))</f>
        <v>2.4585451886114367</v>
      </c>
      <c r="Q517" s="35">
        <f t="shared" si="164"/>
        <v>-0.58834840541455213</v>
      </c>
      <c r="R517">
        <f t="shared" si="165"/>
        <v>-1.5</v>
      </c>
      <c r="S517">
        <f t="shared" si="166"/>
        <v>0.94868329805051377</v>
      </c>
      <c r="T517">
        <f t="shared" si="167"/>
        <v>-0.65079137345596849</v>
      </c>
      <c r="U517" s="22">
        <v>0.32322999999999991</v>
      </c>
      <c r="V517">
        <v>26</v>
      </c>
      <c r="W517">
        <v>0</v>
      </c>
      <c r="X517">
        <v>44</v>
      </c>
      <c r="Y517">
        <v>70</v>
      </c>
      <c r="Z517" s="25">
        <v>4.3783783783783781</v>
      </c>
      <c r="AA517" s="28">
        <v>4.3783783783783781</v>
      </c>
      <c r="AB517" s="28">
        <v>4.3513513513513518</v>
      </c>
      <c r="AC517" s="28">
        <v>3.7027027027027031</v>
      </c>
      <c r="AD517" s="31">
        <v>3.243243243243243</v>
      </c>
      <c r="AE517" s="31">
        <v>3.0810810810810811</v>
      </c>
      <c r="AF517">
        <v>37</v>
      </c>
      <c r="AG517" s="28">
        <f t="shared" si="168"/>
        <v>4.1441441441441444</v>
      </c>
      <c r="AH517" s="31">
        <f t="shared" si="169"/>
        <v>3.1621621621621623</v>
      </c>
      <c r="AI517" s="22" cm="1">
        <f t="array" ref="AI517">IF(U517="",0,IFERROR((U517-AVERAGEIFS($U$3:$U$722,$A$3:$A$722,$A517))/_xlfn.STDEV.S(_xlfn._xlws.FILTER($U$3:$U$722,$A$3:$A$722=$A517)),0))</f>
        <v>-0.9357936066107766</v>
      </c>
      <c r="AJ517" s="25">
        <f t="array" ref="AJ517">IFERROR((Z517-AVERAGEIFS($Z$3:$Z$722,$A$3:$A$722,$A517))/_xlfn.STDEV.S(_xlfn._xlws.FILTER($Z$3:$Z$722,$A$3:$A$722=$A517)),"")</f>
        <v>1.1544302402485886</v>
      </c>
      <c r="AK517" s="28">
        <f t="array" ref="AK517">IFERROR((AG517-AVERAGEIFS($AG$3:$AG$722,$A$3:$A$722,$A517))/_xlfn.STDEV.S(_xlfn._xlws.FILTER($AG$3:$AG$722,$A$3:$A$722=$A517)),"")</f>
        <v>0.52343261318551215</v>
      </c>
      <c r="AL517" s="31">
        <f t="array" ref="AL517">IFERROR((AH517-AVERAGEIFS($AH$3:$AH$722,$A$3:$A$722,$A517))/_xlfn.STDEV.S(_xlfn._xlws.FILTER($AH$3:$AH$722,$A$3:$A$722=$A517)),"")</f>
        <v>0.80886478301851672</v>
      </c>
      <c r="AM517" s="18">
        <f t="shared" si="170"/>
        <v>-0.34744520119622446</v>
      </c>
      <c r="AN517" s="18">
        <f t="shared" si="171"/>
        <v>1.7427786456631407</v>
      </c>
      <c r="AO517">
        <f t="shared" si="172"/>
        <v>-2.0902238468593652</v>
      </c>
      <c r="AP517">
        <f t="shared" si="173"/>
        <v>-0.42525068486500162</v>
      </c>
      <c r="AQ517">
        <f t="shared" si="174"/>
        <v>1.4596561564744852</v>
      </c>
      <c r="AR517" s="18" t="str">
        <f t="shared" si="175"/>
        <v>B. 외부미화형</v>
      </c>
      <c r="AS517">
        <f t="shared" si="176"/>
        <v>4.2444444444444436</v>
      </c>
      <c r="AT517" t="str">
        <f t="shared" si="177"/>
        <v/>
      </c>
      <c r="AU517" t="str">
        <f t="shared" si="178"/>
        <v/>
      </c>
      <c r="AV517" t="str">
        <f t="shared" si="179"/>
        <v/>
      </c>
    </row>
    <row r="518" spans="1:48" x14ac:dyDescent="0.3">
      <c r="A518" t="s">
        <v>144</v>
      </c>
      <c r="B518" t="s">
        <v>142</v>
      </c>
      <c r="C518">
        <v>2025</v>
      </c>
      <c r="D518" t="s">
        <v>98</v>
      </c>
      <c r="E518">
        <v>4</v>
      </c>
      <c r="F518">
        <v>4</v>
      </c>
      <c r="G518">
        <v>8</v>
      </c>
      <c r="H518">
        <v>2</v>
      </c>
      <c r="I518">
        <f t="shared" si="160"/>
        <v>5</v>
      </c>
      <c r="J518">
        <f t="array" ref="J518">STDEV(IF(($B$3:$B$722=$B518)*($C$3:$C$722=$C518)*($D$3:$D$722=$D518),$E$3:$E$722))</f>
        <v>1.699673171197595</v>
      </c>
      <c r="K518">
        <f t="shared" si="161"/>
        <v>6</v>
      </c>
      <c r="L518">
        <f t="array" ref="L518">STDEV(IF(($B$3:$B$722=$B518)*($C$3:$C$722=$C518)*($D$3:$D$722=$D518),$F$3:$F$722))</f>
        <v>1.3333333333333333</v>
      </c>
      <c r="M518">
        <f t="shared" si="162"/>
        <v>7</v>
      </c>
      <c r="N518">
        <f t="array" ref="N518">STDEV(IF(($B$3:$B$722=$B518)*($C$3:$C$722=$C518)*($D$3:$D$722=$D518),$G$3:$G$722))</f>
        <v>1.0540925533894598</v>
      </c>
      <c r="O518">
        <f t="shared" si="163"/>
        <v>3.6</v>
      </c>
      <c r="P518">
        <f t="array" ref="P518">STDEV(IF(($B$3:$B$722=$B518)*($C$3:$C$722=$C518)*($D$3:$D$722=$D518),$H$3:$H$722))</f>
        <v>2.4585451886114367</v>
      </c>
      <c r="Q518" s="35">
        <f t="shared" si="164"/>
        <v>-0.58834840541455213</v>
      </c>
      <c r="R518">
        <f t="shared" si="165"/>
        <v>-1.5</v>
      </c>
      <c r="S518">
        <f t="shared" si="166"/>
        <v>0.94868329805051377</v>
      </c>
      <c r="T518">
        <f t="shared" si="167"/>
        <v>-0.65079137345596849</v>
      </c>
      <c r="U518" s="22">
        <v>0.48924794520547948</v>
      </c>
      <c r="V518">
        <v>49</v>
      </c>
      <c r="W518">
        <v>9</v>
      </c>
      <c r="X518">
        <v>15</v>
      </c>
      <c r="Y518">
        <v>73</v>
      </c>
      <c r="Z518" s="25">
        <v>4.2444444444444436</v>
      </c>
      <c r="AA518" s="28">
        <v>4.5111111111111111</v>
      </c>
      <c r="AB518" s="28">
        <v>4.2666666666666666</v>
      </c>
      <c r="AC518" s="28">
        <v>3.666666666666667</v>
      </c>
      <c r="AD518" s="31">
        <v>2.9777777777777779</v>
      </c>
      <c r="AE518" s="31">
        <v>2.8888888888888888</v>
      </c>
      <c r="AF518">
        <v>45</v>
      </c>
      <c r="AG518" s="28">
        <f t="shared" si="168"/>
        <v>4.1481481481481488</v>
      </c>
      <c r="AH518" s="31">
        <f t="shared" si="169"/>
        <v>2.9333333333333336</v>
      </c>
      <c r="AI518" s="22" cm="1">
        <f t="array" ref="AI518">IF(U518="",0,IFERROR((U518-AVERAGEIFS($U$3:$U$722,$A$3:$A$722,$A518))/_xlfn.STDEV.S(_xlfn._xlws.FILTER($U$3:$U$722,$A$3:$A$722=$A518)),0))</f>
        <v>0.36030483809676911</v>
      </c>
      <c r="AJ518" s="25">
        <f t="array" ref="AJ518">IFERROR((Z518-AVERAGEIFS($Z$3:$Z$722,$A$3:$A$722,$A518))/_xlfn.STDEV.S(_xlfn._xlws.FILTER($Z$3:$Z$722,$A$3:$A$722=$A518)),"")</f>
        <v>0.54272419736089517</v>
      </c>
      <c r="AK518" s="28">
        <f t="array" ref="AK518">IFERROR((AG518-AVERAGEIFS($AG$3:$AG$722,$A$3:$A$722,$A518))/_xlfn.STDEV.S(_xlfn._xlws.FILTER($AG$3:$AG$722,$A$3:$A$722=$A518)),"")</f>
        <v>0.54799537456681779</v>
      </c>
      <c r="AL518" s="31">
        <f t="array" ref="AL518">IFERROR((AH518-AVERAGEIFS($AH$3:$AH$722,$A$3:$A$722,$A518))/_xlfn.STDEV.S(_xlfn._xlws.FILTER($AH$3:$AH$722,$A$3:$A$722=$A518)),"")</f>
        <v>-0.30029975075320053</v>
      </c>
      <c r="AM518" s="18">
        <f t="shared" si="170"/>
        <v>0.9486532435113213</v>
      </c>
      <c r="AN518" s="18">
        <f t="shared" si="171"/>
        <v>1.1310726027754474</v>
      </c>
      <c r="AO518">
        <f t="shared" si="172"/>
        <v>-0.18241935926412606</v>
      </c>
      <c r="AP518">
        <f t="shared" si="173"/>
        <v>-0.40068792348369597</v>
      </c>
      <c r="AQ518">
        <f t="shared" si="174"/>
        <v>0.35049162270276796</v>
      </c>
      <c r="AR518" s="18" t="str">
        <f t="shared" si="175"/>
        <v>E. 총체적과소형</v>
      </c>
      <c r="AS518" t="str">
        <f t="shared" si="176"/>
        <v/>
      </c>
      <c r="AT518" t="str">
        <f t="shared" si="177"/>
        <v/>
      </c>
      <c r="AU518" t="str">
        <f t="shared" si="178"/>
        <v/>
      </c>
      <c r="AV518" t="str">
        <f t="shared" si="179"/>
        <v/>
      </c>
    </row>
    <row r="519" spans="1:48" x14ac:dyDescent="0.3">
      <c r="A519" t="s">
        <v>145</v>
      </c>
      <c r="B519" t="s">
        <v>142</v>
      </c>
      <c r="C519">
        <v>2023</v>
      </c>
      <c r="D519" t="s">
        <v>87</v>
      </c>
      <c r="E519">
        <v>2</v>
      </c>
      <c r="F519">
        <v>6</v>
      </c>
      <c r="G519">
        <v>6</v>
      </c>
      <c r="H519">
        <v>1</v>
      </c>
      <c r="I519">
        <f t="shared" si="160"/>
        <v>5.2</v>
      </c>
      <c r="J519">
        <f t="array" ref="J519">STDEV(IF(($B$3:$B$722=$B519)*($C$3:$C$722=$C519)*($D$3:$D$722=$D519),$E$3:$E$722))</f>
        <v>1.9321835661585924</v>
      </c>
      <c r="K519">
        <f t="shared" si="161"/>
        <v>6.4</v>
      </c>
      <c r="L519">
        <f t="array" ref="L519">STDEV(IF(($B$3:$B$722=$B519)*($C$3:$C$722=$C519)*($D$3:$D$722=$D519),$F$3:$F$722))</f>
        <v>0.84327404271156636</v>
      </c>
      <c r="M519">
        <f t="shared" si="162"/>
        <v>7</v>
      </c>
      <c r="N519">
        <f t="array" ref="N519">STDEV(IF(($B$3:$B$722=$B519)*($C$3:$C$722=$C519)*($D$3:$D$722=$D519),$G$3:$G$722))</f>
        <v>1.0540925533894598</v>
      </c>
      <c r="O519">
        <f t="shared" si="163"/>
        <v>4</v>
      </c>
      <c r="P519">
        <f t="array" ref="P519">STDEV(IF(($B$3:$B$722=$B519)*($C$3:$C$722=$C519)*($D$3:$D$722=$D519),$H$3:$H$722))</f>
        <v>2.2607766610417559</v>
      </c>
      <c r="Q519" s="35">
        <f t="shared" si="164"/>
        <v>-1.6561573424216496</v>
      </c>
      <c r="R519">
        <f t="shared" si="165"/>
        <v>-0.47434164902525816</v>
      </c>
      <c r="S519">
        <f t="shared" si="166"/>
        <v>-0.94868329805051377</v>
      </c>
      <c r="T519">
        <f t="shared" si="167"/>
        <v>-1.3269776053940743</v>
      </c>
      <c r="U519" s="22">
        <v>4.2949999999999898E-2</v>
      </c>
      <c r="V519">
        <v>1</v>
      </c>
      <c r="W519">
        <v>1</v>
      </c>
      <c r="X519">
        <v>2</v>
      </c>
      <c r="Y519">
        <v>4</v>
      </c>
      <c r="Z519" s="25">
        <v>3.1428571428571428</v>
      </c>
      <c r="AA519" s="28">
        <v>3.3571428571428572</v>
      </c>
      <c r="AB519" s="28">
        <v>3.214285714285714</v>
      </c>
      <c r="AC519" s="28">
        <v>2.5714285714285721</v>
      </c>
      <c r="AD519" s="31">
        <v>3</v>
      </c>
      <c r="AE519" s="31">
        <v>2.9285714285714279</v>
      </c>
      <c r="AF519">
        <v>14</v>
      </c>
      <c r="AG519" s="28">
        <f t="shared" si="168"/>
        <v>3.0476190476190474</v>
      </c>
      <c r="AH519" s="31">
        <f t="shared" si="169"/>
        <v>2.964285714285714</v>
      </c>
      <c r="AI519" s="22" cm="1">
        <f t="array" ref="AI519">IF(U519="",0,IFERROR((U519-AVERAGEIFS($U$3:$U$722,$A$3:$A$722,$A519))/_xlfn.STDEV.S(_xlfn._xlws.FILTER($U$3:$U$722,$A$3:$A$722=$A519)),0))</f>
        <v>0.3844303056361893</v>
      </c>
      <c r="AJ519" s="25">
        <f t="array" ref="AJ519">IFERROR((Z519-AVERAGEIFS($Z$3:$Z$722,$A$3:$A$722,$A519))/_xlfn.STDEV.S(_xlfn._xlws.FILTER($Z$3:$Z$722,$A$3:$A$722=$A519)),"")</f>
        <v>-4.7236498864211177E-2</v>
      </c>
      <c r="AK519" s="28">
        <f t="array" ref="AK519">IFERROR((AG519-AVERAGEIFS($AG$3:$AG$722,$A$3:$A$722,$A519))/_xlfn.STDEV.S(_xlfn._xlws.FILTER($AG$3:$AG$722,$A$3:$A$722=$A519)),"")</f>
        <v>0.59189281092093049</v>
      </c>
      <c r="AL519" s="31">
        <f t="array" ref="AL519">IFERROR((AH519-AVERAGEIFS($AH$3:$AH$722,$A$3:$A$722,$A519))/_xlfn.STDEV.S(_xlfn._xlws.FILTER($AH$3:$AH$722,$A$3:$A$722=$A519)),"")</f>
        <v>0.70401565793995968</v>
      </c>
      <c r="AM519" s="18">
        <f t="shared" si="170"/>
        <v>2.0405876480578389</v>
      </c>
      <c r="AN519" s="18">
        <f t="shared" si="171"/>
        <v>1.6089208435574385</v>
      </c>
      <c r="AO519">
        <f t="shared" si="172"/>
        <v>0.43166680450040046</v>
      </c>
      <c r="AP519">
        <f t="shared" si="173"/>
        <v>1.5405761089714443</v>
      </c>
      <c r="AQ519">
        <f t="shared" si="174"/>
        <v>2.0309932633340342</v>
      </c>
      <c r="AR519" s="18" t="str">
        <f t="shared" si="175"/>
        <v>E. 총체적과소형</v>
      </c>
      <c r="AS519">
        <f t="shared" si="176"/>
        <v>3.1428571428571428</v>
      </c>
      <c r="AT519">
        <f t="shared" si="177"/>
        <v>2.833333333333333</v>
      </c>
      <c r="AU519">
        <f t="shared" si="178"/>
        <v>3</v>
      </c>
      <c r="AV519">
        <f t="shared" si="179"/>
        <v>3</v>
      </c>
    </row>
    <row r="520" spans="1:48" x14ac:dyDescent="0.3">
      <c r="A520" t="s">
        <v>145</v>
      </c>
      <c r="B520" t="s">
        <v>142</v>
      </c>
      <c r="C520">
        <v>2023</v>
      </c>
      <c r="D520" t="s">
        <v>88</v>
      </c>
      <c r="E520">
        <v>2</v>
      </c>
      <c r="F520">
        <v>6</v>
      </c>
      <c r="G520">
        <v>6</v>
      </c>
      <c r="H520">
        <v>1</v>
      </c>
      <c r="I520">
        <f t="shared" si="160"/>
        <v>5.2</v>
      </c>
      <c r="J520">
        <f t="array" ref="J520">STDEV(IF(($B$3:$B$722=$B520)*($C$3:$C$722=$C520)*($D$3:$D$722=$D520),$E$3:$E$722))</f>
        <v>1.9321835661585924</v>
      </c>
      <c r="K520">
        <f t="shared" si="161"/>
        <v>6.4</v>
      </c>
      <c r="L520">
        <f t="array" ref="L520">STDEV(IF(($B$3:$B$722=$B520)*($C$3:$C$722=$C520)*($D$3:$D$722=$D520),$F$3:$F$722))</f>
        <v>0.84327404271156636</v>
      </c>
      <c r="M520">
        <f t="shared" si="162"/>
        <v>7</v>
      </c>
      <c r="N520">
        <f t="array" ref="N520">STDEV(IF(($B$3:$B$722=$B520)*($C$3:$C$722=$C520)*($D$3:$D$722=$D520),$G$3:$G$722))</f>
        <v>1.0540925533894598</v>
      </c>
      <c r="O520">
        <f t="shared" si="163"/>
        <v>4</v>
      </c>
      <c r="P520">
        <f t="array" ref="P520">STDEV(IF(($B$3:$B$722=$B520)*($C$3:$C$722=$C520)*($D$3:$D$722=$D520),$H$3:$H$722))</f>
        <v>2.2607766610417559</v>
      </c>
      <c r="Q520" s="35">
        <f t="shared" si="164"/>
        <v>-1.6561573424216496</v>
      </c>
      <c r="R520">
        <f t="shared" si="165"/>
        <v>-0.47434164902525816</v>
      </c>
      <c r="S520">
        <f t="shared" si="166"/>
        <v>-0.94868329805051377</v>
      </c>
      <c r="T520">
        <f t="shared" si="167"/>
        <v>-1.3269776053940743</v>
      </c>
      <c r="V520">
        <v>0</v>
      </c>
      <c r="W520">
        <v>0</v>
      </c>
      <c r="X520">
        <v>0</v>
      </c>
      <c r="Y520">
        <v>0</v>
      </c>
      <c r="Z520" s="25">
        <v>3.1428571428571428</v>
      </c>
      <c r="AA520" s="28">
        <v>4</v>
      </c>
      <c r="AB520" s="28">
        <v>3.1428571428571428</v>
      </c>
      <c r="AC520" s="28">
        <v>2.4285714285714279</v>
      </c>
      <c r="AD520" s="31">
        <v>3.1428571428571428</v>
      </c>
      <c r="AE520" s="31">
        <v>3</v>
      </c>
      <c r="AF520">
        <v>7</v>
      </c>
      <c r="AG520" s="28">
        <f t="shared" si="168"/>
        <v>3.1904761904761898</v>
      </c>
      <c r="AH520" s="31">
        <f t="shared" si="169"/>
        <v>3.0714285714285712</v>
      </c>
      <c r="AI520" s="22" cm="1">
        <f t="array" ref="AI520">IF(U520="",0,IFERROR((U520-AVERAGEIFS($U$3:$U$722,$A$3:$A$722,$A520))/_xlfn.STDEV.S(_xlfn._xlws.FILTER($U$3:$U$722,$A$3:$A$722=$A520)),0))</f>
        <v>0</v>
      </c>
      <c r="AJ520" s="25">
        <f t="array" ref="AJ520">IFERROR((Z520-AVERAGEIFS($Z$3:$Z$722,$A$3:$A$722,$A520))/_xlfn.STDEV.S(_xlfn._xlws.FILTER($Z$3:$Z$722,$A$3:$A$722=$A520)),"")</f>
        <v>-4.7236498864211177E-2</v>
      </c>
      <c r="AK520" s="28">
        <f t="array" ref="AK520">IFERROR((AG520-AVERAGEIFS($AG$3:$AG$722,$A$3:$A$722,$A520))/_xlfn.STDEV.S(_xlfn._xlws.FILTER($AG$3:$AG$722,$A$3:$A$722=$A520)),"")</f>
        <v>0.69647264499775707</v>
      </c>
      <c r="AL520" s="31">
        <f t="array" ref="AL520">IFERROR((AH520-AVERAGEIFS($AH$3:$AH$722,$A$3:$A$722,$A520))/_xlfn.STDEV.S(_xlfn._xlws.FILTER($AH$3:$AH$722,$A$3:$A$722=$A520)),"")</f>
        <v>0.7883413781516222</v>
      </c>
      <c r="AM520" s="18">
        <f t="shared" si="170"/>
        <v>1.6561573424216496</v>
      </c>
      <c r="AN520" s="18">
        <f t="shared" si="171"/>
        <v>1.6089208435574385</v>
      </c>
      <c r="AO520">
        <f t="shared" si="172"/>
        <v>4.7236498864211177E-2</v>
      </c>
      <c r="AP520">
        <f t="shared" si="173"/>
        <v>1.645155943048271</v>
      </c>
      <c r="AQ520">
        <f t="shared" si="174"/>
        <v>2.1153189835456967</v>
      </c>
      <c r="AR520" s="18" t="str">
        <f t="shared" si="175"/>
        <v>E. 총체적과소형</v>
      </c>
      <c r="AS520">
        <f t="shared" si="176"/>
        <v>2.833333333333333</v>
      </c>
      <c r="AT520">
        <f t="shared" si="177"/>
        <v>3</v>
      </c>
      <c r="AU520">
        <f t="shared" si="178"/>
        <v>3</v>
      </c>
      <c r="AV520">
        <f t="shared" si="179"/>
        <v>3.333333333333333</v>
      </c>
    </row>
    <row r="521" spans="1:48" x14ac:dyDescent="0.3">
      <c r="A521" t="s">
        <v>145</v>
      </c>
      <c r="B521" t="s">
        <v>142</v>
      </c>
      <c r="C521">
        <v>2023</v>
      </c>
      <c r="D521" t="s">
        <v>89</v>
      </c>
      <c r="E521">
        <v>2</v>
      </c>
      <c r="F521">
        <v>6</v>
      </c>
      <c r="G521">
        <v>6</v>
      </c>
      <c r="H521">
        <v>1</v>
      </c>
      <c r="I521">
        <f t="shared" si="160"/>
        <v>5.2</v>
      </c>
      <c r="J521">
        <f t="array" ref="J521">STDEV(IF(($B$3:$B$722=$B521)*($C$3:$C$722=$C521)*($D$3:$D$722=$D521),$E$3:$E$722))</f>
        <v>1.9321835661585924</v>
      </c>
      <c r="K521">
        <f t="shared" si="161"/>
        <v>6.4</v>
      </c>
      <c r="L521">
        <f t="array" ref="L521">STDEV(IF(($B$3:$B$722=$B521)*($C$3:$C$722=$C521)*($D$3:$D$722=$D521),$F$3:$F$722))</f>
        <v>0.84327404271156636</v>
      </c>
      <c r="M521">
        <f t="shared" si="162"/>
        <v>7</v>
      </c>
      <c r="N521">
        <f t="array" ref="N521">STDEV(IF(($B$3:$B$722=$B521)*($C$3:$C$722=$C521)*($D$3:$D$722=$D521),$G$3:$G$722))</f>
        <v>1.0540925533894598</v>
      </c>
      <c r="O521">
        <f t="shared" si="163"/>
        <v>4</v>
      </c>
      <c r="P521">
        <f t="array" ref="P521">STDEV(IF(($B$3:$B$722=$B521)*($C$3:$C$722=$C521)*($D$3:$D$722=$D521),$H$3:$H$722))</f>
        <v>2.2607766610417559</v>
      </c>
      <c r="Q521" s="35">
        <f t="shared" si="164"/>
        <v>-1.6561573424216496</v>
      </c>
      <c r="R521">
        <f t="shared" si="165"/>
        <v>-0.47434164902525816</v>
      </c>
      <c r="S521">
        <f t="shared" si="166"/>
        <v>-0.94868329805051377</v>
      </c>
      <c r="T521">
        <f t="shared" si="167"/>
        <v>-1.3269776053940743</v>
      </c>
      <c r="U521" s="22">
        <v>0.58787647058823533</v>
      </c>
      <c r="V521">
        <v>12</v>
      </c>
      <c r="W521">
        <v>1</v>
      </c>
      <c r="X521">
        <v>4</v>
      </c>
      <c r="Y521">
        <v>17</v>
      </c>
      <c r="Z521" s="25">
        <v>2.833333333333333</v>
      </c>
      <c r="AA521" s="28">
        <v>3.166666666666667</v>
      </c>
      <c r="AB521" s="28">
        <v>2.5</v>
      </c>
      <c r="AC521" s="28">
        <v>1.75</v>
      </c>
      <c r="AD521" s="31">
        <v>2.833333333333333</v>
      </c>
      <c r="AE521" s="31">
        <v>2.833333333333333</v>
      </c>
      <c r="AF521">
        <v>12</v>
      </c>
      <c r="AG521" s="28">
        <f t="shared" si="168"/>
        <v>2.4722222222222223</v>
      </c>
      <c r="AH521" s="31">
        <f t="shared" si="169"/>
        <v>2.833333333333333</v>
      </c>
      <c r="AI521" s="22" cm="1">
        <f t="array" ref="AI521">IF(U521="",0,IFERROR((U521-AVERAGEIFS($U$3:$U$722,$A$3:$A$722,$A521))/_xlfn.STDEV.S(_xlfn._xlws.FILTER($U$3:$U$722,$A$3:$A$722=$A521)),0))</f>
        <v>1.9003039745139292</v>
      </c>
      <c r="AJ521" s="25">
        <f t="array" ref="AJ521">IFERROR((Z521-AVERAGEIFS($Z$3:$Z$722,$A$3:$A$722,$A521))/_xlfn.STDEV.S(_xlfn._xlws.FILTER($Z$3:$Z$722,$A$3:$A$722=$A521)),"")</f>
        <v>-1.4289040906423747</v>
      </c>
      <c r="AK521" s="28">
        <f t="array" ref="AK521">IFERROR((AG521-AVERAGEIFS($AG$3:$AG$722,$A$3:$A$722,$A521))/_xlfn.STDEV.S(_xlfn._xlws.FILTER($AG$3:$AG$722,$A$3:$A$722=$A521)),"")</f>
        <v>0.17066847922259978</v>
      </c>
      <c r="AL521" s="31">
        <f t="array" ref="AL521">IFERROR((AH521-AVERAGEIFS($AH$3:$AH$722,$A$3:$A$722,$A521))/_xlfn.STDEV.S(_xlfn._xlws.FILTER($AH$3:$AH$722,$A$3:$A$722=$A521)),"")</f>
        <v>0.60095088879237235</v>
      </c>
      <c r="AM521" s="18">
        <f t="shared" si="170"/>
        <v>3.5564613169355788</v>
      </c>
      <c r="AN521" s="18">
        <f t="shared" si="171"/>
        <v>0.22725325177927491</v>
      </c>
      <c r="AO521">
        <f t="shared" si="172"/>
        <v>3.3292080651563039</v>
      </c>
      <c r="AP521">
        <f t="shared" si="173"/>
        <v>1.1193517772731136</v>
      </c>
      <c r="AQ521">
        <f t="shared" si="174"/>
        <v>1.9279284941864465</v>
      </c>
      <c r="AR521" s="18" t="str">
        <f t="shared" si="175"/>
        <v>D. 균형일치형</v>
      </c>
      <c r="AS521">
        <f t="shared" si="176"/>
        <v>3</v>
      </c>
      <c r="AT521">
        <f t="shared" si="177"/>
        <v>3</v>
      </c>
      <c r="AU521">
        <f t="shared" si="178"/>
        <v>3.333333333333333</v>
      </c>
      <c r="AV521">
        <f t="shared" si="179"/>
        <v>0</v>
      </c>
    </row>
    <row r="522" spans="1:48" x14ac:dyDescent="0.3">
      <c r="A522" t="s">
        <v>145</v>
      </c>
      <c r="B522" t="s">
        <v>142</v>
      </c>
      <c r="C522">
        <v>2023</v>
      </c>
      <c r="D522" t="s">
        <v>90</v>
      </c>
      <c r="E522">
        <v>2</v>
      </c>
      <c r="F522">
        <v>6</v>
      </c>
      <c r="G522">
        <v>6</v>
      </c>
      <c r="H522">
        <v>1</v>
      </c>
      <c r="I522">
        <f t="shared" si="160"/>
        <v>5.2</v>
      </c>
      <c r="J522">
        <f t="array" ref="J522">STDEV(IF(($B$3:$B$722=$B522)*($C$3:$C$722=$C522)*($D$3:$D$722=$D522),$E$3:$E$722))</f>
        <v>1.9321835661585924</v>
      </c>
      <c r="K522">
        <f t="shared" si="161"/>
        <v>6.4</v>
      </c>
      <c r="L522">
        <f t="array" ref="L522">STDEV(IF(($B$3:$B$722=$B522)*($C$3:$C$722=$C522)*($D$3:$D$722=$D522),$F$3:$F$722))</f>
        <v>0.84327404271156636</v>
      </c>
      <c r="M522">
        <f t="shared" si="162"/>
        <v>7</v>
      </c>
      <c r="N522">
        <f t="array" ref="N522">STDEV(IF(($B$3:$B$722=$B522)*($C$3:$C$722=$C522)*($D$3:$D$722=$D522),$G$3:$G$722))</f>
        <v>1.0540925533894598</v>
      </c>
      <c r="O522">
        <f t="shared" si="163"/>
        <v>4</v>
      </c>
      <c r="P522">
        <f t="array" ref="P522">STDEV(IF(($B$3:$B$722=$B522)*($C$3:$C$722=$C522)*($D$3:$D$722=$D522),$H$3:$H$722))</f>
        <v>2.2607766610417559</v>
      </c>
      <c r="Q522" s="35">
        <f t="shared" si="164"/>
        <v>-1.6561573424216496</v>
      </c>
      <c r="R522">
        <f t="shared" si="165"/>
        <v>-0.47434164902525816</v>
      </c>
      <c r="S522">
        <f t="shared" si="166"/>
        <v>-0.94868329805051377</v>
      </c>
      <c r="T522">
        <f t="shared" si="167"/>
        <v>-1.3269776053940743</v>
      </c>
      <c r="U522" s="22">
        <v>0.5</v>
      </c>
      <c r="V522">
        <v>4</v>
      </c>
      <c r="W522">
        <v>0</v>
      </c>
      <c r="X522">
        <v>4</v>
      </c>
      <c r="Y522">
        <v>8</v>
      </c>
      <c r="Z522" s="25">
        <v>3</v>
      </c>
      <c r="AA522" s="28">
        <v>3</v>
      </c>
      <c r="AB522" s="28">
        <v>2.875</v>
      </c>
      <c r="AC522" s="28">
        <v>2.625</v>
      </c>
      <c r="AD522" s="31">
        <v>2.625</v>
      </c>
      <c r="AE522" s="31">
        <v>3.375</v>
      </c>
      <c r="AF522">
        <v>8</v>
      </c>
      <c r="AG522" s="28">
        <f t="shared" si="168"/>
        <v>2.8333333333333335</v>
      </c>
      <c r="AH522" s="31">
        <f t="shared" si="169"/>
        <v>3</v>
      </c>
      <c r="AI522" s="22" cm="1">
        <f t="array" ref="AI522">IF(U522="",0,IFERROR((U522-AVERAGEIFS($U$3:$U$722,$A$3:$A$722,$A522))/_xlfn.STDEV.S(_xlfn._xlws.FILTER($U$3:$U$722,$A$3:$A$722=$A522)),0))</f>
        <v>1.6558496580722661</v>
      </c>
      <c r="AJ522" s="25">
        <f t="array" ref="AJ522">IFERROR((Z522-AVERAGEIFS($Z$3:$Z$722,$A$3:$A$722,$A522))/_xlfn.STDEV.S(_xlfn._xlws.FILTER($Z$3:$Z$722,$A$3:$A$722=$A522)),"")</f>
        <v>-0.68492923353105506</v>
      </c>
      <c r="AK522" s="28">
        <f t="array" ref="AK522">IFERROR((AG522-AVERAGEIFS($AG$3:$AG$722,$A$3:$A$722,$A522))/_xlfn.STDEV.S(_xlfn._xlws.FILTER($AG$3:$AG$722,$A$3:$A$722=$A522)),"")</f>
        <v>0.43502305980569023</v>
      </c>
      <c r="AL522" s="31">
        <f t="array" ref="AL522">IFERROR((AH522-AVERAGEIFS($AH$3:$AH$722,$A$3:$A$722,$A522))/_xlfn.STDEV.S(_xlfn._xlws.FILTER($AH$3:$AH$722,$A$3:$A$722=$A522)),"")</f>
        <v>0.73212423134384741</v>
      </c>
      <c r="AM522" s="18">
        <f t="shared" si="170"/>
        <v>3.3120070004939155</v>
      </c>
      <c r="AN522" s="18">
        <f t="shared" si="171"/>
        <v>0.97122810889059452</v>
      </c>
      <c r="AO522">
        <f t="shared" si="172"/>
        <v>2.3407788916033212</v>
      </c>
      <c r="AP522">
        <f t="shared" si="173"/>
        <v>1.3837063578562039</v>
      </c>
      <c r="AQ522">
        <f t="shared" si="174"/>
        <v>2.0591018367379217</v>
      </c>
      <c r="AR522" s="18" t="str">
        <f t="shared" si="175"/>
        <v>E. 총체적과소형</v>
      </c>
      <c r="AS522">
        <f t="shared" si="176"/>
        <v>3</v>
      </c>
      <c r="AT522">
        <f t="shared" si="177"/>
        <v>3.333333333333333</v>
      </c>
      <c r="AU522">
        <f t="shared" si="178"/>
        <v>0</v>
      </c>
      <c r="AV522">
        <f t="shared" si="179"/>
        <v>3.5</v>
      </c>
    </row>
    <row r="523" spans="1:48" x14ac:dyDescent="0.3">
      <c r="A523" t="s">
        <v>145</v>
      </c>
      <c r="B523" t="s">
        <v>142</v>
      </c>
      <c r="C523">
        <v>2024</v>
      </c>
      <c r="D523" t="s">
        <v>91</v>
      </c>
      <c r="E523">
        <v>4</v>
      </c>
      <c r="F523">
        <v>4</v>
      </c>
      <c r="G523">
        <v>6</v>
      </c>
      <c r="H523">
        <v>4</v>
      </c>
      <c r="I523">
        <f t="shared" si="160"/>
        <v>5.4</v>
      </c>
      <c r="J523">
        <f t="array" ref="J523">STDEV(IF(($B$3:$B$722=$B523)*($C$3:$C$722=$C523)*($D$3:$D$722=$D523),$E$3:$E$722))</f>
        <v>0.96609178307929455</v>
      </c>
      <c r="K523">
        <f t="shared" si="161"/>
        <v>6.2</v>
      </c>
      <c r="L523">
        <f t="array" ref="L523">STDEV(IF(($B$3:$B$722=$B523)*($C$3:$C$722=$C523)*($D$3:$D$722=$D523),$F$3:$F$722))</f>
        <v>1.4757295747452446</v>
      </c>
      <c r="M523">
        <f t="shared" si="162"/>
        <v>6.6</v>
      </c>
      <c r="N523">
        <f t="array" ref="N523">STDEV(IF(($B$3:$B$722=$B523)*($C$3:$C$722=$C523)*($D$3:$D$722=$D523),$G$3:$G$722))</f>
        <v>1.3498971154211048</v>
      </c>
      <c r="O523">
        <f t="shared" si="163"/>
        <v>4.2</v>
      </c>
      <c r="P523">
        <f t="array" ref="P523">STDEV(IF(($B$3:$B$722=$B523)*($C$3:$C$722=$C523)*($D$3:$D$722=$D523),$H$3:$H$722))</f>
        <v>1.1352924243950933</v>
      </c>
      <c r="Q523" s="35">
        <f t="shared" si="164"/>
        <v>-1.4491376746189462</v>
      </c>
      <c r="R523">
        <f t="shared" si="165"/>
        <v>-1.4907880397936637</v>
      </c>
      <c r="S523">
        <f t="shared" si="166"/>
        <v>-0.44447831849231539</v>
      </c>
      <c r="T523">
        <f t="shared" si="167"/>
        <v>-0.17616606585441122</v>
      </c>
      <c r="V523">
        <v>0</v>
      </c>
      <c r="W523">
        <v>1</v>
      </c>
      <c r="X523">
        <v>1</v>
      </c>
      <c r="Y523">
        <v>2</v>
      </c>
      <c r="Z523" s="25">
        <v>3</v>
      </c>
      <c r="AA523" s="28">
        <v>3.4285714285714279</v>
      </c>
      <c r="AB523" s="28">
        <v>3</v>
      </c>
      <c r="AC523" s="28">
        <v>2.5714285714285721</v>
      </c>
      <c r="AD523" s="31">
        <v>2.4285714285714279</v>
      </c>
      <c r="AE523" s="31">
        <v>2.4285714285714279</v>
      </c>
      <c r="AF523">
        <v>7</v>
      </c>
      <c r="AG523" s="28">
        <f t="shared" si="168"/>
        <v>3</v>
      </c>
      <c r="AH523" s="31">
        <f t="shared" si="169"/>
        <v>2.4285714285714279</v>
      </c>
      <c r="AI523" s="22" cm="1">
        <f t="array" ref="AI523">IF(U523="",0,IFERROR((U523-AVERAGEIFS($U$3:$U$722,$A$3:$A$722,$A523))/_xlfn.STDEV.S(_xlfn._xlws.FILTER($U$3:$U$722,$A$3:$A$722=$A523)),0))</f>
        <v>0</v>
      </c>
      <c r="AJ523" s="25">
        <f t="array" ref="AJ523">IFERROR((Z523-AVERAGEIFS($Z$3:$Z$722,$A$3:$A$722,$A523))/_xlfn.STDEV.S(_xlfn._xlws.FILTER($Z$3:$Z$722,$A$3:$A$722=$A523)),"")</f>
        <v>-0.68492923353105506</v>
      </c>
      <c r="AK523" s="28">
        <f t="array" ref="AK523">IFERROR((AG523-AVERAGEIFS($AG$3:$AG$722,$A$3:$A$722,$A523))/_xlfn.STDEV.S(_xlfn._xlws.FILTER($AG$3:$AG$722,$A$3:$A$722=$A523)),"")</f>
        <v>0.55703286622865489</v>
      </c>
      <c r="AL523" s="31">
        <f t="array" ref="AL523">IFERROR((AH523-AVERAGEIFS($AH$3:$AH$722,$A$3:$A$722,$A523))/_xlfn.STDEV.S(_xlfn._xlws.FILTER($AH$3:$AH$722,$A$3:$A$722=$A523)),"")</f>
        <v>0.28238705688164734</v>
      </c>
      <c r="AM523" s="18">
        <f t="shared" si="170"/>
        <v>1.4491376746189462</v>
      </c>
      <c r="AN523" s="18">
        <f t="shared" si="171"/>
        <v>0.7642084410878911</v>
      </c>
      <c r="AO523">
        <f t="shared" si="172"/>
        <v>0.68492923353105506</v>
      </c>
      <c r="AP523">
        <f t="shared" si="173"/>
        <v>1.0015111847209703</v>
      </c>
      <c r="AQ523">
        <f t="shared" si="174"/>
        <v>0.45855312273605853</v>
      </c>
      <c r="AR523" s="18" t="str">
        <f t="shared" si="175"/>
        <v>E. 총체적과소형</v>
      </c>
      <c r="AS523">
        <f t="shared" si="176"/>
        <v>3.333333333333333</v>
      </c>
      <c r="AT523">
        <f t="shared" si="177"/>
        <v>0</v>
      </c>
      <c r="AU523">
        <f t="shared" si="178"/>
        <v>3.5</v>
      </c>
      <c r="AV523">
        <f t="shared" si="179"/>
        <v>0</v>
      </c>
    </row>
    <row r="524" spans="1:48" x14ac:dyDescent="0.3">
      <c r="A524" t="s">
        <v>145</v>
      </c>
      <c r="B524" t="s">
        <v>142</v>
      </c>
      <c r="C524">
        <v>2024</v>
      </c>
      <c r="D524" t="s">
        <v>92</v>
      </c>
      <c r="E524">
        <v>4</v>
      </c>
      <c r="F524">
        <v>4</v>
      </c>
      <c r="G524">
        <v>6</v>
      </c>
      <c r="H524">
        <v>4</v>
      </c>
      <c r="I524">
        <f t="shared" si="160"/>
        <v>5.4</v>
      </c>
      <c r="J524">
        <f t="array" ref="J524">STDEV(IF(($B$3:$B$722=$B524)*($C$3:$C$722=$C524)*($D$3:$D$722=$D524),$E$3:$E$722))</f>
        <v>0.96609178307929455</v>
      </c>
      <c r="K524">
        <f t="shared" si="161"/>
        <v>6.2</v>
      </c>
      <c r="L524">
        <f t="array" ref="L524">STDEV(IF(($B$3:$B$722=$B524)*($C$3:$C$722=$C524)*($D$3:$D$722=$D524),$F$3:$F$722))</f>
        <v>1.4757295747452446</v>
      </c>
      <c r="M524">
        <f t="shared" si="162"/>
        <v>6.6</v>
      </c>
      <c r="N524">
        <f t="array" ref="N524">STDEV(IF(($B$3:$B$722=$B524)*($C$3:$C$722=$C524)*($D$3:$D$722=$D524),$G$3:$G$722))</f>
        <v>1.3498971154211048</v>
      </c>
      <c r="O524">
        <f t="shared" si="163"/>
        <v>4.2</v>
      </c>
      <c r="P524">
        <f t="array" ref="P524">STDEV(IF(($B$3:$B$722=$B524)*($C$3:$C$722=$C524)*($D$3:$D$722=$D524),$H$3:$H$722))</f>
        <v>1.1352924243950933</v>
      </c>
      <c r="Q524" s="35">
        <f t="shared" si="164"/>
        <v>-1.4491376746189462</v>
      </c>
      <c r="R524">
        <f t="shared" si="165"/>
        <v>-1.4907880397936637</v>
      </c>
      <c r="S524">
        <f t="shared" si="166"/>
        <v>-0.44447831849231539</v>
      </c>
      <c r="T524">
        <f t="shared" si="167"/>
        <v>-0.17616606585441122</v>
      </c>
      <c r="U524" s="22">
        <v>-0.38882857142857141</v>
      </c>
      <c r="V524">
        <v>1</v>
      </c>
      <c r="W524">
        <v>4</v>
      </c>
      <c r="X524">
        <v>2</v>
      </c>
      <c r="Y524">
        <v>7</v>
      </c>
      <c r="Z524" s="25">
        <v>3.333333333333333</v>
      </c>
      <c r="AA524" s="28">
        <v>3.333333333333333</v>
      </c>
      <c r="AB524" s="28">
        <v>3.333333333333333</v>
      </c>
      <c r="AC524" s="28">
        <v>2.5</v>
      </c>
      <c r="AD524" s="31">
        <v>3.166666666666667</v>
      </c>
      <c r="AE524" s="31">
        <v>2.333333333333333</v>
      </c>
      <c r="AF524">
        <v>6</v>
      </c>
      <c r="AG524" s="28">
        <f t="shared" si="168"/>
        <v>3.0555555555555554</v>
      </c>
      <c r="AH524" s="31">
        <f t="shared" si="169"/>
        <v>2.75</v>
      </c>
      <c r="AI524" s="22" cm="1">
        <f t="array" ref="AI524">IF(U524="",0,IFERROR((U524-AVERAGEIFS($U$3:$U$722,$A$3:$A$722,$A524))/_xlfn.STDEV.S(_xlfn._xlws.FILTER($U$3:$U$722,$A$3:$A$722=$A524)),0))</f>
        <v>-0.81668911604959638</v>
      </c>
      <c r="AJ524" s="25">
        <f t="array" ref="AJ524">IFERROR((Z524-AVERAGEIFS($Z$3:$Z$722,$A$3:$A$722,$A524))/_xlfn.STDEV.S(_xlfn._xlws.FILTER($Z$3:$Z$722,$A$3:$A$722=$A524)),"")</f>
        <v>0.80302048069158005</v>
      </c>
      <c r="AK524" s="28">
        <f t="array" ref="AK524">IFERROR((AG524-AVERAGEIFS($AG$3:$AG$722,$A$3:$A$722,$A524))/_xlfn.STDEV.S(_xlfn._xlws.FILTER($AG$3:$AG$722,$A$3:$A$722=$A524)),"")</f>
        <v>0.59770280170297641</v>
      </c>
      <c r="AL524" s="31">
        <f t="array" ref="AL524">IFERROR((AH524-AVERAGEIFS($AH$3:$AH$722,$A$3:$A$722,$A524))/_xlfn.STDEV.S(_xlfn._xlws.FILTER($AH$3:$AH$722,$A$3:$A$722=$A524)),"")</f>
        <v>0.5353642175166351</v>
      </c>
      <c r="AM524" s="18">
        <f t="shared" si="170"/>
        <v>0.63244855856934978</v>
      </c>
      <c r="AN524" s="18">
        <f t="shared" si="171"/>
        <v>2.2521581553105263</v>
      </c>
      <c r="AO524">
        <f t="shared" si="172"/>
        <v>-1.6197095967411763</v>
      </c>
      <c r="AP524">
        <f t="shared" si="173"/>
        <v>1.0421811201952917</v>
      </c>
      <c r="AQ524">
        <f t="shared" si="174"/>
        <v>0.71153028337104629</v>
      </c>
      <c r="AR524" s="18" t="str">
        <f t="shared" si="175"/>
        <v>E. 총체적과소형</v>
      </c>
      <c r="AS524">
        <f t="shared" si="176"/>
        <v>0</v>
      </c>
      <c r="AT524">
        <f t="shared" si="177"/>
        <v>3.5</v>
      </c>
      <c r="AU524">
        <f t="shared" si="178"/>
        <v>0</v>
      </c>
      <c r="AV524">
        <f t="shared" si="179"/>
        <v>0</v>
      </c>
    </row>
    <row r="525" spans="1:48" x14ac:dyDescent="0.3">
      <c r="A525" t="s">
        <v>145</v>
      </c>
      <c r="B525" t="s">
        <v>142</v>
      </c>
      <c r="C525">
        <v>2024</v>
      </c>
      <c r="D525" t="s">
        <v>93</v>
      </c>
      <c r="E525">
        <v>4</v>
      </c>
      <c r="F525">
        <v>4</v>
      </c>
      <c r="G525">
        <v>6</v>
      </c>
      <c r="H525">
        <v>4</v>
      </c>
      <c r="I525">
        <f t="shared" si="160"/>
        <v>5.4</v>
      </c>
      <c r="J525">
        <f t="array" ref="J525">STDEV(IF(($B$3:$B$722=$B525)*($C$3:$C$722=$C525)*($D$3:$D$722=$D525),$E$3:$E$722))</f>
        <v>0.96609178307929455</v>
      </c>
      <c r="K525">
        <f t="shared" si="161"/>
        <v>6.2</v>
      </c>
      <c r="L525">
        <f t="array" ref="L525">STDEV(IF(($B$3:$B$722=$B525)*($C$3:$C$722=$C525)*($D$3:$D$722=$D525),$F$3:$F$722))</f>
        <v>1.4757295747452446</v>
      </c>
      <c r="M525">
        <f t="shared" si="162"/>
        <v>6.6</v>
      </c>
      <c r="N525">
        <f t="array" ref="N525">STDEV(IF(($B$3:$B$722=$B525)*($C$3:$C$722=$C525)*($D$3:$D$722=$D525),$G$3:$G$722))</f>
        <v>1.3498971154211048</v>
      </c>
      <c r="O525">
        <f t="shared" si="163"/>
        <v>4.2</v>
      </c>
      <c r="P525">
        <f t="array" ref="P525">STDEV(IF(($B$3:$B$722=$B525)*($C$3:$C$722=$C525)*($D$3:$D$722=$D525),$H$3:$H$722))</f>
        <v>1.1352924243950933</v>
      </c>
      <c r="Q525" s="35">
        <f t="shared" si="164"/>
        <v>-1.4491376746189462</v>
      </c>
      <c r="R525">
        <f t="shared" si="165"/>
        <v>-1.4907880397936637</v>
      </c>
      <c r="S525">
        <f t="shared" si="166"/>
        <v>-0.44447831849231539</v>
      </c>
      <c r="T525">
        <f t="shared" si="167"/>
        <v>-0.17616606585441122</v>
      </c>
      <c r="U525" s="22">
        <v>-0.34832857142857138</v>
      </c>
      <c r="V525">
        <v>11</v>
      </c>
      <c r="W525">
        <v>48</v>
      </c>
      <c r="X525">
        <v>32</v>
      </c>
      <c r="Y525">
        <v>91</v>
      </c>
      <c r="AF525">
        <v>1</v>
      </c>
      <c r="AG525" s="28">
        <f t="shared" si="168"/>
        <v>0</v>
      </c>
      <c r="AH525" s="31">
        <f t="shared" si="169"/>
        <v>0</v>
      </c>
      <c r="AI525" s="22" cm="1">
        <f t="array" ref="AI525">IF(U525="",0,IFERROR((U525-AVERAGEIFS($U$3:$U$722,$A$3:$A$722,$A525))/_xlfn.STDEV.S(_xlfn._xlws.FILTER($U$3:$U$722,$A$3:$A$722=$A525)),0))</f>
        <v>-0.70402642318522457</v>
      </c>
      <c r="AJ525" s="25">
        <f t="array" ref="AJ525">IFERROR((Z525-AVERAGEIFS($Z$3:$Z$722,$A$3:$A$722,$A525))/_xlfn.STDEV.S(_xlfn._xlws.FILTER($Z$3:$Z$722,$A$3:$A$722=$A525)),"")</f>
        <v>-14.076476661534784</v>
      </c>
      <c r="AK525" s="28">
        <f t="array" ref="AK525">IFERROR((AG525-AVERAGEIFS($AG$3:$AG$722,$A$3:$A$722,$A525))/_xlfn.STDEV.S(_xlfn._xlws.FILTER($AG$3:$AG$722,$A$3:$A$722=$A525)),"")</f>
        <v>-1.6391436493847116</v>
      </c>
      <c r="AL525" s="31">
        <f t="array" ref="AL525">IFERROR((AH525-AVERAGEIFS($AH$3:$AH$722,$A$3:$A$722,$A525))/_xlfn.STDEV.S(_xlfn._xlws.FILTER($AH$3:$AH$722,$A$3:$A$722=$A525)),"")</f>
        <v>-1.6289959345827005</v>
      </c>
      <c r="AM525" s="18">
        <f t="shared" si="170"/>
        <v>0.74511125143372159</v>
      </c>
      <c r="AN525" s="18">
        <f t="shared" si="171"/>
        <v>-12.627338986915838</v>
      </c>
      <c r="AO525">
        <f t="shared" si="172"/>
        <v>13.372450238349559</v>
      </c>
      <c r="AP525">
        <f t="shared" si="173"/>
        <v>-1.1946653308923962</v>
      </c>
      <c r="AQ525">
        <f t="shared" si="174"/>
        <v>-1.4528298687282892</v>
      </c>
      <c r="AR525" s="18" t="str">
        <f t="shared" si="175"/>
        <v>C. 내부은폐형</v>
      </c>
      <c r="AS525">
        <f t="shared" si="176"/>
        <v>3.5</v>
      </c>
      <c r="AT525">
        <f t="shared" si="177"/>
        <v>0</v>
      </c>
      <c r="AU525">
        <f t="shared" si="178"/>
        <v>0</v>
      </c>
      <c r="AV525">
        <f t="shared" si="179"/>
        <v>3</v>
      </c>
    </row>
    <row r="526" spans="1:48" x14ac:dyDescent="0.3">
      <c r="A526" t="s">
        <v>145</v>
      </c>
      <c r="B526" t="s">
        <v>142</v>
      </c>
      <c r="C526">
        <v>2024</v>
      </c>
      <c r="D526" t="s">
        <v>94</v>
      </c>
      <c r="E526">
        <v>4</v>
      </c>
      <c r="F526">
        <v>4</v>
      </c>
      <c r="G526">
        <v>6</v>
      </c>
      <c r="H526">
        <v>4</v>
      </c>
      <c r="I526">
        <f t="shared" si="160"/>
        <v>5.4</v>
      </c>
      <c r="J526">
        <f t="array" ref="J526">STDEV(IF(($B$3:$B$722=$B526)*($C$3:$C$722=$C526)*($D$3:$D$722=$D526),$E$3:$E$722))</f>
        <v>0.96609178307929455</v>
      </c>
      <c r="K526">
        <f t="shared" si="161"/>
        <v>6.2</v>
      </c>
      <c r="L526">
        <f t="array" ref="L526">STDEV(IF(($B$3:$B$722=$B526)*($C$3:$C$722=$C526)*($D$3:$D$722=$D526),$F$3:$F$722))</f>
        <v>1.4757295747452446</v>
      </c>
      <c r="M526">
        <f t="shared" si="162"/>
        <v>6.6</v>
      </c>
      <c r="N526">
        <f t="array" ref="N526">STDEV(IF(($B$3:$B$722=$B526)*($C$3:$C$722=$C526)*($D$3:$D$722=$D526),$G$3:$G$722))</f>
        <v>1.3498971154211048</v>
      </c>
      <c r="O526">
        <f t="shared" si="163"/>
        <v>4.2</v>
      </c>
      <c r="P526">
        <f t="array" ref="P526">STDEV(IF(($B$3:$B$722=$B526)*($C$3:$C$722=$C526)*($D$3:$D$722=$D526),$H$3:$H$722))</f>
        <v>1.1352924243950933</v>
      </c>
      <c r="Q526" s="35">
        <f t="shared" si="164"/>
        <v>-1.4491376746189462</v>
      </c>
      <c r="R526">
        <f t="shared" si="165"/>
        <v>-1.4907880397936637</v>
      </c>
      <c r="S526">
        <f t="shared" si="166"/>
        <v>-0.44447831849231539</v>
      </c>
      <c r="T526">
        <f t="shared" si="167"/>
        <v>-0.17616606585441122</v>
      </c>
      <c r="U526" s="22">
        <v>-0.29631052631578941</v>
      </c>
      <c r="V526">
        <v>28</v>
      </c>
      <c r="W526">
        <v>79</v>
      </c>
      <c r="X526">
        <v>64</v>
      </c>
      <c r="Y526">
        <v>171</v>
      </c>
      <c r="Z526" s="25">
        <v>3.5</v>
      </c>
      <c r="AA526" s="28">
        <v>4.5</v>
      </c>
      <c r="AB526" s="28">
        <v>3</v>
      </c>
      <c r="AC526" s="28">
        <v>2.5</v>
      </c>
      <c r="AD526" s="31">
        <v>3</v>
      </c>
      <c r="AE526" s="31">
        <v>1.5</v>
      </c>
      <c r="AF526">
        <v>2</v>
      </c>
      <c r="AG526" s="28">
        <f t="shared" si="168"/>
        <v>3.3333333333333335</v>
      </c>
      <c r="AH526" s="31">
        <f t="shared" si="169"/>
        <v>2.25</v>
      </c>
      <c r="AI526" s="22" cm="1">
        <f t="array" ref="AI526">IF(U526="",0,IFERROR((U526-AVERAGEIFS($U$3:$U$722,$A$3:$A$722,$A526))/_xlfn.STDEV.S(_xlfn._xlws.FILTER($U$3:$U$722,$A$3:$A$722=$A526)),0))</f>
        <v>-0.55932289133469648</v>
      </c>
      <c r="AJ526" s="25">
        <f t="array" ref="AJ526">IFERROR((Z526-AVERAGEIFS($Z$3:$Z$722,$A$3:$A$722,$A526))/_xlfn.STDEV.S(_xlfn._xlws.FILTER($Z$3:$Z$722,$A$3:$A$722=$A526)),"")</f>
        <v>1.5469953378028996</v>
      </c>
      <c r="AK526" s="28">
        <f t="array" ref="AK526">IFERROR((AG526-AVERAGEIFS($AG$3:$AG$722,$A$3:$A$722,$A526))/_xlfn.STDEV.S(_xlfn._xlws.FILTER($AG$3:$AG$722,$A$3:$A$722=$A526)),"")</f>
        <v>0.80105247907458466</v>
      </c>
      <c r="AL526" s="31">
        <f t="array" ref="AL526">IFERROR((AH526-AVERAGEIFS($AH$3:$AH$722,$A$3:$A$722,$A526))/_xlfn.STDEV.S(_xlfn._xlws.FILTER($AH$3:$AH$722,$A$3:$A$722=$A526)),"")</f>
        <v>0.14184418986221042</v>
      </c>
      <c r="AM526" s="18">
        <f t="shared" si="170"/>
        <v>0.88981478328424968</v>
      </c>
      <c r="AN526" s="18">
        <f t="shared" si="171"/>
        <v>2.9961330124218457</v>
      </c>
      <c r="AO526">
        <f t="shared" si="172"/>
        <v>-2.1063182291375959</v>
      </c>
      <c r="AP526">
        <f t="shared" si="173"/>
        <v>1.2455307975669001</v>
      </c>
      <c r="AQ526">
        <f t="shared" si="174"/>
        <v>0.31801025571662167</v>
      </c>
      <c r="AR526" s="18" t="str">
        <f t="shared" si="175"/>
        <v>E. 총체적과소형</v>
      </c>
      <c r="AS526">
        <f t="shared" si="176"/>
        <v>0</v>
      </c>
      <c r="AT526">
        <f t="shared" si="177"/>
        <v>0</v>
      </c>
      <c r="AU526">
        <f t="shared" si="178"/>
        <v>3</v>
      </c>
      <c r="AV526">
        <f t="shared" si="179"/>
        <v>3.4285714285714279</v>
      </c>
    </row>
    <row r="527" spans="1:48" x14ac:dyDescent="0.3">
      <c r="A527" t="s">
        <v>145</v>
      </c>
      <c r="B527" t="s">
        <v>142</v>
      </c>
      <c r="C527">
        <v>2025</v>
      </c>
      <c r="D527" t="s">
        <v>95</v>
      </c>
      <c r="E527">
        <v>4</v>
      </c>
      <c r="F527">
        <v>6</v>
      </c>
      <c r="G527">
        <v>6</v>
      </c>
      <c r="H527">
        <v>2</v>
      </c>
      <c r="I527">
        <f t="shared" si="160"/>
        <v>5</v>
      </c>
      <c r="J527">
        <f t="array" ref="J527">STDEV(IF(($B$3:$B$722=$B527)*($C$3:$C$722=$C527)*($D$3:$D$722=$D527),$E$3:$E$722))</f>
        <v>1.699673171197595</v>
      </c>
      <c r="K527">
        <f t="shared" si="161"/>
        <v>6</v>
      </c>
      <c r="L527">
        <f t="array" ref="L527">STDEV(IF(($B$3:$B$722=$B527)*($C$3:$C$722=$C527)*($D$3:$D$722=$D527),$F$3:$F$722))</f>
        <v>1.3333333333333333</v>
      </c>
      <c r="M527">
        <f t="shared" si="162"/>
        <v>7</v>
      </c>
      <c r="N527">
        <f t="array" ref="N527">STDEV(IF(($B$3:$B$722=$B527)*($C$3:$C$722=$C527)*($D$3:$D$722=$D527),$G$3:$G$722))</f>
        <v>1.0540925533894598</v>
      </c>
      <c r="O527">
        <f t="shared" si="163"/>
        <v>3.6</v>
      </c>
      <c r="P527">
        <f t="array" ref="P527">STDEV(IF(($B$3:$B$722=$B527)*($C$3:$C$722=$C527)*($D$3:$D$722=$D527),$H$3:$H$722))</f>
        <v>2.4585451886114367</v>
      </c>
      <c r="Q527" s="35">
        <f t="shared" si="164"/>
        <v>-0.58834840541455213</v>
      </c>
      <c r="R527">
        <f t="shared" si="165"/>
        <v>0</v>
      </c>
      <c r="S527">
        <f t="shared" si="166"/>
        <v>-0.94868329805051377</v>
      </c>
      <c r="T527">
        <f t="shared" si="167"/>
        <v>-0.65079137345596849</v>
      </c>
      <c r="U527" s="22">
        <v>-0.34995333333333339</v>
      </c>
      <c r="V527">
        <v>22</v>
      </c>
      <c r="W527">
        <v>117</v>
      </c>
      <c r="X527">
        <v>86</v>
      </c>
      <c r="Y527">
        <v>225</v>
      </c>
      <c r="AF527">
        <v>1</v>
      </c>
      <c r="AG527" s="28">
        <f t="shared" si="168"/>
        <v>0</v>
      </c>
      <c r="AH527" s="31">
        <f t="shared" si="169"/>
        <v>0</v>
      </c>
      <c r="AI527" s="22" cm="1">
        <f t="array" ref="AI527">IF(U527="",0,IFERROR((U527-AVERAGEIFS($U$3:$U$722,$A$3:$A$722,$A527))/_xlfn.STDEV.S(_xlfn._xlws.FILTER($U$3:$U$722,$A$3:$A$722=$A527)),0))</f>
        <v>-0.7085461775421118</v>
      </c>
      <c r="AJ527" s="25">
        <f t="array" ref="AJ527">IFERROR((Z527-AVERAGEIFS($Z$3:$Z$722,$A$3:$A$722,$A527))/_xlfn.STDEV.S(_xlfn._xlws.FILTER($Z$3:$Z$722,$A$3:$A$722=$A527)),"")</f>
        <v>-14.076476661534784</v>
      </c>
      <c r="AK527" s="28">
        <f t="array" ref="AK527">IFERROR((AG527-AVERAGEIFS($AG$3:$AG$722,$A$3:$A$722,$A527))/_xlfn.STDEV.S(_xlfn._xlws.FILTER($AG$3:$AG$722,$A$3:$A$722=$A527)),"")</f>
        <v>-1.6391436493847116</v>
      </c>
      <c r="AL527" s="31">
        <f t="array" ref="AL527">IFERROR((AH527-AVERAGEIFS($AH$3:$AH$722,$A$3:$A$722,$A527))/_xlfn.STDEV.S(_xlfn._xlws.FILTER($AH$3:$AH$722,$A$3:$A$722=$A527)),"")</f>
        <v>-1.6289959345827005</v>
      </c>
      <c r="AM527" s="18">
        <f t="shared" si="170"/>
        <v>-0.12019777212755967</v>
      </c>
      <c r="AN527" s="18">
        <f t="shared" si="171"/>
        <v>-13.488128256120232</v>
      </c>
      <c r="AO527">
        <f t="shared" si="172"/>
        <v>13.367930483992673</v>
      </c>
      <c r="AP527">
        <f t="shared" si="173"/>
        <v>-0.69046035133419781</v>
      </c>
      <c r="AQ527">
        <f t="shared" si="174"/>
        <v>-0.97820456112673204</v>
      </c>
      <c r="AR527" s="18" t="str">
        <f t="shared" si="175"/>
        <v>D. 균형일치형</v>
      </c>
      <c r="AS527">
        <f t="shared" si="176"/>
        <v>0</v>
      </c>
      <c r="AT527">
        <f t="shared" si="177"/>
        <v>3</v>
      </c>
      <c r="AU527">
        <f t="shared" si="178"/>
        <v>3.4285714285714279</v>
      </c>
      <c r="AV527" t="str">
        <f t="shared" si="179"/>
        <v/>
      </c>
    </row>
    <row r="528" spans="1:48" x14ac:dyDescent="0.3">
      <c r="A528" t="s">
        <v>145</v>
      </c>
      <c r="B528" t="s">
        <v>142</v>
      </c>
      <c r="C528">
        <v>2025</v>
      </c>
      <c r="D528" t="s">
        <v>96</v>
      </c>
      <c r="E528">
        <v>4</v>
      </c>
      <c r="F528">
        <v>6</v>
      </c>
      <c r="G528">
        <v>6</v>
      </c>
      <c r="H528">
        <v>2</v>
      </c>
      <c r="I528">
        <f t="shared" si="160"/>
        <v>5</v>
      </c>
      <c r="J528">
        <f t="array" ref="J528">STDEV(IF(($B$3:$B$722=$B528)*($C$3:$C$722=$C528)*($D$3:$D$722=$D528),$E$3:$E$722))</f>
        <v>1.699673171197595</v>
      </c>
      <c r="K528">
        <f t="shared" si="161"/>
        <v>6</v>
      </c>
      <c r="L528">
        <f t="array" ref="L528">STDEV(IF(($B$3:$B$722=$B528)*($C$3:$C$722=$C528)*($D$3:$D$722=$D528),$F$3:$F$722))</f>
        <v>1.3333333333333333</v>
      </c>
      <c r="M528">
        <f t="shared" si="162"/>
        <v>7</v>
      </c>
      <c r="N528">
        <f t="array" ref="N528">STDEV(IF(($B$3:$B$722=$B528)*($C$3:$C$722=$C528)*($D$3:$D$722=$D528),$G$3:$G$722))</f>
        <v>1.0540925533894598</v>
      </c>
      <c r="O528">
        <f t="shared" si="163"/>
        <v>3.6</v>
      </c>
      <c r="P528">
        <f t="array" ref="P528">STDEV(IF(($B$3:$B$722=$B528)*($C$3:$C$722=$C528)*($D$3:$D$722=$D528),$H$3:$H$722))</f>
        <v>2.4585451886114367</v>
      </c>
      <c r="Q528" s="35">
        <f t="shared" si="164"/>
        <v>-0.58834840541455213</v>
      </c>
      <c r="R528">
        <f t="shared" si="165"/>
        <v>0</v>
      </c>
      <c r="S528">
        <f t="shared" si="166"/>
        <v>-0.94868329805051377</v>
      </c>
      <c r="T528">
        <f t="shared" si="167"/>
        <v>-0.65079137345596849</v>
      </c>
      <c r="U528" s="22">
        <v>-0.1858048387096774</v>
      </c>
      <c r="V528">
        <v>16</v>
      </c>
      <c r="W528">
        <v>30</v>
      </c>
      <c r="X528">
        <v>16</v>
      </c>
      <c r="Y528">
        <v>62</v>
      </c>
      <c r="AF528">
        <v>1</v>
      </c>
      <c r="AG528" s="28">
        <f t="shared" si="168"/>
        <v>0</v>
      </c>
      <c r="AH528" s="31">
        <f t="shared" si="169"/>
        <v>0</v>
      </c>
      <c r="AI528" s="22" cm="1">
        <f t="array" ref="AI528">IF(U528="",0,IFERROR((U528-AVERAGEIFS($U$3:$U$722,$A$3:$A$722,$A528))/_xlfn.STDEV.S(_xlfn._xlws.FILTER($U$3:$U$722,$A$3:$A$722=$A528)),0))</f>
        <v>-0.2519187347289284</v>
      </c>
      <c r="AJ528" s="25">
        <f t="array" ref="AJ528">IFERROR((Z528-AVERAGEIFS($Z$3:$Z$722,$A$3:$A$722,$A528))/_xlfn.STDEV.S(_xlfn._xlws.FILTER($Z$3:$Z$722,$A$3:$A$722=$A528)),"")</f>
        <v>-14.076476661534784</v>
      </c>
      <c r="AK528" s="28">
        <f t="array" ref="AK528">IFERROR((AG528-AVERAGEIFS($AG$3:$AG$722,$A$3:$A$722,$A528))/_xlfn.STDEV.S(_xlfn._xlws.FILTER($AG$3:$AG$722,$A$3:$A$722=$A528)),"")</f>
        <v>-1.6391436493847116</v>
      </c>
      <c r="AL528" s="31">
        <f t="array" ref="AL528">IFERROR((AH528-AVERAGEIFS($AH$3:$AH$722,$A$3:$A$722,$A528))/_xlfn.STDEV.S(_xlfn._xlws.FILTER($AH$3:$AH$722,$A$3:$A$722=$A528)),"")</f>
        <v>-1.6289959345827005</v>
      </c>
      <c r="AM528" s="18">
        <f t="shared" si="170"/>
        <v>0.33642967068562374</v>
      </c>
      <c r="AN528" s="18">
        <f t="shared" si="171"/>
        <v>-13.488128256120232</v>
      </c>
      <c r="AO528">
        <f t="shared" si="172"/>
        <v>13.824557926805856</v>
      </c>
      <c r="AP528">
        <f t="shared" si="173"/>
        <v>-0.69046035133419781</v>
      </c>
      <c r="AQ528">
        <f t="shared" si="174"/>
        <v>-0.97820456112673204</v>
      </c>
      <c r="AR528" s="18" t="str">
        <f t="shared" si="175"/>
        <v>C. 내부은폐형</v>
      </c>
      <c r="AS528">
        <f t="shared" si="176"/>
        <v>3</v>
      </c>
      <c r="AT528">
        <f t="shared" si="177"/>
        <v>3.4285714285714279</v>
      </c>
      <c r="AU528" t="str">
        <f t="shared" si="178"/>
        <v/>
      </c>
      <c r="AV528" t="str">
        <f t="shared" si="179"/>
        <v/>
      </c>
    </row>
    <row r="529" spans="1:48" x14ac:dyDescent="0.3">
      <c r="A529" t="s">
        <v>145</v>
      </c>
      <c r="B529" t="s">
        <v>142</v>
      </c>
      <c r="C529">
        <v>2025</v>
      </c>
      <c r="D529" t="s">
        <v>97</v>
      </c>
      <c r="E529">
        <v>4</v>
      </c>
      <c r="F529">
        <v>6</v>
      </c>
      <c r="G529">
        <v>6</v>
      </c>
      <c r="H529">
        <v>2</v>
      </c>
      <c r="I529">
        <f t="shared" si="160"/>
        <v>5</v>
      </c>
      <c r="J529">
        <f t="array" ref="J529">STDEV(IF(($B$3:$B$722=$B529)*($C$3:$C$722=$C529)*($D$3:$D$722=$D529),$E$3:$E$722))</f>
        <v>1.699673171197595</v>
      </c>
      <c r="K529">
        <f t="shared" si="161"/>
        <v>6</v>
      </c>
      <c r="L529">
        <f t="array" ref="L529">STDEV(IF(($B$3:$B$722=$B529)*($C$3:$C$722=$C529)*($D$3:$D$722=$D529),$F$3:$F$722))</f>
        <v>1.3333333333333333</v>
      </c>
      <c r="M529">
        <f t="shared" si="162"/>
        <v>7</v>
      </c>
      <c r="N529">
        <f t="array" ref="N529">STDEV(IF(($B$3:$B$722=$B529)*($C$3:$C$722=$C529)*($D$3:$D$722=$D529),$G$3:$G$722))</f>
        <v>1.0540925533894598</v>
      </c>
      <c r="O529">
        <f t="shared" si="163"/>
        <v>3.6</v>
      </c>
      <c r="P529">
        <f t="array" ref="P529">STDEV(IF(($B$3:$B$722=$B529)*($C$3:$C$722=$C529)*($D$3:$D$722=$D529),$H$3:$H$722))</f>
        <v>2.4585451886114367</v>
      </c>
      <c r="Q529" s="35">
        <f t="shared" si="164"/>
        <v>-0.58834840541455213</v>
      </c>
      <c r="R529">
        <f t="shared" si="165"/>
        <v>0</v>
      </c>
      <c r="S529">
        <f t="shared" si="166"/>
        <v>-0.94868329805051377</v>
      </c>
      <c r="T529">
        <f t="shared" si="167"/>
        <v>-0.65079137345596849</v>
      </c>
      <c r="U529" s="22">
        <v>-0.19841249999999999</v>
      </c>
      <c r="V529">
        <v>15</v>
      </c>
      <c r="W529">
        <v>27</v>
      </c>
      <c r="X529">
        <v>14</v>
      </c>
      <c r="Y529">
        <v>56</v>
      </c>
      <c r="Z529">
        <v>3</v>
      </c>
      <c r="AA529">
        <v>3.4444444444444451</v>
      </c>
      <c r="AB529">
        <v>2.8888888888888888</v>
      </c>
      <c r="AC529">
        <v>2.333333333333333</v>
      </c>
      <c r="AD529">
        <v>2.8888888888888888</v>
      </c>
      <c r="AE529">
        <v>2.333333333333333</v>
      </c>
      <c r="AF529">
        <v>9</v>
      </c>
      <c r="AG529" s="28">
        <f t="shared" si="168"/>
        <v>2.8888888888888893</v>
      </c>
      <c r="AH529" s="31">
        <f t="shared" si="169"/>
        <v>2.6111111111111107</v>
      </c>
      <c r="AI529" s="22" cm="1">
        <f t="array" ref="AI529">IF(U529="",0,IFERROR((U529-AVERAGEIFS($U$3:$U$722,$A$3:$A$722,$A529))/_xlfn.STDEV.S(_xlfn._xlws.FILTER($U$3:$U$722,$A$3:$A$722=$A529)),0))</f>
        <v>-0.28699066242496896</v>
      </c>
      <c r="AJ529" s="25">
        <f t="array" ref="AJ529">IFERROR((Z529-AVERAGEIFS($Z$3:$Z$722,$A$3:$A$722,$A529))/_xlfn.STDEV.S(_xlfn._xlws.FILTER($Z$3:$Z$722,$A$3:$A$722=$A529)),"")</f>
        <v>-0.68492923353105506</v>
      </c>
      <c r="AK529" s="28">
        <f t="array" ref="AK529">IFERROR((AG529-AVERAGEIFS($AG$3:$AG$722,$A$3:$A$722,$A529))/_xlfn.STDEV.S(_xlfn._xlws.FILTER($AG$3:$AG$722,$A$3:$A$722=$A529)),"")</f>
        <v>0.47569299528001202</v>
      </c>
      <c r="AL529" s="31">
        <f t="array" ref="AL529">IFERROR((AH529-AVERAGEIFS($AH$3:$AH$722,$A$3:$A$722,$A529))/_xlfn.STDEV.S(_xlfn._xlws.FILTER($AH$3:$AH$722,$A$3:$A$722=$A529)),"")</f>
        <v>0.42605309872373903</v>
      </c>
      <c r="AM529" s="18">
        <f t="shared" si="170"/>
        <v>0.30135774298958318</v>
      </c>
      <c r="AN529" s="18">
        <f t="shared" si="171"/>
        <v>-9.6580828116502926E-2</v>
      </c>
      <c r="AO529">
        <f t="shared" si="172"/>
        <v>0.3979385711060861</v>
      </c>
      <c r="AP529">
        <f t="shared" si="173"/>
        <v>1.4243762933305257</v>
      </c>
      <c r="AQ529">
        <f t="shared" si="174"/>
        <v>1.0768444721797075</v>
      </c>
      <c r="AR529" s="18" t="str">
        <f t="shared" si="175"/>
        <v>D. 균형일치형</v>
      </c>
      <c r="AS529">
        <f t="shared" si="176"/>
        <v>3.4285714285714279</v>
      </c>
      <c r="AT529" t="str">
        <f t="shared" si="177"/>
        <v/>
      </c>
      <c r="AU529" t="str">
        <f t="shared" si="178"/>
        <v/>
      </c>
      <c r="AV529" t="str">
        <f t="shared" si="179"/>
        <v/>
      </c>
    </row>
    <row r="530" spans="1:48" x14ac:dyDescent="0.3">
      <c r="A530" t="s">
        <v>145</v>
      </c>
      <c r="B530" t="s">
        <v>142</v>
      </c>
      <c r="C530">
        <v>2025</v>
      </c>
      <c r="D530" t="s">
        <v>98</v>
      </c>
      <c r="E530">
        <v>4</v>
      </c>
      <c r="F530">
        <v>6</v>
      </c>
      <c r="G530">
        <v>6</v>
      </c>
      <c r="H530">
        <v>2</v>
      </c>
      <c r="I530">
        <f t="shared" si="160"/>
        <v>5</v>
      </c>
      <c r="J530">
        <f t="array" ref="J530">STDEV(IF(($B$3:$B$722=$B530)*($C$3:$C$722=$C530)*($D$3:$D$722=$D530),$E$3:$E$722))</f>
        <v>1.699673171197595</v>
      </c>
      <c r="K530">
        <f t="shared" si="161"/>
        <v>6</v>
      </c>
      <c r="L530">
        <f t="array" ref="L530">STDEV(IF(($B$3:$B$722=$B530)*($C$3:$C$722=$C530)*($D$3:$D$722=$D530),$F$3:$F$722))</f>
        <v>1.3333333333333333</v>
      </c>
      <c r="M530">
        <f t="shared" si="162"/>
        <v>7</v>
      </c>
      <c r="N530">
        <f t="array" ref="N530">STDEV(IF(($B$3:$B$722=$B530)*($C$3:$C$722=$C530)*($D$3:$D$722=$D530),$G$3:$G$722))</f>
        <v>1.0540925533894598</v>
      </c>
      <c r="O530">
        <f t="shared" si="163"/>
        <v>3.6</v>
      </c>
      <c r="P530">
        <f t="array" ref="P530">STDEV(IF(($B$3:$B$722=$B530)*($C$3:$C$722=$C530)*($D$3:$D$722=$D530),$H$3:$H$722))</f>
        <v>2.4585451886114367</v>
      </c>
      <c r="Q530" s="35">
        <f t="shared" si="164"/>
        <v>-0.58834840541455213</v>
      </c>
      <c r="R530">
        <f t="shared" si="165"/>
        <v>0</v>
      </c>
      <c r="S530">
        <f t="shared" si="166"/>
        <v>-0.94868329805051377</v>
      </c>
      <c r="T530">
        <f t="shared" si="167"/>
        <v>-0.65079137345596849</v>
      </c>
      <c r="U530" s="22">
        <v>-0.3156387096774193</v>
      </c>
      <c r="V530">
        <v>8</v>
      </c>
      <c r="W530">
        <v>27</v>
      </c>
      <c r="X530">
        <v>27</v>
      </c>
      <c r="Y530">
        <v>62</v>
      </c>
      <c r="Z530">
        <v>3.4285714285714279</v>
      </c>
      <c r="AA530">
        <v>3.8571428571428572</v>
      </c>
      <c r="AB530">
        <v>2.714285714285714</v>
      </c>
      <c r="AC530">
        <v>2.5714285714285721</v>
      </c>
      <c r="AD530">
        <v>3.1428571428571428</v>
      </c>
      <c r="AE530">
        <v>2.714285714285714</v>
      </c>
      <c r="AF530">
        <v>7</v>
      </c>
      <c r="AG530" s="28">
        <f t="shared" si="168"/>
        <v>3.0476190476190474</v>
      </c>
      <c r="AH530" s="31">
        <f t="shared" si="169"/>
        <v>2.9285714285714284</v>
      </c>
      <c r="AI530" s="22" cm="1">
        <f t="array" ref="AI530">IF(U530="",0,IFERROR((U530-AVERAGEIFS($U$3:$U$722,$A$3:$A$722,$A530))/_xlfn.STDEV.S(_xlfn._xlws.FILTER($U$3:$U$722,$A$3:$A$722=$A530)),0))</f>
        <v>-0.61308993295685865</v>
      </c>
      <c r="AJ530" s="25">
        <f t="array" ref="AJ530">IFERROR((Z530-AVERAGEIFS($Z$3:$Z$722,$A$3:$A$722,$A530))/_xlfn.STDEV.S(_xlfn._xlws.FILTER($Z$3:$Z$722,$A$3:$A$722=$A530)),"")</f>
        <v>1.2281489704694748</v>
      </c>
      <c r="AK530" s="28">
        <f t="array" ref="AK530">IFERROR((AG530-AVERAGEIFS($AG$3:$AG$722,$A$3:$A$722,$A530))/_xlfn.STDEV.S(_xlfn._xlws.FILTER($AG$3:$AG$722,$A$3:$A$722=$A530)),"")</f>
        <v>0.59189281092093049</v>
      </c>
      <c r="AL530" s="31">
        <f t="array" ref="AL530">IFERROR((AH530-AVERAGEIFS($AH$3:$AH$722,$A$3:$A$722,$A530))/_xlfn.STDEV.S(_xlfn._xlws.FILTER($AH$3:$AH$722,$A$3:$A$722=$A530)),"")</f>
        <v>0.67590708453607229</v>
      </c>
      <c r="AM530" s="18">
        <f t="shared" si="170"/>
        <v>-2.4741527542306518E-2</v>
      </c>
      <c r="AN530" s="18">
        <f t="shared" si="171"/>
        <v>1.816497375884027</v>
      </c>
      <c r="AO530">
        <f t="shared" si="172"/>
        <v>-1.8412389034263335</v>
      </c>
      <c r="AP530">
        <f t="shared" si="173"/>
        <v>1.5405761089714443</v>
      </c>
      <c r="AQ530">
        <f t="shared" si="174"/>
        <v>1.3266984579920407</v>
      </c>
      <c r="AR530" s="18" t="str">
        <f t="shared" si="175"/>
        <v>D. 균형일치형</v>
      </c>
      <c r="AS530" t="str">
        <f t="shared" si="176"/>
        <v/>
      </c>
      <c r="AT530" t="str">
        <f t="shared" si="177"/>
        <v/>
      </c>
      <c r="AU530" t="str">
        <f t="shared" si="178"/>
        <v/>
      </c>
      <c r="AV530" t="str">
        <f t="shared" si="179"/>
        <v/>
      </c>
    </row>
    <row r="531" spans="1:48" x14ac:dyDescent="0.3">
      <c r="A531" t="s">
        <v>146</v>
      </c>
      <c r="B531" t="s">
        <v>142</v>
      </c>
      <c r="C531">
        <v>2023</v>
      </c>
      <c r="D531" t="s">
        <v>87</v>
      </c>
      <c r="E531">
        <v>6</v>
      </c>
      <c r="F531">
        <v>6</v>
      </c>
      <c r="G531">
        <v>6</v>
      </c>
      <c r="H531">
        <v>4</v>
      </c>
      <c r="I531">
        <f t="shared" si="160"/>
        <v>5.2</v>
      </c>
      <c r="J531">
        <f t="array" ref="J531">STDEV(IF(($B$3:$B$722=$B531)*($C$3:$C$722=$C531)*($D$3:$D$722=$D531),$E$3:$E$722))</f>
        <v>1.9321835661585924</v>
      </c>
      <c r="K531">
        <f t="shared" si="161"/>
        <v>6.4</v>
      </c>
      <c r="L531">
        <f t="array" ref="L531">STDEV(IF(($B$3:$B$722=$B531)*($C$3:$C$722=$C531)*($D$3:$D$722=$D531),$F$3:$F$722))</f>
        <v>0.84327404271156636</v>
      </c>
      <c r="M531">
        <f t="shared" si="162"/>
        <v>7</v>
      </c>
      <c r="N531">
        <f t="array" ref="N531">STDEV(IF(($B$3:$B$722=$B531)*($C$3:$C$722=$C531)*($D$3:$D$722=$D531),$G$3:$G$722))</f>
        <v>1.0540925533894598</v>
      </c>
      <c r="O531">
        <f t="shared" si="163"/>
        <v>4</v>
      </c>
      <c r="P531">
        <f t="array" ref="P531">STDEV(IF(($B$3:$B$722=$B531)*($C$3:$C$722=$C531)*($D$3:$D$722=$D531),$H$3:$H$722))</f>
        <v>2.2607766610417559</v>
      </c>
      <c r="Q531" s="35">
        <f t="shared" si="164"/>
        <v>0.41403933560541228</v>
      </c>
      <c r="R531">
        <f t="shared" si="165"/>
        <v>-0.47434164902525816</v>
      </c>
      <c r="S531">
        <f t="shared" si="166"/>
        <v>-0.94868329805051377</v>
      </c>
      <c r="T531">
        <f t="shared" si="167"/>
        <v>0</v>
      </c>
      <c r="U531" s="22">
        <v>0.2163885714285714</v>
      </c>
      <c r="V531">
        <v>41</v>
      </c>
      <c r="W531">
        <v>17</v>
      </c>
      <c r="X531">
        <v>47</v>
      </c>
      <c r="Y531">
        <v>105</v>
      </c>
      <c r="Z531">
        <v>3.1052631578947372</v>
      </c>
      <c r="AA531">
        <v>3.1842105263157889</v>
      </c>
      <c r="AB531">
        <v>3.1842105263157889</v>
      </c>
      <c r="AC531">
        <v>3.2105263157894739</v>
      </c>
      <c r="AD531">
        <v>3.2105263157894739</v>
      </c>
      <c r="AE531">
        <v>3.1315789473684208</v>
      </c>
      <c r="AF531">
        <v>38</v>
      </c>
      <c r="AG531" s="28">
        <f t="shared" si="168"/>
        <v>3.1929824561403506</v>
      </c>
      <c r="AH531" s="31">
        <f t="shared" si="169"/>
        <v>3.1710526315789473</v>
      </c>
      <c r="AI531" s="22" cm="1">
        <f t="array" ref="AI531">IF(U531="",0,IFERROR((U531-AVERAGEIFS($U$3:$U$722,$A$3:$A$722,$A531))/_xlfn.STDEV.S(_xlfn._xlws.FILTER($U$3:$U$722,$A$3:$A$722=$A531)),0))</f>
        <v>-0.18305005928204429</v>
      </c>
      <c r="AJ531" s="25">
        <f t="array" ref="AJ531">IFERROR((Z531-AVERAGEIFS($Z$3:$Z$722,$A$3:$A$722,$A531))/_xlfn.STDEV.S(_xlfn._xlws.FILTER($Z$3:$Z$722,$A$3:$A$722=$A531)),"")</f>
        <v>-0.89739446737201822</v>
      </c>
      <c r="AK531" s="28">
        <f t="array" ref="AK531">IFERROR((AG531-AVERAGEIFS($AG$3:$AG$722,$A$3:$A$722,$A531))/_xlfn.STDEV.S(_xlfn._xlws.FILTER($AG$3:$AG$722,$A$3:$A$722=$A531)),"")</f>
        <v>-0.20509613793940035</v>
      </c>
      <c r="AL531" s="31">
        <f t="array" ref="AL531">IFERROR((AH531-AVERAGEIFS($AH$3:$AH$722,$A$3:$A$722,$A531))/_xlfn.STDEV.S(_xlfn._xlws.FILTER($AH$3:$AH$722,$A$3:$A$722=$A531)),"")</f>
        <v>1.0784135907455628</v>
      </c>
      <c r="AM531" s="18">
        <f t="shared" si="170"/>
        <v>-0.5970893948874566</v>
      </c>
      <c r="AN531" s="18">
        <f t="shared" si="171"/>
        <v>-1.3114338029774304</v>
      </c>
      <c r="AO531">
        <f t="shared" si="172"/>
        <v>0.7143444080899739</v>
      </c>
      <c r="AP531">
        <f t="shared" si="173"/>
        <v>0.74358716011111348</v>
      </c>
      <c r="AQ531">
        <f t="shared" si="174"/>
        <v>1.0784135907455628</v>
      </c>
      <c r="AR531" s="18" t="str">
        <f t="shared" si="175"/>
        <v>A. 총체적과장형</v>
      </c>
      <c r="AS531">
        <f t="shared" si="176"/>
        <v>3.0487804878048781</v>
      </c>
      <c r="AT531">
        <f t="shared" si="177"/>
        <v>3.2</v>
      </c>
      <c r="AU531">
        <f t="shared" si="178"/>
        <v>3.1428571428571428</v>
      </c>
      <c r="AV531">
        <f t="shared" si="179"/>
        <v>3.290322580645161</v>
      </c>
    </row>
    <row r="532" spans="1:48" x14ac:dyDescent="0.3">
      <c r="A532" t="s">
        <v>146</v>
      </c>
      <c r="B532" t="s">
        <v>142</v>
      </c>
      <c r="C532">
        <v>2023</v>
      </c>
      <c r="D532" t="s">
        <v>88</v>
      </c>
      <c r="E532">
        <v>6</v>
      </c>
      <c r="F532">
        <v>6</v>
      </c>
      <c r="G532">
        <v>6</v>
      </c>
      <c r="H532">
        <v>4</v>
      </c>
      <c r="I532">
        <f t="shared" si="160"/>
        <v>5.2</v>
      </c>
      <c r="J532">
        <f t="array" ref="J532">STDEV(IF(($B$3:$B$722=$B532)*($C$3:$C$722=$C532)*($D$3:$D$722=$D532),$E$3:$E$722))</f>
        <v>1.9321835661585924</v>
      </c>
      <c r="K532">
        <f t="shared" si="161"/>
        <v>6.4</v>
      </c>
      <c r="L532">
        <f t="array" ref="L532">STDEV(IF(($B$3:$B$722=$B532)*($C$3:$C$722=$C532)*($D$3:$D$722=$D532),$F$3:$F$722))</f>
        <v>0.84327404271156636</v>
      </c>
      <c r="M532">
        <f t="shared" si="162"/>
        <v>7</v>
      </c>
      <c r="N532">
        <f t="array" ref="N532">STDEV(IF(($B$3:$B$722=$B532)*($C$3:$C$722=$C532)*($D$3:$D$722=$D532),$G$3:$G$722))</f>
        <v>1.0540925533894598</v>
      </c>
      <c r="O532">
        <f t="shared" si="163"/>
        <v>4</v>
      </c>
      <c r="P532">
        <f t="array" ref="P532">STDEV(IF(($B$3:$B$722=$B532)*($C$3:$C$722=$C532)*($D$3:$D$722=$D532),$H$3:$H$722))</f>
        <v>2.2607766610417559</v>
      </c>
      <c r="Q532" s="35">
        <f t="shared" si="164"/>
        <v>0.41403933560541228</v>
      </c>
      <c r="R532">
        <f t="shared" si="165"/>
        <v>-0.47434164902525816</v>
      </c>
      <c r="S532">
        <f t="shared" si="166"/>
        <v>-0.94868329805051377</v>
      </c>
      <c r="T532">
        <f t="shared" si="167"/>
        <v>0</v>
      </c>
      <c r="U532" s="22">
        <v>0.25605256410256411</v>
      </c>
      <c r="V532">
        <v>29</v>
      </c>
      <c r="W532">
        <v>10</v>
      </c>
      <c r="X532">
        <v>39</v>
      </c>
      <c r="Y532">
        <v>78</v>
      </c>
      <c r="Z532">
        <v>3.0487804878048781</v>
      </c>
      <c r="AA532">
        <v>3</v>
      </c>
      <c r="AB532">
        <v>3.1463414634146338</v>
      </c>
      <c r="AC532">
        <v>3</v>
      </c>
      <c r="AD532">
        <v>3.024390243902439</v>
      </c>
      <c r="AE532">
        <v>2.9512195121951219</v>
      </c>
      <c r="AF532">
        <v>41</v>
      </c>
      <c r="AG532" s="28">
        <f t="shared" si="168"/>
        <v>3.0487804878048781</v>
      </c>
      <c r="AH532" s="31">
        <f t="shared" si="169"/>
        <v>2.9878048780487805</v>
      </c>
      <c r="AI532" s="22" cm="1">
        <f t="array" ref="AI532">IF(U532="",0,IFERROR((U532-AVERAGEIFS($U$3:$U$722,$A$3:$A$722,$A532))/_xlfn.STDEV.S(_xlfn._xlws.FILTER($U$3:$U$722,$A$3:$A$722=$A532)),0))</f>
        <v>0.17021840572839667</v>
      </c>
      <c r="AJ532" s="25">
        <f t="array" ref="AJ532">IFERROR((Z532-AVERAGEIFS($Z$3:$Z$722,$A$3:$A$722,$A532))/_xlfn.STDEV.S(_xlfn._xlws.FILTER($Z$3:$Z$722,$A$3:$A$722=$A532)),"")</f>
        <v>-1.2251650259173548</v>
      </c>
      <c r="AK532" s="28">
        <f t="array" ref="AK532">IFERROR((AG532-AVERAGEIFS($AG$3:$AG$722,$A$3:$A$722,$A532))/_xlfn.STDEV.S(_xlfn._xlws.FILTER($AG$3:$AG$722,$A$3:$A$722=$A532)),"")</f>
        <v>-1.1074467982246434</v>
      </c>
      <c r="AL532" s="31">
        <f t="array" ref="AL532">IFERROR((AH532-AVERAGEIFS($AH$3:$AH$722,$A$3:$A$722,$A532))/_xlfn.STDEV.S(_xlfn._xlws.FILTER($AH$3:$AH$722,$A$3:$A$722=$A532)),"")</f>
        <v>8.7288669052597176E-2</v>
      </c>
      <c r="AM532" s="18">
        <f t="shared" si="170"/>
        <v>-0.24382092987701562</v>
      </c>
      <c r="AN532" s="18">
        <f t="shared" si="171"/>
        <v>-1.6392043615227672</v>
      </c>
      <c r="AO532">
        <f t="shared" si="172"/>
        <v>1.3953834316457514</v>
      </c>
      <c r="AP532">
        <f t="shared" si="173"/>
        <v>-0.15876350017412966</v>
      </c>
      <c r="AQ532">
        <f t="shared" si="174"/>
        <v>8.7288669052597176E-2</v>
      </c>
      <c r="AR532" s="18" t="str">
        <f t="shared" si="175"/>
        <v>D. 균형일치형</v>
      </c>
      <c r="AS532">
        <f t="shared" si="176"/>
        <v>3.2</v>
      </c>
      <c r="AT532">
        <f t="shared" si="177"/>
        <v>3.1428571428571428</v>
      </c>
      <c r="AU532">
        <f t="shared" si="178"/>
        <v>3.290322580645161</v>
      </c>
      <c r="AV532">
        <f t="shared" si="179"/>
        <v>3.0588235294117641</v>
      </c>
    </row>
    <row r="533" spans="1:48" x14ac:dyDescent="0.3">
      <c r="A533" t="s">
        <v>146</v>
      </c>
      <c r="B533" t="s">
        <v>142</v>
      </c>
      <c r="C533">
        <v>2023</v>
      </c>
      <c r="D533" t="s">
        <v>89</v>
      </c>
      <c r="E533">
        <v>6</v>
      </c>
      <c r="F533">
        <v>6</v>
      </c>
      <c r="G533">
        <v>6</v>
      </c>
      <c r="H533">
        <v>4</v>
      </c>
      <c r="I533">
        <f t="shared" si="160"/>
        <v>5.2</v>
      </c>
      <c r="J533">
        <f t="array" ref="J533">STDEV(IF(($B$3:$B$722=$B533)*($C$3:$C$722=$C533)*($D$3:$D$722=$D533),$E$3:$E$722))</f>
        <v>1.9321835661585924</v>
      </c>
      <c r="K533">
        <f t="shared" si="161"/>
        <v>6.4</v>
      </c>
      <c r="L533">
        <f t="array" ref="L533">STDEV(IF(($B$3:$B$722=$B533)*($C$3:$C$722=$C533)*($D$3:$D$722=$D533),$F$3:$F$722))</f>
        <v>0.84327404271156636</v>
      </c>
      <c r="M533">
        <f t="shared" si="162"/>
        <v>7</v>
      </c>
      <c r="N533">
        <f t="array" ref="N533">STDEV(IF(($B$3:$B$722=$B533)*($C$3:$C$722=$C533)*($D$3:$D$722=$D533),$G$3:$G$722))</f>
        <v>1.0540925533894598</v>
      </c>
      <c r="O533">
        <f t="shared" si="163"/>
        <v>4</v>
      </c>
      <c r="P533">
        <f t="array" ref="P533">STDEV(IF(($B$3:$B$722=$B533)*($C$3:$C$722=$C533)*($D$3:$D$722=$D533),$H$3:$H$722))</f>
        <v>2.2607766610417559</v>
      </c>
      <c r="Q533" s="35">
        <f t="shared" si="164"/>
        <v>0.41403933560541228</v>
      </c>
      <c r="R533">
        <f t="shared" si="165"/>
        <v>-0.47434164902525816</v>
      </c>
      <c r="S533">
        <f t="shared" si="166"/>
        <v>-0.94868329805051377</v>
      </c>
      <c r="T533">
        <f t="shared" si="167"/>
        <v>0</v>
      </c>
      <c r="U533" s="22">
        <v>8.3154838709677395E-2</v>
      </c>
      <c r="V533">
        <v>15</v>
      </c>
      <c r="W533">
        <v>11</v>
      </c>
      <c r="X533">
        <v>5</v>
      </c>
      <c r="Y533">
        <v>31</v>
      </c>
      <c r="Z533">
        <v>3.2</v>
      </c>
      <c r="AA533">
        <v>3.2</v>
      </c>
      <c r="AB533">
        <v>3.15</v>
      </c>
      <c r="AC533">
        <v>3.0750000000000002</v>
      </c>
      <c r="AD533">
        <v>3.125</v>
      </c>
      <c r="AE533">
        <v>3.0249999999999999</v>
      </c>
      <c r="AF533">
        <v>40</v>
      </c>
      <c r="AG533" s="28">
        <f t="shared" si="168"/>
        <v>3.1416666666666671</v>
      </c>
      <c r="AH533" s="31">
        <f t="shared" si="169"/>
        <v>3.0750000000000002</v>
      </c>
      <c r="AI533" s="22" cm="1">
        <f t="array" ref="AI533">IF(U533="",0,IFERROR((U533-AVERAGEIFS($U$3:$U$722,$A$3:$A$722,$A533))/_xlfn.STDEV.S(_xlfn._xlws.FILTER($U$3:$U$722,$A$3:$A$722=$A533)),0))</f>
        <v>-1.3697000426075152</v>
      </c>
      <c r="AJ533" s="25">
        <f t="array" ref="AJ533">IFERROR((Z533-AVERAGEIFS($Z$3:$Z$722,$A$3:$A$722,$A533))/_xlfn.STDEV.S(_xlfn._xlws.FILTER($Z$3:$Z$722,$A$3:$A$722=$A533)),"")</f>
        <v>-0.34763384872097985</v>
      </c>
      <c r="AK533" s="28">
        <f t="array" ref="AK533">IFERROR((AG533-AVERAGEIFS($AG$3:$AG$722,$A$3:$A$722,$A533))/_xlfn.STDEV.S(_xlfn._xlws.FILTER($AG$3:$AG$722,$A$3:$A$722=$A533)),"")</f>
        <v>-0.52620712587621521</v>
      </c>
      <c r="AL533" s="31">
        <f t="array" ref="AL533">IFERROR((AH533-AVERAGEIFS($AH$3:$AH$722,$A$3:$A$722,$A533))/_xlfn.STDEV.S(_xlfn._xlws.FILTER($AH$3:$AH$722,$A$3:$A$722=$A533)),"")</f>
        <v>0.55889749781613374</v>
      </c>
      <c r="AM533" s="18">
        <f t="shared" si="170"/>
        <v>-1.7837393782129274</v>
      </c>
      <c r="AN533" s="18">
        <f t="shared" si="171"/>
        <v>-0.76167318432639219</v>
      </c>
      <c r="AO533">
        <f t="shared" si="172"/>
        <v>-1.0220661938865354</v>
      </c>
      <c r="AP533">
        <f t="shared" si="173"/>
        <v>0.42247617217429856</v>
      </c>
      <c r="AQ533">
        <f t="shared" si="174"/>
        <v>0.55889749781613374</v>
      </c>
      <c r="AR533" s="18" t="str">
        <f t="shared" si="175"/>
        <v>A. 총체적과장형</v>
      </c>
      <c r="AS533">
        <f t="shared" si="176"/>
        <v>3.1428571428571428</v>
      </c>
      <c r="AT533">
        <f t="shared" si="177"/>
        <v>3.290322580645161</v>
      </c>
      <c r="AU533">
        <f t="shared" si="178"/>
        <v>3.0588235294117641</v>
      </c>
      <c r="AV533">
        <f t="shared" si="179"/>
        <v>3.407407407407407</v>
      </c>
    </row>
    <row r="534" spans="1:48" x14ac:dyDescent="0.3">
      <c r="A534" t="s">
        <v>146</v>
      </c>
      <c r="B534" t="s">
        <v>142</v>
      </c>
      <c r="C534">
        <v>2023</v>
      </c>
      <c r="D534" t="s">
        <v>90</v>
      </c>
      <c r="E534">
        <v>6</v>
      </c>
      <c r="F534">
        <v>6</v>
      </c>
      <c r="G534">
        <v>6</v>
      </c>
      <c r="H534">
        <v>4</v>
      </c>
      <c r="I534">
        <f t="shared" si="160"/>
        <v>5.2</v>
      </c>
      <c r="J534">
        <f t="array" ref="J534">STDEV(IF(($B$3:$B$722=$B534)*($C$3:$C$722=$C534)*($D$3:$D$722=$D534),$E$3:$E$722))</f>
        <v>1.9321835661585924</v>
      </c>
      <c r="K534">
        <f t="shared" si="161"/>
        <v>6.4</v>
      </c>
      <c r="L534">
        <f t="array" ref="L534">STDEV(IF(($B$3:$B$722=$B534)*($C$3:$C$722=$C534)*($D$3:$D$722=$D534),$F$3:$F$722))</f>
        <v>0.84327404271156636</v>
      </c>
      <c r="M534">
        <f t="shared" si="162"/>
        <v>7</v>
      </c>
      <c r="N534">
        <f t="array" ref="N534">STDEV(IF(($B$3:$B$722=$B534)*($C$3:$C$722=$C534)*($D$3:$D$722=$D534),$G$3:$G$722))</f>
        <v>1.0540925533894598</v>
      </c>
      <c r="O534">
        <f t="shared" si="163"/>
        <v>4</v>
      </c>
      <c r="P534">
        <f t="array" ref="P534">STDEV(IF(($B$3:$B$722=$B534)*($C$3:$C$722=$C534)*($D$3:$D$722=$D534),$H$3:$H$722))</f>
        <v>2.2607766610417559</v>
      </c>
      <c r="Q534" s="35">
        <f t="shared" si="164"/>
        <v>0.41403933560541228</v>
      </c>
      <c r="R534">
        <f t="shared" si="165"/>
        <v>-0.47434164902525816</v>
      </c>
      <c r="S534">
        <f t="shared" si="166"/>
        <v>-0.94868329805051377</v>
      </c>
      <c r="T534">
        <f t="shared" si="167"/>
        <v>0</v>
      </c>
      <c r="U534" s="22">
        <v>0.21452444444444441</v>
      </c>
      <c r="V534">
        <v>17</v>
      </c>
      <c r="W534">
        <v>6</v>
      </c>
      <c r="X534">
        <v>22</v>
      </c>
      <c r="Y534">
        <v>45</v>
      </c>
      <c r="Z534">
        <v>3.1428571428571428</v>
      </c>
      <c r="AA534">
        <v>3.1428571428571428</v>
      </c>
      <c r="AB534">
        <v>3.1428571428571428</v>
      </c>
      <c r="AC534">
        <v>3.1428571428571428</v>
      </c>
      <c r="AD534">
        <v>3.1190476190476191</v>
      </c>
      <c r="AE534">
        <v>2.5714285714285721</v>
      </c>
      <c r="AF534">
        <v>42</v>
      </c>
      <c r="AG534" s="28">
        <f t="shared" si="168"/>
        <v>3.1428571428571428</v>
      </c>
      <c r="AH534" s="31">
        <f t="shared" si="169"/>
        <v>2.8452380952380958</v>
      </c>
      <c r="AI534" s="22" cm="1">
        <f t="array" ref="AI534">IF(U534="",0,IFERROR((U534-AVERAGEIFS($U$3:$U$722,$A$3:$A$722,$A534))/_xlfn.STDEV.S(_xlfn._xlws.FILTER($U$3:$U$722,$A$3:$A$722=$A534)),0))</f>
        <v>-0.19965295863410279</v>
      </c>
      <c r="AJ534" s="25">
        <f t="array" ref="AJ534">IFERROR((Z534-AVERAGEIFS($Z$3:$Z$722,$A$3:$A$722,$A534))/_xlfn.STDEV.S(_xlfn._xlws.FILTER($Z$3:$Z$722,$A$3:$A$722=$A534)),"")</f>
        <v>-0.67923549171684616</v>
      </c>
      <c r="AK534" s="28">
        <f t="array" ref="AK534">IFERROR((AG534-AVERAGEIFS($AG$3:$AG$722,$A$3:$A$722,$A534))/_xlfn.STDEV.S(_xlfn._xlws.FILTER($AG$3:$AG$722,$A$3:$A$722=$A534)),"")</f>
        <v>-0.51875766461761053</v>
      </c>
      <c r="AL534" s="31">
        <f t="array" ref="AL534">IFERROR((AH534-AVERAGEIFS($AH$3:$AH$722,$A$3:$A$722,$A534))/_xlfn.STDEV.S(_xlfn._xlws.FILTER($AH$3:$AH$722,$A$3:$A$722=$A534)),"")</f>
        <v>-0.68380668533599764</v>
      </c>
      <c r="AM534" s="18">
        <f t="shared" si="170"/>
        <v>-0.6136922942395151</v>
      </c>
      <c r="AN534" s="18">
        <f t="shared" si="171"/>
        <v>-1.0932748273222583</v>
      </c>
      <c r="AO534">
        <f t="shared" si="172"/>
        <v>0.47958253308274335</v>
      </c>
      <c r="AP534">
        <f t="shared" si="173"/>
        <v>0.42992563343290324</v>
      </c>
      <c r="AQ534">
        <f t="shared" si="174"/>
        <v>-0.68380668533599764</v>
      </c>
      <c r="AR534" s="18" t="str">
        <f t="shared" si="175"/>
        <v>A. 총체적과장형</v>
      </c>
      <c r="AS534">
        <f t="shared" si="176"/>
        <v>3.290322580645161</v>
      </c>
      <c r="AT534">
        <f t="shared" si="177"/>
        <v>3.0588235294117641</v>
      </c>
      <c r="AU534">
        <f t="shared" si="178"/>
        <v>3.407407407407407</v>
      </c>
      <c r="AV534">
        <f t="shared" si="179"/>
        <v>3.6363636363636358</v>
      </c>
    </row>
    <row r="535" spans="1:48" x14ac:dyDescent="0.3">
      <c r="A535" t="s">
        <v>146</v>
      </c>
      <c r="B535" t="s">
        <v>142</v>
      </c>
      <c r="C535">
        <v>2024</v>
      </c>
      <c r="D535" t="s">
        <v>91</v>
      </c>
      <c r="E535">
        <v>6</v>
      </c>
      <c r="F535">
        <v>6</v>
      </c>
      <c r="G535">
        <v>8</v>
      </c>
      <c r="H535">
        <v>4</v>
      </c>
      <c r="I535">
        <f t="shared" si="160"/>
        <v>5.4</v>
      </c>
      <c r="J535">
        <f t="array" ref="J535">STDEV(IF(($B$3:$B$722=$B535)*($C$3:$C$722=$C535)*($D$3:$D$722=$D535),$E$3:$E$722))</f>
        <v>0.96609178307929455</v>
      </c>
      <c r="K535">
        <f t="shared" si="161"/>
        <v>6.2</v>
      </c>
      <c r="L535">
        <f t="array" ref="L535">STDEV(IF(($B$3:$B$722=$B535)*($C$3:$C$722=$C535)*($D$3:$D$722=$D535),$F$3:$F$722))</f>
        <v>1.4757295747452446</v>
      </c>
      <c r="M535">
        <f t="shared" si="162"/>
        <v>6.6</v>
      </c>
      <c r="N535">
        <f t="array" ref="N535">STDEV(IF(($B$3:$B$722=$B535)*($C$3:$C$722=$C535)*($D$3:$D$722=$D535),$G$3:$G$722))</f>
        <v>1.3498971154211048</v>
      </c>
      <c r="O535">
        <f t="shared" si="163"/>
        <v>4.2</v>
      </c>
      <c r="P535">
        <f t="array" ref="P535">STDEV(IF(($B$3:$B$722=$B535)*($C$3:$C$722=$C535)*($D$3:$D$722=$D535),$H$3:$H$722))</f>
        <v>1.1352924243950933</v>
      </c>
      <c r="Q535" s="35">
        <f t="shared" si="164"/>
        <v>0.62105900340811926</v>
      </c>
      <c r="R535">
        <f t="shared" si="165"/>
        <v>-0.13552618543578773</v>
      </c>
      <c r="S535">
        <f t="shared" si="166"/>
        <v>1.0371160764820702</v>
      </c>
      <c r="T535">
        <f t="shared" si="167"/>
        <v>-0.17616606585441122</v>
      </c>
      <c r="U535" s="22">
        <v>0.20466133333333331</v>
      </c>
      <c r="V535">
        <v>31</v>
      </c>
      <c r="W535">
        <v>13</v>
      </c>
      <c r="X535">
        <v>31</v>
      </c>
      <c r="Y535">
        <v>75</v>
      </c>
      <c r="Z535">
        <v>3.290322580645161</v>
      </c>
      <c r="AA535">
        <v>3.32258064516129</v>
      </c>
      <c r="AB535">
        <v>3.612903225806452</v>
      </c>
      <c r="AC535">
        <v>3.064516129032258</v>
      </c>
      <c r="AD535">
        <v>3.193548387096774</v>
      </c>
      <c r="AE535">
        <v>2.774193548387097</v>
      </c>
      <c r="AF535">
        <v>31</v>
      </c>
      <c r="AG535" s="28">
        <f t="shared" si="168"/>
        <v>3.3333333333333335</v>
      </c>
      <c r="AH535" s="31">
        <f t="shared" si="169"/>
        <v>2.9838709677419355</v>
      </c>
      <c r="AI535" s="22" cm="1">
        <f t="array" ref="AI535">IF(U535="",0,IFERROR((U535-AVERAGEIFS($U$3:$U$722,$A$3:$A$722,$A535))/_xlfn.STDEV.S(_xlfn._xlws.FILTER($U$3:$U$722,$A$3:$A$722=$A535)),0))</f>
        <v>-0.28749903482436695</v>
      </c>
      <c r="AJ535" s="25">
        <f t="array" ref="AJ535">IFERROR((Z535-AVERAGEIFS($Z$3:$Z$722,$A$3:$A$722,$A535))/_xlfn.STDEV.S(_xlfn._xlws.FILTER($Z$3:$Z$722,$A$3:$A$722=$A535)),"")</f>
        <v>0.17651068375635248</v>
      </c>
      <c r="AK535" s="28">
        <f t="array" ref="AK535">IFERROR((AG535-AVERAGEIFS($AG$3:$AG$722,$A$3:$A$722,$A535))/_xlfn.STDEV.S(_xlfn._xlws.FILTER($AG$3:$AG$722,$A$3:$A$722=$A535)),"")</f>
        <v>0.67315613675959474</v>
      </c>
      <c r="AL535" s="31">
        <f t="array" ref="AL535">IFERROR((AH535-AVERAGEIFS($AH$3:$AH$722,$A$3:$A$722,$A535))/_xlfn.STDEV.S(_xlfn._xlws.FILTER($AH$3:$AH$722,$A$3:$A$722=$A535)),"")</f>
        <v>6.6011483004163499E-2</v>
      </c>
      <c r="AM535" s="18">
        <f t="shared" si="170"/>
        <v>-0.90855803823248626</v>
      </c>
      <c r="AN535" s="18">
        <f t="shared" si="171"/>
        <v>-0.44454831965176678</v>
      </c>
      <c r="AO535">
        <f t="shared" si="172"/>
        <v>-0.46400971858071943</v>
      </c>
      <c r="AP535">
        <f t="shared" si="173"/>
        <v>-0.36395993972247542</v>
      </c>
      <c r="AQ535">
        <f t="shared" si="174"/>
        <v>0.24217754885857473</v>
      </c>
      <c r="AR535" s="18" t="str">
        <f t="shared" si="175"/>
        <v>A. 총체적과장형</v>
      </c>
      <c r="AS535">
        <f t="shared" si="176"/>
        <v>3.0588235294117641</v>
      </c>
      <c r="AT535">
        <f t="shared" si="177"/>
        <v>3.407407407407407</v>
      </c>
      <c r="AU535">
        <f t="shared" si="178"/>
        <v>3.6363636363636358</v>
      </c>
      <c r="AV535">
        <f t="shared" si="179"/>
        <v>3.241379310344827</v>
      </c>
    </row>
    <row r="536" spans="1:48" x14ac:dyDescent="0.3">
      <c r="A536" t="s">
        <v>146</v>
      </c>
      <c r="B536" t="s">
        <v>142</v>
      </c>
      <c r="C536">
        <v>2024</v>
      </c>
      <c r="D536" t="s">
        <v>92</v>
      </c>
      <c r="E536">
        <v>6</v>
      </c>
      <c r="F536">
        <v>6</v>
      </c>
      <c r="G536">
        <v>8</v>
      </c>
      <c r="H536">
        <v>4</v>
      </c>
      <c r="I536">
        <f t="shared" si="160"/>
        <v>5.4</v>
      </c>
      <c r="J536">
        <f t="array" ref="J536">STDEV(IF(($B$3:$B$722=$B536)*($C$3:$C$722=$C536)*($D$3:$D$722=$D536),$E$3:$E$722))</f>
        <v>0.96609178307929455</v>
      </c>
      <c r="K536">
        <f t="shared" si="161"/>
        <v>6.2</v>
      </c>
      <c r="L536">
        <f t="array" ref="L536">STDEV(IF(($B$3:$B$722=$B536)*($C$3:$C$722=$C536)*($D$3:$D$722=$D536),$F$3:$F$722))</f>
        <v>1.4757295747452446</v>
      </c>
      <c r="M536">
        <f t="shared" si="162"/>
        <v>6.6</v>
      </c>
      <c r="N536">
        <f t="array" ref="N536">STDEV(IF(($B$3:$B$722=$B536)*($C$3:$C$722=$C536)*($D$3:$D$722=$D536),$G$3:$G$722))</f>
        <v>1.3498971154211048</v>
      </c>
      <c r="O536">
        <f t="shared" si="163"/>
        <v>4.2</v>
      </c>
      <c r="P536">
        <f t="array" ref="P536">STDEV(IF(($B$3:$B$722=$B536)*($C$3:$C$722=$C536)*($D$3:$D$722=$D536),$H$3:$H$722))</f>
        <v>1.1352924243950933</v>
      </c>
      <c r="Q536" s="35">
        <f t="shared" si="164"/>
        <v>0.62105900340811926</v>
      </c>
      <c r="R536">
        <f t="shared" si="165"/>
        <v>-0.13552618543578773</v>
      </c>
      <c r="S536">
        <f t="shared" si="166"/>
        <v>1.0371160764820702</v>
      </c>
      <c r="T536">
        <f t="shared" si="167"/>
        <v>-0.17616606585441122</v>
      </c>
      <c r="U536" s="22">
        <v>0.17438600000000001</v>
      </c>
      <c r="V536">
        <v>20</v>
      </c>
      <c r="W536">
        <v>8</v>
      </c>
      <c r="X536">
        <v>22</v>
      </c>
      <c r="Y536">
        <v>50</v>
      </c>
      <c r="Z536">
        <v>3.0588235294117641</v>
      </c>
      <c r="AA536">
        <v>2.9411764705882359</v>
      </c>
      <c r="AB536">
        <v>3.2058823529411771</v>
      </c>
      <c r="AC536">
        <v>2.5882352941176472</v>
      </c>
      <c r="AD536">
        <v>2.6470588235294121</v>
      </c>
      <c r="AE536">
        <v>2.3529411764705879</v>
      </c>
      <c r="AF536">
        <v>34</v>
      </c>
      <c r="AG536" s="28">
        <f t="shared" si="168"/>
        <v>2.9117647058823533</v>
      </c>
      <c r="AH536" s="31">
        <f t="shared" si="169"/>
        <v>2.5</v>
      </c>
      <c r="AI536" s="22" cm="1">
        <f t="array" ref="AI536">IF(U536="",0,IFERROR((U536-AVERAGEIFS($U$3:$U$722,$A$3:$A$722,$A536))/_xlfn.STDEV.S(_xlfn._xlws.FILTER($U$3:$U$722,$A$3:$A$722=$A536)),0))</f>
        <v>-0.55714714166659385</v>
      </c>
      <c r="AJ536" s="25">
        <f t="array" ref="AJ536">IFERROR((Z536-AVERAGEIFS($Z$3:$Z$722,$A$3:$A$722,$A536))/_xlfn.STDEV.S(_xlfn._xlws.FILTER($Z$3:$Z$722,$A$3:$A$722=$A536)),"")</f>
        <v>-1.1668849667107686</v>
      </c>
      <c r="AK536" s="28">
        <f t="array" ref="AK536">IFERROR((AG536-AVERAGEIFS($AG$3:$AG$722,$A$3:$A$722,$A536))/_xlfn.STDEV.S(_xlfn._xlws.FILTER($AG$3:$AG$722,$A$3:$A$722=$A536)),"")</f>
        <v>-1.9648295559943629</v>
      </c>
      <c r="AL536" s="31">
        <f t="array" ref="AL536">IFERROR((AH536-AVERAGEIFS($AH$3:$AH$722,$A$3:$A$722,$A536))/_xlfn.STDEV.S(_xlfn._xlws.FILTER($AH$3:$AH$722,$A$3:$A$722=$A536)),"")</f>
        <v>-2.5510824009531956</v>
      </c>
      <c r="AM536" s="18">
        <f t="shared" si="170"/>
        <v>-1.178206145074713</v>
      </c>
      <c r="AN536" s="18">
        <f t="shared" si="171"/>
        <v>-1.7879439701188877</v>
      </c>
      <c r="AO536">
        <f t="shared" si="172"/>
        <v>0.60973782504417473</v>
      </c>
      <c r="AP536">
        <f t="shared" si="173"/>
        <v>-3.0019456324764331</v>
      </c>
      <c r="AQ536">
        <f t="shared" si="174"/>
        <v>-2.3749163350987845</v>
      </c>
      <c r="AR536" s="18" t="str">
        <f t="shared" si="175"/>
        <v>A. 총체적과장형</v>
      </c>
      <c r="AS536">
        <f t="shared" si="176"/>
        <v>3.407407407407407</v>
      </c>
      <c r="AT536">
        <f t="shared" si="177"/>
        <v>3.6363636363636358</v>
      </c>
      <c r="AU536">
        <f t="shared" si="178"/>
        <v>3.241379310344827</v>
      </c>
      <c r="AV536">
        <f t="shared" si="179"/>
        <v>3.4482758620689649</v>
      </c>
    </row>
    <row r="537" spans="1:48" x14ac:dyDescent="0.3">
      <c r="A537" t="s">
        <v>146</v>
      </c>
      <c r="B537" t="s">
        <v>142</v>
      </c>
      <c r="C537">
        <v>2024</v>
      </c>
      <c r="D537" t="s">
        <v>93</v>
      </c>
      <c r="E537">
        <v>6</v>
      </c>
      <c r="F537">
        <v>6</v>
      </c>
      <c r="G537">
        <v>8</v>
      </c>
      <c r="H537">
        <v>4</v>
      </c>
      <c r="I537">
        <f t="shared" si="160"/>
        <v>5.4</v>
      </c>
      <c r="J537">
        <f t="array" ref="J537">STDEV(IF(($B$3:$B$722=$B537)*($C$3:$C$722=$C537)*($D$3:$D$722=$D537),$E$3:$E$722))</f>
        <v>0.96609178307929455</v>
      </c>
      <c r="K537">
        <f t="shared" si="161"/>
        <v>6.2</v>
      </c>
      <c r="L537">
        <f t="array" ref="L537">STDEV(IF(($B$3:$B$722=$B537)*($C$3:$C$722=$C537)*($D$3:$D$722=$D537),$F$3:$F$722))</f>
        <v>1.4757295747452446</v>
      </c>
      <c r="M537">
        <f t="shared" si="162"/>
        <v>6.6</v>
      </c>
      <c r="N537">
        <f t="array" ref="N537">STDEV(IF(($B$3:$B$722=$B537)*($C$3:$C$722=$C537)*($D$3:$D$722=$D537),$G$3:$G$722))</f>
        <v>1.3498971154211048</v>
      </c>
      <c r="O537">
        <f t="shared" si="163"/>
        <v>4.2</v>
      </c>
      <c r="P537">
        <f t="array" ref="P537">STDEV(IF(($B$3:$B$722=$B537)*($C$3:$C$722=$C537)*($D$3:$D$722=$D537),$H$3:$H$722))</f>
        <v>1.1352924243950933</v>
      </c>
      <c r="Q537" s="35">
        <f t="shared" si="164"/>
        <v>0.62105900340811926</v>
      </c>
      <c r="R537">
        <f t="shared" si="165"/>
        <v>-0.13552618543578773</v>
      </c>
      <c r="S537">
        <f t="shared" si="166"/>
        <v>1.0371160764820702</v>
      </c>
      <c r="T537">
        <f t="shared" si="167"/>
        <v>-0.17616606585441122</v>
      </c>
      <c r="U537" s="22">
        <v>0.30765740740740738</v>
      </c>
      <c r="V537">
        <v>21</v>
      </c>
      <c r="W537">
        <v>3</v>
      </c>
      <c r="X537">
        <v>30</v>
      </c>
      <c r="Y537">
        <v>54</v>
      </c>
      <c r="Z537">
        <v>3.407407407407407</v>
      </c>
      <c r="AA537">
        <v>3.5555555555555558</v>
      </c>
      <c r="AB537">
        <v>3.333333333333333</v>
      </c>
      <c r="AC537">
        <v>3.2592592592592591</v>
      </c>
      <c r="AD537">
        <v>3.3703703703703698</v>
      </c>
      <c r="AE537">
        <v>2.8888888888888888</v>
      </c>
      <c r="AF537">
        <v>27</v>
      </c>
      <c r="AG537" s="28">
        <f t="shared" si="168"/>
        <v>3.3827160493827164</v>
      </c>
      <c r="AH537" s="31">
        <f t="shared" si="169"/>
        <v>3.1296296296296293</v>
      </c>
      <c r="AI537" s="22" cm="1">
        <f t="array" ref="AI537">IF(U537="",0,IFERROR((U537-AVERAGEIFS($U$3:$U$722,$A$3:$A$722,$A537))/_xlfn.STDEV.S(_xlfn._xlws.FILTER($U$3:$U$722,$A$3:$A$722=$A537)),0))</f>
        <v>0.62983839233049654</v>
      </c>
      <c r="AJ537" s="25">
        <f t="array" ref="AJ537">IFERROR((Z537-AVERAGEIFS($Z$3:$Z$722,$A$3:$A$722,$A537))/_xlfn.STDEV.S(_xlfn._xlws.FILTER($Z$3:$Z$722,$A$3:$A$722=$A537)),"")</f>
        <v>0.8559572999306746</v>
      </c>
      <c r="AK537" s="28">
        <f t="array" ref="AK537">IFERROR((AG537-AVERAGEIFS($AG$3:$AG$722,$A$3:$A$722,$A537))/_xlfn.STDEV.S(_xlfn._xlws.FILTER($AG$3:$AG$722,$A$3:$A$722=$A537)),"")</f>
        <v>0.98217082600553784</v>
      </c>
      <c r="AL537" s="31">
        <f t="array" ref="AL537">IFERROR((AH537-AVERAGEIFS($AH$3:$AH$722,$A$3:$A$722,$A537))/_xlfn.STDEV.S(_xlfn._xlws.FILTER($AH$3:$AH$722,$A$3:$A$722=$A537)),"")</f>
        <v>0.85437062829502053</v>
      </c>
      <c r="AM537" s="18">
        <f t="shared" si="170"/>
        <v>8.7793889223772847E-3</v>
      </c>
      <c r="AN537" s="18">
        <f t="shared" si="171"/>
        <v>0.23489829652255534</v>
      </c>
      <c r="AO537">
        <f t="shared" si="172"/>
        <v>-0.22611890760017805</v>
      </c>
      <c r="AP537">
        <f t="shared" si="173"/>
        <v>-5.4945250476532315E-2</v>
      </c>
      <c r="AQ537">
        <f t="shared" si="174"/>
        <v>1.0305366941494318</v>
      </c>
      <c r="AR537" s="18" t="str">
        <f t="shared" si="175"/>
        <v>D. 균형일치형</v>
      </c>
      <c r="AS537">
        <f t="shared" si="176"/>
        <v>3.6363636363636358</v>
      </c>
      <c r="AT537">
        <f t="shared" si="177"/>
        <v>3.241379310344827</v>
      </c>
      <c r="AU537">
        <f t="shared" si="178"/>
        <v>3.4482758620689649</v>
      </c>
      <c r="AV537">
        <f t="shared" si="179"/>
        <v>3.2727272727272729</v>
      </c>
    </row>
    <row r="538" spans="1:48" x14ac:dyDescent="0.3">
      <c r="A538" t="s">
        <v>146</v>
      </c>
      <c r="B538" t="s">
        <v>142</v>
      </c>
      <c r="C538">
        <v>2024</v>
      </c>
      <c r="D538" t="s">
        <v>94</v>
      </c>
      <c r="E538">
        <v>6</v>
      </c>
      <c r="F538">
        <v>6</v>
      </c>
      <c r="G538">
        <v>8</v>
      </c>
      <c r="H538">
        <v>4</v>
      </c>
      <c r="I538">
        <f t="shared" si="160"/>
        <v>5.4</v>
      </c>
      <c r="J538">
        <f t="array" ref="J538">STDEV(IF(($B$3:$B$722=$B538)*($C$3:$C$722=$C538)*($D$3:$D$722=$D538),$E$3:$E$722))</f>
        <v>0.96609178307929455</v>
      </c>
      <c r="K538">
        <f t="shared" si="161"/>
        <v>6.2</v>
      </c>
      <c r="L538">
        <f t="array" ref="L538">STDEV(IF(($B$3:$B$722=$B538)*($C$3:$C$722=$C538)*($D$3:$D$722=$D538),$F$3:$F$722))</f>
        <v>1.4757295747452446</v>
      </c>
      <c r="M538">
        <f t="shared" si="162"/>
        <v>6.6</v>
      </c>
      <c r="N538">
        <f t="array" ref="N538">STDEV(IF(($B$3:$B$722=$B538)*($C$3:$C$722=$C538)*($D$3:$D$722=$D538),$G$3:$G$722))</f>
        <v>1.3498971154211048</v>
      </c>
      <c r="O538">
        <f t="shared" si="163"/>
        <v>4.2</v>
      </c>
      <c r="P538">
        <f t="array" ref="P538">STDEV(IF(($B$3:$B$722=$B538)*($C$3:$C$722=$C538)*($D$3:$D$722=$D538),$H$3:$H$722))</f>
        <v>1.1352924243950933</v>
      </c>
      <c r="Q538" s="35">
        <f t="shared" si="164"/>
        <v>0.62105900340811926</v>
      </c>
      <c r="R538">
        <f t="shared" si="165"/>
        <v>-0.13552618543578773</v>
      </c>
      <c r="S538">
        <f t="shared" si="166"/>
        <v>1.0371160764820702</v>
      </c>
      <c r="T538">
        <f t="shared" si="167"/>
        <v>-0.17616606585441122</v>
      </c>
      <c r="U538" s="22">
        <v>0.18176388888888889</v>
      </c>
      <c r="V538">
        <v>17</v>
      </c>
      <c r="W538">
        <v>11</v>
      </c>
      <c r="X538">
        <v>8</v>
      </c>
      <c r="Y538">
        <v>36</v>
      </c>
      <c r="Z538">
        <v>3.6363636363636358</v>
      </c>
      <c r="AA538">
        <v>3.6818181818181821</v>
      </c>
      <c r="AB538">
        <v>3.454545454545455</v>
      </c>
      <c r="AC538">
        <v>3.3636363636363642</v>
      </c>
      <c r="AD538">
        <v>3.2727272727272729</v>
      </c>
      <c r="AE538">
        <v>3.045454545454545</v>
      </c>
      <c r="AF538">
        <v>22</v>
      </c>
      <c r="AG538" s="28">
        <f t="shared" si="168"/>
        <v>3.5</v>
      </c>
      <c r="AH538" s="31">
        <f t="shared" si="169"/>
        <v>3.1590909090909092</v>
      </c>
      <c r="AI538" s="22" cm="1">
        <f t="array" ref="AI538">IF(U538="",0,IFERROR((U538-AVERAGEIFS($U$3:$U$722,$A$3:$A$722,$A538))/_xlfn.STDEV.S(_xlfn._xlws.FILTER($U$3:$U$722,$A$3:$A$722=$A538)),0))</f>
        <v>-0.49143576701458269</v>
      </c>
      <c r="AJ538" s="25">
        <f t="array" ref="AJ538">IFERROR((Z538-AVERAGEIFS($Z$3:$Z$722,$A$3:$A$722,$A538))/_xlfn.STDEV.S(_xlfn._xlws.FILTER($Z$3:$Z$722,$A$3:$A$722=$A538)),"")</f>
        <v>2.1845968796110751</v>
      </c>
      <c r="AK538" s="28">
        <f t="array" ref="AK538">IFERROR((AG538-AVERAGEIFS($AG$3:$AG$722,$A$3:$A$722,$A538))/_xlfn.STDEV.S(_xlfn._xlws.FILTER($AG$3:$AG$722,$A$3:$A$722=$A538)),"")</f>
        <v>1.7160807129646471</v>
      </c>
      <c r="AL538" s="31">
        <f t="array" ref="AL538">IFERROR((AH538-AVERAGEIFS($AH$3:$AH$722,$A$3:$A$722,$A538))/_xlfn.STDEV.S(_xlfn._xlws.FILTER($AH$3:$AH$722,$A$3:$A$722=$A538)),"")</f>
        <v>1.0137166924978136</v>
      </c>
      <c r="AM538" s="18">
        <f t="shared" si="170"/>
        <v>-1.112494770422702</v>
      </c>
      <c r="AN538" s="18">
        <f t="shared" si="171"/>
        <v>1.5635378762029557</v>
      </c>
      <c r="AO538">
        <f t="shared" si="172"/>
        <v>-2.6760326466256577</v>
      </c>
      <c r="AP538">
        <f t="shared" si="173"/>
        <v>0.67896463648257699</v>
      </c>
      <c r="AQ538">
        <f t="shared" si="174"/>
        <v>1.1898827583522249</v>
      </c>
      <c r="AR538" s="18" t="str">
        <f t="shared" si="175"/>
        <v>B. 외부미화형</v>
      </c>
      <c r="AS538">
        <f t="shared" si="176"/>
        <v>3.241379310344827</v>
      </c>
      <c r="AT538">
        <f t="shared" si="177"/>
        <v>3.4482758620689649</v>
      </c>
      <c r="AU538">
        <f t="shared" si="178"/>
        <v>3.2727272727272729</v>
      </c>
      <c r="AV538">
        <f t="shared" si="179"/>
        <v>3.2666666666666671</v>
      </c>
    </row>
    <row r="539" spans="1:48" x14ac:dyDescent="0.3">
      <c r="A539" t="s">
        <v>146</v>
      </c>
      <c r="B539" t="s">
        <v>142</v>
      </c>
      <c r="C539">
        <v>2025</v>
      </c>
      <c r="D539" t="s">
        <v>95</v>
      </c>
      <c r="E539">
        <v>6</v>
      </c>
      <c r="F539">
        <v>6</v>
      </c>
      <c r="G539">
        <v>6</v>
      </c>
      <c r="H539">
        <v>6</v>
      </c>
      <c r="I539">
        <f t="shared" si="160"/>
        <v>5</v>
      </c>
      <c r="J539">
        <f t="array" ref="J539">STDEV(IF(($B$3:$B$722=$B539)*($C$3:$C$722=$C539)*($D$3:$D$722=$D539),$E$3:$E$722))</f>
        <v>1.699673171197595</v>
      </c>
      <c r="K539">
        <f t="shared" si="161"/>
        <v>6</v>
      </c>
      <c r="L539">
        <f t="array" ref="L539">STDEV(IF(($B$3:$B$722=$B539)*($C$3:$C$722=$C539)*($D$3:$D$722=$D539),$F$3:$F$722))</f>
        <v>1.3333333333333333</v>
      </c>
      <c r="M539">
        <f t="shared" si="162"/>
        <v>7</v>
      </c>
      <c r="N539">
        <f t="array" ref="N539">STDEV(IF(($B$3:$B$722=$B539)*($C$3:$C$722=$C539)*($D$3:$D$722=$D539),$G$3:$G$722))</f>
        <v>1.0540925533894598</v>
      </c>
      <c r="O539">
        <f t="shared" si="163"/>
        <v>3.6</v>
      </c>
      <c r="P539">
        <f t="array" ref="P539">STDEV(IF(($B$3:$B$722=$B539)*($C$3:$C$722=$C539)*($D$3:$D$722=$D539),$H$3:$H$722))</f>
        <v>2.4585451886114367</v>
      </c>
      <c r="Q539" s="35">
        <f t="shared" si="164"/>
        <v>0.58834840541455213</v>
      </c>
      <c r="R539">
        <f t="shared" si="165"/>
        <v>0</v>
      </c>
      <c r="S539">
        <f t="shared" si="166"/>
        <v>-0.94868329805051377</v>
      </c>
      <c r="T539">
        <f t="shared" si="167"/>
        <v>0.97618706018395274</v>
      </c>
      <c r="U539" s="22">
        <v>0.31847407407407408</v>
      </c>
      <c r="V539">
        <v>13</v>
      </c>
      <c r="W539">
        <v>5</v>
      </c>
      <c r="X539">
        <v>9</v>
      </c>
      <c r="Y539">
        <v>27</v>
      </c>
      <c r="Z539">
        <v>3.241379310344827</v>
      </c>
      <c r="AA539">
        <v>3.2068965517241379</v>
      </c>
      <c r="AB539">
        <v>3.2068965517241379</v>
      </c>
      <c r="AC539">
        <v>3.241379310344827</v>
      </c>
      <c r="AD539">
        <v>3</v>
      </c>
      <c r="AE539">
        <v>2.7241379310344831</v>
      </c>
      <c r="AF539">
        <v>29</v>
      </c>
      <c r="AG539" s="28">
        <f t="shared" si="168"/>
        <v>3.2183908045977012</v>
      </c>
      <c r="AH539" s="31">
        <f t="shared" si="169"/>
        <v>2.8620689655172415</v>
      </c>
      <c r="AI539" s="22" cm="1">
        <f t="array" ref="AI539">IF(U539="",0,IFERROR((U539-AVERAGEIFS($U$3:$U$722,$A$3:$A$722,$A539))/_xlfn.STDEV.S(_xlfn._xlws.FILTER($U$3:$U$722,$A$3:$A$722=$A539)),0))</f>
        <v>0.72617733786404748</v>
      </c>
      <c r="AJ539" s="25">
        <f t="array" ref="AJ539">IFERROR((Z539-AVERAGEIFS($Z$3:$Z$722,$A$3:$A$722,$A539))/_xlfn.STDEV.S(_xlfn._xlws.FILTER($Z$3:$Z$722,$A$3:$A$722=$A539)),"")</f>
        <v>-0.10750852103432375</v>
      </c>
      <c r="AK539" s="28">
        <f t="array" ref="AK539">IFERROR((AG539-AVERAGEIFS($AG$3:$AG$722,$A$3:$A$722,$A539))/_xlfn.STDEV.S(_xlfn._xlws.FILTER($AG$3:$AG$722,$A$3:$A$722=$A539)),"")</f>
        <v>-4.6102191657684005E-2</v>
      </c>
      <c r="AL539" s="31">
        <f t="array" ref="AL539">IFERROR((AH539-AVERAGEIFS($AH$3:$AH$722,$A$3:$A$722,$A539))/_xlfn.STDEV.S(_xlfn._xlws.FILTER($AH$3:$AH$722,$A$3:$A$722=$A539)),"")</f>
        <v>-0.5927742188195847</v>
      </c>
      <c r="AM539" s="18">
        <f t="shared" si="170"/>
        <v>0.13782893244949534</v>
      </c>
      <c r="AN539" s="18">
        <f t="shared" si="171"/>
        <v>-0.69585692644887587</v>
      </c>
      <c r="AO539">
        <f t="shared" si="172"/>
        <v>0.83368585889837121</v>
      </c>
      <c r="AP539">
        <f t="shared" si="173"/>
        <v>0.90258110639282974</v>
      </c>
      <c r="AQ539">
        <f t="shared" si="174"/>
        <v>-1.5689612790035374</v>
      </c>
      <c r="AR539" s="18" t="str">
        <f t="shared" si="175"/>
        <v>D. 균형일치형</v>
      </c>
      <c r="AS539">
        <f t="shared" si="176"/>
        <v>3.4482758620689649</v>
      </c>
      <c r="AT539">
        <f t="shared" si="177"/>
        <v>3.2727272727272729</v>
      </c>
      <c r="AU539">
        <f t="shared" si="178"/>
        <v>3.2666666666666671</v>
      </c>
      <c r="AV539" t="str">
        <f t="shared" si="179"/>
        <v/>
      </c>
    </row>
    <row r="540" spans="1:48" x14ac:dyDescent="0.3">
      <c r="A540" t="s">
        <v>146</v>
      </c>
      <c r="B540" t="s">
        <v>142</v>
      </c>
      <c r="C540">
        <v>2025</v>
      </c>
      <c r="D540" t="s">
        <v>96</v>
      </c>
      <c r="E540">
        <v>6</v>
      </c>
      <c r="F540">
        <v>6</v>
      </c>
      <c r="G540">
        <v>6</v>
      </c>
      <c r="H540">
        <v>6</v>
      </c>
      <c r="I540">
        <f t="shared" si="160"/>
        <v>5</v>
      </c>
      <c r="J540">
        <f t="array" ref="J540">STDEV(IF(($B$3:$B$722=$B540)*($C$3:$C$722=$C540)*($D$3:$D$722=$D540),$E$3:$E$722))</f>
        <v>1.699673171197595</v>
      </c>
      <c r="K540">
        <f t="shared" si="161"/>
        <v>6</v>
      </c>
      <c r="L540">
        <f t="array" ref="L540">STDEV(IF(($B$3:$B$722=$B540)*($C$3:$C$722=$C540)*($D$3:$D$722=$D540),$F$3:$F$722))</f>
        <v>1.3333333333333333</v>
      </c>
      <c r="M540">
        <f t="shared" si="162"/>
        <v>7</v>
      </c>
      <c r="N540">
        <f t="array" ref="N540">STDEV(IF(($B$3:$B$722=$B540)*($C$3:$C$722=$C540)*($D$3:$D$722=$D540),$G$3:$G$722))</f>
        <v>1.0540925533894598</v>
      </c>
      <c r="O540">
        <f t="shared" si="163"/>
        <v>3.6</v>
      </c>
      <c r="P540">
        <f t="array" ref="P540">STDEV(IF(($B$3:$B$722=$B540)*($C$3:$C$722=$C540)*($D$3:$D$722=$D540),$H$3:$H$722))</f>
        <v>2.4585451886114367</v>
      </c>
      <c r="Q540" s="35">
        <f t="shared" si="164"/>
        <v>0.58834840541455213</v>
      </c>
      <c r="R540">
        <f t="shared" si="165"/>
        <v>0</v>
      </c>
      <c r="S540">
        <f t="shared" si="166"/>
        <v>-0.94868329805051377</v>
      </c>
      <c r="T540">
        <f t="shared" si="167"/>
        <v>0.97618706018395274</v>
      </c>
      <c r="U540" s="22">
        <v>0.50398292682926826</v>
      </c>
      <c r="V540">
        <v>25</v>
      </c>
      <c r="W540">
        <v>5</v>
      </c>
      <c r="X540">
        <v>11</v>
      </c>
      <c r="Y540">
        <v>41</v>
      </c>
      <c r="Z540">
        <v>3.4482758620689649</v>
      </c>
      <c r="AA540">
        <v>3.4137931034482758</v>
      </c>
      <c r="AB540">
        <v>3.3103448275862069</v>
      </c>
      <c r="AC540">
        <v>3.2068965517241379</v>
      </c>
      <c r="AD540">
        <v>3.137931034482758</v>
      </c>
      <c r="AE540">
        <v>3</v>
      </c>
      <c r="AF540">
        <v>29</v>
      </c>
      <c r="AG540" s="28">
        <f t="shared" si="168"/>
        <v>3.3103448275862064</v>
      </c>
      <c r="AH540" s="31">
        <f t="shared" si="169"/>
        <v>3.068965517241379</v>
      </c>
      <c r="AI540" s="22" cm="1">
        <f t="array" ref="AI540">IF(U540="",0,IFERROR((U540-AVERAGEIFS($U$3:$U$722,$A$3:$A$722,$A540))/_xlfn.STDEV.S(_xlfn._xlws.FILTER($U$3:$U$722,$A$3:$A$722=$A540)),0))</f>
        <v>2.3784171463300687</v>
      </c>
      <c r="AJ540" s="25">
        <f t="array" ref="AJ540">IFERROR((Z540-AVERAGEIFS($Z$3:$Z$722,$A$3:$A$722,$A540))/_xlfn.STDEV.S(_xlfn._xlws.FILTER($Z$3:$Z$722,$A$3:$A$722=$A540)),"")</f>
        <v>1.0931181173989801</v>
      </c>
      <c r="AK540" s="28">
        <f t="array" ref="AK540">IFERROR((AG540-AVERAGEIFS($AG$3:$AG$722,$A$3:$A$722,$A540))/_xlfn.STDEV.S(_xlfn._xlws.FILTER($AG$3:$AG$722,$A$3:$A$722=$A540)),"")</f>
        <v>0.5293044710761351</v>
      </c>
      <c r="AL540" s="31">
        <f t="array" ref="AL540">IFERROR((AH540-AVERAGEIFS($AH$3:$AH$722,$A$3:$A$722,$A540))/_xlfn.STDEV.S(_xlfn._xlws.FILTER($AH$3:$AH$722,$A$3:$A$722=$A540)),"")</f>
        <v>0.52625902811390424</v>
      </c>
      <c r="AM540" s="18">
        <f t="shared" si="170"/>
        <v>1.7900687409155167</v>
      </c>
      <c r="AN540" s="18">
        <f t="shared" si="171"/>
        <v>0.50476971198442799</v>
      </c>
      <c r="AO540">
        <f t="shared" si="172"/>
        <v>1.2852990289310886</v>
      </c>
      <c r="AP540">
        <f t="shared" si="173"/>
        <v>1.4779877691266488</v>
      </c>
      <c r="AQ540">
        <f t="shared" si="174"/>
        <v>-0.4499280320700485</v>
      </c>
      <c r="AR540" s="18" t="str">
        <f t="shared" si="175"/>
        <v>E. 총체적과소형</v>
      </c>
      <c r="AS540">
        <f t="shared" si="176"/>
        <v>3.2727272727272729</v>
      </c>
      <c r="AT540">
        <f t="shared" si="177"/>
        <v>3.2666666666666671</v>
      </c>
      <c r="AU540" t="str">
        <f t="shared" si="178"/>
        <v/>
      </c>
      <c r="AV540" t="str">
        <f t="shared" si="179"/>
        <v/>
      </c>
    </row>
    <row r="541" spans="1:48" x14ac:dyDescent="0.3">
      <c r="A541" t="s">
        <v>146</v>
      </c>
      <c r="B541" t="s">
        <v>142</v>
      </c>
      <c r="C541">
        <v>2025</v>
      </c>
      <c r="D541" t="s">
        <v>97</v>
      </c>
      <c r="E541">
        <v>6</v>
      </c>
      <c r="F541">
        <v>6</v>
      </c>
      <c r="G541">
        <v>6</v>
      </c>
      <c r="H541">
        <v>6</v>
      </c>
      <c r="I541">
        <f t="shared" si="160"/>
        <v>5</v>
      </c>
      <c r="J541">
        <f t="array" ref="J541">STDEV(IF(($B$3:$B$722=$B541)*($C$3:$C$722=$C541)*($D$3:$D$722=$D541),$E$3:$E$722))</f>
        <v>1.699673171197595</v>
      </c>
      <c r="K541">
        <f t="shared" si="161"/>
        <v>6</v>
      </c>
      <c r="L541">
        <f t="array" ref="L541">STDEV(IF(($B$3:$B$722=$B541)*($C$3:$C$722=$C541)*($D$3:$D$722=$D541),$F$3:$F$722))</f>
        <v>1.3333333333333333</v>
      </c>
      <c r="M541">
        <f t="shared" si="162"/>
        <v>7</v>
      </c>
      <c r="N541">
        <f t="array" ref="N541">STDEV(IF(($B$3:$B$722=$B541)*($C$3:$C$722=$C541)*($D$3:$D$722=$D541),$G$3:$G$722))</f>
        <v>1.0540925533894598</v>
      </c>
      <c r="O541">
        <f t="shared" si="163"/>
        <v>3.6</v>
      </c>
      <c r="P541">
        <f t="array" ref="P541">STDEV(IF(($B$3:$B$722=$B541)*($C$3:$C$722=$C541)*($D$3:$D$722=$D541),$H$3:$H$722))</f>
        <v>2.4585451886114367</v>
      </c>
      <c r="Q541" s="35">
        <f t="shared" si="164"/>
        <v>0.58834840541455213</v>
      </c>
      <c r="R541">
        <f t="shared" si="165"/>
        <v>0</v>
      </c>
      <c r="S541">
        <f t="shared" si="166"/>
        <v>-0.94868329805051377</v>
      </c>
      <c r="T541">
        <f t="shared" si="167"/>
        <v>0.97618706018395274</v>
      </c>
      <c r="U541" s="22">
        <v>9.4765384615384599E-2</v>
      </c>
      <c r="V541">
        <v>18</v>
      </c>
      <c r="W541">
        <v>13</v>
      </c>
      <c r="X541">
        <v>21</v>
      </c>
      <c r="Y541">
        <v>52</v>
      </c>
      <c r="Z541">
        <v>3.2727272727272729</v>
      </c>
      <c r="AA541">
        <v>3.545454545454545</v>
      </c>
      <c r="AB541">
        <v>3.5</v>
      </c>
      <c r="AC541">
        <v>3</v>
      </c>
      <c r="AD541">
        <v>3.0909090909090908</v>
      </c>
      <c r="AE541">
        <v>2.8636363636363642</v>
      </c>
      <c r="AF541">
        <v>22</v>
      </c>
      <c r="AG541" s="28">
        <f t="shared" si="168"/>
        <v>3.3484848484848482</v>
      </c>
      <c r="AH541" s="31">
        <f t="shared" si="169"/>
        <v>2.9772727272727275</v>
      </c>
      <c r="AI541" s="22" cm="1">
        <f t="array" ref="AI541">IF(U541="",0,IFERROR((U541-AVERAGEIFS($U$3:$U$722,$A$3:$A$722,$A541))/_xlfn.STDEV.S(_xlfn._xlws.FILTER($U$3:$U$722,$A$3:$A$722=$A541)),0))</f>
        <v>-1.2662903893294213</v>
      </c>
      <c r="AJ541" s="25">
        <f t="array" ref="AJ541">IFERROR((Z541-AVERAGEIFS($Z$3:$Z$722,$A$3:$A$722,$A541))/_xlfn.STDEV.S(_xlfn._xlws.FILTER($Z$3:$Z$722,$A$3:$A$722=$A541)),"")</f>
        <v>7.440460600103016E-2</v>
      </c>
      <c r="AK541" s="28">
        <f t="array" ref="AK541">IFERROR((AG541-AVERAGEIFS($AG$3:$AG$722,$A$3:$A$722,$A541))/_xlfn.STDEV.S(_xlfn._xlws.FILTER($AG$3:$AG$722,$A$3:$A$722=$A541)),"")</f>
        <v>0.76796746186914211</v>
      </c>
      <c r="AL541" s="31">
        <f t="array" ref="AL541">IFERROR((AH541-AVERAGEIFS($AH$3:$AH$722,$A$3:$A$722,$A541))/_xlfn.STDEV.S(_xlfn._xlws.FILTER($AH$3:$AH$722,$A$3:$A$722=$A541)),"")</f>
        <v>3.0323839132018925E-2</v>
      </c>
      <c r="AM541" s="18">
        <f t="shared" si="170"/>
        <v>-1.8546387947439733</v>
      </c>
      <c r="AN541" s="18">
        <f t="shared" si="171"/>
        <v>-0.51394379941352197</v>
      </c>
      <c r="AO541">
        <f t="shared" si="172"/>
        <v>-1.3406949953304514</v>
      </c>
      <c r="AP541">
        <f t="shared" si="173"/>
        <v>1.7166507599196559</v>
      </c>
      <c r="AQ541">
        <f t="shared" si="174"/>
        <v>-0.94586322105193377</v>
      </c>
      <c r="AR541" s="18" t="str">
        <f t="shared" si="175"/>
        <v>A. 총체적과장형</v>
      </c>
      <c r="AS541">
        <f t="shared" si="176"/>
        <v>3.2666666666666671</v>
      </c>
      <c r="AT541" t="str">
        <f t="shared" si="177"/>
        <v/>
      </c>
      <c r="AU541" t="str">
        <f t="shared" si="178"/>
        <v/>
      </c>
      <c r="AV541" t="str">
        <f t="shared" si="179"/>
        <v/>
      </c>
    </row>
    <row r="542" spans="1:48" x14ac:dyDescent="0.3">
      <c r="A542" t="s">
        <v>146</v>
      </c>
      <c r="B542" t="s">
        <v>142</v>
      </c>
      <c r="C542">
        <v>2025</v>
      </c>
      <c r="D542" t="s">
        <v>98</v>
      </c>
      <c r="E542">
        <v>6</v>
      </c>
      <c r="F542">
        <v>6</v>
      </c>
      <c r="G542">
        <v>6</v>
      </c>
      <c r="H542">
        <v>6</v>
      </c>
      <c r="I542">
        <f t="shared" si="160"/>
        <v>5</v>
      </c>
      <c r="J542">
        <f t="array" ref="J542">STDEV(IF(($B$3:$B$722=$B542)*($C$3:$C$722=$C542)*($D$3:$D$722=$D542),$E$3:$E$722))</f>
        <v>1.699673171197595</v>
      </c>
      <c r="K542">
        <f t="shared" si="161"/>
        <v>6</v>
      </c>
      <c r="L542">
        <f t="array" ref="L542">STDEV(IF(($B$3:$B$722=$B542)*($C$3:$C$722=$C542)*($D$3:$D$722=$D542),$F$3:$F$722))</f>
        <v>1.3333333333333333</v>
      </c>
      <c r="M542">
        <f t="shared" si="162"/>
        <v>7</v>
      </c>
      <c r="N542">
        <f t="array" ref="N542">STDEV(IF(($B$3:$B$722=$B542)*($C$3:$C$722=$C542)*($D$3:$D$722=$D542),$G$3:$G$722))</f>
        <v>1.0540925533894598</v>
      </c>
      <c r="O542">
        <f t="shared" si="163"/>
        <v>3.6</v>
      </c>
      <c r="P542">
        <f t="array" ref="P542">STDEV(IF(($B$3:$B$722=$B542)*($C$3:$C$722=$C542)*($D$3:$D$722=$D542),$H$3:$H$722))</f>
        <v>2.4585451886114367</v>
      </c>
      <c r="Q542" s="35">
        <f t="shared" si="164"/>
        <v>0.58834840541455213</v>
      </c>
      <c r="R542">
        <f t="shared" si="165"/>
        <v>0</v>
      </c>
      <c r="S542">
        <f t="shared" si="166"/>
        <v>-0.94868329805051377</v>
      </c>
      <c r="T542">
        <f t="shared" si="167"/>
        <v>0.97618706018395274</v>
      </c>
      <c r="U542" s="22">
        <v>0.28747959183673472</v>
      </c>
      <c r="V542">
        <v>23</v>
      </c>
      <c r="W542">
        <v>9</v>
      </c>
      <c r="X542">
        <v>17</v>
      </c>
      <c r="Y542">
        <v>49</v>
      </c>
      <c r="Z542">
        <v>3.2666666666666671</v>
      </c>
      <c r="AA542">
        <v>3.4666666666666668</v>
      </c>
      <c r="AB542">
        <v>3.2</v>
      </c>
      <c r="AC542">
        <v>2.8666666666666671</v>
      </c>
      <c r="AD542">
        <v>3</v>
      </c>
      <c r="AE542">
        <v>2.8</v>
      </c>
      <c r="AF542">
        <v>30</v>
      </c>
      <c r="AG542" s="28">
        <f t="shared" si="168"/>
        <v>3.1777777777777785</v>
      </c>
      <c r="AH542" s="31">
        <f t="shared" si="169"/>
        <v>2.9</v>
      </c>
      <c r="AI542" s="22" cm="1">
        <f t="array" ref="AI542">IF(U542="",0,IFERROR((U542-AVERAGEIFS($U$3:$U$722,$A$3:$A$722,$A542))/_xlfn.STDEV.S(_xlfn._xlws.FILTER($U$3:$U$722,$A$3:$A$722=$A542)),0))</f>
        <v>0.45012411110562156</v>
      </c>
      <c r="AJ542" s="25">
        <f t="array" ref="AJ542">IFERROR((Z542-AVERAGEIFS($Z$3:$Z$722,$A$3:$A$722,$A542))/_xlfn.STDEV.S(_xlfn._xlws.FILTER($Z$3:$Z$722,$A$3:$A$722=$A542)),"")</f>
        <v>3.9234734774197068E-2</v>
      </c>
      <c r="AK542" s="28">
        <f t="array" ref="AK542">IFERROR((AG542-AVERAGEIFS($AG$3:$AG$722,$A$3:$A$722,$A542))/_xlfn.STDEV.S(_xlfn._xlws.FILTER($AG$3:$AG$722,$A$3:$A$722=$A542)),"")</f>
        <v>-0.30024013436511832</v>
      </c>
      <c r="AL542" s="31">
        <f t="array" ref="AL542">IFERROR((AH542-AVERAGEIFS($AH$3:$AH$722,$A$3:$A$722,$A542))/_xlfn.STDEV.S(_xlfn._xlws.FILTER($AH$3:$AH$722,$A$3:$A$722=$A542)),"")</f>
        <v>-0.38761812354844599</v>
      </c>
      <c r="AM542" s="18">
        <f t="shared" si="170"/>
        <v>-0.13822429430893057</v>
      </c>
      <c r="AN542" s="18">
        <f t="shared" si="171"/>
        <v>-0.5491136706403551</v>
      </c>
      <c r="AO542">
        <f t="shared" si="172"/>
        <v>0.41088937633142447</v>
      </c>
      <c r="AP542">
        <f t="shared" si="173"/>
        <v>0.64844316368539545</v>
      </c>
      <c r="AQ542">
        <f t="shared" si="174"/>
        <v>-1.3638051837323988</v>
      </c>
      <c r="AR542" s="18" t="str">
        <f t="shared" si="175"/>
        <v>D. 균형일치형</v>
      </c>
      <c r="AS542" t="str">
        <f t="shared" si="176"/>
        <v/>
      </c>
      <c r="AT542" t="str">
        <f t="shared" si="177"/>
        <v/>
      </c>
      <c r="AU542" t="str">
        <f t="shared" si="178"/>
        <v/>
      </c>
      <c r="AV542" t="str">
        <f t="shared" si="179"/>
        <v/>
      </c>
    </row>
    <row r="543" spans="1:48" x14ac:dyDescent="0.3">
      <c r="A543" t="s">
        <v>147</v>
      </c>
      <c r="B543" t="s">
        <v>142</v>
      </c>
      <c r="C543">
        <v>2023</v>
      </c>
      <c r="D543" t="s">
        <v>87</v>
      </c>
      <c r="E543">
        <v>4</v>
      </c>
      <c r="F543">
        <v>6</v>
      </c>
      <c r="G543">
        <v>8</v>
      </c>
      <c r="H543">
        <v>2</v>
      </c>
      <c r="I543">
        <f t="shared" si="160"/>
        <v>5.2</v>
      </c>
      <c r="J543">
        <f t="array" ref="J543">STDEV(IF(($B$3:$B$722=$B543)*($C$3:$C$722=$C543)*($D$3:$D$722=$D543),$E$3:$E$722))</f>
        <v>1.9321835661585924</v>
      </c>
      <c r="K543">
        <f t="shared" si="161"/>
        <v>6.4</v>
      </c>
      <c r="L543">
        <f t="array" ref="L543">STDEV(IF(($B$3:$B$722=$B543)*($C$3:$C$722=$C543)*($D$3:$D$722=$D543),$F$3:$F$722))</f>
        <v>0.84327404271156636</v>
      </c>
      <c r="M543">
        <f t="shared" si="162"/>
        <v>7</v>
      </c>
      <c r="N543">
        <f t="array" ref="N543">STDEV(IF(($B$3:$B$722=$B543)*($C$3:$C$722=$C543)*($D$3:$D$722=$D543),$G$3:$G$722))</f>
        <v>1.0540925533894598</v>
      </c>
      <c r="O543">
        <f t="shared" si="163"/>
        <v>4</v>
      </c>
      <c r="P543">
        <f t="array" ref="P543">STDEV(IF(($B$3:$B$722=$B543)*($C$3:$C$722=$C543)*($D$3:$D$722=$D543),$H$3:$H$722))</f>
        <v>2.2607766610417559</v>
      </c>
      <c r="Q543" s="35">
        <f t="shared" si="164"/>
        <v>-0.6210590034081187</v>
      </c>
      <c r="R543">
        <f t="shared" si="165"/>
        <v>-0.47434164902525816</v>
      </c>
      <c r="S543">
        <f t="shared" si="166"/>
        <v>0.94868329805051377</v>
      </c>
      <c r="T543">
        <f t="shared" si="167"/>
        <v>-0.88465173692938281</v>
      </c>
      <c r="V543">
        <v>1</v>
      </c>
      <c r="W543">
        <v>0</v>
      </c>
      <c r="X543">
        <v>0</v>
      </c>
      <c r="Y543">
        <v>1</v>
      </c>
      <c r="Z543" s="25">
        <v>3.5</v>
      </c>
      <c r="AA543" s="28">
        <v>3.333333333333333</v>
      </c>
      <c r="AB543" s="28">
        <v>4.333333333333333</v>
      </c>
      <c r="AC543" s="28">
        <v>3.8888888888888888</v>
      </c>
      <c r="AD543" s="31">
        <v>2.5555555555555558</v>
      </c>
      <c r="AE543" s="31">
        <v>2.7222222222222219</v>
      </c>
      <c r="AF543">
        <v>18</v>
      </c>
      <c r="AG543" s="28">
        <f t="shared" si="168"/>
        <v>3.8518518518518516</v>
      </c>
      <c r="AH543" s="31">
        <f t="shared" si="169"/>
        <v>2.6388888888888888</v>
      </c>
      <c r="AI543" s="22" cm="1">
        <f t="array" ref="AI543">IF(U543="",0,IFERROR((U543-AVERAGEIFS($U$3:$U$722,$A$3:$A$722,$A543))/_xlfn.STDEV.S(_xlfn._xlws.FILTER($U$3:$U$722,$A$3:$A$722=$A543)),0))</f>
        <v>0</v>
      </c>
      <c r="AJ543" s="25">
        <f t="array" ref="AJ543">IFERROR((Z543-AVERAGEIFS($Z$3:$Z$722,$A$3:$A$722,$A543))/_xlfn.STDEV.S(_xlfn._xlws.FILTER($Z$3:$Z$722,$A$3:$A$722=$A543)),"")</f>
        <v>-0.37086426424845714</v>
      </c>
      <c r="AK543" s="28">
        <f t="array" ref="AK543">IFERROR((AG543-AVERAGEIFS($AG$3:$AG$722,$A$3:$A$722,$A543))/_xlfn.STDEV.S(_xlfn._xlws.FILTER($AG$3:$AG$722,$A$3:$A$722=$A543)),"")</f>
        <v>1.5715643485310107</v>
      </c>
      <c r="AL543" s="31">
        <f t="array" ref="AL543">IFERROR((AH543-AVERAGEIFS($AH$3:$AH$722,$A$3:$A$722,$A543))/_xlfn.STDEV.S(_xlfn._xlws.FILTER($AH$3:$AH$722,$A$3:$A$722=$A543)),"")</f>
        <v>-0.52925115135615164</v>
      </c>
      <c r="AM543" s="18">
        <f t="shared" si="170"/>
        <v>0.6210590034081187</v>
      </c>
      <c r="AN543" s="18">
        <f t="shared" si="171"/>
        <v>0.25019473915966156</v>
      </c>
      <c r="AO543">
        <f t="shared" si="172"/>
        <v>0.37086426424845714</v>
      </c>
      <c r="AP543">
        <f t="shared" si="173"/>
        <v>0.62288105048049691</v>
      </c>
      <c r="AQ543">
        <f t="shared" si="174"/>
        <v>0.35540058557323118</v>
      </c>
      <c r="AR543" s="18" t="str">
        <f t="shared" si="175"/>
        <v>D. 균형일치형</v>
      </c>
      <c r="AS543">
        <f t="shared" si="176"/>
        <v>3.666666666666667</v>
      </c>
      <c r="AT543">
        <f t="shared" si="177"/>
        <v>3.0909090909090908</v>
      </c>
      <c r="AU543">
        <f t="shared" si="178"/>
        <v>3.333333333333333</v>
      </c>
      <c r="AV543">
        <f t="shared" si="179"/>
        <v>3.4736842105263159</v>
      </c>
    </row>
    <row r="544" spans="1:48" x14ac:dyDescent="0.3">
      <c r="A544" t="s">
        <v>147</v>
      </c>
      <c r="B544" t="s">
        <v>142</v>
      </c>
      <c r="C544">
        <v>2023</v>
      </c>
      <c r="D544" t="s">
        <v>88</v>
      </c>
      <c r="E544">
        <v>4</v>
      </c>
      <c r="F544">
        <v>6</v>
      </c>
      <c r="G544">
        <v>8</v>
      </c>
      <c r="H544">
        <v>2</v>
      </c>
      <c r="I544">
        <f t="shared" si="160"/>
        <v>5.2</v>
      </c>
      <c r="J544">
        <f t="array" ref="J544">STDEV(IF(($B$3:$B$722=$B544)*($C$3:$C$722=$C544)*($D$3:$D$722=$D544),$E$3:$E$722))</f>
        <v>1.9321835661585924</v>
      </c>
      <c r="K544">
        <f t="shared" si="161"/>
        <v>6.4</v>
      </c>
      <c r="L544">
        <f t="array" ref="L544">STDEV(IF(($B$3:$B$722=$B544)*($C$3:$C$722=$C544)*($D$3:$D$722=$D544),$F$3:$F$722))</f>
        <v>0.84327404271156636</v>
      </c>
      <c r="M544">
        <f t="shared" si="162"/>
        <v>7</v>
      </c>
      <c r="N544">
        <f t="array" ref="N544">STDEV(IF(($B$3:$B$722=$B544)*($C$3:$C$722=$C544)*($D$3:$D$722=$D544),$G$3:$G$722))</f>
        <v>1.0540925533894598</v>
      </c>
      <c r="O544">
        <f t="shared" si="163"/>
        <v>4</v>
      </c>
      <c r="P544">
        <f t="array" ref="P544">STDEV(IF(($B$3:$B$722=$B544)*($C$3:$C$722=$C544)*($D$3:$D$722=$D544),$H$3:$H$722))</f>
        <v>2.2607766610417559</v>
      </c>
      <c r="Q544" s="35">
        <f t="shared" si="164"/>
        <v>-0.6210590034081187</v>
      </c>
      <c r="R544">
        <f t="shared" si="165"/>
        <v>-0.47434164902525816</v>
      </c>
      <c r="S544">
        <f t="shared" si="166"/>
        <v>0.94868329805051377</v>
      </c>
      <c r="T544">
        <f t="shared" si="167"/>
        <v>-0.88465173692938281</v>
      </c>
      <c r="U544" s="22">
        <v>-0.66830000000000001</v>
      </c>
      <c r="V544">
        <v>0</v>
      </c>
      <c r="W544">
        <v>2</v>
      </c>
      <c r="X544">
        <v>1</v>
      </c>
      <c r="Y544">
        <v>3</v>
      </c>
      <c r="Z544" s="25">
        <v>3.666666666666667</v>
      </c>
      <c r="AA544" s="28">
        <v>3.2222222222222219</v>
      </c>
      <c r="AB544" s="28">
        <v>3.8888888888888888</v>
      </c>
      <c r="AC544" s="28">
        <v>3.7407407407407409</v>
      </c>
      <c r="AD544" s="31">
        <v>2.925925925925926</v>
      </c>
      <c r="AE544" s="31">
        <v>2.925925925925926</v>
      </c>
      <c r="AF544">
        <v>27</v>
      </c>
      <c r="AG544" s="28">
        <f t="shared" si="168"/>
        <v>3.6172839506172836</v>
      </c>
      <c r="AH544" s="31">
        <f t="shared" si="169"/>
        <v>2.925925925925926</v>
      </c>
      <c r="AI544" s="22" cm="1">
        <f t="array" ref="AI544">IF(U544="",0,IFERROR((U544-AVERAGEIFS($U$3:$U$722,$A$3:$A$722,$A544))/_xlfn.STDEV.S(_xlfn._xlws.FILTER($U$3:$U$722,$A$3:$A$722=$A544)),0))</f>
        <v>-1.9127018873803061</v>
      </c>
      <c r="AJ544" s="25">
        <f t="array" ref="AJ544">IFERROR((Z544-AVERAGEIFS($Z$3:$Z$722,$A$3:$A$722,$A544))/_xlfn.STDEV.S(_xlfn._xlws.FILTER($Z$3:$Z$722,$A$3:$A$722=$A544)),"")</f>
        <v>0.33789251202275583</v>
      </c>
      <c r="AK544" s="28">
        <f t="array" ref="AK544">IFERROR((AG544-AVERAGEIFS($AG$3:$AG$722,$A$3:$A$722,$A544))/_xlfn.STDEV.S(_xlfn._xlws.FILTER($AG$3:$AG$722,$A$3:$A$722=$A544)),"")</f>
        <v>0.26801850640733149</v>
      </c>
      <c r="AL544" s="31">
        <f t="array" ref="AL544">IFERROR((AH544-AVERAGEIFS($AH$3:$AH$722,$A$3:$A$722,$A544))/_xlfn.STDEV.S(_xlfn._xlws.FILTER($AH$3:$AH$722,$A$3:$A$722=$A544)),"")</f>
        <v>0.73206799399275879</v>
      </c>
      <c r="AM544" s="18">
        <f t="shared" si="170"/>
        <v>-1.2916428839721874</v>
      </c>
      <c r="AN544" s="18">
        <f t="shared" si="171"/>
        <v>0.95895151543087453</v>
      </c>
      <c r="AO544">
        <f t="shared" si="172"/>
        <v>-2.2505943994030622</v>
      </c>
      <c r="AP544">
        <f t="shared" si="173"/>
        <v>-0.68066479164318228</v>
      </c>
      <c r="AQ544">
        <f t="shared" si="174"/>
        <v>1.6167197309221417</v>
      </c>
      <c r="AR544" s="18" t="str">
        <f t="shared" si="175"/>
        <v>B. 외부미화형</v>
      </c>
      <c r="AS544">
        <f t="shared" si="176"/>
        <v>3.0909090909090908</v>
      </c>
      <c r="AT544">
        <f t="shared" si="177"/>
        <v>3.333333333333333</v>
      </c>
      <c r="AU544">
        <f t="shared" si="178"/>
        <v>3.4736842105263159</v>
      </c>
      <c r="AV544">
        <f t="shared" si="179"/>
        <v>3.7</v>
      </c>
    </row>
    <row r="545" spans="1:48" x14ac:dyDescent="0.3">
      <c r="A545" t="s">
        <v>147</v>
      </c>
      <c r="B545" t="s">
        <v>142</v>
      </c>
      <c r="C545">
        <v>2023</v>
      </c>
      <c r="D545" t="s">
        <v>89</v>
      </c>
      <c r="E545">
        <v>4</v>
      </c>
      <c r="F545">
        <v>6</v>
      </c>
      <c r="G545">
        <v>8</v>
      </c>
      <c r="H545">
        <v>2</v>
      </c>
      <c r="I545">
        <f t="shared" si="160"/>
        <v>5.2</v>
      </c>
      <c r="J545">
        <f t="array" ref="J545">STDEV(IF(($B$3:$B$722=$B545)*($C$3:$C$722=$C545)*($D$3:$D$722=$D545),$E$3:$E$722))</f>
        <v>1.9321835661585924</v>
      </c>
      <c r="K545">
        <f t="shared" si="161"/>
        <v>6.4</v>
      </c>
      <c r="L545">
        <f t="array" ref="L545">STDEV(IF(($B$3:$B$722=$B545)*($C$3:$C$722=$C545)*($D$3:$D$722=$D545),$F$3:$F$722))</f>
        <v>0.84327404271156636</v>
      </c>
      <c r="M545">
        <f t="shared" si="162"/>
        <v>7</v>
      </c>
      <c r="N545">
        <f t="array" ref="N545">STDEV(IF(($B$3:$B$722=$B545)*($C$3:$C$722=$C545)*($D$3:$D$722=$D545),$G$3:$G$722))</f>
        <v>1.0540925533894598</v>
      </c>
      <c r="O545">
        <f t="shared" si="163"/>
        <v>4</v>
      </c>
      <c r="P545">
        <f t="array" ref="P545">STDEV(IF(($B$3:$B$722=$B545)*($C$3:$C$722=$C545)*($D$3:$D$722=$D545),$H$3:$H$722))</f>
        <v>2.2607766610417559</v>
      </c>
      <c r="Q545" s="35">
        <f t="shared" si="164"/>
        <v>-0.6210590034081187</v>
      </c>
      <c r="R545">
        <f t="shared" si="165"/>
        <v>-0.47434164902525816</v>
      </c>
      <c r="S545">
        <f t="shared" si="166"/>
        <v>0.94868329805051377</v>
      </c>
      <c r="T545">
        <f t="shared" si="167"/>
        <v>-0.88465173692938281</v>
      </c>
      <c r="V545">
        <v>1</v>
      </c>
      <c r="W545">
        <v>0</v>
      </c>
      <c r="X545">
        <v>0</v>
      </c>
      <c r="Y545">
        <v>1</v>
      </c>
      <c r="Z545" s="25">
        <v>3.0909090909090908</v>
      </c>
      <c r="AA545" s="28">
        <v>2.9090909090909092</v>
      </c>
      <c r="AB545" s="28">
        <v>3.954545454545455</v>
      </c>
      <c r="AC545" s="28">
        <v>2.8636363636363642</v>
      </c>
      <c r="AD545" s="31">
        <v>2.5</v>
      </c>
      <c r="AE545" s="31">
        <v>2.4090909090909092</v>
      </c>
      <c r="AF545">
        <v>22</v>
      </c>
      <c r="AG545" s="28">
        <f t="shared" si="168"/>
        <v>3.2424242424242427</v>
      </c>
      <c r="AH545" s="31">
        <f t="shared" si="169"/>
        <v>2.4545454545454546</v>
      </c>
      <c r="AI545" s="22" cm="1">
        <f t="array" ref="AI545">IF(U545="",0,IFERROR((U545-AVERAGEIFS($U$3:$U$722,$A$3:$A$722,$A545))/_xlfn.STDEV.S(_xlfn._xlws.FILTER($U$3:$U$722,$A$3:$A$722=$A545)),0))</f>
        <v>0</v>
      </c>
      <c r="AJ545" s="25">
        <f t="array" ref="AJ545">IFERROR((Z545-AVERAGEIFS($Z$3:$Z$722,$A$3:$A$722,$A545))/_xlfn.STDEV.S(_xlfn._xlws.FILTER($Z$3:$Z$722,$A$3:$A$722=$A545)),"")</f>
        <v>-2.11053998782325</v>
      </c>
      <c r="AK545" s="28">
        <f t="array" ref="AK545">IFERROR((AG545-AVERAGEIFS($AG$3:$AG$722,$A$3:$A$722,$A545))/_xlfn.STDEV.S(_xlfn._xlws.FILTER($AG$3:$AG$722,$A$3:$A$722=$A545)),"")</f>
        <v>-1.8151600164123236</v>
      </c>
      <c r="AL545" s="31">
        <f t="array" ref="AL545">IFERROR((AH545-AVERAGEIFS($AH$3:$AH$722,$A$3:$A$722,$A545))/_xlfn.STDEV.S(_xlfn._xlws.FILTER($AH$3:$AH$722,$A$3:$A$722=$A545)),"")</f>
        <v>-1.3393065555538379</v>
      </c>
      <c r="AM545" s="18">
        <f t="shared" si="170"/>
        <v>0.6210590034081187</v>
      </c>
      <c r="AN545" s="18">
        <f t="shared" si="171"/>
        <v>-1.4894809844151313</v>
      </c>
      <c r="AO545">
        <f t="shared" si="172"/>
        <v>2.11053998782325</v>
      </c>
      <c r="AP545">
        <f t="shared" si="173"/>
        <v>-2.7638433144628376</v>
      </c>
      <c r="AQ545">
        <f t="shared" si="174"/>
        <v>-0.45465481862445511</v>
      </c>
      <c r="AR545" s="18" t="str">
        <f t="shared" si="175"/>
        <v>C. 내부은폐형</v>
      </c>
      <c r="AS545">
        <f t="shared" si="176"/>
        <v>3.333333333333333</v>
      </c>
      <c r="AT545">
        <f t="shared" si="177"/>
        <v>3.4736842105263159</v>
      </c>
      <c r="AU545">
        <f t="shared" si="178"/>
        <v>3.7</v>
      </c>
      <c r="AV545">
        <f t="shared" si="179"/>
        <v>3.5625</v>
      </c>
    </row>
    <row r="546" spans="1:48" x14ac:dyDescent="0.3">
      <c r="A546" t="s">
        <v>147</v>
      </c>
      <c r="B546" t="s">
        <v>142</v>
      </c>
      <c r="C546">
        <v>2023</v>
      </c>
      <c r="D546" t="s">
        <v>90</v>
      </c>
      <c r="E546">
        <v>4</v>
      </c>
      <c r="F546">
        <v>6</v>
      </c>
      <c r="G546">
        <v>8</v>
      </c>
      <c r="H546">
        <v>2</v>
      </c>
      <c r="I546">
        <f t="shared" si="160"/>
        <v>5.2</v>
      </c>
      <c r="J546">
        <f t="array" ref="J546">STDEV(IF(($B$3:$B$722=$B546)*($C$3:$C$722=$C546)*($D$3:$D$722=$D546),$E$3:$E$722))</f>
        <v>1.9321835661585924</v>
      </c>
      <c r="K546">
        <f t="shared" si="161"/>
        <v>6.4</v>
      </c>
      <c r="L546">
        <f t="array" ref="L546">STDEV(IF(($B$3:$B$722=$B546)*($C$3:$C$722=$C546)*($D$3:$D$722=$D546),$F$3:$F$722))</f>
        <v>0.84327404271156636</v>
      </c>
      <c r="M546">
        <f t="shared" si="162"/>
        <v>7</v>
      </c>
      <c r="N546">
        <f t="array" ref="N546">STDEV(IF(($B$3:$B$722=$B546)*($C$3:$C$722=$C546)*($D$3:$D$722=$D546),$G$3:$G$722))</f>
        <v>1.0540925533894598</v>
      </c>
      <c r="O546">
        <f t="shared" si="163"/>
        <v>4</v>
      </c>
      <c r="P546">
        <f t="array" ref="P546">STDEV(IF(($B$3:$B$722=$B546)*($C$3:$C$722=$C546)*($D$3:$D$722=$D546),$H$3:$H$722))</f>
        <v>2.2607766610417559</v>
      </c>
      <c r="Q546" s="35">
        <f t="shared" si="164"/>
        <v>-0.6210590034081187</v>
      </c>
      <c r="R546">
        <f t="shared" si="165"/>
        <v>-0.47434164902525816</v>
      </c>
      <c r="S546">
        <f t="shared" si="166"/>
        <v>0.94868329805051377</v>
      </c>
      <c r="T546">
        <f t="shared" si="167"/>
        <v>-0.88465173692938281</v>
      </c>
      <c r="U546" s="22">
        <v>-0.29442499999999999</v>
      </c>
      <c r="V546">
        <v>1</v>
      </c>
      <c r="W546">
        <v>2</v>
      </c>
      <c r="X546">
        <v>1</v>
      </c>
      <c r="Y546">
        <v>4</v>
      </c>
      <c r="Z546" s="25">
        <v>3.333333333333333</v>
      </c>
      <c r="AA546" s="28">
        <v>3.333333333333333</v>
      </c>
      <c r="AB546" s="28">
        <v>4.1111111111111107</v>
      </c>
      <c r="AC546" s="28">
        <v>3.2222222222222219</v>
      </c>
      <c r="AD546" s="31">
        <v>3.2222222222222219</v>
      </c>
      <c r="AE546" s="31">
        <v>2.5</v>
      </c>
      <c r="AF546">
        <v>18</v>
      </c>
      <c r="AG546" s="28">
        <f t="shared" si="168"/>
        <v>3.5555555555555554</v>
      </c>
      <c r="AH546" s="31">
        <f t="shared" si="169"/>
        <v>2.8611111111111107</v>
      </c>
      <c r="AI546" s="22" cm="1">
        <f t="array" ref="AI546">IF(U546="",0,IFERROR((U546-AVERAGEIFS($U$3:$U$722,$A$3:$A$722,$A546))/_xlfn.STDEV.S(_xlfn._xlws.FILTER($U$3:$U$722,$A$3:$A$722=$A546)),0))</f>
        <v>-0.99184058972275602</v>
      </c>
      <c r="AJ546" s="25">
        <f t="array" ref="AJ546">IFERROR((Z546-AVERAGEIFS($Z$3:$Z$722,$A$3:$A$722,$A546))/_xlfn.STDEV.S(_xlfn._xlws.FILTER($Z$3:$Z$722,$A$3:$A$722=$A546)),"")</f>
        <v>-1.0796210405196702</v>
      </c>
      <c r="AK546" s="28">
        <f t="array" ref="AK546">IFERROR((AG546-AVERAGEIFS($AG$3:$AG$722,$A$3:$A$722,$A546))/_xlfn.STDEV.S(_xlfn._xlws.FILTER($AG$3:$AG$722,$A$3:$A$722=$A546)),"")</f>
        <v>-7.5019873098898751E-2</v>
      </c>
      <c r="AL546" s="31">
        <f t="array" ref="AL546">IFERROR((AH546-AVERAGEIFS($AH$3:$AH$722,$A$3:$A$722,$A546))/_xlfn.STDEV.S(_xlfn._xlws.FILTER($AH$3:$AH$722,$A$3:$A$722=$A546)),"")</f>
        <v>0.44725399343009947</v>
      </c>
      <c r="AM546" s="18">
        <f t="shared" si="170"/>
        <v>-0.37078158631463731</v>
      </c>
      <c r="AN546" s="18">
        <f t="shared" si="171"/>
        <v>-0.45856203711155152</v>
      </c>
      <c r="AO546">
        <f t="shared" si="172"/>
        <v>8.7780450796914211E-2</v>
      </c>
      <c r="AP546">
        <f t="shared" si="173"/>
        <v>-1.0237031711494124</v>
      </c>
      <c r="AQ546">
        <f t="shared" si="174"/>
        <v>1.3319057303594823</v>
      </c>
      <c r="AR546" s="18" t="str">
        <f t="shared" si="175"/>
        <v>A. 총체적과장형</v>
      </c>
      <c r="AS546">
        <f t="shared" si="176"/>
        <v>3.4736842105263159</v>
      </c>
      <c r="AT546">
        <f t="shared" si="177"/>
        <v>3.7</v>
      </c>
      <c r="AU546">
        <f t="shared" si="178"/>
        <v>3.5625</v>
      </c>
      <c r="AV546">
        <f t="shared" si="179"/>
        <v>3.625</v>
      </c>
    </row>
    <row r="547" spans="1:48" x14ac:dyDescent="0.3">
      <c r="A547" t="s">
        <v>147</v>
      </c>
      <c r="B547" t="s">
        <v>142</v>
      </c>
      <c r="C547">
        <v>2024</v>
      </c>
      <c r="D547" t="s">
        <v>91</v>
      </c>
      <c r="E547">
        <v>4</v>
      </c>
      <c r="F547">
        <v>6</v>
      </c>
      <c r="G547">
        <v>6</v>
      </c>
      <c r="H547">
        <v>2</v>
      </c>
      <c r="I547">
        <f t="shared" si="160"/>
        <v>5.4</v>
      </c>
      <c r="J547">
        <f t="array" ref="J547">STDEV(IF(($B$3:$B$722=$B547)*($C$3:$C$722=$C547)*($D$3:$D$722=$D547),$E$3:$E$722))</f>
        <v>0.96609178307929455</v>
      </c>
      <c r="K547">
        <f t="shared" si="161"/>
        <v>6.2</v>
      </c>
      <c r="L547">
        <f t="array" ref="L547">STDEV(IF(($B$3:$B$722=$B547)*($C$3:$C$722=$C547)*($D$3:$D$722=$D547),$F$3:$F$722))</f>
        <v>1.4757295747452446</v>
      </c>
      <c r="M547">
        <f t="shared" si="162"/>
        <v>6.6</v>
      </c>
      <c r="N547">
        <f t="array" ref="N547">STDEV(IF(($B$3:$B$722=$B547)*($C$3:$C$722=$C547)*($D$3:$D$722=$D547),$G$3:$G$722))</f>
        <v>1.3498971154211048</v>
      </c>
      <c r="O547">
        <f t="shared" si="163"/>
        <v>4.2</v>
      </c>
      <c r="P547">
        <f t="array" ref="P547">STDEV(IF(($B$3:$B$722=$B547)*($C$3:$C$722=$C547)*($D$3:$D$722=$D547),$H$3:$H$722))</f>
        <v>1.1352924243950933</v>
      </c>
      <c r="Q547" s="35">
        <f t="shared" si="164"/>
        <v>-1.4491376746189462</v>
      </c>
      <c r="R547">
        <f t="shared" si="165"/>
        <v>-0.13552618543578773</v>
      </c>
      <c r="S547">
        <f t="shared" si="166"/>
        <v>-0.44447831849231539</v>
      </c>
      <c r="T547">
        <f t="shared" si="167"/>
        <v>-1.9378267243985219</v>
      </c>
      <c r="U547" s="22">
        <v>-0.33421666666666661</v>
      </c>
      <c r="V547">
        <v>0</v>
      </c>
      <c r="W547">
        <v>2</v>
      </c>
      <c r="X547">
        <v>4</v>
      </c>
      <c r="Y547">
        <v>6</v>
      </c>
      <c r="Z547" s="25">
        <v>3.4736842105263159</v>
      </c>
      <c r="AA547" s="28">
        <v>3.1578947368421049</v>
      </c>
      <c r="AB547" s="28">
        <v>4</v>
      </c>
      <c r="AC547" s="28">
        <v>3.3157894736842111</v>
      </c>
      <c r="AD547" s="31">
        <v>2.5263157894736841</v>
      </c>
      <c r="AE547" s="31">
        <v>2.7894736842105261</v>
      </c>
      <c r="AF547">
        <v>19</v>
      </c>
      <c r="AG547" s="28">
        <f t="shared" si="168"/>
        <v>3.4912280701754383</v>
      </c>
      <c r="AH547" s="31">
        <f t="shared" si="169"/>
        <v>2.6578947368421053</v>
      </c>
      <c r="AI547" s="22" cm="1">
        <f t="array" ref="AI547">IF(U547="",0,IFERROR((U547-AVERAGEIFS($U$3:$U$722,$A$3:$A$722,$A547))/_xlfn.STDEV.S(_xlfn._xlws.FILTER($U$3:$U$722,$A$3:$A$722=$A547)),0))</f>
        <v>-1.0898482281115847</v>
      </c>
      <c r="AJ547" s="25">
        <f t="array" ref="AJ547">IFERROR((Z547-AVERAGEIFS($Z$3:$Z$722,$A$3:$A$722,$A547))/_xlfn.STDEV.S(_xlfn._xlws.FILTER($Z$3:$Z$722,$A$3:$A$722=$A547)),"")</f>
        <v>-0.4827732289228584</v>
      </c>
      <c r="AK547" s="28">
        <f t="array" ref="AK547">IFERROR((AG547-AVERAGEIFS($AG$3:$AG$722,$A$3:$A$722,$A547))/_xlfn.STDEV.S(_xlfn._xlws.FILTER($AG$3:$AG$722,$A$3:$A$722=$A547)),"")</f>
        <v>-0.43250197384749783</v>
      </c>
      <c r="AL547" s="31">
        <f t="array" ref="AL547">IFERROR((AH547-AVERAGEIFS($AH$3:$AH$722,$A$3:$A$722,$A547))/_xlfn.STDEV.S(_xlfn._xlws.FILTER($AH$3:$AH$722,$A$3:$A$722=$A547)),"")</f>
        <v>-0.44573426397311638</v>
      </c>
      <c r="AM547" s="18">
        <f t="shared" si="170"/>
        <v>0.3592894465073615</v>
      </c>
      <c r="AN547" s="18">
        <f t="shared" si="171"/>
        <v>0.96636444569608781</v>
      </c>
      <c r="AO547">
        <f t="shared" si="172"/>
        <v>-0.60707499918872632</v>
      </c>
      <c r="AP547">
        <f t="shared" si="173"/>
        <v>1.197634464481756E-2</v>
      </c>
      <c r="AQ547">
        <f t="shared" si="174"/>
        <v>1.4920924604254056</v>
      </c>
      <c r="AR547" s="18" t="str">
        <f t="shared" si="175"/>
        <v>E. 총체적과소형</v>
      </c>
      <c r="AS547">
        <f t="shared" si="176"/>
        <v>3.7</v>
      </c>
      <c r="AT547">
        <f t="shared" si="177"/>
        <v>3.5625</v>
      </c>
      <c r="AU547">
        <f t="shared" si="178"/>
        <v>3.625</v>
      </c>
      <c r="AV547">
        <f t="shared" si="179"/>
        <v>3.7647058823529411</v>
      </c>
    </row>
    <row r="548" spans="1:48" x14ac:dyDescent="0.3">
      <c r="A548" t="s">
        <v>147</v>
      </c>
      <c r="B548" t="s">
        <v>142</v>
      </c>
      <c r="C548">
        <v>2024</v>
      </c>
      <c r="D548" t="s">
        <v>92</v>
      </c>
      <c r="E548">
        <v>4</v>
      </c>
      <c r="F548">
        <v>6</v>
      </c>
      <c r="G548">
        <v>6</v>
      </c>
      <c r="H548">
        <v>2</v>
      </c>
      <c r="I548">
        <f t="shared" si="160"/>
        <v>5.4</v>
      </c>
      <c r="J548">
        <f t="array" ref="J548">STDEV(IF(($B$3:$B$722=$B548)*($C$3:$C$722=$C548)*($D$3:$D$722=$D548),$E$3:$E$722))</f>
        <v>0.96609178307929455</v>
      </c>
      <c r="K548">
        <f t="shared" si="161"/>
        <v>6.2</v>
      </c>
      <c r="L548">
        <f t="array" ref="L548">STDEV(IF(($B$3:$B$722=$B548)*($C$3:$C$722=$C548)*($D$3:$D$722=$D548),$F$3:$F$722))</f>
        <v>1.4757295747452446</v>
      </c>
      <c r="M548">
        <f t="shared" si="162"/>
        <v>6.6</v>
      </c>
      <c r="N548">
        <f t="array" ref="N548">STDEV(IF(($B$3:$B$722=$B548)*($C$3:$C$722=$C548)*($D$3:$D$722=$D548),$G$3:$G$722))</f>
        <v>1.3498971154211048</v>
      </c>
      <c r="O548">
        <f t="shared" si="163"/>
        <v>4.2</v>
      </c>
      <c r="P548">
        <f t="array" ref="P548">STDEV(IF(($B$3:$B$722=$B548)*($C$3:$C$722=$C548)*($D$3:$D$722=$D548),$H$3:$H$722))</f>
        <v>1.1352924243950933</v>
      </c>
      <c r="Q548" s="35">
        <f t="shared" si="164"/>
        <v>-1.4491376746189462</v>
      </c>
      <c r="R548">
        <f t="shared" si="165"/>
        <v>-0.13552618543578773</v>
      </c>
      <c r="S548">
        <f t="shared" si="166"/>
        <v>-0.44447831849231539</v>
      </c>
      <c r="T548">
        <f t="shared" si="167"/>
        <v>-1.9378267243985219</v>
      </c>
      <c r="U548" s="22">
        <v>9.5707142857142796E-2</v>
      </c>
      <c r="V548">
        <v>2</v>
      </c>
      <c r="W548">
        <v>0</v>
      </c>
      <c r="X548">
        <v>12</v>
      </c>
      <c r="Y548">
        <v>14</v>
      </c>
      <c r="Z548" s="25">
        <v>3.7</v>
      </c>
      <c r="AA548" s="28">
        <v>3.4</v>
      </c>
      <c r="AB548" s="28">
        <v>4.0333333333333332</v>
      </c>
      <c r="AC548" s="28">
        <v>3.4666666666666668</v>
      </c>
      <c r="AD548" s="31">
        <v>2.8</v>
      </c>
      <c r="AE548" s="31">
        <v>2.5333333333333332</v>
      </c>
      <c r="AF548">
        <v>30</v>
      </c>
      <c r="AG548" s="28">
        <f t="shared" si="168"/>
        <v>3.6333333333333333</v>
      </c>
      <c r="AH548" s="31">
        <f t="shared" si="169"/>
        <v>2.6666666666666665</v>
      </c>
      <c r="AI548" s="22" cm="1">
        <f t="array" ref="AI548">IF(U548="",0,IFERROR((U548-AVERAGEIFS($U$3:$U$722,$A$3:$A$722,$A548))/_xlfn.STDEV.S(_xlfn._xlws.FILTER($U$3:$U$722,$A$3:$A$722=$A548)),0))</f>
        <v>-3.0937637320618244E-2</v>
      </c>
      <c r="AJ548" s="25">
        <f t="array" ref="AJ548">IFERROR((Z548-AVERAGEIFS($Z$3:$Z$722,$A$3:$A$722,$A548))/_xlfn.STDEV.S(_xlfn._xlws.FILTER($Z$3:$Z$722,$A$3:$A$722=$A548)),"")</f>
        <v>0.4796438672769977</v>
      </c>
      <c r="AK548" s="28">
        <f t="array" ref="AK548">IFERROR((AG548-AVERAGEIFS($AG$3:$AG$722,$A$3:$A$722,$A548))/_xlfn.STDEV.S(_xlfn._xlws.FILTER($AG$3:$AG$722,$A$3:$A$722=$A548)),"")</f>
        <v>0.35720848507895347</v>
      </c>
      <c r="AL548" s="31">
        <f t="array" ref="AL548">IFERROR((AH548-AVERAGEIFS($AH$3:$AH$722,$A$3:$A$722,$A548))/_xlfn.STDEV.S(_xlfn._xlws.FILTER($AH$3:$AH$722,$A$3:$A$722=$A548)),"")</f>
        <v>-0.40718800825787044</v>
      </c>
      <c r="AM548" s="18">
        <f t="shared" si="170"/>
        <v>1.4182000372983279</v>
      </c>
      <c r="AN548" s="18">
        <f t="shared" si="171"/>
        <v>1.928781541895944</v>
      </c>
      <c r="AO548">
        <f t="shared" si="172"/>
        <v>-0.51058150459761598</v>
      </c>
      <c r="AP548">
        <f t="shared" si="173"/>
        <v>0.80168680357126887</v>
      </c>
      <c r="AQ548">
        <f t="shared" si="174"/>
        <v>1.5306387161406514</v>
      </c>
      <c r="AR548" s="18" t="str">
        <f t="shared" si="175"/>
        <v>E. 총체적과소형</v>
      </c>
      <c r="AS548">
        <f t="shared" si="176"/>
        <v>3.5625</v>
      </c>
      <c r="AT548">
        <f t="shared" si="177"/>
        <v>3.625</v>
      </c>
      <c r="AU548">
        <f t="shared" si="178"/>
        <v>3.7647058823529411</v>
      </c>
      <c r="AV548">
        <f t="shared" si="179"/>
        <v>3.882352941176471</v>
      </c>
    </row>
    <row r="549" spans="1:48" x14ac:dyDescent="0.3">
      <c r="A549" t="s">
        <v>147</v>
      </c>
      <c r="B549" t="s">
        <v>142</v>
      </c>
      <c r="C549">
        <v>2024</v>
      </c>
      <c r="D549" t="s">
        <v>93</v>
      </c>
      <c r="E549">
        <v>4</v>
      </c>
      <c r="F549">
        <v>6</v>
      </c>
      <c r="G549">
        <v>6</v>
      </c>
      <c r="H549">
        <v>2</v>
      </c>
      <c r="I549">
        <f t="shared" si="160"/>
        <v>5.4</v>
      </c>
      <c r="J549">
        <f t="array" ref="J549">STDEV(IF(($B$3:$B$722=$B549)*($C$3:$C$722=$C549)*($D$3:$D$722=$D549),$E$3:$E$722))</f>
        <v>0.96609178307929455</v>
      </c>
      <c r="K549">
        <f t="shared" si="161"/>
        <v>6.2</v>
      </c>
      <c r="L549">
        <f t="array" ref="L549">STDEV(IF(($B$3:$B$722=$B549)*($C$3:$C$722=$C549)*($D$3:$D$722=$D549),$F$3:$F$722))</f>
        <v>1.4757295747452446</v>
      </c>
      <c r="M549">
        <f t="shared" si="162"/>
        <v>6.6</v>
      </c>
      <c r="N549">
        <f t="array" ref="N549">STDEV(IF(($B$3:$B$722=$B549)*($C$3:$C$722=$C549)*($D$3:$D$722=$D549),$G$3:$G$722))</f>
        <v>1.3498971154211048</v>
      </c>
      <c r="O549">
        <f t="shared" si="163"/>
        <v>4.2</v>
      </c>
      <c r="P549">
        <f t="array" ref="P549">STDEV(IF(($B$3:$B$722=$B549)*($C$3:$C$722=$C549)*($D$3:$D$722=$D549),$H$3:$H$722))</f>
        <v>1.1352924243950933</v>
      </c>
      <c r="Q549" s="35">
        <f t="shared" si="164"/>
        <v>-1.4491376746189462</v>
      </c>
      <c r="R549">
        <f t="shared" si="165"/>
        <v>-0.13552618543578773</v>
      </c>
      <c r="S549">
        <f t="shared" si="166"/>
        <v>-0.44447831849231539</v>
      </c>
      <c r="T549">
        <f t="shared" si="167"/>
        <v>-1.9378267243985219</v>
      </c>
      <c r="U549" s="22">
        <v>0.28716249999999999</v>
      </c>
      <c r="V549">
        <v>4</v>
      </c>
      <c r="W549">
        <v>2</v>
      </c>
      <c r="X549">
        <v>2</v>
      </c>
      <c r="Y549">
        <v>8</v>
      </c>
      <c r="Z549" s="25">
        <v>3.5625</v>
      </c>
      <c r="AA549" s="28">
        <v>3.5625</v>
      </c>
      <c r="AB549" s="28">
        <v>3.8125</v>
      </c>
      <c r="AC549" s="28">
        <v>3.6875</v>
      </c>
      <c r="AD549" s="31">
        <v>2.6875</v>
      </c>
      <c r="AE549" s="31">
        <v>2.5625</v>
      </c>
      <c r="AF549">
        <v>16</v>
      </c>
      <c r="AG549" s="28">
        <f t="shared" si="168"/>
        <v>3.6875</v>
      </c>
      <c r="AH549" s="31">
        <f t="shared" si="169"/>
        <v>2.625</v>
      </c>
      <c r="AI549" s="22" cm="1">
        <f t="array" ref="AI549">IF(U549="",0,IFERROR((U549-AVERAGEIFS($U$3:$U$722,$A$3:$A$722,$A549))/_xlfn.STDEV.S(_xlfn._xlws.FILTER($U$3:$U$722,$A$3:$A$722=$A549)),0))</f>
        <v>0.4406205803244802</v>
      </c>
      <c r="AJ549" s="25">
        <f t="array" ref="AJ549">IFERROR((Z549-AVERAGEIFS($Z$3:$Z$722,$A$3:$A$722,$A549))/_xlfn.STDEV.S(_xlfn._xlws.FILTER($Z$3:$Z$722,$A$3:$A$722=$A549)),"")</f>
        <v>-0.10508047314675274</v>
      </c>
      <c r="AK549" s="28">
        <f t="array" ref="AK549">IFERROR((AG549-AVERAGEIFS($AG$3:$AG$722,$A$3:$A$722,$A549))/_xlfn.STDEV.S(_xlfn._xlws.FILTER($AG$3:$AG$722,$A$3:$A$722=$A549)),"")</f>
        <v>0.65822466309567151</v>
      </c>
      <c r="AL549" s="31">
        <f t="array" ref="AL549">IFERROR((AH549-AVERAGEIFS($AH$3:$AH$722,$A$3:$A$722,$A549))/_xlfn.STDEV.S(_xlfn._xlws.FILTER($AH$3:$AH$722,$A$3:$A$722=$A549)),"")</f>
        <v>-0.59028272290529216</v>
      </c>
      <c r="AM549" s="18">
        <f t="shared" si="170"/>
        <v>1.8897582549434264</v>
      </c>
      <c r="AN549" s="18">
        <f t="shared" si="171"/>
        <v>1.3440572014721934</v>
      </c>
      <c r="AO549">
        <f t="shared" si="172"/>
        <v>0.54570105347123299</v>
      </c>
      <c r="AP549">
        <f t="shared" si="173"/>
        <v>1.102702981587987</v>
      </c>
      <c r="AQ549">
        <f t="shared" si="174"/>
        <v>1.3475440014932296</v>
      </c>
      <c r="AR549" s="18" t="str">
        <f t="shared" si="175"/>
        <v>E. 총체적과소형</v>
      </c>
      <c r="AS549">
        <f t="shared" si="176"/>
        <v>3.625</v>
      </c>
      <c r="AT549">
        <f t="shared" si="177"/>
        <v>3.7647058823529411</v>
      </c>
      <c r="AU549">
        <f t="shared" si="178"/>
        <v>3.882352941176471</v>
      </c>
      <c r="AV549">
        <f t="shared" si="179"/>
        <v>3.9473684210526319</v>
      </c>
    </row>
    <row r="550" spans="1:48" x14ac:dyDescent="0.3">
      <c r="A550" t="s">
        <v>147</v>
      </c>
      <c r="B550" t="s">
        <v>142</v>
      </c>
      <c r="C550">
        <v>2024</v>
      </c>
      <c r="D550" t="s">
        <v>94</v>
      </c>
      <c r="E550">
        <v>4</v>
      </c>
      <c r="F550">
        <v>6</v>
      </c>
      <c r="G550">
        <v>6</v>
      </c>
      <c r="H550">
        <v>2</v>
      </c>
      <c r="I550">
        <f t="shared" si="160"/>
        <v>5.4</v>
      </c>
      <c r="J550">
        <f t="array" ref="J550">STDEV(IF(($B$3:$B$722=$B550)*($C$3:$C$722=$C550)*($D$3:$D$722=$D550),$E$3:$E$722))</f>
        <v>0.96609178307929455</v>
      </c>
      <c r="K550">
        <f t="shared" si="161"/>
        <v>6.2</v>
      </c>
      <c r="L550">
        <f t="array" ref="L550">STDEV(IF(($B$3:$B$722=$B550)*($C$3:$C$722=$C550)*($D$3:$D$722=$D550),$F$3:$F$722))</f>
        <v>1.4757295747452446</v>
      </c>
      <c r="M550">
        <f t="shared" si="162"/>
        <v>6.6</v>
      </c>
      <c r="N550">
        <f t="array" ref="N550">STDEV(IF(($B$3:$B$722=$B550)*($C$3:$C$722=$C550)*($D$3:$D$722=$D550),$G$3:$G$722))</f>
        <v>1.3498971154211048</v>
      </c>
      <c r="O550">
        <f t="shared" si="163"/>
        <v>4.2</v>
      </c>
      <c r="P550">
        <f t="array" ref="P550">STDEV(IF(($B$3:$B$722=$B550)*($C$3:$C$722=$C550)*($D$3:$D$722=$D550),$H$3:$H$722))</f>
        <v>1.1352924243950933</v>
      </c>
      <c r="Q550" s="35">
        <f t="shared" si="164"/>
        <v>-1.4491376746189462</v>
      </c>
      <c r="R550">
        <f t="shared" si="165"/>
        <v>-0.13552618543578773</v>
      </c>
      <c r="S550">
        <f t="shared" si="166"/>
        <v>-0.44447831849231539</v>
      </c>
      <c r="T550">
        <f t="shared" si="167"/>
        <v>-1.9378267243985219</v>
      </c>
      <c r="U550" s="22">
        <v>0.58252258064516138</v>
      </c>
      <c r="V550">
        <v>20</v>
      </c>
      <c r="W550">
        <v>2</v>
      </c>
      <c r="X550">
        <v>9</v>
      </c>
      <c r="Y550">
        <v>31</v>
      </c>
      <c r="Z550" s="25">
        <v>3.625</v>
      </c>
      <c r="AA550" s="28">
        <v>3.375</v>
      </c>
      <c r="AB550" s="28">
        <v>3.875</v>
      </c>
      <c r="AC550" s="28">
        <v>3.5</v>
      </c>
      <c r="AD550" s="31">
        <v>2.875</v>
      </c>
      <c r="AE550" s="31">
        <v>2.75</v>
      </c>
      <c r="AF550">
        <v>16</v>
      </c>
      <c r="AG550" s="28">
        <f t="shared" si="168"/>
        <v>3.5833333333333335</v>
      </c>
      <c r="AH550" s="31">
        <f t="shared" si="169"/>
        <v>2.8125</v>
      </c>
      <c r="AI550" s="22" cm="1">
        <f t="array" ref="AI550">IF(U550="",0,IFERROR((U550-AVERAGEIFS($U$3:$U$722,$A$3:$A$722,$A550))/_xlfn.STDEV.S(_xlfn._xlws.FILTER($U$3:$U$722,$A$3:$A$722=$A550)),0))</f>
        <v>1.1680981253305438</v>
      </c>
      <c r="AJ550" s="25">
        <f t="array" ref="AJ550">IFERROR((Z550-AVERAGEIFS($Z$3:$Z$722,$A$3:$A$722,$A550))/_xlfn.STDEV.S(_xlfn._xlws.FILTER($Z$3:$Z$722,$A$3:$A$722=$A550)),"")</f>
        <v>0.16070331795495166</v>
      </c>
      <c r="AK550" s="28">
        <f t="array" ref="AK550">IFERROR((AG550-AVERAGEIFS($AG$3:$AG$722,$A$3:$A$722,$A550))/_xlfn.STDEV.S(_xlfn._xlws.FILTER($AG$3:$AG$722,$A$3:$A$722=$A550)),"")</f>
        <v>7.9347397678907194E-2</v>
      </c>
      <c r="AL550" s="31">
        <f t="array" ref="AL550">IFERROR((AH550-AVERAGEIFS($AH$3:$AH$722,$A$3:$A$722,$A550))/_xlfn.STDEV.S(_xlfn._xlws.FILTER($AH$3:$AH$722,$A$3:$A$722=$A550)),"")</f>
        <v>0.23364349300810847</v>
      </c>
      <c r="AM550" s="18">
        <f t="shared" si="170"/>
        <v>2.6172357999494897</v>
      </c>
      <c r="AN550" s="18">
        <f t="shared" si="171"/>
        <v>1.6098409925738979</v>
      </c>
      <c r="AO550">
        <f t="shared" si="172"/>
        <v>1.0073948073755921</v>
      </c>
      <c r="AP550">
        <f t="shared" si="173"/>
        <v>0.52382571617122253</v>
      </c>
      <c r="AQ550">
        <f t="shared" si="174"/>
        <v>2.1714702174066303</v>
      </c>
      <c r="AR550" s="18" t="str">
        <f t="shared" si="175"/>
        <v>E. 총체적과소형</v>
      </c>
      <c r="AS550">
        <f t="shared" si="176"/>
        <v>3.7647058823529411</v>
      </c>
      <c r="AT550">
        <f t="shared" si="177"/>
        <v>3.882352941176471</v>
      </c>
      <c r="AU550">
        <f t="shared" si="178"/>
        <v>3.9473684210526319</v>
      </c>
      <c r="AV550">
        <f t="shared" si="179"/>
        <v>3.5</v>
      </c>
    </row>
    <row r="551" spans="1:48" x14ac:dyDescent="0.3">
      <c r="A551" t="s">
        <v>147</v>
      </c>
      <c r="B551" t="s">
        <v>142</v>
      </c>
      <c r="C551">
        <v>2025</v>
      </c>
      <c r="D551" t="s">
        <v>95</v>
      </c>
      <c r="E551">
        <v>2</v>
      </c>
      <c r="F551">
        <v>6</v>
      </c>
      <c r="G551">
        <v>8</v>
      </c>
      <c r="H551">
        <v>0</v>
      </c>
      <c r="I551">
        <f t="shared" si="160"/>
        <v>5</v>
      </c>
      <c r="J551">
        <f t="array" ref="J551">STDEV(IF(($B$3:$B$722=$B551)*($C$3:$C$722=$C551)*($D$3:$D$722=$D551),$E$3:$E$722))</f>
        <v>1.699673171197595</v>
      </c>
      <c r="K551">
        <f t="shared" si="161"/>
        <v>6</v>
      </c>
      <c r="L551">
        <f t="array" ref="L551">STDEV(IF(($B$3:$B$722=$B551)*($C$3:$C$722=$C551)*($D$3:$D$722=$D551),$F$3:$F$722))</f>
        <v>1.3333333333333333</v>
      </c>
      <c r="M551">
        <f t="shared" si="162"/>
        <v>7</v>
      </c>
      <c r="N551">
        <f t="array" ref="N551">STDEV(IF(($B$3:$B$722=$B551)*($C$3:$C$722=$C551)*($D$3:$D$722=$D551),$G$3:$G$722))</f>
        <v>1.0540925533894598</v>
      </c>
      <c r="O551">
        <f t="shared" si="163"/>
        <v>3.6</v>
      </c>
      <c r="P551">
        <f t="array" ref="P551">STDEV(IF(($B$3:$B$722=$B551)*($C$3:$C$722=$C551)*($D$3:$D$722=$D551),$H$3:$H$722))</f>
        <v>2.4585451886114367</v>
      </c>
      <c r="Q551" s="35">
        <f t="shared" si="164"/>
        <v>-1.7650452162436563</v>
      </c>
      <c r="R551">
        <f t="shared" si="165"/>
        <v>0</v>
      </c>
      <c r="S551">
        <f t="shared" si="166"/>
        <v>0.94868329805051377</v>
      </c>
      <c r="T551">
        <f t="shared" si="167"/>
        <v>-1.4642805902759293</v>
      </c>
      <c r="U551" s="22">
        <v>0.25004999999999999</v>
      </c>
      <c r="V551">
        <v>2</v>
      </c>
      <c r="W551">
        <v>1</v>
      </c>
      <c r="X551">
        <v>1</v>
      </c>
      <c r="Y551">
        <v>4</v>
      </c>
      <c r="Z551" s="25">
        <v>3.7647058823529411</v>
      </c>
      <c r="AA551" s="28">
        <v>3.5882352941176472</v>
      </c>
      <c r="AB551" s="28">
        <v>4</v>
      </c>
      <c r="AC551" s="28">
        <v>3.1764705882352939</v>
      </c>
      <c r="AD551" s="31">
        <v>3.117647058823529</v>
      </c>
      <c r="AE551" s="31">
        <v>3.117647058823529</v>
      </c>
      <c r="AF551">
        <v>17</v>
      </c>
      <c r="AG551" s="28">
        <f t="shared" si="168"/>
        <v>3.5882352941176467</v>
      </c>
      <c r="AH551" s="31">
        <f t="shared" si="169"/>
        <v>3.117647058823529</v>
      </c>
      <c r="AI551" s="22" cm="1">
        <f t="array" ref="AI551">IF(U551="",0,IFERROR((U551-AVERAGEIFS($U$3:$U$722,$A$3:$A$722,$A551))/_xlfn.STDEV.S(_xlfn._xlws.FILTER($U$3:$U$722,$A$3:$A$722=$A551)),0))</f>
        <v>0.34921178083450144</v>
      </c>
      <c r="AJ551" s="25">
        <f t="array" ref="AJ551">IFERROR((Z551-AVERAGEIFS($Z$3:$Z$722,$A$3:$A$722,$A551))/_xlfn.STDEV.S(_xlfn._xlws.FILTER($Z$3:$Z$722,$A$3:$A$722=$A551)),"")</f>
        <v>0.75480826277052593</v>
      </c>
      <c r="AK551" s="28">
        <f t="array" ref="AK551">IFERROR((AG551-AVERAGEIFS($AG$3:$AG$722,$A$3:$A$722,$A551))/_xlfn.STDEV.S(_xlfn._xlws.FILTER($AG$3:$AG$722,$A$3:$A$722=$A551)),"")</f>
        <v>0.10658868075734063</v>
      </c>
      <c r="AL551" s="31">
        <f t="array" ref="AL551">IFERROR((AH551-AVERAGEIFS($AH$3:$AH$722,$A$3:$A$722,$A551))/_xlfn.STDEV.S(_xlfn._xlws.FILTER($AH$3:$AH$722,$A$3:$A$722=$A551)),"")</f>
        <v>1.5745430208671705</v>
      </c>
      <c r="AM551" s="18">
        <f t="shared" si="170"/>
        <v>2.114256997078158</v>
      </c>
      <c r="AN551" s="18">
        <f t="shared" si="171"/>
        <v>2.5198534790141824</v>
      </c>
      <c r="AO551">
        <f t="shared" si="172"/>
        <v>-0.40559648193602449</v>
      </c>
      <c r="AP551">
        <f t="shared" si="173"/>
        <v>-0.84209461729317314</v>
      </c>
      <c r="AQ551">
        <f t="shared" si="174"/>
        <v>3.0388236111430995</v>
      </c>
      <c r="AR551" s="18" t="str">
        <f t="shared" si="175"/>
        <v>E. 총체적과소형</v>
      </c>
      <c r="AS551">
        <f t="shared" si="176"/>
        <v>3.882352941176471</v>
      </c>
      <c r="AT551">
        <f t="shared" si="177"/>
        <v>3.9473684210526319</v>
      </c>
      <c r="AU551">
        <f t="shared" si="178"/>
        <v>3.5</v>
      </c>
      <c r="AV551" t="str">
        <f t="shared" si="179"/>
        <v/>
      </c>
    </row>
    <row r="552" spans="1:48" x14ac:dyDescent="0.3">
      <c r="A552" t="s">
        <v>147</v>
      </c>
      <c r="B552" t="s">
        <v>142</v>
      </c>
      <c r="C552">
        <v>2025</v>
      </c>
      <c r="D552" t="s">
        <v>96</v>
      </c>
      <c r="E552">
        <v>2</v>
      </c>
      <c r="F552">
        <v>6</v>
      </c>
      <c r="G552">
        <v>8</v>
      </c>
      <c r="H552">
        <v>0</v>
      </c>
      <c r="I552">
        <f t="shared" si="160"/>
        <v>5</v>
      </c>
      <c r="J552">
        <f t="array" ref="J552">STDEV(IF(($B$3:$B$722=$B552)*($C$3:$C$722=$C552)*($D$3:$D$722=$D552),$E$3:$E$722))</f>
        <v>1.699673171197595</v>
      </c>
      <c r="K552">
        <f t="shared" si="161"/>
        <v>6</v>
      </c>
      <c r="L552">
        <f t="array" ref="L552">STDEV(IF(($B$3:$B$722=$B552)*($C$3:$C$722=$C552)*($D$3:$D$722=$D552),$F$3:$F$722))</f>
        <v>1.3333333333333333</v>
      </c>
      <c r="M552">
        <f t="shared" si="162"/>
        <v>7</v>
      </c>
      <c r="N552">
        <f t="array" ref="N552">STDEV(IF(($B$3:$B$722=$B552)*($C$3:$C$722=$C552)*($D$3:$D$722=$D552),$G$3:$G$722))</f>
        <v>1.0540925533894598</v>
      </c>
      <c r="O552">
        <f t="shared" si="163"/>
        <v>3.6</v>
      </c>
      <c r="P552">
        <f t="array" ref="P552">STDEV(IF(($B$3:$B$722=$B552)*($C$3:$C$722=$C552)*($D$3:$D$722=$D552),$H$3:$H$722))</f>
        <v>2.4585451886114367</v>
      </c>
      <c r="Q552" s="35">
        <f t="shared" si="164"/>
        <v>-1.7650452162436563</v>
      </c>
      <c r="R552">
        <f t="shared" si="165"/>
        <v>0</v>
      </c>
      <c r="S552">
        <f t="shared" si="166"/>
        <v>0.94868329805051377</v>
      </c>
      <c r="T552">
        <f t="shared" si="167"/>
        <v>-1.4642805902759293</v>
      </c>
      <c r="U552" s="22">
        <v>0.4284857142857143</v>
      </c>
      <c r="V552">
        <v>3</v>
      </c>
      <c r="W552">
        <v>0</v>
      </c>
      <c r="X552">
        <v>4</v>
      </c>
      <c r="Y552">
        <v>7</v>
      </c>
      <c r="Z552" s="25">
        <v>3.882352941176471</v>
      </c>
      <c r="AA552" s="28">
        <v>3.5294117647058818</v>
      </c>
      <c r="AB552" s="28">
        <v>4.2352941176470589</v>
      </c>
      <c r="AC552" s="28">
        <v>3.7058823529411771</v>
      </c>
      <c r="AD552" s="31">
        <v>3.117647058823529</v>
      </c>
      <c r="AE552" s="31">
        <v>2.9411764705882359</v>
      </c>
      <c r="AF552">
        <v>17</v>
      </c>
      <c r="AG552" s="28">
        <f t="shared" si="168"/>
        <v>3.8235294117647061</v>
      </c>
      <c r="AH552" s="31">
        <f t="shared" si="169"/>
        <v>3.0294117647058822</v>
      </c>
      <c r="AI552" s="22" cm="1">
        <f t="array" ref="AI552">IF(U552="",0,IFERROR((U552-AVERAGEIFS($U$3:$U$722,$A$3:$A$722,$A552))/_xlfn.STDEV.S(_xlfn._xlws.FILTER($U$3:$U$722,$A$3:$A$722=$A552)),0))</f>
        <v>0.7887023683452864</v>
      </c>
      <c r="AJ552" s="25">
        <f t="array" ref="AJ552">IFERROR((Z552-AVERAGEIFS($Z$3:$Z$722,$A$3:$A$722,$A552))/_xlfn.STDEV.S(_xlfn._xlws.FILTER($Z$3:$Z$722,$A$3:$A$722=$A552)),"")</f>
        <v>1.2551071636678539</v>
      </c>
      <c r="AK552" s="28">
        <f t="array" ref="AK552">IFERROR((AG552-AVERAGEIFS($AG$3:$AG$722,$A$3:$A$722,$A552))/_xlfn.STDEV.S(_xlfn._xlws.FILTER($AG$3:$AG$722,$A$3:$A$722=$A552)),"")</f>
        <v>1.4141702685222717</v>
      </c>
      <c r="AL552" s="31">
        <f t="array" ref="AL552">IFERROR((AH552-AVERAGEIFS($AH$3:$AH$722,$A$3:$A$722,$A552))/_xlfn.STDEV.S(_xlfn._xlws.FILTER($AH$3:$AH$722,$A$3:$A$722=$A552)),"")</f>
        <v>1.1868130369079244</v>
      </c>
      <c r="AM552" s="18">
        <f t="shared" si="170"/>
        <v>2.5537475845889426</v>
      </c>
      <c r="AN552" s="18">
        <f t="shared" si="171"/>
        <v>3.0201523799115102</v>
      </c>
      <c r="AO552">
        <f t="shared" si="172"/>
        <v>-0.46640479532256751</v>
      </c>
      <c r="AP552">
        <f t="shared" si="173"/>
        <v>0.46548697047175791</v>
      </c>
      <c r="AQ552">
        <f t="shared" si="174"/>
        <v>2.6510936271838537</v>
      </c>
      <c r="AR552" s="18" t="str">
        <f t="shared" si="175"/>
        <v>E. 총체적과소형</v>
      </c>
      <c r="AS552">
        <f t="shared" si="176"/>
        <v>3.9473684210526319</v>
      </c>
      <c r="AT552">
        <f t="shared" si="177"/>
        <v>3.5</v>
      </c>
      <c r="AU552" t="str">
        <f t="shared" si="178"/>
        <v/>
      </c>
      <c r="AV552" t="str">
        <f t="shared" si="179"/>
        <v/>
      </c>
    </row>
    <row r="553" spans="1:48" x14ac:dyDescent="0.3">
      <c r="A553" t="s">
        <v>147</v>
      </c>
      <c r="B553" t="s">
        <v>142</v>
      </c>
      <c r="C553">
        <v>2025</v>
      </c>
      <c r="D553" t="s">
        <v>97</v>
      </c>
      <c r="E553">
        <v>2</v>
      </c>
      <c r="F553">
        <v>6</v>
      </c>
      <c r="G553">
        <v>8</v>
      </c>
      <c r="H553">
        <v>0</v>
      </c>
      <c r="I553">
        <f t="shared" si="160"/>
        <v>5</v>
      </c>
      <c r="J553">
        <f t="array" ref="J553">STDEV(IF(($B$3:$B$722=$B553)*($C$3:$C$722=$C553)*($D$3:$D$722=$D553),$E$3:$E$722))</f>
        <v>1.699673171197595</v>
      </c>
      <c r="K553">
        <f t="shared" si="161"/>
        <v>6</v>
      </c>
      <c r="L553">
        <f t="array" ref="L553">STDEV(IF(($B$3:$B$722=$B553)*($C$3:$C$722=$C553)*($D$3:$D$722=$D553),$F$3:$F$722))</f>
        <v>1.3333333333333333</v>
      </c>
      <c r="M553">
        <f t="shared" si="162"/>
        <v>7</v>
      </c>
      <c r="N553">
        <f t="array" ref="N553">STDEV(IF(($B$3:$B$722=$B553)*($C$3:$C$722=$C553)*($D$3:$D$722=$D553),$G$3:$G$722))</f>
        <v>1.0540925533894598</v>
      </c>
      <c r="O553">
        <f t="shared" si="163"/>
        <v>3.6</v>
      </c>
      <c r="P553">
        <f t="array" ref="P553">STDEV(IF(($B$3:$B$722=$B553)*($C$3:$C$722=$C553)*($D$3:$D$722=$D553),$H$3:$H$722))</f>
        <v>2.4585451886114367</v>
      </c>
      <c r="Q553" s="35">
        <f t="shared" si="164"/>
        <v>-1.7650452162436563</v>
      </c>
      <c r="R553">
        <f t="shared" si="165"/>
        <v>0</v>
      </c>
      <c r="S553">
        <f t="shared" si="166"/>
        <v>0.94868329805051377</v>
      </c>
      <c r="T553">
        <f t="shared" si="167"/>
        <v>-1.4642805902759293</v>
      </c>
      <c r="U553" s="22">
        <v>0.30431875000000003</v>
      </c>
      <c r="V553">
        <v>5</v>
      </c>
      <c r="W553">
        <v>1</v>
      </c>
      <c r="X553">
        <v>10</v>
      </c>
      <c r="Y553">
        <v>16</v>
      </c>
      <c r="Z553" s="25">
        <v>3.9473684210526319</v>
      </c>
      <c r="AA553" s="28">
        <v>3.6315789473684208</v>
      </c>
      <c r="AB553" s="28">
        <v>3.4736842105263159</v>
      </c>
      <c r="AC553" s="28">
        <v>3.1578947368421049</v>
      </c>
      <c r="AD553" s="31">
        <v>2.8947368421052642</v>
      </c>
      <c r="AE553" s="31">
        <v>3</v>
      </c>
      <c r="AF553">
        <v>19</v>
      </c>
      <c r="AG553" s="28">
        <f t="shared" si="168"/>
        <v>3.4210526315789469</v>
      </c>
      <c r="AH553" s="31">
        <f t="shared" si="169"/>
        <v>2.9473684210526319</v>
      </c>
      <c r="AI553" s="22" cm="1">
        <f t="array" ref="AI553">IF(U553="",0,IFERROR((U553-AVERAGEIFS($U$3:$U$722,$A$3:$A$722,$A553))/_xlfn.STDEV.S(_xlfn._xlws.FILTER($U$3:$U$722,$A$3:$A$722=$A553)),0))</f>
        <v>0.48287675321097273</v>
      </c>
      <c r="AJ553" s="25">
        <f t="array" ref="AJ553">IFERROR((Z553-AVERAGEIFS($Z$3:$Z$722,$A$3:$A$722,$A553))/_xlfn.STDEV.S(_xlfn._xlws.FILTER($Z$3:$Z$722,$A$3:$A$722=$A553)),"")</f>
        <v>1.5315881352163756</v>
      </c>
      <c r="AK553" s="28">
        <f t="array" ref="AK553">IFERROR((AG553-AVERAGEIFS($AG$3:$AG$722,$A$3:$A$722,$A553))/_xlfn.STDEV.S(_xlfn._xlws.FILTER($AG$3:$AG$722,$A$3:$A$722=$A553)),"")</f>
        <v>-0.82248244739142495</v>
      </c>
      <c r="AL553" s="31">
        <f t="array" ref="AL553">IFERROR((AH553-AVERAGEIFS($AH$3:$AH$722,$A$3:$A$722,$A553))/_xlfn.STDEV.S(_xlfn._xlws.FILTER($AH$3:$AH$722,$A$3:$A$722=$A553)),"")</f>
        <v>0.82629217463002946</v>
      </c>
      <c r="AM553" s="18">
        <f t="shared" si="170"/>
        <v>2.2479219694546289</v>
      </c>
      <c r="AN553" s="18">
        <f t="shared" si="171"/>
        <v>3.2966333514600317</v>
      </c>
      <c r="AO553">
        <f t="shared" si="172"/>
        <v>-1.0487113820054028</v>
      </c>
      <c r="AP553">
        <f t="shared" si="173"/>
        <v>-1.7711657454419387</v>
      </c>
      <c r="AQ553">
        <f t="shared" si="174"/>
        <v>2.2905727649059586</v>
      </c>
      <c r="AR553" s="18" t="str">
        <f t="shared" si="175"/>
        <v>E. 총체적과소형</v>
      </c>
      <c r="AS553">
        <f t="shared" si="176"/>
        <v>3.5</v>
      </c>
      <c r="AT553" t="str">
        <f t="shared" si="177"/>
        <v/>
      </c>
      <c r="AU553" t="str">
        <f t="shared" si="178"/>
        <v/>
      </c>
      <c r="AV553" t="str">
        <f t="shared" si="179"/>
        <v/>
      </c>
    </row>
    <row r="554" spans="1:48" x14ac:dyDescent="0.3">
      <c r="A554" t="s">
        <v>147</v>
      </c>
      <c r="B554" t="s">
        <v>142</v>
      </c>
      <c r="C554">
        <v>2025</v>
      </c>
      <c r="D554" t="s">
        <v>98</v>
      </c>
      <c r="E554">
        <v>2</v>
      </c>
      <c r="F554">
        <v>6</v>
      </c>
      <c r="G554">
        <v>8</v>
      </c>
      <c r="H554">
        <v>0</v>
      </c>
      <c r="I554">
        <f t="shared" si="160"/>
        <v>5</v>
      </c>
      <c r="J554">
        <f t="array" ref="J554">STDEV(IF(($B$3:$B$722=$B554)*($C$3:$C$722=$C554)*($D$3:$D$722=$D554),$E$3:$E$722))</f>
        <v>1.699673171197595</v>
      </c>
      <c r="K554">
        <f t="shared" si="161"/>
        <v>6</v>
      </c>
      <c r="L554">
        <f t="array" ref="L554">STDEV(IF(($B$3:$B$722=$B554)*($C$3:$C$722=$C554)*($D$3:$D$722=$D554),$F$3:$F$722))</f>
        <v>1.3333333333333333</v>
      </c>
      <c r="M554">
        <f t="shared" si="162"/>
        <v>7</v>
      </c>
      <c r="N554">
        <f t="array" ref="N554">STDEV(IF(($B$3:$B$722=$B554)*($C$3:$C$722=$C554)*($D$3:$D$722=$D554),$G$3:$G$722))</f>
        <v>1.0540925533894598</v>
      </c>
      <c r="O554">
        <f t="shared" si="163"/>
        <v>3.6</v>
      </c>
      <c r="P554">
        <f t="array" ref="P554">STDEV(IF(($B$3:$B$722=$B554)*($C$3:$C$722=$C554)*($D$3:$D$722=$D554),$H$3:$H$722))</f>
        <v>2.4585451886114367</v>
      </c>
      <c r="Q554" s="35">
        <f t="shared" si="164"/>
        <v>-1.7650452162436563</v>
      </c>
      <c r="R554">
        <f t="shared" si="165"/>
        <v>0</v>
      </c>
      <c r="S554">
        <f t="shared" si="166"/>
        <v>0.94868329805051377</v>
      </c>
      <c r="T554">
        <f t="shared" si="167"/>
        <v>-1.4642805902759293</v>
      </c>
      <c r="U554" s="22">
        <v>0.43137500000000001</v>
      </c>
      <c r="V554">
        <v>4</v>
      </c>
      <c r="W554">
        <v>0</v>
      </c>
      <c r="X554">
        <v>4</v>
      </c>
      <c r="Y554">
        <v>8</v>
      </c>
      <c r="Z554" s="25">
        <v>3.5</v>
      </c>
      <c r="AA554" s="28">
        <v>4</v>
      </c>
      <c r="AB554" s="28">
        <v>2.75</v>
      </c>
      <c r="AC554" s="28">
        <v>3.25</v>
      </c>
      <c r="AD554" s="31">
        <v>2</v>
      </c>
      <c r="AE554" s="31">
        <v>2.75</v>
      </c>
      <c r="AF554">
        <v>4</v>
      </c>
      <c r="AG554" s="28">
        <f t="shared" si="168"/>
        <v>3.3333333333333335</v>
      </c>
      <c r="AH554" s="31">
        <f t="shared" si="169"/>
        <v>2.375</v>
      </c>
      <c r="AI554" s="22" cm="1">
        <f t="array" ref="AI554">IF(U554="",0,IFERROR((U554-AVERAGEIFS($U$3:$U$722,$A$3:$A$722,$A554))/_xlfn.STDEV.S(_xlfn._xlws.FILTER($U$3:$U$722,$A$3:$A$722=$A554)),0))</f>
        <v>0.79581873448948037</v>
      </c>
      <c r="AJ554" s="25">
        <f t="array" ref="AJ554">IFERROR((Z554-AVERAGEIFS($Z$3:$Z$722,$A$3:$A$722,$A554))/_xlfn.STDEV.S(_xlfn._xlws.FILTER($Z$3:$Z$722,$A$3:$A$722=$A554)),"")</f>
        <v>-0.37086426424845714</v>
      </c>
      <c r="AK554" s="28">
        <f t="array" ref="AK554">IFERROR((AG554-AVERAGEIFS($AG$3:$AG$722,$A$3:$A$722,$A554))/_xlfn.STDEV.S(_xlfn._xlws.FILTER($AG$3:$AG$722,$A$3:$A$722=$A554)),"")</f>
        <v>-1.309958039321329</v>
      </c>
      <c r="AL554" s="31">
        <f t="array" ref="AL554">IFERROR((AH554-AVERAGEIFS($AH$3:$AH$722,$A$3:$A$722,$A554))/_xlfn.STDEV.S(_xlfn._xlws.FILTER($AH$3:$AH$722,$A$3:$A$722=$A554)),"")</f>
        <v>-1.6888510107898262</v>
      </c>
      <c r="AM554" s="18">
        <f t="shared" si="170"/>
        <v>2.5608639507331366</v>
      </c>
      <c r="AN554" s="18">
        <f t="shared" si="171"/>
        <v>1.3941809519951991</v>
      </c>
      <c r="AO554">
        <f t="shared" si="172"/>
        <v>1.1666829987379375</v>
      </c>
      <c r="AP554">
        <f t="shared" si="173"/>
        <v>-2.2586413373718428</v>
      </c>
      <c r="AQ554">
        <f t="shared" si="174"/>
        <v>-0.22457042051389697</v>
      </c>
      <c r="AR554" s="18" t="str">
        <f t="shared" si="175"/>
        <v>E. 총체적과소형</v>
      </c>
      <c r="AS554" t="str">
        <f t="shared" si="176"/>
        <v/>
      </c>
      <c r="AT554" t="str">
        <f t="shared" si="177"/>
        <v/>
      </c>
      <c r="AU554" t="str">
        <f t="shared" si="178"/>
        <v/>
      </c>
      <c r="AV554" t="str">
        <f t="shared" si="179"/>
        <v/>
      </c>
    </row>
    <row r="555" spans="1:48" x14ac:dyDescent="0.3">
      <c r="A555" t="s">
        <v>148</v>
      </c>
      <c r="B555" t="s">
        <v>142</v>
      </c>
      <c r="C555">
        <v>2023</v>
      </c>
      <c r="D555" t="s">
        <v>87</v>
      </c>
      <c r="E555">
        <v>6</v>
      </c>
      <c r="F555">
        <v>6</v>
      </c>
      <c r="G555">
        <v>8</v>
      </c>
      <c r="H555">
        <v>6</v>
      </c>
      <c r="I555">
        <f t="shared" si="160"/>
        <v>5.2</v>
      </c>
      <c r="J555">
        <f t="array" ref="J555">STDEV(IF(($B$3:$B$722=$B555)*($C$3:$C$722=$C555)*($D$3:$D$722=$D555),$E$3:$E$722))</f>
        <v>1.9321835661585924</v>
      </c>
      <c r="K555">
        <f t="shared" si="161"/>
        <v>6.4</v>
      </c>
      <c r="L555">
        <f t="array" ref="L555">STDEV(IF(($B$3:$B$722=$B555)*($C$3:$C$722=$C555)*($D$3:$D$722=$D555),$F$3:$F$722))</f>
        <v>0.84327404271156636</v>
      </c>
      <c r="M555">
        <f t="shared" si="162"/>
        <v>7</v>
      </c>
      <c r="N555">
        <f t="array" ref="N555">STDEV(IF(($B$3:$B$722=$B555)*($C$3:$C$722=$C555)*($D$3:$D$722=$D555),$G$3:$G$722))</f>
        <v>1.0540925533894598</v>
      </c>
      <c r="O555">
        <f t="shared" si="163"/>
        <v>4</v>
      </c>
      <c r="P555">
        <f t="array" ref="P555">STDEV(IF(($B$3:$B$722=$B555)*($C$3:$C$722=$C555)*($D$3:$D$722=$D555),$H$3:$H$722))</f>
        <v>2.2607766610417559</v>
      </c>
      <c r="Q555" s="35">
        <f t="shared" si="164"/>
        <v>0.41403933560541228</v>
      </c>
      <c r="R555">
        <f t="shared" si="165"/>
        <v>-0.47434164902525816</v>
      </c>
      <c r="S555">
        <f t="shared" si="166"/>
        <v>0.94868329805051377</v>
      </c>
      <c r="T555">
        <f t="shared" si="167"/>
        <v>0.88465173692938281</v>
      </c>
      <c r="U555" s="22">
        <v>-0.18579999999999999</v>
      </c>
      <c r="V555">
        <v>2</v>
      </c>
      <c r="W555">
        <v>7</v>
      </c>
      <c r="X555">
        <v>14</v>
      </c>
      <c r="Y555">
        <v>23</v>
      </c>
      <c r="Z555" s="25">
        <v>3.2962962962962958</v>
      </c>
      <c r="AA555" s="28">
        <v>3.1851851851851851</v>
      </c>
      <c r="AB555" s="28">
        <v>3.1111111111111112</v>
      </c>
      <c r="AC555" s="28">
        <v>2.5555555555555558</v>
      </c>
      <c r="AD555" s="31">
        <v>3.2222222222222219</v>
      </c>
      <c r="AE555" s="31">
        <v>2.3703703703703698</v>
      </c>
      <c r="AF555">
        <v>27</v>
      </c>
      <c r="AG555" s="28">
        <f t="shared" si="168"/>
        <v>2.9506172839506171</v>
      </c>
      <c r="AH555" s="31">
        <f t="shared" si="169"/>
        <v>2.7962962962962958</v>
      </c>
      <c r="AI555" s="22" cm="1">
        <f t="array" ref="AI555">IF(U555="",0,IFERROR((U555-AVERAGEIFS($U$3:$U$722,$A$3:$A$722,$A555))/_xlfn.STDEV.S(_xlfn._xlws.FILTER($U$3:$U$722,$A$3:$A$722=$A555)),0))</f>
        <v>-0.59447690971198397</v>
      </c>
      <c r="AJ555" s="25">
        <f t="array" ref="AJ555">IFERROR((Z555-AVERAGEIFS($Z$3:$Z$722,$A$3:$A$722,$A555))/_xlfn.STDEV.S(_xlfn._xlws.FILTER($Z$3:$Z$722,$A$3:$A$722=$A555)),"")</f>
        <v>-0.62216234409992721</v>
      </c>
      <c r="AK555" s="28">
        <f t="array" ref="AK555">IFERROR((AG555-AVERAGEIFS($AG$3:$AG$722,$A$3:$A$722,$A555))/_xlfn.STDEV.S(_xlfn._xlws.FILTER($AG$3:$AG$722,$A$3:$A$722=$A555)),"")</f>
        <v>-0.63362408763782418</v>
      </c>
      <c r="AL555" s="31">
        <f t="array" ref="AL555">IFERROR((AH555-AVERAGEIFS($AH$3:$AH$722,$A$3:$A$722,$A555))/_xlfn.STDEV.S(_xlfn._xlws.FILTER($AH$3:$AH$722,$A$3:$A$722=$A555)),"")</f>
        <v>0.30214463043267425</v>
      </c>
      <c r="AM555" s="18">
        <f t="shared" si="170"/>
        <v>-1.0085162453173964</v>
      </c>
      <c r="AN555" s="18">
        <f t="shared" si="171"/>
        <v>-1.0362016797053395</v>
      </c>
      <c r="AO555">
        <f t="shared" si="172"/>
        <v>2.7685434387943242E-2</v>
      </c>
      <c r="AP555">
        <f t="shared" si="173"/>
        <v>-1.5823073856883378</v>
      </c>
      <c r="AQ555">
        <f t="shared" si="174"/>
        <v>-0.58250710649670856</v>
      </c>
      <c r="AR555" s="18" t="str">
        <f t="shared" si="175"/>
        <v>A. 총체적과장형</v>
      </c>
      <c r="AS555">
        <f t="shared" si="176"/>
        <v>2.9047619047619051</v>
      </c>
      <c r="AT555">
        <f t="shared" si="177"/>
        <v>3.6428571428571428</v>
      </c>
      <c r="AU555">
        <f t="shared" si="178"/>
        <v>3.307692307692307</v>
      </c>
      <c r="AV555">
        <f t="shared" si="179"/>
        <v>3.333333333333333</v>
      </c>
    </row>
    <row r="556" spans="1:48" x14ac:dyDescent="0.3">
      <c r="A556" t="s">
        <v>148</v>
      </c>
      <c r="B556" t="s">
        <v>142</v>
      </c>
      <c r="C556">
        <v>2023</v>
      </c>
      <c r="D556" t="s">
        <v>88</v>
      </c>
      <c r="E556">
        <v>6</v>
      </c>
      <c r="F556">
        <v>6</v>
      </c>
      <c r="G556">
        <v>8</v>
      </c>
      <c r="H556">
        <v>6</v>
      </c>
      <c r="I556">
        <f t="shared" si="160"/>
        <v>5.2</v>
      </c>
      <c r="J556">
        <f t="array" ref="J556">STDEV(IF(($B$3:$B$722=$B556)*($C$3:$C$722=$C556)*($D$3:$D$722=$D556),$E$3:$E$722))</f>
        <v>1.9321835661585924</v>
      </c>
      <c r="K556">
        <f t="shared" si="161"/>
        <v>6.4</v>
      </c>
      <c r="L556">
        <f t="array" ref="L556">STDEV(IF(($B$3:$B$722=$B556)*($C$3:$C$722=$C556)*($D$3:$D$722=$D556),$F$3:$F$722))</f>
        <v>0.84327404271156636</v>
      </c>
      <c r="M556">
        <f t="shared" si="162"/>
        <v>7</v>
      </c>
      <c r="N556">
        <f t="array" ref="N556">STDEV(IF(($B$3:$B$722=$B556)*($C$3:$C$722=$C556)*($D$3:$D$722=$D556),$G$3:$G$722))</f>
        <v>1.0540925533894598</v>
      </c>
      <c r="O556">
        <f t="shared" si="163"/>
        <v>4</v>
      </c>
      <c r="P556">
        <f t="array" ref="P556">STDEV(IF(($B$3:$B$722=$B556)*($C$3:$C$722=$C556)*($D$3:$D$722=$D556),$H$3:$H$722))</f>
        <v>2.2607766610417559</v>
      </c>
      <c r="Q556" s="35">
        <f t="shared" si="164"/>
        <v>0.41403933560541228</v>
      </c>
      <c r="R556">
        <f t="shared" si="165"/>
        <v>-0.47434164902525816</v>
      </c>
      <c r="S556">
        <f t="shared" si="166"/>
        <v>0.94868329805051377</v>
      </c>
      <c r="T556">
        <f t="shared" si="167"/>
        <v>0.88465173692938281</v>
      </c>
      <c r="U556" s="22">
        <v>-0.23638648648648641</v>
      </c>
      <c r="V556">
        <v>0</v>
      </c>
      <c r="W556">
        <v>11</v>
      </c>
      <c r="X556">
        <v>26</v>
      </c>
      <c r="Y556">
        <v>37</v>
      </c>
      <c r="Z556" s="25">
        <v>2.9047619047619051</v>
      </c>
      <c r="AA556" s="28">
        <v>3.1428571428571428</v>
      </c>
      <c r="AB556" s="28">
        <v>2.6190476190476191</v>
      </c>
      <c r="AC556" s="28">
        <v>1.9047619047619051</v>
      </c>
      <c r="AD556" s="31">
        <v>2.7619047619047619</v>
      </c>
      <c r="AE556" s="31">
        <v>1.7619047619047621</v>
      </c>
      <c r="AF556">
        <v>21</v>
      </c>
      <c r="AG556" s="28">
        <f t="shared" si="168"/>
        <v>2.5555555555555558</v>
      </c>
      <c r="AH556" s="31">
        <f t="shared" si="169"/>
        <v>2.2619047619047619</v>
      </c>
      <c r="AI556" s="22" cm="1">
        <f t="array" ref="AI556">IF(U556="",0,IFERROR((U556-AVERAGEIFS($U$3:$U$722,$A$3:$A$722,$A556))/_xlfn.STDEV.S(_xlfn._xlws.FILTER($U$3:$U$722,$A$3:$A$722=$A556)),0))</f>
        <v>-0.85022070815549577</v>
      </c>
      <c r="AJ556" s="25">
        <f t="array" ref="AJ556">IFERROR((Z556-AVERAGEIFS($Z$3:$Z$722,$A$3:$A$722,$A556))/_xlfn.STDEV.S(_xlfn._xlws.FILTER($Z$3:$Z$722,$A$3:$A$722=$A556)),"")</f>
        <v>-1.8926561513313536</v>
      </c>
      <c r="AK556" s="28">
        <f t="array" ref="AK556">IFERROR((AG556-AVERAGEIFS($AG$3:$AG$722,$A$3:$A$722,$A556))/_xlfn.STDEV.S(_xlfn._xlws.FILTER($AG$3:$AG$722,$A$3:$A$722=$A556)),"")</f>
        <v>-2.0643949079579045</v>
      </c>
      <c r="AL556" s="31">
        <f t="array" ref="AL556">IFERROR((AH556-AVERAGEIFS($AH$3:$AH$722,$A$3:$A$722,$A556))/_xlfn.STDEV.S(_xlfn._xlws.FILTER($AH$3:$AH$722,$A$3:$A$722=$A556)),"")</f>
        <v>-1.8312116200350126</v>
      </c>
      <c r="AM556" s="18">
        <f t="shared" si="170"/>
        <v>-1.2642600437609079</v>
      </c>
      <c r="AN556" s="18">
        <f t="shared" si="171"/>
        <v>-2.306695486936766</v>
      </c>
      <c r="AO556">
        <f t="shared" si="172"/>
        <v>1.0424354431758578</v>
      </c>
      <c r="AP556">
        <f t="shared" si="173"/>
        <v>-3.0130782060084185</v>
      </c>
      <c r="AQ556">
        <f t="shared" si="174"/>
        <v>-2.7158633569643955</v>
      </c>
      <c r="AR556" s="18" t="str">
        <f t="shared" si="175"/>
        <v>A. 총체적과장형</v>
      </c>
      <c r="AS556">
        <f t="shared" si="176"/>
        <v>3.6428571428571428</v>
      </c>
      <c r="AT556">
        <f t="shared" si="177"/>
        <v>3.307692307692307</v>
      </c>
      <c r="AU556">
        <f t="shared" si="178"/>
        <v>3.333333333333333</v>
      </c>
      <c r="AV556">
        <f t="shared" si="179"/>
        <v>3.5909090909090908</v>
      </c>
    </row>
    <row r="557" spans="1:48" x14ac:dyDescent="0.3">
      <c r="A557" t="s">
        <v>148</v>
      </c>
      <c r="B557" t="s">
        <v>142</v>
      </c>
      <c r="C557">
        <v>2023</v>
      </c>
      <c r="D557" t="s">
        <v>89</v>
      </c>
      <c r="E557">
        <v>6</v>
      </c>
      <c r="F557">
        <v>6</v>
      </c>
      <c r="G557">
        <v>8</v>
      </c>
      <c r="H557">
        <v>6</v>
      </c>
      <c r="I557">
        <f t="shared" si="160"/>
        <v>5.2</v>
      </c>
      <c r="J557">
        <f t="array" ref="J557">STDEV(IF(($B$3:$B$722=$B557)*($C$3:$C$722=$C557)*($D$3:$D$722=$D557),$E$3:$E$722))</f>
        <v>1.9321835661585924</v>
      </c>
      <c r="K557">
        <f t="shared" si="161"/>
        <v>6.4</v>
      </c>
      <c r="L557">
        <f t="array" ref="L557">STDEV(IF(($B$3:$B$722=$B557)*($C$3:$C$722=$C557)*($D$3:$D$722=$D557),$F$3:$F$722))</f>
        <v>0.84327404271156636</v>
      </c>
      <c r="M557">
        <f t="shared" si="162"/>
        <v>7</v>
      </c>
      <c r="N557">
        <f t="array" ref="N557">STDEV(IF(($B$3:$B$722=$B557)*($C$3:$C$722=$C557)*($D$3:$D$722=$D557),$G$3:$G$722))</f>
        <v>1.0540925533894598</v>
      </c>
      <c r="O557">
        <f t="shared" si="163"/>
        <v>4</v>
      </c>
      <c r="P557">
        <f t="array" ref="P557">STDEV(IF(($B$3:$B$722=$B557)*($C$3:$C$722=$C557)*($D$3:$D$722=$D557),$H$3:$H$722))</f>
        <v>2.2607766610417559</v>
      </c>
      <c r="Q557" s="35">
        <f t="shared" si="164"/>
        <v>0.41403933560541228</v>
      </c>
      <c r="R557">
        <f t="shared" si="165"/>
        <v>-0.47434164902525816</v>
      </c>
      <c r="S557">
        <f t="shared" si="166"/>
        <v>0.94868329805051377</v>
      </c>
      <c r="T557">
        <f t="shared" si="167"/>
        <v>0.88465173692938281</v>
      </c>
      <c r="U557" s="22">
        <v>-0.26120454545454552</v>
      </c>
      <c r="V557">
        <v>5</v>
      </c>
      <c r="W557">
        <v>10</v>
      </c>
      <c r="X557">
        <v>7</v>
      </c>
      <c r="Y557">
        <v>22</v>
      </c>
      <c r="Z557" s="25">
        <v>3.6428571428571428</v>
      </c>
      <c r="AA557" s="28">
        <v>3.4285714285714279</v>
      </c>
      <c r="AB557" s="28">
        <v>3.6428571428571428</v>
      </c>
      <c r="AC557" s="28">
        <v>2.8571428571428572</v>
      </c>
      <c r="AD557" s="31">
        <v>3.214285714285714</v>
      </c>
      <c r="AE557" s="31">
        <v>2.0714285714285721</v>
      </c>
      <c r="AF557">
        <v>14</v>
      </c>
      <c r="AG557" s="28">
        <f t="shared" si="168"/>
        <v>3.3095238095238098</v>
      </c>
      <c r="AH557" s="31">
        <f t="shared" si="169"/>
        <v>2.6428571428571432</v>
      </c>
      <c r="AI557" s="22" cm="1">
        <f t="array" ref="AI557">IF(U557="",0,IFERROR((U557-AVERAGEIFS($U$3:$U$722,$A$3:$A$722,$A557))/_xlfn.STDEV.S(_xlfn._xlws.FILTER($U$3:$U$722,$A$3:$A$722=$A557)),0))</f>
        <v>-0.97569027742834979</v>
      </c>
      <c r="AJ557" s="25">
        <f t="array" ref="AJ557">IFERROR((Z557-AVERAGEIFS($Z$3:$Z$722,$A$3:$A$722,$A557))/_xlfn.STDEV.S(_xlfn._xlws.FILTER($Z$3:$Z$722,$A$3:$A$722=$A557)),"")</f>
        <v>0.50239636365221729</v>
      </c>
      <c r="AK557" s="28">
        <f t="array" ref="AK557">IFERROR((AG557-AVERAGEIFS($AG$3:$AG$722,$A$3:$A$722,$A557))/_xlfn.STDEV.S(_xlfn._xlws.FILTER($AG$3:$AG$722,$A$3:$A$722=$A557)),"")</f>
        <v>0.66620565314403757</v>
      </c>
      <c r="AL557" s="31">
        <f t="array" ref="AL557">IFERROR((AH557-AVERAGEIFS($AH$3:$AH$722,$A$3:$A$722,$A557))/_xlfn.STDEV.S(_xlfn._xlws.FILTER($AH$3:$AH$722,$A$3:$A$722=$A557)),"")</f>
        <v>-0.31040320386002501</v>
      </c>
      <c r="AM557" s="18">
        <f t="shared" si="170"/>
        <v>-1.389729613033762</v>
      </c>
      <c r="AN557" s="18">
        <f t="shared" si="171"/>
        <v>8.8357028046805008E-2</v>
      </c>
      <c r="AO557">
        <f t="shared" si="172"/>
        <v>-1.4780866410805671</v>
      </c>
      <c r="AP557">
        <f t="shared" si="173"/>
        <v>-0.2824776449064762</v>
      </c>
      <c r="AQ557">
        <f t="shared" si="174"/>
        <v>-1.1950549407894078</v>
      </c>
      <c r="AR557" s="18" t="str">
        <f t="shared" si="175"/>
        <v>D. 균형일치형</v>
      </c>
      <c r="AS557">
        <f t="shared" si="176"/>
        <v>3.307692307692307</v>
      </c>
      <c r="AT557">
        <f t="shared" si="177"/>
        <v>3.333333333333333</v>
      </c>
      <c r="AU557">
        <f t="shared" si="178"/>
        <v>3.5909090909090908</v>
      </c>
      <c r="AV557">
        <f t="shared" si="179"/>
        <v>3.1428571428571428</v>
      </c>
    </row>
    <row r="558" spans="1:48" x14ac:dyDescent="0.3">
      <c r="A558" t="s">
        <v>148</v>
      </c>
      <c r="B558" t="s">
        <v>142</v>
      </c>
      <c r="C558">
        <v>2023</v>
      </c>
      <c r="D558" t="s">
        <v>90</v>
      </c>
      <c r="E558">
        <v>6</v>
      </c>
      <c r="F558">
        <v>6</v>
      </c>
      <c r="G558">
        <v>8</v>
      </c>
      <c r="H558">
        <v>6</v>
      </c>
      <c r="I558">
        <f t="shared" si="160"/>
        <v>5.2</v>
      </c>
      <c r="J558">
        <f t="array" ref="J558">STDEV(IF(($B$3:$B$722=$B558)*($C$3:$C$722=$C558)*($D$3:$D$722=$D558),$E$3:$E$722))</f>
        <v>1.9321835661585924</v>
      </c>
      <c r="K558">
        <f t="shared" si="161"/>
        <v>6.4</v>
      </c>
      <c r="L558">
        <f t="array" ref="L558">STDEV(IF(($B$3:$B$722=$B558)*($C$3:$C$722=$C558)*($D$3:$D$722=$D558),$F$3:$F$722))</f>
        <v>0.84327404271156636</v>
      </c>
      <c r="M558">
        <f t="shared" si="162"/>
        <v>7</v>
      </c>
      <c r="N558">
        <f t="array" ref="N558">STDEV(IF(($B$3:$B$722=$B558)*($C$3:$C$722=$C558)*($D$3:$D$722=$D558),$G$3:$G$722))</f>
        <v>1.0540925533894598</v>
      </c>
      <c r="O558">
        <f t="shared" si="163"/>
        <v>4</v>
      </c>
      <c r="P558">
        <f t="array" ref="P558">STDEV(IF(($B$3:$B$722=$B558)*($C$3:$C$722=$C558)*($D$3:$D$722=$D558),$H$3:$H$722))</f>
        <v>2.2607766610417559</v>
      </c>
      <c r="Q558" s="35">
        <f t="shared" si="164"/>
        <v>0.41403933560541228</v>
      </c>
      <c r="R558">
        <f t="shared" si="165"/>
        <v>-0.47434164902525816</v>
      </c>
      <c r="S558">
        <f t="shared" si="166"/>
        <v>0.94868329805051377</v>
      </c>
      <c r="T558">
        <f t="shared" si="167"/>
        <v>0.88465173692938281</v>
      </c>
      <c r="U558" s="22">
        <v>-0.2703439024390244</v>
      </c>
      <c r="V558">
        <v>6</v>
      </c>
      <c r="W558">
        <v>20</v>
      </c>
      <c r="X558">
        <v>15</v>
      </c>
      <c r="Y558">
        <v>41</v>
      </c>
      <c r="Z558" s="25">
        <v>3.307692307692307</v>
      </c>
      <c r="AA558" s="28">
        <v>3.6153846153846159</v>
      </c>
      <c r="AB558" s="28">
        <v>3.4615384615384621</v>
      </c>
      <c r="AC558" s="28">
        <v>2.9230769230769229</v>
      </c>
      <c r="AD558" s="31">
        <v>3.307692307692307</v>
      </c>
      <c r="AE558" s="31">
        <v>2.1538461538461542</v>
      </c>
      <c r="AF558">
        <v>13</v>
      </c>
      <c r="AG558" s="28">
        <f t="shared" si="168"/>
        <v>3.3333333333333339</v>
      </c>
      <c r="AH558" s="31">
        <f t="shared" si="169"/>
        <v>2.7307692307692308</v>
      </c>
      <c r="AI558" s="22" cm="1">
        <f t="array" ref="AI558">IF(U558="",0,IFERROR((U558-AVERAGEIFS($U$3:$U$722,$A$3:$A$722,$A558))/_xlfn.STDEV.S(_xlfn._xlws.FILTER($U$3:$U$722,$A$3:$A$722=$A558)),0))</f>
        <v>-1.0218949860942947</v>
      </c>
      <c r="AJ558" s="25">
        <f t="array" ref="AJ558">IFERROR((Z558-AVERAGEIFS($Z$3:$Z$722,$A$3:$A$722,$A558))/_xlfn.STDEV.S(_xlfn._xlws.FILTER($Z$3:$Z$722,$A$3:$A$722=$A558)),"")</f>
        <v>-0.58518331436762006</v>
      </c>
      <c r="AK558" s="28">
        <f t="array" ref="AK558">IFERROR((AG558-AVERAGEIFS($AG$3:$AG$722,$A$3:$A$722,$A558))/_xlfn.STDEV.S(_xlfn._xlws.FILTER($AG$3:$AG$722,$A$3:$A$722=$A558)),"")</f>
        <v>0.75243514454725813</v>
      </c>
      <c r="AL558" s="31">
        <f t="array" ref="AL558">IFERROR((AH558-AVERAGEIFS($AH$3:$AH$722,$A$3:$A$722,$A558))/_xlfn.STDEV.S(_xlfn._xlws.FILTER($AH$3:$AH$722,$A$3:$A$722=$A558)),"")</f>
        <v>4.0552584488047404E-2</v>
      </c>
      <c r="AM558" s="18">
        <f t="shared" si="170"/>
        <v>-1.4359343216997069</v>
      </c>
      <c r="AN558" s="18">
        <f t="shared" si="171"/>
        <v>-0.99922264997303234</v>
      </c>
      <c r="AO558">
        <f t="shared" si="172"/>
        <v>-0.43671167172667469</v>
      </c>
      <c r="AP558">
        <f t="shared" si="173"/>
        <v>-0.19624815350325564</v>
      </c>
      <c r="AQ558">
        <f t="shared" si="174"/>
        <v>-0.84409915244133538</v>
      </c>
      <c r="AR558" s="18" t="str">
        <f t="shared" si="175"/>
        <v>A. 총체적과장형</v>
      </c>
      <c r="AS558">
        <f t="shared" si="176"/>
        <v>3.333333333333333</v>
      </c>
      <c r="AT558">
        <f t="shared" si="177"/>
        <v>3.5909090909090908</v>
      </c>
      <c r="AU558">
        <f t="shared" si="178"/>
        <v>3.1428571428571428</v>
      </c>
      <c r="AV558">
        <f t="shared" si="179"/>
        <v>4.0769230769230766</v>
      </c>
    </row>
    <row r="559" spans="1:48" x14ac:dyDescent="0.3">
      <c r="A559" t="s">
        <v>148</v>
      </c>
      <c r="B559" t="s">
        <v>142</v>
      </c>
      <c r="C559">
        <v>2024</v>
      </c>
      <c r="D559" t="s">
        <v>91</v>
      </c>
      <c r="E559">
        <v>4</v>
      </c>
      <c r="F559">
        <v>4</v>
      </c>
      <c r="G559">
        <v>6</v>
      </c>
      <c r="H559">
        <v>4</v>
      </c>
      <c r="I559">
        <f t="shared" si="160"/>
        <v>5.4</v>
      </c>
      <c r="J559">
        <f t="array" ref="J559">STDEV(IF(($B$3:$B$722=$B559)*($C$3:$C$722=$C559)*($D$3:$D$722=$D559),$E$3:$E$722))</f>
        <v>0.96609178307929455</v>
      </c>
      <c r="K559">
        <f t="shared" si="161"/>
        <v>6.2</v>
      </c>
      <c r="L559">
        <f t="array" ref="L559">STDEV(IF(($B$3:$B$722=$B559)*($C$3:$C$722=$C559)*($D$3:$D$722=$D559),$F$3:$F$722))</f>
        <v>1.4757295747452446</v>
      </c>
      <c r="M559">
        <f t="shared" si="162"/>
        <v>6.6</v>
      </c>
      <c r="N559">
        <f t="array" ref="N559">STDEV(IF(($B$3:$B$722=$B559)*($C$3:$C$722=$C559)*($D$3:$D$722=$D559),$G$3:$G$722))</f>
        <v>1.3498971154211048</v>
      </c>
      <c r="O559">
        <f t="shared" si="163"/>
        <v>4.2</v>
      </c>
      <c r="P559">
        <f t="array" ref="P559">STDEV(IF(($B$3:$B$722=$B559)*($C$3:$C$722=$C559)*($D$3:$D$722=$D559),$H$3:$H$722))</f>
        <v>1.1352924243950933</v>
      </c>
      <c r="Q559" s="35">
        <f t="shared" si="164"/>
        <v>-1.4491376746189462</v>
      </c>
      <c r="R559">
        <f t="shared" si="165"/>
        <v>-1.4907880397936637</v>
      </c>
      <c r="S559">
        <f t="shared" si="166"/>
        <v>-0.44447831849231539</v>
      </c>
      <c r="T559">
        <f t="shared" si="167"/>
        <v>-0.17616606585441122</v>
      </c>
      <c r="U559" s="22">
        <v>-0.1482333333333333</v>
      </c>
      <c r="V559">
        <v>3</v>
      </c>
      <c r="W559">
        <v>4</v>
      </c>
      <c r="X559">
        <v>5</v>
      </c>
      <c r="Y559">
        <v>12</v>
      </c>
      <c r="Z559" s="25">
        <v>3.333333333333333</v>
      </c>
      <c r="AA559" s="28">
        <v>3.5</v>
      </c>
      <c r="AB559" s="28">
        <v>2.833333333333333</v>
      </c>
      <c r="AC559" s="28">
        <v>2.458333333333333</v>
      </c>
      <c r="AD559" s="31">
        <v>2.958333333333333</v>
      </c>
      <c r="AE559" s="31">
        <v>2.208333333333333</v>
      </c>
      <c r="AF559">
        <v>24</v>
      </c>
      <c r="AG559" s="28">
        <f t="shared" si="168"/>
        <v>2.9305555555555554</v>
      </c>
      <c r="AH559" s="31">
        <f t="shared" si="169"/>
        <v>2.583333333333333</v>
      </c>
      <c r="AI559" s="22" cm="1">
        <f t="array" ref="AI559">IF(U559="",0,IFERROR((U559-AVERAGEIFS($U$3:$U$722,$A$3:$A$722,$A559))/_xlfn.STDEV.S(_xlfn._xlws.FILTER($U$3:$U$722,$A$3:$A$722=$A559)),0))</f>
        <v>-0.40455579252269042</v>
      </c>
      <c r="AJ559" s="25">
        <f t="array" ref="AJ559">IFERROR((Z559-AVERAGEIFS($Z$3:$Z$722,$A$3:$A$722,$A559))/_xlfn.STDEV.S(_xlfn._xlws.FILTER($Z$3:$Z$722,$A$3:$A$722=$A559)),"")</f>
        <v>-0.50198049746992657</v>
      </c>
      <c r="AK559" s="28">
        <f t="array" ref="AK559">IFERROR((AG559-AVERAGEIFS($AG$3:$AG$722,$A$3:$A$722,$A559))/_xlfn.STDEV.S(_xlfn._xlws.FILTER($AG$3:$AG$722,$A$3:$A$722=$A559)),"")</f>
        <v>-0.70628041835720323</v>
      </c>
      <c r="AL559" s="31">
        <f t="array" ref="AL559">IFERROR((AH559-AVERAGEIFS($AH$3:$AH$722,$A$3:$A$722,$A559))/_xlfn.STDEV.S(_xlfn._xlws.FILTER($AH$3:$AH$722,$A$3:$A$722=$A559)),"")</f>
        <v>-0.54802951888736928</v>
      </c>
      <c r="AM559" s="18">
        <f t="shared" si="170"/>
        <v>1.0445818820962558</v>
      </c>
      <c r="AN559" s="18">
        <f t="shared" si="171"/>
        <v>0.94715717714901959</v>
      </c>
      <c r="AO559">
        <f t="shared" si="172"/>
        <v>9.7424704947236151E-2</v>
      </c>
      <c r="AP559">
        <f t="shared" si="173"/>
        <v>-0.26180209986488784</v>
      </c>
      <c r="AQ559">
        <f t="shared" si="174"/>
        <v>-0.37186345303295809</v>
      </c>
      <c r="AR559" s="18" t="str">
        <f t="shared" si="175"/>
        <v>E. 총체적과소형</v>
      </c>
      <c r="AS559">
        <f t="shared" si="176"/>
        <v>3.5909090909090908</v>
      </c>
      <c r="AT559">
        <f t="shared" si="177"/>
        <v>3.1428571428571428</v>
      </c>
      <c r="AU559">
        <f t="shared" si="178"/>
        <v>4.0769230769230766</v>
      </c>
      <c r="AV559">
        <f t="shared" si="179"/>
        <v>3.692307692307693</v>
      </c>
    </row>
    <row r="560" spans="1:48" x14ac:dyDescent="0.3">
      <c r="A560" t="s">
        <v>148</v>
      </c>
      <c r="B560" t="s">
        <v>142</v>
      </c>
      <c r="C560">
        <v>2024</v>
      </c>
      <c r="D560" t="s">
        <v>92</v>
      </c>
      <c r="E560">
        <v>4</v>
      </c>
      <c r="F560">
        <v>4</v>
      </c>
      <c r="G560">
        <v>6</v>
      </c>
      <c r="H560">
        <v>4</v>
      </c>
      <c r="I560">
        <f t="shared" si="160"/>
        <v>5.4</v>
      </c>
      <c r="J560">
        <f t="array" ref="J560">STDEV(IF(($B$3:$B$722=$B560)*($C$3:$C$722=$C560)*($D$3:$D$722=$D560),$E$3:$E$722))</f>
        <v>0.96609178307929455</v>
      </c>
      <c r="K560">
        <f t="shared" si="161"/>
        <v>6.2</v>
      </c>
      <c r="L560">
        <f t="array" ref="L560">STDEV(IF(($B$3:$B$722=$B560)*($C$3:$C$722=$C560)*($D$3:$D$722=$D560),$F$3:$F$722))</f>
        <v>1.4757295747452446</v>
      </c>
      <c r="M560">
        <f t="shared" si="162"/>
        <v>6.6</v>
      </c>
      <c r="N560">
        <f t="array" ref="N560">STDEV(IF(($B$3:$B$722=$B560)*($C$3:$C$722=$C560)*($D$3:$D$722=$D560),$G$3:$G$722))</f>
        <v>1.3498971154211048</v>
      </c>
      <c r="O560">
        <f t="shared" si="163"/>
        <v>4.2</v>
      </c>
      <c r="P560">
        <f t="array" ref="P560">STDEV(IF(($B$3:$B$722=$B560)*($C$3:$C$722=$C560)*($D$3:$D$722=$D560),$H$3:$H$722))</f>
        <v>1.1352924243950933</v>
      </c>
      <c r="Q560" s="35">
        <f t="shared" si="164"/>
        <v>-1.4491376746189462</v>
      </c>
      <c r="R560">
        <f t="shared" si="165"/>
        <v>-1.4907880397936637</v>
      </c>
      <c r="S560">
        <f t="shared" si="166"/>
        <v>-0.44447831849231539</v>
      </c>
      <c r="T560">
        <f t="shared" si="167"/>
        <v>-0.17616606585441122</v>
      </c>
      <c r="U560" s="22">
        <v>5.9652380952380901E-2</v>
      </c>
      <c r="V560">
        <v>6</v>
      </c>
      <c r="W560">
        <v>4</v>
      </c>
      <c r="X560">
        <v>11</v>
      </c>
      <c r="Y560">
        <v>21</v>
      </c>
      <c r="Z560" s="25">
        <v>3.5909090909090908</v>
      </c>
      <c r="AA560" s="28">
        <v>3.545454545454545</v>
      </c>
      <c r="AB560" s="28">
        <v>3.1818181818181821</v>
      </c>
      <c r="AC560" s="28">
        <v>2.454545454545455</v>
      </c>
      <c r="AD560" s="31">
        <v>3.0909090909090908</v>
      </c>
      <c r="AE560" s="31">
        <v>2.1363636363636358</v>
      </c>
      <c r="AF560">
        <v>22</v>
      </c>
      <c r="AG560" s="28">
        <f t="shared" si="168"/>
        <v>3.0606060606060606</v>
      </c>
      <c r="AH560" s="31">
        <f t="shared" si="169"/>
        <v>2.6136363636363633</v>
      </c>
      <c r="AI560" s="22" cm="1">
        <f t="array" ref="AI560">IF(U560="",0,IFERROR((U560-AVERAGEIFS($U$3:$U$722,$A$3:$A$722,$A560))/_xlfn.STDEV.S(_xlfn._xlws.FILTER($U$3:$U$722,$A$3:$A$722=$A560)),0))</f>
        <v>0.64642611798761351</v>
      </c>
      <c r="AJ560" s="25">
        <f t="array" ref="AJ560">IFERROR((Z560-AVERAGEIFS($Z$3:$Z$722,$A$3:$A$722,$A560))/_xlfn.STDEV.S(_xlfn._xlws.FILTER($Z$3:$Z$722,$A$3:$A$722=$A560)),"")</f>
        <v>0.33382961772961978</v>
      </c>
      <c r="AK560" s="28">
        <f t="array" ref="AK560">IFERROR((AG560-AVERAGEIFS($AG$3:$AG$722,$A$3:$A$722,$A560))/_xlfn.STDEV.S(_xlfn._xlws.FILTER($AG$3:$AG$722,$A$3:$A$722=$A560)),"")</f>
        <v>-0.23528448425325532</v>
      </c>
      <c r="AL560" s="31">
        <f t="array" ref="AL560">IFERROR((AH560-AVERAGEIFS($AH$3:$AH$722,$A$3:$A$722,$A560))/_xlfn.STDEV.S(_xlfn._xlws.FILTER($AH$3:$AH$722,$A$3:$A$722=$A560)),"")</f>
        <v>-0.42705612214617727</v>
      </c>
      <c r="AM560" s="18">
        <f t="shared" si="170"/>
        <v>2.0955637926065598</v>
      </c>
      <c r="AN560" s="18">
        <f t="shared" si="171"/>
        <v>1.782967292348566</v>
      </c>
      <c r="AO560">
        <f t="shared" si="172"/>
        <v>0.31259650025799374</v>
      </c>
      <c r="AP560">
        <f t="shared" si="173"/>
        <v>0.20919383423906007</v>
      </c>
      <c r="AQ560">
        <f t="shared" si="174"/>
        <v>-0.25089005629176608</v>
      </c>
      <c r="AR560" s="18" t="str">
        <f t="shared" si="175"/>
        <v>E. 총체적과소형</v>
      </c>
      <c r="AS560">
        <f t="shared" si="176"/>
        <v>3.1428571428571428</v>
      </c>
      <c r="AT560">
        <f t="shared" si="177"/>
        <v>4.0769230769230766</v>
      </c>
      <c r="AU560">
        <f t="shared" si="178"/>
        <v>3.692307692307693</v>
      </c>
      <c r="AV560">
        <f t="shared" si="179"/>
        <v>3.6086956521739131</v>
      </c>
    </row>
    <row r="561" spans="1:48" x14ac:dyDescent="0.3">
      <c r="A561" t="s">
        <v>148</v>
      </c>
      <c r="B561" t="s">
        <v>142</v>
      </c>
      <c r="C561">
        <v>2024</v>
      </c>
      <c r="D561" t="s">
        <v>93</v>
      </c>
      <c r="E561">
        <v>4</v>
      </c>
      <c r="F561">
        <v>4</v>
      </c>
      <c r="G561">
        <v>6</v>
      </c>
      <c r="H561">
        <v>4</v>
      </c>
      <c r="I561">
        <f t="shared" si="160"/>
        <v>5.4</v>
      </c>
      <c r="J561">
        <f t="array" ref="J561">STDEV(IF(($B$3:$B$722=$B561)*($C$3:$C$722=$C561)*($D$3:$D$722=$D561),$E$3:$E$722))</f>
        <v>0.96609178307929455</v>
      </c>
      <c r="K561">
        <f t="shared" si="161"/>
        <v>6.2</v>
      </c>
      <c r="L561">
        <f t="array" ref="L561">STDEV(IF(($B$3:$B$722=$B561)*($C$3:$C$722=$C561)*($D$3:$D$722=$D561),$F$3:$F$722))</f>
        <v>1.4757295747452446</v>
      </c>
      <c r="M561">
        <f t="shared" si="162"/>
        <v>6.6</v>
      </c>
      <c r="N561">
        <f t="array" ref="N561">STDEV(IF(($B$3:$B$722=$B561)*($C$3:$C$722=$C561)*($D$3:$D$722=$D561),$G$3:$G$722))</f>
        <v>1.3498971154211048</v>
      </c>
      <c r="O561">
        <f t="shared" si="163"/>
        <v>4.2</v>
      </c>
      <c r="P561">
        <f t="array" ref="P561">STDEV(IF(($B$3:$B$722=$B561)*($C$3:$C$722=$C561)*($D$3:$D$722=$D561),$H$3:$H$722))</f>
        <v>1.1352924243950933</v>
      </c>
      <c r="Q561" s="35">
        <f t="shared" si="164"/>
        <v>-1.4491376746189462</v>
      </c>
      <c r="R561">
        <f t="shared" si="165"/>
        <v>-1.4907880397936637</v>
      </c>
      <c r="S561">
        <f t="shared" si="166"/>
        <v>-0.44447831849231539</v>
      </c>
      <c r="T561">
        <f t="shared" si="167"/>
        <v>-0.17616606585441122</v>
      </c>
      <c r="U561" s="22">
        <v>-0.16516874999999989</v>
      </c>
      <c r="V561">
        <v>6</v>
      </c>
      <c r="W561">
        <v>11</v>
      </c>
      <c r="X561">
        <v>15</v>
      </c>
      <c r="Y561">
        <v>32</v>
      </c>
      <c r="Z561" s="25">
        <v>3.1428571428571428</v>
      </c>
      <c r="AA561" s="28">
        <v>3.5</v>
      </c>
      <c r="AB561" s="28">
        <v>2.9285714285714279</v>
      </c>
      <c r="AC561" s="28">
        <v>2.4285714285714279</v>
      </c>
      <c r="AD561" s="31">
        <v>3.0714285714285721</v>
      </c>
      <c r="AE561" s="31">
        <v>2.0714285714285721</v>
      </c>
      <c r="AF561">
        <v>14</v>
      </c>
      <c r="AG561" s="28">
        <f t="shared" si="168"/>
        <v>2.9523809523809521</v>
      </c>
      <c r="AH561" s="31">
        <f t="shared" si="169"/>
        <v>2.5714285714285721</v>
      </c>
      <c r="AI561" s="22" cm="1">
        <f t="array" ref="AI561">IF(U561="",0,IFERROR((U561-AVERAGEIFS($U$3:$U$722,$A$3:$A$722,$A561))/_xlfn.STDEV.S(_xlfn._xlws.FILTER($U$3:$U$722,$A$3:$A$722=$A561)),0))</f>
        <v>-0.49017406901069838</v>
      </c>
      <c r="AJ561" s="25">
        <f t="array" ref="AJ561">IFERROR((Z561-AVERAGEIFS($Z$3:$Z$722,$A$3:$A$722,$A561))/_xlfn.STDEV.S(_xlfn._xlws.FILTER($Z$3:$Z$722,$A$3:$A$722=$A561)),"")</f>
        <v>-1.1200585658527833</v>
      </c>
      <c r="AK561" s="28">
        <f t="array" ref="AK561">IFERROR((AG561-AVERAGEIFS($AG$3:$AG$722,$A$3:$A$722,$A561))/_xlfn.STDEV.S(_xlfn._xlws.FILTER($AG$3:$AG$722,$A$3:$A$722=$A561)),"")</f>
        <v>-0.62723671790425262</v>
      </c>
      <c r="AL561" s="31">
        <f t="array" ref="AL561">IFERROR((AH561-AVERAGEIFS($AH$3:$AH$722,$A$3:$A$722,$A561))/_xlfn.STDEV.S(_xlfn._xlws.FILTER($AH$3:$AH$722,$A$3:$A$722=$A561)),"")</f>
        <v>-0.59555478189283384</v>
      </c>
      <c r="AM561" s="18">
        <f t="shared" si="170"/>
        <v>0.95896360560824778</v>
      </c>
      <c r="AN561" s="18">
        <f t="shared" si="171"/>
        <v>0.32907910876616286</v>
      </c>
      <c r="AO561">
        <f t="shared" si="172"/>
        <v>0.62988449684208492</v>
      </c>
      <c r="AP561">
        <f t="shared" si="173"/>
        <v>-0.18275839941193722</v>
      </c>
      <c r="AQ561">
        <f t="shared" si="174"/>
        <v>-0.41938871603842265</v>
      </c>
      <c r="AR561" s="18" t="str">
        <f t="shared" si="175"/>
        <v>E. 총체적과소형</v>
      </c>
      <c r="AS561">
        <f t="shared" si="176"/>
        <v>4.0769230769230766</v>
      </c>
      <c r="AT561">
        <f t="shared" si="177"/>
        <v>3.692307692307693</v>
      </c>
      <c r="AU561">
        <f t="shared" si="178"/>
        <v>3.6086956521739131</v>
      </c>
      <c r="AV561">
        <f t="shared" si="179"/>
        <v>3.545454545454545</v>
      </c>
    </row>
    <row r="562" spans="1:48" x14ac:dyDescent="0.3">
      <c r="A562" t="s">
        <v>148</v>
      </c>
      <c r="B562" t="s">
        <v>142</v>
      </c>
      <c r="C562">
        <v>2024</v>
      </c>
      <c r="D562" t="s">
        <v>94</v>
      </c>
      <c r="E562">
        <v>4</v>
      </c>
      <c r="F562">
        <v>4</v>
      </c>
      <c r="G562">
        <v>6</v>
      </c>
      <c r="H562">
        <v>4</v>
      </c>
      <c r="I562">
        <f t="shared" si="160"/>
        <v>5.4</v>
      </c>
      <c r="J562">
        <f t="array" ref="J562">STDEV(IF(($B$3:$B$722=$B562)*($C$3:$C$722=$C562)*($D$3:$D$722=$D562),$E$3:$E$722))</f>
        <v>0.96609178307929455</v>
      </c>
      <c r="K562">
        <f t="shared" si="161"/>
        <v>6.2</v>
      </c>
      <c r="L562">
        <f t="array" ref="L562">STDEV(IF(($B$3:$B$722=$B562)*($C$3:$C$722=$C562)*($D$3:$D$722=$D562),$F$3:$F$722))</f>
        <v>1.4757295747452446</v>
      </c>
      <c r="M562">
        <f t="shared" si="162"/>
        <v>6.6</v>
      </c>
      <c r="N562">
        <f t="array" ref="N562">STDEV(IF(($B$3:$B$722=$B562)*($C$3:$C$722=$C562)*($D$3:$D$722=$D562),$G$3:$G$722))</f>
        <v>1.3498971154211048</v>
      </c>
      <c r="O562">
        <f t="shared" si="163"/>
        <v>4.2</v>
      </c>
      <c r="P562">
        <f t="array" ref="P562">STDEV(IF(($B$3:$B$722=$B562)*($C$3:$C$722=$C562)*($D$3:$D$722=$D562),$H$3:$H$722))</f>
        <v>1.1352924243950933</v>
      </c>
      <c r="Q562" s="35">
        <f t="shared" si="164"/>
        <v>-1.4491376746189462</v>
      </c>
      <c r="R562">
        <f t="shared" si="165"/>
        <v>-1.4907880397936637</v>
      </c>
      <c r="S562">
        <f t="shared" si="166"/>
        <v>-0.44447831849231539</v>
      </c>
      <c r="T562">
        <f t="shared" si="167"/>
        <v>-0.17616606585441122</v>
      </c>
      <c r="U562" s="22">
        <v>-0.19175277777777769</v>
      </c>
      <c r="V562">
        <v>6</v>
      </c>
      <c r="W562">
        <v>13</v>
      </c>
      <c r="X562">
        <v>17</v>
      </c>
      <c r="Y562">
        <v>36</v>
      </c>
      <c r="Z562" s="25">
        <v>4.0769230769230766</v>
      </c>
      <c r="AA562" s="28">
        <v>3.8461538461538458</v>
      </c>
      <c r="AB562" s="28">
        <v>3.8461538461538458</v>
      </c>
      <c r="AC562" s="28">
        <v>3.2307692307692308</v>
      </c>
      <c r="AD562" s="31">
        <v>3.6153846153846159</v>
      </c>
      <c r="AE562" s="31">
        <v>2.9230769230769229</v>
      </c>
      <c r="AF562">
        <v>13</v>
      </c>
      <c r="AG562" s="28">
        <f t="shared" si="168"/>
        <v>3.641025641025641</v>
      </c>
      <c r="AH562" s="31">
        <f t="shared" si="169"/>
        <v>3.2692307692307692</v>
      </c>
      <c r="AI562" s="22" cm="1">
        <f t="array" ref="AI562">IF(U562="",0,IFERROR((U562-AVERAGEIFS($U$3:$U$722,$A$3:$A$722,$A562))/_xlfn.STDEV.S(_xlfn._xlws.FILTER($U$3:$U$722,$A$3:$A$722=$A562)),0))</f>
        <v>-0.62457162681762202</v>
      </c>
      <c r="AJ562" s="25">
        <f t="array" ref="AJ562">IFERROR((Z562-AVERAGEIFS($Z$3:$Z$722,$A$3:$A$722,$A562))/_xlfn.STDEV.S(_xlfn._xlws.FILTER($Z$3:$Z$722,$A$3:$A$722=$A562)),"")</f>
        <v>1.9109011925631512</v>
      </c>
      <c r="AK562" s="28">
        <f t="array" ref="AK562">IFERROR((AG562-AVERAGEIFS($AG$3:$AG$722,$A$3:$A$722,$A562))/_xlfn.STDEV.S(_xlfn._xlws.FILTER($AG$3:$AG$722,$A$3:$A$722=$A562)),"")</f>
        <v>1.866785494988858</v>
      </c>
      <c r="AL562" s="31">
        <f t="array" ref="AL562">IFERROR((AH562-AVERAGEIFS($AH$3:$AH$722,$A$3:$A$722,$A562))/_xlfn.STDEV.S(_xlfn._xlws.FILTER($AH$3:$AH$722,$A$3:$A$722=$A562)),"")</f>
        <v>2.1901567881199981</v>
      </c>
      <c r="AM562" s="18">
        <f t="shared" si="170"/>
        <v>0.82456604780132414</v>
      </c>
      <c r="AN562" s="18">
        <f t="shared" si="171"/>
        <v>3.3600388671820971</v>
      </c>
      <c r="AO562">
        <f t="shared" si="172"/>
        <v>-2.5354728193807734</v>
      </c>
      <c r="AP562">
        <f t="shared" si="173"/>
        <v>2.3112638134811734</v>
      </c>
      <c r="AQ562">
        <f t="shared" si="174"/>
        <v>2.3663228539744092</v>
      </c>
      <c r="AR562" s="18" t="str">
        <f t="shared" si="175"/>
        <v>E. 총체적과소형</v>
      </c>
      <c r="AS562">
        <f t="shared" si="176"/>
        <v>3.692307692307693</v>
      </c>
      <c r="AT562">
        <f t="shared" si="177"/>
        <v>3.6086956521739131</v>
      </c>
      <c r="AU562">
        <f t="shared" si="178"/>
        <v>3.545454545454545</v>
      </c>
      <c r="AV562">
        <f t="shared" si="179"/>
        <v>3.714285714285714</v>
      </c>
    </row>
    <row r="563" spans="1:48" x14ac:dyDescent="0.3">
      <c r="A563" t="s">
        <v>148</v>
      </c>
      <c r="B563" t="s">
        <v>142</v>
      </c>
      <c r="C563">
        <v>2025</v>
      </c>
      <c r="D563" t="s">
        <v>95</v>
      </c>
      <c r="E563">
        <v>6</v>
      </c>
      <c r="F563">
        <v>6</v>
      </c>
      <c r="G563">
        <v>6</v>
      </c>
      <c r="H563">
        <v>4</v>
      </c>
      <c r="I563">
        <f t="shared" si="160"/>
        <v>5</v>
      </c>
      <c r="J563">
        <f t="array" ref="J563">STDEV(IF(($B$3:$B$722=$B563)*($C$3:$C$722=$C563)*($D$3:$D$722=$D563),$E$3:$E$722))</f>
        <v>1.699673171197595</v>
      </c>
      <c r="K563">
        <f t="shared" si="161"/>
        <v>6</v>
      </c>
      <c r="L563">
        <f t="array" ref="L563">STDEV(IF(($B$3:$B$722=$B563)*($C$3:$C$722=$C563)*($D$3:$D$722=$D563),$F$3:$F$722))</f>
        <v>1.3333333333333333</v>
      </c>
      <c r="M563">
        <f t="shared" si="162"/>
        <v>7</v>
      </c>
      <c r="N563">
        <f t="array" ref="N563">STDEV(IF(($B$3:$B$722=$B563)*($C$3:$C$722=$C563)*($D$3:$D$722=$D563),$G$3:$G$722))</f>
        <v>1.0540925533894598</v>
      </c>
      <c r="O563">
        <f t="shared" si="163"/>
        <v>3.6</v>
      </c>
      <c r="P563">
        <f t="array" ref="P563">STDEV(IF(($B$3:$B$722=$B563)*($C$3:$C$722=$C563)*($D$3:$D$722=$D563),$H$3:$H$722))</f>
        <v>2.4585451886114367</v>
      </c>
      <c r="Q563" s="35">
        <f t="shared" si="164"/>
        <v>0.58834840541455213</v>
      </c>
      <c r="R563">
        <f t="shared" si="165"/>
        <v>0</v>
      </c>
      <c r="S563">
        <f t="shared" si="166"/>
        <v>-0.94868329805051377</v>
      </c>
      <c r="T563">
        <f t="shared" si="167"/>
        <v>0.1626978433639921</v>
      </c>
      <c r="U563" s="22">
        <v>0.28789864864864873</v>
      </c>
      <c r="V563">
        <v>35</v>
      </c>
      <c r="W563">
        <v>13</v>
      </c>
      <c r="X563">
        <v>26</v>
      </c>
      <c r="Y563">
        <v>74</v>
      </c>
      <c r="Z563" s="25">
        <v>3.692307692307693</v>
      </c>
      <c r="AA563" s="28">
        <v>3.692307692307693</v>
      </c>
      <c r="AB563" s="28">
        <v>3.1538461538461542</v>
      </c>
      <c r="AC563" s="28">
        <v>2.615384615384615</v>
      </c>
      <c r="AD563" s="31">
        <v>3.384615384615385</v>
      </c>
      <c r="AE563" s="31">
        <v>2.4615384615384621</v>
      </c>
      <c r="AF563">
        <v>13</v>
      </c>
      <c r="AG563" s="28">
        <f t="shared" si="168"/>
        <v>3.1538461538461537</v>
      </c>
      <c r="AH563" s="31">
        <f t="shared" si="169"/>
        <v>2.9230769230769234</v>
      </c>
      <c r="AI563" s="22" cm="1">
        <f t="array" ref="AI563">IF(U563="",0,IFERROR((U563-AVERAGEIFS($U$3:$U$722,$A$3:$A$722,$A563))/_xlfn.STDEV.S(_xlfn._xlws.FILTER($U$3:$U$722,$A$3:$A$722=$A563)),0))</f>
        <v>1.8003423421711551</v>
      </c>
      <c r="AJ563" s="25">
        <f t="array" ref="AJ563">IFERROR((Z563-AVERAGEIFS($Z$3:$Z$722,$A$3:$A$722,$A563))/_xlfn.STDEV.S(_xlfn._xlws.FILTER($Z$3:$Z$722,$A$3:$A$722=$A563)),"")</f>
        <v>0.66285893909776916</v>
      </c>
      <c r="AK563" s="28">
        <f t="array" ref="AK563">IFERROR((AG563-AVERAGEIFS($AG$3:$AG$722,$A$3:$A$722,$A563))/_xlfn.STDEV.S(_xlfn._xlws.FILTER($AG$3:$AG$722,$A$3:$A$722=$A563)),"")</f>
        <v>0.1023974401229876</v>
      </c>
      <c r="AL563" s="31">
        <f t="array" ref="AL563">IFERROR((AH563-AVERAGEIFS($AH$3:$AH$722,$A$3:$A$722,$A563))/_xlfn.STDEV.S(_xlfn._xlws.FILTER($AH$3:$AH$722,$A$3:$A$722=$A563)),"")</f>
        <v>0.80826837149945929</v>
      </c>
      <c r="AM563" s="18">
        <f t="shared" si="170"/>
        <v>1.2119939367566031</v>
      </c>
      <c r="AN563" s="18">
        <f t="shared" si="171"/>
        <v>7.4510533683217028E-2</v>
      </c>
      <c r="AO563">
        <f t="shared" si="172"/>
        <v>1.1374834030733858</v>
      </c>
      <c r="AP563">
        <f t="shared" si="173"/>
        <v>1.0510807381735014</v>
      </c>
      <c r="AQ563">
        <f t="shared" si="174"/>
        <v>0.64557052813546723</v>
      </c>
      <c r="AR563" s="18" t="str">
        <f t="shared" si="175"/>
        <v>D. 균형일치형</v>
      </c>
      <c r="AS563">
        <f t="shared" si="176"/>
        <v>3.6086956521739131</v>
      </c>
      <c r="AT563">
        <f t="shared" si="177"/>
        <v>3.545454545454545</v>
      </c>
      <c r="AU563">
        <f t="shared" si="178"/>
        <v>3.714285714285714</v>
      </c>
      <c r="AV563" t="str">
        <f t="shared" si="179"/>
        <v/>
      </c>
    </row>
    <row r="564" spans="1:48" x14ac:dyDescent="0.3">
      <c r="A564" t="s">
        <v>148</v>
      </c>
      <c r="B564" t="s">
        <v>142</v>
      </c>
      <c r="C564">
        <v>2025</v>
      </c>
      <c r="D564" t="s">
        <v>96</v>
      </c>
      <c r="E564">
        <v>6</v>
      </c>
      <c r="F564">
        <v>6</v>
      </c>
      <c r="G564">
        <v>6</v>
      </c>
      <c r="H564">
        <v>4</v>
      </c>
      <c r="I564">
        <f t="shared" si="160"/>
        <v>5</v>
      </c>
      <c r="J564">
        <f t="array" ref="J564">STDEV(IF(($B$3:$B$722=$B564)*($C$3:$C$722=$C564)*($D$3:$D$722=$D564),$E$3:$E$722))</f>
        <v>1.699673171197595</v>
      </c>
      <c r="K564">
        <f t="shared" si="161"/>
        <v>6</v>
      </c>
      <c r="L564">
        <f t="array" ref="L564">STDEV(IF(($B$3:$B$722=$B564)*($C$3:$C$722=$C564)*($D$3:$D$722=$D564),$F$3:$F$722))</f>
        <v>1.3333333333333333</v>
      </c>
      <c r="M564">
        <f t="shared" si="162"/>
        <v>7</v>
      </c>
      <c r="N564">
        <f t="array" ref="N564">STDEV(IF(($B$3:$B$722=$B564)*($C$3:$C$722=$C564)*($D$3:$D$722=$D564),$G$3:$G$722))</f>
        <v>1.0540925533894598</v>
      </c>
      <c r="O564">
        <f t="shared" si="163"/>
        <v>3.6</v>
      </c>
      <c r="P564">
        <f t="array" ref="P564">STDEV(IF(($B$3:$B$722=$B564)*($C$3:$C$722=$C564)*($D$3:$D$722=$D564),$H$3:$H$722))</f>
        <v>2.4585451886114367</v>
      </c>
      <c r="Q564" s="35">
        <f t="shared" si="164"/>
        <v>0.58834840541455213</v>
      </c>
      <c r="R564">
        <f t="shared" si="165"/>
        <v>0</v>
      </c>
      <c r="S564">
        <f t="shared" si="166"/>
        <v>-0.94868329805051377</v>
      </c>
      <c r="T564">
        <f t="shared" si="167"/>
        <v>0.1626978433639921</v>
      </c>
      <c r="U564" s="22">
        <v>0.2382666666666666</v>
      </c>
      <c r="V564">
        <v>18</v>
      </c>
      <c r="W564">
        <v>7</v>
      </c>
      <c r="X564">
        <v>8</v>
      </c>
      <c r="Y564">
        <v>33</v>
      </c>
      <c r="Z564" s="25">
        <v>3.6086956521739131</v>
      </c>
      <c r="AA564" s="28">
        <v>3.5652173913043481</v>
      </c>
      <c r="AB564" s="28">
        <v>3.304347826086957</v>
      </c>
      <c r="AC564" s="28">
        <v>2.3913043478260869</v>
      </c>
      <c r="AD564" s="31">
        <v>3.043478260869565</v>
      </c>
      <c r="AE564" s="31">
        <v>2.1739130434782612</v>
      </c>
      <c r="AF564">
        <v>23</v>
      </c>
      <c r="AG564" s="28">
        <f t="shared" si="168"/>
        <v>3.0869565217391304</v>
      </c>
      <c r="AH564" s="31">
        <f t="shared" si="169"/>
        <v>2.6086956521739131</v>
      </c>
      <c r="AI564" s="22" cm="1">
        <f t="array" ref="AI564">IF(U564="",0,IFERROR((U564-AVERAGEIFS($U$3:$U$722,$A$3:$A$722,$A564))/_xlfn.STDEV.S(_xlfn._xlws.FILTER($U$3:$U$722,$A$3:$A$722=$A564)),0))</f>
        <v>1.5494241132535795</v>
      </c>
      <c r="AJ564" s="25">
        <f t="array" ref="AJ564">IFERROR((Z564-AVERAGEIFS($Z$3:$Z$722,$A$3:$A$722,$A564))/_xlfn.STDEV.S(_xlfn._xlws.FILTER($Z$3:$Z$722,$A$3:$A$722=$A564)),"")</f>
        <v>0.39154540573572694</v>
      </c>
      <c r="AK564" s="28">
        <f t="array" ref="AK564">IFERROR((AG564-AVERAGEIFS($AG$3:$AG$722,$A$3:$A$722,$A564))/_xlfn.STDEV.S(_xlfn._xlws.FILTER($AG$3:$AG$722,$A$3:$A$722=$A564)),"")</f>
        <v>-0.13985263605996923</v>
      </c>
      <c r="AL564" s="31">
        <f t="array" ref="AL564">IFERROR((AH564-AVERAGEIFS($AH$3:$AH$722,$A$3:$A$722,$A564))/_xlfn.STDEV.S(_xlfn._xlws.FILTER($AH$3:$AH$722,$A$3:$A$722=$A564)),"")</f>
        <v>-0.44678004552789191</v>
      </c>
      <c r="AM564" s="18">
        <f t="shared" si="170"/>
        <v>0.9610757078390274</v>
      </c>
      <c r="AN564" s="18">
        <f t="shared" si="171"/>
        <v>-0.1968029996788252</v>
      </c>
      <c r="AO564">
        <f t="shared" si="172"/>
        <v>1.1578787075178525</v>
      </c>
      <c r="AP564">
        <f t="shared" si="173"/>
        <v>0.80883066199054454</v>
      </c>
      <c r="AQ564">
        <f t="shared" si="174"/>
        <v>-0.60947788889188403</v>
      </c>
      <c r="AR564" s="18" t="str">
        <f t="shared" si="175"/>
        <v>D. 균형일치형</v>
      </c>
      <c r="AS564">
        <f t="shared" si="176"/>
        <v>3.545454545454545</v>
      </c>
      <c r="AT564">
        <f t="shared" si="177"/>
        <v>3.714285714285714</v>
      </c>
      <c r="AU564" t="str">
        <f t="shared" si="178"/>
        <v/>
      </c>
      <c r="AV564" t="str">
        <f t="shared" si="179"/>
        <v/>
      </c>
    </row>
    <row r="565" spans="1:48" x14ac:dyDescent="0.3">
      <c r="A565" t="s">
        <v>148</v>
      </c>
      <c r="B565" t="s">
        <v>142</v>
      </c>
      <c r="C565">
        <v>2025</v>
      </c>
      <c r="D565" t="s">
        <v>97</v>
      </c>
      <c r="E565">
        <v>6</v>
      </c>
      <c r="F565">
        <v>6</v>
      </c>
      <c r="G565">
        <v>6</v>
      </c>
      <c r="H565">
        <v>4</v>
      </c>
      <c r="I565">
        <f t="shared" si="160"/>
        <v>5</v>
      </c>
      <c r="J565">
        <f t="array" ref="J565">STDEV(IF(($B$3:$B$722=$B565)*($C$3:$C$722=$C565)*($D$3:$D$722=$D565),$E$3:$E$722))</f>
        <v>1.699673171197595</v>
      </c>
      <c r="K565">
        <f t="shared" si="161"/>
        <v>6</v>
      </c>
      <c r="L565">
        <f t="array" ref="L565">STDEV(IF(($B$3:$B$722=$B565)*($C$3:$C$722=$C565)*($D$3:$D$722=$D565),$F$3:$F$722))</f>
        <v>1.3333333333333333</v>
      </c>
      <c r="M565">
        <f t="shared" si="162"/>
        <v>7</v>
      </c>
      <c r="N565">
        <f t="array" ref="N565">STDEV(IF(($B$3:$B$722=$B565)*($C$3:$C$722=$C565)*($D$3:$D$722=$D565),$G$3:$G$722))</f>
        <v>1.0540925533894598</v>
      </c>
      <c r="O565">
        <f t="shared" si="163"/>
        <v>3.6</v>
      </c>
      <c r="P565">
        <f t="array" ref="P565">STDEV(IF(($B$3:$B$722=$B565)*($C$3:$C$722=$C565)*($D$3:$D$722=$D565),$H$3:$H$722))</f>
        <v>2.4585451886114367</v>
      </c>
      <c r="Q565" s="35">
        <f t="shared" si="164"/>
        <v>0.58834840541455213</v>
      </c>
      <c r="R565">
        <f t="shared" si="165"/>
        <v>0</v>
      </c>
      <c r="S565">
        <f t="shared" si="166"/>
        <v>-0.94868329805051377</v>
      </c>
      <c r="T565">
        <f t="shared" si="167"/>
        <v>0.1626978433639921</v>
      </c>
      <c r="U565" s="22">
        <v>-8.1762499999999905E-2</v>
      </c>
      <c r="V565">
        <v>18</v>
      </c>
      <c r="W565">
        <v>24</v>
      </c>
      <c r="X565">
        <v>14</v>
      </c>
      <c r="Y565">
        <v>56</v>
      </c>
      <c r="Z565" s="25">
        <v>3.545454545454545</v>
      </c>
      <c r="AA565" s="28">
        <v>3.545454545454545</v>
      </c>
      <c r="AB565" s="28">
        <v>3.0909090909090908</v>
      </c>
      <c r="AC565" s="28">
        <v>2.8181818181818179</v>
      </c>
      <c r="AD565" s="31">
        <v>3.0909090909090908</v>
      </c>
      <c r="AE565" s="31">
        <v>2.2727272727272729</v>
      </c>
      <c r="AF565">
        <v>11</v>
      </c>
      <c r="AG565" s="28">
        <f t="shared" si="168"/>
        <v>3.1515151515151509</v>
      </c>
      <c r="AH565" s="31">
        <f t="shared" si="169"/>
        <v>2.6818181818181817</v>
      </c>
      <c r="AI565" s="22" cm="1">
        <f t="array" ref="AI565">IF(U565="",0,IFERROR((U565-AVERAGEIFS($U$3:$U$722,$A$3:$A$722,$A565))/_xlfn.STDEV.S(_xlfn._xlws.FILTER($U$3:$U$722,$A$3:$A$722=$A565)),0))</f>
        <v>-6.8507480353125177E-2</v>
      </c>
      <c r="AJ565" s="25">
        <f t="array" ref="AJ565">IFERROR((Z565-AVERAGEIFS($Z$3:$Z$722,$A$3:$A$722,$A565))/_xlfn.STDEV.S(_xlfn._xlws.FILTER($Z$3:$Z$722,$A$3:$A$722=$A565)),"")</f>
        <v>0.18633371504734569</v>
      </c>
      <c r="AK565" s="28">
        <f t="array" ref="AK565">IFERROR((AG565-AVERAGEIFS($AG$3:$AG$722,$A$3:$A$722,$A565))/_xlfn.STDEV.S(_xlfn._xlws.FILTER($AG$3:$AG$722,$A$3:$A$722=$A565)),"")</f>
        <v>9.3955392013579803E-2</v>
      </c>
      <c r="AL565" s="31">
        <f t="array" ref="AL565">IFERROR((AH565-AVERAGEIFS($AH$3:$AH$722,$A$3:$A$722,$A565))/_xlfn.STDEV.S(_xlfn._xlws.FILTER($AH$3:$AH$722,$A$3:$A$722=$A565)),"")</f>
        <v>-0.15486597947849451</v>
      </c>
      <c r="AM565" s="18">
        <f t="shared" si="170"/>
        <v>-0.65685588576767728</v>
      </c>
      <c r="AN565" s="18">
        <f t="shared" si="171"/>
        <v>-0.40201469036720644</v>
      </c>
      <c r="AO565">
        <f t="shared" si="172"/>
        <v>-0.2548411954004709</v>
      </c>
      <c r="AP565">
        <f t="shared" si="173"/>
        <v>1.0426386900640936</v>
      </c>
      <c r="AQ565">
        <f t="shared" si="174"/>
        <v>-0.31756382284248663</v>
      </c>
      <c r="AR565" s="18" t="str">
        <f t="shared" si="175"/>
        <v>A. 총체적과장형</v>
      </c>
      <c r="AS565">
        <f t="shared" si="176"/>
        <v>3.714285714285714</v>
      </c>
      <c r="AT565" t="str">
        <f t="shared" si="177"/>
        <v/>
      </c>
      <c r="AU565" t="str">
        <f t="shared" si="178"/>
        <v/>
      </c>
      <c r="AV565" t="str">
        <f t="shared" si="179"/>
        <v/>
      </c>
    </row>
    <row r="566" spans="1:48" x14ac:dyDescent="0.3">
      <c r="A566" t="s">
        <v>148</v>
      </c>
      <c r="B566" t="s">
        <v>142</v>
      </c>
      <c r="C566">
        <v>2025</v>
      </c>
      <c r="D566" t="s">
        <v>98</v>
      </c>
      <c r="E566">
        <v>6</v>
      </c>
      <c r="F566">
        <v>6</v>
      </c>
      <c r="G566">
        <v>6</v>
      </c>
      <c r="H566">
        <v>4</v>
      </c>
      <c r="I566">
        <f t="shared" si="160"/>
        <v>5</v>
      </c>
      <c r="J566">
        <f t="array" ref="J566">STDEV(IF(($B$3:$B$722=$B566)*($C$3:$C$722=$C566)*($D$3:$D$722=$D566),$E$3:$E$722))</f>
        <v>1.699673171197595</v>
      </c>
      <c r="K566">
        <f t="shared" si="161"/>
        <v>6</v>
      </c>
      <c r="L566">
        <f t="array" ref="L566">STDEV(IF(($B$3:$B$722=$B566)*($C$3:$C$722=$C566)*($D$3:$D$722=$D566),$F$3:$F$722))</f>
        <v>1.3333333333333333</v>
      </c>
      <c r="M566">
        <f t="shared" si="162"/>
        <v>7</v>
      </c>
      <c r="N566">
        <f t="array" ref="N566">STDEV(IF(($B$3:$B$722=$B566)*($C$3:$C$722=$C566)*($D$3:$D$722=$D566),$G$3:$G$722))</f>
        <v>1.0540925533894598</v>
      </c>
      <c r="O566">
        <f t="shared" si="163"/>
        <v>3.6</v>
      </c>
      <c r="P566">
        <f t="array" ref="P566">STDEV(IF(($B$3:$B$722=$B566)*($C$3:$C$722=$C566)*($D$3:$D$722=$D566),$H$3:$H$722))</f>
        <v>2.4585451886114367</v>
      </c>
      <c r="Q566" s="35">
        <f t="shared" si="164"/>
        <v>0.58834840541455213</v>
      </c>
      <c r="R566">
        <f t="shared" si="165"/>
        <v>0</v>
      </c>
      <c r="S566">
        <f t="shared" si="166"/>
        <v>-0.94868329805051377</v>
      </c>
      <c r="T566">
        <f t="shared" si="167"/>
        <v>0.1626978433639921</v>
      </c>
      <c r="U566" s="22">
        <v>0.13629512195121951</v>
      </c>
      <c r="V566">
        <v>18</v>
      </c>
      <c r="W566">
        <v>12</v>
      </c>
      <c r="X566">
        <v>11</v>
      </c>
      <c r="Y566">
        <v>41</v>
      </c>
      <c r="Z566" s="25">
        <v>3.714285714285714</v>
      </c>
      <c r="AA566" s="28">
        <v>3.5</v>
      </c>
      <c r="AB566" s="28">
        <v>3.5714285714285721</v>
      </c>
      <c r="AC566" s="28">
        <v>3.0714285714285721</v>
      </c>
      <c r="AD566" s="31">
        <v>3.0714285714285721</v>
      </c>
      <c r="AE566" s="31">
        <v>2.8571428571428572</v>
      </c>
      <c r="AF566">
        <v>14</v>
      </c>
      <c r="AG566" s="28">
        <f t="shared" si="168"/>
        <v>3.3809523809523814</v>
      </c>
      <c r="AH566" s="31">
        <f t="shared" si="169"/>
        <v>2.9642857142857144</v>
      </c>
      <c r="AI566" s="22" cm="1">
        <f t="array" ref="AI566">IF(U566="",0,IFERROR((U566-AVERAGEIFS($U$3:$U$722,$A$3:$A$722,$A566))/_xlfn.STDEV.S(_xlfn._xlws.FILTER($U$3:$U$722,$A$3:$A$722=$A566)),0))</f>
        <v>1.0338992766819104</v>
      </c>
      <c r="AJ566" s="25">
        <f t="array" ref="AJ566">IFERROR((Z566-AVERAGEIFS($Z$3:$Z$722,$A$3:$A$722,$A566))/_xlfn.STDEV.S(_xlfn._xlws.FILTER($Z$3:$Z$722,$A$3:$A$722=$A566)),"")</f>
        <v>0.734175639295788</v>
      </c>
      <c r="AK566" s="28">
        <f t="array" ref="AK566">IFERROR((AG566-AVERAGEIFS($AG$3:$AG$722,$A$3:$A$722,$A566))/_xlfn.STDEV.S(_xlfn._xlws.FILTER($AG$3:$AG$722,$A$3:$A$722=$A566)),"")</f>
        <v>0.92489412735369592</v>
      </c>
      <c r="AL566" s="31">
        <f t="array" ref="AL566">IFERROR((AH566-AVERAGEIFS($AH$3:$AH$722,$A$3:$A$722,$A566))/_xlfn.STDEV.S(_xlfn._xlws.FILTER($AH$3:$AH$722,$A$3:$A$722=$A566)),"")</f>
        <v>0.97277889728761824</v>
      </c>
      <c r="AM566" s="18">
        <f t="shared" si="170"/>
        <v>0.44555087126735826</v>
      </c>
      <c r="AN566" s="18">
        <f t="shared" si="171"/>
        <v>0.14582723388123586</v>
      </c>
      <c r="AO566">
        <f t="shared" si="172"/>
        <v>0.2997236373861224</v>
      </c>
      <c r="AP566">
        <f t="shared" si="173"/>
        <v>1.8735774254042097</v>
      </c>
      <c r="AQ566">
        <f t="shared" si="174"/>
        <v>0.81008105392362617</v>
      </c>
      <c r="AR566" s="18" t="str">
        <f t="shared" si="175"/>
        <v>D. 균형일치형</v>
      </c>
      <c r="AS566" t="str">
        <f t="shared" si="176"/>
        <v/>
      </c>
      <c r="AT566" t="str">
        <f t="shared" si="177"/>
        <v/>
      </c>
      <c r="AU566" t="str">
        <f t="shared" si="178"/>
        <v/>
      </c>
      <c r="AV566" t="str">
        <f t="shared" si="179"/>
        <v/>
      </c>
    </row>
    <row r="567" spans="1:48" x14ac:dyDescent="0.3">
      <c r="A567" t="s">
        <v>149</v>
      </c>
      <c r="B567" t="s">
        <v>142</v>
      </c>
      <c r="C567">
        <v>2023</v>
      </c>
      <c r="D567" t="s">
        <v>87</v>
      </c>
      <c r="E567">
        <v>8</v>
      </c>
      <c r="F567">
        <v>6</v>
      </c>
      <c r="G567">
        <v>8</v>
      </c>
      <c r="H567">
        <v>8</v>
      </c>
      <c r="I567">
        <f t="shared" si="160"/>
        <v>5.2</v>
      </c>
      <c r="J567">
        <f t="array" ref="J567">STDEV(IF(($B$3:$B$722=$B567)*($C$3:$C$722=$C567)*($D$3:$D$722=$D567),$E$3:$E$722))</f>
        <v>1.9321835661585924</v>
      </c>
      <c r="K567">
        <f t="shared" si="161"/>
        <v>6.4</v>
      </c>
      <c r="L567">
        <f t="array" ref="L567">STDEV(IF(($B$3:$B$722=$B567)*($C$3:$C$722=$C567)*($D$3:$D$722=$D567),$F$3:$F$722))</f>
        <v>0.84327404271156636</v>
      </c>
      <c r="M567">
        <f t="shared" si="162"/>
        <v>7</v>
      </c>
      <c r="N567">
        <f t="array" ref="N567">STDEV(IF(($B$3:$B$722=$B567)*($C$3:$C$722=$C567)*($D$3:$D$722=$D567),$G$3:$G$722))</f>
        <v>1.0540925533894598</v>
      </c>
      <c r="O567">
        <f t="shared" si="163"/>
        <v>4</v>
      </c>
      <c r="P567">
        <f t="array" ref="P567">STDEV(IF(($B$3:$B$722=$B567)*($C$3:$C$722=$C567)*($D$3:$D$722=$D567),$H$3:$H$722))</f>
        <v>2.2607766610417559</v>
      </c>
      <c r="Q567" s="35">
        <f t="shared" si="164"/>
        <v>1.4491376746189433</v>
      </c>
      <c r="R567">
        <f t="shared" si="165"/>
        <v>-0.47434164902525816</v>
      </c>
      <c r="S567">
        <f t="shared" si="166"/>
        <v>0.94868329805051377</v>
      </c>
      <c r="T567">
        <f t="shared" si="167"/>
        <v>1.7693034738587656</v>
      </c>
      <c r="U567" s="22">
        <v>0.35255625000000002</v>
      </c>
      <c r="V567">
        <v>6</v>
      </c>
      <c r="W567">
        <v>0</v>
      </c>
      <c r="X567">
        <v>10</v>
      </c>
      <c r="Y567">
        <v>16</v>
      </c>
      <c r="Z567" s="25">
        <v>3.0294117647058818</v>
      </c>
      <c r="AA567" s="28">
        <v>3.2058823529411771</v>
      </c>
      <c r="AB567" s="28">
        <v>3.0882352941176472</v>
      </c>
      <c r="AC567" s="28">
        <v>2.3235294117647061</v>
      </c>
      <c r="AD567" s="31">
        <v>2.9117647058823528</v>
      </c>
      <c r="AE567" s="31">
        <v>1.9411764705882359</v>
      </c>
      <c r="AF567">
        <v>34</v>
      </c>
      <c r="AG567" s="28">
        <f t="shared" si="168"/>
        <v>2.8725490196078436</v>
      </c>
      <c r="AH567" s="31">
        <f t="shared" si="169"/>
        <v>2.4264705882352944</v>
      </c>
      <c r="AI567" s="22" cm="1">
        <f t="array" ref="AI567">IF(U567="",0,IFERROR((U567-AVERAGEIFS($U$3:$U$722,$A$3:$A$722,$A567))/_xlfn.STDEV.S(_xlfn._xlws.FILTER($U$3:$U$722,$A$3:$A$722=$A567)),0))</f>
        <v>1.853379185373635</v>
      </c>
      <c r="AJ567" s="25">
        <f t="array" ref="AJ567">IFERROR((Z567-AVERAGEIFS($Z$3:$Z$722,$A$3:$A$722,$A567))/_xlfn.STDEV.S(_xlfn._xlws.FILTER($Z$3:$Z$722,$A$3:$A$722=$A567)),"")</f>
        <v>-0.65617411434812944</v>
      </c>
      <c r="AK567" s="28">
        <f t="array" ref="AK567">IFERROR((AG567-AVERAGEIFS($AG$3:$AG$722,$A$3:$A$722,$A567))/_xlfn.STDEV.S(_xlfn._xlws.FILTER($AG$3:$AG$722,$A$3:$A$722=$A567)),"")</f>
        <v>-0.18561927453345989</v>
      </c>
      <c r="AL567" s="31">
        <f t="array" ref="AL567">IFERROR((AH567-AVERAGEIFS($AH$3:$AH$722,$A$3:$A$722,$A567))/_xlfn.STDEV.S(_xlfn._xlws.FILTER($AH$3:$AH$722,$A$3:$A$722=$A567)),"")</f>
        <v>-0.28345473048501624</v>
      </c>
      <c r="AM567" s="18">
        <f t="shared" si="170"/>
        <v>0.40424151075469172</v>
      </c>
      <c r="AN567" s="18">
        <f t="shared" si="171"/>
        <v>-2.1053117889670725</v>
      </c>
      <c r="AO567">
        <f t="shared" si="172"/>
        <v>2.5095532997217642</v>
      </c>
      <c r="AP567">
        <f t="shared" si="173"/>
        <v>-1.1343025725839737</v>
      </c>
      <c r="AQ567">
        <f t="shared" si="174"/>
        <v>-2.0527582043437818</v>
      </c>
      <c r="AR567" s="18" t="str">
        <f t="shared" si="175"/>
        <v>C. 내부은폐형</v>
      </c>
      <c r="AS567">
        <f t="shared" si="176"/>
        <v>2.833333333333333</v>
      </c>
      <c r="AT567">
        <f t="shared" si="177"/>
        <v>3.3809523809523809</v>
      </c>
      <c r="AU567">
        <f t="shared" si="178"/>
        <v>3.7391304347826089</v>
      </c>
      <c r="AV567">
        <f t="shared" si="179"/>
        <v>3.393939393939394</v>
      </c>
    </row>
    <row r="568" spans="1:48" x14ac:dyDescent="0.3">
      <c r="A568" t="s">
        <v>149</v>
      </c>
      <c r="B568" t="s">
        <v>142</v>
      </c>
      <c r="C568">
        <v>2023</v>
      </c>
      <c r="D568" t="s">
        <v>88</v>
      </c>
      <c r="E568">
        <v>8</v>
      </c>
      <c r="F568">
        <v>6</v>
      </c>
      <c r="G568">
        <v>8</v>
      </c>
      <c r="H568">
        <v>8</v>
      </c>
      <c r="I568">
        <f t="shared" si="160"/>
        <v>5.2</v>
      </c>
      <c r="J568">
        <f t="array" ref="J568">STDEV(IF(($B$3:$B$722=$B568)*($C$3:$C$722=$C568)*($D$3:$D$722=$D568),$E$3:$E$722))</f>
        <v>1.9321835661585924</v>
      </c>
      <c r="K568">
        <f t="shared" si="161"/>
        <v>6.4</v>
      </c>
      <c r="L568">
        <f t="array" ref="L568">STDEV(IF(($B$3:$B$722=$B568)*($C$3:$C$722=$C568)*($D$3:$D$722=$D568),$F$3:$F$722))</f>
        <v>0.84327404271156636</v>
      </c>
      <c r="M568">
        <f t="shared" si="162"/>
        <v>7</v>
      </c>
      <c r="N568">
        <f t="array" ref="N568">STDEV(IF(($B$3:$B$722=$B568)*($C$3:$C$722=$C568)*($D$3:$D$722=$D568),$G$3:$G$722))</f>
        <v>1.0540925533894598</v>
      </c>
      <c r="O568">
        <f t="shared" si="163"/>
        <v>4</v>
      </c>
      <c r="P568">
        <f t="array" ref="P568">STDEV(IF(($B$3:$B$722=$B568)*($C$3:$C$722=$C568)*($D$3:$D$722=$D568),$H$3:$H$722))</f>
        <v>2.2607766610417559</v>
      </c>
      <c r="Q568" s="35">
        <f t="shared" si="164"/>
        <v>1.4491376746189433</v>
      </c>
      <c r="R568">
        <f t="shared" si="165"/>
        <v>-0.47434164902525816</v>
      </c>
      <c r="S568">
        <f t="shared" si="166"/>
        <v>0.94868329805051377</v>
      </c>
      <c r="T568">
        <f t="shared" si="167"/>
        <v>1.7693034738587656</v>
      </c>
      <c r="U568" s="22">
        <v>-0.19116875</v>
      </c>
      <c r="V568">
        <v>2</v>
      </c>
      <c r="W568">
        <v>5</v>
      </c>
      <c r="X568">
        <v>9</v>
      </c>
      <c r="Y568">
        <v>16</v>
      </c>
      <c r="Z568" s="25">
        <v>2.833333333333333</v>
      </c>
      <c r="AA568" s="28">
        <v>3.3888888888888888</v>
      </c>
      <c r="AB568" s="28">
        <v>2.7777777777777781</v>
      </c>
      <c r="AC568" s="28">
        <v>2.1388888888888888</v>
      </c>
      <c r="AD568" s="31">
        <v>3</v>
      </c>
      <c r="AE568" s="31">
        <v>1.7777777777777779</v>
      </c>
      <c r="AF568">
        <v>36</v>
      </c>
      <c r="AG568" s="28">
        <f t="shared" si="168"/>
        <v>2.7685185185185186</v>
      </c>
      <c r="AH568" s="31">
        <f t="shared" si="169"/>
        <v>2.3888888888888888</v>
      </c>
      <c r="AI568" s="22" cm="1">
        <f t="array" ref="AI568">IF(U568="",0,IFERROR((U568-AVERAGEIFS($U$3:$U$722,$A$3:$A$722,$A568))/_xlfn.STDEV.S(_xlfn._xlws.FILTER($U$3:$U$722,$A$3:$A$722=$A568)),0))</f>
        <v>-0.35335789221273484</v>
      </c>
      <c r="AJ568" s="25">
        <f t="array" ref="AJ568">IFERROR((Z568-AVERAGEIFS($Z$3:$Z$722,$A$3:$A$722,$A568))/_xlfn.STDEV.S(_xlfn._xlws.FILTER($Z$3:$Z$722,$A$3:$A$722=$A568)),"")</f>
        <v>-0.95839865813561009</v>
      </c>
      <c r="AK568" s="28">
        <f t="array" ref="AK568">IFERROR((AG568-AVERAGEIFS($AG$3:$AG$722,$A$3:$A$722,$A568))/_xlfn.STDEV.S(_xlfn._xlws.FILTER($AG$3:$AG$722,$A$3:$A$722=$A568)),"")</f>
        <v>-0.27634994171755695</v>
      </c>
      <c r="AL568" s="31">
        <f t="array" ref="AL568">IFERROR((AH568-AVERAGEIFS($AH$3:$AH$722,$A$3:$A$722,$A568))/_xlfn.STDEV.S(_xlfn._xlws.FILTER($AH$3:$AH$722,$A$3:$A$722=$A568)),"")</f>
        <v>-0.31564288839662819</v>
      </c>
      <c r="AM568" s="18">
        <f t="shared" si="170"/>
        <v>-1.802495566831678</v>
      </c>
      <c r="AN568" s="18">
        <f t="shared" si="171"/>
        <v>-2.4075363327545531</v>
      </c>
      <c r="AO568">
        <f t="shared" si="172"/>
        <v>0.60504076592287526</v>
      </c>
      <c r="AP568">
        <f t="shared" si="173"/>
        <v>-1.2250332397680708</v>
      </c>
      <c r="AQ568">
        <f t="shared" si="174"/>
        <v>-2.0849463622553936</v>
      </c>
      <c r="AR568" s="18" t="str">
        <f t="shared" si="175"/>
        <v>A. 총체적과장형</v>
      </c>
      <c r="AS568">
        <f t="shared" si="176"/>
        <v>3.3809523809523809</v>
      </c>
      <c r="AT568">
        <f t="shared" si="177"/>
        <v>3.7391304347826089</v>
      </c>
      <c r="AU568">
        <f t="shared" si="178"/>
        <v>3.393939393939394</v>
      </c>
      <c r="AV568">
        <f t="shared" si="179"/>
        <v>2.9629629629629628</v>
      </c>
    </row>
    <row r="569" spans="1:48" x14ac:dyDescent="0.3">
      <c r="A569" t="s">
        <v>149</v>
      </c>
      <c r="B569" t="s">
        <v>142</v>
      </c>
      <c r="C569">
        <v>2023</v>
      </c>
      <c r="D569" t="s">
        <v>89</v>
      </c>
      <c r="E569">
        <v>8</v>
      </c>
      <c r="F569">
        <v>6</v>
      </c>
      <c r="G569">
        <v>8</v>
      </c>
      <c r="H569">
        <v>8</v>
      </c>
      <c r="I569">
        <f t="shared" si="160"/>
        <v>5.2</v>
      </c>
      <c r="J569">
        <f t="array" ref="J569">STDEV(IF(($B$3:$B$722=$B569)*($C$3:$C$722=$C569)*($D$3:$D$722=$D569),$E$3:$E$722))</f>
        <v>1.9321835661585924</v>
      </c>
      <c r="K569">
        <f t="shared" si="161"/>
        <v>6.4</v>
      </c>
      <c r="L569">
        <f t="array" ref="L569">STDEV(IF(($B$3:$B$722=$B569)*($C$3:$C$722=$C569)*($D$3:$D$722=$D569),$F$3:$F$722))</f>
        <v>0.84327404271156636</v>
      </c>
      <c r="M569">
        <f t="shared" si="162"/>
        <v>7</v>
      </c>
      <c r="N569">
        <f t="array" ref="N569">STDEV(IF(($B$3:$B$722=$B569)*($C$3:$C$722=$C569)*($D$3:$D$722=$D569),$G$3:$G$722))</f>
        <v>1.0540925533894598</v>
      </c>
      <c r="O569">
        <f t="shared" si="163"/>
        <v>4</v>
      </c>
      <c r="P569">
        <f t="array" ref="P569">STDEV(IF(($B$3:$B$722=$B569)*($C$3:$C$722=$C569)*($D$3:$D$722=$D569),$H$3:$H$722))</f>
        <v>2.2607766610417559</v>
      </c>
      <c r="Q569" s="35">
        <f t="shared" si="164"/>
        <v>1.4491376746189433</v>
      </c>
      <c r="R569">
        <f t="shared" si="165"/>
        <v>-0.47434164902525816</v>
      </c>
      <c r="S569">
        <f t="shared" si="166"/>
        <v>0.94868329805051377</v>
      </c>
      <c r="T569">
        <f t="shared" si="167"/>
        <v>1.7693034738587656</v>
      </c>
      <c r="U569" s="22">
        <v>-6.7726315789473607E-2</v>
      </c>
      <c r="V569">
        <v>5</v>
      </c>
      <c r="W569">
        <v>6</v>
      </c>
      <c r="X569">
        <v>8</v>
      </c>
      <c r="Y569">
        <v>19</v>
      </c>
      <c r="Z569" s="25">
        <v>3.3809523809523809</v>
      </c>
      <c r="AA569" s="28">
        <v>3.5238095238095242</v>
      </c>
      <c r="AB569" s="28">
        <v>3.0952380952380958</v>
      </c>
      <c r="AC569" s="28">
        <v>2.7619047619047619</v>
      </c>
      <c r="AD569" s="31">
        <v>3.1428571428571428</v>
      </c>
      <c r="AE569" s="31">
        <v>2.285714285714286</v>
      </c>
      <c r="AF569">
        <v>21</v>
      </c>
      <c r="AG569" s="28">
        <f t="shared" si="168"/>
        <v>3.1269841269841279</v>
      </c>
      <c r="AH569" s="31">
        <f t="shared" si="169"/>
        <v>2.7142857142857144</v>
      </c>
      <c r="AI569" s="22" cm="1">
        <f t="array" ref="AI569">IF(U569="",0,IFERROR((U569-AVERAGEIFS($U$3:$U$722,$A$3:$A$722,$A569))/_xlfn.STDEV.S(_xlfn._xlws.FILTER($U$3:$U$722,$A$3:$A$722=$A569)),0))</f>
        <v>0.14763984840961047</v>
      </c>
      <c r="AJ569" s="25">
        <f t="array" ref="AJ569">IFERROR((Z569-AVERAGEIFS($Z$3:$Z$722,$A$3:$A$722,$A569))/_xlfn.STDEV.S(_xlfn._xlws.FILTER($Z$3:$Z$722,$A$3:$A$722=$A569)),"")</f>
        <v>-0.11432868227200174</v>
      </c>
      <c r="AK569" s="28">
        <f t="array" ref="AK569">IFERROR((AG569-AVERAGEIFS($AG$3:$AG$722,$A$3:$A$722,$A569))/_xlfn.STDEV.S(_xlfn._xlws.FILTER($AG$3:$AG$722,$A$3:$A$722=$A569)),"")</f>
        <v>3.6287443261601299E-2</v>
      </c>
      <c r="AL569" s="31">
        <f t="array" ref="AL569">IFERROR((AH569-AVERAGEIFS($AH$3:$AH$722,$A$3:$A$722,$A569))/_xlfn.STDEV.S(_xlfn._xlws.FILTER($AH$3:$AH$722,$A$3:$A$722=$A569)),"")</f>
        <v>-3.6945421758201293E-2</v>
      </c>
      <c r="AM569" s="18">
        <f t="shared" si="170"/>
        <v>-1.3014978262093329</v>
      </c>
      <c r="AN569" s="18">
        <f t="shared" si="171"/>
        <v>-1.563466356890945</v>
      </c>
      <c r="AO569">
        <f t="shared" si="172"/>
        <v>0.26196853068161219</v>
      </c>
      <c r="AP569">
        <f t="shared" si="173"/>
        <v>-0.9123958547889125</v>
      </c>
      <c r="AQ569">
        <f t="shared" si="174"/>
        <v>-1.8062488956169669</v>
      </c>
      <c r="AR569" s="18" t="str">
        <f t="shared" si="175"/>
        <v>A. 총체적과장형</v>
      </c>
      <c r="AS569">
        <f t="shared" si="176"/>
        <v>3.7391304347826089</v>
      </c>
      <c r="AT569">
        <f t="shared" si="177"/>
        <v>3.393939393939394</v>
      </c>
      <c r="AU569">
        <f t="shared" si="178"/>
        <v>2.9629629629629628</v>
      </c>
      <c r="AV569">
        <f t="shared" si="179"/>
        <v>4</v>
      </c>
    </row>
    <row r="570" spans="1:48" x14ac:dyDescent="0.3">
      <c r="A570" t="s">
        <v>149</v>
      </c>
      <c r="B570" t="s">
        <v>142</v>
      </c>
      <c r="C570">
        <v>2023</v>
      </c>
      <c r="D570" t="s">
        <v>90</v>
      </c>
      <c r="E570">
        <v>8</v>
      </c>
      <c r="F570">
        <v>6</v>
      </c>
      <c r="G570">
        <v>8</v>
      </c>
      <c r="H570">
        <v>8</v>
      </c>
      <c r="I570">
        <f t="shared" si="160"/>
        <v>5.2</v>
      </c>
      <c r="J570">
        <f t="array" ref="J570">STDEV(IF(($B$3:$B$722=$B570)*($C$3:$C$722=$C570)*($D$3:$D$722=$D570),$E$3:$E$722))</f>
        <v>1.9321835661585924</v>
      </c>
      <c r="K570">
        <f t="shared" si="161"/>
        <v>6.4</v>
      </c>
      <c r="L570">
        <f t="array" ref="L570">STDEV(IF(($B$3:$B$722=$B570)*($C$3:$C$722=$C570)*($D$3:$D$722=$D570),$F$3:$F$722))</f>
        <v>0.84327404271156636</v>
      </c>
      <c r="M570">
        <f t="shared" si="162"/>
        <v>7</v>
      </c>
      <c r="N570">
        <f t="array" ref="N570">STDEV(IF(($B$3:$B$722=$B570)*($C$3:$C$722=$C570)*($D$3:$D$722=$D570),$G$3:$G$722))</f>
        <v>1.0540925533894598</v>
      </c>
      <c r="O570">
        <f t="shared" si="163"/>
        <v>4</v>
      </c>
      <c r="P570">
        <f t="array" ref="P570">STDEV(IF(($B$3:$B$722=$B570)*($C$3:$C$722=$C570)*($D$3:$D$722=$D570),$H$3:$H$722))</f>
        <v>2.2607766610417559</v>
      </c>
      <c r="Q570" s="35">
        <f t="shared" si="164"/>
        <v>1.4491376746189433</v>
      </c>
      <c r="R570">
        <f t="shared" si="165"/>
        <v>-0.47434164902525816</v>
      </c>
      <c r="S570">
        <f t="shared" si="166"/>
        <v>0.94868329805051377</v>
      </c>
      <c r="T570">
        <f t="shared" si="167"/>
        <v>1.7693034738587656</v>
      </c>
      <c r="U570" s="22">
        <v>-0.14245714285714281</v>
      </c>
      <c r="V570">
        <v>1</v>
      </c>
      <c r="W570">
        <v>2</v>
      </c>
      <c r="X570">
        <v>4</v>
      </c>
      <c r="Y570">
        <v>7</v>
      </c>
      <c r="Z570" s="25">
        <v>3.7391304347826089</v>
      </c>
      <c r="AA570" s="28">
        <v>3.4782608695652169</v>
      </c>
      <c r="AB570" s="28">
        <v>2.8260869565217388</v>
      </c>
      <c r="AC570" s="28">
        <v>2.4347826086956519</v>
      </c>
      <c r="AD570" s="31">
        <v>3.043478260869565</v>
      </c>
      <c r="AE570" s="31">
        <v>2.4347826086956519</v>
      </c>
      <c r="AF570">
        <v>23</v>
      </c>
      <c r="AG570" s="28">
        <f t="shared" si="168"/>
        <v>2.9130434782608692</v>
      </c>
      <c r="AH570" s="31">
        <f t="shared" si="169"/>
        <v>2.7391304347826084</v>
      </c>
      <c r="AI570" s="22" cm="1">
        <f t="array" ref="AI570">IF(U570="",0,IFERROR((U570-AVERAGEIFS($U$3:$U$722,$A$3:$A$722,$A570))/_xlfn.STDEV.S(_xlfn._xlws.FILTER($U$3:$U$722,$A$3:$A$722=$A570)),0))</f>
        <v>-0.15565922176174585</v>
      </c>
      <c r="AJ570" s="25">
        <f t="array" ref="AJ570">IFERROR((Z570-AVERAGEIFS($Z$3:$Z$722,$A$3:$A$722,$A570))/_xlfn.STDEV.S(_xlfn._xlws.FILTER($Z$3:$Z$722,$A$3:$A$722=$A570)),"")</f>
        <v>0.43774733218699358</v>
      </c>
      <c r="AK570" s="28">
        <f t="array" ref="AK570">IFERROR((AG570-AVERAGEIFS($AG$3:$AG$722,$A$3:$A$722,$A570))/_xlfn.STDEV.S(_xlfn._xlws.FILTER($AG$3:$AG$722,$A$3:$A$722=$A570)),"")</f>
        <v>-0.15030185115881792</v>
      </c>
      <c r="AL570" s="31">
        <f t="array" ref="AL570">IFERROR((AH570-AVERAGEIFS($AH$3:$AH$722,$A$3:$A$722,$A570))/_xlfn.STDEV.S(_xlfn._xlws.FILTER($AH$3:$AH$722,$A$3:$A$722=$A570)),"")</f>
        <v>-1.5666293870644131E-2</v>
      </c>
      <c r="AM570" s="18">
        <f t="shared" si="170"/>
        <v>-1.6047968963806891</v>
      </c>
      <c r="AN570" s="18">
        <f t="shared" si="171"/>
        <v>-1.0113903424319497</v>
      </c>
      <c r="AO570">
        <f t="shared" si="172"/>
        <v>-0.59340655394873942</v>
      </c>
      <c r="AP570">
        <f t="shared" si="173"/>
        <v>-1.0989851492093317</v>
      </c>
      <c r="AQ570">
        <f t="shared" si="174"/>
        <v>-1.7849697677294099</v>
      </c>
      <c r="AR570" s="18" t="str">
        <f t="shared" si="175"/>
        <v>A. 총체적과장형</v>
      </c>
      <c r="AS570">
        <f t="shared" si="176"/>
        <v>3.393939393939394</v>
      </c>
      <c r="AT570">
        <f t="shared" si="177"/>
        <v>2.9629629629629628</v>
      </c>
      <c r="AU570">
        <f t="shared" si="178"/>
        <v>4</v>
      </c>
      <c r="AV570">
        <f t="shared" si="179"/>
        <v>3.5</v>
      </c>
    </row>
    <row r="571" spans="1:48" x14ac:dyDescent="0.3">
      <c r="A571" t="s">
        <v>149</v>
      </c>
      <c r="B571" t="s">
        <v>142</v>
      </c>
      <c r="C571">
        <v>2024</v>
      </c>
      <c r="D571" t="s">
        <v>91</v>
      </c>
      <c r="E571">
        <v>6</v>
      </c>
      <c r="F571">
        <v>6</v>
      </c>
      <c r="G571">
        <v>8</v>
      </c>
      <c r="H571">
        <v>6</v>
      </c>
      <c r="I571">
        <f t="shared" si="160"/>
        <v>5.4</v>
      </c>
      <c r="J571">
        <f t="array" ref="J571">STDEV(IF(($B$3:$B$722=$B571)*($C$3:$C$722=$C571)*($D$3:$D$722=$D571),$E$3:$E$722))</f>
        <v>0.96609178307929455</v>
      </c>
      <c r="K571">
        <f t="shared" si="161"/>
        <v>6.2</v>
      </c>
      <c r="L571">
        <f t="array" ref="L571">STDEV(IF(($B$3:$B$722=$B571)*($C$3:$C$722=$C571)*($D$3:$D$722=$D571),$F$3:$F$722))</f>
        <v>1.4757295747452446</v>
      </c>
      <c r="M571">
        <f t="shared" si="162"/>
        <v>6.6</v>
      </c>
      <c r="N571">
        <f t="array" ref="N571">STDEV(IF(($B$3:$B$722=$B571)*($C$3:$C$722=$C571)*($D$3:$D$722=$D571),$G$3:$G$722))</f>
        <v>1.3498971154211048</v>
      </c>
      <c r="O571">
        <f t="shared" si="163"/>
        <v>4.2</v>
      </c>
      <c r="P571">
        <f t="array" ref="P571">STDEV(IF(($B$3:$B$722=$B571)*($C$3:$C$722=$C571)*($D$3:$D$722=$D571),$H$3:$H$722))</f>
        <v>1.1352924243950933</v>
      </c>
      <c r="Q571" s="35">
        <f t="shared" si="164"/>
        <v>0.62105900340811926</v>
      </c>
      <c r="R571">
        <f t="shared" si="165"/>
        <v>-0.13552618543578773</v>
      </c>
      <c r="S571">
        <f t="shared" si="166"/>
        <v>1.0371160764820702</v>
      </c>
      <c r="T571">
        <f t="shared" si="167"/>
        <v>1.5854945926896995</v>
      </c>
      <c r="U571" s="22">
        <v>0.13764285714285709</v>
      </c>
      <c r="V571">
        <v>3</v>
      </c>
      <c r="W571">
        <v>2</v>
      </c>
      <c r="X571">
        <v>2</v>
      </c>
      <c r="Y571">
        <v>7</v>
      </c>
      <c r="Z571" s="25">
        <v>3.393939393939394</v>
      </c>
      <c r="AA571" s="28">
        <v>3.6969696969696968</v>
      </c>
      <c r="AB571" s="28">
        <v>3.2424242424242422</v>
      </c>
      <c r="AC571" s="28">
        <v>2.7575757575757578</v>
      </c>
      <c r="AD571" s="31">
        <v>3.1212121212121211</v>
      </c>
      <c r="AE571" s="31">
        <v>2.454545454545455</v>
      </c>
      <c r="AF571">
        <v>33</v>
      </c>
      <c r="AG571" s="28">
        <f t="shared" si="168"/>
        <v>3.2323232323232323</v>
      </c>
      <c r="AH571" s="31">
        <f t="shared" si="169"/>
        <v>2.7878787878787881</v>
      </c>
      <c r="AI571" s="22" cm="1">
        <f t="array" ref="AI571">IF(U571="",0,IFERROR((U571-AVERAGEIFS($U$3:$U$722,$A$3:$A$722,$A571))/_xlfn.STDEV.S(_xlfn._xlws.FILTER($U$3:$U$722,$A$3:$A$722=$A571)),0))</f>
        <v>0.98114165263605069</v>
      </c>
      <c r="AJ571" s="25">
        <f t="array" ref="AJ571">IFERROR((Z571-AVERAGEIFS($Z$3:$Z$722,$A$3:$A$722,$A571))/_xlfn.STDEV.S(_xlfn._xlws.FILTER($Z$3:$Z$722,$A$3:$A$722=$A571)),"")</f>
        <v>-9.4311212488674898E-2</v>
      </c>
      <c r="AK571" s="28">
        <f t="array" ref="AK571">IFERROR((AG571-AVERAGEIFS($AG$3:$AG$722,$A$3:$A$722,$A571))/_xlfn.STDEV.S(_xlfn._xlws.FILTER($AG$3:$AG$722,$A$3:$A$722=$A571)),"")</f>
        <v>0.12815941549968904</v>
      </c>
      <c r="AL571" s="31">
        <f t="array" ref="AL571">IFERROR((AH571-AVERAGEIFS($AH$3:$AH$722,$A$3:$A$722,$A571))/_xlfn.STDEV.S(_xlfn._xlws.FILTER($AH$3:$AH$722,$A$3:$A$722=$A571)),"")</f>
        <v>2.608593433297288E-2</v>
      </c>
      <c r="AM571" s="18">
        <f t="shared" si="170"/>
        <v>0.36008264922793143</v>
      </c>
      <c r="AN571" s="18">
        <f t="shared" si="171"/>
        <v>-0.71537021589679417</v>
      </c>
      <c r="AO571">
        <f t="shared" si="172"/>
        <v>1.0754528651247255</v>
      </c>
      <c r="AP571">
        <f t="shared" si="173"/>
        <v>-0.90895666098238115</v>
      </c>
      <c r="AQ571">
        <f t="shared" si="174"/>
        <v>-1.5594086583567266</v>
      </c>
      <c r="AR571" s="18" t="str">
        <f t="shared" si="175"/>
        <v>C. 내부은폐형</v>
      </c>
      <c r="AS571">
        <f t="shared" si="176"/>
        <v>2.9629629629629628</v>
      </c>
      <c r="AT571">
        <f t="shared" si="177"/>
        <v>4</v>
      </c>
      <c r="AU571">
        <f t="shared" si="178"/>
        <v>3.5</v>
      </c>
      <c r="AV571">
        <f t="shared" si="179"/>
        <v>3.5</v>
      </c>
    </row>
    <row r="572" spans="1:48" x14ac:dyDescent="0.3">
      <c r="A572" t="s">
        <v>149</v>
      </c>
      <c r="B572" t="s">
        <v>142</v>
      </c>
      <c r="C572">
        <v>2024</v>
      </c>
      <c r="D572" t="s">
        <v>92</v>
      </c>
      <c r="E572">
        <v>6</v>
      </c>
      <c r="F572">
        <v>6</v>
      </c>
      <c r="G572">
        <v>8</v>
      </c>
      <c r="H572">
        <v>6</v>
      </c>
      <c r="I572">
        <f t="shared" si="160"/>
        <v>5.4</v>
      </c>
      <c r="J572">
        <f t="array" ref="J572">STDEV(IF(($B$3:$B$722=$B572)*($C$3:$C$722=$C572)*($D$3:$D$722=$D572),$E$3:$E$722))</f>
        <v>0.96609178307929455</v>
      </c>
      <c r="K572">
        <f t="shared" si="161"/>
        <v>6.2</v>
      </c>
      <c r="L572">
        <f t="array" ref="L572">STDEV(IF(($B$3:$B$722=$B572)*($C$3:$C$722=$C572)*($D$3:$D$722=$D572),$F$3:$F$722))</f>
        <v>1.4757295747452446</v>
      </c>
      <c r="M572">
        <f t="shared" si="162"/>
        <v>6.6</v>
      </c>
      <c r="N572">
        <f t="array" ref="N572">STDEV(IF(($B$3:$B$722=$B572)*($C$3:$C$722=$C572)*($D$3:$D$722=$D572),$G$3:$G$722))</f>
        <v>1.3498971154211048</v>
      </c>
      <c r="O572">
        <f t="shared" si="163"/>
        <v>4.2</v>
      </c>
      <c r="P572">
        <f t="array" ref="P572">STDEV(IF(($B$3:$B$722=$B572)*($C$3:$C$722=$C572)*($D$3:$D$722=$D572),$H$3:$H$722))</f>
        <v>1.1352924243950933</v>
      </c>
      <c r="Q572" s="35">
        <f t="shared" si="164"/>
        <v>0.62105900340811926</v>
      </c>
      <c r="R572">
        <f t="shared" si="165"/>
        <v>-0.13552618543578773</v>
      </c>
      <c r="S572">
        <f t="shared" si="166"/>
        <v>1.0371160764820702</v>
      </c>
      <c r="T572">
        <f t="shared" si="167"/>
        <v>1.5854945926896995</v>
      </c>
      <c r="U572" s="22">
        <v>-4.4799999999999996E-3</v>
      </c>
      <c r="V572">
        <v>0</v>
      </c>
      <c r="W572">
        <v>0</v>
      </c>
      <c r="X572">
        <v>5</v>
      </c>
      <c r="Y572">
        <v>5</v>
      </c>
      <c r="Z572" s="25">
        <v>2.9629629629629628</v>
      </c>
      <c r="AA572" s="28">
        <v>3.518518518518519</v>
      </c>
      <c r="AB572" s="28">
        <v>3.2592592592592591</v>
      </c>
      <c r="AC572" s="28">
        <v>2.5555555555555558</v>
      </c>
      <c r="AD572" s="31">
        <v>2.7777777777777781</v>
      </c>
      <c r="AE572" s="31">
        <v>2.0370370370370372</v>
      </c>
      <c r="AF572">
        <v>27</v>
      </c>
      <c r="AG572" s="28">
        <f t="shared" si="168"/>
        <v>3.1111111111111112</v>
      </c>
      <c r="AH572" s="31">
        <f t="shared" si="169"/>
        <v>2.4074074074074074</v>
      </c>
      <c r="AI572" s="22" cm="1">
        <f t="array" ref="AI572">IF(U572="",0,IFERROR((U572-AVERAGEIFS($U$3:$U$722,$A$3:$A$722,$A572))/_xlfn.STDEV.S(_xlfn._xlws.FILTER($U$3:$U$722,$A$3:$A$722=$A572)),0))</f>
        <v>0.4043284135360396</v>
      </c>
      <c r="AJ572" s="25">
        <f t="array" ref="AJ572">IFERROR((Z572-AVERAGEIFS($Z$3:$Z$722,$A$3:$A$722,$A572))/_xlfn.STDEV.S(_xlfn._xlws.FILTER($Z$3:$Z$722,$A$3:$A$722=$A572)),"")</f>
        <v>-0.75859465418721961</v>
      </c>
      <c r="AK572" s="28">
        <f t="array" ref="AK572">IFERROR((AG572-AVERAGEIFS($AG$3:$AG$722,$A$3:$A$722,$A572))/_xlfn.STDEV.S(_xlfn._xlws.FILTER($AG$3:$AG$722,$A$3:$A$722=$A572)),"")</f>
        <v>2.2443721417505037E-2</v>
      </c>
      <c r="AL572" s="31">
        <f t="array" ref="AL572">IFERROR((AH572-AVERAGEIFS($AH$3:$AH$722,$A$3:$A$722,$A572))/_xlfn.STDEV.S(_xlfn._xlws.FILTER($AH$3:$AH$722,$A$3:$A$722=$A572)),"")</f>
        <v>-0.2997820569619209</v>
      </c>
      <c r="AM572" s="18">
        <f t="shared" si="170"/>
        <v>-0.21673058987207966</v>
      </c>
      <c r="AN572" s="18">
        <f t="shared" si="171"/>
        <v>-1.3796536575953389</v>
      </c>
      <c r="AO572">
        <f t="shared" si="172"/>
        <v>1.1629230677232592</v>
      </c>
      <c r="AP572">
        <f t="shared" si="173"/>
        <v>-1.0146723550645651</v>
      </c>
      <c r="AQ572">
        <f t="shared" si="174"/>
        <v>-1.8852766496516205</v>
      </c>
      <c r="AR572" s="18" t="str">
        <f t="shared" si="175"/>
        <v>D. 균형일치형</v>
      </c>
      <c r="AS572">
        <f t="shared" si="176"/>
        <v>4</v>
      </c>
      <c r="AT572">
        <f t="shared" si="177"/>
        <v>3.5</v>
      </c>
      <c r="AU572">
        <f t="shared" si="178"/>
        <v>3.5</v>
      </c>
      <c r="AV572">
        <f t="shared" si="179"/>
        <v>2.666666666666667</v>
      </c>
    </row>
    <row r="573" spans="1:48" x14ac:dyDescent="0.3">
      <c r="A573" t="s">
        <v>149</v>
      </c>
      <c r="B573" t="s">
        <v>142</v>
      </c>
      <c r="C573">
        <v>2024</v>
      </c>
      <c r="D573" t="s">
        <v>93</v>
      </c>
      <c r="E573">
        <v>6</v>
      </c>
      <c r="F573">
        <v>6</v>
      </c>
      <c r="G573">
        <v>8</v>
      </c>
      <c r="H573">
        <v>6</v>
      </c>
      <c r="I573">
        <f t="shared" si="160"/>
        <v>5.4</v>
      </c>
      <c r="J573">
        <f t="array" ref="J573">STDEV(IF(($B$3:$B$722=$B573)*($C$3:$C$722=$C573)*($D$3:$D$722=$D573),$E$3:$E$722))</f>
        <v>0.96609178307929455</v>
      </c>
      <c r="K573">
        <f t="shared" si="161"/>
        <v>6.2</v>
      </c>
      <c r="L573">
        <f t="array" ref="L573">STDEV(IF(($B$3:$B$722=$B573)*($C$3:$C$722=$C573)*($D$3:$D$722=$D573),$F$3:$F$722))</f>
        <v>1.4757295747452446</v>
      </c>
      <c r="M573">
        <f t="shared" si="162"/>
        <v>6.6</v>
      </c>
      <c r="N573">
        <f t="array" ref="N573">STDEV(IF(($B$3:$B$722=$B573)*($C$3:$C$722=$C573)*($D$3:$D$722=$D573),$G$3:$G$722))</f>
        <v>1.3498971154211048</v>
      </c>
      <c r="O573">
        <f t="shared" si="163"/>
        <v>4.2</v>
      </c>
      <c r="P573">
        <f t="array" ref="P573">STDEV(IF(($B$3:$B$722=$B573)*($C$3:$C$722=$C573)*($D$3:$D$722=$D573),$H$3:$H$722))</f>
        <v>1.1352924243950933</v>
      </c>
      <c r="Q573" s="35">
        <f t="shared" si="164"/>
        <v>0.62105900340811926</v>
      </c>
      <c r="R573">
        <f t="shared" si="165"/>
        <v>-0.13552618543578773</v>
      </c>
      <c r="S573">
        <f t="shared" si="166"/>
        <v>1.0371160764820702</v>
      </c>
      <c r="T573">
        <f t="shared" si="167"/>
        <v>1.5854945926896995</v>
      </c>
      <c r="U573" s="22">
        <v>-6.8571428571428004E-3</v>
      </c>
      <c r="V573">
        <v>1</v>
      </c>
      <c r="W573">
        <v>1</v>
      </c>
      <c r="X573">
        <v>5</v>
      </c>
      <c r="Y573">
        <v>7</v>
      </c>
      <c r="Z573" s="25">
        <v>4</v>
      </c>
      <c r="AA573" s="28">
        <v>4</v>
      </c>
      <c r="AB573" s="28">
        <v>4.5</v>
      </c>
      <c r="AC573" s="28">
        <v>3.5</v>
      </c>
      <c r="AD573" s="31">
        <v>4</v>
      </c>
      <c r="AE573" s="31">
        <v>4</v>
      </c>
      <c r="AF573">
        <v>2</v>
      </c>
      <c r="AG573" s="28">
        <f t="shared" si="168"/>
        <v>4</v>
      </c>
      <c r="AH573" s="31">
        <f t="shared" si="169"/>
        <v>4</v>
      </c>
      <c r="AI573" s="22" cm="1">
        <f t="array" ref="AI573">IF(U573="",0,IFERROR((U573-AVERAGEIFS($U$3:$U$722,$A$3:$A$722,$A573))/_xlfn.STDEV.S(_xlfn._xlws.FILTER($U$3:$U$722,$A$3:$A$722=$A573)),0))</f>
        <v>0.39468065174179318</v>
      </c>
      <c r="AJ573" s="25">
        <f t="array" ref="AJ573">IFERROR((Z573-AVERAGEIFS($Z$3:$Z$722,$A$3:$A$722,$A573))/_xlfn.STDEV.S(_xlfn._xlws.FILTER($Z$3:$Z$722,$A$3:$A$722=$A573)),"")</f>
        <v>0.83983737739990294</v>
      </c>
      <c r="AK573" s="28">
        <f t="array" ref="AK573">IFERROR((AG573-AVERAGEIFS($AG$3:$AG$722,$A$3:$A$722,$A573))/_xlfn.STDEV.S(_xlfn._xlws.FILTER($AG$3:$AG$722,$A$3:$A$722=$A573)),"")</f>
        <v>0.79769214468685501</v>
      </c>
      <c r="AL573" s="31">
        <f t="array" ref="AL573">IFERROR((AH573-AVERAGEIFS($AH$3:$AH$722,$A$3:$A$722,$A573))/_xlfn.STDEV.S(_xlfn._xlws.FILTER($AH$3:$AH$722,$A$3:$A$722=$A573)),"")</f>
        <v>1.0642494464228993</v>
      </c>
      <c r="AM573" s="18">
        <f t="shared" si="170"/>
        <v>-0.22637835166632608</v>
      </c>
      <c r="AN573" s="18">
        <f t="shared" si="171"/>
        <v>0.21877837399178368</v>
      </c>
      <c r="AO573">
        <f t="shared" si="172"/>
        <v>-0.44515672565810976</v>
      </c>
      <c r="AP573">
        <f t="shared" si="173"/>
        <v>-0.23942393179521515</v>
      </c>
      <c r="AQ573">
        <f t="shared" si="174"/>
        <v>-0.52124514626680019</v>
      </c>
      <c r="AR573" s="18" t="str">
        <f t="shared" si="175"/>
        <v>D. 균형일치형</v>
      </c>
      <c r="AS573">
        <f t="shared" si="176"/>
        <v>3.5</v>
      </c>
      <c r="AT573">
        <f t="shared" si="177"/>
        <v>3.5</v>
      </c>
      <c r="AU573">
        <f t="shared" si="178"/>
        <v>2.666666666666667</v>
      </c>
      <c r="AV573">
        <f t="shared" si="179"/>
        <v>0</v>
      </c>
    </row>
    <row r="574" spans="1:48" x14ac:dyDescent="0.3">
      <c r="A574" t="s">
        <v>149</v>
      </c>
      <c r="B574" t="s">
        <v>142</v>
      </c>
      <c r="C574">
        <v>2024</v>
      </c>
      <c r="D574" t="s">
        <v>94</v>
      </c>
      <c r="E574">
        <v>6</v>
      </c>
      <c r="F574">
        <v>6</v>
      </c>
      <c r="G574">
        <v>8</v>
      </c>
      <c r="H574">
        <v>6</v>
      </c>
      <c r="I574">
        <f t="shared" si="160"/>
        <v>5.4</v>
      </c>
      <c r="J574">
        <f t="array" ref="J574">STDEV(IF(($B$3:$B$722=$B574)*($C$3:$C$722=$C574)*($D$3:$D$722=$D574),$E$3:$E$722))</f>
        <v>0.96609178307929455</v>
      </c>
      <c r="K574">
        <f t="shared" si="161"/>
        <v>6.2</v>
      </c>
      <c r="L574">
        <f t="array" ref="L574">STDEV(IF(($B$3:$B$722=$B574)*($C$3:$C$722=$C574)*($D$3:$D$722=$D574),$F$3:$F$722))</f>
        <v>1.4757295747452446</v>
      </c>
      <c r="M574">
        <f t="shared" si="162"/>
        <v>6.6</v>
      </c>
      <c r="N574">
        <f t="array" ref="N574">STDEV(IF(($B$3:$B$722=$B574)*($C$3:$C$722=$C574)*($D$3:$D$722=$D574),$G$3:$G$722))</f>
        <v>1.3498971154211048</v>
      </c>
      <c r="O574">
        <f t="shared" si="163"/>
        <v>4.2</v>
      </c>
      <c r="P574">
        <f t="array" ref="P574">STDEV(IF(($B$3:$B$722=$B574)*($C$3:$C$722=$C574)*($D$3:$D$722=$D574),$H$3:$H$722))</f>
        <v>1.1352924243950933</v>
      </c>
      <c r="Q574" s="35">
        <f t="shared" si="164"/>
        <v>0.62105900340811926</v>
      </c>
      <c r="R574">
        <f t="shared" si="165"/>
        <v>-0.13552618543578773</v>
      </c>
      <c r="S574">
        <f t="shared" si="166"/>
        <v>1.0371160764820702</v>
      </c>
      <c r="T574">
        <f t="shared" si="167"/>
        <v>1.5854945926896995</v>
      </c>
      <c r="U574" s="22">
        <v>-4.9435294117647001E-2</v>
      </c>
      <c r="V574">
        <v>5</v>
      </c>
      <c r="W574">
        <v>5</v>
      </c>
      <c r="X574">
        <v>7</v>
      </c>
      <c r="Y574">
        <v>17</v>
      </c>
      <c r="Z574" s="25">
        <v>3.5</v>
      </c>
      <c r="AA574" s="28">
        <v>3.75</v>
      </c>
      <c r="AB574" s="28">
        <v>3.25</v>
      </c>
      <c r="AC574" s="28">
        <v>3.5</v>
      </c>
      <c r="AD574" s="31">
        <v>3.5</v>
      </c>
      <c r="AE574" s="31">
        <v>3.25</v>
      </c>
      <c r="AF574">
        <v>4</v>
      </c>
      <c r="AG574" s="28">
        <f t="shared" si="168"/>
        <v>3.5</v>
      </c>
      <c r="AH574" s="31">
        <f t="shared" si="169"/>
        <v>3.375</v>
      </c>
      <c r="AI574" s="22" cm="1">
        <f t="array" ref="AI574">IF(U574="",0,IFERROR((U574-AVERAGEIFS($U$3:$U$722,$A$3:$A$722,$A574))/_xlfn.STDEV.S(_xlfn._xlws.FILTER($U$3:$U$722,$A$3:$A$722=$A574)),0))</f>
        <v>0.22187494098426788</v>
      </c>
      <c r="AJ574" s="25">
        <f t="array" ref="AJ574">IFERROR((Z574-AVERAGEIFS($Z$3:$Z$722,$A$3:$A$722,$A574))/_xlfn.STDEV.S(_xlfn._xlws.FILTER($Z$3:$Z$722,$A$3:$A$722=$A574)),"")</f>
        <v>6.9164790741826104E-2</v>
      </c>
      <c r="AK574" s="28">
        <f t="array" ref="AK574">IFERROR((AG574-AVERAGEIFS($AG$3:$AG$722,$A$3:$A$722,$A574))/_xlfn.STDEV.S(_xlfn._xlws.FILTER($AG$3:$AG$722,$A$3:$A$722=$A574)),"")</f>
        <v>0.36161490659784562</v>
      </c>
      <c r="AL574" s="31">
        <f t="array" ref="AL574">IFERROR((AH574-AVERAGEIFS($AH$3:$AH$722,$A$3:$A$722,$A574))/_xlfn.STDEV.S(_xlfn._xlws.FILTER($AH$3:$AH$722,$A$3:$A$722=$A574)),"")</f>
        <v>0.52894638550153095</v>
      </c>
      <c r="AM574" s="18">
        <f t="shared" si="170"/>
        <v>-0.3991840624238514</v>
      </c>
      <c r="AN574" s="18">
        <f t="shared" si="171"/>
        <v>-0.55189421266629313</v>
      </c>
      <c r="AO574">
        <f t="shared" si="172"/>
        <v>0.15271015024244178</v>
      </c>
      <c r="AP574">
        <f t="shared" si="173"/>
        <v>-0.67550116988422459</v>
      </c>
      <c r="AQ574">
        <f t="shared" si="174"/>
        <v>-1.0565482071881687</v>
      </c>
      <c r="AR574" s="18" t="str">
        <f t="shared" si="175"/>
        <v>A. 총체적과장형</v>
      </c>
      <c r="AS574">
        <f t="shared" si="176"/>
        <v>3.5</v>
      </c>
      <c r="AT574">
        <f t="shared" si="177"/>
        <v>2.666666666666667</v>
      </c>
      <c r="AU574">
        <f t="shared" si="178"/>
        <v>0</v>
      </c>
      <c r="AV574">
        <f t="shared" si="179"/>
        <v>5</v>
      </c>
    </row>
    <row r="575" spans="1:48" x14ac:dyDescent="0.3">
      <c r="A575" t="s">
        <v>149</v>
      </c>
      <c r="B575" t="s">
        <v>142</v>
      </c>
      <c r="C575">
        <v>2025</v>
      </c>
      <c r="D575" t="s">
        <v>95</v>
      </c>
      <c r="E575">
        <v>8</v>
      </c>
      <c r="F575">
        <v>6</v>
      </c>
      <c r="G575">
        <v>8</v>
      </c>
      <c r="H575">
        <v>8</v>
      </c>
      <c r="I575">
        <f t="shared" si="160"/>
        <v>5</v>
      </c>
      <c r="J575">
        <f t="array" ref="J575">STDEV(IF(($B$3:$B$722=$B575)*($C$3:$C$722=$C575)*($D$3:$D$722=$D575),$E$3:$E$722))</f>
        <v>1.699673171197595</v>
      </c>
      <c r="K575">
        <f t="shared" si="161"/>
        <v>6</v>
      </c>
      <c r="L575">
        <f t="array" ref="L575">STDEV(IF(($B$3:$B$722=$B575)*($C$3:$C$722=$C575)*($D$3:$D$722=$D575),$F$3:$F$722))</f>
        <v>1.3333333333333333</v>
      </c>
      <c r="M575">
        <f t="shared" si="162"/>
        <v>7</v>
      </c>
      <c r="N575">
        <f t="array" ref="N575">STDEV(IF(($B$3:$B$722=$B575)*($C$3:$C$722=$C575)*($D$3:$D$722=$D575),$G$3:$G$722))</f>
        <v>1.0540925533894598</v>
      </c>
      <c r="O575">
        <f t="shared" si="163"/>
        <v>3.6</v>
      </c>
      <c r="P575">
        <f t="array" ref="P575">STDEV(IF(($B$3:$B$722=$B575)*($C$3:$C$722=$C575)*($D$3:$D$722=$D575),$H$3:$H$722))</f>
        <v>2.4585451886114367</v>
      </c>
      <c r="Q575" s="35">
        <f t="shared" si="164"/>
        <v>1.7650452162436563</v>
      </c>
      <c r="R575">
        <f t="shared" si="165"/>
        <v>0</v>
      </c>
      <c r="S575">
        <f t="shared" si="166"/>
        <v>0.94868329805051377</v>
      </c>
      <c r="T575">
        <f t="shared" si="167"/>
        <v>1.7896762770039136</v>
      </c>
      <c r="U575" s="22">
        <v>4.1049999999999899E-2</v>
      </c>
      <c r="V575">
        <v>1</v>
      </c>
      <c r="W575">
        <v>1</v>
      </c>
      <c r="X575">
        <v>4</v>
      </c>
      <c r="Y575">
        <v>6</v>
      </c>
      <c r="Z575" s="25">
        <v>3.5</v>
      </c>
      <c r="AA575" s="28">
        <v>2.5</v>
      </c>
      <c r="AB575" s="28">
        <v>4.5</v>
      </c>
      <c r="AC575" s="28">
        <v>2.5</v>
      </c>
      <c r="AD575" s="31">
        <v>3.5</v>
      </c>
      <c r="AE575" s="31">
        <v>2</v>
      </c>
      <c r="AF575">
        <v>2</v>
      </c>
      <c r="AG575" s="28">
        <f t="shared" si="168"/>
        <v>3.1666666666666665</v>
      </c>
      <c r="AH575" s="31">
        <f t="shared" si="169"/>
        <v>2.75</v>
      </c>
      <c r="AI575" s="22" cm="1">
        <f t="array" ref="AI575">IF(U575="",0,IFERROR((U575-AVERAGEIFS($U$3:$U$722,$A$3:$A$722,$A575))/_xlfn.STDEV.S(_xlfn._xlws.FILTER($U$3:$U$722,$A$3:$A$722=$A575)),0))</f>
        <v>0.58911436073822299</v>
      </c>
      <c r="AJ575" s="25">
        <f t="array" ref="AJ575">IFERROR((Z575-AVERAGEIFS($Z$3:$Z$722,$A$3:$A$722,$A575))/_xlfn.STDEV.S(_xlfn._xlws.FILTER($Z$3:$Z$722,$A$3:$A$722=$A575)),"")</f>
        <v>6.9164790741826104E-2</v>
      </c>
      <c r="AK575" s="28">
        <f t="array" ref="AK575">IFERROR((AG575-AVERAGEIFS($AG$3:$AG$722,$A$3:$A$722,$A575))/_xlfn.STDEV.S(_xlfn._xlws.FILTER($AG$3:$AG$722,$A$3:$A$722=$A575)),"")</f>
        <v>7.089674787183925E-2</v>
      </c>
      <c r="AL575" s="31">
        <f t="array" ref="AL575">IFERROR((AH575-AVERAGEIFS($AH$3:$AH$722,$A$3:$A$722,$A575))/_xlfn.STDEV.S(_xlfn._xlws.FILTER($AH$3:$AH$722,$A$3:$A$722=$A575)),"")</f>
        <v>-6.356675419837492E-3</v>
      </c>
      <c r="AM575" s="18">
        <f t="shared" si="170"/>
        <v>-1.1759308555054333</v>
      </c>
      <c r="AN575" s="18">
        <f t="shared" si="171"/>
        <v>-1.6958804255018303</v>
      </c>
      <c r="AO575">
        <f t="shared" si="172"/>
        <v>0.51994956999639685</v>
      </c>
      <c r="AP575">
        <f t="shared" si="173"/>
        <v>-0.87778655017867457</v>
      </c>
      <c r="AQ575">
        <f t="shared" si="174"/>
        <v>-1.7960329524237511</v>
      </c>
      <c r="AR575" s="18" t="str">
        <f t="shared" si="175"/>
        <v>A. 총체적과장형</v>
      </c>
      <c r="AS575">
        <f t="shared" si="176"/>
        <v>2.666666666666667</v>
      </c>
      <c r="AT575">
        <f t="shared" si="177"/>
        <v>0</v>
      </c>
      <c r="AU575">
        <f t="shared" si="178"/>
        <v>5</v>
      </c>
      <c r="AV575" t="str">
        <f t="shared" si="179"/>
        <v/>
      </c>
    </row>
    <row r="576" spans="1:48" x14ac:dyDescent="0.3">
      <c r="A576" t="s">
        <v>149</v>
      </c>
      <c r="B576" t="s">
        <v>142</v>
      </c>
      <c r="C576">
        <v>2025</v>
      </c>
      <c r="D576" t="s">
        <v>96</v>
      </c>
      <c r="E576">
        <v>8</v>
      </c>
      <c r="F576">
        <v>6</v>
      </c>
      <c r="G576">
        <v>8</v>
      </c>
      <c r="H576">
        <v>8</v>
      </c>
      <c r="I576">
        <f t="shared" si="160"/>
        <v>5</v>
      </c>
      <c r="J576">
        <f t="array" ref="J576">STDEV(IF(($B$3:$B$722=$B576)*($C$3:$C$722=$C576)*($D$3:$D$722=$D576),$E$3:$E$722))</f>
        <v>1.699673171197595</v>
      </c>
      <c r="K576">
        <f t="shared" si="161"/>
        <v>6</v>
      </c>
      <c r="L576">
        <f t="array" ref="L576">STDEV(IF(($B$3:$B$722=$B576)*($C$3:$C$722=$C576)*($D$3:$D$722=$D576),$F$3:$F$722))</f>
        <v>1.3333333333333333</v>
      </c>
      <c r="M576">
        <f t="shared" si="162"/>
        <v>7</v>
      </c>
      <c r="N576">
        <f t="array" ref="N576">STDEV(IF(($B$3:$B$722=$B576)*($C$3:$C$722=$C576)*($D$3:$D$722=$D576),$G$3:$G$722))</f>
        <v>1.0540925533894598</v>
      </c>
      <c r="O576">
        <f t="shared" si="163"/>
        <v>3.6</v>
      </c>
      <c r="P576">
        <f t="array" ref="P576">STDEV(IF(($B$3:$B$722=$B576)*($C$3:$C$722=$C576)*($D$3:$D$722=$D576),$H$3:$H$722))</f>
        <v>2.4585451886114367</v>
      </c>
      <c r="Q576" s="35">
        <f t="shared" si="164"/>
        <v>1.7650452162436563</v>
      </c>
      <c r="R576">
        <f t="shared" si="165"/>
        <v>0</v>
      </c>
      <c r="S576">
        <f t="shared" si="166"/>
        <v>0.94868329805051377</v>
      </c>
      <c r="T576">
        <f t="shared" si="167"/>
        <v>1.7896762770039136</v>
      </c>
      <c r="U576" s="22">
        <v>-0.36853999999999998</v>
      </c>
      <c r="V576">
        <v>0</v>
      </c>
      <c r="W576">
        <v>2</v>
      </c>
      <c r="X576">
        <v>3</v>
      </c>
      <c r="Y576">
        <v>5</v>
      </c>
      <c r="Z576" s="25">
        <v>2.666666666666667</v>
      </c>
      <c r="AA576" s="28">
        <v>4</v>
      </c>
      <c r="AB576" s="28">
        <v>2.333333333333333</v>
      </c>
      <c r="AC576" s="28">
        <v>3.666666666666667</v>
      </c>
      <c r="AD576" s="31">
        <v>2.666666666666667</v>
      </c>
      <c r="AE576" s="31">
        <v>2.333333333333333</v>
      </c>
      <c r="AF576">
        <v>3</v>
      </c>
      <c r="AG576" s="28">
        <f t="shared" si="168"/>
        <v>3.3333333333333335</v>
      </c>
      <c r="AH576" s="31">
        <f t="shared" si="169"/>
        <v>2.5</v>
      </c>
      <c r="AI576" s="22" cm="1">
        <f t="array" ref="AI576">IF(U576="",0,IFERROR((U576-AVERAGEIFS($U$3:$U$722,$A$3:$A$722,$A576))/_xlfn.STDEV.S(_xlfn._xlws.FILTER($U$3:$U$722,$A$3:$A$722=$A576)),0))</f>
        <v>-1.073228624426338</v>
      </c>
      <c r="AJ576" s="25">
        <f t="array" ref="AJ576">IFERROR((Z576-AVERAGEIFS($Z$3:$Z$722,$A$3:$A$722,$A576))/_xlfn.STDEV.S(_xlfn._xlws.FILTER($Z$3:$Z$722,$A$3:$A$722=$A576)),"")</f>
        <v>-1.2152895203549681</v>
      </c>
      <c r="AK576" s="28">
        <f t="array" ref="AK576">IFERROR((AG576-AVERAGEIFS($AG$3:$AG$722,$A$3:$A$722,$A576))/_xlfn.STDEV.S(_xlfn._xlws.FILTER($AG$3:$AG$722,$A$3:$A$722=$A576)),"")</f>
        <v>0.21625582723484263</v>
      </c>
      <c r="AL576" s="31">
        <f t="array" ref="AL576">IFERROR((AH576-AVERAGEIFS($AH$3:$AH$722,$A$3:$A$722,$A576))/_xlfn.STDEV.S(_xlfn._xlws.FILTER($AH$3:$AH$722,$A$3:$A$722=$A576)),"")</f>
        <v>-0.22047789978838486</v>
      </c>
      <c r="AM576" s="18">
        <f t="shared" si="170"/>
        <v>-2.8382738406699941</v>
      </c>
      <c r="AN576" s="18">
        <f t="shared" si="171"/>
        <v>-2.9803347365986244</v>
      </c>
      <c r="AO576">
        <f t="shared" si="172"/>
        <v>0.14206089592863003</v>
      </c>
      <c r="AP576">
        <f t="shared" si="173"/>
        <v>-0.73242747081567117</v>
      </c>
      <c r="AQ576">
        <f t="shared" si="174"/>
        <v>-2.0101541767922986</v>
      </c>
      <c r="AR576" s="18" t="str">
        <f t="shared" si="175"/>
        <v>A. 총체적과장형</v>
      </c>
      <c r="AS576">
        <f t="shared" si="176"/>
        <v>0</v>
      </c>
      <c r="AT576">
        <f t="shared" si="177"/>
        <v>5</v>
      </c>
      <c r="AU576" t="str">
        <f t="shared" si="178"/>
        <v/>
      </c>
      <c r="AV576" t="str">
        <f t="shared" si="179"/>
        <v/>
      </c>
    </row>
    <row r="577" spans="1:48" x14ac:dyDescent="0.3">
      <c r="A577" t="s">
        <v>149</v>
      </c>
      <c r="B577" t="s">
        <v>142</v>
      </c>
      <c r="C577">
        <v>2025</v>
      </c>
      <c r="D577" t="s">
        <v>97</v>
      </c>
      <c r="E577">
        <v>8</v>
      </c>
      <c r="F577">
        <v>6</v>
      </c>
      <c r="G577">
        <v>8</v>
      </c>
      <c r="H577">
        <v>8</v>
      </c>
      <c r="I577">
        <f t="shared" si="160"/>
        <v>5</v>
      </c>
      <c r="J577">
        <f t="array" ref="J577">STDEV(IF(($B$3:$B$722=$B577)*($C$3:$C$722=$C577)*($D$3:$D$722=$D577),$E$3:$E$722))</f>
        <v>1.699673171197595</v>
      </c>
      <c r="K577">
        <f t="shared" si="161"/>
        <v>6</v>
      </c>
      <c r="L577">
        <f t="array" ref="L577">STDEV(IF(($B$3:$B$722=$B577)*($C$3:$C$722=$C577)*($D$3:$D$722=$D577),$F$3:$F$722))</f>
        <v>1.3333333333333333</v>
      </c>
      <c r="M577">
        <f t="shared" si="162"/>
        <v>7</v>
      </c>
      <c r="N577">
        <f t="array" ref="N577">STDEV(IF(($B$3:$B$722=$B577)*($C$3:$C$722=$C577)*($D$3:$D$722=$D577),$G$3:$G$722))</f>
        <v>1.0540925533894598</v>
      </c>
      <c r="O577">
        <f t="shared" si="163"/>
        <v>3.6</v>
      </c>
      <c r="P577">
        <f t="array" ref="P577">STDEV(IF(($B$3:$B$722=$B577)*($C$3:$C$722=$C577)*($D$3:$D$722=$D577),$H$3:$H$722))</f>
        <v>2.4585451886114367</v>
      </c>
      <c r="Q577" s="35">
        <f t="shared" si="164"/>
        <v>1.7650452162436563</v>
      </c>
      <c r="R577">
        <f t="shared" si="165"/>
        <v>0</v>
      </c>
      <c r="S577">
        <f t="shared" si="166"/>
        <v>0.94868329805051377</v>
      </c>
      <c r="T577">
        <f t="shared" si="167"/>
        <v>1.7896762770039136</v>
      </c>
      <c r="U577" s="22">
        <v>-0.50718684210526321</v>
      </c>
      <c r="V577">
        <v>4</v>
      </c>
      <c r="W577">
        <v>26</v>
      </c>
      <c r="X577">
        <v>8</v>
      </c>
      <c r="Y577">
        <v>38</v>
      </c>
      <c r="AF577">
        <v>1</v>
      </c>
      <c r="AG577" s="28">
        <f t="shared" si="168"/>
        <v>0</v>
      </c>
      <c r="AH577" s="31">
        <f t="shared" si="169"/>
        <v>0</v>
      </c>
      <c r="AI577" s="22" cm="1">
        <f t="array" ref="AI577">IF(U577="",0,IFERROR((U577-AVERAGEIFS($U$3:$U$722,$A$3:$A$722,$A577))/_xlfn.STDEV.S(_xlfn._xlws.FILTER($U$3:$U$722,$A$3:$A$722=$A577)),0))</f>
        <v>-1.6359342700448904</v>
      </c>
      <c r="AJ577" s="25">
        <f t="array" ref="AJ577">IFERROR((Z577-AVERAGEIFS($Z$3:$Z$722,$A$3:$A$722,$A577))/_xlfn.STDEV.S(_xlfn._xlws.FILTER($Z$3:$Z$722,$A$3:$A$722=$A577)),"")</f>
        <v>-5.3255433158647119</v>
      </c>
      <c r="AK577" s="28">
        <f t="array" ref="AK577">IFERROR((AG577-AVERAGEIFS($AG$3:$AG$722,$A$3:$A$722,$A577))/_xlfn.STDEV.S(_xlfn._xlws.FILTER($AG$3:$AG$722,$A$3:$A$722=$A577)),"")</f>
        <v>-2.6909257600252201</v>
      </c>
      <c r="AL577" s="31">
        <f t="array" ref="AL577">IFERROR((AH577-AVERAGEIFS($AH$3:$AH$722,$A$3:$A$722,$A577))/_xlfn.STDEV.S(_xlfn._xlws.FILTER($AH$3:$AH$722,$A$3:$A$722=$A577)),"")</f>
        <v>-2.3616901434738589</v>
      </c>
      <c r="AM577" s="18">
        <f t="shared" si="170"/>
        <v>-3.4009794862885467</v>
      </c>
      <c r="AN577" s="18">
        <f t="shared" si="171"/>
        <v>-7.0905885321083684</v>
      </c>
      <c r="AO577">
        <f t="shared" si="172"/>
        <v>3.6896090458198216</v>
      </c>
      <c r="AP577">
        <f t="shared" si="173"/>
        <v>-3.6396090580757336</v>
      </c>
      <c r="AQ577">
        <f t="shared" si="174"/>
        <v>-4.1513664204777729</v>
      </c>
      <c r="AR577" s="18" t="str">
        <f t="shared" si="175"/>
        <v>A. 총체적과장형</v>
      </c>
      <c r="AS577">
        <f t="shared" si="176"/>
        <v>5</v>
      </c>
      <c r="AT577" t="str">
        <f t="shared" si="177"/>
        <v/>
      </c>
      <c r="AU577" t="str">
        <f t="shared" si="178"/>
        <v/>
      </c>
      <c r="AV577" t="str">
        <f t="shared" si="179"/>
        <v/>
      </c>
    </row>
    <row r="578" spans="1:48" x14ac:dyDescent="0.3">
      <c r="A578" t="s">
        <v>149</v>
      </c>
      <c r="B578" t="s">
        <v>142</v>
      </c>
      <c r="C578">
        <v>2025</v>
      </c>
      <c r="D578" t="s">
        <v>98</v>
      </c>
      <c r="E578">
        <v>8</v>
      </c>
      <c r="F578">
        <v>6</v>
      </c>
      <c r="G578">
        <v>8</v>
      </c>
      <c r="H578">
        <v>8</v>
      </c>
      <c r="I578">
        <f t="shared" si="160"/>
        <v>5</v>
      </c>
      <c r="J578">
        <f t="array" ref="J578">STDEV(IF(($B$3:$B$722=$B578)*($C$3:$C$722=$C578)*($D$3:$D$722=$D578),$E$3:$E$722))</f>
        <v>1.699673171197595</v>
      </c>
      <c r="K578">
        <f t="shared" si="161"/>
        <v>6</v>
      </c>
      <c r="L578">
        <f t="array" ref="L578">STDEV(IF(($B$3:$B$722=$B578)*($C$3:$C$722=$C578)*($D$3:$D$722=$D578),$F$3:$F$722))</f>
        <v>1.3333333333333333</v>
      </c>
      <c r="M578">
        <f t="shared" si="162"/>
        <v>7</v>
      </c>
      <c r="N578">
        <f t="array" ref="N578">STDEV(IF(($B$3:$B$722=$B578)*($C$3:$C$722=$C578)*($D$3:$D$722=$D578),$G$3:$G$722))</f>
        <v>1.0540925533894598</v>
      </c>
      <c r="O578">
        <f t="shared" si="163"/>
        <v>3.6</v>
      </c>
      <c r="P578">
        <f t="array" ref="P578">STDEV(IF(($B$3:$B$722=$B578)*($C$3:$C$722=$C578)*($D$3:$D$722=$D578),$H$3:$H$722))</f>
        <v>2.4585451886114367</v>
      </c>
      <c r="Q578" s="35">
        <f t="shared" si="164"/>
        <v>1.7650452162436563</v>
      </c>
      <c r="R578">
        <f t="shared" si="165"/>
        <v>0</v>
      </c>
      <c r="S578">
        <f t="shared" si="166"/>
        <v>0.94868329805051377</v>
      </c>
      <c r="T578">
        <f t="shared" si="167"/>
        <v>1.7896762770039136</v>
      </c>
      <c r="U578" s="22">
        <v>-0.44264285714285712</v>
      </c>
      <c r="V578">
        <v>0</v>
      </c>
      <c r="W578">
        <v>6</v>
      </c>
      <c r="X578">
        <v>8</v>
      </c>
      <c r="Y578">
        <v>14</v>
      </c>
      <c r="Z578" s="25">
        <v>5</v>
      </c>
      <c r="AA578" s="28">
        <v>5</v>
      </c>
      <c r="AB578" s="28">
        <v>5</v>
      </c>
      <c r="AC578" s="28">
        <v>5</v>
      </c>
      <c r="AD578" s="31">
        <v>5</v>
      </c>
      <c r="AE578" s="31">
        <v>5</v>
      </c>
      <c r="AF578">
        <v>2</v>
      </c>
      <c r="AG578" s="28">
        <f t="shared" si="168"/>
        <v>5</v>
      </c>
      <c r="AH578" s="31">
        <f t="shared" si="169"/>
        <v>5</v>
      </c>
      <c r="AI578" s="22" cm="1">
        <f t="array" ref="AI578">IF(U578="",0,IFERROR((U578-AVERAGEIFS($U$3:$U$722,$A$3:$A$722,$A578))/_xlfn.STDEV.S(_xlfn._xlws.FILTER($U$3:$U$722,$A$3:$A$722=$A578)),0))</f>
        <v>-1.3739790449739104</v>
      </c>
      <c r="AJ578" s="25">
        <f t="array" ref="AJ578">IFERROR((Z578-AVERAGEIFS($Z$3:$Z$722,$A$3:$A$722,$A578))/_xlfn.STDEV.S(_xlfn._xlws.FILTER($Z$3:$Z$722,$A$3:$A$722=$A578)),"")</f>
        <v>2.3811825507160567</v>
      </c>
      <c r="AK578" s="28">
        <f t="array" ref="AK578">IFERROR((AG578-AVERAGEIFS($AG$3:$AG$722,$A$3:$A$722,$A578))/_xlfn.STDEV.S(_xlfn._xlws.FILTER($AG$3:$AG$722,$A$3:$A$722=$A578)),"")</f>
        <v>1.6698466208648739</v>
      </c>
      <c r="AL578" s="31">
        <f t="array" ref="AL578">IFERROR((AH578-AVERAGEIFS($AH$3:$AH$722,$A$3:$A$722,$A578))/_xlfn.STDEV.S(_xlfn._xlws.FILTER($AH$3:$AH$722,$A$3:$A$722=$A578)),"")</f>
        <v>1.920734343897089</v>
      </c>
      <c r="AM578" s="18">
        <f t="shared" si="170"/>
        <v>-3.1390242612175667</v>
      </c>
      <c r="AN578" s="18">
        <f t="shared" si="171"/>
        <v>0.61613733447240038</v>
      </c>
      <c r="AO578">
        <f t="shared" si="172"/>
        <v>-3.7551615956899669</v>
      </c>
      <c r="AP578">
        <f t="shared" si="173"/>
        <v>0.72116332281436013</v>
      </c>
      <c r="AQ578">
        <f t="shared" si="174"/>
        <v>0.13105806689317534</v>
      </c>
      <c r="AR578" s="18" t="str">
        <f t="shared" si="175"/>
        <v>B. 외부미화형</v>
      </c>
      <c r="AS578" t="str">
        <f t="shared" si="176"/>
        <v/>
      </c>
      <c r="AT578" t="str">
        <f t="shared" si="177"/>
        <v/>
      </c>
      <c r="AU578" t="str">
        <f t="shared" si="178"/>
        <v/>
      </c>
      <c r="AV578" t="str">
        <f t="shared" si="179"/>
        <v/>
      </c>
    </row>
    <row r="579" spans="1:48" x14ac:dyDescent="0.3">
      <c r="A579" t="s">
        <v>150</v>
      </c>
      <c r="B579" t="s">
        <v>142</v>
      </c>
      <c r="C579">
        <v>2023</v>
      </c>
      <c r="D579" t="s">
        <v>87</v>
      </c>
      <c r="E579">
        <v>6</v>
      </c>
      <c r="F579">
        <v>8</v>
      </c>
      <c r="G579">
        <v>6</v>
      </c>
      <c r="H579">
        <v>4</v>
      </c>
      <c r="I579">
        <f t="shared" ref="I579:I642" si="180">AVERAGEIFS($E$3:$E$722,$B$3:$B$722,$B579,$C$3:$C$722,$C579)</f>
        <v>5.2</v>
      </c>
      <c r="J579">
        <f t="array" ref="J579">STDEV(IF(($B$3:$B$722=$B579)*($C$3:$C$722=$C579)*($D$3:$D$722=$D579),$E$3:$E$722))</f>
        <v>1.9321835661585924</v>
      </c>
      <c r="K579">
        <f t="shared" ref="K579:K642" si="181">AVERAGEIFS($F$3:$F$722,$B$3:$B$722,$B579,$C$3:$C$722,$C579)</f>
        <v>6.4</v>
      </c>
      <c r="L579">
        <f t="array" ref="L579">STDEV(IF(($B$3:$B$722=$B579)*($C$3:$C$722=$C579)*($D$3:$D$722=$D579),$F$3:$F$722))</f>
        <v>0.84327404271156636</v>
      </c>
      <c r="M579">
        <f t="shared" ref="M579:M642" si="182">AVERAGEIFS($G$3:$G$722,$B$3:$B$722,$B579,$C$3:$C$722,$C579)</f>
        <v>7</v>
      </c>
      <c r="N579">
        <f t="array" ref="N579">STDEV(IF(($B$3:$B$722=$B579)*($C$3:$C$722=$C579)*($D$3:$D$722=$D579),$G$3:$G$722))</f>
        <v>1.0540925533894598</v>
      </c>
      <c r="O579">
        <f t="shared" ref="O579:O642" si="183">AVERAGEIFS($H$3:$H$722,$B$3:$B$722,$B579,$C$3:$C$722,$C579)</f>
        <v>4</v>
      </c>
      <c r="P579">
        <f t="array" ref="P579">STDEV(IF(($B$3:$B$722=$B579)*($C$3:$C$722=$C579)*($D$3:$D$722=$D579),$H$3:$H$722))</f>
        <v>2.2607766610417559</v>
      </c>
      <c r="Q579" s="35">
        <f t="shared" ref="Q579:Q642" si="184">(E579-I579)/J579</f>
        <v>0.41403933560541228</v>
      </c>
      <c r="R579">
        <f t="shared" ref="R579:R642" si="185">(F579-K579)/L579</f>
        <v>1.8973665961010304</v>
      </c>
      <c r="S579">
        <f t="shared" ref="S579:S642" si="186">(G579-M579)/N579</f>
        <v>-0.94868329805051377</v>
      </c>
      <c r="T579">
        <f t="shared" ref="T579:T642" si="187">(H579-O579)/P579</f>
        <v>0</v>
      </c>
      <c r="U579" s="22">
        <v>-4.88666666666666E-2</v>
      </c>
      <c r="V579">
        <v>4</v>
      </c>
      <c r="W579">
        <v>5</v>
      </c>
      <c r="X579">
        <v>6</v>
      </c>
      <c r="Y579">
        <v>15</v>
      </c>
      <c r="Z579" s="25">
        <v>3.6</v>
      </c>
      <c r="AA579" s="28">
        <v>4.0666666666666664</v>
      </c>
      <c r="AB579" s="28">
        <v>3.7333333333333329</v>
      </c>
      <c r="AC579" s="28">
        <v>3.2</v>
      </c>
      <c r="AD579" s="31">
        <v>2.8</v>
      </c>
      <c r="AE579" s="31">
        <v>2.7666666666666671</v>
      </c>
      <c r="AF579">
        <v>30</v>
      </c>
      <c r="AG579" s="28">
        <f t="shared" ref="AG579:AG642" si="188">IFERROR((AA579+AB579+AC579)/3,"")</f>
        <v>3.6666666666666665</v>
      </c>
      <c r="AH579" s="31">
        <f t="shared" ref="AH579:AH642" si="189">IFERROR((AD579+AE579)/2,"")</f>
        <v>2.7833333333333332</v>
      </c>
      <c r="AI579" s="22" cm="1">
        <f t="array" ref="AI579">IF(U579="",0,IFERROR((U579-AVERAGEIFS($U$3:$U$722,$A$3:$A$722,$A579))/_xlfn.STDEV.S(_xlfn._xlws.FILTER($U$3:$U$722,$A$3:$A$722=$A579)),0))</f>
        <v>0.15398479682703731</v>
      </c>
      <c r="AJ579" s="25">
        <f t="array" ref="AJ579">IFERROR((Z579-AVERAGEIFS($Z$3:$Z$722,$A$3:$A$722,$A579))/_xlfn.STDEV.S(_xlfn._xlws.FILTER($Z$3:$Z$722,$A$3:$A$722=$A579)),"")</f>
        <v>0.45692174263641172</v>
      </c>
      <c r="AK579" s="28">
        <f t="array" ref="AK579">IFERROR((AG579-AVERAGEIFS($AG$3:$AG$722,$A$3:$A$722,$A579))/_xlfn.STDEV.S(_xlfn._xlws.FILTER($AG$3:$AG$722,$A$3:$A$722=$A579)),"")</f>
        <v>1.0918420062914469</v>
      </c>
      <c r="AL579" s="31">
        <f t="array" ref="AL579">IFERROR((AH579-AVERAGEIFS($AH$3:$AH$722,$A$3:$A$722,$A579))/_xlfn.STDEV.S(_xlfn._xlws.FILTER($AH$3:$AH$722,$A$3:$A$722=$A579)),"")</f>
        <v>0.49362446924588349</v>
      </c>
      <c r="AM579" s="18">
        <f t="shared" ref="AM579:AM642" si="190">IFERROR(AI579-Q579,"")</f>
        <v>-0.26005453877837498</v>
      </c>
      <c r="AN579" s="18">
        <f t="shared" ref="AN579:AN642" si="191">IFERROR(AJ579-Q579,"")</f>
        <v>4.2882407030999437E-2</v>
      </c>
      <c r="AO579">
        <f t="shared" ref="AO579:AO642" si="192">IFERROR(AI579-AJ579,"")</f>
        <v>-0.30293694580937441</v>
      </c>
      <c r="AP579">
        <f t="shared" ref="AP579:AP642" si="193">IFERROR(AK579-S579,"")</f>
        <v>2.0405253043419607</v>
      </c>
      <c r="AQ579">
        <f t="shared" ref="AQ579:AQ642" si="194">IFERROR(AL579-T579,"")</f>
        <v>0.49362446924588349</v>
      </c>
      <c r="AR579" s="18" t="str">
        <f t="shared" ref="AR579:AR642" si="195">IF(OR(AM579="",AN579=""),"N/A",IF(E579&lt;=0,"F. ESG미성숙",IF(AND(AM579&lt;-0.3,AN579&lt;-0.3),"A. 총체적과장형",IF(AND(AM579&lt;-0.3,AN579&gt;0.3),"B. 외부미화형",IF(AND(AM579&gt;0.3,AN579&lt;-0.3),"C. 내부은폐형",IF(AND(AM579&gt;0.3,AN579&gt;0.3),"E. 총체적과소형","D. 균형일치형"))))))</f>
        <v>D. 균형일치형</v>
      </c>
      <c r="AS579">
        <f t="shared" si="176"/>
        <v>2.9047619047619051</v>
      </c>
      <c r="AT579">
        <f t="shared" si="177"/>
        <v>3.3181818181818179</v>
      </c>
      <c r="AU579">
        <f t="shared" si="178"/>
        <v>3.25</v>
      </c>
      <c r="AV579">
        <f t="shared" si="179"/>
        <v>3.6875</v>
      </c>
    </row>
    <row r="580" spans="1:48" x14ac:dyDescent="0.3">
      <c r="A580" t="s">
        <v>150</v>
      </c>
      <c r="B580" t="s">
        <v>142</v>
      </c>
      <c r="C580">
        <v>2023</v>
      </c>
      <c r="D580" t="s">
        <v>88</v>
      </c>
      <c r="E580">
        <v>6</v>
      </c>
      <c r="F580">
        <v>8</v>
      </c>
      <c r="G580">
        <v>6</v>
      </c>
      <c r="H580">
        <v>4</v>
      </c>
      <c r="I580">
        <f t="shared" si="180"/>
        <v>5.2</v>
      </c>
      <c r="J580">
        <f t="array" ref="J580">STDEV(IF(($B$3:$B$722=$B580)*($C$3:$C$722=$C580)*($D$3:$D$722=$D580),$E$3:$E$722))</f>
        <v>1.9321835661585924</v>
      </c>
      <c r="K580">
        <f t="shared" si="181"/>
        <v>6.4</v>
      </c>
      <c r="L580">
        <f t="array" ref="L580">STDEV(IF(($B$3:$B$722=$B580)*($C$3:$C$722=$C580)*($D$3:$D$722=$D580),$F$3:$F$722))</f>
        <v>0.84327404271156636</v>
      </c>
      <c r="M580">
        <f t="shared" si="182"/>
        <v>7</v>
      </c>
      <c r="N580">
        <f t="array" ref="N580">STDEV(IF(($B$3:$B$722=$B580)*($C$3:$C$722=$C580)*($D$3:$D$722=$D580),$G$3:$G$722))</f>
        <v>1.0540925533894598</v>
      </c>
      <c r="O580">
        <f t="shared" si="183"/>
        <v>4</v>
      </c>
      <c r="P580">
        <f t="array" ref="P580">STDEV(IF(($B$3:$B$722=$B580)*($C$3:$C$722=$C580)*($D$3:$D$722=$D580),$H$3:$H$722))</f>
        <v>2.2607766610417559</v>
      </c>
      <c r="Q580" s="35">
        <f t="shared" si="184"/>
        <v>0.41403933560541228</v>
      </c>
      <c r="R580">
        <f t="shared" si="185"/>
        <v>1.8973665961010304</v>
      </c>
      <c r="S580">
        <f t="shared" si="186"/>
        <v>-0.94868329805051377</v>
      </c>
      <c r="T580">
        <f t="shared" si="187"/>
        <v>0</v>
      </c>
      <c r="U580" s="22">
        <v>0.50627333333333335</v>
      </c>
      <c r="V580">
        <v>22</v>
      </c>
      <c r="W580">
        <v>4</v>
      </c>
      <c r="X580">
        <v>4</v>
      </c>
      <c r="Y580">
        <v>30</v>
      </c>
      <c r="Z580" s="25">
        <v>2.9047619047619051</v>
      </c>
      <c r="AA580" s="28">
        <v>3.7619047619047619</v>
      </c>
      <c r="AB580" s="28">
        <v>3.285714285714286</v>
      </c>
      <c r="AC580" s="28">
        <v>2.666666666666667</v>
      </c>
      <c r="AD580" s="31">
        <v>2.6190476190476191</v>
      </c>
      <c r="AE580" s="31">
        <v>2.5714285714285721</v>
      </c>
      <c r="AF580">
        <v>21</v>
      </c>
      <c r="AG580" s="28">
        <f t="shared" si="188"/>
        <v>3.2380952380952386</v>
      </c>
      <c r="AH580" s="31">
        <f t="shared" si="189"/>
        <v>2.5952380952380958</v>
      </c>
      <c r="AI580" s="22" cm="1">
        <f t="array" ref="AI580">IF(U580="",0,IFERROR((U580-AVERAGEIFS($U$3:$U$722,$A$3:$A$722,$A580))/_xlfn.STDEV.S(_xlfn._xlws.FILTER($U$3:$U$722,$A$3:$A$722=$A580)),0))</f>
        <v>1.5347784888369553</v>
      </c>
      <c r="AJ580" s="25">
        <f t="array" ref="AJ580">IFERROR((Z580-AVERAGEIFS($Z$3:$Z$722,$A$3:$A$722,$A580))/_xlfn.STDEV.S(_xlfn._xlws.FILTER($Z$3:$Z$722,$A$3:$A$722=$A580)),"")</f>
        <v>-0.76767446904993841</v>
      </c>
      <c r="AK580" s="28">
        <f t="array" ref="AK580">IFERROR((AG580-AVERAGEIFS($AG$3:$AG$722,$A$3:$A$722,$A580))/_xlfn.STDEV.S(_xlfn._xlws.FILTER($AG$3:$AG$722,$A$3:$A$722=$A580)),"")</f>
        <v>0.15421515100120972</v>
      </c>
      <c r="AL580" s="31">
        <f t="array" ref="AL580">IFERROR((AH580-AVERAGEIFS($AH$3:$AH$722,$A$3:$A$722,$A580))/_xlfn.STDEV.S(_xlfn._xlws.FILTER($AH$3:$AH$722,$A$3:$A$722=$A580)),"")</f>
        <v>1.8296020125739876E-2</v>
      </c>
      <c r="AM580" s="18">
        <f t="shared" si="190"/>
        <v>1.1207391532315429</v>
      </c>
      <c r="AN580" s="18">
        <f t="shared" si="191"/>
        <v>-1.1817138046553506</v>
      </c>
      <c r="AO580">
        <f t="shared" si="192"/>
        <v>2.302452957886894</v>
      </c>
      <c r="AP580">
        <f t="shared" si="193"/>
        <v>1.1028984490517235</v>
      </c>
      <c r="AQ580">
        <f t="shared" si="194"/>
        <v>1.8296020125739876E-2</v>
      </c>
      <c r="AR580" s="18" t="str">
        <f t="shared" si="195"/>
        <v>C. 내부은폐형</v>
      </c>
      <c r="AS580">
        <f t="shared" ref="AS580:AS643" si="196">IF(A581=A580,Z581,"")</f>
        <v>3.3181818181818179</v>
      </c>
      <c r="AT580">
        <f t="shared" ref="AT580:AT643" si="197">IF(A582=A580,Z582,"")</f>
        <v>3.25</v>
      </c>
      <c r="AU580">
        <f t="shared" ref="AU580:AU643" si="198">IF(A583=A580,Z583,"")</f>
        <v>3.6875</v>
      </c>
      <c r="AV580">
        <f t="shared" ref="AV580:AV643" si="199">IF(A584=A580,Z584,"")</f>
        <v>3.76</v>
      </c>
    </row>
    <row r="581" spans="1:48" x14ac:dyDescent="0.3">
      <c r="A581" t="s">
        <v>150</v>
      </c>
      <c r="B581" t="s">
        <v>142</v>
      </c>
      <c r="C581">
        <v>2023</v>
      </c>
      <c r="D581" t="s">
        <v>89</v>
      </c>
      <c r="E581">
        <v>6</v>
      </c>
      <c r="F581">
        <v>8</v>
      </c>
      <c r="G581">
        <v>6</v>
      </c>
      <c r="H581">
        <v>4</v>
      </c>
      <c r="I581">
        <f t="shared" si="180"/>
        <v>5.2</v>
      </c>
      <c r="J581">
        <f t="array" ref="J581">STDEV(IF(($B$3:$B$722=$B581)*($C$3:$C$722=$C581)*($D$3:$D$722=$D581),$E$3:$E$722))</f>
        <v>1.9321835661585924</v>
      </c>
      <c r="K581">
        <f t="shared" si="181"/>
        <v>6.4</v>
      </c>
      <c r="L581">
        <f t="array" ref="L581">STDEV(IF(($B$3:$B$722=$B581)*($C$3:$C$722=$C581)*($D$3:$D$722=$D581),$F$3:$F$722))</f>
        <v>0.84327404271156636</v>
      </c>
      <c r="M581">
        <f t="shared" si="182"/>
        <v>7</v>
      </c>
      <c r="N581">
        <f t="array" ref="N581">STDEV(IF(($B$3:$B$722=$B581)*($C$3:$C$722=$C581)*($D$3:$D$722=$D581),$G$3:$G$722))</f>
        <v>1.0540925533894598</v>
      </c>
      <c r="O581">
        <f t="shared" si="183"/>
        <v>4</v>
      </c>
      <c r="P581">
        <f t="array" ref="P581">STDEV(IF(($B$3:$B$722=$B581)*($C$3:$C$722=$C581)*($D$3:$D$722=$D581),$H$3:$H$722))</f>
        <v>2.2607766610417559</v>
      </c>
      <c r="Q581" s="35">
        <f t="shared" si="184"/>
        <v>0.41403933560541228</v>
      </c>
      <c r="R581">
        <f t="shared" si="185"/>
        <v>1.8973665961010304</v>
      </c>
      <c r="S581">
        <f t="shared" si="186"/>
        <v>-0.94868329805051377</v>
      </c>
      <c r="T581">
        <f t="shared" si="187"/>
        <v>0</v>
      </c>
      <c r="U581" s="22">
        <v>-0.5692600000000001</v>
      </c>
      <c r="V581">
        <v>0</v>
      </c>
      <c r="W581">
        <v>7</v>
      </c>
      <c r="X581">
        <v>3</v>
      </c>
      <c r="Y581">
        <v>10</v>
      </c>
      <c r="Z581" s="25">
        <v>3.3181818181818179</v>
      </c>
      <c r="AA581" s="28">
        <v>3.7727272727272729</v>
      </c>
      <c r="AB581" s="28">
        <v>3.3181818181818179</v>
      </c>
      <c r="AC581" s="28">
        <v>2.8636363636363642</v>
      </c>
      <c r="AD581" s="31">
        <v>2.8181818181818179</v>
      </c>
      <c r="AE581" s="31">
        <v>2.454545454545455</v>
      </c>
      <c r="AF581">
        <v>22</v>
      </c>
      <c r="AG581" s="28">
        <f t="shared" si="188"/>
        <v>3.3181818181818183</v>
      </c>
      <c r="AH581" s="31">
        <f t="shared" si="189"/>
        <v>2.6363636363636367</v>
      </c>
      <c r="AI581" s="22" cm="1">
        <f t="array" ref="AI581">IF(U581="",0,IFERROR((U581-AVERAGEIFS($U$3:$U$722,$A$3:$A$722,$A581))/_xlfn.STDEV.S(_xlfn._xlws.FILTER($U$3:$U$722,$A$3:$A$722=$A581)),0))</f>
        <v>-1.1403838886048925</v>
      </c>
      <c r="AJ581" s="25">
        <f t="array" ref="AJ581">IFERROR((Z581-AVERAGEIFS($Z$3:$Z$722,$A$3:$A$722,$A581))/_xlfn.STDEV.S(_xlfn._xlws.FILTER($Z$3:$Z$722,$A$3:$A$722=$A581)),"")</f>
        <v>-3.9474355624992574E-2</v>
      </c>
      <c r="AK581" s="28">
        <f t="array" ref="AK581">IFERROR((AG581-AVERAGEIFS($AG$3:$AG$722,$A$3:$A$722,$A581))/_xlfn.STDEV.S(_xlfn._xlws.FILTER($AG$3:$AG$722,$A$3:$A$722=$A581)),"")</f>
        <v>0.32942825022211214</v>
      </c>
      <c r="AL581" s="31">
        <f t="array" ref="AL581">IFERROR((AH581-AVERAGEIFS($AH$3:$AH$722,$A$3:$A$722,$A581))/_xlfn.STDEV.S(_xlfn._xlws.FILTER($AH$3:$AH$722,$A$3:$A$722=$A581)),"")</f>
        <v>0.12222283869055818</v>
      </c>
      <c r="AM581" s="18">
        <f t="shared" si="190"/>
        <v>-1.5544232242103049</v>
      </c>
      <c r="AN581" s="18">
        <f t="shared" si="191"/>
        <v>-0.45351369123040486</v>
      </c>
      <c r="AO581">
        <f t="shared" si="192"/>
        <v>-1.1009095329798999</v>
      </c>
      <c r="AP581">
        <f t="shared" si="193"/>
        <v>1.278111548272626</v>
      </c>
      <c r="AQ581">
        <f t="shared" si="194"/>
        <v>0.12222283869055818</v>
      </c>
      <c r="AR581" s="18" t="str">
        <f t="shared" si="195"/>
        <v>A. 총체적과장형</v>
      </c>
      <c r="AS581">
        <f t="shared" si="196"/>
        <v>3.25</v>
      </c>
      <c r="AT581">
        <f t="shared" si="197"/>
        <v>3.6875</v>
      </c>
      <c r="AU581">
        <f t="shared" si="198"/>
        <v>3.76</v>
      </c>
      <c r="AV581">
        <f t="shared" si="199"/>
        <v>3</v>
      </c>
    </row>
    <row r="582" spans="1:48" x14ac:dyDescent="0.3">
      <c r="A582" t="s">
        <v>150</v>
      </c>
      <c r="B582" t="s">
        <v>142</v>
      </c>
      <c r="C582">
        <v>2023</v>
      </c>
      <c r="D582" t="s">
        <v>90</v>
      </c>
      <c r="E582">
        <v>6</v>
      </c>
      <c r="F582">
        <v>8</v>
      </c>
      <c r="G582">
        <v>6</v>
      </c>
      <c r="H582">
        <v>4</v>
      </c>
      <c r="I582">
        <f t="shared" si="180"/>
        <v>5.2</v>
      </c>
      <c r="J582">
        <f t="array" ref="J582">STDEV(IF(($B$3:$B$722=$B582)*($C$3:$C$722=$C582)*($D$3:$D$722=$D582),$E$3:$E$722))</f>
        <v>1.9321835661585924</v>
      </c>
      <c r="K582">
        <f t="shared" si="181"/>
        <v>6.4</v>
      </c>
      <c r="L582">
        <f t="array" ref="L582">STDEV(IF(($B$3:$B$722=$B582)*($C$3:$C$722=$C582)*($D$3:$D$722=$D582),$F$3:$F$722))</f>
        <v>0.84327404271156636</v>
      </c>
      <c r="M582">
        <f t="shared" si="182"/>
        <v>7</v>
      </c>
      <c r="N582">
        <f t="array" ref="N582">STDEV(IF(($B$3:$B$722=$B582)*($C$3:$C$722=$C582)*($D$3:$D$722=$D582),$G$3:$G$722))</f>
        <v>1.0540925533894598</v>
      </c>
      <c r="O582">
        <f t="shared" si="183"/>
        <v>4</v>
      </c>
      <c r="P582">
        <f t="array" ref="P582">STDEV(IF(($B$3:$B$722=$B582)*($C$3:$C$722=$C582)*($D$3:$D$722=$D582),$H$3:$H$722))</f>
        <v>2.2607766610417559</v>
      </c>
      <c r="Q582" s="35">
        <f t="shared" si="184"/>
        <v>0.41403933560541228</v>
      </c>
      <c r="R582">
        <f t="shared" si="185"/>
        <v>1.8973665961010304</v>
      </c>
      <c r="S582">
        <f t="shared" si="186"/>
        <v>-0.94868329805051377</v>
      </c>
      <c r="T582">
        <f t="shared" si="187"/>
        <v>0</v>
      </c>
      <c r="U582" s="22">
        <v>-4.64315789473684E-2</v>
      </c>
      <c r="V582">
        <v>5</v>
      </c>
      <c r="W582">
        <v>5</v>
      </c>
      <c r="X582">
        <v>9</v>
      </c>
      <c r="Y582">
        <v>19</v>
      </c>
      <c r="Z582" s="25">
        <v>3.25</v>
      </c>
      <c r="AA582" s="28">
        <v>3.8611111111111112</v>
      </c>
      <c r="AB582" s="28">
        <v>3.416666666666667</v>
      </c>
      <c r="AC582" s="28">
        <v>2.4722222222222219</v>
      </c>
      <c r="AD582" s="31">
        <v>2.7777777777777781</v>
      </c>
      <c r="AE582" s="31">
        <v>2.3055555555555558</v>
      </c>
      <c r="AF582">
        <v>36</v>
      </c>
      <c r="AG582" s="28">
        <f t="shared" si="188"/>
        <v>3.25</v>
      </c>
      <c r="AH582" s="31">
        <f t="shared" si="189"/>
        <v>2.541666666666667</v>
      </c>
      <c r="AI582" s="22" cm="1">
        <f t="array" ref="AI582">IF(U582="",0,IFERROR((U582-AVERAGEIFS($U$3:$U$722,$A$3:$A$722,$A582))/_xlfn.STDEV.S(_xlfn._xlws.FILTER($U$3:$U$722,$A$3:$A$722=$A582)),0))</f>
        <v>0.16004156406106435</v>
      </c>
      <c r="AJ582" s="25">
        <f t="array" ref="AJ582">IFERROR((Z582-AVERAGEIFS($Z$3:$Z$722,$A$3:$A$722,$A582))/_xlfn.STDEV.S(_xlfn._xlws.FILTER($Z$3:$Z$722,$A$3:$A$722=$A582)),"")</f>
        <v>-0.1595701858495252</v>
      </c>
      <c r="AK582" s="28">
        <f t="array" ref="AK582">IFERROR((AG582-AVERAGEIFS($AG$3:$AG$722,$A$3:$A$722,$A582))/_xlfn.STDEV.S(_xlfn._xlws.FILTER($AG$3:$AG$722,$A$3:$A$722=$A582)),"")</f>
        <v>0.1802603414259375</v>
      </c>
      <c r="AL582" s="31">
        <f t="array" ref="AL582">IFERROR((AH582-AVERAGEIFS($AH$3:$AH$722,$A$3:$A$722,$A582))/_xlfn.STDEV.S(_xlfn._xlws.FILTER($AH$3:$AH$722,$A$3:$A$722=$A582)),"")</f>
        <v>-0.11708233563632746</v>
      </c>
      <c r="AM582" s="18">
        <f t="shared" si="190"/>
        <v>-0.25399777154434794</v>
      </c>
      <c r="AN582" s="18">
        <f t="shared" si="191"/>
        <v>-0.57360952145493749</v>
      </c>
      <c r="AO582">
        <f t="shared" si="192"/>
        <v>0.31961174991058955</v>
      </c>
      <c r="AP582">
        <f t="shared" si="193"/>
        <v>1.1289436394764514</v>
      </c>
      <c r="AQ582">
        <f t="shared" si="194"/>
        <v>-0.11708233563632746</v>
      </c>
      <c r="AR582" s="18" t="str">
        <f t="shared" si="195"/>
        <v>D. 균형일치형</v>
      </c>
      <c r="AS582">
        <f t="shared" si="196"/>
        <v>3.6875</v>
      </c>
      <c r="AT582">
        <f t="shared" si="197"/>
        <v>3.76</v>
      </c>
      <c r="AU582">
        <f t="shared" si="198"/>
        <v>3</v>
      </c>
      <c r="AV582">
        <f t="shared" si="199"/>
        <v>4.5</v>
      </c>
    </row>
    <row r="583" spans="1:48" x14ac:dyDescent="0.3">
      <c r="A583" t="s">
        <v>150</v>
      </c>
      <c r="B583" t="s">
        <v>142</v>
      </c>
      <c r="C583">
        <v>2024</v>
      </c>
      <c r="D583" t="s">
        <v>91</v>
      </c>
      <c r="E583">
        <v>6</v>
      </c>
      <c r="F583">
        <v>6</v>
      </c>
      <c r="G583">
        <v>6</v>
      </c>
      <c r="H583">
        <v>4</v>
      </c>
      <c r="I583">
        <f t="shared" si="180"/>
        <v>5.4</v>
      </c>
      <c r="J583">
        <f t="array" ref="J583">STDEV(IF(($B$3:$B$722=$B583)*($C$3:$C$722=$C583)*($D$3:$D$722=$D583),$E$3:$E$722))</f>
        <v>0.96609178307929455</v>
      </c>
      <c r="K583">
        <f t="shared" si="181"/>
        <v>6.2</v>
      </c>
      <c r="L583">
        <f t="array" ref="L583">STDEV(IF(($B$3:$B$722=$B583)*($C$3:$C$722=$C583)*($D$3:$D$722=$D583),$F$3:$F$722))</f>
        <v>1.4757295747452446</v>
      </c>
      <c r="M583">
        <f t="shared" si="182"/>
        <v>6.6</v>
      </c>
      <c r="N583">
        <f t="array" ref="N583">STDEV(IF(($B$3:$B$722=$B583)*($C$3:$C$722=$C583)*($D$3:$D$722=$D583),$G$3:$G$722))</f>
        <v>1.3498971154211048</v>
      </c>
      <c r="O583">
        <f t="shared" si="183"/>
        <v>4.2</v>
      </c>
      <c r="P583">
        <f t="array" ref="P583">STDEV(IF(($B$3:$B$722=$B583)*($C$3:$C$722=$C583)*($D$3:$D$722=$D583),$H$3:$H$722))</f>
        <v>1.1352924243950933</v>
      </c>
      <c r="Q583" s="35">
        <f t="shared" si="184"/>
        <v>0.62105900340811926</v>
      </c>
      <c r="R583">
        <f t="shared" si="185"/>
        <v>-0.13552618543578773</v>
      </c>
      <c r="S583">
        <f t="shared" si="186"/>
        <v>-0.44447831849231539</v>
      </c>
      <c r="T583">
        <f t="shared" si="187"/>
        <v>-0.17616606585441122</v>
      </c>
      <c r="U583" s="22">
        <v>-0.33390967741935479</v>
      </c>
      <c r="V583">
        <v>3</v>
      </c>
      <c r="W583">
        <v>14</v>
      </c>
      <c r="X583">
        <v>14</v>
      </c>
      <c r="Y583">
        <v>31</v>
      </c>
      <c r="Z583" s="25">
        <v>3.6875</v>
      </c>
      <c r="AA583" s="28">
        <v>4.125</v>
      </c>
      <c r="AB583" s="28">
        <v>3.6875</v>
      </c>
      <c r="AC583" s="28">
        <v>3.0625</v>
      </c>
      <c r="AD583" s="31">
        <v>3.0625</v>
      </c>
      <c r="AE583" s="31">
        <v>2.65625</v>
      </c>
      <c r="AF583">
        <v>32</v>
      </c>
      <c r="AG583" s="28">
        <f t="shared" si="188"/>
        <v>3.625</v>
      </c>
      <c r="AH583" s="31">
        <f t="shared" si="189"/>
        <v>2.859375</v>
      </c>
      <c r="AI583" s="22" cm="1">
        <f t="array" ref="AI583">IF(U583="",0,IFERROR((U583-AVERAGEIFS($U$3:$U$722,$A$3:$A$722,$A583))/_xlfn.STDEV.S(_xlfn._xlws.FILTER($U$3:$U$722,$A$3:$A$722=$A583)),0))</f>
        <v>-0.55499958765044066</v>
      </c>
      <c r="AJ583" s="25">
        <f t="array" ref="AJ583">IFERROR((Z583-AVERAGEIFS($Z$3:$Z$722,$A$3:$A$722,$A583))/_xlfn.STDEV.S(_xlfn._xlws.FILTER($Z$3:$Z$722,$A$3:$A$722=$A583)),"")</f>
        <v>0.61104472475789573</v>
      </c>
      <c r="AK583" s="28">
        <f t="array" ref="AK583">IFERROR((AG583-AVERAGEIFS($AG$3:$AG$722,$A$3:$A$722,$A583))/_xlfn.STDEV.S(_xlfn._xlws.FILTER($AG$3:$AG$722,$A$3:$A$722=$A583)),"")</f>
        <v>1.0006838398048961</v>
      </c>
      <c r="AL583" s="31">
        <f t="array" ref="AL583">IFERROR((AH583-AVERAGEIFS($AH$3:$AH$722,$A$3:$A$722,$A583))/_xlfn.STDEV.S(_xlfn._xlws.FILTER($AH$3:$AH$722,$A$3:$A$722=$A583)),"")</f>
        <v>0.6857865242303729</v>
      </c>
      <c r="AM583" s="18">
        <f t="shared" si="190"/>
        <v>-1.1760585910585599</v>
      </c>
      <c r="AN583" s="18">
        <f t="shared" si="191"/>
        <v>-1.0014278650223529E-2</v>
      </c>
      <c r="AO583">
        <f t="shared" si="192"/>
        <v>-1.1660443124083364</v>
      </c>
      <c r="AP583">
        <f t="shared" si="193"/>
        <v>1.4451621582972114</v>
      </c>
      <c r="AQ583">
        <f t="shared" si="194"/>
        <v>0.86195259008478409</v>
      </c>
      <c r="AR583" s="18" t="str">
        <f t="shared" si="195"/>
        <v>D. 균형일치형</v>
      </c>
      <c r="AS583">
        <f t="shared" si="196"/>
        <v>3.76</v>
      </c>
      <c r="AT583">
        <f t="shared" si="197"/>
        <v>3</v>
      </c>
      <c r="AU583">
        <f t="shared" si="198"/>
        <v>4.5</v>
      </c>
      <c r="AV583">
        <f t="shared" si="199"/>
        <v>2.5</v>
      </c>
    </row>
    <row r="584" spans="1:48" x14ac:dyDescent="0.3">
      <c r="A584" t="s">
        <v>150</v>
      </c>
      <c r="B584" t="s">
        <v>142</v>
      </c>
      <c r="C584">
        <v>2024</v>
      </c>
      <c r="D584" t="s">
        <v>92</v>
      </c>
      <c r="E584">
        <v>6</v>
      </c>
      <c r="F584">
        <v>6</v>
      </c>
      <c r="G584">
        <v>6</v>
      </c>
      <c r="H584">
        <v>4</v>
      </c>
      <c r="I584">
        <f t="shared" si="180"/>
        <v>5.4</v>
      </c>
      <c r="J584">
        <f t="array" ref="J584">STDEV(IF(($B$3:$B$722=$B584)*($C$3:$C$722=$C584)*($D$3:$D$722=$D584),$E$3:$E$722))</f>
        <v>0.96609178307929455</v>
      </c>
      <c r="K584">
        <f t="shared" si="181"/>
        <v>6.2</v>
      </c>
      <c r="L584">
        <f t="array" ref="L584">STDEV(IF(($B$3:$B$722=$B584)*($C$3:$C$722=$C584)*($D$3:$D$722=$D584),$F$3:$F$722))</f>
        <v>1.4757295747452446</v>
      </c>
      <c r="M584">
        <f t="shared" si="182"/>
        <v>6.6</v>
      </c>
      <c r="N584">
        <f t="array" ref="N584">STDEV(IF(($B$3:$B$722=$B584)*($C$3:$C$722=$C584)*($D$3:$D$722=$D584),$G$3:$G$722))</f>
        <v>1.3498971154211048</v>
      </c>
      <c r="O584">
        <f t="shared" si="183"/>
        <v>4.2</v>
      </c>
      <c r="P584">
        <f t="array" ref="P584">STDEV(IF(($B$3:$B$722=$B584)*($C$3:$C$722=$C584)*($D$3:$D$722=$D584),$H$3:$H$722))</f>
        <v>1.1352924243950933</v>
      </c>
      <c r="Q584" s="35">
        <f t="shared" si="184"/>
        <v>0.62105900340811926</v>
      </c>
      <c r="R584">
        <f t="shared" si="185"/>
        <v>-0.13552618543578773</v>
      </c>
      <c r="S584">
        <f t="shared" si="186"/>
        <v>-0.44447831849231539</v>
      </c>
      <c r="T584">
        <f t="shared" si="187"/>
        <v>-0.17616606585441122</v>
      </c>
      <c r="U584" s="22">
        <v>0.52771052631578941</v>
      </c>
      <c r="V584">
        <v>12</v>
      </c>
      <c r="W584">
        <v>1</v>
      </c>
      <c r="X584">
        <v>6</v>
      </c>
      <c r="Y584">
        <v>19</v>
      </c>
      <c r="Z584" s="25">
        <v>3.76</v>
      </c>
      <c r="AA584" s="28">
        <v>4.04</v>
      </c>
      <c r="AB584" s="28">
        <v>3.52</v>
      </c>
      <c r="AC584" s="28">
        <v>3.28</v>
      </c>
      <c r="AD584" s="31">
        <v>3.32</v>
      </c>
      <c r="AE584" s="31">
        <v>2.76</v>
      </c>
      <c r="AF584">
        <v>25</v>
      </c>
      <c r="AG584" s="28">
        <f t="shared" si="188"/>
        <v>3.6133333333333333</v>
      </c>
      <c r="AH584" s="31">
        <f t="shared" si="189"/>
        <v>3.04</v>
      </c>
      <c r="AI584" s="22" cm="1">
        <f t="array" ref="AI584">IF(U584="",0,IFERROR((U584-AVERAGEIFS($U$3:$U$722,$A$3:$A$722,$A584))/_xlfn.STDEV.S(_xlfn._xlws.FILTER($U$3:$U$722,$A$3:$A$722=$A584)),0))</f>
        <v>1.5880989860891344</v>
      </c>
      <c r="AJ584" s="25">
        <f t="array" ref="AJ584">IFERROR((Z584-AVERAGEIFS($Z$3:$Z$722,$A$3:$A$722,$A584))/_xlfn.STDEV.S(_xlfn._xlws.FILTER($Z$3:$Z$722,$A$3:$A$722=$A584)),"")</f>
        <v>0.73874662422998227</v>
      </c>
      <c r="AK584" s="28">
        <f t="array" ref="AK584">IFERROR((AG584-AVERAGEIFS($AG$3:$AG$722,$A$3:$A$722,$A584))/_xlfn.STDEV.S(_xlfn._xlws.FILTER($AG$3:$AG$722,$A$3:$A$722=$A584)),"")</f>
        <v>0.97515955318866177</v>
      </c>
      <c r="AL584" s="31">
        <f t="array" ref="AL584">IFERROR((AH584-AVERAGEIFS($AH$3:$AH$722,$A$3:$A$722,$A584))/_xlfn.STDEV.S(_xlfn._xlws.FILTER($AH$3:$AH$722,$A$3:$A$722=$A584)),"")</f>
        <v>1.1422372137414745</v>
      </c>
      <c r="AM584" s="18">
        <f t="shared" si="190"/>
        <v>0.9670399826810151</v>
      </c>
      <c r="AN584" s="18">
        <f t="shared" si="191"/>
        <v>0.11768762082186301</v>
      </c>
      <c r="AO584">
        <f t="shared" si="192"/>
        <v>0.84935236185915208</v>
      </c>
      <c r="AP584">
        <f t="shared" si="193"/>
        <v>1.4196378716809772</v>
      </c>
      <c r="AQ584">
        <f t="shared" si="194"/>
        <v>1.3184032795958858</v>
      </c>
      <c r="AR584" s="18" t="str">
        <f t="shared" si="195"/>
        <v>D. 균형일치형</v>
      </c>
      <c r="AS584">
        <f t="shared" si="196"/>
        <v>3</v>
      </c>
      <c r="AT584">
        <f t="shared" si="197"/>
        <v>4.5</v>
      </c>
      <c r="AU584">
        <f t="shared" si="198"/>
        <v>2.5</v>
      </c>
      <c r="AV584">
        <f t="shared" si="199"/>
        <v>3.4</v>
      </c>
    </row>
    <row r="585" spans="1:48" x14ac:dyDescent="0.3">
      <c r="A585" t="s">
        <v>150</v>
      </c>
      <c r="B585" t="s">
        <v>142</v>
      </c>
      <c r="C585">
        <v>2024</v>
      </c>
      <c r="D585" t="s">
        <v>93</v>
      </c>
      <c r="E585">
        <v>6</v>
      </c>
      <c r="F585">
        <v>6</v>
      </c>
      <c r="G585">
        <v>6</v>
      </c>
      <c r="H585">
        <v>4</v>
      </c>
      <c r="I585">
        <f t="shared" si="180"/>
        <v>5.4</v>
      </c>
      <c r="J585">
        <f t="array" ref="J585">STDEV(IF(($B$3:$B$722=$B585)*($C$3:$C$722=$C585)*($D$3:$D$722=$D585),$E$3:$E$722))</f>
        <v>0.96609178307929455</v>
      </c>
      <c r="K585">
        <f t="shared" si="181"/>
        <v>6.2</v>
      </c>
      <c r="L585">
        <f t="array" ref="L585">STDEV(IF(($B$3:$B$722=$B585)*($C$3:$C$722=$C585)*($D$3:$D$722=$D585),$F$3:$F$722))</f>
        <v>1.4757295747452446</v>
      </c>
      <c r="M585">
        <f t="shared" si="182"/>
        <v>6.6</v>
      </c>
      <c r="N585">
        <f t="array" ref="N585">STDEV(IF(($B$3:$B$722=$B585)*($C$3:$C$722=$C585)*($D$3:$D$722=$D585),$G$3:$G$722))</f>
        <v>1.3498971154211048</v>
      </c>
      <c r="O585">
        <f t="shared" si="183"/>
        <v>4.2</v>
      </c>
      <c r="P585">
        <f t="array" ref="P585">STDEV(IF(($B$3:$B$722=$B585)*($C$3:$C$722=$C585)*($D$3:$D$722=$D585),$H$3:$H$722))</f>
        <v>1.1352924243950933</v>
      </c>
      <c r="Q585" s="35">
        <f t="shared" si="184"/>
        <v>0.62105900340811926</v>
      </c>
      <c r="R585">
        <f t="shared" si="185"/>
        <v>-0.13552618543578773</v>
      </c>
      <c r="S585">
        <f t="shared" si="186"/>
        <v>-0.44447831849231539</v>
      </c>
      <c r="T585">
        <f t="shared" si="187"/>
        <v>-0.17616606585441122</v>
      </c>
      <c r="U585" s="22">
        <v>0.34032000000000001</v>
      </c>
      <c r="V585">
        <v>3</v>
      </c>
      <c r="W585">
        <v>2</v>
      </c>
      <c r="X585">
        <v>0</v>
      </c>
      <c r="Y585">
        <v>5</v>
      </c>
      <c r="Z585" s="25">
        <v>3</v>
      </c>
      <c r="AA585" s="28">
        <v>3.4444444444444451</v>
      </c>
      <c r="AB585" s="28">
        <v>2.4444444444444451</v>
      </c>
      <c r="AC585" s="28">
        <v>2.4444444444444451</v>
      </c>
      <c r="AD585" s="31">
        <v>2.7777777777777781</v>
      </c>
      <c r="AE585" s="31">
        <v>2.2222222222222219</v>
      </c>
      <c r="AF585">
        <v>9</v>
      </c>
      <c r="AG585" s="28">
        <f t="shared" si="188"/>
        <v>2.7777777777777786</v>
      </c>
      <c r="AH585" s="31">
        <f t="shared" si="189"/>
        <v>2.5</v>
      </c>
      <c r="AI585" s="22" cm="1">
        <f t="array" ref="AI585">IF(U585="",0,IFERROR((U585-AVERAGEIFS($U$3:$U$722,$A$3:$A$722,$A585))/_xlfn.STDEV.S(_xlfn._xlws.FILTER($U$3:$U$722,$A$3:$A$722=$A585)),0))</f>
        <v>1.1220045654398194</v>
      </c>
      <c r="AJ585" s="25">
        <f t="array" ref="AJ585">IFERROR((Z585-AVERAGEIFS($Z$3:$Z$722,$A$3:$A$722,$A585))/_xlfn.STDEV.S(_xlfn._xlws.FILTER($Z$3:$Z$722,$A$3:$A$722=$A585)),"")</f>
        <v>-0.59992156333947999</v>
      </c>
      <c r="AK585" s="28">
        <f t="array" ref="AK585">IFERROR((AG585-AVERAGEIFS($AG$3:$AG$722,$A$3:$A$722,$A585))/_xlfn.STDEV.S(_xlfn._xlws.FILTER($AG$3:$AG$722,$A$3:$A$722=$A585)),"")</f>
        <v>-0.85286554542163828</v>
      </c>
      <c r="AL585" s="31">
        <f t="array" ref="AL585">IFERROR((AH585-AVERAGEIFS($AH$3:$AH$722,$A$3:$A$722,$A585))/_xlfn.STDEV.S(_xlfn._xlws.FILTER($AH$3:$AH$722,$A$3:$A$722=$A585)),"")</f>
        <v>-0.22237661234015785</v>
      </c>
      <c r="AM585" s="18">
        <f t="shared" si="190"/>
        <v>0.50094556203170015</v>
      </c>
      <c r="AN585" s="18">
        <f t="shared" si="191"/>
        <v>-1.2209805667475992</v>
      </c>
      <c r="AO585">
        <f t="shared" si="192"/>
        <v>1.7219261287792995</v>
      </c>
      <c r="AP585">
        <f t="shared" si="193"/>
        <v>-0.40838722692932289</v>
      </c>
      <c r="AQ585">
        <f t="shared" si="194"/>
        <v>-4.6210546485746629E-2</v>
      </c>
      <c r="AR585" s="18" t="str">
        <f t="shared" si="195"/>
        <v>C. 내부은폐형</v>
      </c>
      <c r="AS585">
        <f t="shared" si="196"/>
        <v>4.5</v>
      </c>
      <c r="AT585">
        <f t="shared" si="197"/>
        <v>2.5</v>
      </c>
      <c r="AU585">
        <f t="shared" si="198"/>
        <v>3.4</v>
      </c>
      <c r="AV585">
        <f t="shared" si="199"/>
        <v>3.666666666666667</v>
      </c>
    </row>
    <row r="586" spans="1:48" x14ac:dyDescent="0.3">
      <c r="A586" t="s">
        <v>150</v>
      </c>
      <c r="B586" t="s">
        <v>142</v>
      </c>
      <c r="C586">
        <v>2024</v>
      </c>
      <c r="D586" t="s">
        <v>94</v>
      </c>
      <c r="E586">
        <v>6</v>
      </c>
      <c r="F586">
        <v>6</v>
      </c>
      <c r="G586">
        <v>6</v>
      </c>
      <c r="H586">
        <v>4</v>
      </c>
      <c r="I586">
        <f t="shared" si="180"/>
        <v>5.4</v>
      </c>
      <c r="J586">
        <f t="array" ref="J586">STDEV(IF(($B$3:$B$722=$B586)*($C$3:$C$722=$C586)*($D$3:$D$722=$D586),$E$3:$E$722))</f>
        <v>0.96609178307929455</v>
      </c>
      <c r="K586">
        <f t="shared" si="181"/>
        <v>6.2</v>
      </c>
      <c r="L586">
        <f t="array" ref="L586">STDEV(IF(($B$3:$B$722=$B586)*($C$3:$C$722=$C586)*($D$3:$D$722=$D586),$F$3:$F$722))</f>
        <v>1.4757295747452446</v>
      </c>
      <c r="M586">
        <f t="shared" si="182"/>
        <v>6.6</v>
      </c>
      <c r="N586">
        <f t="array" ref="N586">STDEV(IF(($B$3:$B$722=$B586)*($C$3:$C$722=$C586)*($D$3:$D$722=$D586),$G$3:$G$722))</f>
        <v>1.3498971154211048</v>
      </c>
      <c r="O586">
        <f t="shared" si="183"/>
        <v>4.2</v>
      </c>
      <c r="P586">
        <f t="array" ref="P586">STDEV(IF(($B$3:$B$722=$B586)*($C$3:$C$722=$C586)*($D$3:$D$722=$D586),$H$3:$H$722))</f>
        <v>1.1352924243950933</v>
      </c>
      <c r="Q586" s="35">
        <f t="shared" si="184"/>
        <v>0.62105900340811926</v>
      </c>
      <c r="R586">
        <f t="shared" si="185"/>
        <v>-0.13552618543578773</v>
      </c>
      <c r="S586">
        <f t="shared" si="186"/>
        <v>-0.44447831849231539</v>
      </c>
      <c r="T586">
        <f t="shared" si="187"/>
        <v>-0.17616606585441122</v>
      </c>
      <c r="U586" s="22">
        <v>-0.104776923076923</v>
      </c>
      <c r="V586">
        <v>3</v>
      </c>
      <c r="W586">
        <v>5</v>
      </c>
      <c r="X586">
        <v>5</v>
      </c>
      <c r="Y586">
        <v>13</v>
      </c>
      <c r="Z586" s="25">
        <v>4.5</v>
      </c>
      <c r="AA586" s="28">
        <v>4.5</v>
      </c>
      <c r="AB586" s="28">
        <v>3</v>
      </c>
      <c r="AC586" s="28">
        <v>2.5</v>
      </c>
      <c r="AD586" s="31">
        <v>4</v>
      </c>
      <c r="AE586" s="31">
        <v>1.5</v>
      </c>
      <c r="AF586">
        <v>2</v>
      </c>
      <c r="AG586" s="28">
        <f t="shared" si="188"/>
        <v>3.3333333333333335</v>
      </c>
      <c r="AH586" s="31">
        <f t="shared" si="189"/>
        <v>2.75</v>
      </c>
      <c r="AI586" s="22" cm="1">
        <f t="array" ref="AI586">IF(U586="",0,IFERROR((U586-AVERAGEIFS($U$3:$U$722,$A$3:$A$722,$A586))/_xlfn.STDEV.S(_xlfn._xlws.FILTER($U$3:$U$722,$A$3:$A$722=$A586)),0))</f>
        <v>1.4919823360994268E-2</v>
      </c>
      <c r="AJ586" s="25">
        <f t="array" ref="AJ586">IFERROR((Z586-AVERAGEIFS($Z$3:$Z$722,$A$3:$A$722,$A586))/_xlfn.STDEV.S(_xlfn._xlws.FILTER($Z$3:$Z$722,$A$3:$A$722=$A586)),"")</f>
        <v>2.0421867016002491</v>
      </c>
      <c r="AK586" s="28">
        <f t="array" ref="AK586">IFERROR((AG586-AVERAGEIFS($AG$3:$AG$722,$A$3:$A$722,$A586))/_xlfn.STDEV.S(_xlfn._xlws.FILTER($AG$3:$AG$722,$A$3:$A$722=$A586)),"")</f>
        <v>0.36257667439903973</v>
      </c>
      <c r="AL586" s="31">
        <f t="array" ref="AL586">IFERROR((AH586-AVERAGEIFS($AH$3:$AH$722,$A$3:$A$722,$A586))/_xlfn.STDEV.S(_xlfn._xlws.FILTER($AH$3:$AH$722,$A$3:$A$722=$A586)),"")</f>
        <v>0.40938904788282005</v>
      </c>
      <c r="AM586" s="18">
        <f t="shared" si="190"/>
        <v>-0.60613918004712497</v>
      </c>
      <c r="AN586" s="18">
        <f t="shared" si="191"/>
        <v>1.4211276981921297</v>
      </c>
      <c r="AO586">
        <f t="shared" si="192"/>
        <v>-2.0272668782392547</v>
      </c>
      <c r="AP586">
        <f t="shared" si="193"/>
        <v>0.80705499289135507</v>
      </c>
      <c r="AQ586">
        <f t="shared" si="194"/>
        <v>0.58555511373723124</v>
      </c>
      <c r="AR586" s="18" t="str">
        <f t="shared" si="195"/>
        <v>B. 외부미화형</v>
      </c>
      <c r="AS586">
        <f t="shared" si="196"/>
        <v>2.5</v>
      </c>
      <c r="AT586">
        <f t="shared" si="197"/>
        <v>3.4</v>
      </c>
      <c r="AU586">
        <f t="shared" si="198"/>
        <v>3.666666666666667</v>
      </c>
      <c r="AV586">
        <f t="shared" si="199"/>
        <v>2.5</v>
      </c>
    </row>
    <row r="587" spans="1:48" x14ac:dyDescent="0.3">
      <c r="A587" t="s">
        <v>150</v>
      </c>
      <c r="B587" t="s">
        <v>142</v>
      </c>
      <c r="C587">
        <v>2025</v>
      </c>
      <c r="D587" t="s">
        <v>95</v>
      </c>
      <c r="E587">
        <v>4</v>
      </c>
      <c r="F587">
        <v>4</v>
      </c>
      <c r="G587">
        <v>8</v>
      </c>
      <c r="H587">
        <v>2</v>
      </c>
      <c r="I587">
        <f t="shared" si="180"/>
        <v>5</v>
      </c>
      <c r="J587">
        <f t="array" ref="J587">STDEV(IF(($B$3:$B$722=$B587)*($C$3:$C$722=$C587)*($D$3:$D$722=$D587),$E$3:$E$722))</f>
        <v>1.699673171197595</v>
      </c>
      <c r="K587">
        <f t="shared" si="181"/>
        <v>6</v>
      </c>
      <c r="L587">
        <f t="array" ref="L587">STDEV(IF(($B$3:$B$722=$B587)*($C$3:$C$722=$C587)*($D$3:$D$722=$D587),$F$3:$F$722))</f>
        <v>1.3333333333333333</v>
      </c>
      <c r="M587">
        <f t="shared" si="182"/>
        <v>7</v>
      </c>
      <c r="N587">
        <f t="array" ref="N587">STDEV(IF(($B$3:$B$722=$B587)*($C$3:$C$722=$C587)*($D$3:$D$722=$D587),$G$3:$G$722))</f>
        <v>1.0540925533894598</v>
      </c>
      <c r="O587">
        <f t="shared" si="183"/>
        <v>3.6</v>
      </c>
      <c r="P587">
        <f t="array" ref="P587">STDEV(IF(($B$3:$B$722=$B587)*($C$3:$C$722=$C587)*($D$3:$D$722=$D587),$H$3:$H$722))</f>
        <v>2.4585451886114367</v>
      </c>
      <c r="Q587" s="35">
        <f t="shared" si="184"/>
        <v>-0.58834840541455213</v>
      </c>
      <c r="R587">
        <f t="shared" si="185"/>
        <v>-1.5</v>
      </c>
      <c r="S587">
        <f t="shared" si="186"/>
        <v>0.94868329805051377</v>
      </c>
      <c r="T587">
        <f t="shared" si="187"/>
        <v>-0.65079137345596849</v>
      </c>
      <c r="U587" s="22">
        <v>-0.66600781249999996</v>
      </c>
      <c r="V587">
        <v>2</v>
      </c>
      <c r="W587">
        <v>47</v>
      </c>
      <c r="X587">
        <v>15</v>
      </c>
      <c r="Y587">
        <v>64</v>
      </c>
      <c r="Z587" s="25">
        <v>2.5</v>
      </c>
      <c r="AA587" s="28">
        <v>4</v>
      </c>
      <c r="AB587" s="28">
        <v>2</v>
      </c>
      <c r="AC587" s="28">
        <v>1</v>
      </c>
      <c r="AD587" s="31">
        <v>3</v>
      </c>
      <c r="AE587" s="31">
        <v>1</v>
      </c>
      <c r="AF587">
        <v>2</v>
      </c>
      <c r="AG587" s="28">
        <f t="shared" si="188"/>
        <v>2.3333333333333335</v>
      </c>
      <c r="AH587" s="31">
        <f t="shared" si="189"/>
        <v>2</v>
      </c>
      <c r="AI587" s="22" cm="1">
        <f t="array" ref="AI587">IF(U587="",0,IFERROR((U587-AVERAGEIFS($U$3:$U$722,$A$3:$A$722,$A587))/_xlfn.STDEV.S(_xlfn._xlws.FILTER($U$3:$U$722,$A$3:$A$722=$A587)),0))</f>
        <v>-1.3810236717510505</v>
      </c>
      <c r="AJ587" s="25">
        <f t="array" ref="AJ587">IFERROR((Z587-AVERAGEIFS($Z$3:$Z$722,$A$3:$A$722,$A587))/_xlfn.STDEV.S(_xlfn._xlws.FILTER($Z$3:$Z$722,$A$3:$A$722=$A587)),"")</f>
        <v>-1.4806243183193897</v>
      </c>
      <c r="AK587" s="28">
        <f t="array" ref="AK587">IFERROR((AG587-AVERAGEIFS($AG$3:$AG$722,$A$3:$A$722,$A587))/_xlfn.STDEV.S(_xlfn._xlws.FILTER($AG$3:$AG$722,$A$3:$A$722=$A587)),"")</f>
        <v>-1.8252193212781833</v>
      </c>
      <c r="AL587" s="31">
        <f t="array" ref="AL587">IFERROR((AH587-AVERAGEIFS($AH$3:$AH$722,$A$3:$A$722,$A587))/_xlfn.STDEV.S(_xlfn._xlws.FILTER($AH$3:$AH$722,$A$3:$A$722=$A587)),"")</f>
        <v>-1.4859079327861135</v>
      </c>
      <c r="AM587" s="18">
        <f t="shared" si="190"/>
        <v>-0.79267526633649832</v>
      </c>
      <c r="AN587" s="18">
        <f t="shared" si="191"/>
        <v>-0.89227591290483754</v>
      </c>
      <c r="AO587">
        <f t="shared" si="192"/>
        <v>9.9600646568339224E-2</v>
      </c>
      <c r="AP587">
        <f t="shared" si="193"/>
        <v>-2.7739026193286973</v>
      </c>
      <c r="AQ587">
        <f t="shared" si="194"/>
        <v>-0.83511655933014506</v>
      </c>
      <c r="AR587" s="18" t="str">
        <f t="shared" si="195"/>
        <v>A. 총체적과장형</v>
      </c>
      <c r="AS587">
        <f t="shared" si="196"/>
        <v>3.4</v>
      </c>
      <c r="AT587">
        <f t="shared" si="197"/>
        <v>3.666666666666667</v>
      </c>
      <c r="AU587">
        <f t="shared" si="198"/>
        <v>2.5</v>
      </c>
      <c r="AV587" t="str">
        <f t="shared" si="199"/>
        <v/>
      </c>
    </row>
    <row r="588" spans="1:48" x14ac:dyDescent="0.3">
      <c r="A588" t="s">
        <v>150</v>
      </c>
      <c r="B588" t="s">
        <v>142</v>
      </c>
      <c r="C588">
        <v>2025</v>
      </c>
      <c r="D588" t="s">
        <v>96</v>
      </c>
      <c r="E588">
        <v>4</v>
      </c>
      <c r="F588">
        <v>4</v>
      </c>
      <c r="G588">
        <v>8</v>
      </c>
      <c r="H588">
        <v>2</v>
      </c>
      <c r="I588">
        <f t="shared" si="180"/>
        <v>5</v>
      </c>
      <c r="J588">
        <f t="array" ref="J588">STDEV(IF(($B$3:$B$722=$B588)*($C$3:$C$722=$C588)*($D$3:$D$722=$D588),$E$3:$E$722))</f>
        <v>1.699673171197595</v>
      </c>
      <c r="K588">
        <f t="shared" si="181"/>
        <v>6</v>
      </c>
      <c r="L588">
        <f t="array" ref="L588">STDEV(IF(($B$3:$B$722=$B588)*($C$3:$C$722=$C588)*($D$3:$D$722=$D588),$F$3:$F$722))</f>
        <v>1.3333333333333333</v>
      </c>
      <c r="M588">
        <f t="shared" si="182"/>
        <v>7</v>
      </c>
      <c r="N588">
        <f t="array" ref="N588">STDEV(IF(($B$3:$B$722=$B588)*($C$3:$C$722=$C588)*($D$3:$D$722=$D588),$G$3:$G$722))</f>
        <v>1.0540925533894598</v>
      </c>
      <c r="O588">
        <f t="shared" si="183"/>
        <v>3.6</v>
      </c>
      <c r="P588">
        <f t="array" ref="P588">STDEV(IF(($B$3:$B$722=$B588)*($C$3:$C$722=$C588)*($D$3:$D$722=$D588),$H$3:$H$722))</f>
        <v>2.4585451886114367</v>
      </c>
      <c r="Q588" s="35">
        <f t="shared" si="184"/>
        <v>-0.58834840541455213</v>
      </c>
      <c r="R588">
        <f t="shared" si="185"/>
        <v>-1.5</v>
      </c>
      <c r="S588">
        <f t="shared" si="186"/>
        <v>0.94868329805051377</v>
      </c>
      <c r="T588">
        <f t="shared" si="187"/>
        <v>-0.65079137345596849</v>
      </c>
      <c r="U588" s="22">
        <v>-0.474165</v>
      </c>
      <c r="V588">
        <v>1</v>
      </c>
      <c r="W588">
        <v>12</v>
      </c>
      <c r="X588">
        <v>7</v>
      </c>
      <c r="Y588">
        <v>20</v>
      </c>
      <c r="Z588" s="25">
        <v>3.4</v>
      </c>
      <c r="AA588" s="28">
        <v>3.4</v>
      </c>
      <c r="AB588" s="28">
        <v>2.6</v>
      </c>
      <c r="AC588" s="28">
        <v>2.4</v>
      </c>
      <c r="AD588" s="31">
        <v>2.6</v>
      </c>
      <c r="AE588" s="31">
        <v>1.6</v>
      </c>
      <c r="AF588">
        <v>5</v>
      </c>
      <c r="AG588" s="28">
        <f t="shared" si="188"/>
        <v>2.8000000000000003</v>
      </c>
      <c r="AH588" s="31">
        <f t="shared" si="189"/>
        <v>2.1</v>
      </c>
      <c r="AI588" s="22" cm="1">
        <f t="array" ref="AI588">IF(U588="",0,IFERROR((U588-AVERAGEIFS($U$3:$U$722,$A$3:$A$722,$A588))/_xlfn.STDEV.S(_xlfn._xlws.FILTER($U$3:$U$722,$A$3:$A$722=$A588)),0))</f>
        <v>-0.90385512803695778</v>
      </c>
      <c r="AJ588" s="25">
        <f t="array" ref="AJ588">IFERROR((Z588-AVERAGEIFS($Z$3:$Z$722,$A$3:$A$722,$A588))/_xlfn.STDEV.S(_xlfn._xlws.FILTER($Z$3:$Z$722,$A$3:$A$722=$A588)),"")</f>
        <v>0.10464064064444753</v>
      </c>
      <c r="AK588" s="28">
        <f t="array" ref="AK588">IFERROR((AG588-AVERAGEIFS($AG$3:$AG$722,$A$3:$A$722,$A588))/_xlfn.STDEV.S(_xlfn._xlws.FILTER($AG$3:$AG$722,$A$3:$A$722=$A588)),"")</f>
        <v>-0.80424785662881226</v>
      </c>
      <c r="AL588" s="31">
        <f t="array" ref="AL588">IFERROR((AH588-AVERAGEIFS($AH$3:$AH$722,$A$3:$A$722,$A588))/_xlfn.STDEV.S(_xlfn._xlws.FILTER($AH$3:$AH$722,$A$3:$A$722=$A588)),"")</f>
        <v>-1.2332016686969223</v>
      </c>
      <c r="AM588" s="18">
        <f t="shared" si="190"/>
        <v>-0.31550672262240564</v>
      </c>
      <c r="AN588" s="18">
        <f t="shared" si="191"/>
        <v>0.69298904605899969</v>
      </c>
      <c r="AO588">
        <f t="shared" si="192"/>
        <v>-1.0084957686814053</v>
      </c>
      <c r="AP588">
        <f t="shared" si="193"/>
        <v>-1.752931154679326</v>
      </c>
      <c r="AQ588">
        <f t="shared" si="194"/>
        <v>-0.58241029524095378</v>
      </c>
      <c r="AR588" s="18" t="str">
        <f t="shared" si="195"/>
        <v>B. 외부미화형</v>
      </c>
      <c r="AS588">
        <f t="shared" si="196"/>
        <v>3.666666666666667</v>
      </c>
      <c r="AT588">
        <f t="shared" si="197"/>
        <v>2.5</v>
      </c>
      <c r="AU588" t="str">
        <f t="shared" si="198"/>
        <v/>
      </c>
      <c r="AV588" t="str">
        <f t="shared" si="199"/>
        <v/>
      </c>
    </row>
    <row r="589" spans="1:48" x14ac:dyDescent="0.3">
      <c r="A589" t="s">
        <v>150</v>
      </c>
      <c r="B589" t="s">
        <v>142</v>
      </c>
      <c r="C589">
        <v>2025</v>
      </c>
      <c r="D589" t="s">
        <v>97</v>
      </c>
      <c r="E589">
        <v>4</v>
      </c>
      <c r="F589">
        <v>4</v>
      </c>
      <c r="G589">
        <v>8</v>
      </c>
      <c r="H589">
        <v>2</v>
      </c>
      <c r="I589">
        <f t="shared" si="180"/>
        <v>5</v>
      </c>
      <c r="J589">
        <f t="array" ref="J589">STDEV(IF(($B$3:$B$722=$B589)*($C$3:$C$722=$C589)*($D$3:$D$722=$D589),$E$3:$E$722))</f>
        <v>1.699673171197595</v>
      </c>
      <c r="K589">
        <f t="shared" si="181"/>
        <v>6</v>
      </c>
      <c r="L589">
        <f t="array" ref="L589">STDEV(IF(($B$3:$B$722=$B589)*($C$3:$C$722=$C589)*($D$3:$D$722=$D589),$F$3:$F$722))</f>
        <v>1.3333333333333333</v>
      </c>
      <c r="M589">
        <f t="shared" si="182"/>
        <v>7</v>
      </c>
      <c r="N589">
        <f t="array" ref="N589">STDEV(IF(($B$3:$B$722=$B589)*($C$3:$C$722=$C589)*($D$3:$D$722=$D589),$G$3:$G$722))</f>
        <v>1.0540925533894598</v>
      </c>
      <c r="O589">
        <f t="shared" si="183"/>
        <v>3.6</v>
      </c>
      <c r="P589">
        <f t="array" ref="P589">STDEV(IF(($B$3:$B$722=$B589)*($C$3:$C$722=$C589)*($D$3:$D$722=$D589),$H$3:$H$722))</f>
        <v>2.4585451886114367</v>
      </c>
      <c r="Q589" s="35">
        <f t="shared" si="184"/>
        <v>-0.58834840541455213</v>
      </c>
      <c r="R589">
        <f t="shared" si="185"/>
        <v>-1.5</v>
      </c>
      <c r="S589">
        <f t="shared" si="186"/>
        <v>0.94868329805051377</v>
      </c>
      <c r="T589">
        <f t="shared" si="187"/>
        <v>-0.65079137345596849</v>
      </c>
      <c r="U589" s="22">
        <v>-0.3871279069767441</v>
      </c>
      <c r="V589">
        <v>9</v>
      </c>
      <c r="W589">
        <v>26</v>
      </c>
      <c r="X589">
        <v>8</v>
      </c>
      <c r="Y589">
        <v>43</v>
      </c>
      <c r="Z589" s="25">
        <v>3.666666666666667</v>
      </c>
      <c r="AA589" s="28">
        <v>4.166666666666667</v>
      </c>
      <c r="AB589" s="28">
        <v>3.333333333333333</v>
      </c>
      <c r="AC589" s="28">
        <v>3.166666666666667</v>
      </c>
      <c r="AD589" s="31">
        <v>3.333333333333333</v>
      </c>
      <c r="AE589" s="31">
        <v>3.166666666666667</v>
      </c>
      <c r="AF589">
        <v>6</v>
      </c>
      <c r="AG589" s="28">
        <f t="shared" si="188"/>
        <v>3.5555555555555558</v>
      </c>
      <c r="AH589" s="31">
        <f t="shared" si="189"/>
        <v>3.25</v>
      </c>
      <c r="AI589" s="22" cm="1">
        <f t="array" ref="AI589">IF(U589="",0,IFERROR((U589-AVERAGEIFS($U$3:$U$722,$A$3:$A$722,$A589))/_xlfn.STDEV.S(_xlfn._xlws.FILTER($U$3:$U$722,$A$3:$A$722=$A589)),0))</f>
        <v>-0.68736871196643112</v>
      </c>
      <c r="AJ589" s="25">
        <f t="array" ref="AJ589">IFERROR((Z589-AVERAGEIFS($Z$3:$Z$722,$A$3:$A$722,$A589))/_xlfn.STDEV.S(_xlfn._xlws.FILTER($Z$3:$Z$722,$A$3:$A$722=$A589)),"")</f>
        <v>0.5743487766337334</v>
      </c>
      <c r="AK589" s="28">
        <f t="array" ref="AK589">IFERROR((AG589-AVERAGEIFS($AG$3:$AG$722,$A$3:$A$722,$A589))/_xlfn.STDEV.S(_xlfn._xlws.FILTER($AG$3:$AG$722,$A$3:$A$722=$A589)),"")</f>
        <v>0.84875356232731181</v>
      </c>
      <c r="AL589" s="31">
        <f t="array" ref="AL589">IFERROR((AH589-AVERAGEIFS($AH$3:$AH$722,$A$3:$A$722,$A589))/_xlfn.STDEV.S(_xlfn._xlws.FILTER($AH$3:$AH$722,$A$3:$A$722=$A589)),"")</f>
        <v>1.6729203683287759</v>
      </c>
      <c r="AM589" s="18">
        <f t="shared" si="190"/>
        <v>-9.9020306551878989E-2</v>
      </c>
      <c r="AN589" s="18">
        <f t="shared" si="191"/>
        <v>1.1626971820482854</v>
      </c>
      <c r="AO589">
        <f t="shared" si="192"/>
        <v>-1.2617174886001645</v>
      </c>
      <c r="AP589">
        <f t="shared" si="193"/>
        <v>-9.9929735723201962E-2</v>
      </c>
      <c r="AQ589">
        <f t="shared" si="194"/>
        <v>2.3237117417847442</v>
      </c>
      <c r="AR589" s="18" t="str">
        <f t="shared" si="195"/>
        <v>D. 균형일치형</v>
      </c>
      <c r="AS589">
        <f t="shared" si="196"/>
        <v>2.5</v>
      </c>
      <c r="AT589" t="str">
        <f t="shared" si="197"/>
        <v/>
      </c>
      <c r="AU589" t="str">
        <f t="shared" si="198"/>
        <v/>
      </c>
      <c r="AV589" t="str">
        <f t="shared" si="199"/>
        <v/>
      </c>
    </row>
    <row r="590" spans="1:48" x14ac:dyDescent="0.3">
      <c r="A590" t="s">
        <v>150</v>
      </c>
      <c r="B590" t="s">
        <v>142</v>
      </c>
      <c r="C590">
        <v>2025</v>
      </c>
      <c r="D590" t="s">
        <v>98</v>
      </c>
      <c r="E590">
        <v>4</v>
      </c>
      <c r="F590">
        <v>4</v>
      </c>
      <c r="G590">
        <v>8</v>
      </c>
      <c r="H590">
        <v>2</v>
      </c>
      <c r="I590">
        <f t="shared" si="180"/>
        <v>5</v>
      </c>
      <c r="J590">
        <f t="array" ref="J590">STDEV(IF(($B$3:$B$722=$B590)*($C$3:$C$722=$C590)*($D$3:$D$722=$D590),$E$3:$E$722))</f>
        <v>1.699673171197595</v>
      </c>
      <c r="K590">
        <f t="shared" si="181"/>
        <v>6</v>
      </c>
      <c r="L590">
        <f t="array" ref="L590">STDEV(IF(($B$3:$B$722=$B590)*($C$3:$C$722=$C590)*($D$3:$D$722=$D590),$F$3:$F$722))</f>
        <v>1.3333333333333333</v>
      </c>
      <c r="M590">
        <f t="shared" si="182"/>
        <v>7</v>
      </c>
      <c r="N590">
        <f t="array" ref="N590">STDEV(IF(($B$3:$B$722=$B590)*($C$3:$C$722=$C590)*($D$3:$D$722=$D590),$G$3:$G$722))</f>
        <v>1.0540925533894598</v>
      </c>
      <c r="O590">
        <f t="shared" si="183"/>
        <v>3.6</v>
      </c>
      <c r="P590">
        <f t="array" ref="P590">STDEV(IF(($B$3:$B$722=$B590)*($C$3:$C$722=$C590)*($D$3:$D$722=$D590),$H$3:$H$722))</f>
        <v>2.4585451886114367</v>
      </c>
      <c r="Q590" s="35">
        <f t="shared" si="184"/>
        <v>-0.58834840541455213</v>
      </c>
      <c r="R590">
        <f t="shared" si="185"/>
        <v>-1.5</v>
      </c>
      <c r="S590">
        <f t="shared" si="186"/>
        <v>0.94868329805051377</v>
      </c>
      <c r="T590">
        <f t="shared" si="187"/>
        <v>-0.65079137345596849</v>
      </c>
      <c r="U590" s="22">
        <v>-7.3062500000000002E-2</v>
      </c>
      <c r="V590">
        <v>3</v>
      </c>
      <c r="W590">
        <v>4</v>
      </c>
      <c r="X590">
        <v>9</v>
      </c>
      <c r="Y590">
        <v>16</v>
      </c>
      <c r="Z590" s="25">
        <v>2.5</v>
      </c>
      <c r="AA590" s="28">
        <v>3.75</v>
      </c>
      <c r="AB590" s="28">
        <v>2</v>
      </c>
      <c r="AC590" s="28">
        <v>1.75</v>
      </c>
      <c r="AD590" s="31">
        <v>2</v>
      </c>
      <c r="AE590" s="31">
        <v>2</v>
      </c>
      <c r="AF590">
        <v>4</v>
      </c>
      <c r="AG590" s="28">
        <f t="shared" si="188"/>
        <v>2.5</v>
      </c>
      <c r="AH590" s="31">
        <f t="shared" si="189"/>
        <v>2</v>
      </c>
      <c r="AI590" s="22" cm="1">
        <f t="array" ref="AI590">IF(U590="",0,IFERROR((U590-AVERAGEIFS($U$3:$U$722,$A$3:$A$722,$A590))/_xlfn.STDEV.S(_xlfn._xlws.FILTER($U$3:$U$722,$A$3:$A$722=$A590)),0))</f>
        <v>9.3802763394767827E-2</v>
      </c>
      <c r="AJ590" s="25">
        <f t="array" ref="AJ590">IFERROR((Z590-AVERAGEIFS($Z$3:$Z$722,$A$3:$A$722,$A590))/_xlfn.STDEV.S(_xlfn._xlws.FILTER($Z$3:$Z$722,$A$3:$A$722=$A590)),"")</f>
        <v>-1.4806243183193897</v>
      </c>
      <c r="AK590" s="28">
        <f t="array" ref="AK590">IFERROR((AG590-AVERAGEIFS($AG$3:$AG$722,$A$3:$A$722,$A590))/_xlfn.STDEV.S(_xlfn._xlws.FILTER($AG$3:$AG$722,$A$3:$A$722=$A590)),"")</f>
        <v>-1.4605866553319797</v>
      </c>
      <c r="AL590" s="31">
        <f t="array" ref="AL590">IFERROR((AH590-AVERAGEIFS($AH$3:$AH$722,$A$3:$A$722,$A590))/_xlfn.STDEV.S(_xlfn._xlws.FILTER($AH$3:$AH$722,$A$3:$A$722=$A590)),"")</f>
        <v>-1.4859079327861135</v>
      </c>
      <c r="AM590" s="18">
        <f t="shared" si="190"/>
        <v>0.68215116880931992</v>
      </c>
      <c r="AN590" s="18">
        <f t="shared" si="191"/>
        <v>-0.89227591290483754</v>
      </c>
      <c r="AO590">
        <f t="shared" si="192"/>
        <v>1.5744270817141575</v>
      </c>
      <c r="AP590">
        <f t="shared" si="193"/>
        <v>-2.4092699533824935</v>
      </c>
      <c r="AQ590">
        <f t="shared" si="194"/>
        <v>-0.83511655933014506</v>
      </c>
      <c r="AR590" s="18" t="str">
        <f t="shared" si="195"/>
        <v>C. 내부은폐형</v>
      </c>
      <c r="AS590" t="str">
        <f t="shared" si="196"/>
        <v/>
      </c>
      <c r="AT590" t="str">
        <f t="shared" si="197"/>
        <v/>
      </c>
      <c r="AU590" t="str">
        <f t="shared" si="198"/>
        <v/>
      </c>
      <c r="AV590" t="str">
        <f t="shared" si="199"/>
        <v/>
      </c>
    </row>
    <row r="591" spans="1:48" x14ac:dyDescent="0.3">
      <c r="A591" t="s">
        <v>151</v>
      </c>
      <c r="B591" t="s">
        <v>142</v>
      </c>
      <c r="C591">
        <v>2023</v>
      </c>
      <c r="D591" t="s">
        <v>87</v>
      </c>
      <c r="E591">
        <v>6</v>
      </c>
      <c r="F591">
        <v>6</v>
      </c>
      <c r="G591">
        <v>6</v>
      </c>
      <c r="H591">
        <v>6</v>
      </c>
      <c r="I591">
        <f t="shared" si="180"/>
        <v>5.2</v>
      </c>
      <c r="J591">
        <f t="array" ref="J591">STDEV(IF(($B$3:$B$722=$B591)*($C$3:$C$722=$C591)*($D$3:$D$722=$D591),$E$3:$E$722))</f>
        <v>1.9321835661585924</v>
      </c>
      <c r="K591">
        <f t="shared" si="181"/>
        <v>6.4</v>
      </c>
      <c r="L591">
        <f t="array" ref="L591">STDEV(IF(($B$3:$B$722=$B591)*($C$3:$C$722=$C591)*($D$3:$D$722=$D591),$F$3:$F$722))</f>
        <v>0.84327404271156636</v>
      </c>
      <c r="M591">
        <f t="shared" si="182"/>
        <v>7</v>
      </c>
      <c r="N591">
        <f t="array" ref="N591">STDEV(IF(($B$3:$B$722=$B591)*($C$3:$C$722=$C591)*($D$3:$D$722=$D591),$G$3:$G$722))</f>
        <v>1.0540925533894598</v>
      </c>
      <c r="O591">
        <f t="shared" si="183"/>
        <v>4</v>
      </c>
      <c r="P591">
        <f t="array" ref="P591">STDEV(IF(($B$3:$B$722=$B591)*($C$3:$C$722=$C591)*($D$3:$D$722=$D591),$H$3:$H$722))</f>
        <v>2.2607766610417559</v>
      </c>
      <c r="Q591" s="35">
        <f t="shared" si="184"/>
        <v>0.41403933560541228</v>
      </c>
      <c r="R591">
        <f t="shared" si="185"/>
        <v>-0.47434164902525816</v>
      </c>
      <c r="S591">
        <f t="shared" si="186"/>
        <v>-0.94868329805051377</v>
      </c>
      <c r="T591">
        <f t="shared" si="187"/>
        <v>0.88465173692938281</v>
      </c>
      <c r="U591" s="22">
        <v>1.1275E-2</v>
      </c>
      <c r="V591">
        <v>2</v>
      </c>
      <c r="W591">
        <v>1</v>
      </c>
      <c r="X591">
        <v>13</v>
      </c>
      <c r="Y591">
        <v>16</v>
      </c>
      <c r="Z591" s="25">
        <v>3.129032258064516</v>
      </c>
      <c r="AA591" s="28">
        <v>2.903225806451613</v>
      </c>
      <c r="AB591" s="28">
        <v>2.870967741935484</v>
      </c>
      <c r="AC591" s="28">
        <v>2.967741935483871</v>
      </c>
      <c r="AD591" s="31">
        <v>2.612903225806452</v>
      </c>
      <c r="AE591" s="31">
        <v>2.5483870967741931</v>
      </c>
      <c r="AF591">
        <v>31</v>
      </c>
      <c r="AG591" s="28">
        <f t="shared" si="188"/>
        <v>2.913978494623656</v>
      </c>
      <c r="AH591" s="31">
        <f t="shared" si="189"/>
        <v>2.5806451612903225</v>
      </c>
      <c r="AI591" s="22" cm="1">
        <f t="array" ref="AI591">IF(U591="",0,IFERROR((U591-AVERAGEIFS($U$3:$U$722,$A$3:$A$722,$A591))/_xlfn.STDEV.S(_xlfn._xlws.FILTER($U$3:$U$722,$A$3:$A$722=$A591)),0))</f>
        <v>0.17203396462281573</v>
      </c>
      <c r="AJ591" s="25">
        <f t="array" ref="AJ591">IFERROR((Z591-AVERAGEIFS($Z$3:$Z$722,$A$3:$A$722,$A591))/_xlfn.STDEV.S(_xlfn._xlws.FILTER($Z$3:$Z$722,$A$3:$A$722=$A591)),"")</f>
        <v>-1.1957980194739899</v>
      </c>
      <c r="AK591" s="28">
        <f t="array" ref="AK591">IFERROR((AG591-AVERAGEIFS($AG$3:$AG$722,$A$3:$A$722,$A591))/_xlfn.STDEV.S(_xlfn._xlws.FILTER($AG$3:$AG$722,$A$3:$A$722=$A591)),"")</f>
        <v>5.9603470914128924E-2</v>
      </c>
      <c r="AL591" s="31">
        <f t="array" ref="AL591">IFERROR((AH591-AVERAGEIFS($AH$3:$AH$722,$A$3:$A$722,$A591))/_xlfn.STDEV.S(_xlfn._xlws.FILTER($AH$3:$AH$722,$A$3:$A$722=$A591)),"")</f>
        <v>-0.75092496845935075</v>
      </c>
      <c r="AM591" s="18">
        <f t="shared" si="190"/>
        <v>-0.24200537098259656</v>
      </c>
      <c r="AN591" s="18">
        <f t="shared" si="191"/>
        <v>-1.6098373550794021</v>
      </c>
      <c r="AO591">
        <f t="shared" si="192"/>
        <v>1.3678319840968056</v>
      </c>
      <c r="AP591">
        <f t="shared" si="193"/>
        <v>1.0082867689646426</v>
      </c>
      <c r="AQ591">
        <f t="shared" si="194"/>
        <v>-1.6355767053887336</v>
      </c>
      <c r="AR591" s="18" t="str">
        <f t="shared" si="195"/>
        <v>D. 균형일치형</v>
      </c>
      <c r="AS591">
        <f t="shared" si="196"/>
        <v>3.3611111111111112</v>
      </c>
      <c r="AT591">
        <f t="shared" si="197"/>
        <v>3.464285714285714</v>
      </c>
      <c r="AU591">
        <f t="shared" si="198"/>
        <v>3.4285714285714279</v>
      </c>
      <c r="AV591">
        <f t="shared" si="199"/>
        <v>3.5</v>
      </c>
    </row>
    <row r="592" spans="1:48" x14ac:dyDescent="0.3">
      <c r="A592" t="s">
        <v>151</v>
      </c>
      <c r="B592" t="s">
        <v>142</v>
      </c>
      <c r="C592">
        <v>2023</v>
      </c>
      <c r="D592" t="s">
        <v>88</v>
      </c>
      <c r="E592">
        <v>6</v>
      </c>
      <c r="F592">
        <v>6</v>
      </c>
      <c r="G592">
        <v>6</v>
      </c>
      <c r="H592">
        <v>6</v>
      </c>
      <c r="I592">
        <f t="shared" si="180"/>
        <v>5.2</v>
      </c>
      <c r="J592">
        <f t="array" ref="J592">STDEV(IF(($B$3:$B$722=$B592)*($C$3:$C$722=$C592)*($D$3:$D$722=$D592),$E$3:$E$722))</f>
        <v>1.9321835661585924</v>
      </c>
      <c r="K592">
        <f t="shared" si="181"/>
        <v>6.4</v>
      </c>
      <c r="L592">
        <f t="array" ref="L592">STDEV(IF(($B$3:$B$722=$B592)*($C$3:$C$722=$C592)*($D$3:$D$722=$D592),$F$3:$F$722))</f>
        <v>0.84327404271156636</v>
      </c>
      <c r="M592">
        <f t="shared" si="182"/>
        <v>7</v>
      </c>
      <c r="N592">
        <f t="array" ref="N592">STDEV(IF(($B$3:$B$722=$B592)*($C$3:$C$722=$C592)*($D$3:$D$722=$D592),$G$3:$G$722))</f>
        <v>1.0540925533894598</v>
      </c>
      <c r="O592">
        <f t="shared" si="183"/>
        <v>4</v>
      </c>
      <c r="P592">
        <f t="array" ref="P592">STDEV(IF(($B$3:$B$722=$B592)*($C$3:$C$722=$C592)*($D$3:$D$722=$D592),$H$3:$H$722))</f>
        <v>2.2607766610417559</v>
      </c>
      <c r="Q592" s="35">
        <f t="shared" si="184"/>
        <v>0.41403933560541228</v>
      </c>
      <c r="R592">
        <f t="shared" si="185"/>
        <v>-0.47434164902525816</v>
      </c>
      <c r="S592">
        <f t="shared" si="186"/>
        <v>-0.94868329805051377</v>
      </c>
      <c r="T592">
        <f t="shared" si="187"/>
        <v>0.88465173692938281</v>
      </c>
      <c r="U592" s="22">
        <v>-6.1150000000000003E-2</v>
      </c>
      <c r="V592">
        <v>0</v>
      </c>
      <c r="W592">
        <v>2</v>
      </c>
      <c r="X592">
        <v>18</v>
      </c>
      <c r="Y592">
        <v>20</v>
      </c>
      <c r="Z592" s="25">
        <v>3.3611111111111112</v>
      </c>
      <c r="AA592" s="28">
        <v>3.3611111111111112</v>
      </c>
      <c r="AB592" s="28">
        <v>2.6944444444444451</v>
      </c>
      <c r="AC592" s="28">
        <v>3.083333333333333</v>
      </c>
      <c r="AD592" s="31">
        <v>2.833333333333333</v>
      </c>
      <c r="AE592" s="31">
        <v>2.75</v>
      </c>
      <c r="AF592">
        <v>36</v>
      </c>
      <c r="AG592" s="28">
        <f t="shared" si="188"/>
        <v>3.0462962962962963</v>
      </c>
      <c r="AH592" s="31">
        <f t="shared" si="189"/>
        <v>2.7916666666666665</v>
      </c>
      <c r="AI592" s="22" cm="1">
        <f t="array" ref="AI592">IF(U592="",0,IFERROR((U592-AVERAGEIFS($U$3:$U$722,$A$3:$A$722,$A592))/_xlfn.STDEV.S(_xlfn._xlws.FILTER($U$3:$U$722,$A$3:$A$722=$A592)),0))</f>
        <v>-0.36402186491777117</v>
      </c>
      <c r="AJ592" s="25">
        <f t="array" ref="AJ592">IFERROR((Z592-AVERAGEIFS($Z$3:$Z$722,$A$3:$A$722,$A592))/_xlfn.STDEV.S(_xlfn._xlws.FILTER($Z$3:$Z$722,$A$3:$A$722=$A592)),"")</f>
        <v>-1.1083902746262482E-2</v>
      </c>
      <c r="AK592" s="28">
        <f t="array" ref="AK592">IFERROR((AG592-AVERAGEIFS($AG$3:$AG$722,$A$3:$A$722,$A592))/_xlfn.STDEV.S(_xlfn._xlws.FILTER($AG$3:$AG$722,$A$3:$A$722=$A592)),"")</f>
        <v>0.85714172530818422</v>
      </c>
      <c r="AL592" s="31">
        <f t="array" ref="AL592">IFERROR((AH592-AVERAGEIFS($AH$3:$AH$722,$A$3:$A$722,$A592))/_xlfn.STDEV.S(_xlfn._xlws.FILTER($AH$3:$AH$722,$A$3:$A$722=$A592)),"")</f>
        <v>0.4469984202647399</v>
      </c>
      <c r="AM592" s="18">
        <f t="shared" si="190"/>
        <v>-0.7780612005231835</v>
      </c>
      <c r="AN592" s="18">
        <f t="shared" si="191"/>
        <v>-0.42512323835167476</v>
      </c>
      <c r="AO592">
        <f t="shared" si="192"/>
        <v>-0.35293796217150869</v>
      </c>
      <c r="AP592">
        <f t="shared" si="193"/>
        <v>1.8058250233586981</v>
      </c>
      <c r="AQ592">
        <f t="shared" si="194"/>
        <v>-0.43765331666464291</v>
      </c>
      <c r="AR592" s="18" t="str">
        <f t="shared" si="195"/>
        <v>A. 총체적과장형</v>
      </c>
      <c r="AS592">
        <f t="shared" si="196"/>
        <v>3.464285714285714</v>
      </c>
      <c r="AT592">
        <f t="shared" si="197"/>
        <v>3.4285714285714279</v>
      </c>
      <c r="AU592">
        <f t="shared" si="198"/>
        <v>3.5</v>
      </c>
      <c r="AV592">
        <f t="shared" si="199"/>
        <v>3.035714285714286</v>
      </c>
    </row>
    <row r="593" spans="1:48" x14ac:dyDescent="0.3">
      <c r="A593" t="s">
        <v>151</v>
      </c>
      <c r="B593" t="s">
        <v>142</v>
      </c>
      <c r="C593">
        <v>2023</v>
      </c>
      <c r="D593" t="s">
        <v>89</v>
      </c>
      <c r="E593">
        <v>6</v>
      </c>
      <c r="F593">
        <v>6</v>
      </c>
      <c r="G593">
        <v>6</v>
      </c>
      <c r="H593">
        <v>6</v>
      </c>
      <c r="I593">
        <f t="shared" si="180"/>
        <v>5.2</v>
      </c>
      <c r="J593">
        <f t="array" ref="J593">STDEV(IF(($B$3:$B$722=$B593)*($C$3:$C$722=$C593)*($D$3:$D$722=$D593),$E$3:$E$722))</f>
        <v>1.9321835661585924</v>
      </c>
      <c r="K593">
        <f t="shared" si="181"/>
        <v>6.4</v>
      </c>
      <c r="L593">
        <f t="array" ref="L593">STDEV(IF(($B$3:$B$722=$B593)*($C$3:$C$722=$C593)*($D$3:$D$722=$D593),$F$3:$F$722))</f>
        <v>0.84327404271156636</v>
      </c>
      <c r="M593">
        <f t="shared" si="182"/>
        <v>7</v>
      </c>
      <c r="N593">
        <f t="array" ref="N593">STDEV(IF(($B$3:$B$722=$B593)*($C$3:$C$722=$C593)*($D$3:$D$722=$D593),$G$3:$G$722))</f>
        <v>1.0540925533894598</v>
      </c>
      <c r="O593">
        <f t="shared" si="183"/>
        <v>4</v>
      </c>
      <c r="P593">
        <f t="array" ref="P593">STDEV(IF(($B$3:$B$722=$B593)*($C$3:$C$722=$C593)*($D$3:$D$722=$D593),$H$3:$H$722))</f>
        <v>2.2607766610417559</v>
      </c>
      <c r="Q593" s="35">
        <f t="shared" si="184"/>
        <v>0.41403933560541228</v>
      </c>
      <c r="R593">
        <f t="shared" si="185"/>
        <v>-0.47434164902525816</v>
      </c>
      <c r="S593">
        <f t="shared" si="186"/>
        <v>-0.94868329805051377</v>
      </c>
      <c r="T593">
        <f t="shared" si="187"/>
        <v>0.88465173692938281</v>
      </c>
      <c r="U593" s="22">
        <v>-5.5566666666666598E-2</v>
      </c>
      <c r="V593">
        <v>1</v>
      </c>
      <c r="W593">
        <v>3</v>
      </c>
      <c r="X593">
        <v>26</v>
      </c>
      <c r="Y593">
        <v>30</v>
      </c>
      <c r="Z593" s="25">
        <v>3.464285714285714</v>
      </c>
      <c r="AA593" s="28">
        <v>3.5</v>
      </c>
      <c r="AB593" s="28">
        <v>2.5714285714285721</v>
      </c>
      <c r="AC593" s="28">
        <v>3</v>
      </c>
      <c r="AD593" s="31">
        <v>2.9285714285714279</v>
      </c>
      <c r="AE593" s="31">
        <v>2.6071428571428572</v>
      </c>
      <c r="AF593">
        <v>28</v>
      </c>
      <c r="AG593" s="28">
        <f t="shared" si="188"/>
        <v>3.0238095238095242</v>
      </c>
      <c r="AH593" s="31">
        <f t="shared" si="189"/>
        <v>2.7678571428571423</v>
      </c>
      <c r="AI593" s="22" cm="1">
        <f t="array" ref="AI593">IF(U593="",0,IFERROR((U593-AVERAGEIFS($U$3:$U$722,$A$3:$A$722,$A593))/_xlfn.STDEV.S(_xlfn._xlws.FILTER($U$3:$U$722,$A$3:$A$722=$A593)),0))</f>
        <v>-0.32269665426396865</v>
      </c>
      <c r="AJ593" s="25">
        <f t="array" ref="AJ593">IFERROR((Z593-AVERAGEIFS($Z$3:$Z$722,$A$3:$A$722,$A593))/_xlfn.STDEV.S(_xlfn._xlws.FILTER($Z$3:$Z$722,$A$3:$A$722=$A593)),"")</f>
        <v>0.51560091693522914</v>
      </c>
      <c r="AK593" s="28">
        <f t="array" ref="AK593">IFERROR((AG593-AVERAGEIFS($AG$3:$AG$722,$A$3:$A$722,$A593))/_xlfn.STDEV.S(_xlfn._xlws.FILTER($AG$3:$AG$722,$A$3:$A$722=$A593)),"")</f>
        <v>0.72160394392615901</v>
      </c>
      <c r="AL593" s="31">
        <f t="array" ref="AL593">IFERROR((AH593-AVERAGEIFS($AH$3:$AH$722,$A$3:$A$722,$A593))/_xlfn.STDEV.S(_xlfn._xlws.FILTER($AH$3:$AH$722,$A$3:$A$722=$A593)),"")</f>
        <v>0.31183690961706972</v>
      </c>
      <c r="AM593" s="18">
        <f t="shared" si="190"/>
        <v>-0.73673598986938094</v>
      </c>
      <c r="AN593" s="18">
        <f t="shared" si="191"/>
        <v>0.10156158132981685</v>
      </c>
      <c r="AO593">
        <f t="shared" si="192"/>
        <v>-0.83829757119919779</v>
      </c>
      <c r="AP593">
        <f t="shared" si="193"/>
        <v>1.6702872419766728</v>
      </c>
      <c r="AQ593">
        <f t="shared" si="194"/>
        <v>-0.57281482731231304</v>
      </c>
      <c r="AR593" s="18" t="str">
        <f t="shared" si="195"/>
        <v>D. 균형일치형</v>
      </c>
      <c r="AS593">
        <f t="shared" si="196"/>
        <v>3.4285714285714279</v>
      </c>
      <c r="AT593">
        <f t="shared" si="197"/>
        <v>3.5</v>
      </c>
      <c r="AU593">
        <f t="shared" si="198"/>
        <v>3.035714285714286</v>
      </c>
      <c r="AV593">
        <f t="shared" si="199"/>
        <v>3.25</v>
      </c>
    </row>
    <row r="594" spans="1:48" x14ac:dyDescent="0.3">
      <c r="A594" t="s">
        <v>151</v>
      </c>
      <c r="B594" t="s">
        <v>142</v>
      </c>
      <c r="C594">
        <v>2023</v>
      </c>
      <c r="D594" t="s">
        <v>90</v>
      </c>
      <c r="E594">
        <v>6</v>
      </c>
      <c r="F594">
        <v>6</v>
      </c>
      <c r="G594">
        <v>6</v>
      </c>
      <c r="H594">
        <v>6</v>
      </c>
      <c r="I594">
        <f t="shared" si="180"/>
        <v>5.2</v>
      </c>
      <c r="J594">
        <f t="array" ref="J594">STDEV(IF(($B$3:$B$722=$B594)*($C$3:$C$722=$C594)*($D$3:$D$722=$D594),$E$3:$E$722))</f>
        <v>1.9321835661585924</v>
      </c>
      <c r="K594">
        <f t="shared" si="181"/>
        <v>6.4</v>
      </c>
      <c r="L594">
        <f t="array" ref="L594">STDEV(IF(($B$3:$B$722=$B594)*($C$3:$C$722=$C594)*($D$3:$D$722=$D594),$F$3:$F$722))</f>
        <v>0.84327404271156636</v>
      </c>
      <c r="M594">
        <f t="shared" si="182"/>
        <v>7</v>
      </c>
      <c r="N594">
        <f t="array" ref="N594">STDEV(IF(($B$3:$B$722=$B594)*($C$3:$C$722=$C594)*($D$3:$D$722=$D594),$G$3:$G$722))</f>
        <v>1.0540925533894598</v>
      </c>
      <c r="O594">
        <f t="shared" si="183"/>
        <v>4</v>
      </c>
      <c r="P594">
        <f t="array" ref="P594">STDEV(IF(($B$3:$B$722=$B594)*($C$3:$C$722=$C594)*($D$3:$D$722=$D594),$H$3:$H$722))</f>
        <v>2.2607766610417559</v>
      </c>
      <c r="Q594" s="35">
        <f t="shared" si="184"/>
        <v>0.41403933560541228</v>
      </c>
      <c r="R594">
        <f t="shared" si="185"/>
        <v>-0.47434164902525816</v>
      </c>
      <c r="S594">
        <f t="shared" si="186"/>
        <v>-0.94868329805051377</v>
      </c>
      <c r="T594">
        <f t="shared" si="187"/>
        <v>0.88465173692938281</v>
      </c>
      <c r="U594" s="22">
        <v>2.43291666666666E-2</v>
      </c>
      <c r="V594">
        <v>2</v>
      </c>
      <c r="W594">
        <v>1</v>
      </c>
      <c r="X594">
        <v>21</v>
      </c>
      <c r="Y594">
        <v>24</v>
      </c>
      <c r="Z594" s="25">
        <v>3.4285714285714279</v>
      </c>
      <c r="AA594" s="28">
        <v>3.285714285714286</v>
      </c>
      <c r="AB594" s="28">
        <v>2.5714285714285721</v>
      </c>
      <c r="AC594" s="28">
        <v>2.952380952380953</v>
      </c>
      <c r="AD594" s="31">
        <v>3</v>
      </c>
      <c r="AE594" s="31">
        <v>2.714285714285714</v>
      </c>
      <c r="AF594">
        <v>21</v>
      </c>
      <c r="AG594" s="28">
        <f t="shared" si="188"/>
        <v>2.9365079365079367</v>
      </c>
      <c r="AH594" s="31">
        <f t="shared" si="189"/>
        <v>2.8571428571428568</v>
      </c>
      <c r="AI594" s="22" cm="1">
        <f t="array" ref="AI594">IF(U594="",0,IFERROR((U594-AVERAGEIFS($U$3:$U$722,$A$3:$A$722,$A594))/_xlfn.STDEV.S(_xlfn._xlws.FILTER($U$3:$U$722,$A$3:$A$722=$A594)),0))</f>
        <v>0.26865477430815982</v>
      </c>
      <c r="AJ594" s="25">
        <f t="array" ref="AJ594">IFERROR((Z594-AVERAGEIFS($Z$3:$Z$722,$A$3:$A$722,$A594))/_xlfn.STDEV.S(_xlfn._xlws.FILTER($Z$3:$Z$722,$A$3:$A$722=$A594)),"")</f>
        <v>0.33328694089163363</v>
      </c>
      <c r="AK594" s="28">
        <f t="array" ref="AK594">IFERROR((AG594-AVERAGEIFS($AG$3:$AG$722,$A$3:$A$722,$A594))/_xlfn.STDEV.S(_xlfn._xlws.FILTER($AG$3:$AG$722,$A$3:$A$722=$A594)),"")</f>
        <v>0.19539843973710999</v>
      </c>
      <c r="AL594" s="31">
        <f t="array" ref="AL594">IFERROR((AH594-AVERAGEIFS($AH$3:$AH$722,$A$3:$A$722,$A594))/_xlfn.STDEV.S(_xlfn._xlws.FILTER($AH$3:$AH$722,$A$3:$A$722=$A594)),"")</f>
        <v>0.818692574545826</v>
      </c>
      <c r="AM594" s="18">
        <f t="shared" si="190"/>
        <v>-0.14538456129725247</v>
      </c>
      <c r="AN594" s="18">
        <f t="shared" si="191"/>
        <v>-8.0752394713778652E-2</v>
      </c>
      <c r="AO594">
        <f t="shared" si="192"/>
        <v>-6.4632166583473816E-2</v>
      </c>
      <c r="AP594">
        <f t="shared" si="193"/>
        <v>1.1440817377876238</v>
      </c>
      <c r="AQ594">
        <f t="shared" si="194"/>
        <v>-6.5959162383556813E-2</v>
      </c>
      <c r="AR594" s="18" t="str">
        <f t="shared" si="195"/>
        <v>D. 균형일치형</v>
      </c>
      <c r="AS594">
        <f t="shared" si="196"/>
        <v>3.5</v>
      </c>
      <c r="AT594">
        <f t="shared" si="197"/>
        <v>3.035714285714286</v>
      </c>
      <c r="AU594">
        <f t="shared" si="198"/>
        <v>3.25</v>
      </c>
      <c r="AV594">
        <f t="shared" si="199"/>
        <v>3.4333333333333331</v>
      </c>
    </row>
    <row r="595" spans="1:48" x14ac:dyDescent="0.3">
      <c r="A595" t="s">
        <v>151</v>
      </c>
      <c r="B595" t="s">
        <v>142</v>
      </c>
      <c r="C595">
        <v>2024</v>
      </c>
      <c r="D595" t="s">
        <v>91</v>
      </c>
      <c r="E595">
        <v>6</v>
      </c>
      <c r="F595">
        <v>6</v>
      </c>
      <c r="G595">
        <v>6</v>
      </c>
      <c r="H595">
        <v>4</v>
      </c>
      <c r="I595">
        <f t="shared" si="180"/>
        <v>5.4</v>
      </c>
      <c r="J595">
        <f t="array" ref="J595">STDEV(IF(($B$3:$B$722=$B595)*($C$3:$C$722=$C595)*($D$3:$D$722=$D595),$E$3:$E$722))</f>
        <v>0.96609178307929455</v>
      </c>
      <c r="K595">
        <f t="shared" si="181"/>
        <v>6.2</v>
      </c>
      <c r="L595">
        <f t="array" ref="L595">STDEV(IF(($B$3:$B$722=$B595)*($C$3:$C$722=$C595)*($D$3:$D$722=$D595),$F$3:$F$722))</f>
        <v>1.4757295747452446</v>
      </c>
      <c r="M595">
        <f t="shared" si="182"/>
        <v>6.6</v>
      </c>
      <c r="N595">
        <f t="array" ref="N595">STDEV(IF(($B$3:$B$722=$B595)*($C$3:$C$722=$C595)*($D$3:$D$722=$D595),$G$3:$G$722))</f>
        <v>1.3498971154211048</v>
      </c>
      <c r="O595">
        <f t="shared" si="183"/>
        <v>4.2</v>
      </c>
      <c r="P595">
        <f t="array" ref="P595">STDEV(IF(($B$3:$B$722=$B595)*($C$3:$C$722=$C595)*($D$3:$D$722=$D595),$H$3:$H$722))</f>
        <v>1.1352924243950933</v>
      </c>
      <c r="Q595" s="35">
        <f t="shared" si="184"/>
        <v>0.62105900340811926</v>
      </c>
      <c r="R595">
        <f t="shared" si="185"/>
        <v>-0.13552618543578773</v>
      </c>
      <c r="S595">
        <f t="shared" si="186"/>
        <v>-0.44447831849231539</v>
      </c>
      <c r="T595">
        <f t="shared" si="187"/>
        <v>-0.17616606585441122</v>
      </c>
      <c r="U595" s="22">
        <v>0.23113846153846149</v>
      </c>
      <c r="V595">
        <v>9</v>
      </c>
      <c r="W595">
        <v>4</v>
      </c>
      <c r="X595">
        <v>13</v>
      </c>
      <c r="Y595">
        <v>26</v>
      </c>
      <c r="Z595" s="25">
        <v>3.5</v>
      </c>
      <c r="AA595" s="28">
        <v>3.4090909090909092</v>
      </c>
      <c r="AB595" s="28">
        <v>2.4090909090909092</v>
      </c>
      <c r="AC595" s="28">
        <v>2.454545454545455</v>
      </c>
      <c r="AD595" s="31">
        <v>2.7272727272727271</v>
      </c>
      <c r="AE595" s="31">
        <v>2.5</v>
      </c>
      <c r="AF595">
        <v>22</v>
      </c>
      <c r="AG595" s="28">
        <f t="shared" si="188"/>
        <v>2.7575757575757578</v>
      </c>
      <c r="AH595" s="31">
        <f t="shared" si="189"/>
        <v>2.6136363636363633</v>
      </c>
      <c r="AI595" s="22" cm="1">
        <f t="array" ref="AI595">IF(U595="",0,IFERROR((U595-AVERAGEIFS($U$3:$U$722,$A$3:$A$722,$A595))/_xlfn.STDEV.S(_xlfn._xlws.FILTER($U$3:$U$722,$A$3:$A$722=$A595)),0))</f>
        <v>1.7993600296647887</v>
      </c>
      <c r="AJ595" s="25">
        <f t="array" ref="AJ595">IFERROR((Z595-AVERAGEIFS($Z$3:$Z$722,$A$3:$A$722,$A595))/_xlfn.STDEV.S(_xlfn._xlws.FILTER($Z$3:$Z$722,$A$3:$A$722=$A595)),"")</f>
        <v>0.6979148929788247</v>
      </c>
      <c r="AK595" s="28">
        <f t="array" ref="AK595">IFERROR((AG595-AVERAGEIFS($AG$3:$AG$722,$A$3:$A$722,$A595))/_xlfn.STDEV.S(_xlfn._xlws.FILTER($AG$3:$AG$722,$A$3:$A$722=$A595)),"")</f>
        <v>-0.88310540355945155</v>
      </c>
      <c r="AL595" s="31">
        <f t="array" ref="AL595">IFERROR((AH595-AVERAGEIFS($AH$3:$AH$722,$A$3:$A$722,$A595))/_xlfn.STDEV.S(_xlfn._xlws.FILTER($AH$3:$AH$722,$A$3:$A$722=$A595)),"")</f>
        <v>-0.56364105707805245</v>
      </c>
      <c r="AM595" s="18">
        <f t="shared" si="190"/>
        <v>1.1783010262566695</v>
      </c>
      <c r="AN595" s="18">
        <f t="shared" si="191"/>
        <v>7.6855889570705438E-2</v>
      </c>
      <c r="AO595">
        <f t="shared" si="192"/>
        <v>1.1014451366859639</v>
      </c>
      <c r="AP595">
        <f t="shared" si="193"/>
        <v>-0.43862708506713616</v>
      </c>
      <c r="AQ595">
        <f t="shared" si="194"/>
        <v>-0.38747499122364126</v>
      </c>
      <c r="AR595" s="18" t="str">
        <f t="shared" si="195"/>
        <v>D. 균형일치형</v>
      </c>
      <c r="AS595">
        <f t="shared" si="196"/>
        <v>3.035714285714286</v>
      </c>
      <c r="AT595">
        <f t="shared" si="197"/>
        <v>3.25</v>
      </c>
      <c r="AU595">
        <f t="shared" si="198"/>
        <v>3.4333333333333331</v>
      </c>
      <c r="AV595">
        <f t="shared" si="199"/>
        <v>3.5789473684210531</v>
      </c>
    </row>
    <row r="596" spans="1:48" x14ac:dyDescent="0.3">
      <c r="A596" t="s">
        <v>151</v>
      </c>
      <c r="B596" t="s">
        <v>142</v>
      </c>
      <c r="C596">
        <v>2024</v>
      </c>
      <c r="D596" t="s">
        <v>92</v>
      </c>
      <c r="E596">
        <v>6</v>
      </c>
      <c r="F596">
        <v>6</v>
      </c>
      <c r="G596">
        <v>6</v>
      </c>
      <c r="H596">
        <v>4</v>
      </c>
      <c r="I596">
        <f t="shared" si="180"/>
        <v>5.4</v>
      </c>
      <c r="J596">
        <f t="array" ref="J596">STDEV(IF(($B$3:$B$722=$B596)*($C$3:$C$722=$C596)*($D$3:$D$722=$D596),$E$3:$E$722))</f>
        <v>0.96609178307929455</v>
      </c>
      <c r="K596">
        <f t="shared" si="181"/>
        <v>6.2</v>
      </c>
      <c r="L596">
        <f t="array" ref="L596">STDEV(IF(($B$3:$B$722=$B596)*($C$3:$C$722=$C596)*($D$3:$D$722=$D596),$F$3:$F$722))</f>
        <v>1.4757295747452446</v>
      </c>
      <c r="M596">
        <f t="shared" si="182"/>
        <v>6.6</v>
      </c>
      <c r="N596">
        <f t="array" ref="N596">STDEV(IF(($B$3:$B$722=$B596)*($C$3:$C$722=$C596)*($D$3:$D$722=$D596),$G$3:$G$722))</f>
        <v>1.3498971154211048</v>
      </c>
      <c r="O596">
        <f t="shared" si="183"/>
        <v>4.2</v>
      </c>
      <c r="P596">
        <f t="array" ref="P596">STDEV(IF(($B$3:$B$722=$B596)*($C$3:$C$722=$C596)*($D$3:$D$722=$D596),$H$3:$H$722))</f>
        <v>1.1352924243950933</v>
      </c>
      <c r="Q596" s="35">
        <f t="shared" si="184"/>
        <v>0.62105900340811926</v>
      </c>
      <c r="R596">
        <f t="shared" si="185"/>
        <v>-0.13552618543578773</v>
      </c>
      <c r="S596">
        <f t="shared" si="186"/>
        <v>-0.44447831849231539</v>
      </c>
      <c r="T596">
        <f t="shared" si="187"/>
        <v>-0.17616606585441122</v>
      </c>
      <c r="U596" s="22">
        <v>-6.2646666666666601E-2</v>
      </c>
      <c r="V596">
        <v>3</v>
      </c>
      <c r="W596">
        <v>5</v>
      </c>
      <c r="X596">
        <v>22</v>
      </c>
      <c r="Y596">
        <v>30</v>
      </c>
      <c r="Z596" s="25">
        <v>3.035714285714286</v>
      </c>
      <c r="AA596" s="28">
        <v>3.0714285714285721</v>
      </c>
      <c r="AB596" s="28">
        <v>2.3928571428571428</v>
      </c>
      <c r="AC596" s="28">
        <v>2.25</v>
      </c>
      <c r="AD596" s="31">
        <v>2.6428571428571428</v>
      </c>
      <c r="AE596" s="31">
        <v>2.25</v>
      </c>
      <c r="AF596">
        <v>28</v>
      </c>
      <c r="AG596" s="28">
        <f t="shared" si="188"/>
        <v>2.5714285714285716</v>
      </c>
      <c r="AH596" s="31">
        <f t="shared" si="189"/>
        <v>2.4464285714285712</v>
      </c>
      <c r="AI596" s="22" cm="1">
        <f t="array" ref="AI596">IF(U596="",0,IFERROR((U596-AVERAGEIFS($U$3:$U$722,$A$3:$A$722,$A596))/_xlfn.STDEV.S(_xlfn._xlws.FILTER($U$3:$U$722,$A$3:$A$722=$A596)),0))</f>
        <v>-0.37509948854974506</v>
      </c>
      <c r="AJ596" s="25">
        <f t="array" ref="AJ596">IFERROR((Z596-AVERAGEIFS($Z$3:$Z$722,$A$3:$A$722,$A596))/_xlfn.STDEV.S(_xlfn._xlws.FILTER($Z$3:$Z$722,$A$3:$A$722=$A596)),"")</f>
        <v>-1.6721667955878945</v>
      </c>
      <c r="AK596" s="28">
        <f t="array" ref="AK596">IFERROR((AG596-AVERAGEIFS($AG$3:$AG$722,$A$3:$A$722,$A596))/_xlfn.STDEV.S(_xlfn._xlws.FILTER($AG$3:$AG$722,$A$3:$A$722=$A596)),"")</f>
        <v>-2.0050973050534551</v>
      </c>
      <c r="AL596" s="31">
        <f t="array" ref="AL596">IFERROR((AH596-AVERAGEIFS($AH$3:$AH$722,$A$3:$A$722,$A596))/_xlfn.STDEV.S(_xlfn._xlws.FILTER($AH$3:$AH$722,$A$3:$A$722=$A596)),"")</f>
        <v>-1.5128434841264489</v>
      </c>
      <c r="AM596" s="18">
        <f t="shared" si="190"/>
        <v>-0.99615849195786432</v>
      </c>
      <c r="AN596" s="18">
        <f t="shared" si="191"/>
        <v>-2.2932257989960139</v>
      </c>
      <c r="AO596">
        <f t="shared" si="192"/>
        <v>1.2970673070381493</v>
      </c>
      <c r="AP596">
        <f t="shared" si="193"/>
        <v>-1.5606189865611397</v>
      </c>
      <c r="AQ596">
        <f t="shared" si="194"/>
        <v>-1.3366774182720376</v>
      </c>
      <c r="AR596" s="18" t="str">
        <f t="shared" si="195"/>
        <v>A. 총체적과장형</v>
      </c>
      <c r="AS596">
        <f t="shared" si="196"/>
        <v>3.25</v>
      </c>
      <c r="AT596">
        <f t="shared" si="197"/>
        <v>3.4333333333333331</v>
      </c>
      <c r="AU596">
        <f t="shared" si="198"/>
        <v>3.5789473684210531</v>
      </c>
      <c r="AV596">
        <f t="shared" si="199"/>
        <v>3.068965517241379</v>
      </c>
    </row>
    <row r="597" spans="1:48" x14ac:dyDescent="0.3">
      <c r="A597" t="s">
        <v>151</v>
      </c>
      <c r="B597" t="s">
        <v>142</v>
      </c>
      <c r="C597">
        <v>2024</v>
      </c>
      <c r="D597" t="s">
        <v>93</v>
      </c>
      <c r="E597">
        <v>6</v>
      </c>
      <c r="F597">
        <v>6</v>
      </c>
      <c r="G597">
        <v>6</v>
      </c>
      <c r="H597">
        <v>4</v>
      </c>
      <c r="I597">
        <f t="shared" si="180"/>
        <v>5.4</v>
      </c>
      <c r="J597">
        <f t="array" ref="J597">STDEV(IF(($B$3:$B$722=$B597)*($C$3:$C$722=$C597)*($D$3:$D$722=$D597),$E$3:$E$722))</f>
        <v>0.96609178307929455</v>
      </c>
      <c r="K597">
        <f t="shared" si="181"/>
        <v>6.2</v>
      </c>
      <c r="L597">
        <f t="array" ref="L597">STDEV(IF(($B$3:$B$722=$B597)*($C$3:$C$722=$C597)*($D$3:$D$722=$D597),$F$3:$F$722))</f>
        <v>1.4757295747452446</v>
      </c>
      <c r="M597">
        <f t="shared" si="182"/>
        <v>6.6</v>
      </c>
      <c r="N597">
        <f t="array" ref="N597">STDEV(IF(($B$3:$B$722=$B597)*($C$3:$C$722=$C597)*($D$3:$D$722=$D597),$G$3:$G$722))</f>
        <v>1.3498971154211048</v>
      </c>
      <c r="O597">
        <f t="shared" si="183"/>
        <v>4.2</v>
      </c>
      <c r="P597">
        <f t="array" ref="P597">STDEV(IF(($B$3:$B$722=$B597)*($C$3:$C$722=$C597)*($D$3:$D$722=$D597),$H$3:$H$722))</f>
        <v>1.1352924243950933</v>
      </c>
      <c r="Q597" s="35">
        <f t="shared" si="184"/>
        <v>0.62105900340811926</v>
      </c>
      <c r="R597">
        <f t="shared" si="185"/>
        <v>-0.13552618543578773</v>
      </c>
      <c r="S597">
        <f t="shared" si="186"/>
        <v>-0.44447831849231539</v>
      </c>
      <c r="T597">
        <f t="shared" si="187"/>
        <v>-0.17616606585441122</v>
      </c>
      <c r="U597" s="22">
        <v>0.17139499999999999</v>
      </c>
      <c r="V597">
        <v>7</v>
      </c>
      <c r="W597">
        <v>3</v>
      </c>
      <c r="X597">
        <v>10</v>
      </c>
      <c r="Y597">
        <v>20</v>
      </c>
      <c r="Z597" s="25">
        <v>3.25</v>
      </c>
      <c r="AA597" s="28">
        <v>3.2</v>
      </c>
      <c r="AB597" s="28">
        <v>2.5</v>
      </c>
      <c r="AC597" s="28">
        <v>2.6</v>
      </c>
      <c r="AD597" s="31">
        <v>2.75</v>
      </c>
      <c r="AE597" s="31">
        <v>2.5499999999999998</v>
      </c>
      <c r="AF597">
        <v>20</v>
      </c>
      <c r="AG597" s="28">
        <f t="shared" si="188"/>
        <v>2.7666666666666671</v>
      </c>
      <c r="AH597" s="31">
        <f t="shared" si="189"/>
        <v>2.65</v>
      </c>
      <c r="AI597" s="22" cm="1">
        <f t="array" ref="AI597">IF(U597="",0,IFERROR((U597-AVERAGEIFS($U$3:$U$722,$A$3:$A$722,$A597))/_xlfn.STDEV.S(_xlfn._xlws.FILTER($U$3:$U$722,$A$3:$A$722=$A597)),0))</f>
        <v>1.3571669908711936</v>
      </c>
      <c r="AJ597" s="25">
        <f t="array" ref="AJ597">IFERROR((Z597-AVERAGEIFS($Z$3:$Z$722,$A$3:$A$722,$A597))/_xlfn.STDEV.S(_xlfn._xlws.FILTER($Z$3:$Z$722,$A$3:$A$722=$A597)),"")</f>
        <v>-0.57828293932633268</v>
      </c>
      <c r="AK597" s="28">
        <f t="array" ref="AK597">IFERROR((AG597-AVERAGEIFS($AG$3:$AG$722,$A$3:$A$722,$A597))/_xlfn.STDEV.S(_xlfn._xlws.FILTER($AG$3:$AG$722,$A$3:$A$722=$A597)),"")</f>
        <v>-0.82831045023067362</v>
      </c>
      <c r="AL597" s="31">
        <f t="array" ref="AL597">IFERROR((AH597-AVERAGEIFS($AH$3:$AH$722,$A$3:$A$722,$A597))/_xlfn.STDEV.S(_xlfn._xlws.FILTER($AH$3:$AH$722,$A$3:$A$722=$A597)),"")</f>
        <v>-0.35721256808888524</v>
      </c>
      <c r="AM597" s="18">
        <f t="shared" si="190"/>
        <v>0.73610798746307438</v>
      </c>
      <c r="AN597" s="18">
        <f t="shared" si="191"/>
        <v>-1.1993419427344518</v>
      </c>
      <c r="AO597">
        <f t="shared" si="192"/>
        <v>1.9354499301975263</v>
      </c>
      <c r="AP597">
        <f t="shared" si="193"/>
        <v>-0.38383213173835823</v>
      </c>
      <c r="AQ597">
        <f t="shared" si="194"/>
        <v>-0.18104650223447402</v>
      </c>
      <c r="AR597" s="18" t="str">
        <f t="shared" si="195"/>
        <v>C. 내부은폐형</v>
      </c>
      <c r="AS597">
        <f t="shared" si="196"/>
        <v>3.4333333333333331</v>
      </c>
      <c r="AT597">
        <f t="shared" si="197"/>
        <v>3.5789473684210531</v>
      </c>
      <c r="AU597">
        <f t="shared" si="198"/>
        <v>3.068965517241379</v>
      </c>
      <c r="AV597">
        <f t="shared" si="199"/>
        <v>3.518518518518519</v>
      </c>
    </row>
    <row r="598" spans="1:48" x14ac:dyDescent="0.3">
      <c r="A598" t="s">
        <v>151</v>
      </c>
      <c r="B598" t="s">
        <v>142</v>
      </c>
      <c r="C598">
        <v>2024</v>
      </c>
      <c r="D598" t="s">
        <v>94</v>
      </c>
      <c r="E598">
        <v>6</v>
      </c>
      <c r="F598">
        <v>6</v>
      </c>
      <c r="G598">
        <v>6</v>
      </c>
      <c r="H598">
        <v>4</v>
      </c>
      <c r="I598">
        <f t="shared" si="180"/>
        <v>5.4</v>
      </c>
      <c r="J598">
        <f t="array" ref="J598">STDEV(IF(($B$3:$B$722=$B598)*($C$3:$C$722=$C598)*($D$3:$D$722=$D598),$E$3:$E$722))</f>
        <v>0.96609178307929455</v>
      </c>
      <c r="K598">
        <f t="shared" si="181"/>
        <v>6.2</v>
      </c>
      <c r="L598">
        <f t="array" ref="L598">STDEV(IF(($B$3:$B$722=$B598)*($C$3:$C$722=$C598)*($D$3:$D$722=$D598),$F$3:$F$722))</f>
        <v>1.4757295747452446</v>
      </c>
      <c r="M598">
        <f t="shared" si="182"/>
        <v>6.6</v>
      </c>
      <c r="N598">
        <f t="array" ref="N598">STDEV(IF(($B$3:$B$722=$B598)*($C$3:$C$722=$C598)*($D$3:$D$722=$D598),$G$3:$G$722))</f>
        <v>1.3498971154211048</v>
      </c>
      <c r="O598">
        <f t="shared" si="183"/>
        <v>4.2</v>
      </c>
      <c r="P598">
        <f t="array" ref="P598">STDEV(IF(($B$3:$B$722=$B598)*($C$3:$C$722=$C598)*($D$3:$D$722=$D598),$H$3:$H$722))</f>
        <v>1.1352924243950933</v>
      </c>
      <c r="Q598" s="35">
        <f t="shared" si="184"/>
        <v>0.62105900340811926</v>
      </c>
      <c r="R598">
        <f t="shared" si="185"/>
        <v>-0.13552618543578773</v>
      </c>
      <c r="S598">
        <f t="shared" si="186"/>
        <v>-0.44447831849231539</v>
      </c>
      <c r="T598">
        <f t="shared" si="187"/>
        <v>-0.17616606585441122</v>
      </c>
      <c r="U598" s="22">
        <v>1.7891666666666601E-2</v>
      </c>
      <c r="V598">
        <v>6</v>
      </c>
      <c r="W598">
        <v>2</v>
      </c>
      <c r="X598">
        <v>16</v>
      </c>
      <c r="Y598">
        <v>24</v>
      </c>
      <c r="Z598" s="25">
        <v>3.4333333333333331</v>
      </c>
      <c r="AA598" s="28">
        <v>3.3</v>
      </c>
      <c r="AB598" s="28">
        <v>2.666666666666667</v>
      </c>
      <c r="AC598" s="28">
        <v>2.7666666666666671</v>
      </c>
      <c r="AD598" s="31">
        <v>2.7666666666666671</v>
      </c>
      <c r="AE598" s="31">
        <v>2.6</v>
      </c>
      <c r="AF598">
        <v>30</v>
      </c>
      <c r="AG598" s="28">
        <f t="shared" si="188"/>
        <v>2.9111111111111114</v>
      </c>
      <c r="AH598" s="31">
        <f t="shared" si="189"/>
        <v>2.6833333333333336</v>
      </c>
      <c r="AI598" s="22" cm="1">
        <f t="array" ref="AI598">IF(U598="",0,IFERROR((U598-AVERAGEIFS($U$3:$U$722,$A$3:$A$722,$A598))/_xlfn.STDEV.S(_xlfn._xlws.FILTER($U$3:$U$722,$A$3:$A$722=$A598)),0))</f>
        <v>0.22100742321851496</v>
      </c>
      <c r="AJ598" s="25">
        <f t="array" ref="AJ598">IFERROR((Z598-AVERAGEIFS($Z$3:$Z$722,$A$3:$A$722,$A598))/_xlfn.STDEV.S(_xlfn._xlws.FILTER($Z$3:$Z$722,$A$3:$A$722=$A598)),"")</f>
        <v>0.35759547103078165</v>
      </c>
      <c r="AK598" s="28">
        <f t="array" ref="AK598">IFERROR((AG598-AVERAGEIFS($AG$3:$AG$722,$A$3:$A$722,$A598))/_xlfn.STDEV.S(_xlfn._xlws.FILTER($AG$3:$AG$722,$A$3:$A$722=$A598)),"")</f>
        <v>4.2320474882114711E-2</v>
      </c>
      <c r="AL598" s="31">
        <f t="array" ref="AL598">IFERROR((AH598-AVERAGEIFS($AH$3:$AH$722,$A$3:$A$722,$A598))/_xlfn.STDEV.S(_xlfn._xlws.FILTER($AH$3:$AH$722,$A$3:$A$722=$A598)),"")</f>
        <v>-0.16798645318214797</v>
      </c>
      <c r="AM598" s="18">
        <f t="shared" si="190"/>
        <v>-0.40005158018960429</v>
      </c>
      <c r="AN598" s="18">
        <f t="shared" si="191"/>
        <v>-0.26346353237733761</v>
      </c>
      <c r="AO598">
        <f t="shared" si="192"/>
        <v>-0.13658804781226669</v>
      </c>
      <c r="AP598">
        <f t="shared" si="193"/>
        <v>0.48679879337443011</v>
      </c>
      <c r="AQ598">
        <f t="shared" si="194"/>
        <v>8.1796126722632478E-3</v>
      </c>
      <c r="AR598" s="18" t="str">
        <f t="shared" si="195"/>
        <v>D. 균형일치형</v>
      </c>
      <c r="AS598">
        <f t="shared" si="196"/>
        <v>3.5789473684210531</v>
      </c>
      <c r="AT598">
        <f t="shared" si="197"/>
        <v>3.068965517241379</v>
      </c>
      <c r="AU598">
        <f t="shared" si="198"/>
        <v>3.518518518518519</v>
      </c>
      <c r="AV598">
        <f t="shared" si="199"/>
        <v>3.5909090909090908</v>
      </c>
    </row>
    <row r="599" spans="1:48" x14ac:dyDescent="0.3">
      <c r="A599" t="s">
        <v>151</v>
      </c>
      <c r="B599" t="s">
        <v>142</v>
      </c>
      <c r="C599">
        <v>2025</v>
      </c>
      <c r="D599" t="s">
        <v>95</v>
      </c>
      <c r="E599">
        <v>6</v>
      </c>
      <c r="F599">
        <v>6</v>
      </c>
      <c r="G599">
        <v>8</v>
      </c>
      <c r="H599">
        <v>6</v>
      </c>
      <c r="I599">
        <f t="shared" si="180"/>
        <v>5</v>
      </c>
      <c r="J599">
        <f t="array" ref="J599">STDEV(IF(($B$3:$B$722=$B599)*($C$3:$C$722=$C599)*($D$3:$D$722=$D599),$E$3:$E$722))</f>
        <v>1.699673171197595</v>
      </c>
      <c r="K599">
        <f t="shared" si="181"/>
        <v>6</v>
      </c>
      <c r="L599">
        <f t="array" ref="L599">STDEV(IF(($B$3:$B$722=$B599)*($C$3:$C$722=$C599)*($D$3:$D$722=$D599),$F$3:$F$722))</f>
        <v>1.3333333333333333</v>
      </c>
      <c r="M599">
        <f t="shared" si="182"/>
        <v>7</v>
      </c>
      <c r="N599">
        <f t="array" ref="N599">STDEV(IF(($B$3:$B$722=$B599)*($C$3:$C$722=$C599)*($D$3:$D$722=$D599),$G$3:$G$722))</f>
        <v>1.0540925533894598</v>
      </c>
      <c r="O599">
        <f t="shared" si="183"/>
        <v>3.6</v>
      </c>
      <c r="P599">
        <f t="array" ref="P599">STDEV(IF(($B$3:$B$722=$B599)*($C$3:$C$722=$C599)*($D$3:$D$722=$D599),$H$3:$H$722))</f>
        <v>2.4585451886114367</v>
      </c>
      <c r="Q599" s="35">
        <f t="shared" si="184"/>
        <v>0.58834840541455213</v>
      </c>
      <c r="R599">
        <f t="shared" si="185"/>
        <v>0</v>
      </c>
      <c r="S599">
        <f t="shared" si="186"/>
        <v>0.94868329805051377</v>
      </c>
      <c r="T599">
        <f t="shared" si="187"/>
        <v>0.97618706018395274</v>
      </c>
      <c r="U599" s="22">
        <v>-0.29870909090909092</v>
      </c>
      <c r="V599">
        <v>4</v>
      </c>
      <c r="W599">
        <v>11</v>
      </c>
      <c r="X599">
        <v>7</v>
      </c>
      <c r="Y599">
        <v>22</v>
      </c>
      <c r="Z599" s="25">
        <v>3.5789473684210531</v>
      </c>
      <c r="AA599" s="28">
        <v>3.5789473684210531</v>
      </c>
      <c r="AB599" s="28">
        <v>2.8421052631578951</v>
      </c>
      <c r="AC599" s="28">
        <v>2.8947368421052642</v>
      </c>
      <c r="AD599" s="31">
        <v>3.052631578947369</v>
      </c>
      <c r="AE599" s="31">
        <v>3</v>
      </c>
      <c r="AF599">
        <v>19</v>
      </c>
      <c r="AG599" s="28">
        <f t="shared" si="188"/>
        <v>3.1052631578947376</v>
      </c>
      <c r="AH599" s="31">
        <f t="shared" si="189"/>
        <v>3.0263157894736845</v>
      </c>
      <c r="AI599" s="22" cm="1">
        <f t="array" ref="AI599">IF(U599="",0,IFERROR((U599-AVERAGEIFS($U$3:$U$722,$A$3:$A$722,$A599))/_xlfn.STDEV.S(_xlfn._xlws.FILTER($U$3:$U$722,$A$3:$A$722=$A599)),0))</f>
        <v>-2.1223226663286159</v>
      </c>
      <c r="AJ599" s="25">
        <f t="array" ref="AJ599">IFERROR((Z599-AVERAGEIFS($Z$3:$Z$722,$A$3:$A$722,$A599))/_xlfn.STDEV.S(_xlfn._xlws.FILTER($Z$3:$Z$722,$A$3:$A$722=$A599)),"")</f>
        <v>1.1009247347594031</v>
      </c>
      <c r="AK599" s="28">
        <f t="array" ref="AK599">IFERROR((AG599-AVERAGEIFS($AG$3:$AG$722,$A$3:$A$722,$A599))/_xlfn.STDEV.S(_xlfn._xlws.FILTER($AG$3:$AG$722,$A$3:$A$722=$A599)),"")</f>
        <v>1.2125612325235988</v>
      </c>
      <c r="AL599" s="31">
        <f t="array" ref="AL599">IFERROR((AH599-AVERAGEIFS($AH$3:$AH$722,$A$3:$A$722,$A599))/_xlfn.STDEV.S(_xlfn._xlws.FILTER($AH$3:$AH$722,$A$3:$A$722=$A599)),"")</f>
        <v>1.7790506765161036</v>
      </c>
      <c r="AM599" s="18">
        <f t="shared" si="190"/>
        <v>-2.7106710717431679</v>
      </c>
      <c r="AN599" s="18">
        <f t="shared" si="191"/>
        <v>0.51257632934485098</v>
      </c>
      <c r="AO599">
        <f t="shared" si="192"/>
        <v>-3.223247401088019</v>
      </c>
      <c r="AP599">
        <f t="shared" si="193"/>
        <v>0.26387793447308505</v>
      </c>
      <c r="AQ599">
        <f t="shared" si="194"/>
        <v>0.80286361633215086</v>
      </c>
      <c r="AR599" s="18" t="str">
        <f t="shared" si="195"/>
        <v>B. 외부미화형</v>
      </c>
      <c r="AS599">
        <f t="shared" si="196"/>
        <v>3.068965517241379</v>
      </c>
      <c r="AT599">
        <f t="shared" si="197"/>
        <v>3.518518518518519</v>
      </c>
      <c r="AU599">
        <f t="shared" si="198"/>
        <v>3.5909090909090908</v>
      </c>
      <c r="AV599" t="str">
        <f t="shared" si="199"/>
        <v/>
      </c>
    </row>
    <row r="600" spans="1:48" x14ac:dyDescent="0.3">
      <c r="A600" t="s">
        <v>151</v>
      </c>
      <c r="B600" t="s">
        <v>142</v>
      </c>
      <c r="C600">
        <v>2025</v>
      </c>
      <c r="D600" t="s">
        <v>96</v>
      </c>
      <c r="E600">
        <v>6</v>
      </c>
      <c r="F600">
        <v>6</v>
      </c>
      <c r="G600">
        <v>8</v>
      </c>
      <c r="H600">
        <v>6</v>
      </c>
      <c r="I600">
        <f t="shared" si="180"/>
        <v>5</v>
      </c>
      <c r="J600">
        <f t="array" ref="J600">STDEV(IF(($B$3:$B$722=$B600)*($C$3:$C$722=$C600)*($D$3:$D$722=$D600),$E$3:$E$722))</f>
        <v>1.699673171197595</v>
      </c>
      <c r="K600">
        <f t="shared" si="181"/>
        <v>6</v>
      </c>
      <c r="L600">
        <f t="array" ref="L600">STDEV(IF(($B$3:$B$722=$B600)*($C$3:$C$722=$C600)*($D$3:$D$722=$D600),$F$3:$F$722))</f>
        <v>1.3333333333333333</v>
      </c>
      <c r="M600">
        <f t="shared" si="182"/>
        <v>7</v>
      </c>
      <c r="N600">
        <f t="array" ref="N600">STDEV(IF(($B$3:$B$722=$B600)*($C$3:$C$722=$C600)*($D$3:$D$722=$D600),$G$3:$G$722))</f>
        <v>1.0540925533894598</v>
      </c>
      <c r="O600">
        <f t="shared" si="183"/>
        <v>3.6</v>
      </c>
      <c r="P600">
        <f t="array" ref="P600">STDEV(IF(($B$3:$B$722=$B600)*($C$3:$C$722=$C600)*($D$3:$D$722=$D600),$H$3:$H$722))</f>
        <v>2.4585451886114367</v>
      </c>
      <c r="Q600" s="35">
        <f t="shared" si="184"/>
        <v>0.58834840541455213</v>
      </c>
      <c r="R600">
        <f t="shared" si="185"/>
        <v>0</v>
      </c>
      <c r="S600">
        <f t="shared" si="186"/>
        <v>0.94868329805051377</v>
      </c>
      <c r="T600">
        <f t="shared" si="187"/>
        <v>0.97618706018395274</v>
      </c>
      <c r="U600" s="22">
        <v>5.2548529411764598E-2</v>
      </c>
      <c r="V600">
        <v>13</v>
      </c>
      <c r="W600">
        <v>8</v>
      </c>
      <c r="X600">
        <v>47</v>
      </c>
      <c r="Y600">
        <v>68</v>
      </c>
      <c r="Z600" s="25">
        <v>3.068965517241379</v>
      </c>
      <c r="AA600" s="28">
        <v>3.2068965517241379</v>
      </c>
      <c r="AB600" s="28">
        <v>2.3103448275862069</v>
      </c>
      <c r="AC600" s="28">
        <v>2.6896551724137931</v>
      </c>
      <c r="AD600" s="31">
        <v>2.5172413793103452</v>
      </c>
      <c r="AE600" s="31">
        <v>2.4137931034482758</v>
      </c>
      <c r="AF600">
        <v>29</v>
      </c>
      <c r="AG600" s="28">
        <f t="shared" si="188"/>
        <v>2.7356321839080464</v>
      </c>
      <c r="AH600" s="31">
        <f t="shared" si="189"/>
        <v>2.4655172413793105</v>
      </c>
      <c r="AI600" s="22" cm="1">
        <f t="array" ref="AI600">IF(U600="",0,IFERROR((U600-AVERAGEIFS($U$3:$U$722,$A$3:$A$722,$A600))/_xlfn.STDEV.S(_xlfn._xlws.FILTER($U$3:$U$722,$A$3:$A$722=$A600)),0))</f>
        <v>0.4775212417631855</v>
      </c>
      <c r="AJ600" s="25">
        <f t="array" ref="AJ600">IFERROR((Z600-AVERAGEIFS($Z$3:$Z$722,$A$3:$A$722,$A600))/_xlfn.STDEV.S(_xlfn._xlws.FILTER($Z$3:$Z$722,$A$3:$A$722=$A600)),"")</f>
        <v>-1.5024261972024826</v>
      </c>
      <c r="AK600" s="28">
        <f t="array" ref="AK600">IFERROR((AG600-AVERAGEIFS($AG$3:$AG$722,$A$3:$A$722,$A600))/_xlfn.STDEV.S(_xlfn._xlws.FILTER($AG$3:$AG$722,$A$3:$A$722=$A600)),"")</f>
        <v>-1.0153690840082221</v>
      </c>
      <c r="AL600" s="31">
        <f t="array" ref="AL600">IFERROR((AH600-AVERAGEIFS($AH$3:$AH$722,$A$3:$A$722,$A600))/_xlfn.STDEV.S(_xlfn._xlws.FILTER($AH$3:$AH$722,$A$3:$A$722=$A600)),"")</f>
        <v>-1.4044812385209884</v>
      </c>
      <c r="AM600" s="18">
        <f t="shared" si="190"/>
        <v>-0.11082716365136663</v>
      </c>
      <c r="AN600" s="18">
        <f t="shared" si="191"/>
        <v>-2.0907746026170346</v>
      </c>
      <c r="AO600">
        <f t="shared" si="192"/>
        <v>1.9799474389656682</v>
      </c>
      <c r="AP600">
        <f t="shared" si="193"/>
        <v>-1.9640523820587359</v>
      </c>
      <c r="AQ600">
        <f t="shared" si="194"/>
        <v>-2.3806682987049412</v>
      </c>
      <c r="AR600" s="18" t="str">
        <f t="shared" si="195"/>
        <v>D. 균형일치형</v>
      </c>
      <c r="AS600">
        <f t="shared" si="196"/>
        <v>3.518518518518519</v>
      </c>
      <c r="AT600">
        <f t="shared" si="197"/>
        <v>3.5909090909090908</v>
      </c>
      <c r="AU600" t="str">
        <f t="shared" si="198"/>
        <v/>
      </c>
      <c r="AV600" t="str">
        <f t="shared" si="199"/>
        <v/>
      </c>
    </row>
    <row r="601" spans="1:48" x14ac:dyDescent="0.3">
      <c r="A601" t="s">
        <v>151</v>
      </c>
      <c r="B601" t="s">
        <v>142</v>
      </c>
      <c r="C601">
        <v>2025</v>
      </c>
      <c r="D601" t="s">
        <v>97</v>
      </c>
      <c r="E601">
        <v>6</v>
      </c>
      <c r="F601">
        <v>6</v>
      </c>
      <c r="G601">
        <v>8</v>
      </c>
      <c r="H601">
        <v>6</v>
      </c>
      <c r="I601">
        <f t="shared" si="180"/>
        <v>5</v>
      </c>
      <c r="J601">
        <f t="array" ref="J601">STDEV(IF(($B$3:$B$722=$B601)*($C$3:$C$722=$C601)*($D$3:$D$722=$D601),$E$3:$E$722))</f>
        <v>1.699673171197595</v>
      </c>
      <c r="K601">
        <f t="shared" si="181"/>
        <v>6</v>
      </c>
      <c r="L601">
        <f t="array" ref="L601">STDEV(IF(($B$3:$B$722=$B601)*($C$3:$C$722=$C601)*($D$3:$D$722=$D601),$F$3:$F$722))</f>
        <v>1.3333333333333333</v>
      </c>
      <c r="M601">
        <f t="shared" si="182"/>
        <v>7</v>
      </c>
      <c r="N601">
        <f t="array" ref="N601">STDEV(IF(($B$3:$B$722=$B601)*($C$3:$C$722=$C601)*($D$3:$D$722=$D601),$G$3:$G$722))</f>
        <v>1.0540925533894598</v>
      </c>
      <c r="O601">
        <f t="shared" si="183"/>
        <v>3.6</v>
      </c>
      <c r="P601">
        <f t="array" ref="P601">STDEV(IF(($B$3:$B$722=$B601)*($C$3:$C$722=$C601)*($D$3:$D$722=$D601),$H$3:$H$722))</f>
        <v>2.4585451886114367</v>
      </c>
      <c r="Q601" s="35">
        <f t="shared" si="184"/>
        <v>0.58834840541455213</v>
      </c>
      <c r="R601">
        <f t="shared" si="185"/>
        <v>0</v>
      </c>
      <c r="S601">
        <f t="shared" si="186"/>
        <v>0.94868329805051377</v>
      </c>
      <c r="T601">
        <f t="shared" si="187"/>
        <v>0.97618706018395274</v>
      </c>
      <c r="U601" s="22">
        <v>-0.1067164556962025</v>
      </c>
      <c r="V601">
        <v>14</v>
      </c>
      <c r="W601">
        <v>25</v>
      </c>
      <c r="X601">
        <v>40</v>
      </c>
      <c r="Y601">
        <v>79</v>
      </c>
      <c r="Z601" s="25">
        <v>3.518518518518519</v>
      </c>
      <c r="AA601" s="28">
        <v>3.666666666666667</v>
      </c>
      <c r="AB601" s="28">
        <v>2.8148148148148149</v>
      </c>
      <c r="AC601" s="28">
        <v>2.8518518518518521</v>
      </c>
      <c r="AD601" s="31">
        <v>2.8518518518518521</v>
      </c>
      <c r="AE601" s="31">
        <v>2.6296296296296302</v>
      </c>
      <c r="AF601">
        <v>27</v>
      </c>
      <c r="AG601" s="28">
        <f t="shared" si="188"/>
        <v>3.1111111111111112</v>
      </c>
      <c r="AH601" s="31">
        <f t="shared" si="189"/>
        <v>2.7407407407407414</v>
      </c>
      <c r="AI601" s="22" cm="1">
        <f t="array" ref="AI601">IF(U601="",0,IFERROR((U601-AVERAGEIFS($U$3:$U$722,$A$3:$A$722,$A601))/_xlfn.STDEV.S(_xlfn._xlws.FILTER($U$3:$U$722,$A$3:$A$722=$A601)),0))</f>
        <v>-0.70128336588362861</v>
      </c>
      <c r="AJ601" s="25">
        <f t="array" ref="AJ601">IFERROR((Z601-AVERAGEIFS($Z$3:$Z$722,$A$3:$A$722,$A601))/_xlfn.STDEV.S(_xlfn._xlws.FILTER($Z$3:$Z$722,$A$3:$A$722=$A601)),"")</f>
        <v>0.7924480657421723</v>
      </c>
      <c r="AK601" s="28">
        <f t="array" ref="AK601">IFERROR((AG601-AVERAGEIFS($AG$3:$AG$722,$A$3:$A$722,$A601))/_xlfn.STDEV.S(_xlfn._xlws.FILTER($AG$3:$AG$722,$A$3:$A$722=$A601)),"")</f>
        <v>1.2478094481152053</v>
      </c>
      <c r="AL601" s="31">
        <f t="array" ref="AL601">IFERROR((AH601-AVERAGEIFS($AH$3:$AH$722,$A$3:$A$722,$A601))/_xlfn.STDEV.S(_xlfn._xlws.FILTER($AH$3:$AH$722,$A$3:$A$722=$A601)),"")</f>
        <v>0.15790296693500966</v>
      </c>
      <c r="AM601" s="18">
        <f t="shared" si="190"/>
        <v>-1.2896317712981809</v>
      </c>
      <c r="AN601" s="18">
        <f t="shared" si="191"/>
        <v>0.20409966032762017</v>
      </c>
      <c r="AO601">
        <f t="shared" si="192"/>
        <v>-1.4937314316258008</v>
      </c>
      <c r="AP601">
        <f t="shared" si="193"/>
        <v>0.29912615006469156</v>
      </c>
      <c r="AQ601">
        <f t="shared" si="194"/>
        <v>-0.81828409324894302</v>
      </c>
      <c r="AR601" s="18" t="str">
        <f t="shared" si="195"/>
        <v>D. 균형일치형</v>
      </c>
      <c r="AS601">
        <f t="shared" si="196"/>
        <v>3.5909090909090908</v>
      </c>
      <c r="AT601" t="str">
        <f t="shared" si="197"/>
        <v/>
      </c>
      <c r="AU601" t="str">
        <f t="shared" si="198"/>
        <v/>
      </c>
      <c r="AV601" t="str">
        <f t="shared" si="199"/>
        <v/>
      </c>
    </row>
    <row r="602" spans="1:48" x14ac:dyDescent="0.3">
      <c r="A602" t="s">
        <v>151</v>
      </c>
      <c r="B602" t="s">
        <v>142</v>
      </c>
      <c r="C602">
        <v>2025</v>
      </c>
      <c r="D602" t="s">
        <v>98</v>
      </c>
      <c r="E602">
        <v>6</v>
      </c>
      <c r="F602">
        <v>6</v>
      </c>
      <c r="G602">
        <v>8</v>
      </c>
      <c r="H602">
        <v>6</v>
      </c>
      <c r="I602">
        <f t="shared" si="180"/>
        <v>5</v>
      </c>
      <c r="J602">
        <f t="array" ref="J602">STDEV(IF(($B$3:$B$722=$B602)*($C$3:$C$722=$C602)*($D$3:$D$722=$D602),$E$3:$E$722))</f>
        <v>1.699673171197595</v>
      </c>
      <c r="K602">
        <f t="shared" si="181"/>
        <v>6</v>
      </c>
      <c r="L602">
        <f t="array" ref="L602">STDEV(IF(($B$3:$B$722=$B602)*($C$3:$C$722=$C602)*($D$3:$D$722=$D602),$F$3:$F$722))</f>
        <v>1.3333333333333333</v>
      </c>
      <c r="M602">
        <f t="shared" si="182"/>
        <v>7</v>
      </c>
      <c r="N602">
        <f t="array" ref="N602">STDEV(IF(($B$3:$B$722=$B602)*($C$3:$C$722=$C602)*($D$3:$D$722=$D602),$G$3:$G$722))</f>
        <v>1.0540925533894598</v>
      </c>
      <c r="O602">
        <f t="shared" si="183"/>
        <v>3.6</v>
      </c>
      <c r="P602">
        <f t="array" ref="P602">STDEV(IF(($B$3:$B$722=$B602)*($C$3:$C$722=$C602)*($D$3:$D$722=$D602),$H$3:$H$722))</f>
        <v>2.4585451886114367</v>
      </c>
      <c r="Q602" s="35">
        <f t="shared" si="184"/>
        <v>0.58834840541455213</v>
      </c>
      <c r="R602">
        <f t="shared" si="185"/>
        <v>0</v>
      </c>
      <c r="S602">
        <f t="shared" si="186"/>
        <v>0.94868329805051377</v>
      </c>
      <c r="T602">
        <f t="shared" si="187"/>
        <v>0.97618706018395274</v>
      </c>
      <c r="U602" s="22">
        <v>-6.7405263157894704E-2</v>
      </c>
      <c r="V602">
        <v>6</v>
      </c>
      <c r="W602">
        <v>8</v>
      </c>
      <c r="X602">
        <v>24</v>
      </c>
      <c r="Y602">
        <v>38</v>
      </c>
      <c r="Z602" s="25">
        <v>3.5909090909090908</v>
      </c>
      <c r="AA602" s="28">
        <v>3.7727272727272729</v>
      </c>
      <c r="AB602" s="28">
        <v>2.5</v>
      </c>
      <c r="AC602" s="28">
        <v>2.6363636363636358</v>
      </c>
      <c r="AD602" s="31">
        <v>3.045454545454545</v>
      </c>
      <c r="AE602" s="31">
        <v>2.8181818181818179</v>
      </c>
      <c r="AF602">
        <v>22</v>
      </c>
      <c r="AG602" s="28">
        <f t="shared" si="188"/>
        <v>2.9696969696969702</v>
      </c>
      <c r="AH602" s="31">
        <f t="shared" si="189"/>
        <v>2.9318181818181817</v>
      </c>
      <c r="AI602" s="22" cm="1">
        <f t="array" ref="AI602">IF(U602="",0,IFERROR((U602-AVERAGEIFS($U$3:$U$722,$A$3:$A$722,$A602))/_xlfn.STDEV.S(_xlfn._xlws.FILTER($U$3:$U$722,$A$3:$A$722=$A602)),0))</f>
        <v>-0.41032038450492914</v>
      </c>
      <c r="AJ602" s="25">
        <f t="array" ref="AJ602">IFERROR((Z602-AVERAGEIFS($Z$3:$Z$722,$A$3:$A$722,$A602))/_xlfn.STDEV.S(_xlfn._xlws.FILTER($Z$3:$Z$722,$A$3:$A$722=$A602)),"")</f>
        <v>1.1619868319988815</v>
      </c>
      <c r="AK602" s="28">
        <f t="array" ref="AK602">IFERROR((AG602-AVERAGEIFS($AG$3:$AG$722,$A$3:$A$722,$A602))/_xlfn.STDEV.S(_xlfn._xlws.FILTER($AG$3:$AG$722,$A$3:$A$722=$A602)),"")</f>
        <v>0.39544350744534468</v>
      </c>
      <c r="AL602" s="31">
        <f t="array" ref="AL602">IFERROR((AH602-AVERAGEIFS($AH$3:$AH$722,$A$3:$A$722,$A602))/_xlfn.STDEV.S(_xlfn._xlws.FILTER($AH$3:$AH$722,$A$3:$A$722=$A602)),"")</f>
        <v>1.2426082215771501</v>
      </c>
      <c r="AM602" s="18">
        <f t="shared" si="190"/>
        <v>-0.99866878991948127</v>
      </c>
      <c r="AN602" s="18">
        <f t="shared" si="191"/>
        <v>0.5736384265843294</v>
      </c>
      <c r="AO602">
        <f t="shared" si="192"/>
        <v>-1.5723072165038108</v>
      </c>
      <c r="AP602">
        <f t="shared" si="193"/>
        <v>-0.55323979060516915</v>
      </c>
      <c r="AQ602">
        <f t="shared" si="194"/>
        <v>0.26642116139319738</v>
      </c>
      <c r="AR602" s="18" t="str">
        <f t="shared" si="195"/>
        <v>B. 외부미화형</v>
      </c>
      <c r="AS602" t="str">
        <f t="shared" si="196"/>
        <v/>
      </c>
      <c r="AT602" t="str">
        <f t="shared" si="197"/>
        <v/>
      </c>
      <c r="AU602" t="str">
        <f t="shared" si="198"/>
        <v/>
      </c>
      <c r="AV602" t="str">
        <f t="shared" si="199"/>
        <v/>
      </c>
    </row>
    <row r="603" spans="1:48" x14ac:dyDescent="0.3">
      <c r="A603" t="s">
        <v>152</v>
      </c>
      <c r="B603" t="s">
        <v>153</v>
      </c>
      <c r="C603">
        <v>2023</v>
      </c>
      <c r="D603" t="s">
        <v>87</v>
      </c>
      <c r="E603">
        <v>6</v>
      </c>
      <c r="F603">
        <v>6</v>
      </c>
      <c r="G603">
        <v>8</v>
      </c>
      <c r="H603">
        <v>4</v>
      </c>
      <c r="I603">
        <f t="shared" si="180"/>
        <v>6</v>
      </c>
      <c r="J603">
        <f t="array" ref="J603">STDEV(IF(($B$3:$B$722=$B603)*($C$3:$C$722=$C603)*($D$3:$D$722=$D603),$E$3:$E$722))</f>
        <v>0.94280904158206336</v>
      </c>
      <c r="K603">
        <f t="shared" si="181"/>
        <v>5.8</v>
      </c>
      <c r="L603">
        <f t="array" ref="L603">STDEV(IF(($B$3:$B$722=$B603)*($C$3:$C$722=$C603)*($D$3:$D$722=$D603),$F$3:$F$722))</f>
        <v>1.4757295747452446</v>
      </c>
      <c r="M603">
        <f t="shared" si="182"/>
        <v>7</v>
      </c>
      <c r="N603">
        <f t="array" ref="N603">STDEV(IF(($B$3:$B$722=$B603)*($C$3:$C$722=$C603)*($D$3:$D$722=$D603),$G$3:$G$722))</f>
        <v>1.0540925533894598</v>
      </c>
      <c r="O603">
        <f t="shared" si="183"/>
        <v>5.4</v>
      </c>
      <c r="P603">
        <f t="array" ref="P603">STDEV(IF(($B$3:$B$722=$B603)*($C$3:$C$722=$C603)*($D$3:$D$722=$D603),$H$3:$H$722))</f>
        <v>1.3498971154211048</v>
      </c>
      <c r="Q603" s="35">
        <f t="shared" si="184"/>
        <v>0</v>
      </c>
      <c r="R603">
        <f t="shared" si="185"/>
        <v>0.13552618543578773</v>
      </c>
      <c r="S603">
        <f t="shared" si="186"/>
        <v>0.94868329805051377</v>
      </c>
      <c r="T603">
        <f t="shared" si="187"/>
        <v>-1.0371160764820702</v>
      </c>
      <c r="U603" s="22">
        <v>0.244314495412844</v>
      </c>
      <c r="V603">
        <v>679</v>
      </c>
      <c r="W603">
        <v>237</v>
      </c>
      <c r="X603">
        <v>719</v>
      </c>
      <c r="Y603">
        <v>1635</v>
      </c>
      <c r="Z603">
        <v>4.0196850393700787</v>
      </c>
      <c r="AA603">
        <v>4.2086614173228343</v>
      </c>
      <c r="AB603">
        <v>3.5039370078740162</v>
      </c>
      <c r="AC603">
        <v>3.6535433070866139</v>
      </c>
      <c r="AD603">
        <v>3.6141732283464569</v>
      </c>
      <c r="AE603">
        <v>3.2322834645669292</v>
      </c>
      <c r="AF603">
        <v>254</v>
      </c>
      <c r="AG603" s="28">
        <f t="shared" si="188"/>
        <v>3.7887139107611545</v>
      </c>
      <c r="AH603" s="31">
        <f t="shared" si="189"/>
        <v>3.423228346456693</v>
      </c>
      <c r="AI603" s="22" cm="1">
        <f t="array" ref="AI603">IF(U603="",0,IFERROR((U603-AVERAGEIFS($U$3:$U$722,$A$3:$A$722,$A603))/_xlfn.STDEV.S(_xlfn._xlws.FILTER($U$3:$U$722,$A$3:$A$722=$A603)),0))</f>
        <v>0.78746772110537389</v>
      </c>
      <c r="AJ603" s="25">
        <f t="array" ref="AJ603">IFERROR((Z603-AVERAGEIFS($Z$3:$Z$722,$A$3:$A$722,$A603))/_xlfn.STDEV.S(_xlfn._xlws.FILTER($Z$3:$Z$722,$A$3:$A$722=$A603)),"")</f>
        <v>0.94196456665475237</v>
      </c>
      <c r="AK603" s="28">
        <f t="array" ref="AK603">IFERROR((AG603-AVERAGEIFS($AG$3:$AG$722,$A$3:$A$722,$A603))/_xlfn.STDEV.S(_xlfn._xlws.FILTER($AG$3:$AG$722,$A$3:$A$722=$A603)),"")</f>
        <v>0.28121060388676983</v>
      </c>
      <c r="AL603" s="31">
        <f t="array" ref="AL603">IFERROR((AH603-AVERAGEIFS($AH$3:$AH$722,$A$3:$A$722,$A603))/_xlfn.STDEV.S(_xlfn._xlws.FILTER($AH$3:$AH$722,$A$3:$A$722=$A603)),"")</f>
        <v>0.53417433754586041</v>
      </c>
      <c r="AM603" s="18">
        <f t="shared" si="190"/>
        <v>0.78746772110537389</v>
      </c>
      <c r="AN603" s="18">
        <f t="shared" si="191"/>
        <v>0.94196456665475237</v>
      </c>
      <c r="AO603">
        <f t="shared" si="192"/>
        <v>-0.15449684554937848</v>
      </c>
      <c r="AP603">
        <f t="shared" si="193"/>
        <v>-0.66747269416374388</v>
      </c>
      <c r="AQ603">
        <f t="shared" si="194"/>
        <v>1.5712904140279305</v>
      </c>
      <c r="AR603" s="18" t="str">
        <f t="shared" si="195"/>
        <v>E. 총체적과소형</v>
      </c>
      <c r="AS603">
        <f t="shared" si="196"/>
        <v>3.858490566037736</v>
      </c>
      <c r="AT603">
        <f t="shared" si="197"/>
        <v>3.956521739130435</v>
      </c>
      <c r="AU603">
        <f t="shared" si="198"/>
        <v>4.030075187969925</v>
      </c>
      <c r="AV603">
        <f t="shared" si="199"/>
        <v>3.9038461538461542</v>
      </c>
    </row>
    <row r="604" spans="1:48" x14ac:dyDescent="0.3">
      <c r="A604" t="s">
        <v>152</v>
      </c>
      <c r="B604" t="s">
        <v>153</v>
      </c>
      <c r="C604">
        <v>2023</v>
      </c>
      <c r="D604" t="s">
        <v>88</v>
      </c>
      <c r="E604">
        <v>6</v>
      </c>
      <c r="F604">
        <v>6</v>
      </c>
      <c r="G604">
        <v>8</v>
      </c>
      <c r="H604">
        <v>4</v>
      </c>
      <c r="I604">
        <f t="shared" si="180"/>
        <v>6</v>
      </c>
      <c r="J604">
        <f t="array" ref="J604">STDEV(IF(($B$3:$B$722=$B604)*($C$3:$C$722=$C604)*($D$3:$D$722=$D604),$E$3:$E$722))</f>
        <v>0.94280904158206336</v>
      </c>
      <c r="K604">
        <f t="shared" si="181"/>
        <v>5.8</v>
      </c>
      <c r="L604">
        <f t="array" ref="L604">STDEV(IF(($B$3:$B$722=$B604)*($C$3:$C$722=$C604)*($D$3:$D$722=$D604),$F$3:$F$722))</f>
        <v>1.4757295747452446</v>
      </c>
      <c r="M604">
        <f t="shared" si="182"/>
        <v>7</v>
      </c>
      <c r="N604">
        <f t="array" ref="N604">STDEV(IF(($B$3:$B$722=$B604)*($C$3:$C$722=$C604)*($D$3:$D$722=$D604),$G$3:$G$722))</f>
        <v>1.0540925533894598</v>
      </c>
      <c r="O604">
        <f t="shared" si="183"/>
        <v>5.4</v>
      </c>
      <c r="P604">
        <f t="array" ref="P604">STDEV(IF(($B$3:$B$722=$B604)*($C$3:$C$722=$C604)*($D$3:$D$722=$D604),$H$3:$H$722))</f>
        <v>1.3498971154211048</v>
      </c>
      <c r="Q604" s="35">
        <f t="shared" si="184"/>
        <v>0</v>
      </c>
      <c r="R604">
        <f t="shared" si="185"/>
        <v>0.13552618543578773</v>
      </c>
      <c r="S604">
        <f t="shared" si="186"/>
        <v>0.94868329805051377</v>
      </c>
      <c r="T604">
        <f t="shared" si="187"/>
        <v>-1.0371160764820702</v>
      </c>
      <c r="U604" s="22">
        <v>0.2330848890454385</v>
      </c>
      <c r="V604">
        <v>1159</v>
      </c>
      <c r="W604">
        <v>407</v>
      </c>
      <c r="X604">
        <v>1273</v>
      </c>
      <c r="Y604">
        <v>2839</v>
      </c>
      <c r="Z604">
        <v>3.858490566037736</v>
      </c>
      <c r="AA604">
        <v>4.2405660377358494</v>
      </c>
      <c r="AB604">
        <v>3.3537735849056598</v>
      </c>
      <c r="AC604">
        <v>3.4952830188679251</v>
      </c>
      <c r="AD604">
        <v>3.5943396226415101</v>
      </c>
      <c r="AE604">
        <v>3.1037735849056598</v>
      </c>
      <c r="AF604">
        <v>212</v>
      </c>
      <c r="AG604" s="28">
        <f t="shared" si="188"/>
        <v>3.6965408805031448</v>
      </c>
      <c r="AH604" s="31">
        <f t="shared" si="189"/>
        <v>3.3490566037735849</v>
      </c>
      <c r="AI604" s="22" cm="1">
        <f t="array" ref="AI604">IF(U604="",0,IFERROR((U604-AVERAGEIFS($U$3:$U$722,$A$3:$A$722,$A604))/_xlfn.STDEV.S(_xlfn._xlws.FILTER($U$3:$U$722,$A$3:$A$722=$A604)),0))</f>
        <v>0.68934141888026534</v>
      </c>
      <c r="AJ604" s="25">
        <f t="array" ref="AJ604">IFERROR((Z604-AVERAGEIFS($Z$3:$Z$722,$A$3:$A$722,$A604))/_xlfn.STDEV.S(_xlfn._xlws.FILTER($Z$3:$Z$722,$A$3:$A$722=$A604)),"")</f>
        <v>0.21276846586382009</v>
      </c>
      <c r="AK604" s="28">
        <f t="array" ref="AK604">IFERROR((AG604-AVERAGEIFS($AG$3:$AG$722,$A$3:$A$722,$A604))/_xlfn.STDEV.S(_xlfn._xlws.FILTER($AG$3:$AG$722,$A$3:$A$722=$A604)),"")</f>
        <v>-6.3842475873729376E-2</v>
      </c>
      <c r="AL604" s="31">
        <f t="array" ref="AL604">IFERROR((AH604-AVERAGEIFS($AH$3:$AH$722,$A$3:$A$722,$A604))/_xlfn.STDEV.S(_xlfn._xlws.FILTER($AH$3:$AH$722,$A$3:$A$722=$A604)),"")</f>
        <v>0.29845019147633062</v>
      </c>
      <c r="AM604" s="18">
        <f t="shared" si="190"/>
        <v>0.68934141888026534</v>
      </c>
      <c r="AN604" s="18">
        <f t="shared" si="191"/>
        <v>0.21276846586382009</v>
      </c>
      <c r="AO604">
        <f t="shared" si="192"/>
        <v>0.47657295301644526</v>
      </c>
      <c r="AP604">
        <f t="shared" si="193"/>
        <v>-1.012525773924243</v>
      </c>
      <c r="AQ604">
        <f t="shared" si="194"/>
        <v>1.3355662679584008</v>
      </c>
      <c r="AR604" s="18" t="str">
        <f t="shared" si="195"/>
        <v>D. 균형일치형</v>
      </c>
      <c r="AS604">
        <f t="shared" si="196"/>
        <v>3.956521739130435</v>
      </c>
      <c r="AT604">
        <f t="shared" si="197"/>
        <v>4.030075187969925</v>
      </c>
      <c r="AU604">
        <f t="shared" si="198"/>
        <v>3.9038461538461542</v>
      </c>
      <c r="AV604">
        <f t="shared" si="199"/>
        <v>3.9230769230769229</v>
      </c>
    </row>
    <row r="605" spans="1:48" x14ac:dyDescent="0.3">
      <c r="A605" t="s">
        <v>152</v>
      </c>
      <c r="B605" t="s">
        <v>153</v>
      </c>
      <c r="C605">
        <v>2023</v>
      </c>
      <c r="D605" t="s">
        <v>89</v>
      </c>
      <c r="E605">
        <v>6</v>
      </c>
      <c r="F605">
        <v>6</v>
      </c>
      <c r="G605">
        <v>8</v>
      </c>
      <c r="H605">
        <v>4</v>
      </c>
      <c r="I605">
        <f t="shared" si="180"/>
        <v>6</v>
      </c>
      <c r="J605">
        <f t="array" ref="J605">STDEV(IF(($B$3:$B$722=$B605)*($C$3:$C$722=$C605)*($D$3:$D$722=$D605),$E$3:$E$722))</f>
        <v>0.94280904158206336</v>
      </c>
      <c r="K605">
        <f t="shared" si="181"/>
        <v>5.8</v>
      </c>
      <c r="L605">
        <f t="array" ref="L605">STDEV(IF(($B$3:$B$722=$B605)*($C$3:$C$722=$C605)*($D$3:$D$722=$D605),$F$3:$F$722))</f>
        <v>1.4757295747452446</v>
      </c>
      <c r="M605">
        <f t="shared" si="182"/>
        <v>7</v>
      </c>
      <c r="N605">
        <f t="array" ref="N605">STDEV(IF(($B$3:$B$722=$B605)*($C$3:$C$722=$C605)*($D$3:$D$722=$D605),$G$3:$G$722))</f>
        <v>1.0540925533894598</v>
      </c>
      <c r="O605">
        <f t="shared" si="183"/>
        <v>5.4</v>
      </c>
      <c r="P605">
        <f t="array" ref="P605">STDEV(IF(($B$3:$B$722=$B605)*($C$3:$C$722=$C605)*($D$3:$D$722=$D605),$H$3:$H$722))</f>
        <v>1.3498971154211048</v>
      </c>
      <c r="Q605" s="35">
        <f t="shared" si="184"/>
        <v>0</v>
      </c>
      <c r="R605">
        <f t="shared" si="185"/>
        <v>0.13552618543578773</v>
      </c>
      <c r="S605">
        <f t="shared" si="186"/>
        <v>0.94868329805051377</v>
      </c>
      <c r="T605">
        <f t="shared" si="187"/>
        <v>-1.0371160764820702</v>
      </c>
      <c r="U605" s="22">
        <v>0.17669314336598391</v>
      </c>
      <c r="V605">
        <v>439</v>
      </c>
      <c r="W605">
        <v>223</v>
      </c>
      <c r="X605">
        <v>461</v>
      </c>
      <c r="Y605">
        <v>1123</v>
      </c>
      <c r="Z605">
        <v>3.956521739130435</v>
      </c>
      <c r="AA605">
        <v>4.2119565217391308</v>
      </c>
      <c r="AB605">
        <v>3.5054347826086958</v>
      </c>
      <c r="AC605">
        <v>3.5923913043478262</v>
      </c>
      <c r="AD605">
        <v>3.6467391304347831</v>
      </c>
      <c r="AE605">
        <v>3.054347826086957</v>
      </c>
      <c r="AF605">
        <v>184</v>
      </c>
      <c r="AG605" s="28">
        <f t="shared" si="188"/>
        <v>3.7699275362318843</v>
      </c>
      <c r="AH605" s="31">
        <f t="shared" si="189"/>
        <v>3.3505434782608701</v>
      </c>
      <c r="AI605" s="22" cm="1">
        <f t="array" ref="AI605">IF(U605="",0,IFERROR((U605-AVERAGEIFS($U$3:$U$722,$A$3:$A$722,$A605))/_xlfn.STDEV.S(_xlfn._xlws.FILTER($U$3:$U$722,$A$3:$A$722=$A605)),0))</f>
        <v>0.19658029275522843</v>
      </c>
      <c r="AJ605" s="25">
        <f t="array" ref="AJ605">IFERROR((Z605-AVERAGEIFS($Z$3:$Z$722,$A$3:$A$722,$A605))/_xlfn.STDEV.S(_xlfn._xlws.FILTER($Z$3:$Z$722,$A$3:$A$722=$A605)),"")</f>
        <v>0.65623248604629292</v>
      </c>
      <c r="AK605" s="28">
        <f t="array" ref="AK605">IFERROR((AG605-AVERAGEIFS($AG$3:$AG$722,$A$3:$A$722,$A605))/_xlfn.STDEV.S(_xlfn._xlws.FILTER($AG$3:$AG$722,$A$3:$A$722=$A605)),"")</f>
        <v>0.21088312988799035</v>
      </c>
      <c r="AL605" s="31">
        <f t="array" ref="AL605">IFERROR((AH605-AVERAGEIFS($AH$3:$AH$722,$A$3:$A$722,$A605))/_xlfn.STDEV.S(_xlfn._xlws.FILTER($AH$3:$AH$722,$A$3:$A$722=$A605)),"")</f>
        <v>0.30317560584774839</v>
      </c>
      <c r="AM605" s="18">
        <f t="shared" si="190"/>
        <v>0.19658029275522843</v>
      </c>
      <c r="AN605" s="18">
        <f t="shared" si="191"/>
        <v>0.65623248604629292</v>
      </c>
      <c r="AO605">
        <f t="shared" si="192"/>
        <v>-0.45965219329106449</v>
      </c>
      <c r="AP605">
        <f t="shared" si="193"/>
        <v>-0.73780016816252347</v>
      </c>
      <c r="AQ605">
        <f t="shared" si="194"/>
        <v>1.3402916823298185</v>
      </c>
      <c r="AR605" s="18" t="str">
        <f t="shared" si="195"/>
        <v>D. 균형일치형</v>
      </c>
      <c r="AS605">
        <f t="shared" si="196"/>
        <v>4.030075187969925</v>
      </c>
      <c r="AT605">
        <f t="shared" si="197"/>
        <v>3.9038461538461542</v>
      </c>
      <c r="AU605">
        <f t="shared" si="198"/>
        <v>3.9230769230769229</v>
      </c>
      <c r="AV605">
        <f t="shared" si="199"/>
        <v>3.9083969465648849</v>
      </c>
    </row>
    <row r="606" spans="1:48" x14ac:dyDescent="0.3">
      <c r="A606" t="s">
        <v>152</v>
      </c>
      <c r="B606" t="s">
        <v>153</v>
      </c>
      <c r="C606">
        <v>2023</v>
      </c>
      <c r="D606" t="s">
        <v>90</v>
      </c>
      <c r="E606">
        <v>6</v>
      </c>
      <c r="F606">
        <v>6</v>
      </c>
      <c r="G606">
        <v>8</v>
      </c>
      <c r="H606">
        <v>4</v>
      </c>
      <c r="I606">
        <f t="shared" si="180"/>
        <v>6</v>
      </c>
      <c r="J606">
        <f t="array" ref="J606">STDEV(IF(($B$3:$B$722=$B606)*($C$3:$C$722=$C606)*($D$3:$D$722=$D606),$E$3:$E$722))</f>
        <v>0.94280904158206336</v>
      </c>
      <c r="K606">
        <f t="shared" si="181"/>
        <v>5.8</v>
      </c>
      <c r="L606">
        <f t="array" ref="L606">STDEV(IF(($B$3:$B$722=$B606)*($C$3:$C$722=$C606)*($D$3:$D$722=$D606),$F$3:$F$722))</f>
        <v>1.4757295747452446</v>
      </c>
      <c r="M606">
        <f t="shared" si="182"/>
        <v>7</v>
      </c>
      <c r="N606">
        <f t="array" ref="N606">STDEV(IF(($B$3:$B$722=$B606)*($C$3:$C$722=$C606)*($D$3:$D$722=$D606),$G$3:$G$722))</f>
        <v>1.0540925533894598</v>
      </c>
      <c r="O606">
        <f t="shared" si="183"/>
        <v>5.4</v>
      </c>
      <c r="P606">
        <f t="array" ref="P606">STDEV(IF(($B$3:$B$722=$B606)*($C$3:$C$722=$C606)*($D$3:$D$722=$D606),$H$3:$H$722))</f>
        <v>1.3498971154211048</v>
      </c>
      <c r="Q606" s="35">
        <f t="shared" si="184"/>
        <v>0</v>
      </c>
      <c r="R606">
        <f t="shared" si="185"/>
        <v>0.13552618543578773</v>
      </c>
      <c r="S606">
        <f t="shared" si="186"/>
        <v>0.94868329805051377</v>
      </c>
      <c r="T606">
        <f t="shared" si="187"/>
        <v>-1.0371160764820702</v>
      </c>
      <c r="U606" s="22">
        <v>0.18674746434231379</v>
      </c>
      <c r="V606">
        <v>448</v>
      </c>
      <c r="W606">
        <v>178</v>
      </c>
      <c r="X606">
        <v>636</v>
      </c>
      <c r="Y606">
        <v>1262</v>
      </c>
      <c r="Z606">
        <v>4.030075187969925</v>
      </c>
      <c r="AA606">
        <v>4.1654135338345863</v>
      </c>
      <c r="AB606">
        <v>3.6052631578947372</v>
      </c>
      <c r="AC606">
        <v>3.725563909774436</v>
      </c>
      <c r="AD606">
        <v>3.5939849624060152</v>
      </c>
      <c r="AE606">
        <v>3.266917293233083</v>
      </c>
      <c r="AF606">
        <v>266</v>
      </c>
      <c r="AG606" s="28">
        <f t="shared" si="188"/>
        <v>3.8320802005012529</v>
      </c>
      <c r="AH606" s="31">
        <f t="shared" si="189"/>
        <v>3.4304511278195493</v>
      </c>
      <c r="AI606" s="22" cm="1">
        <f t="array" ref="AI606">IF(U606="",0,IFERROR((U606-AVERAGEIFS($U$3:$U$722,$A$3:$A$722,$A606))/_xlfn.STDEV.S(_xlfn._xlws.FILTER($U$3:$U$722,$A$3:$A$722=$A606)),0))</f>
        <v>0.28443674172704914</v>
      </c>
      <c r="AJ606" s="25">
        <f t="array" ref="AJ606">IFERROR((Z606-AVERAGEIFS($Z$3:$Z$722,$A$3:$A$722,$A606))/_xlfn.STDEV.S(_xlfn._xlws.FILTER($Z$3:$Z$722,$A$3:$A$722=$A606)),"")</f>
        <v>0.98896652453221356</v>
      </c>
      <c r="AK606" s="28">
        <f t="array" ref="AK606">IFERROR((AG606-AVERAGEIFS($AG$3:$AG$722,$A$3:$A$722,$A606))/_xlfn.STDEV.S(_xlfn._xlws.FILTER($AG$3:$AG$722,$A$3:$A$722=$A606)),"")</f>
        <v>0.44355388142382096</v>
      </c>
      <c r="AL606" s="31">
        <f t="array" ref="AL606">IFERROR((AH606-AVERAGEIFS($AH$3:$AH$722,$A$3:$A$722,$A606))/_xlfn.STDEV.S(_xlfn._xlws.FILTER($AH$3:$AH$722,$A$3:$A$722=$A606)),"")</f>
        <v>0.55712895486259706</v>
      </c>
      <c r="AM606" s="18">
        <f t="shared" si="190"/>
        <v>0.28443674172704914</v>
      </c>
      <c r="AN606" s="18">
        <f t="shared" si="191"/>
        <v>0.98896652453221356</v>
      </c>
      <c r="AO606">
        <f t="shared" si="192"/>
        <v>-0.70452978280516443</v>
      </c>
      <c r="AP606">
        <f t="shared" si="193"/>
        <v>-0.50512941662669286</v>
      </c>
      <c r="AQ606">
        <f t="shared" si="194"/>
        <v>1.5942450313446672</v>
      </c>
      <c r="AR606" s="18" t="str">
        <f t="shared" si="195"/>
        <v>D. 균형일치형</v>
      </c>
      <c r="AS606">
        <f t="shared" si="196"/>
        <v>3.9038461538461542</v>
      </c>
      <c r="AT606">
        <f t="shared" si="197"/>
        <v>3.9230769230769229</v>
      </c>
      <c r="AU606">
        <f t="shared" si="198"/>
        <v>3.9083969465648849</v>
      </c>
      <c r="AV606">
        <f t="shared" si="199"/>
        <v>3.3243243243243241</v>
      </c>
    </row>
    <row r="607" spans="1:48" x14ac:dyDescent="0.3">
      <c r="A607" t="s">
        <v>152</v>
      </c>
      <c r="B607" t="s">
        <v>153</v>
      </c>
      <c r="C607">
        <v>2024</v>
      </c>
      <c r="D607" t="s">
        <v>91</v>
      </c>
      <c r="E607">
        <v>4</v>
      </c>
      <c r="F607">
        <v>4</v>
      </c>
      <c r="G607">
        <v>6</v>
      </c>
      <c r="H607">
        <v>2</v>
      </c>
      <c r="I607">
        <f t="shared" si="180"/>
        <v>5.8</v>
      </c>
      <c r="J607">
        <f t="array" ref="J607">STDEV(IF(($B$3:$B$722=$B607)*($C$3:$C$722=$C607)*($D$3:$D$722=$D607),$E$3:$E$722))</f>
        <v>1.1352924243950946</v>
      </c>
      <c r="K607">
        <f t="shared" si="181"/>
        <v>5.6</v>
      </c>
      <c r="L607">
        <f t="array" ref="L607">STDEV(IF(($B$3:$B$722=$B607)*($C$3:$C$722=$C607)*($D$3:$D$722=$D607),$F$3:$F$722))</f>
        <v>1.2649110640673507</v>
      </c>
      <c r="M607">
        <f t="shared" si="182"/>
        <v>7</v>
      </c>
      <c r="N607">
        <f t="array" ref="N607">STDEV(IF(($B$3:$B$722=$B607)*($C$3:$C$722=$C607)*($D$3:$D$722=$D607),$G$3:$G$722))</f>
        <v>1.4142135623730951</v>
      </c>
      <c r="O607">
        <f t="shared" si="183"/>
        <v>5</v>
      </c>
      <c r="P607">
        <f t="array" ref="P607">STDEV(IF(($B$3:$B$722=$B607)*($C$3:$C$722=$C607)*($D$3:$D$722=$D607),$H$3:$H$722))</f>
        <v>1.9436506316151001</v>
      </c>
      <c r="Q607" s="35">
        <f t="shared" si="184"/>
        <v>-1.5854945926896977</v>
      </c>
      <c r="R607">
        <f t="shared" si="185"/>
        <v>-1.2649110640673524</v>
      </c>
      <c r="S607">
        <f t="shared" si="186"/>
        <v>-0.70710678118654746</v>
      </c>
      <c r="T607">
        <f t="shared" si="187"/>
        <v>-1.5434872662825796</v>
      </c>
      <c r="U607" s="22">
        <v>-1.63627958172812E-2</v>
      </c>
      <c r="V607">
        <v>544</v>
      </c>
      <c r="W607">
        <v>555</v>
      </c>
      <c r="X607">
        <v>718</v>
      </c>
      <c r="Y607">
        <v>1817</v>
      </c>
      <c r="Z607">
        <v>3.9038461538461542</v>
      </c>
      <c r="AA607">
        <v>4.0288461538461542</v>
      </c>
      <c r="AB607">
        <v>3.4294871794871802</v>
      </c>
      <c r="AC607">
        <v>3.6378205128205132</v>
      </c>
      <c r="AD607">
        <v>3.5769230769230771</v>
      </c>
      <c r="AE607">
        <v>3.115384615384615</v>
      </c>
      <c r="AF607">
        <v>312</v>
      </c>
      <c r="AG607" s="28">
        <f t="shared" si="188"/>
        <v>3.6987179487179489</v>
      </c>
      <c r="AH607" s="31">
        <f t="shared" si="189"/>
        <v>3.3461538461538458</v>
      </c>
      <c r="AI607" s="22" cm="1">
        <f t="array" ref="AI607">IF(U607="",0,IFERROR((U607-AVERAGEIFS($U$3:$U$722,$A$3:$A$722,$A607))/_xlfn.STDEV.S(_xlfn._xlws.FILTER($U$3:$U$722,$A$3:$A$722=$A607)),0))</f>
        <v>-1.4903769179298021</v>
      </c>
      <c r="AJ607" s="25">
        <f t="array" ref="AJ607">IFERROR((Z607-AVERAGEIFS($Z$3:$Z$722,$A$3:$A$722,$A607))/_xlfn.STDEV.S(_xlfn._xlws.FILTER($Z$3:$Z$722,$A$3:$A$722=$A607)),"")</f>
        <v>0.41794372463829926</v>
      </c>
      <c r="AK607" s="28">
        <f t="array" ref="AK607">IFERROR((AG607-AVERAGEIFS($AG$3:$AG$722,$A$3:$A$722,$A607))/_xlfn.STDEV.S(_xlfn._xlws.FILTER($AG$3:$AG$722,$A$3:$A$722=$A607)),"")</f>
        <v>-5.5692542099564722E-2</v>
      </c>
      <c r="AL607" s="31">
        <f t="array" ref="AL607">IFERROR((AH607-AVERAGEIFS($AH$3:$AH$722,$A$3:$A$722,$A607))/_xlfn.STDEV.S(_xlfn._xlws.FILTER($AH$3:$AH$722,$A$3:$A$722=$A607)),"")</f>
        <v>0.28922497933478475</v>
      </c>
      <c r="AM607" s="18">
        <f t="shared" si="190"/>
        <v>9.5117674759895632E-2</v>
      </c>
      <c r="AN607" s="18">
        <f t="shared" si="191"/>
        <v>2.0034383173279968</v>
      </c>
      <c r="AO607">
        <f t="shared" si="192"/>
        <v>-1.9083206425681014</v>
      </c>
      <c r="AP607">
        <f t="shared" si="193"/>
        <v>0.6514142390869827</v>
      </c>
      <c r="AQ607">
        <f t="shared" si="194"/>
        <v>1.8327122456173643</v>
      </c>
      <c r="AR607" s="18" t="str">
        <f t="shared" si="195"/>
        <v>D. 균형일치형</v>
      </c>
      <c r="AS607">
        <f t="shared" si="196"/>
        <v>3.9230769230769229</v>
      </c>
      <c r="AT607">
        <f t="shared" si="197"/>
        <v>3.9083969465648849</v>
      </c>
      <c r="AU607">
        <f t="shared" si="198"/>
        <v>3.3243243243243241</v>
      </c>
      <c r="AV607">
        <f t="shared" si="199"/>
        <v>3.4761904761904758</v>
      </c>
    </row>
    <row r="608" spans="1:48" x14ac:dyDescent="0.3">
      <c r="A608" t="s">
        <v>152</v>
      </c>
      <c r="B608" t="s">
        <v>153</v>
      </c>
      <c r="C608">
        <v>2024</v>
      </c>
      <c r="D608" t="s">
        <v>92</v>
      </c>
      <c r="E608">
        <v>4</v>
      </c>
      <c r="F608">
        <v>4</v>
      </c>
      <c r="G608">
        <v>6</v>
      </c>
      <c r="H608">
        <v>2</v>
      </c>
      <c r="I608">
        <f t="shared" si="180"/>
        <v>5.8</v>
      </c>
      <c r="J608">
        <f t="array" ref="J608">STDEV(IF(($B$3:$B$722=$B608)*($C$3:$C$722=$C608)*($D$3:$D$722=$D608),$E$3:$E$722))</f>
        <v>1.1352924243950946</v>
      </c>
      <c r="K608">
        <f t="shared" si="181"/>
        <v>5.6</v>
      </c>
      <c r="L608">
        <f t="array" ref="L608">STDEV(IF(($B$3:$B$722=$B608)*($C$3:$C$722=$C608)*($D$3:$D$722=$D608),$F$3:$F$722))</f>
        <v>1.2649110640673507</v>
      </c>
      <c r="M608">
        <f t="shared" si="182"/>
        <v>7</v>
      </c>
      <c r="N608">
        <f t="array" ref="N608">STDEV(IF(($B$3:$B$722=$B608)*($C$3:$C$722=$C608)*($D$3:$D$722=$D608),$G$3:$G$722))</f>
        <v>1.4142135623730951</v>
      </c>
      <c r="O608">
        <f t="shared" si="183"/>
        <v>5</v>
      </c>
      <c r="P608">
        <f t="array" ref="P608">STDEV(IF(($B$3:$B$722=$B608)*($C$3:$C$722=$C608)*($D$3:$D$722=$D608),$H$3:$H$722))</f>
        <v>1.9436506316151001</v>
      </c>
      <c r="Q608" s="35">
        <f t="shared" si="184"/>
        <v>-1.5854945926896977</v>
      </c>
      <c r="R608">
        <f t="shared" si="185"/>
        <v>-1.2649110640673524</v>
      </c>
      <c r="S608">
        <f t="shared" si="186"/>
        <v>-0.70710678118654746</v>
      </c>
      <c r="T608">
        <f t="shared" si="187"/>
        <v>-1.5434872662825796</v>
      </c>
      <c r="U608" s="22">
        <v>9.7833931777378799E-2</v>
      </c>
      <c r="V608">
        <v>426</v>
      </c>
      <c r="W608">
        <v>306</v>
      </c>
      <c r="X608">
        <v>382</v>
      </c>
      <c r="Y608">
        <v>1114</v>
      </c>
      <c r="Z608">
        <v>3.9230769230769229</v>
      </c>
      <c r="AA608">
        <v>4.634615384615385</v>
      </c>
      <c r="AB608">
        <v>3.884615384615385</v>
      </c>
      <c r="AC608">
        <v>3.9326923076923079</v>
      </c>
      <c r="AD608">
        <v>3.875</v>
      </c>
      <c r="AE608">
        <v>3.5480769230769229</v>
      </c>
      <c r="AF608">
        <v>104</v>
      </c>
      <c r="AG608" s="28">
        <f t="shared" si="188"/>
        <v>4.1506410256410264</v>
      </c>
      <c r="AH608" s="31">
        <f t="shared" si="189"/>
        <v>3.7115384615384617</v>
      </c>
      <c r="AI608" s="22" cm="1">
        <f t="array" ref="AI608">IF(U608="",0,IFERROR((U608-AVERAGEIFS($U$3:$U$722,$A$3:$A$722,$A608))/_xlfn.STDEV.S(_xlfn._xlws.FILTER($U$3:$U$722,$A$3:$A$722=$A608)),0))</f>
        <v>-0.49250555552861286</v>
      </c>
      <c r="AJ608" s="25">
        <f t="array" ref="AJ608">IFERROR((Z608-AVERAGEIFS($Z$3:$Z$722,$A$3:$A$722,$A608))/_xlfn.STDEV.S(_xlfn._xlws.FILTER($Z$3:$Z$722,$A$3:$A$722=$A608)),"")</f>
        <v>0.50493803435867568</v>
      </c>
      <c r="AK608" s="28">
        <f t="array" ref="AK608">IFERROR((AG608-AVERAGEIFS($AG$3:$AG$722,$A$3:$A$722,$A608))/_xlfn.STDEV.S(_xlfn._xlws.FILTER($AG$3:$AG$722,$A$3:$A$722=$A608)),"")</f>
        <v>1.636097877187406</v>
      </c>
      <c r="AL608" s="31">
        <f t="array" ref="AL608">IFERROR((AH608-AVERAGEIFS($AH$3:$AH$722,$A$3:$A$722,$A608))/_xlfn.STDEV.S(_xlfn._xlws.FILTER($AH$3:$AH$722,$A$3:$A$722=$A608)),"")</f>
        <v>1.4504485576517254</v>
      </c>
      <c r="AM608" s="18">
        <f t="shared" si="190"/>
        <v>1.0929890371610849</v>
      </c>
      <c r="AN608" s="18">
        <f t="shared" si="191"/>
        <v>2.0904326270483735</v>
      </c>
      <c r="AO608">
        <f t="shared" si="192"/>
        <v>-0.99744358988728854</v>
      </c>
      <c r="AP608">
        <f t="shared" si="193"/>
        <v>2.3432046583739536</v>
      </c>
      <c r="AQ608">
        <f t="shared" si="194"/>
        <v>2.9939358239343052</v>
      </c>
      <c r="AR608" s="18" t="str">
        <f t="shared" si="195"/>
        <v>E. 총체적과소형</v>
      </c>
      <c r="AS608">
        <f t="shared" si="196"/>
        <v>3.9083969465648849</v>
      </c>
      <c r="AT608">
        <f t="shared" si="197"/>
        <v>3.3243243243243241</v>
      </c>
      <c r="AU608">
        <f t="shared" si="198"/>
        <v>3.4761904761904758</v>
      </c>
      <c r="AV608">
        <f t="shared" si="199"/>
        <v>3.7989130434782612</v>
      </c>
    </row>
    <row r="609" spans="1:48" x14ac:dyDescent="0.3">
      <c r="A609" t="s">
        <v>152</v>
      </c>
      <c r="B609" t="s">
        <v>153</v>
      </c>
      <c r="C609">
        <v>2024</v>
      </c>
      <c r="D609" t="s">
        <v>93</v>
      </c>
      <c r="E609">
        <v>4</v>
      </c>
      <c r="F609">
        <v>4</v>
      </c>
      <c r="G609">
        <v>6</v>
      </c>
      <c r="H609">
        <v>2</v>
      </c>
      <c r="I609">
        <f t="shared" si="180"/>
        <v>5.8</v>
      </c>
      <c r="J609">
        <f t="array" ref="J609">STDEV(IF(($B$3:$B$722=$B609)*($C$3:$C$722=$C609)*($D$3:$D$722=$D609),$E$3:$E$722))</f>
        <v>1.1352924243950946</v>
      </c>
      <c r="K609">
        <f t="shared" si="181"/>
        <v>5.6</v>
      </c>
      <c r="L609">
        <f t="array" ref="L609">STDEV(IF(($B$3:$B$722=$B609)*($C$3:$C$722=$C609)*($D$3:$D$722=$D609),$F$3:$F$722))</f>
        <v>1.2649110640673507</v>
      </c>
      <c r="M609">
        <f t="shared" si="182"/>
        <v>7</v>
      </c>
      <c r="N609">
        <f t="array" ref="N609">STDEV(IF(($B$3:$B$722=$B609)*($C$3:$C$722=$C609)*($D$3:$D$722=$D609),$G$3:$G$722))</f>
        <v>1.4142135623730951</v>
      </c>
      <c r="O609">
        <f t="shared" si="183"/>
        <v>5</v>
      </c>
      <c r="P609">
        <f t="array" ref="P609">STDEV(IF(($B$3:$B$722=$B609)*($C$3:$C$722=$C609)*($D$3:$D$722=$D609),$H$3:$H$722))</f>
        <v>1.9436506316151001</v>
      </c>
      <c r="Q609" s="35">
        <f t="shared" si="184"/>
        <v>-1.5854945926896977</v>
      </c>
      <c r="R609">
        <f t="shared" si="185"/>
        <v>-1.2649110640673524</v>
      </c>
      <c r="S609">
        <f t="shared" si="186"/>
        <v>-0.70710678118654746</v>
      </c>
      <c r="T609">
        <f t="shared" si="187"/>
        <v>-1.5434872662825796</v>
      </c>
      <c r="U609" s="22">
        <v>0.10994130248500419</v>
      </c>
      <c r="V609">
        <v>455</v>
      </c>
      <c r="W609">
        <v>313</v>
      </c>
      <c r="X609">
        <v>399</v>
      </c>
      <c r="Y609">
        <v>1167</v>
      </c>
      <c r="Z609">
        <v>3.9083969465648849</v>
      </c>
      <c r="AA609">
        <v>4.5190839694656493</v>
      </c>
      <c r="AB609">
        <v>4.0076335877862599</v>
      </c>
      <c r="AC609">
        <v>4.0305343511450378</v>
      </c>
      <c r="AD609">
        <v>3.770992366412214</v>
      </c>
      <c r="AE609">
        <v>3.5725190839694658</v>
      </c>
      <c r="AF609">
        <v>131</v>
      </c>
      <c r="AG609" s="28">
        <f t="shared" si="188"/>
        <v>4.1857506361323162</v>
      </c>
      <c r="AH609" s="31">
        <f t="shared" si="189"/>
        <v>3.6717557251908399</v>
      </c>
      <c r="AI609" s="22" cm="1">
        <f t="array" ref="AI609">IF(U609="",0,IFERROR((U609-AVERAGEIFS($U$3:$U$722,$A$3:$A$722,$A609))/_xlfn.STDEV.S(_xlfn._xlws.FILTER($U$3:$U$722,$A$3:$A$722=$A609)),0))</f>
        <v>-0.3867091920286192</v>
      </c>
      <c r="AJ609" s="25">
        <f t="array" ref="AJ609">IFERROR((Z609-AVERAGEIFS($Z$3:$Z$722,$A$3:$A$722,$A609))/_xlfn.STDEV.S(_xlfn._xlws.FILTER($Z$3:$Z$722,$A$3:$A$722=$A609)),"")</f>
        <v>0.43853016434311748</v>
      </c>
      <c r="AK609" s="28">
        <f t="array" ref="AK609">IFERROR((AG609-AVERAGEIFS($AG$3:$AG$722,$A$3:$A$722,$A609))/_xlfn.STDEV.S(_xlfn._xlws.FILTER($AG$3:$AG$722,$A$3:$A$722=$A609)),"")</f>
        <v>1.7675319766772439</v>
      </c>
      <c r="AL609" s="31">
        <f t="array" ref="AL609">IFERROR((AH609-AVERAGEIFS($AH$3:$AH$722,$A$3:$A$722,$A609))/_xlfn.STDEV.S(_xlfn._xlws.FILTER($AH$3:$AH$722,$A$3:$A$722=$A609)),"")</f>
        <v>1.324015616822521</v>
      </c>
      <c r="AM609" s="18">
        <f t="shared" si="190"/>
        <v>1.1987854006610785</v>
      </c>
      <c r="AN609" s="18">
        <f t="shared" si="191"/>
        <v>2.0240247570328154</v>
      </c>
      <c r="AO609">
        <f t="shared" si="192"/>
        <v>-0.82523935637173662</v>
      </c>
      <c r="AP609">
        <f t="shared" si="193"/>
        <v>2.4746387578637914</v>
      </c>
      <c r="AQ609">
        <f t="shared" si="194"/>
        <v>2.8675028831051006</v>
      </c>
      <c r="AR609" s="18" t="str">
        <f t="shared" si="195"/>
        <v>E. 총체적과소형</v>
      </c>
      <c r="AS609">
        <f t="shared" si="196"/>
        <v>3.3243243243243241</v>
      </c>
      <c r="AT609">
        <f t="shared" si="197"/>
        <v>3.4761904761904758</v>
      </c>
      <c r="AU609">
        <f t="shared" si="198"/>
        <v>3.7989130434782612</v>
      </c>
      <c r="AV609">
        <f t="shared" si="199"/>
        <v>3.6288659793814428</v>
      </c>
    </row>
    <row r="610" spans="1:48" x14ac:dyDescent="0.3">
      <c r="A610" t="s">
        <v>152</v>
      </c>
      <c r="B610" t="s">
        <v>153</v>
      </c>
      <c r="C610">
        <v>2024</v>
      </c>
      <c r="D610" t="s">
        <v>94</v>
      </c>
      <c r="E610">
        <v>4</v>
      </c>
      <c r="F610">
        <v>4</v>
      </c>
      <c r="G610">
        <v>6</v>
      </c>
      <c r="H610">
        <v>2</v>
      </c>
      <c r="I610">
        <f t="shared" si="180"/>
        <v>5.8</v>
      </c>
      <c r="J610">
        <f t="array" ref="J610">STDEV(IF(($B$3:$B$722=$B610)*($C$3:$C$722=$C610)*($D$3:$D$722=$D610),$E$3:$E$722))</f>
        <v>1.1352924243950946</v>
      </c>
      <c r="K610">
        <f t="shared" si="181"/>
        <v>5.6</v>
      </c>
      <c r="L610">
        <f t="array" ref="L610">STDEV(IF(($B$3:$B$722=$B610)*($C$3:$C$722=$C610)*($D$3:$D$722=$D610),$F$3:$F$722))</f>
        <v>1.2649110640673507</v>
      </c>
      <c r="M610">
        <f t="shared" si="182"/>
        <v>7</v>
      </c>
      <c r="N610">
        <f t="array" ref="N610">STDEV(IF(($B$3:$B$722=$B610)*($C$3:$C$722=$C610)*($D$3:$D$722=$D610),$G$3:$G$722))</f>
        <v>1.4142135623730951</v>
      </c>
      <c r="O610">
        <f t="shared" si="183"/>
        <v>5</v>
      </c>
      <c r="P610">
        <f t="array" ref="P610">STDEV(IF(($B$3:$B$722=$B610)*($C$3:$C$722=$C610)*($D$3:$D$722=$D610),$H$3:$H$722))</f>
        <v>1.9436506316151001</v>
      </c>
      <c r="Q610" s="35">
        <f t="shared" si="184"/>
        <v>-1.5854945926896977</v>
      </c>
      <c r="R610">
        <f t="shared" si="185"/>
        <v>-1.2649110640673524</v>
      </c>
      <c r="S610">
        <f t="shared" si="186"/>
        <v>-0.70710678118654746</v>
      </c>
      <c r="T610">
        <f t="shared" si="187"/>
        <v>-1.5434872662825796</v>
      </c>
      <c r="U610" s="22">
        <v>3.6568850072780199E-2</v>
      </c>
      <c r="V610">
        <v>463</v>
      </c>
      <c r="W610">
        <v>410</v>
      </c>
      <c r="X610">
        <v>501</v>
      </c>
      <c r="Y610">
        <v>1374</v>
      </c>
      <c r="Z610" s="25">
        <v>3.3243243243243241</v>
      </c>
      <c r="AA610" s="28">
        <v>3.560810810810811</v>
      </c>
      <c r="AB610" s="28">
        <v>3.263513513513514</v>
      </c>
      <c r="AC610" s="28">
        <v>3.0540540540540539</v>
      </c>
      <c r="AD610" s="31">
        <v>3.236486486486486</v>
      </c>
      <c r="AE610" s="31">
        <v>2.0878378378378382</v>
      </c>
      <c r="AF610">
        <v>148</v>
      </c>
      <c r="AG610" s="28">
        <f t="shared" si="188"/>
        <v>3.2927927927927931</v>
      </c>
      <c r="AH610" s="31">
        <f t="shared" si="189"/>
        <v>2.6621621621621623</v>
      </c>
      <c r="AI610" s="22" cm="1">
        <f t="array" ref="AI610">IF(U610="",0,IFERROR((U610-AVERAGEIFS($U$3:$U$722,$A$3:$A$722,$A610))/_xlfn.STDEV.S(_xlfn._xlws.FILTER($U$3:$U$722,$A$3:$A$722=$A610)),0))</f>
        <v>-1.0278507605609744</v>
      </c>
      <c r="AJ610" s="25">
        <f t="array" ref="AJ610">IFERROR((Z610-AVERAGEIFS($Z$3:$Z$722,$A$3:$A$722,$A610))/_xlfn.STDEV.S(_xlfn._xlws.FILTER($Z$3:$Z$722,$A$3:$A$722=$A610)),"")</f>
        <v>-2.2036415547731178</v>
      </c>
      <c r="AK610" s="28">
        <f t="array" ref="AK610">IFERROR((AG610-AVERAGEIFS($AG$3:$AG$722,$A$3:$A$722,$A610))/_xlfn.STDEV.S(_xlfn._xlws.FILTER($AG$3:$AG$722,$A$3:$A$722=$A610)),"")</f>
        <v>-1.575288076847261</v>
      </c>
      <c r="AL610" s="31">
        <f t="array" ref="AL610">IFERROR((AH610-AVERAGEIFS($AH$3:$AH$722,$A$3:$A$722,$A610))/_xlfn.STDEV.S(_xlfn._xlws.FILTER($AH$3:$AH$722,$A$3:$A$722=$A610)),"")</f>
        <v>-1.8845591302883886</v>
      </c>
      <c r="AM610" s="18">
        <f t="shared" si="190"/>
        <v>0.55764383212872337</v>
      </c>
      <c r="AN610" s="18">
        <f t="shared" si="191"/>
        <v>-0.61814696208342013</v>
      </c>
      <c r="AO610">
        <f t="shared" si="192"/>
        <v>1.1757907942121435</v>
      </c>
      <c r="AP610">
        <f t="shared" si="193"/>
        <v>-0.86818129566071356</v>
      </c>
      <c r="AQ610">
        <f t="shared" si="194"/>
        <v>-0.34107186400580902</v>
      </c>
      <c r="AR610" s="18" t="str">
        <f t="shared" si="195"/>
        <v>C. 내부은폐형</v>
      </c>
      <c r="AS610">
        <f t="shared" si="196"/>
        <v>3.4761904761904758</v>
      </c>
      <c r="AT610">
        <f t="shared" si="197"/>
        <v>3.7989130434782612</v>
      </c>
      <c r="AU610">
        <f t="shared" si="198"/>
        <v>3.6288659793814428</v>
      </c>
      <c r="AV610">
        <f t="shared" si="199"/>
        <v>3.9090909090909092</v>
      </c>
    </row>
    <row r="611" spans="1:48" x14ac:dyDescent="0.3">
      <c r="A611" t="s">
        <v>152</v>
      </c>
      <c r="B611" t="s">
        <v>153</v>
      </c>
      <c r="C611">
        <v>2025</v>
      </c>
      <c r="D611" t="s">
        <v>95</v>
      </c>
      <c r="E611">
        <v>6</v>
      </c>
      <c r="F611">
        <v>4</v>
      </c>
      <c r="G611">
        <v>8</v>
      </c>
      <c r="H611">
        <v>4</v>
      </c>
      <c r="I611">
        <f t="shared" si="180"/>
        <v>6.2</v>
      </c>
      <c r="J611">
        <f t="array" ref="J611">STDEV(IF(($B$3:$B$722=$B611)*($C$3:$C$722=$C611)*($D$3:$D$722=$D611),$E$3:$E$722))</f>
        <v>0.63245553203367588</v>
      </c>
      <c r="K611">
        <f t="shared" si="181"/>
        <v>5.6</v>
      </c>
      <c r="L611">
        <f t="array" ref="L611">STDEV(IF(($B$3:$B$722=$B611)*($C$3:$C$722=$C611)*($D$3:$D$722=$D611),$F$3:$F$722))</f>
        <v>0.84327404271156636</v>
      </c>
      <c r="M611">
        <f t="shared" si="182"/>
        <v>7</v>
      </c>
      <c r="N611">
        <f t="array" ref="N611">STDEV(IF(($B$3:$B$722=$B611)*($C$3:$C$722=$C611)*($D$3:$D$722=$D611),$G$3:$G$722))</f>
        <v>1.4142135623730951</v>
      </c>
      <c r="O611">
        <f t="shared" si="183"/>
        <v>5.2</v>
      </c>
      <c r="P611">
        <f t="array" ref="P611">STDEV(IF(($B$3:$B$722=$B611)*($C$3:$C$722=$C611)*($D$3:$D$722=$D611),$H$3:$H$722))</f>
        <v>1.3984117975602031</v>
      </c>
      <c r="Q611" s="35">
        <f t="shared" si="184"/>
        <v>-0.31622776601683822</v>
      </c>
      <c r="R611">
        <f t="shared" si="185"/>
        <v>-1.8973665961010304</v>
      </c>
      <c r="S611">
        <f t="shared" si="186"/>
        <v>0.70710678118654746</v>
      </c>
      <c r="T611">
        <f t="shared" si="187"/>
        <v>-0.85811633032103263</v>
      </c>
      <c r="U611" s="22">
        <v>8.3221476510067002E-3</v>
      </c>
      <c r="V611">
        <v>454</v>
      </c>
      <c r="W611">
        <v>436</v>
      </c>
      <c r="X611">
        <v>600</v>
      </c>
      <c r="Y611">
        <v>1490</v>
      </c>
      <c r="Z611" s="25">
        <v>3.4761904761904758</v>
      </c>
      <c r="AA611" s="28">
        <v>3.7883597883597888</v>
      </c>
      <c r="AB611" s="28">
        <v>3.253968253968254</v>
      </c>
      <c r="AC611" s="28">
        <v>3.1587301587301591</v>
      </c>
      <c r="AD611" s="31">
        <v>3.3650793650793651</v>
      </c>
      <c r="AE611" s="31">
        <v>2.3915343915343921</v>
      </c>
      <c r="AF611">
        <v>189</v>
      </c>
      <c r="AG611" s="28">
        <f t="shared" si="188"/>
        <v>3.4003527336860677</v>
      </c>
      <c r="AH611" s="31">
        <f t="shared" si="189"/>
        <v>2.8783068783068786</v>
      </c>
      <c r="AI611" s="22" cm="1">
        <f t="array" ref="AI611">IF(U611="",0,IFERROR((U611-AVERAGEIFS($U$3:$U$722,$A$3:$A$722,$A611))/_xlfn.STDEV.S(_xlfn._xlws.FILTER($U$3:$U$722,$A$3:$A$722=$A611)),0))</f>
        <v>-1.2746754815722805</v>
      </c>
      <c r="AJ611" s="25">
        <f t="array" ref="AJ611">IFERROR((Z611-AVERAGEIFS($Z$3:$Z$722,$A$3:$A$722,$A611))/_xlfn.STDEV.S(_xlfn._xlws.FILTER($Z$3:$Z$722,$A$3:$A$722=$A611)),"")</f>
        <v>-1.5166440200958415</v>
      </c>
      <c r="AK611" s="28">
        <f t="array" ref="AK611">IFERROR((AG611-AVERAGEIFS($AG$3:$AG$722,$A$3:$A$722,$A611))/_xlfn.STDEV.S(_xlfn._xlws.FILTER($AG$3:$AG$722,$A$3:$A$722=$A611)),"")</f>
        <v>-1.1726335393953309</v>
      </c>
      <c r="AL611" s="31">
        <f t="array" ref="AL611">IFERROR((AH611-AVERAGEIFS($AH$3:$AH$722,$A$3:$A$722,$A611))/_xlfn.STDEV.S(_xlfn._xlws.FILTER($AH$3:$AH$722,$A$3:$A$722=$A611)),"")</f>
        <v>-1.1976327241186486</v>
      </c>
      <c r="AM611" s="18">
        <f t="shared" si="190"/>
        <v>-0.95844771555544228</v>
      </c>
      <c r="AN611" s="18">
        <f t="shared" si="191"/>
        <v>-1.2004162540790033</v>
      </c>
      <c r="AO611">
        <f t="shared" si="192"/>
        <v>0.24196853852356104</v>
      </c>
      <c r="AP611">
        <f t="shared" si="193"/>
        <v>-1.8797403205818783</v>
      </c>
      <c r="AQ611">
        <f t="shared" si="194"/>
        <v>-0.339516393797616</v>
      </c>
      <c r="AR611" s="18" t="str">
        <f t="shared" si="195"/>
        <v>A. 총체적과장형</v>
      </c>
      <c r="AS611">
        <f t="shared" si="196"/>
        <v>3.7989130434782612</v>
      </c>
      <c r="AT611">
        <f t="shared" si="197"/>
        <v>3.6288659793814428</v>
      </c>
      <c r="AU611">
        <f t="shared" si="198"/>
        <v>3.9090909090909092</v>
      </c>
      <c r="AV611" t="str">
        <f t="shared" si="199"/>
        <v/>
      </c>
    </row>
    <row r="612" spans="1:48" x14ac:dyDescent="0.3">
      <c r="A612" t="s">
        <v>152</v>
      </c>
      <c r="B612" t="s">
        <v>153</v>
      </c>
      <c r="C612">
        <v>2025</v>
      </c>
      <c r="D612" t="s">
        <v>96</v>
      </c>
      <c r="E612">
        <v>6</v>
      </c>
      <c r="F612">
        <v>4</v>
      </c>
      <c r="G612">
        <v>8</v>
      </c>
      <c r="H612">
        <v>4</v>
      </c>
      <c r="I612">
        <f t="shared" si="180"/>
        <v>6.2</v>
      </c>
      <c r="J612">
        <f t="array" ref="J612">STDEV(IF(($B$3:$B$722=$B612)*($C$3:$C$722=$C612)*($D$3:$D$722=$D612),$E$3:$E$722))</f>
        <v>0.63245553203367588</v>
      </c>
      <c r="K612">
        <f t="shared" si="181"/>
        <v>5.6</v>
      </c>
      <c r="L612">
        <f t="array" ref="L612">STDEV(IF(($B$3:$B$722=$B612)*($C$3:$C$722=$C612)*($D$3:$D$722=$D612),$F$3:$F$722))</f>
        <v>0.84327404271156636</v>
      </c>
      <c r="M612">
        <f t="shared" si="182"/>
        <v>7</v>
      </c>
      <c r="N612">
        <f t="array" ref="N612">STDEV(IF(($B$3:$B$722=$B612)*($C$3:$C$722=$C612)*($D$3:$D$722=$D612),$G$3:$G$722))</f>
        <v>1.4142135623730951</v>
      </c>
      <c r="O612">
        <f t="shared" si="183"/>
        <v>5.2</v>
      </c>
      <c r="P612">
        <f t="array" ref="P612">STDEV(IF(($B$3:$B$722=$B612)*($C$3:$C$722=$C612)*($D$3:$D$722=$D612),$H$3:$H$722))</f>
        <v>1.3984117975602031</v>
      </c>
      <c r="Q612" s="35">
        <f t="shared" si="184"/>
        <v>-0.31622776601683822</v>
      </c>
      <c r="R612">
        <f t="shared" si="185"/>
        <v>-1.8973665961010304</v>
      </c>
      <c r="S612">
        <f t="shared" si="186"/>
        <v>0.70710678118654746</v>
      </c>
      <c r="T612">
        <f t="shared" si="187"/>
        <v>-0.85811633032103263</v>
      </c>
      <c r="U612" s="22">
        <v>0.35210155586987268</v>
      </c>
      <c r="V612">
        <v>334</v>
      </c>
      <c r="W612">
        <v>73</v>
      </c>
      <c r="X612">
        <v>300</v>
      </c>
      <c r="Y612">
        <v>707</v>
      </c>
      <c r="Z612" s="25">
        <v>3.7989130434782612</v>
      </c>
      <c r="AA612" s="28">
        <v>3.9891304347826089</v>
      </c>
      <c r="AB612" s="28">
        <v>3.3586956521739131</v>
      </c>
      <c r="AC612" s="28">
        <v>3.3260869565217388</v>
      </c>
      <c r="AD612" s="31">
        <v>3.543478260869565</v>
      </c>
      <c r="AE612" s="31">
        <v>2.625</v>
      </c>
      <c r="AF612">
        <v>184</v>
      </c>
      <c r="AG612" s="28">
        <f t="shared" si="188"/>
        <v>3.5579710144927534</v>
      </c>
      <c r="AH612" s="31">
        <f t="shared" si="189"/>
        <v>3.0842391304347823</v>
      </c>
      <c r="AI612" s="22" cm="1">
        <f t="array" ref="AI612">IF(U612="",0,IFERROR((U612-AVERAGEIFS($U$3:$U$722,$A$3:$A$722,$A612))/_xlfn.STDEV.S(_xlfn._xlws.FILTER($U$3:$U$722,$A$3:$A$722=$A612)),0))</f>
        <v>1.7293302694723387</v>
      </c>
      <c r="AJ612" s="25">
        <f t="array" ref="AJ612">IFERROR((Z612-AVERAGEIFS($Z$3:$Z$722,$A$3:$A$722,$A612))/_xlfn.STDEV.S(_xlfn._xlws.FILTER($Z$3:$Z$722,$A$3:$A$722=$A612)),"")</f>
        <v>-5.6742617531593702E-2</v>
      </c>
      <c r="AK612" s="28">
        <f t="array" ref="AK612">IFERROR((AG612-AVERAGEIFS($AG$3:$AG$722,$A$3:$A$722,$A612))/_xlfn.STDEV.S(_xlfn._xlws.FILTER($AG$3:$AG$722,$A$3:$A$722=$A612)),"")</f>
        <v>-0.58258379201625998</v>
      </c>
      <c r="AL612" s="31">
        <f t="array" ref="AL612">IFERROR((AH612-AVERAGEIFS($AH$3:$AH$722,$A$3:$A$722,$A612))/_xlfn.STDEV.S(_xlfn._xlws.FILTER($AH$3:$AH$722,$A$3:$A$722=$A612)),"")</f>
        <v>-0.54316240260521798</v>
      </c>
      <c r="AM612" s="18">
        <f t="shared" si="190"/>
        <v>2.0455580354891767</v>
      </c>
      <c r="AN612" s="18">
        <f t="shared" si="191"/>
        <v>0.25948514848524451</v>
      </c>
      <c r="AO612">
        <f t="shared" si="192"/>
        <v>1.7860728870039324</v>
      </c>
      <c r="AP612">
        <f t="shared" si="193"/>
        <v>-1.2896905732028074</v>
      </c>
      <c r="AQ612">
        <f t="shared" si="194"/>
        <v>0.31495392771581465</v>
      </c>
      <c r="AR612" s="18" t="str">
        <f t="shared" si="195"/>
        <v>D. 균형일치형</v>
      </c>
      <c r="AS612">
        <f t="shared" si="196"/>
        <v>3.6288659793814428</v>
      </c>
      <c r="AT612">
        <f t="shared" si="197"/>
        <v>3.9090909090909092</v>
      </c>
      <c r="AU612" t="str">
        <f t="shared" si="198"/>
        <v/>
      </c>
      <c r="AV612" t="str">
        <f t="shared" si="199"/>
        <v/>
      </c>
    </row>
    <row r="613" spans="1:48" x14ac:dyDescent="0.3">
      <c r="A613" t="s">
        <v>152</v>
      </c>
      <c r="B613" t="s">
        <v>153</v>
      </c>
      <c r="C613">
        <v>2025</v>
      </c>
      <c r="D613" t="s">
        <v>97</v>
      </c>
      <c r="E613">
        <v>6</v>
      </c>
      <c r="F613">
        <v>4</v>
      </c>
      <c r="G613">
        <v>8</v>
      </c>
      <c r="H613">
        <v>4</v>
      </c>
      <c r="I613">
        <f t="shared" si="180"/>
        <v>6.2</v>
      </c>
      <c r="J613">
        <f t="array" ref="J613">STDEV(IF(($B$3:$B$722=$B613)*($C$3:$C$722=$C613)*($D$3:$D$722=$D613),$E$3:$E$722))</f>
        <v>0.63245553203367588</v>
      </c>
      <c r="K613">
        <f t="shared" si="181"/>
        <v>5.6</v>
      </c>
      <c r="L613">
        <f t="array" ref="L613">STDEV(IF(($B$3:$B$722=$B613)*($C$3:$C$722=$C613)*($D$3:$D$722=$D613),$F$3:$F$722))</f>
        <v>0.84327404271156636</v>
      </c>
      <c r="M613">
        <f t="shared" si="182"/>
        <v>7</v>
      </c>
      <c r="N613">
        <f t="array" ref="N613">STDEV(IF(($B$3:$B$722=$B613)*($C$3:$C$722=$C613)*($D$3:$D$722=$D613),$G$3:$G$722))</f>
        <v>1.4142135623730951</v>
      </c>
      <c r="O613">
        <f t="shared" si="183"/>
        <v>5.2</v>
      </c>
      <c r="P613">
        <f t="array" ref="P613">STDEV(IF(($B$3:$B$722=$B613)*($C$3:$C$722=$C613)*($D$3:$D$722=$D613),$H$3:$H$722))</f>
        <v>1.3984117975602031</v>
      </c>
      <c r="Q613" s="35">
        <f t="shared" si="184"/>
        <v>-0.31622776601683822</v>
      </c>
      <c r="R613">
        <f t="shared" si="185"/>
        <v>-1.8973665961010304</v>
      </c>
      <c r="S613">
        <f t="shared" si="186"/>
        <v>0.70710678118654746</v>
      </c>
      <c r="T613">
        <f t="shared" si="187"/>
        <v>-0.85811633032103263</v>
      </c>
      <c r="U613" s="22">
        <v>0.12903418467583491</v>
      </c>
      <c r="V613">
        <v>649</v>
      </c>
      <c r="W613">
        <v>427</v>
      </c>
      <c r="X613">
        <v>451</v>
      </c>
      <c r="Y613">
        <v>1527</v>
      </c>
      <c r="Z613" s="25">
        <v>3.6288659793814428</v>
      </c>
      <c r="AA613" s="28">
        <v>3.8608247422680408</v>
      </c>
      <c r="AB613" s="28">
        <v>3.3350515463917532</v>
      </c>
      <c r="AC613" s="28">
        <v>3.2886597938144329</v>
      </c>
      <c r="AD613" s="31">
        <v>3.3865979381443299</v>
      </c>
      <c r="AE613" s="31">
        <v>2.5</v>
      </c>
      <c r="AF613">
        <v>194</v>
      </c>
      <c r="AG613" s="28">
        <f t="shared" si="188"/>
        <v>3.4948453608247423</v>
      </c>
      <c r="AH613" s="31">
        <f t="shared" si="189"/>
        <v>2.9432989690721651</v>
      </c>
      <c r="AI613" s="22" cm="1">
        <f t="array" ref="AI613">IF(U613="",0,IFERROR((U613-AVERAGEIFS($U$3:$U$722,$A$3:$A$722,$A613))/_xlfn.STDEV.S(_xlfn._xlws.FILTER($U$3:$U$722,$A$3:$A$722=$A613)),0))</f>
        <v>-0.2198721839529118</v>
      </c>
      <c r="AJ613" s="25">
        <f t="array" ref="AJ613">IFERROR((Z613-AVERAGEIFS($Z$3:$Z$722,$A$3:$A$722,$A613))/_xlfn.STDEV.S(_xlfn._xlws.FILTER($Z$3:$Z$722,$A$3:$A$722=$A613)),"")</f>
        <v>-0.82598521950773907</v>
      </c>
      <c r="AK613" s="28">
        <f t="array" ref="AK613">IFERROR((AG613-AVERAGEIFS($AG$3:$AG$722,$A$3:$A$722,$A613))/_xlfn.STDEV.S(_xlfn._xlws.FILTER($AG$3:$AG$722,$A$3:$A$722=$A613)),"")</f>
        <v>-0.81889696463379036</v>
      </c>
      <c r="AL613" s="31">
        <f t="array" ref="AL613">IFERROR((AH613-AVERAGEIFS($AH$3:$AH$722,$A$3:$A$722,$A613))/_xlfn.STDEV.S(_xlfn._xlws.FILTER($AH$3:$AH$722,$A$3:$A$722=$A613)),"")</f>
        <v>-0.9910822974639224</v>
      </c>
      <c r="AM613" s="18">
        <f t="shared" si="190"/>
        <v>9.6355582063926415E-2</v>
      </c>
      <c r="AN613" s="18">
        <f t="shared" si="191"/>
        <v>-0.50975745349090085</v>
      </c>
      <c r="AO613">
        <f t="shared" si="192"/>
        <v>0.60611303555482721</v>
      </c>
      <c r="AP613">
        <f t="shared" si="193"/>
        <v>-1.5260037458203377</v>
      </c>
      <c r="AQ613">
        <f t="shared" si="194"/>
        <v>-0.13296596714288977</v>
      </c>
      <c r="AR613" s="18" t="str">
        <f t="shared" si="195"/>
        <v>D. 균형일치형</v>
      </c>
      <c r="AS613">
        <f t="shared" si="196"/>
        <v>3.9090909090909092</v>
      </c>
      <c r="AT613" t="str">
        <f t="shared" si="197"/>
        <v/>
      </c>
      <c r="AU613" t="str">
        <f t="shared" si="198"/>
        <v/>
      </c>
      <c r="AV613" t="str">
        <f t="shared" si="199"/>
        <v/>
      </c>
    </row>
    <row r="614" spans="1:48" x14ac:dyDescent="0.3">
      <c r="A614" t="s">
        <v>152</v>
      </c>
      <c r="B614" t="s">
        <v>153</v>
      </c>
      <c r="C614">
        <v>2025</v>
      </c>
      <c r="D614" t="s">
        <v>98</v>
      </c>
      <c r="E614">
        <v>6</v>
      </c>
      <c r="F614">
        <v>4</v>
      </c>
      <c r="G614">
        <v>8</v>
      </c>
      <c r="H614">
        <v>4</v>
      </c>
      <c r="I614">
        <f t="shared" si="180"/>
        <v>6.2</v>
      </c>
      <c r="J614">
        <f t="array" ref="J614">STDEV(IF(($B$3:$B$722=$B614)*($C$3:$C$722=$C614)*($D$3:$D$722=$D614),$E$3:$E$722))</f>
        <v>0.63245553203367588</v>
      </c>
      <c r="K614">
        <f t="shared" si="181"/>
        <v>5.6</v>
      </c>
      <c r="L614">
        <f t="array" ref="L614">STDEV(IF(($B$3:$B$722=$B614)*($C$3:$C$722=$C614)*($D$3:$D$722=$D614),$F$3:$F$722))</f>
        <v>0.84327404271156636</v>
      </c>
      <c r="M614">
        <f t="shared" si="182"/>
        <v>7</v>
      </c>
      <c r="N614">
        <f t="array" ref="N614">STDEV(IF(($B$3:$B$722=$B614)*($C$3:$C$722=$C614)*($D$3:$D$722=$D614),$G$3:$G$722))</f>
        <v>1.4142135623730951</v>
      </c>
      <c r="O614">
        <f t="shared" si="183"/>
        <v>5.2</v>
      </c>
      <c r="P614">
        <f t="array" ref="P614">STDEV(IF(($B$3:$B$722=$B614)*($C$3:$C$722=$C614)*($D$3:$D$722=$D614),$H$3:$H$722))</f>
        <v>1.3984117975602031</v>
      </c>
      <c r="Q614" s="35">
        <f t="shared" si="184"/>
        <v>-0.31622776601683822</v>
      </c>
      <c r="R614">
        <f t="shared" si="185"/>
        <v>-1.8973665961010304</v>
      </c>
      <c r="S614">
        <f t="shared" si="186"/>
        <v>0.70710678118654746</v>
      </c>
      <c r="T614">
        <f t="shared" si="187"/>
        <v>-0.85811633032103263</v>
      </c>
      <c r="U614" s="22">
        <v>0.29207798960138648</v>
      </c>
      <c r="V614">
        <v>464</v>
      </c>
      <c r="W614">
        <v>108</v>
      </c>
      <c r="X614">
        <v>582</v>
      </c>
      <c r="Y614">
        <v>1154</v>
      </c>
      <c r="Z614" s="25">
        <v>3.9090909090909092</v>
      </c>
      <c r="AA614" s="28">
        <v>4.0129870129870131</v>
      </c>
      <c r="AB614" s="28">
        <v>3.506493506493507</v>
      </c>
      <c r="AC614" s="28">
        <v>3.5649350649350651</v>
      </c>
      <c r="AD614" s="31">
        <v>3.506493506493507</v>
      </c>
      <c r="AE614" s="31">
        <v>2.9155844155844162</v>
      </c>
      <c r="AF614">
        <v>154</v>
      </c>
      <c r="AG614" s="28">
        <f t="shared" si="188"/>
        <v>3.6948051948051952</v>
      </c>
      <c r="AH614" s="31">
        <f t="shared" si="189"/>
        <v>3.2110389610389616</v>
      </c>
      <c r="AI614" s="22" cm="1">
        <f t="array" ref="AI614">IF(U614="",0,IFERROR((U614-AVERAGEIFS($U$3:$U$722,$A$3:$A$722,$A614))/_xlfn.STDEV.S(_xlfn._xlws.FILTER($U$3:$U$722,$A$3:$A$722=$A614)),0))</f>
        <v>1.2048336476329471</v>
      </c>
      <c r="AJ614" s="25">
        <f t="array" ref="AJ614">IFERROR((Z614-AVERAGEIFS($Z$3:$Z$722,$A$3:$A$722,$A614))/_xlfn.STDEV.S(_xlfn._xlws.FILTER($Z$3:$Z$722,$A$3:$A$722=$A614)),"")</f>
        <v>0.44166944547112863</v>
      </c>
      <c r="AK614" s="28">
        <f t="array" ref="AK614">IFERROR((AG614-AVERAGEIFS($AG$3:$AG$722,$A$3:$A$722,$A614))/_xlfn.STDEV.S(_xlfn._xlws.FILTER($AG$3:$AG$722,$A$3:$A$722=$A614)),"")</f>
        <v>-7.0340078197286576E-2</v>
      </c>
      <c r="AL614" s="31">
        <f t="array" ref="AL614">IFERROR((AH614-AVERAGEIFS($AH$3:$AH$722,$A$3:$A$722,$A614))/_xlfn.STDEV.S(_xlfn._xlws.FILTER($AH$3:$AH$722,$A$3:$A$722=$A614)),"")</f>
        <v>-0.14018168906539297</v>
      </c>
      <c r="AM614" s="18">
        <f t="shared" si="190"/>
        <v>1.5210614136497853</v>
      </c>
      <c r="AN614" s="18">
        <f t="shared" si="191"/>
        <v>0.75789721148796685</v>
      </c>
      <c r="AO614">
        <f t="shared" si="192"/>
        <v>0.76316420216181846</v>
      </c>
      <c r="AP614">
        <f t="shared" si="193"/>
        <v>-0.77744685938383407</v>
      </c>
      <c r="AQ614">
        <f t="shared" si="194"/>
        <v>0.71793464125563966</v>
      </c>
      <c r="AR614" s="18" t="str">
        <f t="shared" si="195"/>
        <v>E. 총체적과소형</v>
      </c>
      <c r="AS614" t="str">
        <f t="shared" si="196"/>
        <v/>
      </c>
      <c r="AT614" t="str">
        <f t="shared" si="197"/>
        <v/>
      </c>
      <c r="AU614" t="str">
        <f t="shared" si="198"/>
        <v/>
      </c>
      <c r="AV614" t="str">
        <f t="shared" si="199"/>
        <v/>
      </c>
    </row>
    <row r="615" spans="1:48" x14ac:dyDescent="0.3">
      <c r="A615" t="s">
        <v>154</v>
      </c>
      <c r="B615" t="s">
        <v>153</v>
      </c>
      <c r="C615">
        <v>2023</v>
      </c>
      <c r="D615" t="s">
        <v>87</v>
      </c>
      <c r="E615">
        <v>6</v>
      </c>
      <c r="F615">
        <v>6</v>
      </c>
      <c r="G615">
        <v>8</v>
      </c>
      <c r="H615">
        <v>6</v>
      </c>
      <c r="I615">
        <f t="shared" si="180"/>
        <v>6</v>
      </c>
      <c r="J615">
        <f t="array" ref="J615">STDEV(IF(($B$3:$B$722=$B615)*($C$3:$C$722=$C615)*($D$3:$D$722=$D615),$E$3:$E$722))</f>
        <v>0.94280904158206336</v>
      </c>
      <c r="K615">
        <f t="shared" si="181"/>
        <v>5.8</v>
      </c>
      <c r="L615">
        <f t="array" ref="L615">STDEV(IF(($B$3:$B$722=$B615)*($C$3:$C$722=$C615)*($D$3:$D$722=$D615),$F$3:$F$722))</f>
        <v>1.4757295747452446</v>
      </c>
      <c r="M615">
        <f t="shared" si="182"/>
        <v>7</v>
      </c>
      <c r="N615">
        <f t="array" ref="N615">STDEV(IF(($B$3:$B$722=$B615)*($C$3:$C$722=$C615)*($D$3:$D$722=$D615),$G$3:$G$722))</f>
        <v>1.0540925533894598</v>
      </c>
      <c r="O615">
        <f t="shared" si="183"/>
        <v>5.4</v>
      </c>
      <c r="P615">
        <f t="array" ref="P615">STDEV(IF(($B$3:$B$722=$B615)*($C$3:$C$722=$C615)*($D$3:$D$722=$D615),$H$3:$H$722))</f>
        <v>1.3498971154211048</v>
      </c>
      <c r="Q615" s="35">
        <f t="shared" si="184"/>
        <v>0</v>
      </c>
      <c r="R615">
        <f t="shared" si="185"/>
        <v>0.13552618543578773</v>
      </c>
      <c r="S615">
        <f t="shared" si="186"/>
        <v>0.94868329805051377</v>
      </c>
      <c r="T615">
        <f t="shared" si="187"/>
        <v>0.44447831849231539</v>
      </c>
      <c r="U615" s="22">
        <v>0.30956315789473687</v>
      </c>
      <c r="V615">
        <v>20</v>
      </c>
      <c r="W615">
        <v>4</v>
      </c>
      <c r="X615">
        <v>14</v>
      </c>
      <c r="Y615">
        <v>38</v>
      </c>
      <c r="Z615" s="25">
        <v>3.915492957746479</v>
      </c>
      <c r="AA615" s="28">
        <v>4.3661971830985919</v>
      </c>
      <c r="AB615" s="28">
        <v>3.647887323943662</v>
      </c>
      <c r="AC615" s="28">
        <v>3.619718309859155</v>
      </c>
      <c r="AD615" s="31">
        <v>3.507042253521127</v>
      </c>
      <c r="AE615" s="31">
        <v>3.253521126760563</v>
      </c>
      <c r="AF615">
        <v>71</v>
      </c>
      <c r="AG615" s="28">
        <f t="shared" si="188"/>
        <v>3.8779342723004695</v>
      </c>
      <c r="AH615" s="31">
        <f t="shared" si="189"/>
        <v>3.380281690140845</v>
      </c>
      <c r="AI615" s="22" cm="1">
        <f t="array" ref="AI615">IF(U615="",0,IFERROR((U615-AVERAGEIFS($U$3:$U$722,$A$3:$A$722,$A615))/_xlfn.STDEV.S(_xlfn._xlws.FILTER($U$3:$U$722,$A$3:$A$722=$A615)),0))</f>
        <v>-0.52303526469661155</v>
      </c>
      <c r="AJ615" s="25">
        <f t="array" ref="AJ615">IFERROR((Z615-AVERAGEIFS($Z$3:$Z$722,$A$3:$A$722,$A615))/_xlfn.STDEV.S(_xlfn._xlws.FILTER($Z$3:$Z$722,$A$3:$A$722=$A615)),"")</f>
        <v>-1.0025382024914604</v>
      </c>
      <c r="AK615" s="28">
        <f t="array" ref="AK615">IFERROR((AG615-AVERAGEIFS($AG$3:$AG$722,$A$3:$A$722,$A615))/_xlfn.STDEV.S(_xlfn._xlws.FILTER($AG$3:$AG$722,$A$3:$A$722=$A615)),"")</f>
        <v>-0.77187994817474359</v>
      </c>
      <c r="AL615" s="31">
        <f t="array" ref="AL615">IFERROR((AH615-AVERAGEIFS($AH$3:$AH$722,$A$3:$A$722,$A615))/_xlfn.STDEV.S(_xlfn._xlws.FILTER($AH$3:$AH$722,$A$3:$A$722=$A615)),"")</f>
        <v>-0.67839334925652883</v>
      </c>
      <c r="AM615" s="18">
        <f t="shared" si="190"/>
        <v>-0.52303526469661155</v>
      </c>
      <c r="AN615" s="18">
        <f t="shared" si="191"/>
        <v>-1.0025382024914604</v>
      </c>
      <c r="AO615">
        <f t="shared" si="192"/>
        <v>0.47950293779484887</v>
      </c>
      <c r="AP615">
        <f t="shared" si="193"/>
        <v>-1.7205632462252574</v>
      </c>
      <c r="AQ615">
        <f t="shared" si="194"/>
        <v>-1.1228716677488442</v>
      </c>
      <c r="AR615" s="18" t="str">
        <f t="shared" si="195"/>
        <v>A. 총체적과장형</v>
      </c>
      <c r="AS615">
        <f t="shared" si="196"/>
        <v>4.0454545454545459</v>
      </c>
      <c r="AT615">
        <f t="shared" si="197"/>
        <v>3.911111111111111</v>
      </c>
      <c r="AU615">
        <f t="shared" si="198"/>
        <v>3.8461538461538458</v>
      </c>
      <c r="AV615">
        <f t="shared" si="199"/>
        <v>4.0847457627118642</v>
      </c>
    </row>
    <row r="616" spans="1:48" x14ac:dyDescent="0.3">
      <c r="A616" t="s">
        <v>154</v>
      </c>
      <c r="B616" t="s">
        <v>153</v>
      </c>
      <c r="C616">
        <v>2023</v>
      </c>
      <c r="D616" t="s">
        <v>88</v>
      </c>
      <c r="E616">
        <v>6</v>
      </c>
      <c r="F616">
        <v>6</v>
      </c>
      <c r="G616">
        <v>8</v>
      </c>
      <c r="H616">
        <v>6</v>
      </c>
      <c r="I616">
        <f t="shared" si="180"/>
        <v>6</v>
      </c>
      <c r="J616">
        <f t="array" ref="J616">STDEV(IF(($B$3:$B$722=$B616)*($C$3:$C$722=$C616)*($D$3:$D$722=$D616),$E$3:$E$722))</f>
        <v>0.94280904158206336</v>
      </c>
      <c r="K616">
        <f t="shared" si="181"/>
        <v>5.8</v>
      </c>
      <c r="L616">
        <f t="array" ref="L616">STDEV(IF(($B$3:$B$722=$B616)*($C$3:$C$722=$C616)*($D$3:$D$722=$D616),$F$3:$F$722))</f>
        <v>1.4757295747452446</v>
      </c>
      <c r="M616">
        <f t="shared" si="182"/>
        <v>7</v>
      </c>
      <c r="N616">
        <f t="array" ref="N616">STDEV(IF(($B$3:$B$722=$B616)*($C$3:$C$722=$C616)*($D$3:$D$722=$D616),$G$3:$G$722))</f>
        <v>1.0540925533894598</v>
      </c>
      <c r="O616">
        <f t="shared" si="183"/>
        <v>5.4</v>
      </c>
      <c r="P616">
        <f t="array" ref="P616">STDEV(IF(($B$3:$B$722=$B616)*($C$3:$C$722=$C616)*($D$3:$D$722=$D616),$H$3:$H$722))</f>
        <v>1.3498971154211048</v>
      </c>
      <c r="Q616" s="35">
        <f t="shared" si="184"/>
        <v>0</v>
      </c>
      <c r="R616">
        <f t="shared" si="185"/>
        <v>0.13552618543578773</v>
      </c>
      <c r="S616">
        <f t="shared" si="186"/>
        <v>0.94868329805051377</v>
      </c>
      <c r="T616">
        <f t="shared" si="187"/>
        <v>0.44447831849231539</v>
      </c>
      <c r="U616" s="22">
        <v>0.38147500000000001</v>
      </c>
      <c r="V616">
        <v>11</v>
      </c>
      <c r="W616">
        <v>1</v>
      </c>
      <c r="X616">
        <v>8</v>
      </c>
      <c r="Y616">
        <v>20</v>
      </c>
      <c r="Z616" s="25">
        <v>4.0454545454545459</v>
      </c>
      <c r="AA616" s="28">
        <v>4.5227272727272716</v>
      </c>
      <c r="AB616" s="28">
        <v>3.75</v>
      </c>
      <c r="AC616" s="28">
        <v>3.6818181818181821</v>
      </c>
      <c r="AD616" s="31">
        <v>3.5909090909090908</v>
      </c>
      <c r="AE616" s="31">
        <v>3.2272727272727271</v>
      </c>
      <c r="AF616">
        <v>44</v>
      </c>
      <c r="AG616" s="28">
        <f t="shared" si="188"/>
        <v>3.9848484848484844</v>
      </c>
      <c r="AH616" s="31">
        <f t="shared" si="189"/>
        <v>3.4090909090909092</v>
      </c>
      <c r="AI616" s="22" cm="1">
        <f t="array" ref="AI616">IF(U616="",0,IFERROR((U616-AVERAGEIFS($U$3:$U$722,$A$3:$A$722,$A616))/_xlfn.STDEV.S(_xlfn._xlws.FILTER($U$3:$U$722,$A$3:$A$722=$A616)),0))</f>
        <v>-0.24839597675387157</v>
      </c>
      <c r="AJ616" s="25">
        <f t="array" ref="AJ616">IFERROR((Z616-AVERAGEIFS($Z$3:$Z$722,$A$3:$A$722,$A616))/_xlfn.STDEV.S(_xlfn._xlws.FILTER($Z$3:$Z$722,$A$3:$A$722=$A616)),"")</f>
        <v>-0.48432867597392937</v>
      </c>
      <c r="AK616" s="28">
        <f t="array" ref="AK616">IFERROR((AG616-AVERAGEIFS($AG$3:$AG$722,$A$3:$A$722,$A616))/_xlfn.STDEV.S(_xlfn._xlws.FILTER($AG$3:$AG$722,$A$3:$A$722=$A616)),"")</f>
        <v>-0.23378142204525995</v>
      </c>
      <c r="AL616" s="31">
        <f t="array" ref="AL616">IFERROR((AH616-AVERAGEIFS($AH$3:$AH$722,$A$3:$A$722,$A616))/_xlfn.STDEV.S(_xlfn._xlws.FILTER($AH$3:$AH$722,$A$3:$A$722=$A616)),"")</f>
        <v>-0.56291377520454022</v>
      </c>
      <c r="AM616" s="18">
        <f t="shared" si="190"/>
        <v>-0.24839597675387157</v>
      </c>
      <c r="AN616" s="18">
        <f t="shared" si="191"/>
        <v>-0.48432867597392937</v>
      </c>
      <c r="AO616">
        <f t="shared" si="192"/>
        <v>0.2359326992200578</v>
      </c>
      <c r="AP616">
        <f t="shared" si="193"/>
        <v>-1.1824647200957736</v>
      </c>
      <c r="AQ616">
        <f t="shared" si="194"/>
        <v>-1.0073920936968557</v>
      </c>
      <c r="AR616" s="18" t="str">
        <f t="shared" si="195"/>
        <v>D. 균형일치형</v>
      </c>
      <c r="AS616">
        <f t="shared" si="196"/>
        <v>3.911111111111111</v>
      </c>
      <c r="AT616">
        <f t="shared" si="197"/>
        <v>3.8461538461538458</v>
      </c>
      <c r="AU616">
        <f t="shared" si="198"/>
        <v>4.0847457627118642</v>
      </c>
      <c r="AV616">
        <f t="shared" si="199"/>
        <v>4.0714285714285712</v>
      </c>
    </row>
    <row r="617" spans="1:48" x14ac:dyDescent="0.3">
      <c r="A617" t="s">
        <v>154</v>
      </c>
      <c r="B617" t="s">
        <v>153</v>
      </c>
      <c r="C617">
        <v>2023</v>
      </c>
      <c r="D617" t="s">
        <v>89</v>
      </c>
      <c r="E617">
        <v>6</v>
      </c>
      <c r="F617">
        <v>6</v>
      </c>
      <c r="G617">
        <v>8</v>
      </c>
      <c r="H617">
        <v>6</v>
      </c>
      <c r="I617">
        <f t="shared" si="180"/>
        <v>6</v>
      </c>
      <c r="J617">
        <f t="array" ref="J617">STDEV(IF(($B$3:$B$722=$B617)*($C$3:$C$722=$C617)*($D$3:$D$722=$D617),$E$3:$E$722))</f>
        <v>0.94280904158206336</v>
      </c>
      <c r="K617">
        <f t="shared" si="181"/>
        <v>5.8</v>
      </c>
      <c r="L617">
        <f t="array" ref="L617">STDEV(IF(($B$3:$B$722=$B617)*($C$3:$C$722=$C617)*($D$3:$D$722=$D617),$F$3:$F$722))</f>
        <v>1.4757295747452446</v>
      </c>
      <c r="M617">
        <f t="shared" si="182"/>
        <v>7</v>
      </c>
      <c r="N617">
        <f t="array" ref="N617">STDEV(IF(($B$3:$B$722=$B617)*($C$3:$C$722=$C617)*($D$3:$D$722=$D617),$G$3:$G$722))</f>
        <v>1.0540925533894598</v>
      </c>
      <c r="O617">
        <f t="shared" si="183"/>
        <v>5.4</v>
      </c>
      <c r="P617">
        <f t="array" ref="P617">STDEV(IF(($B$3:$B$722=$B617)*($C$3:$C$722=$C617)*($D$3:$D$722=$D617),$H$3:$H$722))</f>
        <v>1.3498971154211048</v>
      </c>
      <c r="Q617" s="35">
        <f t="shared" si="184"/>
        <v>0</v>
      </c>
      <c r="R617">
        <f t="shared" si="185"/>
        <v>0.13552618543578773</v>
      </c>
      <c r="S617">
        <f t="shared" si="186"/>
        <v>0.94868329805051377</v>
      </c>
      <c r="T617">
        <f t="shared" si="187"/>
        <v>0.44447831849231539</v>
      </c>
      <c r="U617" s="22">
        <v>0.71173571428571414</v>
      </c>
      <c r="V617">
        <v>21</v>
      </c>
      <c r="W617">
        <v>1</v>
      </c>
      <c r="X617">
        <v>6</v>
      </c>
      <c r="Y617">
        <v>28</v>
      </c>
      <c r="Z617" s="25">
        <v>3.911111111111111</v>
      </c>
      <c r="AA617" s="28">
        <v>4.2</v>
      </c>
      <c r="AB617" s="28">
        <v>3.5111111111111111</v>
      </c>
      <c r="AC617" s="28">
        <v>3.4444444444444451</v>
      </c>
      <c r="AD617" s="31">
        <v>3.333333333333333</v>
      </c>
      <c r="AE617" s="31">
        <v>2.9777777777777779</v>
      </c>
      <c r="AF617">
        <v>45</v>
      </c>
      <c r="AG617" s="28">
        <f t="shared" si="188"/>
        <v>3.7185185185185188</v>
      </c>
      <c r="AH617" s="31">
        <f t="shared" si="189"/>
        <v>3.1555555555555554</v>
      </c>
      <c r="AI617" s="22" cm="1">
        <f t="array" ref="AI617">IF(U617="",0,IFERROR((U617-AVERAGEIFS($U$3:$U$722,$A$3:$A$722,$A617))/_xlfn.STDEV.S(_xlfn._xlws.FILTER($U$3:$U$722,$A$3:$A$722=$A617)),0))</f>
        <v>1.0129062615356246</v>
      </c>
      <c r="AJ617" s="25">
        <f t="array" ref="AJ617">IFERROR((Z617-AVERAGEIFS($Z$3:$Z$722,$A$3:$A$722,$A617))/_xlfn.STDEV.S(_xlfn._xlws.FILTER($Z$3:$Z$722,$A$3:$A$722=$A617)),"")</f>
        <v>-1.0200104010866884</v>
      </c>
      <c r="AK617" s="28">
        <f t="array" ref="AK617">IFERROR((AG617-AVERAGEIFS($AG$3:$AG$722,$A$3:$A$722,$A617))/_xlfn.STDEV.S(_xlfn._xlws.FILTER($AG$3:$AG$722,$A$3:$A$722=$A617)),"")</f>
        <v>-1.5742183848289362</v>
      </c>
      <c r="AL617" s="31">
        <f t="array" ref="AL617">IFERROR((AH617-AVERAGEIFS($AH$3:$AH$722,$A$3:$A$722,$A617))/_xlfn.STDEV.S(_xlfn._xlws.FILTER($AH$3:$AH$722,$A$3:$A$722=$A617)),"")</f>
        <v>-1.5791910538121854</v>
      </c>
      <c r="AM617" s="18">
        <f t="shared" si="190"/>
        <v>1.0129062615356246</v>
      </c>
      <c r="AN617" s="18">
        <f t="shared" si="191"/>
        <v>-1.0200104010866884</v>
      </c>
      <c r="AO617">
        <f t="shared" si="192"/>
        <v>2.0329166626223127</v>
      </c>
      <c r="AP617">
        <f t="shared" si="193"/>
        <v>-2.5229016828794499</v>
      </c>
      <c r="AQ617">
        <f t="shared" si="194"/>
        <v>-2.0236693723045009</v>
      </c>
      <c r="AR617" s="18" t="str">
        <f t="shared" si="195"/>
        <v>C. 내부은폐형</v>
      </c>
      <c r="AS617">
        <f t="shared" si="196"/>
        <v>3.8461538461538458</v>
      </c>
      <c r="AT617">
        <f t="shared" si="197"/>
        <v>4.0847457627118642</v>
      </c>
      <c r="AU617">
        <f t="shared" si="198"/>
        <v>4.0714285714285712</v>
      </c>
      <c r="AV617">
        <f t="shared" si="199"/>
        <v>3.9705882352941182</v>
      </c>
    </row>
    <row r="618" spans="1:48" x14ac:dyDescent="0.3">
      <c r="A618" t="s">
        <v>154</v>
      </c>
      <c r="B618" t="s">
        <v>153</v>
      </c>
      <c r="C618">
        <v>2023</v>
      </c>
      <c r="D618" t="s">
        <v>90</v>
      </c>
      <c r="E618">
        <v>6</v>
      </c>
      <c r="F618">
        <v>6</v>
      </c>
      <c r="G618">
        <v>8</v>
      </c>
      <c r="H618">
        <v>6</v>
      </c>
      <c r="I618">
        <f t="shared" si="180"/>
        <v>6</v>
      </c>
      <c r="J618">
        <f t="array" ref="J618">STDEV(IF(($B$3:$B$722=$B618)*($C$3:$C$722=$C618)*($D$3:$D$722=$D618),$E$3:$E$722))</f>
        <v>0.94280904158206336</v>
      </c>
      <c r="K618">
        <f t="shared" si="181"/>
        <v>5.8</v>
      </c>
      <c r="L618">
        <f t="array" ref="L618">STDEV(IF(($B$3:$B$722=$B618)*($C$3:$C$722=$C618)*($D$3:$D$722=$D618),$F$3:$F$722))</f>
        <v>1.4757295747452446</v>
      </c>
      <c r="M618">
        <f t="shared" si="182"/>
        <v>7</v>
      </c>
      <c r="N618">
        <f t="array" ref="N618">STDEV(IF(($B$3:$B$722=$B618)*($C$3:$C$722=$C618)*($D$3:$D$722=$D618),$G$3:$G$722))</f>
        <v>1.0540925533894598</v>
      </c>
      <c r="O618">
        <f t="shared" si="183"/>
        <v>5.4</v>
      </c>
      <c r="P618">
        <f t="array" ref="P618">STDEV(IF(($B$3:$B$722=$B618)*($C$3:$C$722=$C618)*($D$3:$D$722=$D618),$H$3:$H$722))</f>
        <v>1.3498971154211048</v>
      </c>
      <c r="Q618" s="35">
        <f t="shared" si="184"/>
        <v>0</v>
      </c>
      <c r="R618">
        <f t="shared" si="185"/>
        <v>0.13552618543578773</v>
      </c>
      <c r="S618">
        <f t="shared" si="186"/>
        <v>0.94868329805051377</v>
      </c>
      <c r="T618">
        <f t="shared" si="187"/>
        <v>0.44447831849231539</v>
      </c>
      <c r="U618" s="22">
        <v>0.2879666666666667</v>
      </c>
      <c r="V618">
        <v>2</v>
      </c>
      <c r="W618">
        <v>0</v>
      </c>
      <c r="X618">
        <v>4</v>
      </c>
      <c r="Y618">
        <v>6</v>
      </c>
      <c r="Z618" s="25">
        <v>3.8461538461538458</v>
      </c>
      <c r="AA618" s="28">
        <v>4.4038461538461542</v>
      </c>
      <c r="AB618" s="28">
        <v>3.5961538461538458</v>
      </c>
      <c r="AC618" s="28">
        <v>3.6538461538461542</v>
      </c>
      <c r="AD618" s="31">
        <v>3.2884615384615379</v>
      </c>
      <c r="AE618" s="31">
        <v>3.3461538461538458</v>
      </c>
      <c r="AF618">
        <v>52</v>
      </c>
      <c r="AG618" s="28">
        <f t="shared" si="188"/>
        <v>3.8846153846153846</v>
      </c>
      <c r="AH618" s="31">
        <f t="shared" si="189"/>
        <v>3.3173076923076916</v>
      </c>
      <c r="AI618" s="22" cm="1">
        <f t="array" ref="AI618">IF(U618="",0,IFERROR((U618-AVERAGEIFS($U$3:$U$722,$A$3:$A$722,$A618))/_xlfn.STDEV.S(_xlfn._xlws.FILTER($U$3:$U$722,$A$3:$A$722=$A618)),0))</f>
        <v>-0.60551465611947042</v>
      </c>
      <c r="AJ618" s="25">
        <f t="array" ref="AJ618">IFERROR((Z618-AVERAGEIFS($Z$3:$Z$722,$A$3:$A$722,$A618))/_xlfn.STDEV.S(_xlfn._xlws.FILTER($Z$3:$Z$722,$A$3:$A$722=$A618)),"")</f>
        <v>-1.279021345097253</v>
      </c>
      <c r="AK618" s="28">
        <f t="array" ref="AK618">IFERROR((AG618-AVERAGEIFS($AG$3:$AG$722,$A$3:$A$722,$A618))/_xlfn.STDEV.S(_xlfn._xlws.FILTER($AG$3:$AG$722,$A$3:$A$722=$A618)),"")</f>
        <v>-0.73825395398854687</v>
      </c>
      <c r="AL618" s="31">
        <f t="array" ref="AL618">IFERROR((AH618-AVERAGEIFS($AH$3:$AH$722,$A$3:$A$722,$A618))/_xlfn.STDEV.S(_xlfn._xlws.FILTER($AH$3:$AH$722,$A$3:$A$722=$A618)),"")</f>
        <v>-0.93081985407530021</v>
      </c>
      <c r="AM618" s="18">
        <f t="shared" si="190"/>
        <v>-0.60551465611947042</v>
      </c>
      <c r="AN618" s="18">
        <f t="shared" si="191"/>
        <v>-1.279021345097253</v>
      </c>
      <c r="AO618">
        <f t="shared" si="192"/>
        <v>0.67350668897778254</v>
      </c>
      <c r="AP618">
        <f t="shared" si="193"/>
        <v>-1.6869372520390606</v>
      </c>
      <c r="AQ618">
        <f t="shared" si="194"/>
        <v>-1.3752981725676157</v>
      </c>
      <c r="AR618" s="18" t="str">
        <f t="shared" si="195"/>
        <v>A. 총체적과장형</v>
      </c>
      <c r="AS618">
        <f t="shared" si="196"/>
        <v>4.0847457627118642</v>
      </c>
      <c r="AT618">
        <f t="shared" si="197"/>
        <v>4.0714285714285712</v>
      </c>
      <c r="AU618">
        <f t="shared" si="198"/>
        <v>3.9705882352941182</v>
      </c>
      <c r="AV618">
        <f t="shared" si="199"/>
        <v>4.2894736842105274</v>
      </c>
    </row>
    <row r="619" spans="1:48" x14ac:dyDescent="0.3">
      <c r="A619" t="s">
        <v>154</v>
      </c>
      <c r="B619" t="s">
        <v>153</v>
      </c>
      <c r="C619">
        <v>2024</v>
      </c>
      <c r="D619" t="s">
        <v>91</v>
      </c>
      <c r="E619">
        <v>4</v>
      </c>
      <c r="F619">
        <v>6</v>
      </c>
      <c r="G619">
        <v>8</v>
      </c>
      <c r="H619">
        <v>2</v>
      </c>
      <c r="I619">
        <f t="shared" si="180"/>
        <v>5.8</v>
      </c>
      <c r="J619">
        <f t="array" ref="J619">STDEV(IF(($B$3:$B$722=$B619)*($C$3:$C$722=$C619)*($D$3:$D$722=$D619),$E$3:$E$722))</f>
        <v>1.1352924243950946</v>
      </c>
      <c r="K619">
        <f t="shared" si="181"/>
        <v>5.6</v>
      </c>
      <c r="L619">
        <f t="array" ref="L619">STDEV(IF(($B$3:$B$722=$B619)*($C$3:$C$722=$C619)*($D$3:$D$722=$D619),$F$3:$F$722))</f>
        <v>1.2649110640673507</v>
      </c>
      <c r="M619">
        <f t="shared" si="182"/>
        <v>7</v>
      </c>
      <c r="N619">
        <f t="array" ref="N619">STDEV(IF(($B$3:$B$722=$B619)*($C$3:$C$722=$C619)*($D$3:$D$722=$D619),$G$3:$G$722))</f>
        <v>1.4142135623730951</v>
      </c>
      <c r="O619">
        <f t="shared" si="183"/>
        <v>5</v>
      </c>
      <c r="P619">
        <f t="array" ref="P619">STDEV(IF(($B$3:$B$722=$B619)*($C$3:$C$722=$C619)*($D$3:$D$722=$D619),$H$3:$H$722))</f>
        <v>1.9436506316151001</v>
      </c>
      <c r="Q619" s="35">
        <f t="shared" si="184"/>
        <v>-1.5854945926896977</v>
      </c>
      <c r="R619">
        <f t="shared" si="185"/>
        <v>0.3162277660168385</v>
      </c>
      <c r="S619">
        <f t="shared" si="186"/>
        <v>0.70710678118654746</v>
      </c>
      <c r="T619">
        <f t="shared" si="187"/>
        <v>-1.5434872662825796</v>
      </c>
      <c r="U619" s="22">
        <v>0.78570000000000018</v>
      </c>
      <c r="V619">
        <v>18</v>
      </c>
      <c r="W619">
        <v>1</v>
      </c>
      <c r="X619">
        <v>3</v>
      </c>
      <c r="Y619">
        <v>22</v>
      </c>
      <c r="Z619" s="25">
        <v>4.0847457627118642</v>
      </c>
      <c r="AA619" s="28">
        <v>4.5254237288135597</v>
      </c>
      <c r="AB619" s="28">
        <v>3.745762711864407</v>
      </c>
      <c r="AC619" s="28">
        <v>3.7288135593220342</v>
      </c>
      <c r="AD619" s="31">
        <v>3.6271186440677972</v>
      </c>
      <c r="AE619" s="31">
        <v>3.2711864406779658</v>
      </c>
      <c r="AF619">
        <v>59</v>
      </c>
      <c r="AG619" s="28">
        <f t="shared" si="188"/>
        <v>4.0000000000000009</v>
      </c>
      <c r="AH619" s="31">
        <f t="shared" si="189"/>
        <v>3.4491525423728815</v>
      </c>
      <c r="AI619" s="22" cm="1">
        <f t="array" ref="AI619">IF(U619="",0,IFERROR((U619-AVERAGEIFS($U$3:$U$722,$A$3:$A$722,$A619))/_xlfn.STDEV.S(_xlfn._xlws.FILTER($U$3:$U$722,$A$3:$A$722=$A619)),0))</f>
        <v>1.295384058892427</v>
      </c>
      <c r="AJ619" s="25">
        <f t="array" ref="AJ619">IFERROR((Z619-AVERAGEIFS($Z$3:$Z$722,$A$3:$A$722,$A619))/_xlfn.STDEV.S(_xlfn._xlws.FILTER($Z$3:$Z$722,$A$3:$A$722=$A619)),"")</f>
        <v>-0.32765866716371433</v>
      </c>
      <c r="AK619" s="28">
        <f t="array" ref="AK619">IFERROR((AG619-AVERAGEIFS($AG$3:$AG$722,$A$3:$A$722,$A619))/_xlfn.STDEV.S(_xlfn._xlws.FILTER($AG$3:$AG$722,$A$3:$A$722=$A619)),"")</f>
        <v>-0.15752394628638405</v>
      </c>
      <c r="AL619" s="31">
        <f t="array" ref="AL619">IFERROR((AH619-AVERAGEIFS($AH$3:$AH$722,$A$3:$A$722,$A619))/_xlfn.STDEV.S(_xlfn._xlws.FILTER($AH$3:$AH$722,$A$3:$A$722=$A619)),"")</f>
        <v>-0.40232974981849851</v>
      </c>
      <c r="AM619" s="18">
        <f t="shared" si="190"/>
        <v>2.8808786515821247</v>
      </c>
      <c r="AN619" s="18">
        <f t="shared" si="191"/>
        <v>1.2578359255259834</v>
      </c>
      <c r="AO619">
        <f t="shared" si="192"/>
        <v>1.6230427260561413</v>
      </c>
      <c r="AP619">
        <f t="shared" si="193"/>
        <v>-0.86463072747293146</v>
      </c>
      <c r="AQ619">
        <f t="shared" si="194"/>
        <v>1.141157516464081</v>
      </c>
      <c r="AR619" s="18" t="str">
        <f t="shared" si="195"/>
        <v>E. 총체적과소형</v>
      </c>
      <c r="AS619">
        <f t="shared" si="196"/>
        <v>4.0714285714285712</v>
      </c>
      <c r="AT619">
        <f t="shared" si="197"/>
        <v>3.9705882352941182</v>
      </c>
      <c r="AU619">
        <f t="shared" si="198"/>
        <v>4.2894736842105274</v>
      </c>
      <c r="AV619">
        <f t="shared" si="199"/>
        <v>4.4358974358974361</v>
      </c>
    </row>
    <row r="620" spans="1:48" x14ac:dyDescent="0.3">
      <c r="A620" t="s">
        <v>154</v>
      </c>
      <c r="B620" t="s">
        <v>153</v>
      </c>
      <c r="C620">
        <v>2024</v>
      </c>
      <c r="D620" t="s">
        <v>92</v>
      </c>
      <c r="E620">
        <v>4</v>
      </c>
      <c r="F620">
        <v>6</v>
      </c>
      <c r="G620">
        <v>8</v>
      </c>
      <c r="H620">
        <v>2</v>
      </c>
      <c r="I620">
        <f t="shared" si="180"/>
        <v>5.8</v>
      </c>
      <c r="J620">
        <f t="array" ref="J620">STDEV(IF(($B$3:$B$722=$B620)*($C$3:$C$722=$C620)*($D$3:$D$722=$D620),$E$3:$E$722))</f>
        <v>1.1352924243950946</v>
      </c>
      <c r="K620">
        <f t="shared" si="181"/>
        <v>5.6</v>
      </c>
      <c r="L620">
        <f t="array" ref="L620">STDEV(IF(($B$3:$B$722=$B620)*($C$3:$C$722=$C620)*($D$3:$D$722=$D620),$F$3:$F$722))</f>
        <v>1.2649110640673507</v>
      </c>
      <c r="M620">
        <f t="shared" si="182"/>
        <v>7</v>
      </c>
      <c r="N620">
        <f t="array" ref="N620">STDEV(IF(($B$3:$B$722=$B620)*($C$3:$C$722=$C620)*($D$3:$D$722=$D620),$G$3:$G$722))</f>
        <v>1.4142135623730951</v>
      </c>
      <c r="O620">
        <f t="shared" si="183"/>
        <v>5</v>
      </c>
      <c r="P620">
        <f t="array" ref="P620">STDEV(IF(($B$3:$B$722=$B620)*($C$3:$C$722=$C620)*($D$3:$D$722=$D620),$H$3:$H$722))</f>
        <v>1.9436506316151001</v>
      </c>
      <c r="Q620" s="35">
        <f t="shared" si="184"/>
        <v>-1.5854945926896977</v>
      </c>
      <c r="R620">
        <f t="shared" si="185"/>
        <v>0.3162277660168385</v>
      </c>
      <c r="S620">
        <f t="shared" si="186"/>
        <v>0.70710678118654746</v>
      </c>
      <c r="T620">
        <f t="shared" si="187"/>
        <v>-1.5434872662825796</v>
      </c>
      <c r="U620" s="22">
        <v>0.26801999999999998</v>
      </c>
      <c r="V620">
        <v>8</v>
      </c>
      <c r="W620">
        <v>1</v>
      </c>
      <c r="X620">
        <v>16</v>
      </c>
      <c r="Y620">
        <v>25</v>
      </c>
      <c r="Z620" s="25">
        <v>4.0714285714285712</v>
      </c>
      <c r="AA620" s="28">
        <v>4.3928571428571432</v>
      </c>
      <c r="AB620" s="28">
        <v>3.5</v>
      </c>
      <c r="AC620" s="28">
        <v>3.7678571428571428</v>
      </c>
      <c r="AD620" s="31">
        <v>3.5535714285714279</v>
      </c>
      <c r="AE620" s="31">
        <v>3.4464285714285721</v>
      </c>
      <c r="AF620">
        <v>56</v>
      </c>
      <c r="AG620" s="28">
        <f t="shared" si="188"/>
        <v>3.8869047619047623</v>
      </c>
      <c r="AH620" s="31">
        <f t="shared" si="189"/>
        <v>3.5</v>
      </c>
      <c r="AI620" s="22" cm="1">
        <f t="array" ref="AI620">IF(U620="",0,IFERROR((U620-AVERAGEIFS($U$3:$U$722,$A$3:$A$722,$A620))/_xlfn.STDEV.S(_xlfn._xlws.FILTER($U$3:$U$722,$A$3:$A$722=$A620)),0))</f>
        <v>-0.68169318485394159</v>
      </c>
      <c r="AJ620" s="25">
        <f t="array" ref="AJ620">IFERROR((Z620-AVERAGEIFS($Z$3:$Z$722,$A$3:$A$722,$A620))/_xlfn.STDEV.S(_xlfn._xlws.FILTER($Z$3:$Z$722,$A$3:$A$722=$A620)),"")</f>
        <v>-0.38075970656437641</v>
      </c>
      <c r="AK620" s="28">
        <f t="array" ref="AK620">IFERROR((AG620-AVERAGEIFS($AG$3:$AG$722,$A$3:$A$722,$A620))/_xlfn.STDEV.S(_xlfn._xlws.FILTER($AG$3:$AG$722,$A$3:$A$722=$A620)),"")</f>
        <v>-0.72673153320080353</v>
      </c>
      <c r="AL620" s="31">
        <f t="array" ref="AL620">IFERROR((AH620-AVERAGEIFS($AH$3:$AH$722,$A$3:$A$722,$A620))/_xlfn.STDEV.S(_xlfn._xlws.FILTER($AH$3:$AH$722,$A$3:$A$722=$A620)),"")</f>
        <v>-0.19851156375160026</v>
      </c>
      <c r="AM620" s="18">
        <f t="shared" si="190"/>
        <v>0.90380140783575613</v>
      </c>
      <c r="AN620" s="18">
        <f t="shared" si="191"/>
        <v>1.2047348861253213</v>
      </c>
      <c r="AO620">
        <f t="shared" si="192"/>
        <v>-0.30093347828956518</v>
      </c>
      <c r="AP620">
        <f t="shared" si="193"/>
        <v>-1.433838314387351</v>
      </c>
      <c r="AQ620">
        <f t="shared" si="194"/>
        <v>1.3449757025309794</v>
      </c>
      <c r="AR620" s="18" t="str">
        <f t="shared" si="195"/>
        <v>E. 총체적과소형</v>
      </c>
      <c r="AS620">
        <f t="shared" si="196"/>
        <v>3.9705882352941182</v>
      </c>
      <c r="AT620">
        <f t="shared" si="197"/>
        <v>4.2894736842105274</v>
      </c>
      <c r="AU620">
        <f t="shared" si="198"/>
        <v>4.4358974358974361</v>
      </c>
      <c r="AV620">
        <f t="shared" si="199"/>
        <v>4.4000000000000004</v>
      </c>
    </row>
    <row r="621" spans="1:48" x14ac:dyDescent="0.3">
      <c r="A621" t="s">
        <v>154</v>
      </c>
      <c r="B621" t="s">
        <v>153</v>
      </c>
      <c r="C621">
        <v>2024</v>
      </c>
      <c r="D621" t="s">
        <v>93</v>
      </c>
      <c r="E621">
        <v>4</v>
      </c>
      <c r="F621">
        <v>6</v>
      </c>
      <c r="G621">
        <v>8</v>
      </c>
      <c r="H621">
        <v>2</v>
      </c>
      <c r="I621">
        <f t="shared" si="180"/>
        <v>5.8</v>
      </c>
      <c r="J621">
        <f t="array" ref="J621">STDEV(IF(($B$3:$B$722=$B621)*($C$3:$C$722=$C621)*($D$3:$D$722=$D621),$E$3:$E$722))</f>
        <v>1.1352924243950946</v>
      </c>
      <c r="K621">
        <f t="shared" si="181"/>
        <v>5.6</v>
      </c>
      <c r="L621">
        <f t="array" ref="L621">STDEV(IF(($B$3:$B$722=$B621)*($C$3:$C$722=$C621)*($D$3:$D$722=$D621),$F$3:$F$722))</f>
        <v>1.2649110640673507</v>
      </c>
      <c r="M621">
        <f t="shared" si="182"/>
        <v>7</v>
      </c>
      <c r="N621">
        <f t="array" ref="N621">STDEV(IF(($B$3:$B$722=$B621)*($C$3:$C$722=$C621)*($D$3:$D$722=$D621),$G$3:$G$722))</f>
        <v>1.4142135623730951</v>
      </c>
      <c r="O621">
        <f t="shared" si="183"/>
        <v>5</v>
      </c>
      <c r="P621">
        <f t="array" ref="P621">STDEV(IF(($B$3:$B$722=$B621)*($C$3:$C$722=$C621)*($D$3:$D$722=$D621),$H$3:$H$722))</f>
        <v>1.9436506316151001</v>
      </c>
      <c r="Q621" s="35">
        <f t="shared" si="184"/>
        <v>-1.5854945926896977</v>
      </c>
      <c r="R621">
        <f t="shared" si="185"/>
        <v>0.3162277660168385</v>
      </c>
      <c r="S621">
        <f t="shared" si="186"/>
        <v>0.70710678118654746</v>
      </c>
      <c r="T621">
        <f t="shared" si="187"/>
        <v>-1.5434872662825796</v>
      </c>
      <c r="U621" s="22">
        <v>0.79932999999999998</v>
      </c>
      <c r="V621">
        <v>8</v>
      </c>
      <c r="W621">
        <v>0</v>
      </c>
      <c r="X621">
        <v>2</v>
      </c>
      <c r="Y621">
        <v>10</v>
      </c>
      <c r="Z621" s="25">
        <v>3.9705882352941182</v>
      </c>
      <c r="AA621" s="28">
        <v>4.5</v>
      </c>
      <c r="AB621" s="28">
        <v>3.5</v>
      </c>
      <c r="AC621" s="28">
        <v>3.8235294117647061</v>
      </c>
      <c r="AD621" s="31">
        <v>3.1764705882352939</v>
      </c>
      <c r="AE621" s="31">
        <v>3.5</v>
      </c>
      <c r="AF621">
        <v>34</v>
      </c>
      <c r="AG621" s="28">
        <f t="shared" si="188"/>
        <v>3.9411764705882355</v>
      </c>
      <c r="AH621" s="31">
        <f t="shared" si="189"/>
        <v>3.3382352941176467</v>
      </c>
      <c r="AI621" s="22" cm="1">
        <f t="array" ref="AI621">IF(U621="",0,IFERROR((U621-AVERAGEIFS($U$3:$U$722,$A$3:$A$722,$A621))/_xlfn.STDEV.S(_xlfn._xlws.FILTER($U$3:$U$722,$A$3:$A$722=$A621)),0))</f>
        <v>1.3474385381697078</v>
      </c>
      <c r="AJ621" s="25">
        <f t="array" ref="AJ621">IFERROR((Z621-AVERAGEIFS($Z$3:$Z$722,$A$3:$A$722,$A621))/_xlfn.STDEV.S(_xlfn._xlws.FILTER($Z$3:$Z$722,$A$3:$A$722=$A621)),"")</f>
        <v>-0.78285099956617721</v>
      </c>
      <c r="AK621" s="28">
        <f t="array" ref="AK621">IFERROR((AG621-AVERAGEIFS($AG$3:$AG$722,$A$3:$A$722,$A621))/_xlfn.STDEV.S(_xlfn._xlws.FILTER($AG$3:$AG$722,$A$3:$A$722=$A621)),"")</f>
        <v>-0.45358238158552694</v>
      </c>
      <c r="AL621" s="31">
        <f t="array" ref="AL621">IFERROR((AH621-AVERAGEIFS($AH$3:$AH$722,$A$3:$A$722,$A621))/_xlfn.STDEV.S(_xlfn._xlws.FILTER($AH$3:$AH$722,$A$3:$A$722=$A621)),"")</f>
        <v>-0.84693314589580404</v>
      </c>
      <c r="AM621" s="18">
        <f t="shared" si="190"/>
        <v>2.9329331308594053</v>
      </c>
      <c r="AN621" s="18">
        <f t="shared" si="191"/>
        <v>0.80264359312352052</v>
      </c>
      <c r="AO621">
        <f t="shared" si="192"/>
        <v>2.130289537735885</v>
      </c>
      <c r="AP621">
        <f t="shared" si="193"/>
        <v>-1.1606891627720743</v>
      </c>
      <c r="AQ621">
        <f t="shared" si="194"/>
        <v>0.69655412038677555</v>
      </c>
      <c r="AR621" s="18" t="str">
        <f t="shared" si="195"/>
        <v>E. 총체적과소형</v>
      </c>
      <c r="AS621">
        <f t="shared" si="196"/>
        <v>4.2894736842105274</v>
      </c>
      <c r="AT621">
        <f t="shared" si="197"/>
        <v>4.4358974358974361</v>
      </c>
      <c r="AU621">
        <f t="shared" si="198"/>
        <v>4.4000000000000004</v>
      </c>
      <c r="AV621">
        <f t="shared" si="199"/>
        <v>4.4651162790697674</v>
      </c>
    </row>
    <row r="622" spans="1:48" x14ac:dyDescent="0.3">
      <c r="A622" t="s">
        <v>154</v>
      </c>
      <c r="B622" t="s">
        <v>153</v>
      </c>
      <c r="C622">
        <v>2024</v>
      </c>
      <c r="D622" t="s">
        <v>94</v>
      </c>
      <c r="E622">
        <v>4</v>
      </c>
      <c r="F622">
        <v>6</v>
      </c>
      <c r="G622">
        <v>8</v>
      </c>
      <c r="H622">
        <v>2</v>
      </c>
      <c r="I622">
        <f t="shared" si="180"/>
        <v>5.8</v>
      </c>
      <c r="J622">
        <f t="array" ref="J622">STDEV(IF(($B$3:$B$722=$B622)*($C$3:$C$722=$C622)*($D$3:$D$722=$D622),$E$3:$E$722))</f>
        <v>1.1352924243950946</v>
      </c>
      <c r="K622">
        <f t="shared" si="181"/>
        <v>5.6</v>
      </c>
      <c r="L622">
        <f t="array" ref="L622">STDEV(IF(($B$3:$B$722=$B622)*($C$3:$C$722=$C622)*($D$3:$D$722=$D622),$F$3:$F$722))</f>
        <v>1.2649110640673507</v>
      </c>
      <c r="M622">
        <f t="shared" si="182"/>
        <v>7</v>
      </c>
      <c r="N622">
        <f t="array" ref="N622">STDEV(IF(($B$3:$B$722=$B622)*($C$3:$C$722=$C622)*($D$3:$D$722=$D622),$G$3:$G$722))</f>
        <v>1.4142135623730951</v>
      </c>
      <c r="O622">
        <f t="shared" si="183"/>
        <v>5</v>
      </c>
      <c r="P622">
        <f t="array" ref="P622">STDEV(IF(($B$3:$B$722=$B622)*($C$3:$C$722=$C622)*($D$3:$D$722=$D622),$H$3:$H$722))</f>
        <v>1.9436506316151001</v>
      </c>
      <c r="Q622" s="35">
        <f t="shared" si="184"/>
        <v>-1.5854945926896977</v>
      </c>
      <c r="R622">
        <f t="shared" si="185"/>
        <v>0.3162277660168385</v>
      </c>
      <c r="S622">
        <f t="shared" si="186"/>
        <v>0.70710678118654746</v>
      </c>
      <c r="T622">
        <f t="shared" si="187"/>
        <v>-1.5434872662825796</v>
      </c>
      <c r="U622" s="22">
        <v>0.27860000000000001</v>
      </c>
      <c r="V622">
        <v>2</v>
      </c>
      <c r="W622">
        <v>0</v>
      </c>
      <c r="X622">
        <v>2</v>
      </c>
      <c r="Y622">
        <v>4</v>
      </c>
      <c r="Z622" s="25">
        <v>4.2894736842105274</v>
      </c>
      <c r="AA622" s="28">
        <v>4.5263157894736841</v>
      </c>
      <c r="AB622" s="28">
        <v>3.9736842105263159</v>
      </c>
      <c r="AC622" s="28">
        <v>4.0789473684210522</v>
      </c>
      <c r="AD622" s="31">
        <v>3.8157894736842111</v>
      </c>
      <c r="AE622" s="31">
        <v>3.8157894736842111</v>
      </c>
      <c r="AF622">
        <v>38</v>
      </c>
      <c r="AG622" s="28">
        <f t="shared" si="188"/>
        <v>4.1929824561403501</v>
      </c>
      <c r="AH622" s="31">
        <f t="shared" si="189"/>
        <v>3.8157894736842111</v>
      </c>
      <c r="AI622" s="22" cm="1">
        <f t="array" ref="AI622">IF(U622="",0,IFERROR((U622-AVERAGEIFS($U$3:$U$722,$A$3:$A$722,$A622))/_xlfn.STDEV.S(_xlfn._xlws.FILTER($U$3:$U$722,$A$3:$A$722=$A622)),0))</f>
        <v>-0.64128699330928729</v>
      </c>
      <c r="AJ622" s="25">
        <f t="array" ref="AJ622">IFERROR((Z622-AVERAGEIFS($Z$3:$Z$722,$A$3:$A$722,$A622))/_xlfn.STDEV.S(_xlfn._xlws.FILTER($Z$3:$Z$722,$A$3:$A$722=$A622)),"")</f>
        <v>0.48867453663689825</v>
      </c>
      <c r="AK622" s="28">
        <f t="array" ref="AK622">IFERROR((AG622-AVERAGEIFS($AG$3:$AG$722,$A$3:$A$722,$A622))/_xlfn.STDEV.S(_xlfn._xlws.FILTER($AG$3:$AG$722,$A$3:$A$722=$A622)),"")</f>
        <v>0.81375548180025847</v>
      </c>
      <c r="AL622" s="31">
        <f t="array" ref="AL622">IFERROR((AH622-AVERAGEIFS($AH$3:$AH$722,$A$3:$A$722,$A622))/_xlfn.STDEV.S(_xlfn._xlws.FILTER($AH$3:$AH$722,$A$3:$A$722=$A622)),"")</f>
        <v>1.0673066444533523</v>
      </c>
      <c r="AM622" s="18">
        <f t="shared" si="190"/>
        <v>0.94420759938041043</v>
      </c>
      <c r="AN622" s="18">
        <f t="shared" si="191"/>
        <v>2.074169129326596</v>
      </c>
      <c r="AO622">
        <f t="shared" si="192"/>
        <v>-1.1299615299461856</v>
      </c>
      <c r="AP622">
        <f t="shared" si="193"/>
        <v>0.10664870061371101</v>
      </c>
      <c r="AQ622">
        <f t="shared" si="194"/>
        <v>2.6107939107359321</v>
      </c>
      <c r="AR622" s="18" t="str">
        <f t="shared" si="195"/>
        <v>E. 총체적과소형</v>
      </c>
      <c r="AS622">
        <f t="shared" si="196"/>
        <v>4.4358974358974361</v>
      </c>
      <c r="AT622">
        <f t="shared" si="197"/>
        <v>4.4000000000000004</v>
      </c>
      <c r="AU622">
        <f t="shared" si="198"/>
        <v>4.4651162790697674</v>
      </c>
      <c r="AV622">
        <f t="shared" si="199"/>
        <v>4.5675675675675684</v>
      </c>
    </row>
    <row r="623" spans="1:48" x14ac:dyDescent="0.3">
      <c r="A623" t="s">
        <v>154</v>
      </c>
      <c r="B623" t="s">
        <v>153</v>
      </c>
      <c r="C623">
        <v>2025</v>
      </c>
      <c r="D623" t="s">
        <v>95</v>
      </c>
      <c r="E623">
        <v>6</v>
      </c>
      <c r="F623">
        <v>6</v>
      </c>
      <c r="G623">
        <v>8</v>
      </c>
      <c r="H623">
        <v>4</v>
      </c>
      <c r="I623">
        <f t="shared" si="180"/>
        <v>6.2</v>
      </c>
      <c r="J623">
        <f t="array" ref="J623">STDEV(IF(($B$3:$B$722=$B623)*($C$3:$C$722=$C623)*($D$3:$D$722=$D623),$E$3:$E$722))</f>
        <v>0.63245553203367588</v>
      </c>
      <c r="K623">
        <f t="shared" si="181"/>
        <v>5.6</v>
      </c>
      <c r="L623">
        <f t="array" ref="L623">STDEV(IF(($B$3:$B$722=$B623)*($C$3:$C$722=$C623)*($D$3:$D$722=$D623),$F$3:$F$722))</f>
        <v>0.84327404271156636</v>
      </c>
      <c r="M623">
        <f t="shared" si="182"/>
        <v>7</v>
      </c>
      <c r="N623">
        <f t="array" ref="N623">STDEV(IF(($B$3:$B$722=$B623)*($C$3:$C$722=$C623)*($D$3:$D$722=$D623),$G$3:$G$722))</f>
        <v>1.4142135623730951</v>
      </c>
      <c r="O623">
        <f t="shared" si="183"/>
        <v>5.2</v>
      </c>
      <c r="P623">
        <f t="array" ref="P623">STDEV(IF(($B$3:$B$722=$B623)*($C$3:$C$722=$C623)*($D$3:$D$722=$D623),$H$3:$H$722))</f>
        <v>1.3984117975602031</v>
      </c>
      <c r="Q623" s="35">
        <f t="shared" si="184"/>
        <v>-0.31622776601683822</v>
      </c>
      <c r="R623">
        <f t="shared" si="185"/>
        <v>0.47434164902525816</v>
      </c>
      <c r="S623">
        <f t="shared" si="186"/>
        <v>0.70710678118654746</v>
      </c>
      <c r="T623">
        <f t="shared" si="187"/>
        <v>-0.85811633032103263</v>
      </c>
      <c r="U623" s="22">
        <v>0.1539615384615384</v>
      </c>
      <c r="V623">
        <v>2</v>
      </c>
      <c r="W623">
        <v>0</v>
      </c>
      <c r="X623">
        <v>11</v>
      </c>
      <c r="Y623">
        <v>13</v>
      </c>
      <c r="Z623" s="25">
        <v>4.4358974358974361</v>
      </c>
      <c r="AA623" s="28">
        <v>4.615384615384615</v>
      </c>
      <c r="AB623" s="28">
        <v>3.7179487179487181</v>
      </c>
      <c r="AC623" s="28">
        <v>3.9230769230769229</v>
      </c>
      <c r="AD623" s="31">
        <v>3.9743589743589749</v>
      </c>
      <c r="AE623" s="31">
        <v>3.5384615384615379</v>
      </c>
      <c r="AF623">
        <v>39</v>
      </c>
      <c r="AG623" s="28">
        <f t="shared" si="188"/>
        <v>4.0854700854700852</v>
      </c>
      <c r="AH623" s="31">
        <f t="shared" si="189"/>
        <v>3.7564102564102564</v>
      </c>
      <c r="AI623" s="22" cm="1">
        <f t="array" ref="AI623">IF(U623="",0,IFERROR((U623-AVERAGEIFS($U$3:$U$722,$A$3:$A$722,$A623))/_xlfn.STDEV.S(_xlfn._xlws.FILTER($U$3:$U$722,$A$3:$A$722=$A623)),0))</f>
        <v>-1.1172950793919045</v>
      </c>
      <c r="AJ623" s="25">
        <f t="array" ref="AJ623">IFERROR((Z623-AVERAGEIFS($Z$3:$Z$722,$A$3:$A$722,$A623))/_xlfn.STDEV.S(_xlfn._xlws.FILTER($Z$3:$Z$722,$A$3:$A$722=$A623)),"")</f>
        <v>1.0725253834197099</v>
      </c>
      <c r="AK623" s="28">
        <f t="array" ref="AK623">IFERROR((AG623-AVERAGEIFS($AG$3:$AG$722,$A$3:$A$722,$A623))/_xlfn.STDEV.S(_xlfn._xlws.FILTER($AG$3:$AG$722,$A$3:$A$722=$A623)),"")</f>
        <v>0.27264642978928272</v>
      </c>
      <c r="AL623" s="31">
        <f t="array" ref="AL623">IFERROR((AH623-AVERAGEIFS($AH$3:$AH$722,$A$3:$A$722,$A623))/_xlfn.STDEV.S(_xlfn._xlws.FILTER($AH$3:$AH$722,$A$3:$A$722=$A623)),"")</f>
        <v>0.8292895454746414</v>
      </c>
      <c r="AM623" s="18">
        <f t="shared" si="190"/>
        <v>-0.80106731337506631</v>
      </c>
      <c r="AN623" s="18">
        <f t="shared" si="191"/>
        <v>1.3887531494365482</v>
      </c>
      <c r="AO623">
        <f t="shared" si="192"/>
        <v>-2.1898204628116145</v>
      </c>
      <c r="AP623">
        <f t="shared" si="193"/>
        <v>-0.43446035139726474</v>
      </c>
      <c r="AQ623">
        <f t="shared" si="194"/>
        <v>1.687405875795674</v>
      </c>
      <c r="AR623" s="18" t="str">
        <f t="shared" si="195"/>
        <v>B. 외부미화형</v>
      </c>
      <c r="AS623">
        <f t="shared" si="196"/>
        <v>4.4000000000000004</v>
      </c>
      <c r="AT623">
        <f t="shared" si="197"/>
        <v>4.4651162790697674</v>
      </c>
      <c r="AU623">
        <f t="shared" si="198"/>
        <v>4.5675675675675684</v>
      </c>
      <c r="AV623" t="str">
        <f t="shared" si="199"/>
        <v/>
      </c>
    </row>
    <row r="624" spans="1:48" x14ac:dyDescent="0.3">
      <c r="A624" t="s">
        <v>154</v>
      </c>
      <c r="B624" t="s">
        <v>153</v>
      </c>
      <c r="C624">
        <v>2025</v>
      </c>
      <c r="D624" t="s">
        <v>96</v>
      </c>
      <c r="E624">
        <v>6</v>
      </c>
      <c r="F624">
        <v>6</v>
      </c>
      <c r="G624">
        <v>8</v>
      </c>
      <c r="H624">
        <v>4</v>
      </c>
      <c r="I624">
        <f t="shared" si="180"/>
        <v>6.2</v>
      </c>
      <c r="J624">
        <f t="array" ref="J624">STDEV(IF(($B$3:$B$722=$B624)*($C$3:$C$722=$C624)*($D$3:$D$722=$D624),$E$3:$E$722))</f>
        <v>0.63245553203367588</v>
      </c>
      <c r="K624">
        <f t="shared" si="181"/>
        <v>5.6</v>
      </c>
      <c r="L624">
        <f t="array" ref="L624">STDEV(IF(($B$3:$B$722=$B624)*($C$3:$C$722=$C624)*($D$3:$D$722=$D624),$F$3:$F$722))</f>
        <v>0.84327404271156636</v>
      </c>
      <c r="M624">
        <f t="shared" si="182"/>
        <v>7</v>
      </c>
      <c r="N624">
        <f t="array" ref="N624">STDEV(IF(($B$3:$B$722=$B624)*($C$3:$C$722=$C624)*($D$3:$D$722=$D624),$G$3:$G$722))</f>
        <v>1.4142135623730951</v>
      </c>
      <c r="O624">
        <f t="shared" si="183"/>
        <v>5.2</v>
      </c>
      <c r="P624">
        <f t="array" ref="P624">STDEV(IF(($B$3:$B$722=$B624)*($C$3:$C$722=$C624)*($D$3:$D$722=$D624),$H$3:$H$722))</f>
        <v>1.3984117975602031</v>
      </c>
      <c r="Q624" s="35">
        <f t="shared" si="184"/>
        <v>-0.31622776601683822</v>
      </c>
      <c r="R624">
        <f t="shared" si="185"/>
        <v>0.47434164902525816</v>
      </c>
      <c r="S624">
        <f t="shared" si="186"/>
        <v>0.70710678118654746</v>
      </c>
      <c r="T624">
        <f t="shared" si="187"/>
        <v>-0.85811633032103263</v>
      </c>
      <c r="U624" s="22">
        <v>0.32619999999999999</v>
      </c>
      <c r="V624">
        <v>5</v>
      </c>
      <c r="W624">
        <v>0</v>
      </c>
      <c r="X624">
        <v>4</v>
      </c>
      <c r="Y624">
        <v>9</v>
      </c>
      <c r="Z624" s="25">
        <v>4.4000000000000004</v>
      </c>
      <c r="AA624" s="28">
        <v>4.7</v>
      </c>
      <c r="AB624" s="28">
        <v>3.7666666666666671</v>
      </c>
      <c r="AC624" s="28">
        <v>3.8666666666666658</v>
      </c>
      <c r="AD624" s="31">
        <v>3.8666666666666658</v>
      </c>
      <c r="AE624" s="31">
        <v>3.5</v>
      </c>
      <c r="AF624">
        <v>30</v>
      </c>
      <c r="AG624" s="28">
        <f t="shared" si="188"/>
        <v>4.1111111111111107</v>
      </c>
      <c r="AH624" s="31">
        <f t="shared" si="189"/>
        <v>3.6833333333333327</v>
      </c>
      <c r="AI624" s="22" cm="1">
        <f t="array" ref="AI624">IF(U624="",0,IFERROR((U624-AVERAGEIFS($U$3:$U$722,$A$3:$A$722,$A624))/_xlfn.STDEV.S(_xlfn._xlws.FILTER($U$3:$U$722,$A$3:$A$722=$A624)),0))</f>
        <v>-0.45949732246566366</v>
      </c>
      <c r="AJ624" s="25">
        <f t="array" ref="AJ624">IFERROR((Z624-AVERAGEIFS($Z$3:$Z$722,$A$3:$A$722,$A624))/_xlfn.STDEV.S(_xlfn._xlws.FILTER($Z$3:$Z$722,$A$3:$A$722=$A624)),"")</f>
        <v>0.92938775646650407</v>
      </c>
      <c r="AK624" s="28">
        <f t="array" ref="AK624">IFERROR((AG624-AVERAGEIFS($AG$3:$AG$722,$A$3:$A$722,$A624))/_xlfn.STDEV.S(_xlfn._xlws.FILTER($AG$3:$AG$722,$A$3:$A$722=$A624)),"")</f>
        <v>0.40169754261198409</v>
      </c>
      <c r="AL624" s="31">
        <f t="array" ref="AL624">IFERROR((AH624-AVERAGEIFS($AH$3:$AH$722,$A$3:$A$722,$A624))/_xlfn.STDEV.S(_xlfn._xlws.FILTER($AH$3:$AH$722,$A$3:$A$722=$A624)),"")</f>
        <v>0.53636622934515998</v>
      </c>
      <c r="AM624" s="18">
        <f t="shared" si="190"/>
        <v>-0.14326955644882544</v>
      </c>
      <c r="AN624" s="18">
        <f t="shared" si="191"/>
        <v>1.2456155224833423</v>
      </c>
      <c r="AO624">
        <f t="shared" si="192"/>
        <v>-1.3888850789321676</v>
      </c>
      <c r="AP624">
        <f t="shared" si="193"/>
        <v>-0.30540923857456337</v>
      </c>
      <c r="AQ624">
        <f t="shared" si="194"/>
        <v>1.3944825596661925</v>
      </c>
      <c r="AR624" s="18" t="str">
        <f t="shared" si="195"/>
        <v>D. 균형일치형</v>
      </c>
      <c r="AS624">
        <f t="shared" si="196"/>
        <v>4.4651162790697674</v>
      </c>
      <c r="AT624">
        <f t="shared" si="197"/>
        <v>4.5675675675675684</v>
      </c>
      <c r="AU624" t="str">
        <f t="shared" si="198"/>
        <v/>
      </c>
      <c r="AV624" t="str">
        <f t="shared" si="199"/>
        <v/>
      </c>
    </row>
    <row r="625" spans="1:48" x14ac:dyDescent="0.3">
      <c r="A625" t="s">
        <v>154</v>
      </c>
      <c r="B625" t="s">
        <v>153</v>
      </c>
      <c r="C625">
        <v>2025</v>
      </c>
      <c r="D625" t="s">
        <v>97</v>
      </c>
      <c r="E625">
        <v>6</v>
      </c>
      <c r="F625">
        <v>6</v>
      </c>
      <c r="G625">
        <v>8</v>
      </c>
      <c r="H625">
        <v>4</v>
      </c>
      <c r="I625">
        <f t="shared" si="180"/>
        <v>6.2</v>
      </c>
      <c r="J625">
        <f t="array" ref="J625">STDEV(IF(($B$3:$B$722=$B625)*($C$3:$C$722=$C625)*($D$3:$D$722=$D625),$E$3:$E$722))</f>
        <v>0.63245553203367588</v>
      </c>
      <c r="K625">
        <f t="shared" si="181"/>
        <v>5.6</v>
      </c>
      <c r="L625">
        <f t="array" ref="L625">STDEV(IF(($B$3:$B$722=$B625)*($C$3:$C$722=$C625)*($D$3:$D$722=$D625),$F$3:$F$722))</f>
        <v>0.84327404271156636</v>
      </c>
      <c r="M625">
        <f t="shared" si="182"/>
        <v>7</v>
      </c>
      <c r="N625">
        <f t="array" ref="N625">STDEV(IF(($B$3:$B$722=$B625)*($C$3:$C$722=$C625)*($D$3:$D$722=$D625),$G$3:$G$722))</f>
        <v>1.4142135623730951</v>
      </c>
      <c r="O625">
        <f t="shared" si="183"/>
        <v>5.2</v>
      </c>
      <c r="P625">
        <f t="array" ref="P625">STDEV(IF(($B$3:$B$722=$B625)*($C$3:$C$722=$C625)*($D$3:$D$722=$D625),$H$3:$H$722))</f>
        <v>1.3984117975602031</v>
      </c>
      <c r="Q625" s="35">
        <f t="shared" si="184"/>
        <v>-0.31622776601683822</v>
      </c>
      <c r="R625">
        <f t="shared" si="185"/>
        <v>0.47434164902525816</v>
      </c>
      <c r="S625">
        <f t="shared" si="186"/>
        <v>0.70710678118654746</v>
      </c>
      <c r="T625">
        <f t="shared" si="187"/>
        <v>-0.85811633032103263</v>
      </c>
      <c r="U625" s="22">
        <v>0.19402</v>
      </c>
      <c r="V625">
        <v>2</v>
      </c>
      <c r="W625">
        <v>1</v>
      </c>
      <c r="X625">
        <v>2</v>
      </c>
      <c r="Y625">
        <v>5</v>
      </c>
      <c r="Z625" s="25">
        <v>4.4651162790697674</v>
      </c>
      <c r="AA625" s="28">
        <v>4.6279069767441863</v>
      </c>
      <c r="AB625" s="28">
        <v>3.976744186046512</v>
      </c>
      <c r="AC625" s="28">
        <v>4.0930232558139537</v>
      </c>
      <c r="AD625" s="31">
        <v>4.1860465116279073</v>
      </c>
      <c r="AE625" s="31">
        <v>3.581395348837209</v>
      </c>
      <c r="AF625">
        <v>43</v>
      </c>
      <c r="AG625" s="28">
        <f t="shared" si="188"/>
        <v>4.2325581395348841</v>
      </c>
      <c r="AH625" s="31">
        <f t="shared" si="189"/>
        <v>3.8837209302325579</v>
      </c>
      <c r="AI625" s="22" cm="1">
        <f t="array" ref="AI625">IF(U625="",0,IFERROR((U625-AVERAGEIFS($U$3:$U$722,$A$3:$A$722,$A625))/_xlfn.STDEV.S(_xlfn._xlws.FILTER($U$3:$U$722,$A$3:$A$722=$A625)),0))</f>
        <v>-0.96430737902260011</v>
      </c>
      <c r="AJ625" s="25">
        <f t="array" ref="AJ625">IFERROR((Z625-AVERAGEIFS($Z$3:$Z$722,$A$3:$A$722,$A625))/_xlfn.STDEV.S(_xlfn._xlws.FILTER($Z$3:$Z$722,$A$3:$A$722=$A625)),"")</f>
        <v>1.1890327541955743</v>
      </c>
      <c r="AK625" s="28">
        <f t="array" ref="AK625">IFERROR((AG625-AVERAGEIFS($AG$3:$AG$722,$A$3:$A$722,$A625))/_xlfn.STDEV.S(_xlfn._xlws.FILTER($AG$3:$AG$722,$A$3:$A$722=$A625)),"")</f>
        <v>1.0129396351288162</v>
      </c>
      <c r="AL625" s="31">
        <f t="array" ref="AL625">IFERROR((AH625-AVERAGEIFS($AH$3:$AH$722,$A$3:$A$722,$A625))/_xlfn.STDEV.S(_xlfn._xlws.FILTER($AH$3:$AH$722,$A$3:$A$722=$A625)),"")</f>
        <v>1.3396047473811583</v>
      </c>
      <c r="AM625" s="18">
        <f t="shared" si="190"/>
        <v>-0.64807961300576189</v>
      </c>
      <c r="AN625" s="18">
        <f t="shared" si="191"/>
        <v>1.5052605202124125</v>
      </c>
      <c r="AO625">
        <f t="shared" si="192"/>
        <v>-2.1533401332181743</v>
      </c>
      <c r="AP625">
        <f t="shared" si="193"/>
        <v>0.30583285394226878</v>
      </c>
      <c r="AQ625">
        <f t="shared" si="194"/>
        <v>2.1977210777021909</v>
      </c>
      <c r="AR625" s="18" t="str">
        <f t="shared" si="195"/>
        <v>B. 외부미화형</v>
      </c>
      <c r="AS625">
        <f t="shared" si="196"/>
        <v>4.5675675675675684</v>
      </c>
      <c r="AT625" t="str">
        <f t="shared" si="197"/>
        <v/>
      </c>
      <c r="AU625" t="str">
        <f t="shared" si="198"/>
        <v/>
      </c>
      <c r="AV625" t="str">
        <f t="shared" si="199"/>
        <v/>
      </c>
    </row>
    <row r="626" spans="1:48" x14ac:dyDescent="0.3">
      <c r="A626" t="s">
        <v>154</v>
      </c>
      <c r="B626" t="s">
        <v>153</v>
      </c>
      <c r="C626">
        <v>2025</v>
      </c>
      <c r="D626" t="s">
        <v>98</v>
      </c>
      <c r="E626">
        <v>6</v>
      </c>
      <c r="F626">
        <v>6</v>
      </c>
      <c r="G626">
        <v>8</v>
      </c>
      <c r="H626">
        <v>4</v>
      </c>
      <c r="I626">
        <f t="shared" si="180"/>
        <v>6.2</v>
      </c>
      <c r="J626">
        <f t="array" ref="J626">STDEV(IF(($B$3:$B$722=$B626)*($C$3:$C$722=$C626)*($D$3:$D$722=$D626),$E$3:$E$722))</f>
        <v>0.63245553203367588</v>
      </c>
      <c r="K626">
        <f t="shared" si="181"/>
        <v>5.6</v>
      </c>
      <c r="L626">
        <f t="array" ref="L626">STDEV(IF(($B$3:$B$722=$B626)*($C$3:$C$722=$C626)*($D$3:$D$722=$D626),$F$3:$F$722))</f>
        <v>0.84327404271156636</v>
      </c>
      <c r="M626">
        <f t="shared" si="182"/>
        <v>7</v>
      </c>
      <c r="N626">
        <f t="array" ref="N626">STDEV(IF(($B$3:$B$722=$B626)*($C$3:$C$722=$C626)*($D$3:$D$722=$D626),$G$3:$G$722))</f>
        <v>1.4142135623730951</v>
      </c>
      <c r="O626">
        <f t="shared" si="183"/>
        <v>5.2</v>
      </c>
      <c r="P626">
        <f t="array" ref="P626">STDEV(IF(($B$3:$B$722=$B626)*($C$3:$C$722=$C626)*($D$3:$D$722=$D626),$H$3:$H$722))</f>
        <v>1.3984117975602031</v>
      </c>
      <c r="Q626" s="35">
        <f t="shared" si="184"/>
        <v>-0.31622776601683822</v>
      </c>
      <c r="R626">
        <f t="shared" si="185"/>
        <v>0.47434164902525816</v>
      </c>
      <c r="S626">
        <f t="shared" si="186"/>
        <v>0.70710678118654746</v>
      </c>
      <c r="T626">
        <f t="shared" si="187"/>
        <v>-0.85811633032103263</v>
      </c>
      <c r="U626" s="22">
        <v>0.86161111111111111</v>
      </c>
      <c r="V626">
        <v>31</v>
      </c>
      <c r="W626">
        <v>0</v>
      </c>
      <c r="X626">
        <v>5</v>
      </c>
      <c r="Y626">
        <v>36</v>
      </c>
      <c r="Z626" s="25">
        <v>4.5675675675675684</v>
      </c>
      <c r="AA626" s="28">
        <v>4.8378378378378377</v>
      </c>
      <c r="AB626" s="28">
        <v>4.1621621621621623</v>
      </c>
      <c r="AC626" s="28">
        <v>4.3783783783783781</v>
      </c>
      <c r="AD626" s="31">
        <v>3.8918918918918921</v>
      </c>
      <c r="AE626" s="31">
        <v>3.9189189189189189</v>
      </c>
      <c r="AF626">
        <v>37</v>
      </c>
      <c r="AG626" s="28">
        <f t="shared" si="188"/>
        <v>4.4594594594594597</v>
      </c>
      <c r="AH626" s="31">
        <f t="shared" si="189"/>
        <v>3.9054054054054053</v>
      </c>
      <c r="AI626" s="22" cm="1">
        <f t="array" ref="AI626">IF(U626="",0,IFERROR((U626-AVERAGEIFS($U$3:$U$722,$A$3:$A$722,$A626))/_xlfn.STDEV.S(_xlfn._xlws.FILTER($U$3:$U$722,$A$3:$A$722=$A626)),0))</f>
        <v>1.5852969980155911</v>
      </c>
      <c r="AJ626" s="25">
        <f t="array" ref="AJ626">IFERROR((Z626-AVERAGEIFS($Z$3:$Z$722,$A$3:$A$722,$A626))/_xlfn.STDEV.S(_xlfn._xlws.FILTER($Z$3:$Z$722,$A$3:$A$722=$A626)),"")</f>
        <v>1.5975475672249093</v>
      </c>
      <c r="AK626" s="28">
        <f t="array" ref="AK626">IFERROR((AG626-AVERAGEIFS($AG$3:$AG$722,$A$3:$A$722,$A626))/_xlfn.STDEV.S(_xlfn._xlws.FILTER($AG$3:$AG$722,$A$3:$A$722=$A626)),"")</f>
        <v>2.154932480779864</v>
      </c>
      <c r="AL626" s="31">
        <f t="array" ref="AL626">IFERROR((AH626-AVERAGEIFS($AH$3:$AH$722,$A$3:$A$722,$A626))/_xlfn.STDEV.S(_xlfn._xlws.FILTER($AH$3:$AH$722,$A$3:$A$722=$A626)),"")</f>
        <v>1.4265253251601597</v>
      </c>
      <c r="AM626" s="18">
        <f t="shared" si="190"/>
        <v>1.9015247640324293</v>
      </c>
      <c r="AN626" s="18">
        <f t="shared" si="191"/>
        <v>1.9137753332417475</v>
      </c>
      <c r="AO626">
        <f t="shared" si="192"/>
        <v>-1.2250569209318218E-2</v>
      </c>
      <c r="AP626">
        <f t="shared" si="193"/>
        <v>1.4478256995933165</v>
      </c>
      <c r="AQ626">
        <f t="shared" si="194"/>
        <v>2.2846416554811926</v>
      </c>
      <c r="AR626" s="18" t="str">
        <f t="shared" si="195"/>
        <v>E. 총체적과소형</v>
      </c>
      <c r="AS626" t="str">
        <f t="shared" si="196"/>
        <v/>
      </c>
      <c r="AT626" t="str">
        <f t="shared" si="197"/>
        <v/>
      </c>
      <c r="AU626" t="str">
        <f t="shared" si="198"/>
        <v/>
      </c>
      <c r="AV626" t="str">
        <f t="shared" si="199"/>
        <v/>
      </c>
    </row>
    <row r="627" spans="1:48" x14ac:dyDescent="0.3">
      <c r="A627" t="s">
        <v>155</v>
      </c>
      <c r="B627" t="s">
        <v>153</v>
      </c>
      <c r="C627">
        <v>2023</v>
      </c>
      <c r="D627" t="s">
        <v>87</v>
      </c>
      <c r="E627">
        <v>8</v>
      </c>
      <c r="F627">
        <v>6</v>
      </c>
      <c r="G627">
        <v>8</v>
      </c>
      <c r="H627">
        <v>8</v>
      </c>
      <c r="I627">
        <f t="shared" si="180"/>
        <v>6</v>
      </c>
      <c r="J627">
        <f t="array" ref="J627">STDEV(IF(($B$3:$B$722=$B627)*($C$3:$C$722=$C627)*($D$3:$D$722=$D627),$E$3:$E$722))</f>
        <v>0.94280904158206336</v>
      </c>
      <c r="K627">
        <f t="shared" si="181"/>
        <v>5.8</v>
      </c>
      <c r="L627">
        <f t="array" ref="L627">STDEV(IF(($B$3:$B$722=$B627)*($C$3:$C$722=$C627)*($D$3:$D$722=$D627),$F$3:$F$722))</f>
        <v>1.4757295747452446</v>
      </c>
      <c r="M627">
        <f t="shared" si="182"/>
        <v>7</v>
      </c>
      <c r="N627">
        <f t="array" ref="N627">STDEV(IF(($B$3:$B$722=$B627)*($C$3:$C$722=$C627)*($D$3:$D$722=$D627),$G$3:$G$722))</f>
        <v>1.0540925533894598</v>
      </c>
      <c r="O627">
        <f t="shared" si="183"/>
        <v>5.4</v>
      </c>
      <c r="P627">
        <f t="array" ref="P627">STDEV(IF(($B$3:$B$722=$B627)*($C$3:$C$722=$C627)*($D$3:$D$722=$D627),$H$3:$H$722))</f>
        <v>1.3498971154211048</v>
      </c>
      <c r="Q627" s="35">
        <f t="shared" si="184"/>
        <v>2.1213203435596424</v>
      </c>
      <c r="R627">
        <f t="shared" si="185"/>
        <v>0.13552618543578773</v>
      </c>
      <c r="S627">
        <f t="shared" si="186"/>
        <v>0.94868329805051377</v>
      </c>
      <c r="T627">
        <f t="shared" si="187"/>
        <v>1.9260727134667008</v>
      </c>
      <c r="U627" s="22">
        <v>0.19913686746987949</v>
      </c>
      <c r="V627">
        <v>264</v>
      </c>
      <c r="W627">
        <v>95</v>
      </c>
      <c r="X627">
        <v>471</v>
      </c>
      <c r="Y627">
        <v>830</v>
      </c>
      <c r="Z627">
        <v>4.1190476190476186</v>
      </c>
      <c r="AA627">
        <v>4.0714285714285712</v>
      </c>
      <c r="AB627">
        <v>3.6428571428571428</v>
      </c>
      <c r="AC627">
        <v>3.952380952380953</v>
      </c>
      <c r="AD627">
        <v>3.547619047619047</v>
      </c>
      <c r="AE627">
        <v>3.4285714285714279</v>
      </c>
      <c r="AF627">
        <v>42</v>
      </c>
      <c r="AG627" s="28">
        <f t="shared" si="188"/>
        <v>3.8888888888888888</v>
      </c>
      <c r="AH627" s="31">
        <f t="shared" si="189"/>
        <v>3.4880952380952372</v>
      </c>
      <c r="AI627" s="22" cm="1">
        <f t="array" ref="AI627">IF(U627="",0,IFERROR((U627-AVERAGEIFS($U$3:$U$722,$A$3:$A$722,$A627))/_xlfn.STDEV.S(_xlfn._xlws.FILTER($U$3:$U$722,$A$3:$A$722=$A627)),0))</f>
        <v>-3.7915060083546157E-2</v>
      </c>
      <c r="AJ627" s="25">
        <f t="array" ref="AJ627">IFERROR((Z627-AVERAGEIFS($Z$3:$Z$722,$A$3:$A$722,$A627))/_xlfn.STDEV.S(_xlfn._xlws.FILTER($Z$3:$Z$722,$A$3:$A$722=$A627)),"")</f>
        <v>-1.5817391590941918</v>
      </c>
      <c r="AK627" s="28">
        <f t="array" ref="AK627">IFERROR((AG627-AVERAGEIFS($AG$3:$AG$722,$A$3:$A$722,$A627))/_xlfn.STDEV.S(_xlfn._xlws.FILTER($AG$3:$AG$722,$A$3:$A$722=$A627)),"")</f>
        <v>-1.1005470208929089</v>
      </c>
      <c r="AL627" s="31">
        <f t="array" ref="AL627">IFERROR((AH627-AVERAGEIFS($AH$3:$AH$722,$A$3:$A$722,$A627))/_xlfn.STDEV.S(_xlfn._xlws.FILTER($AH$3:$AH$722,$A$3:$A$722=$A627)),"")</f>
        <v>-0.40869267143858395</v>
      </c>
      <c r="AM627" s="18">
        <f t="shared" si="190"/>
        <v>-2.1592354036431884</v>
      </c>
      <c r="AN627" s="18">
        <f t="shared" si="191"/>
        <v>-3.7030595026538342</v>
      </c>
      <c r="AO627">
        <f t="shared" si="192"/>
        <v>1.5438240990106458</v>
      </c>
      <c r="AP627">
        <f t="shared" si="193"/>
        <v>-2.0492303189434224</v>
      </c>
      <c r="AQ627">
        <f t="shared" si="194"/>
        <v>-2.334765384905285</v>
      </c>
      <c r="AR627" s="18" t="str">
        <f t="shared" si="195"/>
        <v>A. 총체적과장형</v>
      </c>
      <c r="AS627">
        <f t="shared" si="196"/>
        <v>4.117647058823529</v>
      </c>
      <c r="AT627">
        <f t="shared" si="197"/>
        <v>4.3428571428571434</v>
      </c>
      <c r="AU627">
        <f t="shared" si="198"/>
        <v>4.458333333333333</v>
      </c>
      <c r="AV627">
        <f t="shared" si="199"/>
        <v>4.2666666666666666</v>
      </c>
    </row>
    <row r="628" spans="1:48" x14ac:dyDescent="0.3">
      <c r="A628" t="s">
        <v>155</v>
      </c>
      <c r="B628" t="s">
        <v>153</v>
      </c>
      <c r="C628">
        <v>2023</v>
      </c>
      <c r="D628" t="s">
        <v>88</v>
      </c>
      <c r="E628">
        <v>8</v>
      </c>
      <c r="F628">
        <v>6</v>
      </c>
      <c r="G628">
        <v>8</v>
      </c>
      <c r="H628">
        <v>8</v>
      </c>
      <c r="I628">
        <f t="shared" si="180"/>
        <v>6</v>
      </c>
      <c r="J628">
        <f t="array" ref="J628">STDEV(IF(($B$3:$B$722=$B628)*($C$3:$C$722=$C628)*($D$3:$D$722=$D628),$E$3:$E$722))</f>
        <v>0.94280904158206336</v>
      </c>
      <c r="K628">
        <f t="shared" si="181"/>
        <v>5.8</v>
      </c>
      <c r="L628">
        <f t="array" ref="L628">STDEV(IF(($B$3:$B$722=$B628)*($C$3:$C$722=$C628)*($D$3:$D$722=$D628),$F$3:$F$722))</f>
        <v>1.4757295747452446</v>
      </c>
      <c r="M628">
        <f t="shared" si="182"/>
        <v>7</v>
      </c>
      <c r="N628">
        <f t="array" ref="N628">STDEV(IF(($B$3:$B$722=$B628)*($C$3:$C$722=$C628)*($D$3:$D$722=$D628),$G$3:$G$722))</f>
        <v>1.0540925533894598</v>
      </c>
      <c r="O628">
        <f t="shared" si="183"/>
        <v>5.4</v>
      </c>
      <c r="P628">
        <f t="array" ref="P628">STDEV(IF(($B$3:$B$722=$B628)*($C$3:$C$722=$C628)*($D$3:$D$722=$D628),$H$3:$H$722))</f>
        <v>1.3498971154211048</v>
      </c>
      <c r="Q628" s="35">
        <f t="shared" si="184"/>
        <v>2.1213203435596424</v>
      </c>
      <c r="R628">
        <f t="shared" si="185"/>
        <v>0.13552618543578773</v>
      </c>
      <c r="S628">
        <f t="shared" si="186"/>
        <v>0.94868329805051377</v>
      </c>
      <c r="T628">
        <f t="shared" si="187"/>
        <v>1.9260727134667008</v>
      </c>
      <c r="U628" s="22">
        <v>0.16789024822695031</v>
      </c>
      <c r="V628">
        <v>192</v>
      </c>
      <c r="W628">
        <v>89</v>
      </c>
      <c r="X628">
        <v>283</v>
      </c>
      <c r="Y628">
        <v>564</v>
      </c>
      <c r="Z628">
        <v>4.117647058823529</v>
      </c>
      <c r="AA628">
        <v>4.215686274509804</v>
      </c>
      <c r="AB628">
        <v>3.4705882352941182</v>
      </c>
      <c r="AC628">
        <v>3.7647058823529411</v>
      </c>
      <c r="AD628">
        <v>3.4509803921568629</v>
      </c>
      <c r="AE628">
        <v>3.1764705882352939</v>
      </c>
      <c r="AF628">
        <v>51</v>
      </c>
      <c r="AG628" s="28">
        <f t="shared" si="188"/>
        <v>3.8169934640522882</v>
      </c>
      <c r="AH628" s="31">
        <f t="shared" si="189"/>
        <v>3.3137254901960782</v>
      </c>
      <c r="AI628" s="22" cm="1">
        <f t="array" ref="AI628">IF(U628="",0,IFERROR((U628-AVERAGEIFS($U$3:$U$722,$A$3:$A$722,$A628))/_xlfn.STDEV.S(_xlfn._xlws.FILTER($U$3:$U$722,$A$3:$A$722=$A628)),0))</f>
        <v>-0.3867041512601877</v>
      </c>
      <c r="AJ628" s="25">
        <f t="array" ref="AJ628">IFERROR((Z628-AVERAGEIFS($Z$3:$Z$722,$A$3:$A$722,$A628))/_xlfn.STDEV.S(_xlfn._xlws.FILTER($Z$3:$Z$722,$A$3:$A$722=$A628)),"")</f>
        <v>-1.5912702121819968</v>
      </c>
      <c r="AK628" s="28">
        <f t="array" ref="AK628">IFERROR((AG628-AVERAGEIFS($AG$3:$AG$722,$A$3:$A$722,$A628))/_xlfn.STDEV.S(_xlfn._xlws.FILTER($AG$3:$AG$722,$A$3:$A$722=$A628)),"")</f>
        <v>-1.5409515343644573</v>
      </c>
      <c r="AL628" s="31">
        <f t="array" ref="AL628">IFERROR((AH628-AVERAGEIFS($AH$3:$AH$722,$A$3:$A$722,$A628))/_xlfn.STDEV.S(_xlfn._xlws.FILTER($AH$3:$AH$722,$A$3:$A$722=$A628)),"")</f>
        <v>-1.4166753453814593</v>
      </c>
      <c r="AM628" s="18">
        <f t="shared" si="190"/>
        <v>-2.5080244948198303</v>
      </c>
      <c r="AN628" s="18">
        <f t="shared" si="191"/>
        <v>-3.712590555741639</v>
      </c>
      <c r="AO628">
        <f t="shared" si="192"/>
        <v>1.2045660609218092</v>
      </c>
      <c r="AP628">
        <f t="shared" si="193"/>
        <v>-2.4896348324149713</v>
      </c>
      <c r="AQ628">
        <f t="shared" si="194"/>
        <v>-3.3427480588481604</v>
      </c>
      <c r="AR628" s="18" t="str">
        <f t="shared" si="195"/>
        <v>A. 총체적과장형</v>
      </c>
      <c r="AS628">
        <f t="shared" si="196"/>
        <v>4.3428571428571434</v>
      </c>
      <c r="AT628">
        <f t="shared" si="197"/>
        <v>4.458333333333333</v>
      </c>
      <c r="AU628">
        <f t="shared" si="198"/>
        <v>4.2666666666666666</v>
      </c>
      <c r="AV628">
        <f t="shared" si="199"/>
        <v>4.3859649122807021</v>
      </c>
    </row>
    <row r="629" spans="1:48" x14ac:dyDescent="0.3">
      <c r="A629" t="s">
        <v>155</v>
      </c>
      <c r="B629" t="s">
        <v>153</v>
      </c>
      <c r="C629">
        <v>2023</v>
      </c>
      <c r="D629" t="s">
        <v>89</v>
      </c>
      <c r="E629">
        <v>8</v>
      </c>
      <c r="F629">
        <v>6</v>
      </c>
      <c r="G629">
        <v>8</v>
      </c>
      <c r="H629">
        <v>8</v>
      </c>
      <c r="I629">
        <f t="shared" si="180"/>
        <v>6</v>
      </c>
      <c r="J629">
        <f t="array" ref="J629">STDEV(IF(($B$3:$B$722=$B629)*($C$3:$C$722=$C629)*($D$3:$D$722=$D629),$E$3:$E$722))</f>
        <v>0.94280904158206336</v>
      </c>
      <c r="K629">
        <f t="shared" si="181"/>
        <v>5.8</v>
      </c>
      <c r="L629">
        <f t="array" ref="L629">STDEV(IF(($B$3:$B$722=$B629)*($C$3:$C$722=$C629)*($D$3:$D$722=$D629),$F$3:$F$722))</f>
        <v>1.4757295747452446</v>
      </c>
      <c r="M629">
        <f t="shared" si="182"/>
        <v>7</v>
      </c>
      <c r="N629">
        <f t="array" ref="N629">STDEV(IF(($B$3:$B$722=$B629)*($C$3:$C$722=$C629)*($D$3:$D$722=$D629),$G$3:$G$722))</f>
        <v>1.0540925533894598</v>
      </c>
      <c r="O629">
        <f t="shared" si="183"/>
        <v>5.4</v>
      </c>
      <c r="P629">
        <f t="array" ref="P629">STDEV(IF(($B$3:$B$722=$B629)*($C$3:$C$722=$C629)*($D$3:$D$722=$D629),$H$3:$H$722))</f>
        <v>1.3498971154211048</v>
      </c>
      <c r="Q629" s="35">
        <f t="shared" si="184"/>
        <v>2.1213203435596424</v>
      </c>
      <c r="R629">
        <f t="shared" si="185"/>
        <v>0.13552618543578773</v>
      </c>
      <c r="S629">
        <f t="shared" si="186"/>
        <v>0.94868329805051377</v>
      </c>
      <c r="T629">
        <f t="shared" si="187"/>
        <v>1.9260727134667008</v>
      </c>
      <c r="U629" s="22">
        <v>0.24700410958904109</v>
      </c>
      <c r="V629">
        <v>129</v>
      </c>
      <c r="W629">
        <v>27</v>
      </c>
      <c r="X629">
        <v>209</v>
      </c>
      <c r="Y629">
        <v>365</v>
      </c>
      <c r="Z629">
        <v>4.3428571428571434</v>
      </c>
      <c r="AA629">
        <v>4.5714285714285712</v>
      </c>
      <c r="AB629">
        <v>4.3142857142857141</v>
      </c>
      <c r="AC629">
        <v>4.2571428571428571</v>
      </c>
      <c r="AD629">
        <v>3.5714285714285721</v>
      </c>
      <c r="AE629">
        <v>3.7714285714285709</v>
      </c>
      <c r="AF629">
        <v>35</v>
      </c>
      <c r="AG629" s="28">
        <f t="shared" si="188"/>
        <v>4.3809523809523805</v>
      </c>
      <c r="AH629" s="31">
        <f t="shared" si="189"/>
        <v>3.6714285714285717</v>
      </c>
      <c r="AI629" s="22" cm="1">
        <f t="array" ref="AI629">IF(U629="",0,IFERROR((U629-AVERAGEIFS($U$3:$U$722,$A$3:$A$722,$A629))/_xlfn.STDEV.S(_xlfn._xlws.FILTER($U$3:$U$722,$A$3:$A$722=$A629)),0))</f>
        <v>0.49640104451880007</v>
      </c>
      <c r="AJ629" s="25">
        <f t="array" ref="AJ629">IFERROR((Z629-AVERAGEIFS($Z$3:$Z$722,$A$3:$A$722,$A629))/_xlfn.STDEV.S(_xlfn._xlws.FILTER($Z$3:$Z$722,$A$3:$A$722=$A629)),"")</f>
        <v>-5.867687566293453E-2</v>
      </c>
      <c r="AK629" s="28">
        <f t="array" ref="AK629">IFERROR((AG629-AVERAGEIFS($AG$3:$AG$722,$A$3:$A$722,$A629))/_xlfn.STDEV.S(_xlfn._xlws.FILTER($AG$3:$AG$722,$A$3:$A$722=$A629)),"")</f>
        <v>1.9136501037760263</v>
      </c>
      <c r="AL629" s="31">
        <f t="array" ref="AL629">IFERROR((AH629-AVERAGEIFS($AH$3:$AH$722,$A$3:$A$722,$A629))/_xlfn.STDEV.S(_xlfn._xlws.FILTER($AH$3:$AH$722,$A$3:$A$722=$A629)),"")</f>
        <v>0.65110597931742931</v>
      </c>
      <c r="AM629" s="18">
        <f t="shared" si="190"/>
        <v>-1.6249192990408423</v>
      </c>
      <c r="AN629" s="18">
        <f t="shared" si="191"/>
        <v>-2.1799972192225767</v>
      </c>
      <c r="AO629">
        <f t="shared" si="192"/>
        <v>0.55507792018173463</v>
      </c>
      <c r="AP629">
        <f t="shared" si="193"/>
        <v>0.96496680572551252</v>
      </c>
      <c r="AQ629">
        <f t="shared" si="194"/>
        <v>-1.2749667341492716</v>
      </c>
      <c r="AR629" s="18" t="str">
        <f t="shared" si="195"/>
        <v>A. 총체적과장형</v>
      </c>
      <c r="AS629">
        <f t="shared" si="196"/>
        <v>4.458333333333333</v>
      </c>
      <c r="AT629">
        <f t="shared" si="197"/>
        <v>4.2666666666666666</v>
      </c>
      <c r="AU629">
        <f t="shared" si="198"/>
        <v>4.3859649122807021</v>
      </c>
      <c r="AV629">
        <f t="shared" si="199"/>
        <v>4.4375</v>
      </c>
    </row>
    <row r="630" spans="1:48" x14ac:dyDescent="0.3">
      <c r="A630" t="s">
        <v>155</v>
      </c>
      <c r="B630" t="s">
        <v>153</v>
      </c>
      <c r="C630">
        <v>2023</v>
      </c>
      <c r="D630" t="s">
        <v>90</v>
      </c>
      <c r="E630">
        <v>8</v>
      </c>
      <c r="F630">
        <v>6</v>
      </c>
      <c r="G630">
        <v>8</v>
      </c>
      <c r="H630">
        <v>8</v>
      </c>
      <c r="I630">
        <f t="shared" si="180"/>
        <v>6</v>
      </c>
      <c r="J630">
        <f t="array" ref="J630">STDEV(IF(($B$3:$B$722=$B630)*($C$3:$C$722=$C630)*($D$3:$D$722=$D630),$E$3:$E$722))</f>
        <v>0.94280904158206336</v>
      </c>
      <c r="K630">
        <f t="shared" si="181"/>
        <v>5.8</v>
      </c>
      <c r="L630">
        <f t="array" ref="L630">STDEV(IF(($B$3:$B$722=$B630)*($C$3:$C$722=$C630)*($D$3:$D$722=$D630),$F$3:$F$722))</f>
        <v>1.4757295747452446</v>
      </c>
      <c r="M630">
        <f t="shared" si="182"/>
        <v>7</v>
      </c>
      <c r="N630">
        <f t="array" ref="N630">STDEV(IF(($B$3:$B$722=$B630)*($C$3:$C$722=$C630)*($D$3:$D$722=$D630),$G$3:$G$722))</f>
        <v>1.0540925533894598</v>
      </c>
      <c r="O630">
        <f t="shared" si="183"/>
        <v>5.4</v>
      </c>
      <c r="P630">
        <f t="array" ref="P630">STDEV(IF(($B$3:$B$722=$B630)*($C$3:$C$722=$C630)*($D$3:$D$722=$D630),$H$3:$H$722))</f>
        <v>1.3498971154211048</v>
      </c>
      <c r="Q630" s="35">
        <f t="shared" si="184"/>
        <v>2.1213203435596424</v>
      </c>
      <c r="R630">
        <f t="shared" si="185"/>
        <v>0.13552618543578773</v>
      </c>
      <c r="S630">
        <f t="shared" si="186"/>
        <v>0.94868329805051377</v>
      </c>
      <c r="T630">
        <f t="shared" si="187"/>
        <v>1.9260727134667008</v>
      </c>
      <c r="U630" s="22">
        <v>0.1700763779527559</v>
      </c>
      <c r="V630">
        <v>129</v>
      </c>
      <c r="W630">
        <v>57</v>
      </c>
      <c r="X630">
        <v>195</v>
      </c>
      <c r="Y630">
        <v>381</v>
      </c>
      <c r="Z630">
        <v>4.458333333333333</v>
      </c>
      <c r="AA630">
        <v>4.395833333333333</v>
      </c>
      <c r="AB630">
        <v>4.083333333333333</v>
      </c>
      <c r="AC630">
        <v>4.166666666666667</v>
      </c>
      <c r="AD630">
        <v>3.666666666666667</v>
      </c>
      <c r="AE630">
        <v>3.666666666666667</v>
      </c>
      <c r="AF630">
        <v>48</v>
      </c>
      <c r="AG630" s="28">
        <f t="shared" si="188"/>
        <v>4.2152777777777777</v>
      </c>
      <c r="AH630" s="31">
        <f t="shared" si="189"/>
        <v>3.666666666666667</v>
      </c>
      <c r="AI630" s="22" cm="1">
        <f t="array" ref="AI630">IF(U630="",0,IFERROR((U630-AVERAGEIFS($U$3:$U$722,$A$3:$A$722,$A630))/_xlfn.STDEV.S(_xlfn._xlws.FILTER($U$3:$U$722,$A$3:$A$722=$A630)),0))</f>
        <v>-0.36230156887743858</v>
      </c>
      <c r="AJ630" s="25">
        <f t="array" ref="AJ630">IFERROR((Z630-AVERAGEIFS($Z$3:$Z$722,$A$3:$A$722,$A630))/_xlfn.STDEV.S(_xlfn._xlws.FILTER($Z$3:$Z$722,$A$3:$A$722=$A630)),"")</f>
        <v>0.72715845142658786</v>
      </c>
      <c r="AK630" s="28">
        <f t="array" ref="AK630">IFERROR((AG630-AVERAGEIFS($AG$3:$AG$722,$A$3:$A$722,$A630))/_xlfn.STDEV.S(_xlfn._xlws.FILTER($AG$3:$AG$722,$A$3:$A$722=$A630)),"")</f>
        <v>0.8987893783330595</v>
      </c>
      <c r="AL630" s="31">
        <f t="array" ref="AL630">IFERROR((AH630-AVERAGEIFS($AH$3:$AH$722,$A$3:$A$722,$A630))/_xlfn.STDEV.S(_xlfn._xlws.FILTER($AH$3:$AH$722,$A$3:$A$722=$A630)),"")</f>
        <v>0.62357874163545524</v>
      </c>
      <c r="AM630" s="18">
        <f t="shared" si="190"/>
        <v>-2.4836219124370809</v>
      </c>
      <c r="AN630" s="18">
        <f t="shared" si="191"/>
        <v>-1.3941618921330545</v>
      </c>
      <c r="AO630">
        <f t="shared" si="192"/>
        <v>-1.0894600203040263</v>
      </c>
      <c r="AP630">
        <f t="shared" si="193"/>
        <v>-4.9893919717454271E-2</v>
      </c>
      <c r="AQ630">
        <f t="shared" si="194"/>
        <v>-1.3024939718312456</v>
      </c>
      <c r="AR630" s="18" t="str">
        <f t="shared" si="195"/>
        <v>A. 총체적과장형</v>
      </c>
      <c r="AS630">
        <f t="shared" si="196"/>
        <v>4.2666666666666666</v>
      </c>
      <c r="AT630">
        <f t="shared" si="197"/>
        <v>4.3859649122807021</v>
      </c>
      <c r="AU630">
        <f t="shared" si="198"/>
        <v>4.4375</v>
      </c>
      <c r="AV630">
        <f t="shared" si="199"/>
        <v>4.3529411764705879</v>
      </c>
    </row>
    <row r="631" spans="1:48" x14ac:dyDescent="0.3">
      <c r="A631" t="s">
        <v>155</v>
      </c>
      <c r="B631" t="s">
        <v>153</v>
      </c>
      <c r="C631">
        <v>2024</v>
      </c>
      <c r="D631" t="s">
        <v>91</v>
      </c>
      <c r="E631">
        <v>6</v>
      </c>
      <c r="F631">
        <v>6</v>
      </c>
      <c r="G631">
        <v>8</v>
      </c>
      <c r="H631">
        <v>6</v>
      </c>
      <c r="I631">
        <f t="shared" si="180"/>
        <v>5.8</v>
      </c>
      <c r="J631">
        <f t="array" ref="J631">STDEV(IF(($B$3:$B$722=$B631)*($C$3:$C$722=$C631)*($D$3:$D$722=$D631),$E$3:$E$722))</f>
        <v>1.1352924243950946</v>
      </c>
      <c r="K631">
        <f t="shared" si="181"/>
        <v>5.6</v>
      </c>
      <c r="L631">
        <f t="array" ref="L631">STDEV(IF(($B$3:$B$722=$B631)*($C$3:$C$722=$C631)*($D$3:$D$722=$D631),$F$3:$F$722))</f>
        <v>1.2649110640673507</v>
      </c>
      <c r="M631">
        <f t="shared" si="182"/>
        <v>7</v>
      </c>
      <c r="N631">
        <f t="array" ref="N631">STDEV(IF(($B$3:$B$722=$B631)*($C$3:$C$722=$C631)*($D$3:$D$722=$D631),$G$3:$G$722))</f>
        <v>1.4142135623730951</v>
      </c>
      <c r="O631">
        <f t="shared" si="183"/>
        <v>5</v>
      </c>
      <c r="P631">
        <f t="array" ref="P631">STDEV(IF(($B$3:$B$722=$B631)*($C$3:$C$722=$C631)*($D$3:$D$722=$D631),$H$3:$H$722))</f>
        <v>1.9436506316151001</v>
      </c>
      <c r="Q631" s="35">
        <f t="shared" si="184"/>
        <v>0.17616606585441102</v>
      </c>
      <c r="R631">
        <f t="shared" si="185"/>
        <v>0.3162277660168385</v>
      </c>
      <c r="S631">
        <f t="shared" si="186"/>
        <v>0.70710678118654746</v>
      </c>
      <c r="T631">
        <f t="shared" si="187"/>
        <v>0.51449575542752657</v>
      </c>
      <c r="U631" s="22">
        <v>0.31664276729559748</v>
      </c>
      <c r="V631">
        <v>132</v>
      </c>
      <c r="W631">
        <v>17</v>
      </c>
      <c r="X631">
        <v>169</v>
      </c>
      <c r="Y631">
        <v>318</v>
      </c>
      <c r="Z631">
        <v>4.2666666666666666</v>
      </c>
      <c r="AA631">
        <v>4.333333333333333</v>
      </c>
      <c r="AB631">
        <v>4</v>
      </c>
      <c r="AC631">
        <v>3.9333333333333331</v>
      </c>
      <c r="AD631">
        <v>3.7333333333333329</v>
      </c>
      <c r="AE631">
        <v>3.7333333333333329</v>
      </c>
      <c r="AF631">
        <v>30</v>
      </c>
      <c r="AG631" s="28">
        <f t="shared" si="188"/>
        <v>4.0888888888888886</v>
      </c>
      <c r="AH631" s="31">
        <f t="shared" si="189"/>
        <v>3.7333333333333329</v>
      </c>
      <c r="AI631" s="22" cm="1">
        <f t="array" ref="AI631">IF(U631="",0,IFERROR((U631-AVERAGEIFS($U$3:$U$722,$A$3:$A$722,$A631))/_xlfn.STDEV.S(_xlfn._xlws.FILTER($U$3:$U$722,$A$3:$A$722=$A631)),0))</f>
        <v>1.2737396725282111</v>
      </c>
      <c r="AJ631" s="25">
        <f t="array" ref="AJ631">IFERROR((Z631-AVERAGEIFS($Z$3:$Z$722,$A$3:$A$722,$A631))/_xlfn.STDEV.S(_xlfn._xlws.FILTER($Z$3:$Z$722,$A$3:$A$722=$A631)),"")</f>
        <v>-0.57716616363953466</v>
      </c>
      <c r="AK631" s="28">
        <f t="array" ref="AK631">IFERROR((AG631-AVERAGEIFS($AG$3:$AG$722,$A$3:$A$722,$A631))/_xlfn.STDEV.S(_xlfn._xlws.FILTER($AG$3:$AG$722,$A$3:$A$722=$A631)),"")</f>
        <v>0.12457826203704472</v>
      </c>
      <c r="AL631" s="31">
        <f t="array" ref="AL631">IFERROR((AH631-AVERAGEIFS($AH$3:$AH$722,$A$3:$A$722,$A631))/_xlfn.STDEV.S(_xlfn._xlws.FILTER($AH$3:$AH$722,$A$3:$A$722=$A631)),"")</f>
        <v>1.0089600691830902</v>
      </c>
      <c r="AM631" s="18">
        <f t="shared" si="190"/>
        <v>1.0975736066738</v>
      </c>
      <c r="AN631" s="18">
        <f t="shared" si="191"/>
        <v>-0.75333222949394574</v>
      </c>
      <c r="AO631">
        <f t="shared" si="192"/>
        <v>1.8509058361677457</v>
      </c>
      <c r="AP631">
        <f t="shared" si="193"/>
        <v>-0.58252851914950277</v>
      </c>
      <c r="AQ631">
        <f t="shared" si="194"/>
        <v>0.49446431375556366</v>
      </c>
      <c r="AR631" s="18" t="str">
        <f t="shared" si="195"/>
        <v>C. 내부은폐형</v>
      </c>
      <c r="AS631">
        <f t="shared" si="196"/>
        <v>4.3859649122807021</v>
      </c>
      <c r="AT631">
        <f t="shared" si="197"/>
        <v>4.4375</v>
      </c>
      <c r="AU631">
        <f t="shared" si="198"/>
        <v>4.3529411764705879</v>
      </c>
      <c r="AV631">
        <f t="shared" si="199"/>
        <v>4.333333333333333</v>
      </c>
    </row>
    <row r="632" spans="1:48" x14ac:dyDescent="0.3">
      <c r="A632" t="s">
        <v>155</v>
      </c>
      <c r="B632" t="s">
        <v>153</v>
      </c>
      <c r="C632">
        <v>2024</v>
      </c>
      <c r="D632" t="s">
        <v>92</v>
      </c>
      <c r="E632">
        <v>6</v>
      </c>
      <c r="F632">
        <v>6</v>
      </c>
      <c r="G632">
        <v>8</v>
      </c>
      <c r="H632">
        <v>6</v>
      </c>
      <c r="I632">
        <f t="shared" si="180"/>
        <v>5.8</v>
      </c>
      <c r="J632">
        <f t="array" ref="J632">STDEV(IF(($B$3:$B$722=$B632)*($C$3:$C$722=$C632)*($D$3:$D$722=$D632),$E$3:$E$722))</f>
        <v>1.1352924243950946</v>
      </c>
      <c r="K632">
        <f t="shared" si="181"/>
        <v>5.6</v>
      </c>
      <c r="L632">
        <f t="array" ref="L632">STDEV(IF(($B$3:$B$722=$B632)*($C$3:$C$722=$C632)*($D$3:$D$722=$D632),$F$3:$F$722))</f>
        <v>1.2649110640673507</v>
      </c>
      <c r="M632">
        <f t="shared" si="182"/>
        <v>7</v>
      </c>
      <c r="N632">
        <f t="array" ref="N632">STDEV(IF(($B$3:$B$722=$B632)*($C$3:$C$722=$C632)*($D$3:$D$722=$D632),$G$3:$G$722))</f>
        <v>1.4142135623730951</v>
      </c>
      <c r="O632">
        <f t="shared" si="183"/>
        <v>5</v>
      </c>
      <c r="P632">
        <f t="array" ref="P632">STDEV(IF(($B$3:$B$722=$B632)*($C$3:$C$722=$C632)*($D$3:$D$722=$D632),$H$3:$H$722))</f>
        <v>1.9436506316151001</v>
      </c>
      <c r="Q632" s="35">
        <f t="shared" si="184"/>
        <v>0.17616606585441102</v>
      </c>
      <c r="R632">
        <f t="shared" si="185"/>
        <v>0.3162277660168385</v>
      </c>
      <c r="S632">
        <f t="shared" si="186"/>
        <v>0.70710678118654746</v>
      </c>
      <c r="T632">
        <f t="shared" si="187"/>
        <v>0.51449575542752657</v>
      </c>
      <c r="U632" s="22">
        <v>-3.1635400000000001E-2</v>
      </c>
      <c r="V632">
        <v>116</v>
      </c>
      <c r="W632">
        <v>150</v>
      </c>
      <c r="X632">
        <v>234</v>
      </c>
      <c r="Y632">
        <v>500</v>
      </c>
      <c r="Z632">
        <v>4.3859649122807021</v>
      </c>
      <c r="AA632">
        <v>4.1754385964912277</v>
      </c>
      <c r="AB632">
        <v>3.8771929824561409</v>
      </c>
      <c r="AC632">
        <v>4.0701754385964906</v>
      </c>
      <c r="AD632">
        <v>3.596491228070176</v>
      </c>
      <c r="AE632">
        <v>3.3684210526315792</v>
      </c>
      <c r="AF632">
        <v>57</v>
      </c>
      <c r="AG632" s="28">
        <f t="shared" si="188"/>
        <v>4.0409356725146202</v>
      </c>
      <c r="AH632" s="31">
        <f t="shared" si="189"/>
        <v>3.4824561403508776</v>
      </c>
      <c r="AI632" s="22" cm="1">
        <f t="array" ref="AI632">IF(U632="",0,IFERROR((U632-AVERAGEIFS($U$3:$U$722,$A$3:$A$722,$A632))/_xlfn.STDEV.S(_xlfn._xlws.FILTER($U$3:$U$722,$A$3:$A$722=$A632)),0))</f>
        <v>-2.6139009231879662</v>
      </c>
      <c r="AJ632" s="25">
        <f t="array" ref="AJ632">IFERROR((Z632-AVERAGEIFS($Z$3:$Z$722,$A$3:$A$722,$A632))/_xlfn.STDEV.S(_xlfn._xlws.FILTER($Z$3:$Z$722,$A$3:$A$722=$A632)),"")</f>
        <v>0.23467890569224306</v>
      </c>
      <c r="AK632" s="28">
        <f t="array" ref="AK632">IFERROR((AG632-AVERAGEIFS($AG$3:$AG$722,$A$3:$A$722,$A632))/_xlfn.STDEV.S(_xlfn._xlws.FILTER($AG$3:$AG$722,$A$3:$A$722=$A632)),"")</f>
        <v>-0.16916522685259008</v>
      </c>
      <c r="AL632" s="31">
        <f t="array" ref="AL632">IFERROR((AH632-AVERAGEIFS($AH$3:$AH$722,$A$3:$A$722,$A632))/_xlfn.STDEV.S(_xlfn._xlws.FILTER($AH$3:$AH$722,$A$3:$A$722=$A632)),"")</f>
        <v>-0.44129071606196729</v>
      </c>
      <c r="AM632" s="18">
        <f t="shared" si="190"/>
        <v>-2.7900669890423773</v>
      </c>
      <c r="AN632" s="18">
        <f t="shared" si="191"/>
        <v>5.8512839837832037E-2</v>
      </c>
      <c r="AO632">
        <f t="shared" si="192"/>
        <v>-2.8485798288802093</v>
      </c>
      <c r="AP632">
        <f t="shared" si="193"/>
        <v>-0.87627200803913752</v>
      </c>
      <c r="AQ632">
        <f t="shared" si="194"/>
        <v>-0.95578647148949392</v>
      </c>
      <c r="AR632" s="18" t="str">
        <f t="shared" si="195"/>
        <v>D. 균형일치형</v>
      </c>
      <c r="AS632">
        <f t="shared" si="196"/>
        <v>4.4375</v>
      </c>
      <c r="AT632">
        <f t="shared" si="197"/>
        <v>4.3529411764705879</v>
      </c>
      <c r="AU632">
        <f t="shared" si="198"/>
        <v>4.333333333333333</v>
      </c>
      <c r="AV632">
        <f t="shared" si="199"/>
        <v>4.666666666666667</v>
      </c>
    </row>
    <row r="633" spans="1:48" x14ac:dyDescent="0.3">
      <c r="A633" t="s">
        <v>155</v>
      </c>
      <c r="B633" t="s">
        <v>153</v>
      </c>
      <c r="C633">
        <v>2024</v>
      </c>
      <c r="D633" t="s">
        <v>93</v>
      </c>
      <c r="E633">
        <v>6</v>
      </c>
      <c r="F633">
        <v>6</v>
      </c>
      <c r="G633">
        <v>8</v>
      </c>
      <c r="H633">
        <v>6</v>
      </c>
      <c r="I633">
        <f t="shared" si="180"/>
        <v>5.8</v>
      </c>
      <c r="J633">
        <f t="array" ref="J633">STDEV(IF(($B$3:$B$722=$B633)*($C$3:$C$722=$C633)*($D$3:$D$722=$D633),$E$3:$E$722))</f>
        <v>1.1352924243950946</v>
      </c>
      <c r="K633">
        <f t="shared" si="181"/>
        <v>5.6</v>
      </c>
      <c r="L633">
        <f t="array" ref="L633">STDEV(IF(($B$3:$B$722=$B633)*($C$3:$C$722=$C633)*($D$3:$D$722=$D633),$F$3:$F$722))</f>
        <v>1.2649110640673507</v>
      </c>
      <c r="M633">
        <f t="shared" si="182"/>
        <v>7</v>
      </c>
      <c r="N633">
        <f t="array" ref="N633">STDEV(IF(($B$3:$B$722=$B633)*($C$3:$C$722=$C633)*($D$3:$D$722=$D633),$G$3:$G$722))</f>
        <v>1.4142135623730951</v>
      </c>
      <c r="O633">
        <f t="shared" si="183"/>
        <v>5</v>
      </c>
      <c r="P633">
        <f t="array" ref="P633">STDEV(IF(($B$3:$B$722=$B633)*($C$3:$C$722=$C633)*($D$3:$D$722=$D633),$H$3:$H$722))</f>
        <v>1.9436506316151001</v>
      </c>
      <c r="Q633" s="35">
        <f t="shared" si="184"/>
        <v>0.17616606585441102</v>
      </c>
      <c r="R633">
        <f t="shared" si="185"/>
        <v>0.3162277660168385</v>
      </c>
      <c r="S633">
        <f t="shared" si="186"/>
        <v>0.70710678118654746</v>
      </c>
      <c r="T633">
        <f t="shared" si="187"/>
        <v>0.51449575542752657</v>
      </c>
      <c r="U633" s="22">
        <v>0.2053991525423729</v>
      </c>
      <c r="V633">
        <v>78</v>
      </c>
      <c r="W633">
        <v>28</v>
      </c>
      <c r="X633">
        <v>130</v>
      </c>
      <c r="Y633">
        <v>236</v>
      </c>
      <c r="Z633" s="25">
        <v>4.4375</v>
      </c>
      <c r="AA633" s="28">
        <v>4.0625</v>
      </c>
      <c r="AB633" s="28">
        <v>3.75</v>
      </c>
      <c r="AC633" s="28">
        <v>3.875</v>
      </c>
      <c r="AD633" s="31">
        <v>3.5625</v>
      </c>
      <c r="AE633" s="31">
        <v>3.25</v>
      </c>
      <c r="AF633">
        <v>16</v>
      </c>
      <c r="AG633" s="28">
        <f t="shared" si="188"/>
        <v>3.8958333333333335</v>
      </c>
      <c r="AH633" s="31">
        <f t="shared" si="189"/>
        <v>3.40625</v>
      </c>
      <c r="AI633" s="22" cm="1">
        <f t="array" ref="AI633">IF(U633="",0,IFERROR((U633-AVERAGEIFS($U$3:$U$722,$A$3:$A$722,$A633))/_xlfn.STDEV.S(_xlfn._xlws.FILTER($U$3:$U$722,$A$3:$A$722=$A633)),0))</f>
        <v>3.1987437276013532E-2</v>
      </c>
      <c r="AJ633" s="25">
        <f t="array" ref="AJ633">IFERROR((Z633-AVERAGEIFS($Z$3:$Z$722,$A$3:$A$722,$A633))/_xlfn.STDEV.S(_xlfn._xlws.FILTER($Z$3:$Z$722,$A$3:$A$722=$A633)),"")</f>
        <v>0.58538403674548944</v>
      </c>
      <c r="AK633" s="28">
        <f t="array" ref="AK633">IFERROR((AG633-AVERAGEIFS($AG$3:$AG$722,$A$3:$A$722,$A633))/_xlfn.STDEV.S(_xlfn._xlws.FILTER($AG$3:$AG$722,$A$3:$A$722=$A633)),"")</f>
        <v>-1.0580079485689511</v>
      </c>
      <c r="AL633" s="31">
        <f t="array" ref="AL633">IFERROR((AH633-AVERAGEIFS($AH$3:$AH$722,$A$3:$A$722,$A633))/_xlfn.STDEV.S(_xlfn._xlws.FILTER($AH$3:$AH$722,$A$3:$A$722=$A633)),"")</f>
        <v>-0.88181706909751068</v>
      </c>
      <c r="AM633" s="18">
        <f t="shared" si="190"/>
        <v>-0.1441786285783975</v>
      </c>
      <c r="AN633" s="18">
        <f t="shared" si="191"/>
        <v>0.40921797089107842</v>
      </c>
      <c r="AO633">
        <f t="shared" si="192"/>
        <v>-0.55339659946947595</v>
      </c>
      <c r="AP633">
        <f t="shared" si="193"/>
        <v>-1.7651147297554985</v>
      </c>
      <c r="AQ633">
        <f t="shared" si="194"/>
        <v>-1.3963128245250371</v>
      </c>
      <c r="AR633" s="18" t="str">
        <f t="shared" si="195"/>
        <v>D. 균형일치형</v>
      </c>
      <c r="AS633">
        <f t="shared" si="196"/>
        <v>4.3529411764705879</v>
      </c>
      <c r="AT633">
        <f t="shared" si="197"/>
        <v>4.333333333333333</v>
      </c>
      <c r="AU633">
        <f t="shared" si="198"/>
        <v>4.666666666666667</v>
      </c>
      <c r="AV633">
        <f t="shared" si="199"/>
        <v>4.3939393939393936</v>
      </c>
    </row>
    <row r="634" spans="1:48" x14ac:dyDescent="0.3">
      <c r="A634" t="s">
        <v>155</v>
      </c>
      <c r="B634" t="s">
        <v>153</v>
      </c>
      <c r="C634">
        <v>2024</v>
      </c>
      <c r="D634" t="s">
        <v>94</v>
      </c>
      <c r="E634">
        <v>6</v>
      </c>
      <c r="F634">
        <v>6</v>
      </c>
      <c r="G634">
        <v>8</v>
      </c>
      <c r="H634">
        <v>6</v>
      </c>
      <c r="I634">
        <f t="shared" si="180"/>
        <v>5.8</v>
      </c>
      <c r="J634">
        <f t="array" ref="J634">STDEV(IF(($B$3:$B$722=$B634)*($C$3:$C$722=$C634)*($D$3:$D$722=$D634),$E$3:$E$722))</f>
        <v>1.1352924243950946</v>
      </c>
      <c r="K634">
        <f t="shared" si="181"/>
        <v>5.6</v>
      </c>
      <c r="L634">
        <f t="array" ref="L634">STDEV(IF(($B$3:$B$722=$B634)*($C$3:$C$722=$C634)*($D$3:$D$722=$D634),$F$3:$F$722))</f>
        <v>1.2649110640673507</v>
      </c>
      <c r="M634">
        <f t="shared" si="182"/>
        <v>7</v>
      </c>
      <c r="N634">
        <f t="array" ref="N634">STDEV(IF(($B$3:$B$722=$B634)*($C$3:$C$722=$C634)*($D$3:$D$722=$D634),$G$3:$G$722))</f>
        <v>1.4142135623730951</v>
      </c>
      <c r="O634">
        <f t="shared" si="183"/>
        <v>5</v>
      </c>
      <c r="P634">
        <f t="array" ref="P634">STDEV(IF(($B$3:$B$722=$B634)*($C$3:$C$722=$C634)*($D$3:$D$722=$D634),$H$3:$H$722))</f>
        <v>1.9436506316151001</v>
      </c>
      <c r="Q634" s="35">
        <f t="shared" si="184"/>
        <v>0.17616606585441102</v>
      </c>
      <c r="R634">
        <f t="shared" si="185"/>
        <v>0.3162277660168385</v>
      </c>
      <c r="S634">
        <f t="shared" si="186"/>
        <v>0.70710678118654746</v>
      </c>
      <c r="T634">
        <f t="shared" si="187"/>
        <v>0.51449575542752657</v>
      </c>
      <c r="U634" s="22">
        <v>0.2018180555555556</v>
      </c>
      <c r="V634">
        <v>128</v>
      </c>
      <c r="W634">
        <v>50</v>
      </c>
      <c r="X634">
        <v>182</v>
      </c>
      <c r="Y634">
        <v>360</v>
      </c>
      <c r="Z634" s="25">
        <v>4.3529411764705879</v>
      </c>
      <c r="AA634" s="28">
        <v>4.1764705882352944</v>
      </c>
      <c r="AB634" s="28">
        <v>4.0588235294117636</v>
      </c>
      <c r="AC634" s="28">
        <v>4</v>
      </c>
      <c r="AD634" s="31">
        <v>3.7058823529411771</v>
      </c>
      <c r="AE634" s="31">
        <v>3.2941176470588238</v>
      </c>
      <c r="AF634">
        <v>34</v>
      </c>
      <c r="AG634" s="28">
        <f t="shared" si="188"/>
        <v>4.0784313725490193</v>
      </c>
      <c r="AH634" s="31">
        <f t="shared" si="189"/>
        <v>3.5000000000000004</v>
      </c>
      <c r="AI634" s="22" cm="1">
        <f t="array" ref="AI634">IF(U634="",0,IFERROR((U634-AVERAGEIFS($U$3:$U$722,$A$3:$A$722,$A634))/_xlfn.STDEV.S(_xlfn._xlws.FILTER($U$3:$U$722,$A$3:$A$722=$A634)),0))</f>
        <v>-7.9864092939658272E-3</v>
      </c>
      <c r="AJ634" s="25">
        <f t="array" ref="AJ634">IFERROR((Z634-AVERAGEIFS($Z$3:$Z$722,$A$3:$A$722,$A634))/_xlfn.STDEV.S(_xlfn._xlws.FILTER($Z$3:$Z$722,$A$3:$A$722=$A634)),"")</f>
        <v>9.9467065692557012E-3</v>
      </c>
      <c r="AK634" s="28">
        <f t="array" ref="AK634">IFERROR((AG634-AVERAGEIFS($AG$3:$AG$722,$A$3:$A$722,$A634))/_xlfn.STDEV.S(_xlfn._xlws.FILTER($AG$3:$AG$722,$A$3:$A$722=$A634)),"")</f>
        <v>6.0519423713910024E-2</v>
      </c>
      <c r="AL634" s="31">
        <f t="array" ref="AL634">IFERROR((AH634-AVERAGEIFS($AH$3:$AH$722,$A$3:$A$722,$A634))/_xlfn.STDEV.S(_xlfn._xlws.FILTER($AH$3:$AH$722,$A$3:$A$722=$A634)),"")</f>
        <v>-0.33987457723364101</v>
      </c>
      <c r="AM634" s="18">
        <f t="shared" si="190"/>
        <v>-0.18415247514837685</v>
      </c>
      <c r="AN634" s="18">
        <f t="shared" si="191"/>
        <v>-0.16621935928515533</v>
      </c>
      <c r="AO634">
        <f t="shared" si="192"/>
        <v>-1.7933115863221528E-2</v>
      </c>
      <c r="AP634">
        <f t="shared" si="193"/>
        <v>-0.6465873574726374</v>
      </c>
      <c r="AQ634">
        <f t="shared" si="194"/>
        <v>-0.85437033266116758</v>
      </c>
      <c r="AR634" s="18" t="str">
        <f t="shared" si="195"/>
        <v>D. 균형일치형</v>
      </c>
      <c r="AS634">
        <f t="shared" si="196"/>
        <v>4.333333333333333</v>
      </c>
      <c r="AT634">
        <f t="shared" si="197"/>
        <v>4.666666666666667</v>
      </c>
      <c r="AU634">
        <f t="shared" si="198"/>
        <v>4.3939393939393936</v>
      </c>
      <c r="AV634">
        <f t="shared" si="199"/>
        <v>4.3428571428571434</v>
      </c>
    </row>
    <row r="635" spans="1:48" x14ac:dyDescent="0.3">
      <c r="A635" t="s">
        <v>155</v>
      </c>
      <c r="B635" t="s">
        <v>153</v>
      </c>
      <c r="C635">
        <v>2025</v>
      </c>
      <c r="D635" t="s">
        <v>95</v>
      </c>
      <c r="E635">
        <v>6</v>
      </c>
      <c r="F635">
        <v>6</v>
      </c>
      <c r="G635">
        <v>8</v>
      </c>
      <c r="H635">
        <v>6</v>
      </c>
      <c r="I635">
        <f t="shared" si="180"/>
        <v>6.2</v>
      </c>
      <c r="J635">
        <f t="array" ref="J635">STDEV(IF(($B$3:$B$722=$B635)*($C$3:$C$722=$C635)*($D$3:$D$722=$D635),$E$3:$E$722))</f>
        <v>0.63245553203367588</v>
      </c>
      <c r="K635">
        <f t="shared" si="181"/>
        <v>5.6</v>
      </c>
      <c r="L635">
        <f t="array" ref="L635">STDEV(IF(($B$3:$B$722=$B635)*($C$3:$C$722=$C635)*($D$3:$D$722=$D635),$F$3:$F$722))</f>
        <v>0.84327404271156636</v>
      </c>
      <c r="M635">
        <f t="shared" si="182"/>
        <v>7</v>
      </c>
      <c r="N635">
        <f t="array" ref="N635">STDEV(IF(($B$3:$B$722=$B635)*($C$3:$C$722=$C635)*($D$3:$D$722=$D635),$G$3:$G$722))</f>
        <v>1.4142135623730951</v>
      </c>
      <c r="O635">
        <f t="shared" si="183"/>
        <v>5.2</v>
      </c>
      <c r="P635">
        <f t="array" ref="P635">STDEV(IF(($B$3:$B$722=$B635)*($C$3:$C$722=$C635)*($D$3:$D$722=$D635),$H$3:$H$722))</f>
        <v>1.3984117975602031</v>
      </c>
      <c r="Q635" s="35">
        <f t="shared" si="184"/>
        <v>-0.31622776601683822</v>
      </c>
      <c r="R635">
        <f t="shared" si="185"/>
        <v>0.47434164902525816</v>
      </c>
      <c r="S635">
        <f t="shared" si="186"/>
        <v>0.70710678118654746</v>
      </c>
      <c r="T635">
        <f t="shared" si="187"/>
        <v>0.5720775535473549</v>
      </c>
      <c r="U635" s="22">
        <v>0.27918274999999998</v>
      </c>
      <c r="V635">
        <v>144</v>
      </c>
      <c r="W635">
        <v>22</v>
      </c>
      <c r="X635">
        <v>234</v>
      </c>
      <c r="Y635">
        <v>400</v>
      </c>
      <c r="Z635" s="25">
        <v>4.333333333333333</v>
      </c>
      <c r="AA635" s="28">
        <v>4.2592592592592604</v>
      </c>
      <c r="AB635" s="28">
        <v>3.7777777777777781</v>
      </c>
      <c r="AC635" s="28">
        <v>4.0740740740740744</v>
      </c>
      <c r="AD635" s="31">
        <v>3.5555555555555558</v>
      </c>
      <c r="AE635" s="31">
        <v>3.407407407407407</v>
      </c>
      <c r="AF635">
        <v>27</v>
      </c>
      <c r="AG635" s="28">
        <f t="shared" si="188"/>
        <v>4.0370370370370372</v>
      </c>
      <c r="AH635" s="31">
        <f t="shared" si="189"/>
        <v>3.4814814814814814</v>
      </c>
      <c r="AI635" s="22" cm="1">
        <f t="array" ref="AI635">IF(U635="",0,IFERROR((U635-AVERAGEIFS($U$3:$U$722,$A$3:$A$722,$A635))/_xlfn.STDEV.S(_xlfn._xlws.FILTER($U$3:$U$722,$A$3:$A$722=$A635)),0))</f>
        <v>0.85559378332295366</v>
      </c>
      <c r="AJ635" s="25">
        <f t="array" ref="AJ635">IFERROR((Z635-AVERAGEIFS($Z$3:$Z$722,$A$3:$A$722,$A635))/_xlfn.STDEV.S(_xlfn._xlws.FILTER($Z$3:$Z$722,$A$3:$A$722=$A635)),"")</f>
        <v>-0.12348803666001484</v>
      </c>
      <c r="AK635" s="28">
        <f t="array" ref="AK635">IFERROR((AG635-AVERAGEIFS($AG$3:$AG$722,$A$3:$A$722,$A635))/_xlfn.STDEV.S(_xlfn._xlws.FILTER($AG$3:$AG$722,$A$3:$A$722=$A635)),"")</f>
        <v>-0.19304681131516299</v>
      </c>
      <c r="AL635" s="31">
        <f t="array" ref="AL635">IFERROR((AH635-AVERAGEIFS($AH$3:$AH$722,$A$3:$A$722,$A635))/_xlfn.STDEV.S(_xlfn._xlws.FILTER($AH$3:$AH$722,$A$3:$A$722=$A635)),"")</f>
        <v>-0.44692494599687704</v>
      </c>
      <c r="AM635" s="18">
        <f t="shared" si="190"/>
        <v>1.1718215493397919</v>
      </c>
      <c r="AN635" s="18">
        <f t="shared" si="191"/>
        <v>0.19273972935682337</v>
      </c>
      <c r="AO635">
        <f t="shared" si="192"/>
        <v>0.9790818199829685</v>
      </c>
      <c r="AP635">
        <f t="shared" si="193"/>
        <v>-0.90015359250171045</v>
      </c>
      <c r="AQ635">
        <f t="shared" si="194"/>
        <v>-1.0190024995442319</v>
      </c>
      <c r="AR635" s="18" t="str">
        <f t="shared" si="195"/>
        <v>D. 균형일치형</v>
      </c>
      <c r="AS635">
        <f t="shared" si="196"/>
        <v>4.666666666666667</v>
      </c>
      <c r="AT635">
        <f t="shared" si="197"/>
        <v>4.3939393939393936</v>
      </c>
      <c r="AU635">
        <f t="shared" si="198"/>
        <v>4.3428571428571434</v>
      </c>
      <c r="AV635" t="str">
        <f t="shared" si="199"/>
        <v/>
      </c>
    </row>
    <row r="636" spans="1:48" x14ac:dyDescent="0.3">
      <c r="A636" t="s">
        <v>155</v>
      </c>
      <c r="B636" t="s">
        <v>153</v>
      </c>
      <c r="C636">
        <v>2025</v>
      </c>
      <c r="D636" t="s">
        <v>96</v>
      </c>
      <c r="E636">
        <v>6</v>
      </c>
      <c r="F636">
        <v>6</v>
      </c>
      <c r="G636">
        <v>8</v>
      </c>
      <c r="H636">
        <v>6</v>
      </c>
      <c r="I636">
        <f t="shared" si="180"/>
        <v>6.2</v>
      </c>
      <c r="J636">
        <f t="array" ref="J636">STDEV(IF(($B$3:$B$722=$B636)*($C$3:$C$722=$C636)*($D$3:$D$722=$D636),$E$3:$E$722))</f>
        <v>0.63245553203367588</v>
      </c>
      <c r="K636">
        <f t="shared" si="181"/>
        <v>5.6</v>
      </c>
      <c r="L636">
        <f t="array" ref="L636">STDEV(IF(($B$3:$B$722=$B636)*($C$3:$C$722=$C636)*($D$3:$D$722=$D636),$F$3:$F$722))</f>
        <v>0.84327404271156636</v>
      </c>
      <c r="M636">
        <f t="shared" si="182"/>
        <v>7</v>
      </c>
      <c r="N636">
        <f t="array" ref="N636">STDEV(IF(($B$3:$B$722=$B636)*($C$3:$C$722=$C636)*($D$3:$D$722=$D636),$G$3:$G$722))</f>
        <v>1.4142135623730951</v>
      </c>
      <c r="O636">
        <f t="shared" si="183"/>
        <v>5.2</v>
      </c>
      <c r="P636">
        <f t="array" ref="P636">STDEV(IF(($B$3:$B$722=$B636)*($C$3:$C$722=$C636)*($D$3:$D$722=$D636),$H$3:$H$722))</f>
        <v>1.3984117975602031</v>
      </c>
      <c r="Q636" s="35">
        <f t="shared" si="184"/>
        <v>-0.31622776601683822</v>
      </c>
      <c r="R636">
        <f t="shared" si="185"/>
        <v>0.47434164902525816</v>
      </c>
      <c r="S636">
        <f t="shared" si="186"/>
        <v>0.70710678118654746</v>
      </c>
      <c r="T636">
        <f t="shared" si="187"/>
        <v>0.5720775535473549</v>
      </c>
      <c r="U636" s="22">
        <v>0.23842749244712991</v>
      </c>
      <c r="V636">
        <v>120</v>
      </c>
      <c r="W636">
        <v>36</v>
      </c>
      <c r="X636">
        <v>175</v>
      </c>
      <c r="Y636">
        <v>331</v>
      </c>
      <c r="Z636" s="25">
        <v>4.666666666666667</v>
      </c>
      <c r="AA636" s="28">
        <v>4.3703703703703702</v>
      </c>
      <c r="AB636" s="28">
        <v>3.925925925925926</v>
      </c>
      <c r="AC636" s="28">
        <v>4.4444444444444446</v>
      </c>
      <c r="AD636" s="31">
        <v>4</v>
      </c>
      <c r="AE636" s="31">
        <v>3.925925925925926</v>
      </c>
      <c r="AF636">
        <v>27</v>
      </c>
      <c r="AG636" s="28">
        <f t="shared" si="188"/>
        <v>4.2469135802469138</v>
      </c>
      <c r="AH636" s="31">
        <f t="shared" si="189"/>
        <v>3.9629629629629628</v>
      </c>
      <c r="AI636" s="22" cm="1">
        <f t="array" ref="AI636">IF(U636="",0,IFERROR((U636-AVERAGEIFS($U$3:$U$722,$A$3:$A$722,$A636))/_xlfn.STDEV.S(_xlfn._xlws.FILTER($U$3:$U$722,$A$3:$A$722=$A636)),0))</f>
        <v>0.40066491143380589</v>
      </c>
      <c r="AJ636" s="25">
        <f t="array" ref="AJ636">IFERROR((Z636-AVERAGEIFS($Z$3:$Z$722,$A$3:$A$722,$A636))/_xlfn.STDEV.S(_xlfn._xlws.FILTER($Z$3:$Z$722,$A$3:$A$722=$A636)),"")</f>
        <v>2.1449025982375964</v>
      </c>
      <c r="AK636" s="28">
        <f t="array" ref="AK636">IFERROR((AG636-AVERAGEIFS($AG$3:$AG$722,$A$3:$A$722,$A636))/_xlfn.STDEV.S(_xlfn._xlws.FILTER($AG$3:$AG$722,$A$3:$A$722=$A636)),"")</f>
        <v>1.0925784855866423</v>
      </c>
      <c r="AL636" s="31">
        <f t="array" ref="AL636">IFERROR((AH636-AVERAGEIFS($AH$3:$AH$722,$A$3:$A$722,$A636))/_xlfn.STDEV.S(_xlfn._xlws.FILTER($AH$3:$AH$722,$A$3:$A$722=$A636)),"")</f>
        <v>2.3363846418471805</v>
      </c>
      <c r="AM636" s="18">
        <f t="shared" si="190"/>
        <v>0.71689267745064411</v>
      </c>
      <c r="AN636" s="18">
        <f t="shared" si="191"/>
        <v>2.4611303642544344</v>
      </c>
      <c r="AO636">
        <f t="shared" si="192"/>
        <v>-1.7442376868037905</v>
      </c>
      <c r="AP636">
        <f t="shared" si="193"/>
        <v>0.38547170440009482</v>
      </c>
      <c r="AQ636">
        <f t="shared" si="194"/>
        <v>1.7643070882998257</v>
      </c>
      <c r="AR636" s="18" t="str">
        <f t="shared" si="195"/>
        <v>E. 총체적과소형</v>
      </c>
      <c r="AS636">
        <f t="shared" si="196"/>
        <v>4.3939393939393936</v>
      </c>
      <c r="AT636">
        <f t="shared" si="197"/>
        <v>4.3428571428571434</v>
      </c>
      <c r="AU636" t="str">
        <f t="shared" si="198"/>
        <v/>
      </c>
      <c r="AV636" t="str">
        <f t="shared" si="199"/>
        <v/>
      </c>
    </row>
    <row r="637" spans="1:48" x14ac:dyDescent="0.3">
      <c r="A637" t="s">
        <v>155</v>
      </c>
      <c r="B637" t="s">
        <v>153</v>
      </c>
      <c r="C637">
        <v>2025</v>
      </c>
      <c r="D637" t="s">
        <v>97</v>
      </c>
      <c r="E637">
        <v>6</v>
      </c>
      <c r="F637">
        <v>6</v>
      </c>
      <c r="G637">
        <v>8</v>
      </c>
      <c r="H637">
        <v>6</v>
      </c>
      <c r="I637">
        <f t="shared" si="180"/>
        <v>6.2</v>
      </c>
      <c r="J637">
        <f t="array" ref="J637">STDEV(IF(($B$3:$B$722=$B637)*($C$3:$C$722=$C637)*($D$3:$D$722=$D637),$E$3:$E$722))</f>
        <v>0.63245553203367588</v>
      </c>
      <c r="K637">
        <f t="shared" si="181"/>
        <v>5.6</v>
      </c>
      <c r="L637">
        <f t="array" ref="L637">STDEV(IF(($B$3:$B$722=$B637)*($C$3:$C$722=$C637)*($D$3:$D$722=$D637),$F$3:$F$722))</f>
        <v>0.84327404271156636</v>
      </c>
      <c r="M637">
        <f t="shared" si="182"/>
        <v>7</v>
      </c>
      <c r="N637">
        <f t="array" ref="N637">STDEV(IF(($B$3:$B$722=$B637)*($C$3:$C$722=$C637)*($D$3:$D$722=$D637),$G$3:$G$722))</f>
        <v>1.4142135623730951</v>
      </c>
      <c r="O637">
        <f t="shared" si="183"/>
        <v>5.2</v>
      </c>
      <c r="P637">
        <f t="array" ref="P637">STDEV(IF(($B$3:$B$722=$B637)*($C$3:$C$722=$C637)*($D$3:$D$722=$D637),$H$3:$H$722))</f>
        <v>1.3984117975602031</v>
      </c>
      <c r="Q637" s="35">
        <f t="shared" si="184"/>
        <v>-0.31622776601683822</v>
      </c>
      <c r="R637">
        <f t="shared" si="185"/>
        <v>0.47434164902525816</v>
      </c>
      <c r="S637">
        <f t="shared" si="186"/>
        <v>0.70710678118654746</v>
      </c>
      <c r="T637">
        <f t="shared" si="187"/>
        <v>0.5720775535473549</v>
      </c>
      <c r="V637">
        <v>0</v>
      </c>
      <c r="W637">
        <v>0</v>
      </c>
      <c r="X637">
        <v>0</v>
      </c>
      <c r="Y637">
        <v>0</v>
      </c>
      <c r="Z637" s="25">
        <v>4.3939393939393936</v>
      </c>
      <c r="AA637" s="28">
        <v>4.3636363636363633</v>
      </c>
      <c r="AB637" s="28">
        <v>3.8484848484848491</v>
      </c>
      <c r="AC637" s="28">
        <v>4.2424242424242422</v>
      </c>
      <c r="AD637" s="31">
        <v>3.545454545454545</v>
      </c>
      <c r="AE637" s="31">
        <v>3.4242424242424239</v>
      </c>
      <c r="AF637">
        <v>33</v>
      </c>
      <c r="AG637" s="28">
        <f t="shared" si="188"/>
        <v>4.1515151515151514</v>
      </c>
      <c r="AH637" s="31">
        <f t="shared" si="189"/>
        <v>3.4848484848484844</v>
      </c>
      <c r="AI637" s="22" cm="1">
        <f t="array" ref="AI637">IF(U637="",0,IFERROR((U637-AVERAGEIFS($U$3:$U$722,$A$3:$A$722,$A637))/_xlfn.STDEV.S(_xlfn._xlws.FILTER($U$3:$U$722,$A$3:$A$722=$A637)),0))</f>
        <v>0</v>
      </c>
      <c r="AJ637" s="25">
        <f t="array" ref="AJ637">IFERROR((Z637-AVERAGEIFS($Z$3:$Z$722,$A$3:$A$722,$A637))/_xlfn.STDEV.S(_xlfn._xlws.FILTER($Z$3:$Z$722,$A$3:$A$722=$A637)),"")</f>
        <v>0.28894662423045886</v>
      </c>
      <c r="AK637" s="28">
        <f t="array" ref="AK637">IFERROR((AG637-AVERAGEIFS($AG$3:$AG$722,$A$3:$A$722,$A637))/_xlfn.STDEV.S(_xlfn._xlws.FILTER($AG$3:$AG$722,$A$3:$A$722=$A637)),"")</f>
        <v>0.50820335063127431</v>
      </c>
      <c r="AL637" s="31">
        <f t="array" ref="AL637">IFERROR((AH637-AVERAGEIFS($AH$3:$AH$722,$A$3:$A$722,$A637))/_xlfn.STDEV.S(_xlfn._xlws.FILTER($AH$3:$AH$722,$A$3:$A$722=$A637)),"")</f>
        <v>-0.42746124258538215</v>
      </c>
      <c r="AM637" s="18">
        <f t="shared" si="190"/>
        <v>0.31622776601683822</v>
      </c>
      <c r="AN637" s="18">
        <f t="shared" si="191"/>
        <v>0.60517439024729702</v>
      </c>
      <c r="AO637">
        <f t="shared" si="192"/>
        <v>-0.28894662423045886</v>
      </c>
      <c r="AP637">
        <f t="shared" si="193"/>
        <v>-0.19890343055527315</v>
      </c>
      <c r="AQ637">
        <f t="shared" si="194"/>
        <v>-0.99953879613273711</v>
      </c>
      <c r="AR637" s="18" t="str">
        <f t="shared" si="195"/>
        <v>E. 총체적과소형</v>
      </c>
      <c r="AS637">
        <f t="shared" si="196"/>
        <v>4.3428571428571434</v>
      </c>
      <c r="AT637" t="str">
        <f t="shared" si="197"/>
        <v/>
      </c>
      <c r="AU637" t="str">
        <f t="shared" si="198"/>
        <v/>
      </c>
      <c r="AV637" t="str">
        <f t="shared" si="199"/>
        <v/>
      </c>
    </row>
    <row r="638" spans="1:48" x14ac:dyDescent="0.3">
      <c r="A638" t="s">
        <v>155</v>
      </c>
      <c r="B638" t="s">
        <v>153</v>
      </c>
      <c r="C638">
        <v>2025</v>
      </c>
      <c r="D638" t="s">
        <v>98</v>
      </c>
      <c r="E638">
        <v>6</v>
      </c>
      <c r="F638">
        <v>6</v>
      </c>
      <c r="G638">
        <v>8</v>
      </c>
      <c r="H638">
        <v>6</v>
      </c>
      <c r="I638">
        <f t="shared" si="180"/>
        <v>6.2</v>
      </c>
      <c r="J638">
        <f t="array" ref="J638">STDEV(IF(($B$3:$B$722=$B638)*($C$3:$C$722=$C638)*($D$3:$D$722=$D638),$E$3:$E$722))</f>
        <v>0.63245553203367588</v>
      </c>
      <c r="K638">
        <f t="shared" si="181"/>
        <v>5.6</v>
      </c>
      <c r="L638">
        <f t="array" ref="L638">STDEV(IF(($B$3:$B$722=$B638)*($C$3:$C$722=$C638)*($D$3:$D$722=$D638),$F$3:$F$722))</f>
        <v>0.84327404271156636</v>
      </c>
      <c r="M638">
        <f t="shared" si="182"/>
        <v>7</v>
      </c>
      <c r="N638">
        <f t="array" ref="N638">STDEV(IF(($B$3:$B$722=$B638)*($C$3:$C$722=$C638)*($D$3:$D$722=$D638),$G$3:$G$722))</f>
        <v>1.4142135623730951</v>
      </c>
      <c r="O638">
        <f t="shared" si="183"/>
        <v>5.2</v>
      </c>
      <c r="P638">
        <f t="array" ref="P638">STDEV(IF(($B$3:$B$722=$B638)*($C$3:$C$722=$C638)*($D$3:$D$722=$D638),$H$3:$H$722))</f>
        <v>1.3984117975602031</v>
      </c>
      <c r="Q638" s="35">
        <f t="shared" si="184"/>
        <v>-0.31622776601683822</v>
      </c>
      <c r="R638">
        <f t="shared" si="185"/>
        <v>0.47434164902525816</v>
      </c>
      <c r="S638">
        <f t="shared" si="186"/>
        <v>0.70710678118654746</v>
      </c>
      <c r="T638">
        <f t="shared" si="187"/>
        <v>0.5720775535473549</v>
      </c>
      <c r="U638" s="22">
        <v>0.2339263650546021</v>
      </c>
      <c r="V638">
        <v>220</v>
      </c>
      <c r="W638">
        <v>43</v>
      </c>
      <c r="X638">
        <v>378</v>
      </c>
      <c r="Y638">
        <v>641</v>
      </c>
      <c r="Z638" s="25">
        <v>4.3428571428571434</v>
      </c>
      <c r="AA638" s="28">
        <v>4.2571428571428571</v>
      </c>
      <c r="AB638" s="28">
        <v>3.7714285714285709</v>
      </c>
      <c r="AC638" s="28">
        <v>3.9142857142857141</v>
      </c>
      <c r="AD638" s="31">
        <v>3.4571428571428569</v>
      </c>
      <c r="AE638" s="31">
        <v>3.5714285714285721</v>
      </c>
      <c r="AF638">
        <v>35</v>
      </c>
      <c r="AG638" s="28">
        <f t="shared" si="188"/>
        <v>3.980952380952381</v>
      </c>
      <c r="AH638" s="31">
        <f t="shared" si="189"/>
        <v>3.5142857142857142</v>
      </c>
      <c r="AI638" s="22" cm="1">
        <f t="array" ref="AI638">IF(U638="",0,IFERROR((U638-AVERAGEIFS($U$3:$U$722,$A$3:$A$722,$A638))/_xlfn.STDEV.S(_xlfn._xlws.FILTER($U$3:$U$722,$A$3:$A$722=$A638)),0))</f>
        <v>0.35042126362332077</v>
      </c>
      <c r="AJ638" s="25">
        <f t="array" ref="AJ638">IFERROR((Z638-AVERAGEIFS($Z$3:$Z$722,$A$3:$A$722,$A638))/_xlfn.STDEV.S(_xlfn._xlws.FILTER($Z$3:$Z$722,$A$3:$A$722=$A638)),"")</f>
        <v>-5.867687566293453E-2</v>
      </c>
      <c r="AK638" s="28">
        <f t="array" ref="AK638">IFERROR((AG638-AVERAGEIFS($AG$3:$AG$722,$A$3:$A$722,$A638))/_xlfn.STDEV.S(_xlfn._xlws.FILTER($AG$3:$AG$722,$A$3:$A$722=$A638)),"")</f>
        <v>-0.53660046208388124</v>
      </c>
      <c r="AL638" s="31">
        <f t="array" ref="AL638">IFERROR((AH638-AVERAGEIFS($AH$3:$AH$722,$A$3:$A$722,$A638))/_xlfn.STDEV.S(_xlfn._xlws.FILTER($AH$3:$AH$722,$A$3:$A$722=$A638)),"")</f>
        <v>-0.25729286418772124</v>
      </c>
      <c r="AM638" s="18">
        <f t="shared" si="190"/>
        <v>0.66664902964015904</v>
      </c>
      <c r="AN638" s="18">
        <f t="shared" si="191"/>
        <v>0.25755089035390366</v>
      </c>
      <c r="AO638">
        <f t="shared" si="192"/>
        <v>0.40909813928625527</v>
      </c>
      <c r="AP638">
        <f t="shared" si="193"/>
        <v>-1.2437072432704288</v>
      </c>
      <c r="AQ638">
        <f t="shared" si="194"/>
        <v>-0.82937041773507614</v>
      </c>
      <c r="AR638" s="18" t="str">
        <f t="shared" si="195"/>
        <v>D. 균형일치형</v>
      </c>
      <c r="AS638" t="str">
        <f t="shared" si="196"/>
        <v/>
      </c>
      <c r="AT638" t="str">
        <f t="shared" si="197"/>
        <v/>
      </c>
      <c r="AU638" t="str">
        <f t="shared" si="198"/>
        <v/>
      </c>
      <c r="AV638" t="str">
        <f t="shared" si="199"/>
        <v/>
      </c>
    </row>
    <row r="639" spans="1:48" x14ac:dyDescent="0.3">
      <c r="A639" t="s">
        <v>156</v>
      </c>
      <c r="B639" t="s">
        <v>153</v>
      </c>
      <c r="C639">
        <v>2023</v>
      </c>
      <c r="D639" t="s">
        <v>87</v>
      </c>
      <c r="E639">
        <v>6</v>
      </c>
      <c r="F639">
        <v>8</v>
      </c>
      <c r="G639">
        <v>8</v>
      </c>
      <c r="H639">
        <v>4</v>
      </c>
      <c r="I639">
        <f t="shared" si="180"/>
        <v>6</v>
      </c>
      <c r="J639">
        <f t="array" ref="J639">STDEV(IF(($B$3:$B$722=$B639)*($C$3:$C$722=$C639)*($D$3:$D$722=$D639),$E$3:$E$722))</f>
        <v>0.94280904158206336</v>
      </c>
      <c r="K639">
        <f t="shared" si="181"/>
        <v>5.8</v>
      </c>
      <c r="L639">
        <f t="array" ref="L639">STDEV(IF(($B$3:$B$722=$B639)*($C$3:$C$722=$C639)*($D$3:$D$722=$D639),$F$3:$F$722))</f>
        <v>1.4757295747452446</v>
      </c>
      <c r="M639">
        <f t="shared" si="182"/>
        <v>7</v>
      </c>
      <c r="N639">
        <f t="array" ref="N639">STDEV(IF(($B$3:$B$722=$B639)*($C$3:$C$722=$C639)*($D$3:$D$722=$D639),$G$3:$G$722))</f>
        <v>1.0540925533894598</v>
      </c>
      <c r="O639">
        <f t="shared" si="183"/>
        <v>5.4</v>
      </c>
      <c r="P639">
        <f t="array" ref="P639">STDEV(IF(($B$3:$B$722=$B639)*($C$3:$C$722=$C639)*($D$3:$D$722=$D639),$H$3:$H$722))</f>
        <v>1.3498971154211048</v>
      </c>
      <c r="Q639" s="35">
        <f t="shared" si="184"/>
        <v>0</v>
      </c>
      <c r="R639">
        <f t="shared" si="185"/>
        <v>1.4907880397936637</v>
      </c>
      <c r="S639">
        <f t="shared" si="186"/>
        <v>0.94868329805051377</v>
      </c>
      <c r="T639">
        <f t="shared" si="187"/>
        <v>-1.0371160764820702</v>
      </c>
      <c r="U639" s="22">
        <v>3.5078571428571403E-2</v>
      </c>
      <c r="V639">
        <v>86</v>
      </c>
      <c r="W639">
        <v>77</v>
      </c>
      <c r="X639">
        <v>159</v>
      </c>
      <c r="Y639">
        <v>322</v>
      </c>
      <c r="Z639" s="25">
        <v>3.7058823529411771</v>
      </c>
      <c r="AA639" s="28">
        <v>3.4117647058823528</v>
      </c>
      <c r="AB639" s="28">
        <v>3.7647058823529411</v>
      </c>
      <c r="AC639" s="28">
        <v>3.8235294117647061</v>
      </c>
      <c r="AD639" s="31">
        <v>3.117647058823529</v>
      </c>
      <c r="AE639" s="31">
        <v>2.3235294117647061</v>
      </c>
      <c r="AF639">
        <v>34</v>
      </c>
      <c r="AG639" s="28">
        <f t="shared" si="188"/>
        <v>3.6666666666666665</v>
      </c>
      <c r="AH639" s="31">
        <f t="shared" si="189"/>
        <v>2.7205882352941178</v>
      </c>
      <c r="AI639" s="22" cm="1">
        <f t="array" ref="AI639">IF(U639="",0,IFERROR((U639-AVERAGEIFS($U$3:$U$722,$A$3:$A$722,$A639))/_xlfn.STDEV.S(_xlfn._xlws.FILTER($U$3:$U$722,$A$3:$A$722=$A639)),0))</f>
        <v>0.82985460039056402</v>
      </c>
      <c r="AJ639" s="25">
        <f t="array" ref="AJ639">IFERROR((Z639-AVERAGEIFS($Z$3:$Z$722,$A$3:$A$722,$A639))/_xlfn.STDEV.S(_xlfn._xlws.FILTER($Z$3:$Z$722,$A$3:$A$722=$A639)),"")</f>
        <v>-0.67113231472255674</v>
      </c>
      <c r="AK639" s="28">
        <f t="array" ref="AK639">IFERROR((AG639-AVERAGEIFS($AG$3:$AG$722,$A$3:$A$722,$A639))/_xlfn.STDEV.S(_xlfn._xlws.FILTER($AG$3:$AG$722,$A$3:$A$722=$A639)),"")</f>
        <v>0.20139681600671322</v>
      </c>
      <c r="AL639" s="31">
        <f t="array" ref="AL639">IFERROR((AH639-AVERAGEIFS($AH$3:$AH$722,$A$3:$A$722,$A639))/_xlfn.STDEV.S(_xlfn._xlws.FILTER($AH$3:$AH$722,$A$3:$A$722=$A639)),"")</f>
        <v>1.7454084144269622E-2</v>
      </c>
      <c r="AM639" s="18">
        <f t="shared" si="190"/>
        <v>0.82985460039056402</v>
      </c>
      <c r="AN639" s="18">
        <f t="shared" si="191"/>
        <v>-0.67113231472255674</v>
      </c>
      <c r="AO639">
        <f t="shared" si="192"/>
        <v>1.5009869151131208</v>
      </c>
      <c r="AP639">
        <f t="shared" si="193"/>
        <v>-0.74728648204380055</v>
      </c>
      <c r="AQ639">
        <f t="shared" si="194"/>
        <v>1.0545701606263398</v>
      </c>
      <c r="AR639" s="18" t="str">
        <f t="shared" si="195"/>
        <v>C. 내부은폐형</v>
      </c>
      <c r="AS639">
        <f t="shared" si="196"/>
        <v>3.9189189189189189</v>
      </c>
      <c r="AT639">
        <f t="shared" si="197"/>
        <v>3.6470588235294121</v>
      </c>
      <c r="AU639">
        <f t="shared" si="198"/>
        <v>3.7931034482758621</v>
      </c>
      <c r="AV639">
        <f t="shared" si="199"/>
        <v>3.7407407407407409</v>
      </c>
    </row>
    <row r="640" spans="1:48" x14ac:dyDescent="0.3">
      <c r="A640" t="s">
        <v>156</v>
      </c>
      <c r="B640" t="s">
        <v>153</v>
      </c>
      <c r="C640">
        <v>2023</v>
      </c>
      <c r="D640" t="s">
        <v>88</v>
      </c>
      <c r="E640">
        <v>6</v>
      </c>
      <c r="F640">
        <v>8</v>
      </c>
      <c r="G640">
        <v>8</v>
      </c>
      <c r="H640">
        <v>4</v>
      </c>
      <c r="I640">
        <f t="shared" si="180"/>
        <v>6</v>
      </c>
      <c r="J640">
        <f t="array" ref="J640">STDEV(IF(($B$3:$B$722=$B640)*($C$3:$C$722=$C640)*($D$3:$D$722=$D640),$E$3:$E$722))</f>
        <v>0.94280904158206336</v>
      </c>
      <c r="K640">
        <f t="shared" si="181"/>
        <v>5.8</v>
      </c>
      <c r="L640">
        <f t="array" ref="L640">STDEV(IF(($B$3:$B$722=$B640)*($C$3:$C$722=$C640)*($D$3:$D$722=$D640),$F$3:$F$722))</f>
        <v>1.4757295747452446</v>
      </c>
      <c r="M640">
        <f t="shared" si="182"/>
        <v>7</v>
      </c>
      <c r="N640">
        <f t="array" ref="N640">STDEV(IF(($B$3:$B$722=$B640)*($C$3:$C$722=$C640)*($D$3:$D$722=$D640),$G$3:$G$722))</f>
        <v>1.0540925533894598</v>
      </c>
      <c r="O640">
        <f t="shared" si="183"/>
        <v>5.4</v>
      </c>
      <c r="P640">
        <f t="array" ref="P640">STDEV(IF(($B$3:$B$722=$B640)*($C$3:$C$722=$C640)*($D$3:$D$722=$D640),$H$3:$H$722))</f>
        <v>1.3498971154211048</v>
      </c>
      <c r="Q640" s="35">
        <f t="shared" si="184"/>
        <v>0</v>
      </c>
      <c r="R640">
        <f t="shared" si="185"/>
        <v>1.4907880397936637</v>
      </c>
      <c r="S640">
        <f t="shared" si="186"/>
        <v>0.94868329805051377</v>
      </c>
      <c r="T640">
        <f t="shared" si="187"/>
        <v>-1.0371160764820702</v>
      </c>
      <c r="U640" s="22">
        <v>0.26803521126760571</v>
      </c>
      <c r="V640">
        <v>60</v>
      </c>
      <c r="W640">
        <v>5</v>
      </c>
      <c r="X640">
        <v>77</v>
      </c>
      <c r="Y640">
        <v>142</v>
      </c>
      <c r="Z640" s="25">
        <v>3.9189189189189189</v>
      </c>
      <c r="AA640" s="28">
        <v>3.9729729729729728</v>
      </c>
      <c r="AB640" s="28">
        <v>4.1621621621621623</v>
      </c>
      <c r="AC640" s="28">
        <v>4.1891891891891886</v>
      </c>
      <c r="AD640" s="31">
        <v>3.378378378378379</v>
      </c>
      <c r="AE640" s="31">
        <v>3.0540540540540539</v>
      </c>
      <c r="AF640">
        <v>37</v>
      </c>
      <c r="AG640" s="28">
        <f t="shared" si="188"/>
        <v>4.1081081081081079</v>
      </c>
      <c r="AH640" s="31">
        <f t="shared" si="189"/>
        <v>3.2162162162162167</v>
      </c>
      <c r="AI640" s="22" cm="1">
        <f t="array" ref="AI640">IF(U640="",0,IFERROR((U640-AVERAGEIFS($U$3:$U$722,$A$3:$A$722,$A640))/_xlfn.STDEV.S(_xlfn._xlws.FILTER($U$3:$U$722,$A$3:$A$722=$A640)),0))</f>
        <v>2.1366928444805224</v>
      </c>
      <c r="AJ640" s="25">
        <f t="array" ref="AJ640">IFERROR((Z640-AVERAGEIFS($Z$3:$Z$722,$A$3:$A$722,$A640))/_xlfn.STDEV.S(_xlfn._xlws.FILTER($Z$3:$Z$722,$A$3:$A$722=$A640)),"")</f>
        <v>1.6180228959557324E-2</v>
      </c>
      <c r="AK640" s="28">
        <f t="array" ref="AK640">IFERROR((AG640-AVERAGEIFS($AG$3:$AG$722,$A$3:$A$722,$A640))/_xlfn.STDEV.S(_xlfn._xlws.FILTER($AG$3:$AG$722,$A$3:$A$722=$A640)),"")</f>
        <v>0.47985757778275684</v>
      </c>
      <c r="AL640" s="31">
        <f t="array" ref="AL640">IFERROR((AH640-AVERAGEIFS($AH$3:$AH$722,$A$3:$A$722,$A640))/_xlfn.STDEV.S(_xlfn._xlws.FILTER($AH$3:$AH$722,$A$3:$A$722=$A640)),"")</f>
        <v>0.37994579326386968</v>
      </c>
      <c r="AM640" s="18">
        <f t="shared" si="190"/>
        <v>2.1366928444805224</v>
      </c>
      <c r="AN640" s="18">
        <f t="shared" si="191"/>
        <v>1.6180228959557324E-2</v>
      </c>
      <c r="AO640">
        <f t="shared" si="192"/>
        <v>2.120512615520965</v>
      </c>
      <c r="AP640">
        <f t="shared" si="193"/>
        <v>-0.46882572026775693</v>
      </c>
      <c r="AQ640">
        <f t="shared" si="194"/>
        <v>1.4170618697459398</v>
      </c>
      <c r="AR640" s="18" t="str">
        <f t="shared" si="195"/>
        <v>D. 균형일치형</v>
      </c>
      <c r="AS640">
        <f t="shared" si="196"/>
        <v>3.6470588235294121</v>
      </c>
      <c r="AT640">
        <f t="shared" si="197"/>
        <v>3.7931034482758621</v>
      </c>
      <c r="AU640">
        <f t="shared" si="198"/>
        <v>3.7407407407407409</v>
      </c>
      <c r="AV640">
        <f t="shared" si="199"/>
        <v>3.5</v>
      </c>
    </row>
    <row r="641" spans="1:48" x14ac:dyDescent="0.3">
      <c r="A641" t="s">
        <v>156</v>
      </c>
      <c r="B641" t="s">
        <v>153</v>
      </c>
      <c r="C641">
        <v>2023</v>
      </c>
      <c r="D641" t="s">
        <v>89</v>
      </c>
      <c r="E641">
        <v>6</v>
      </c>
      <c r="F641">
        <v>8</v>
      </c>
      <c r="G641">
        <v>8</v>
      </c>
      <c r="H641">
        <v>4</v>
      </c>
      <c r="I641">
        <f t="shared" si="180"/>
        <v>6</v>
      </c>
      <c r="J641">
        <f t="array" ref="J641">STDEV(IF(($B$3:$B$722=$B641)*($C$3:$C$722=$C641)*($D$3:$D$722=$D641),$E$3:$E$722))</f>
        <v>0.94280904158206336</v>
      </c>
      <c r="K641">
        <f t="shared" si="181"/>
        <v>5.8</v>
      </c>
      <c r="L641">
        <f t="array" ref="L641">STDEV(IF(($B$3:$B$722=$B641)*($C$3:$C$722=$C641)*($D$3:$D$722=$D641),$F$3:$F$722))</f>
        <v>1.4757295747452446</v>
      </c>
      <c r="M641">
        <f t="shared" si="182"/>
        <v>7</v>
      </c>
      <c r="N641">
        <f t="array" ref="N641">STDEV(IF(($B$3:$B$722=$B641)*($C$3:$C$722=$C641)*($D$3:$D$722=$D641),$G$3:$G$722))</f>
        <v>1.0540925533894598</v>
      </c>
      <c r="O641">
        <f t="shared" si="183"/>
        <v>5.4</v>
      </c>
      <c r="P641">
        <f t="array" ref="P641">STDEV(IF(($B$3:$B$722=$B641)*($C$3:$C$722=$C641)*($D$3:$D$722=$D641),$H$3:$H$722))</f>
        <v>1.3498971154211048</v>
      </c>
      <c r="Q641" s="35">
        <f t="shared" si="184"/>
        <v>0</v>
      </c>
      <c r="R641">
        <f t="shared" si="185"/>
        <v>1.4907880397936637</v>
      </c>
      <c r="S641">
        <f t="shared" si="186"/>
        <v>0.94868329805051377</v>
      </c>
      <c r="T641">
        <f t="shared" si="187"/>
        <v>-1.0371160764820702</v>
      </c>
      <c r="U641" s="22">
        <v>-0.16751785714285711</v>
      </c>
      <c r="V641">
        <v>43</v>
      </c>
      <c r="W641">
        <v>70</v>
      </c>
      <c r="X641">
        <v>55</v>
      </c>
      <c r="Y641">
        <v>168</v>
      </c>
      <c r="Z641" s="25">
        <v>3.6470588235294121</v>
      </c>
      <c r="AA641" s="28">
        <v>3.7647058823529411</v>
      </c>
      <c r="AB641" s="28">
        <v>3.9705882352941182</v>
      </c>
      <c r="AC641" s="28">
        <v>3.9117647058823528</v>
      </c>
      <c r="AD641" s="31">
        <v>3.117647058823529</v>
      </c>
      <c r="AE641" s="31">
        <v>2.6764705882352939</v>
      </c>
      <c r="AF641">
        <v>34</v>
      </c>
      <c r="AG641" s="28">
        <f t="shared" si="188"/>
        <v>3.882352941176471</v>
      </c>
      <c r="AH641" s="31">
        <f t="shared" si="189"/>
        <v>2.8970588235294112</v>
      </c>
      <c r="AI641" s="22" cm="1">
        <f t="array" ref="AI641">IF(U641="",0,IFERROR((U641-AVERAGEIFS($U$3:$U$722,$A$3:$A$722,$A641))/_xlfn.STDEV.S(_xlfn._xlws.FILTER($U$3:$U$722,$A$3:$A$722=$A641)),0))</f>
        <v>-0.30666917998385945</v>
      </c>
      <c r="AJ641" s="25">
        <f t="array" ref="AJ641">IFERROR((Z641-AVERAGEIFS($Z$3:$Z$722,$A$3:$A$722,$A641))/_xlfn.STDEV.S(_xlfn._xlws.FILTER($Z$3:$Z$722,$A$3:$A$722=$A641)),"")</f>
        <v>-0.86091264394821643</v>
      </c>
      <c r="AK641" s="28">
        <f t="array" ref="AK641">IFERROR((AG641-AVERAGEIFS($AG$3:$AG$722,$A$3:$A$722,$A641))/_xlfn.STDEV.S(_xlfn._xlws.FILTER($AG$3:$AG$722,$A$3:$A$722=$A641)),"")</f>
        <v>0.33745147392129915</v>
      </c>
      <c r="AL641" s="31">
        <f t="array" ref="AL641">IFERROR((AH641-AVERAGEIFS($AH$3:$AH$722,$A$3:$A$722,$A641))/_xlfn.STDEV.S(_xlfn._xlws.FILTER($AH$3:$AH$722,$A$3:$A$722=$A641)),"")</f>
        <v>0.14652089958059819</v>
      </c>
      <c r="AM641" s="18">
        <f t="shared" si="190"/>
        <v>-0.30666917998385945</v>
      </c>
      <c r="AN641" s="18">
        <f t="shared" si="191"/>
        <v>-0.86091264394821643</v>
      </c>
      <c r="AO641">
        <f t="shared" si="192"/>
        <v>0.55424346396435697</v>
      </c>
      <c r="AP641">
        <f t="shared" si="193"/>
        <v>-0.61123182412921462</v>
      </c>
      <c r="AQ641">
        <f t="shared" si="194"/>
        <v>1.1836369760626684</v>
      </c>
      <c r="AR641" s="18" t="str">
        <f t="shared" si="195"/>
        <v>A. 총체적과장형</v>
      </c>
      <c r="AS641">
        <f t="shared" si="196"/>
        <v>3.7931034482758621</v>
      </c>
      <c r="AT641">
        <f t="shared" si="197"/>
        <v>3.7407407407407409</v>
      </c>
      <c r="AU641">
        <f t="shared" si="198"/>
        <v>3.5</v>
      </c>
      <c r="AV641">
        <f t="shared" si="199"/>
        <v>4.333333333333333</v>
      </c>
    </row>
    <row r="642" spans="1:48" x14ac:dyDescent="0.3">
      <c r="A642" t="s">
        <v>156</v>
      </c>
      <c r="B642" t="s">
        <v>153</v>
      </c>
      <c r="C642">
        <v>2023</v>
      </c>
      <c r="D642" t="s">
        <v>90</v>
      </c>
      <c r="E642">
        <v>6</v>
      </c>
      <c r="F642">
        <v>8</v>
      </c>
      <c r="G642">
        <v>8</v>
      </c>
      <c r="H642">
        <v>4</v>
      </c>
      <c r="I642">
        <f t="shared" si="180"/>
        <v>6</v>
      </c>
      <c r="J642">
        <f t="array" ref="J642">STDEV(IF(($B$3:$B$722=$B642)*($C$3:$C$722=$C642)*($D$3:$D$722=$D642),$E$3:$E$722))</f>
        <v>0.94280904158206336</v>
      </c>
      <c r="K642">
        <f t="shared" si="181"/>
        <v>5.8</v>
      </c>
      <c r="L642">
        <f t="array" ref="L642">STDEV(IF(($B$3:$B$722=$B642)*($C$3:$C$722=$C642)*($D$3:$D$722=$D642),$F$3:$F$722))</f>
        <v>1.4757295747452446</v>
      </c>
      <c r="M642">
        <f t="shared" si="182"/>
        <v>7</v>
      </c>
      <c r="N642">
        <f t="array" ref="N642">STDEV(IF(($B$3:$B$722=$B642)*($C$3:$C$722=$C642)*($D$3:$D$722=$D642),$G$3:$G$722))</f>
        <v>1.0540925533894598</v>
      </c>
      <c r="O642">
        <f t="shared" si="183"/>
        <v>5.4</v>
      </c>
      <c r="P642">
        <f t="array" ref="P642">STDEV(IF(($B$3:$B$722=$B642)*($C$3:$C$722=$C642)*($D$3:$D$722=$D642),$H$3:$H$722))</f>
        <v>1.3498971154211048</v>
      </c>
      <c r="Q642" s="35">
        <f t="shared" si="184"/>
        <v>0</v>
      </c>
      <c r="R642">
        <f t="shared" si="185"/>
        <v>1.4907880397936637</v>
      </c>
      <c r="S642">
        <f t="shared" si="186"/>
        <v>0.94868329805051377</v>
      </c>
      <c r="T642">
        <f t="shared" si="187"/>
        <v>-1.0371160764820702</v>
      </c>
      <c r="U642" s="22">
        <v>-0.25080037174721181</v>
      </c>
      <c r="V642">
        <v>33</v>
      </c>
      <c r="W642">
        <v>106</v>
      </c>
      <c r="X642">
        <v>130</v>
      </c>
      <c r="Y642">
        <v>269</v>
      </c>
      <c r="Z642" s="25">
        <v>3.7931034482758621</v>
      </c>
      <c r="AA642" s="28">
        <v>3.827586206896552</v>
      </c>
      <c r="AB642" s="28">
        <v>3.9655172413793109</v>
      </c>
      <c r="AC642" s="28">
        <v>3.862068965517242</v>
      </c>
      <c r="AD642" s="31">
        <v>2.9655172413793101</v>
      </c>
      <c r="AE642" s="31">
        <v>2.3103448275862069</v>
      </c>
      <c r="AF642">
        <v>29</v>
      </c>
      <c r="AG642" s="28">
        <f t="shared" si="188"/>
        <v>3.8850574712643682</v>
      </c>
      <c r="AH642" s="31">
        <f t="shared" si="189"/>
        <v>2.6379310344827585</v>
      </c>
      <c r="AI642" s="22" cm="1">
        <f t="array" ref="AI642">IF(U642="",0,IFERROR((U642-AVERAGEIFS($U$3:$U$722,$A$3:$A$722,$A642))/_xlfn.STDEV.S(_xlfn._xlws.FILTER($U$3:$U$722,$A$3:$A$722=$A642)),0))</f>
        <v>-0.7738667461238673</v>
      </c>
      <c r="AJ642" s="25">
        <f t="array" ref="AJ642">IFERROR((Z642-AVERAGEIFS($Z$3:$Z$722,$A$3:$A$722,$A642))/_xlfn.STDEV.S(_xlfn._xlws.FILTER($Z$3:$Z$722,$A$3:$A$722=$A642)),"")</f>
        <v>-0.38973389552589188</v>
      </c>
      <c r="AK642" s="28">
        <f t="array" ref="AK642">IFERROR((AG642-AVERAGEIFS($AG$3:$AG$722,$A$3:$A$722,$A642))/_xlfn.STDEV.S(_xlfn._xlws.FILTER($AG$3:$AG$722,$A$3:$A$722=$A642)),"")</f>
        <v>0.33915748844060428</v>
      </c>
      <c r="AL642" s="31">
        <f t="array" ref="AL642">IFERROR((AH642-AVERAGEIFS($AH$3:$AH$722,$A$3:$A$722,$A642))/_xlfn.STDEV.S(_xlfn._xlws.FILTER($AH$3:$AH$722,$A$3:$A$722=$A642)),"")</f>
        <v>-4.2999625384815728E-2</v>
      </c>
      <c r="AM642" s="18">
        <f t="shared" si="190"/>
        <v>-0.7738667461238673</v>
      </c>
      <c r="AN642" s="18">
        <f t="shared" si="191"/>
        <v>-0.38973389552589188</v>
      </c>
      <c r="AO642">
        <f t="shared" si="192"/>
        <v>-0.38413285059797542</v>
      </c>
      <c r="AP642">
        <f t="shared" si="193"/>
        <v>-0.60952580960990943</v>
      </c>
      <c r="AQ642">
        <f t="shared" si="194"/>
        <v>0.99411645109725444</v>
      </c>
      <c r="AR642" s="18" t="str">
        <f t="shared" si="195"/>
        <v>A. 총체적과장형</v>
      </c>
      <c r="AS642">
        <f t="shared" si="196"/>
        <v>3.7407407407407409</v>
      </c>
      <c r="AT642">
        <f t="shared" si="197"/>
        <v>3.5</v>
      </c>
      <c r="AU642">
        <f t="shared" si="198"/>
        <v>4.333333333333333</v>
      </c>
      <c r="AV642">
        <f t="shared" si="199"/>
        <v>4</v>
      </c>
    </row>
    <row r="643" spans="1:48" x14ac:dyDescent="0.3">
      <c r="A643" t="s">
        <v>156</v>
      </c>
      <c r="B643" t="s">
        <v>153</v>
      </c>
      <c r="C643">
        <v>2024</v>
      </c>
      <c r="D643" t="s">
        <v>91</v>
      </c>
      <c r="E643">
        <v>6</v>
      </c>
      <c r="F643">
        <v>8</v>
      </c>
      <c r="G643">
        <v>6</v>
      </c>
      <c r="H643">
        <v>4</v>
      </c>
      <c r="I643">
        <f t="shared" ref="I643:I706" si="200">AVERAGEIFS($E$3:$E$722,$B$3:$B$722,$B643,$C$3:$C$722,$C643)</f>
        <v>5.8</v>
      </c>
      <c r="J643">
        <f t="array" ref="J643">STDEV(IF(($B$3:$B$722=$B643)*($C$3:$C$722=$C643)*($D$3:$D$722=$D643),$E$3:$E$722))</f>
        <v>1.1352924243950946</v>
      </c>
      <c r="K643">
        <f t="shared" ref="K643:K706" si="201">AVERAGEIFS($F$3:$F$722,$B$3:$B$722,$B643,$C$3:$C$722,$C643)</f>
        <v>5.6</v>
      </c>
      <c r="L643">
        <f t="array" ref="L643">STDEV(IF(($B$3:$B$722=$B643)*($C$3:$C$722=$C643)*($D$3:$D$722=$D643),$F$3:$F$722))</f>
        <v>1.2649110640673507</v>
      </c>
      <c r="M643">
        <f t="shared" ref="M643:M706" si="202">AVERAGEIFS($G$3:$G$722,$B$3:$B$722,$B643,$C$3:$C$722,$C643)</f>
        <v>7</v>
      </c>
      <c r="N643">
        <f t="array" ref="N643">STDEV(IF(($B$3:$B$722=$B643)*($C$3:$C$722=$C643)*($D$3:$D$722=$D643),$G$3:$G$722))</f>
        <v>1.4142135623730951</v>
      </c>
      <c r="O643">
        <f t="shared" ref="O643:O706" si="203">AVERAGEIFS($H$3:$H$722,$B$3:$B$722,$B643,$C$3:$C$722,$C643)</f>
        <v>5</v>
      </c>
      <c r="P643">
        <f t="array" ref="P643">STDEV(IF(($B$3:$B$722=$B643)*($C$3:$C$722=$C643)*($D$3:$D$722=$D643),$H$3:$H$722))</f>
        <v>1.9436506316151001</v>
      </c>
      <c r="Q643" s="35">
        <f t="shared" ref="Q643:Q706" si="204">(E643-I643)/J643</f>
        <v>0.17616606585441102</v>
      </c>
      <c r="R643">
        <f t="shared" ref="R643:R706" si="205">(F643-K643)/L643</f>
        <v>1.8973665961010295</v>
      </c>
      <c r="S643">
        <f t="shared" ref="S643:S706" si="206">(G643-M643)/N643</f>
        <v>-0.70710678118654746</v>
      </c>
      <c r="T643">
        <f t="shared" ref="T643:T706" si="207">(H643-O643)/P643</f>
        <v>-0.51449575542752657</v>
      </c>
      <c r="U643" s="22">
        <v>-0.22515427807486629</v>
      </c>
      <c r="V643">
        <v>80</v>
      </c>
      <c r="W643">
        <v>171</v>
      </c>
      <c r="X643">
        <v>123</v>
      </c>
      <c r="Y643">
        <v>374</v>
      </c>
      <c r="Z643" s="25">
        <v>3.7407407407407409</v>
      </c>
      <c r="AA643" s="28">
        <v>3.7777777777777781</v>
      </c>
      <c r="AB643" s="28">
        <v>4.0740740740740744</v>
      </c>
      <c r="AC643" s="28">
        <v>3.7777777777777781</v>
      </c>
      <c r="AD643" s="31">
        <v>3.2592592592592591</v>
      </c>
      <c r="AE643" s="31">
        <v>2.518518518518519</v>
      </c>
      <c r="AF643">
        <v>27</v>
      </c>
      <c r="AG643" s="28">
        <f t="shared" ref="AG643:AG706" si="208">IFERROR((AA643+AB643+AC643)/3,"")</f>
        <v>3.876543209876544</v>
      </c>
      <c r="AH643" s="31">
        <f t="shared" ref="AH643:AH706" si="209">IFERROR((AD643+AE643)/2,"")</f>
        <v>2.8888888888888893</v>
      </c>
      <c r="AI643" s="22" cm="1">
        <f t="array" ref="AI643">IF(U643="",0,IFERROR((U643-AVERAGEIFS($U$3:$U$722,$A$3:$A$722,$A643))/_xlfn.STDEV.S(_xlfn._xlws.FILTER($U$3:$U$722,$A$3:$A$722=$A643)),0))</f>
        <v>-0.62999750056086201</v>
      </c>
      <c r="AJ643" s="25">
        <f t="array" ref="AJ643">IFERROR((Z643-AVERAGEIFS($Z$3:$Z$722,$A$3:$A$722,$A643))/_xlfn.STDEV.S(_xlfn._xlws.FILTER($Z$3:$Z$722,$A$3:$A$722=$A643)),"")</f>
        <v>-0.55866989740364914</v>
      </c>
      <c r="AK643" s="28">
        <f t="array" ref="AK643">IFERROR((AG643-AVERAGEIFS($AG$3:$AG$722,$A$3:$A$722,$A643))/_xlfn.STDEV.S(_xlfn._xlws.FILTER($AG$3:$AG$722,$A$3:$A$722=$A643)),"")</f>
        <v>0.33378670199094018</v>
      </c>
      <c r="AL643" s="31">
        <f t="array" ref="AL643">IFERROR((AH643-AVERAGEIFS($AH$3:$AH$722,$A$3:$A$722,$A643))/_xlfn.STDEV.S(_xlfn._xlws.FILTER($AH$3:$AH$722,$A$3:$A$722=$A643)),"")</f>
        <v>0.14054558405113918</v>
      </c>
      <c r="AM643" s="18">
        <f t="shared" ref="AM643:AM706" si="210">IFERROR(AI643-Q643,"")</f>
        <v>-0.80616356641527309</v>
      </c>
      <c r="AN643" s="18">
        <f t="shared" ref="AN643:AN706" si="211">IFERROR(AJ643-Q643,"")</f>
        <v>-0.73483596325806011</v>
      </c>
      <c r="AO643">
        <f t="shared" ref="AO643:AO706" si="212">IFERROR(AI643-AJ643,"")</f>
        <v>-7.1327603157212871E-2</v>
      </c>
      <c r="AP643">
        <f t="shared" ref="AP643:AP706" si="213">IFERROR(AK643-S643,"")</f>
        <v>1.0408934831774876</v>
      </c>
      <c r="AQ643">
        <f t="shared" ref="AQ643:AQ706" si="214">IFERROR(AL643-T643,"")</f>
        <v>0.65504133947866572</v>
      </c>
      <c r="AR643" s="18" t="str">
        <f t="shared" ref="AR643:AR706" si="215">IF(OR(AM643="",AN643=""),"N/A",IF(E643&lt;=0,"F. ESG미성숙",IF(AND(AM643&lt;-0.3,AN643&lt;-0.3),"A. 총체적과장형",IF(AND(AM643&lt;-0.3,AN643&gt;0.3),"B. 외부미화형",IF(AND(AM643&gt;0.3,AN643&lt;-0.3),"C. 내부은폐형",IF(AND(AM643&gt;0.3,AN643&gt;0.3),"E. 총체적과소형","D. 균형일치형"))))))</f>
        <v>A. 총체적과장형</v>
      </c>
      <c r="AS643">
        <f t="shared" si="196"/>
        <v>3.5</v>
      </c>
      <c r="AT643">
        <f t="shared" si="197"/>
        <v>4.333333333333333</v>
      </c>
      <c r="AU643">
        <f t="shared" si="198"/>
        <v>4</v>
      </c>
      <c r="AV643">
        <f t="shared" si="199"/>
        <v>0</v>
      </c>
    </row>
    <row r="644" spans="1:48" x14ac:dyDescent="0.3">
      <c r="A644" t="s">
        <v>156</v>
      </c>
      <c r="B644" t="s">
        <v>153</v>
      </c>
      <c r="C644">
        <v>2024</v>
      </c>
      <c r="D644" t="s">
        <v>92</v>
      </c>
      <c r="E644">
        <v>6</v>
      </c>
      <c r="F644">
        <v>8</v>
      </c>
      <c r="G644">
        <v>6</v>
      </c>
      <c r="H644">
        <v>4</v>
      </c>
      <c r="I644">
        <f t="shared" si="200"/>
        <v>5.8</v>
      </c>
      <c r="J644">
        <f t="array" ref="J644">STDEV(IF(($B$3:$B$722=$B644)*($C$3:$C$722=$C644)*($D$3:$D$722=$D644),$E$3:$E$722))</f>
        <v>1.1352924243950946</v>
      </c>
      <c r="K644">
        <f t="shared" si="201"/>
        <v>5.6</v>
      </c>
      <c r="L644">
        <f t="array" ref="L644">STDEV(IF(($B$3:$B$722=$B644)*($C$3:$C$722=$C644)*($D$3:$D$722=$D644),$F$3:$F$722))</f>
        <v>1.2649110640673507</v>
      </c>
      <c r="M644">
        <f t="shared" si="202"/>
        <v>7</v>
      </c>
      <c r="N644">
        <f t="array" ref="N644">STDEV(IF(($B$3:$B$722=$B644)*($C$3:$C$722=$C644)*($D$3:$D$722=$D644),$G$3:$G$722))</f>
        <v>1.4142135623730951</v>
      </c>
      <c r="O644">
        <f t="shared" si="203"/>
        <v>5</v>
      </c>
      <c r="P644">
        <f t="array" ref="P644">STDEV(IF(($B$3:$B$722=$B644)*($C$3:$C$722=$C644)*($D$3:$D$722=$D644),$H$3:$H$722))</f>
        <v>1.9436506316151001</v>
      </c>
      <c r="Q644" s="35">
        <f t="shared" si="204"/>
        <v>0.17616606585441102</v>
      </c>
      <c r="R644">
        <f t="shared" si="205"/>
        <v>1.8973665961010295</v>
      </c>
      <c r="S644">
        <f t="shared" si="206"/>
        <v>-0.70710678118654746</v>
      </c>
      <c r="T644">
        <f t="shared" si="207"/>
        <v>-0.51449575542752657</v>
      </c>
      <c r="U644" s="22">
        <v>-0.2849789644012945</v>
      </c>
      <c r="V644">
        <v>48</v>
      </c>
      <c r="W644">
        <v>139</v>
      </c>
      <c r="X644">
        <v>122</v>
      </c>
      <c r="Y644">
        <v>309</v>
      </c>
      <c r="Z644" s="25">
        <v>3.5</v>
      </c>
      <c r="AA644" s="28">
        <v>3.5</v>
      </c>
      <c r="AB644" s="28">
        <v>3.6388888888888888</v>
      </c>
      <c r="AC644" s="28">
        <v>3.6111111111111112</v>
      </c>
      <c r="AD644" s="31">
        <v>2.916666666666667</v>
      </c>
      <c r="AE644" s="31">
        <v>2.416666666666667</v>
      </c>
      <c r="AF644">
        <v>36</v>
      </c>
      <c r="AG644" s="28">
        <f t="shared" si="208"/>
        <v>3.5833333333333335</v>
      </c>
      <c r="AH644" s="31">
        <f t="shared" si="209"/>
        <v>2.666666666666667</v>
      </c>
      <c r="AI644" s="22" cm="1">
        <f t="array" ref="AI644">IF(U644="",0,IFERROR((U644-AVERAGEIFS($U$3:$U$722,$A$3:$A$722,$A644))/_xlfn.STDEV.S(_xlfn._xlws.FILTER($U$3:$U$722,$A$3:$A$722=$A644)),0))</f>
        <v>-0.96560153436767993</v>
      </c>
      <c r="AJ644" s="25">
        <f t="array" ref="AJ644">IFERROR((Z644-AVERAGEIFS($Z$3:$Z$722,$A$3:$A$722,$A644))/_xlfn.STDEV.S(_xlfn._xlws.FILTER($Z$3:$Z$722,$A$3:$A$722=$A644)),"")</f>
        <v>-1.3353634670123651</v>
      </c>
      <c r="AK644" s="28">
        <f t="array" ref="AK644">IFERROR((AG644-AVERAGEIFS($AG$3:$AG$722,$A$3:$A$722,$A644))/_xlfn.STDEV.S(_xlfn._xlws.FILTER($AG$3:$AG$722,$A$3:$A$722=$A644)),"")</f>
        <v>0.14883024363062353</v>
      </c>
      <c r="AL644" s="31">
        <f t="array" ref="AL644">IFERROR((AH644-AVERAGEIFS($AH$3:$AH$722,$A$3:$A$722,$A644))/_xlfn.STDEV.S(_xlfn._xlws.FILTER($AH$3:$AH$722,$A$3:$A$722=$A644)),"")</f>
        <v>-2.198299835016411E-2</v>
      </c>
      <c r="AM644" s="18">
        <f t="shared" si="210"/>
        <v>-1.1417676002220909</v>
      </c>
      <c r="AN644" s="18">
        <f t="shared" si="211"/>
        <v>-1.5115295328667762</v>
      </c>
      <c r="AO644">
        <f t="shared" si="212"/>
        <v>0.36976193264468515</v>
      </c>
      <c r="AP644">
        <f t="shared" si="213"/>
        <v>0.85593702481717093</v>
      </c>
      <c r="AQ644">
        <f t="shared" si="214"/>
        <v>0.49251275707736247</v>
      </c>
      <c r="AR644" s="18" t="str">
        <f t="shared" si="215"/>
        <v>A. 총체적과장형</v>
      </c>
      <c r="AS644">
        <f t="shared" ref="AS644:AS707" si="216">IF(A645=A644,Z645,"")</f>
        <v>4.333333333333333</v>
      </c>
      <c r="AT644">
        <f t="shared" ref="AT644:AT707" si="217">IF(A646=A644,Z646,"")</f>
        <v>4</v>
      </c>
      <c r="AU644">
        <f t="shared" ref="AU644:AU707" si="218">IF(A647=A644,Z647,"")</f>
        <v>0</v>
      </c>
      <c r="AV644">
        <f t="shared" ref="AV644:AV707" si="219">IF(A648=A644,Z648,"")</f>
        <v>4</v>
      </c>
    </row>
    <row r="645" spans="1:48" x14ac:dyDescent="0.3">
      <c r="A645" t="s">
        <v>156</v>
      </c>
      <c r="B645" t="s">
        <v>153</v>
      </c>
      <c r="C645">
        <v>2024</v>
      </c>
      <c r="D645" t="s">
        <v>93</v>
      </c>
      <c r="E645">
        <v>6</v>
      </c>
      <c r="F645">
        <v>8</v>
      </c>
      <c r="G645">
        <v>6</v>
      </c>
      <c r="H645">
        <v>4</v>
      </c>
      <c r="I645">
        <f t="shared" si="200"/>
        <v>5.8</v>
      </c>
      <c r="J645">
        <f t="array" ref="J645">STDEV(IF(($B$3:$B$722=$B645)*($C$3:$C$722=$C645)*($D$3:$D$722=$D645),$E$3:$E$722))</f>
        <v>1.1352924243950946</v>
      </c>
      <c r="K645">
        <f t="shared" si="201"/>
        <v>5.6</v>
      </c>
      <c r="L645">
        <f t="array" ref="L645">STDEV(IF(($B$3:$B$722=$B645)*($C$3:$C$722=$C645)*($D$3:$D$722=$D645),$F$3:$F$722))</f>
        <v>1.2649110640673507</v>
      </c>
      <c r="M645">
        <f t="shared" si="202"/>
        <v>7</v>
      </c>
      <c r="N645">
        <f t="array" ref="N645">STDEV(IF(($B$3:$B$722=$B645)*($C$3:$C$722=$C645)*($D$3:$D$722=$D645),$G$3:$G$722))</f>
        <v>1.4142135623730951</v>
      </c>
      <c r="O645">
        <f t="shared" si="203"/>
        <v>5</v>
      </c>
      <c r="P645">
        <f t="array" ref="P645">STDEV(IF(($B$3:$B$722=$B645)*($C$3:$C$722=$C645)*($D$3:$D$722=$D645),$H$3:$H$722))</f>
        <v>1.9436506316151001</v>
      </c>
      <c r="Q645" s="35">
        <f t="shared" si="204"/>
        <v>0.17616606585441102</v>
      </c>
      <c r="R645">
        <f t="shared" si="205"/>
        <v>1.8973665961010295</v>
      </c>
      <c r="S645">
        <f t="shared" si="206"/>
        <v>-0.70710678118654746</v>
      </c>
      <c r="T645">
        <f t="shared" si="207"/>
        <v>-0.51449575542752657</v>
      </c>
      <c r="U645" s="22">
        <v>-0.23661212121212119</v>
      </c>
      <c r="V645">
        <v>25</v>
      </c>
      <c r="W645">
        <v>54</v>
      </c>
      <c r="X645">
        <v>53</v>
      </c>
      <c r="Y645">
        <v>132</v>
      </c>
      <c r="Z645" s="25">
        <v>4.333333333333333</v>
      </c>
      <c r="AA645" s="28">
        <v>4.333333333333333</v>
      </c>
      <c r="AB645" s="28">
        <v>4.333333333333333</v>
      </c>
      <c r="AC645" s="28">
        <v>4.333333333333333</v>
      </c>
      <c r="AD645" s="31">
        <v>4.333333333333333</v>
      </c>
      <c r="AE645" s="31">
        <v>4.333333333333333</v>
      </c>
      <c r="AF645">
        <v>3</v>
      </c>
      <c r="AG645" s="28">
        <f t="shared" si="208"/>
        <v>4.333333333333333</v>
      </c>
      <c r="AH645" s="31">
        <f t="shared" si="209"/>
        <v>4.333333333333333</v>
      </c>
      <c r="AI645" s="22" cm="1">
        <f t="array" ref="AI645">IF(U645="",0,IFERROR((U645-AVERAGEIFS($U$3:$U$722,$A$3:$A$722,$A645))/_xlfn.STDEV.S(_xlfn._xlws.FILTER($U$3:$U$722,$A$3:$A$722=$A645)),0))</f>
        <v>-0.6942736148493176</v>
      </c>
      <c r="AJ645" s="25">
        <f t="array" ref="AJ645">IFERROR((Z645-AVERAGEIFS($Z$3:$Z$722,$A$3:$A$722,$A645))/_xlfn.STDEV.S(_xlfn._xlws.FILTER($Z$3:$Z$722,$A$3:$A$722=$A645)),"")</f>
        <v>1.3531911970178025</v>
      </c>
      <c r="AK645" s="28">
        <f t="array" ref="AK645">IFERROR((AG645-AVERAGEIFS($AG$3:$AG$722,$A$3:$A$722,$A645))/_xlfn.STDEV.S(_xlfn._xlws.FILTER($AG$3:$AG$722,$A$3:$A$722=$A645)),"")</f>
        <v>0.62192939501543221</v>
      </c>
      <c r="AL645" s="31">
        <f t="array" ref="AL645">IFERROR((AH645-AVERAGEIFS($AH$3:$AH$722,$A$3:$A$722,$A645))/_xlfn.STDEV.S(_xlfn._xlws.FILTER($AH$3:$AH$722,$A$3:$A$722=$A645)),"")</f>
        <v>1.1969813696596097</v>
      </c>
      <c r="AM645" s="18">
        <f t="shared" si="210"/>
        <v>-0.87043968070372868</v>
      </c>
      <c r="AN645" s="18">
        <f t="shared" si="211"/>
        <v>1.1770251311633915</v>
      </c>
      <c r="AO645">
        <f t="shared" si="212"/>
        <v>-2.0474648118671199</v>
      </c>
      <c r="AP645">
        <f t="shared" si="213"/>
        <v>1.3290361762019796</v>
      </c>
      <c r="AQ645">
        <f t="shared" si="214"/>
        <v>1.7114771250871361</v>
      </c>
      <c r="AR645" s="18" t="str">
        <f t="shared" si="215"/>
        <v>B. 외부미화형</v>
      </c>
      <c r="AS645">
        <f t="shared" si="216"/>
        <v>4</v>
      </c>
      <c r="AT645">
        <f t="shared" si="217"/>
        <v>0</v>
      </c>
      <c r="AU645">
        <f t="shared" si="218"/>
        <v>4</v>
      </c>
      <c r="AV645">
        <f t="shared" si="219"/>
        <v>0</v>
      </c>
    </row>
    <row r="646" spans="1:48" x14ac:dyDescent="0.3">
      <c r="A646" t="s">
        <v>156</v>
      </c>
      <c r="B646" t="s">
        <v>153</v>
      </c>
      <c r="C646">
        <v>2024</v>
      </c>
      <c r="D646" t="s">
        <v>94</v>
      </c>
      <c r="E646">
        <v>6</v>
      </c>
      <c r="F646">
        <v>8</v>
      </c>
      <c r="G646">
        <v>6</v>
      </c>
      <c r="H646">
        <v>4</v>
      </c>
      <c r="I646">
        <f t="shared" si="200"/>
        <v>5.8</v>
      </c>
      <c r="J646">
        <f t="array" ref="J646">STDEV(IF(($B$3:$B$722=$B646)*($C$3:$C$722=$C646)*($D$3:$D$722=$D646),$E$3:$E$722))</f>
        <v>1.1352924243950946</v>
      </c>
      <c r="K646">
        <f t="shared" si="201"/>
        <v>5.6</v>
      </c>
      <c r="L646">
        <f t="array" ref="L646">STDEV(IF(($B$3:$B$722=$B646)*($C$3:$C$722=$C646)*($D$3:$D$722=$D646),$F$3:$F$722))</f>
        <v>1.2649110640673507</v>
      </c>
      <c r="M646">
        <f t="shared" si="202"/>
        <v>7</v>
      </c>
      <c r="N646">
        <f t="array" ref="N646">STDEV(IF(($B$3:$B$722=$B646)*($C$3:$C$722=$C646)*($D$3:$D$722=$D646),$G$3:$G$722))</f>
        <v>1.4142135623730951</v>
      </c>
      <c r="O646">
        <f t="shared" si="203"/>
        <v>5</v>
      </c>
      <c r="P646">
        <f t="array" ref="P646">STDEV(IF(($B$3:$B$722=$B646)*($C$3:$C$722=$C646)*($D$3:$D$722=$D646),$H$3:$H$722))</f>
        <v>1.9436506316151001</v>
      </c>
      <c r="Q646" s="35">
        <f t="shared" si="204"/>
        <v>0.17616606585441102</v>
      </c>
      <c r="R646">
        <f t="shared" si="205"/>
        <v>1.8973665961010295</v>
      </c>
      <c r="S646">
        <f t="shared" si="206"/>
        <v>-0.70710678118654746</v>
      </c>
      <c r="T646">
        <f t="shared" si="207"/>
        <v>-0.51449575542752657</v>
      </c>
      <c r="U646" s="22">
        <v>-0.13422686567164169</v>
      </c>
      <c r="V646">
        <v>48</v>
      </c>
      <c r="W646">
        <v>76</v>
      </c>
      <c r="X646">
        <v>77</v>
      </c>
      <c r="Y646">
        <v>201</v>
      </c>
      <c r="Z646" s="25">
        <v>4</v>
      </c>
      <c r="AA646" s="28">
        <v>4</v>
      </c>
      <c r="AB646" s="28">
        <v>4.5</v>
      </c>
      <c r="AC646" s="28">
        <v>4</v>
      </c>
      <c r="AD646" s="31">
        <v>4</v>
      </c>
      <c r="AE646" s="31">
        <v>4</v>
      </c>
      <c r="AF646">
        <v>2</v>
      </c>
      <c r="AG646" s="28">
        <f t="shared" si="208"/>
        <v>4.166666666666667</v>
      </c>
      <c r="AH646" s="31">
        <f t="shared" si="209"/>
        <v>4</v>
      </c>
      <c r="AI646" s="22" cm="1">
        <f t="array" ref="AI646">IF(U646="",0,IFERROR((U646-AVERAGEIFS($U$3:$U$722,$A$3:$A$722,$A646))/_xlfn.STDEV.S(_xlfn._xlws.FILTER($U$3:$U$722,$A$3:$A$722=$A646)),0))</f>
        <v>-0.11991364956275546</v>
      </c>
      <c r="AJ646" s="25">
        <f t="array" ref="AJ646">IFERROR((Z646-AVERAGEIFS($Z$3:$Z$722,$A$3:$A$722,$A646))/_xlfn.STDEV.S(_xlfn._xlws.FILTER($Z$3:$Z$722,$A$3:$A$722=$A646)),"")</f>
        <v>0.27776933140573606</v>
      </c>
      <c r="AK646" s="28">
        <f t="array" ref="AK646">IFERROR((AG646-AVERAGEIFS($AG$3:$AG$722,$A$3:$A$722,$A646))/_xlfn.STDEV.S(_xlfn._xlws.FILTER($AG$3:$AG$722,$A$3:$A$722=$A646)),"")</f>
        <v>0.51679625026325282</v>
      </c>
      <c r="AL646" s="31">
        <f t="array" ref="AL646">IFERROR((AH646-AVERAGEIFS($AH$3:$AH$722,$A$3:$A$722,$A646))/_xlfn.STDEV.S(_xlfn._xlws.FILTER($AH$3:$AH$722,$A$3:$A$722=$A646)),"")</f>
        <v>0.95318849605765499</v>
      </c>
      <c r="AM646" s="18">
        <f t="shared" si="210"/>
        <v>-0.29607971541716649</v>
      </c>
      <c r="AN646" s="18">
        <f t="shared" si="211"/>
        <v>0.10160326555132504</v>
      </c>
      <c r="AO646">
        <f t="shared" si="212"/>
        <v>-0.39768298096849153</v>
      </c>
      <c r="AP646">
        <f t="shared" si="213"/>
        <v>1.2239030314498003</v>
      </c>
      <c r="AQ646">
        <f t="shared" si="214"/>
        <v>1.4676842514851816</v>
      </c>
      <c r="AR646" s="18" t="str">
        <f t="shared" si="215"/>
        <v>D. 균형일치형</v>
      </c>
      <c r="AS646">
        <f t="shared" si="216"/>
        <v>0</v>
      </c>
      <c r="AT646">
        <f t="shared" si="217"/>
        <v>4</v>
      </c>
      <c r="AU646">
        <f t="shared" si="218"/>
        <v>0</v>
      </c>
      <c r="AV646">
        <f t="shared" si="219"/>
        <v>4.5</v>
      </c>
    </row>
    <row r="647" spans="1:48" x14ac:dyDescent="0.3">
      <c r="A647" t="s">
        <v>156</v>
      </c>
      <c r="B647" t="s">
        <v>153</v>
      </c>
      <c r="C647">
        <v>2025</v>
      </c>
      <c r="D647" t="s">
        <v>95</v>
      </c>
      <c r="E647">
        <v>6</v>
      </c>
      <c r="F647">
        <v>6</v>
      </c>
      <c r="G647">
        <v>8</v>
      </c>
      <c r="H647">
        <v>6</v>
      </c>
      <c r="I647">
        <f t="shared" si="200"/>
        <v>6.2</v>
      </c>
      <c r="J647">
        <f t="array" ref="J647">STDEV(IF(($B$3:$B$722=$B647)*($C$3:$C$722=$C647)*($D$3:$D$722=$D647),$E$3:$E$722))</f>
        <v>0.63245553203367588</v>
      </c>
      <c r="K647">
        <f t="shared" si="201"/>
        <v>5.6</v>
      </c>
      <c r="L647">
        <f t="array" ref="L647">STDEV(IF(($B$3:$B$722=$B647)*($C$3:$C$722=$C647)*($D$3:$D$722=$D647),$F$3:$F$722))</f>
        <v>0.84327404271156636</v>
      </c>
      <c r="M647">
        <f t="shared" si="202"/>
        <v>7</v>
      </c>
      <c r="N647">
        <f t="array" ref="N647">STDEV(IF(($B$3:$B$722=$B647)*($C$3:$C$722=$C647)*($D$3:$D$722=$D647),$G$3:$G$722))</f>
        <v>1.4142135623730951</v>
      </c>
      <c r="O647">
        <f t="shared" si="203"/>
        <v>5.2</v>
      </c>
      <c r="P647">
        <f t="array" ref="P647">STDEV(IF(($B$3:$B$722=$B647)*($C$3:$C$722=$C647)*($D$3:$D$722=$D647),$H$3:$H$722))</f>
        <v>1.3984117975602031</v>
      </c>
      <c r="Q647" s="35">
        <f t="shared" si="204"/>
        <v>-0.31622776601683822</v>
      </c>
      <c r="R647">
        <f t="shared" si="205"/>
        <v>0.47434164902525816</v>
      </c>
      <c r="S647">
        <f t="shared" si="206"/>
        <v>0.70710678118654746</v>
      </c>
      <c r="T647">
        <f t="shared" si="207"/>
        <v>0.5720775535473549</v>
      </c>
      <c r="U647" s="22">
        <v>0.1229007142857142</v>
      </c>
      <c r="V647">
        <v>47</v>
      </c>
      <c r="W647">
        <v>30</v>
      </c>
      <c r="X647">
        <v>63</v>
      </c>
      <c r="Y647">
        <v>140</v>
      </c>
      <c r="AF647">
        <v>0</v>
      </c>
      <c r="AG647" s="28">
        <f t="shared" si="208"/>
        <v>0</v>
      </c>
      <c r="AH647" s="31">
        <f t="shared" si="209"/>
        <v>0</v>
      </c>
      <c r="AI647" s="22" cm="1">
        <f t="array" ref="AI647">IF(U647="",0,IFERROR((U647-AVERAGEIFS($U$3:$U$722,$A$3:$A$722,$A647))/_xlfn.STDEV.S(_xlfn._xlws.FILTER($U$3:$U$722,$A$3:$A$722=$A647)),0))</f>
        <v>1.3225185358033857</v>
      </c>
      <c r="AJ647" s="25">
        <f t="array" ref="AJ647">IFERROR((Z647-AVERAGEIFS($Z$3:$Z$722,$A$3:$A$722,$A647))/_xlfn.STDEV.S(_xlfn._xlws.FILTER($Z$3:$Z$722,$A$3:$A$722=$A647)),"")</f>
        <v>-12.627293055939072</v>
      </c>
      <c r="AK647" s="28">
        <f t="array" ref="AK647">IFERROR((AG647-AVERAGEIFS($AG$3:$AG$722,$A$3:$A$722,$A647))/_xlfn.STDEV.S(_xlfn._xlws.FILTER($AG$3:$AG$722,$A$3:$A$722=$A647)),"")</f>
        <v>-2.1115323685412415</v>
      </c>
      <c r="AL647" s="31">
        <f t="array" ref="AL647">IFERROR((AH647-AVERAGEIFS($AH$3:$AH$722,$A$3:$A$722,$A647))/_xlfn.STDEV.S(_xlfn._xlws.FILTER($AH$3:$AH$722,$A$3:$A$722=$A647)),"")</f>
        <v>-1.972325987165803</v>
      </c>
      <c r="AM647" s="18">
        <f t="shared" si="210"/>
        <v>1.638746301820224</v>
      </c>
      <c r="AN647" s="18">
        <f t="shared" si="211"/>
        <v>-12.311065289922233</v>
      </c>
      <c r="AO647">
        <f t="shared" si="212"/>
        <v>13.949811591742458</v>
      </c>
      <c r="AP647">
        <f t="shared" si="213"/>
        <v>-2.818639149727789</v>
      </c>
      <c r="AQ647">
        <f t="shared" si="214"/>
        <v>-2.5444035407131578</v>
      </c>
      <c r="AR647" s="18" t="str">
        <f t="shared" si="215"/>
        <v>C. 내부은폐형</v>
      </c>
      <c r="AS647">
        <f t="shared" si="216"/>
        <v>4</v>
      </c>
      <c r="AT647">
        <f t="shared" si="217"/>
        <v>0</v>
      </c>
      <c r="AU647">
        <f t="shared" si="218"/>
        <v>4.5</v>
      </c>
      <c r="AV647" t="str">
        <f t="shared" si="219"/>
        <v/>
      </c>
    </row>
    <row r="648" spans="1:48" x14ac:dyDescent="0.3">
      <c r="A648" t="s">
        <v>156</v>
      </c>
      <c r="B648" t="s">
        <v>153</v>
      </c>
      <c r="C648">
        <v>2025</v>
      </c>
      <c r="D648" t="s">
        <v>96</v>
      </c>
      <c r="E648">
        <v>6</v>
      </c>
      <c r="F648">
        <v>6</v>
      </c>
      <c r="G648">
        <v>8</v>
      </c>
      <c r="H648">
        <v>6</v>
      </c>
      <c r="I648">
        <f t="shared" si="200"/>
        <v>6.2</v>
      </c>
      <c r="J648">
        <f t="array" ref="J648">STDEV(IF(($B$3:$B$722=$B648)*($C$3:$C$722=$C648)*($D$3:$D$722=$D648),$E$3:$E$722))</f>
        <v>0.63245553203367588</v>
      </c>
      <c r="K648">
        <f t="shared" si="201"/>
        <v>5.6</v>
      </c>
      <c r="L648">
        <f t="array" ref="L648">STDEV(IF(($B$3:$B$722=$B648)*($C$3:$C$722=$C648)*($D$3:$D$722=$D648),$F$3:$F$722))</f>
        <v>0.84327404271156636</v>
      </c>
      <c r="M648">
        <f t="shared" si="202"/>
        <v>7</v>
      </c>
      <c r="N648">
        <f t="array" ref="N648">STDEV(IF(($B$3:$B$722=$B648)*($C$3:$C$722=$C648)*($D$3:$D$722=$D648),$G$3:$G$722))</f>
        <v>1.4142135623730951</v>
      </c>
      <c r="O648">
        <f t="shared" si="203"/>
        <v>5.2</v>
      </c>
      <c r="P648">
        <f t="array" ref="P648">STDEV(IF(($B$3:$B$722=$B648)*($C$3:$C$722=$C648)*($D$3:$D$722=$D648),$H$3:$H$722))</f>
        <v>1.3984117975602031</v>
      </c>
      <c r="Q648" s="35">
        <f t="shared" si="204"/>
        <v>-0.31622776601683822</v>
      </c>
      <c r="R648">
        <f t="shared" si="205"/>
        <v>0.47434164902525816</v>
      </c>
      <c r="S648">
        <f t="shared" si="206"/>
        <v>0.70710678118654746</v>
      </c>
      <c r="T648">
        <f t="shared" si="207"/>
        <v>0.5720775535473549</v>
      </c>
      <c r="U648" s="22">
        <v>2.2104294478527001E-3</v>
      </c>
      <c r="V648">
        <v>44</v>
      </c>
      <c r="W648">
        <v>33</v>
      </c>
      <c r="X648">
        <v>86</v>
      </c>
      <c r="Y648">
        <v>163</v>
      </c>
      <c r="Z648" s="25">
        <v>4</v>
      </c>
      <c r="AA648" s="28">
        <v>3.5</v>
      </c>
      <c r="AB648" s="28">
        <v>5</v>
      </c>
      <c r="AC648" s="28">
        <v>5</v>
      </c>
      <c r="AD648" s="31">
        <v>4</v>
      </c>
      <c r="AE648" s="31">
        <v>3</v>
      </c>
      <c r="AF648">
        <v>2</v>
      </c>
      <c r="AG648" s="28">
        <f t="shared" si="208"/>
        <v>4.5</v>
      </c>
      <c r="AH648" s="31">
        <f t="shared" si="209"/>
        <v>3.5</v>
      </c>
      <c r="AI648" s="22" cm="1">
        <f t="array" ref="AI648">IF(U648="",0,IFERROR((U648-AVERAGEIFS($U$3:$U$722,$A$3:$A$722,$A648))/_xlfn.STDEV.S(_xlfn._xlws.FILTER($U$3:$U$722,$A$3:$A$722=$A648)),0))</f>
        <v>0.64547116756692235</v>
      </c>
      <c r="AJ648" s="25">
        <f t="array" ref="AJ648">IFERROR((Z648-AVERAGEIFS($Z$3:$Z$722,$A$3:$A$722,$A648))/_xlfn.STDEV.S(_xlfn._xlws.FILTER($Z$3:$Z$722,$A$3:$A$722=$A648)),"")</f>
        <v>0.27776933140573606</v>
      </c>
      <c r="AK648" s="28">
        <f t="array" ref="AK648">IFERROR((AG648-AVERAGEIFS($AG$3:$AG$722,$A$3:$A$722,$A648))/_xlfn.STDEV.S(_xlfn._xlws.FILTER($AG$3:$AG$722,$A$3:$A$722=$A648)),"")</f>
        <v>0.72706253976761215</v>
      </c>
      <c r="AL648" s="31">
        <f t="array" ref="AL648">IFERROR((AH648-AVERAGEIFS($AH$3:$AH$722,$A$3:$A$722,$A648))/_xlfn.STDEV.S(_xlfn._xlws.FILTER($AH$3:$AH$722,$A$3:$A$722=$A648)),"")</f>
        <v>0.58749918565472281</v>
      </c>
      <c r="AM648" s="18">
        <f t="shared" si="210"/>
        <v>0.96169893358376057</v>
      </c>
      <c r="AN648" s="18">
        <f t="shared" si="211"/>
        <v>0.59399709742257434</v>
      </c>
      <c r="AO648">
        <f t="shared" si="212"/>
        <v>0.36770183616118629</v>
      </c>
      <c r="AP648">
        <f t="shared" si="213"/>
        <v>1.9955758581064686E-2</v>
      </c>
      <c r="AQ648">
        <f t="shared" si="214"/>
        <v>1.5421632107367911E-2</v>
      </c>
      <c r="AR648" s="18" t="str">
        <f t="shared" si="215"/>
        <v>E. 총체적과소형</v>
      </c>
      <c r="AS648">
        <f t="shared" si="216"/>
        <v>0</v>
      </c>
      <c r="AT648">
        <f t="shared" si="217"/>
        <v>4.5</v>
      </c>
      <c r="AU648" t="str">
        <f t="shared" si="218"/>
        <v/>
      </c>
      <c r="AV648" t="str">
        <f t="shared" si="219"/>
        <v/>
      </c>
    </row>
    <row r="649" spans="1:48" x14ac:dyDescent="0.3">
      <c r="A649" t="s">
        <v>156</v>
      </c>
      <c r="B649" t="s">
        <v>153</v>
      </c>
      <c r="C649">
        <v>2025</v>
      </c>
      <c r="D649" t="s">
        <v>97</v>
      </c>
      <c r="E649">
        <v>6</v>
      </c>
      <c r="F649">
        <v>6</v>
      </c>
      <c r="G649">
        <v>8</v>
      </c>
      <c r="H649">
        <v>6</v>
      </c>
      <c r="I649">
        <f t="shared" si="200"/>
        <v>6.2</v>
      </c>
      <c r="J649">
        <f t="array" ref="J649">STDEV(IF(($B$3:$B$722=$B649)*($C$3:$C$722=$C649)*($D$3:$D$722=$D649),$E$3:$E$722))</f>
        <v>0.63245553203367588</v>
      </c>
      <c r="K649">
        <f t="shared" si="201"/>
        <v>5.6</v>
      </c>
      <c r="L649">
        <f t="array" ref="L649">STDEV(IF(($B$3:$B$722=$B649)*($C$3:$C$722=$C649)*($D$3:$D$722=$D649),$F$3:$F$722))</f>
        <v>0.84327404271156636</v>
      </c>
      <c r="M649">
        <f t="shared" si="202"/>
        <v>7</v>
      </c>
      <c r="N649">
        <f t="array" ref="N649">STDEV(IF(($B$3:$B$722=$B649)*($C$3:$C$722=$C649)*($D$3:$D$722=$D649),$G$3:$G$722))</f>
        <v>1.4142135623730951</v>
      </c>
      <c r="O649">
        <f t="shared" si="203"/>
        <v>5.2</v>
      </c>
      <c r="P649">
        <f t="array" ref="P649">STDEV(IF(($B$3:$B$722=$B649)*($C$3:$C$722=$C649)*($D$3:$D$722=$D649),$H$3:$H$722))</f>
        <v>1.3984117975602031</v>
      </c>
      <c r="Q649" s="35">
        <f t="shared" si="204"/>
        <v>-0.31622776601683822</v>
      </c>
      <c r="R649">
        <f t="shared" si="205"/>
        <v>0.47434164902525816</v>
      </c>
      <c r="S649">
        <f t="shared" si="206"/>
        <v>0.70710678118654746</v>
      </c>
      <c r="T649">
        <f t="shared" si="207"/>
        <v>0.5720775535473549</v>
      </c>
      <c r="U649" s="22">
        <v>-0.2243256756756756</v>
      </c>
      <c r="V649">
        <v>5</v>
      </c>
      <c r="W649">
        <v>22</v>
      </c>
      <c r="X649">
        <v>47</v>
      </c>
      <c r="Y649">
        <v>74</v>
      </c>
      <c r="AF649">
        <v>0</v>
      </c>
      <c r="AG649" s="28">
        <f t="shared" si="208"/>
        <v>0</v>
      </c>
      <c r="AH649" s="31">
        <f t="shared" si="209"/>
        <v>0</v>
      </c>
      <c r="AI649" s="22" cm="1">
        <f t="array" ref="AI649">IF(U649="",0,IFERROR((U649-AVERAGEIFS($U$3:$U$722,$A$3:$A$722,$A649))/_xlfn.STDEV.S(_xlfn._xlws.FILTER($U$3:$U$722,$A$3:$A$722=$A649)),0))</f>
        <v>-0.62534921363006102</v>
      </c>
      <c r="AJ649" s="25">
        <f t="array" ref="AJ649">IFERROR((Z649-AVERAGEIFS($Z$3:$Z$722,$A$3:$A$722,$A649))/_xlfn.STDEV.S(_xlfn._xlws.FILTER($Z$3:$Z$722,$A$3:$A$722=$A649)),"")</f>
        <v>-12.627293055939072</v>
      </c>
      <c r="AK649" s="28">
        <f t="array" ref="AK649">IFERROR((AG649-AVERAGEIFS($AG$3:$AG$722,$A$3:$A$722,$A649))/_xlfn.STDEV.S(_xlfn._xlws.FILTER($AG$3:$AG$722,$A$3:$A$722=$A649)),"")</f>
        <v>-2.1115323685412415</v>
      </c>
      <c r="AL649" s="31">
        <f t="array" ref="AL649">IFERROR((AH649-AVERAGEIFS($AH$3:$AH$722,$A$3:$A$722,$A649))/_xlfn.STDEV.S(_xlfn._xlws.FILTER($AH$3:$AH$722,$A$3:$A$722=$A649)),"")</f>
        <v>-1.972325987165803</v>
      </c>
      <c r="AM649" s="18">
        <f t="shared" si="210"/>
        <v>-0.3091214476132228</v>
      </c>
      <c r="AN649" s="18">
        <f t="shared" si="211"/>
        <v>-12.311065289922233</v>
      </c>
      <c r="AO649">
        <f t="shared" si="212"/>
        <v>12.001943842309011</v>
      </c>
      <c r="AP649">
        <f t="shared" si="213"/>
        <v>-2.818639149727789</v>
      </c>
      <c r="AQ649">
        <f t="shared" si="214"/>
        <v>-2.5444035407131578</v>
      </c>
      <c r="AR649" s="18" t="str">
        <f t="shared" si="215"/>
        <v>A. 총체적과장형</v>
      </c>
      <c r="AS649">
        <f t="shared" si="216"/>
        <v>4.5</v>
      </c>
      <c r="AT649" t="str">
        <f t="shared" si="217"/>
        <v/>
      </c>
      <c r="AU649" t="str">
        <f t="shared" si="218"/>
        <v/>
      </c>
      <c r="AV649" t="str">
        <f t="shared" si="219"/>
        <v/>
      </c>
    </row>
    <row r="650" spans="1:48" x14ac:dyDescent="0.3">
      <c r="A650" t="s">
        <v>156</v>
      </c>
      <c r="B650" t="s">
        <v>153</v>
      </c>
      <c r="C650">
        <v>2025</v>
      </c>
      <c r="D650" t="s">
        <v>98</v>
      </c>
      <c r="E650">
        <v>6</v>
      </c>
      <c r="F650">
        <v>6</v>
      </c>
      <c r="G650">
        <v>8</v>
      </c>
      <c r="H650">
        <v>6</v>
      </c>
      <c r="I650">
        <f t="shared" si="200"/>
        <v>6.2</v>
      </c>
      <c r="J650">
        <f t="array" ref="J650">STDEV(IF(($B$3:$B$722=$B650)*($C$3:$C$722=$C650)*($D$3:$D$722=$D650),$E$3:$E$722))</f>
        <v>0.63245553203367588</v>
      </c>
      <c r="K650">
        <f t="shared" si="201"/>
        <v>5.6</v>
      </c>
      <c r="L650">
        <f t="array" ref="L650">STDEV(IF(($B$3:$B$722=$B650)*($C$3:$C$722=$C650)*($D$3:$D$722=$D650),$F$3:$F$722))</f>
        <v>0.84327404271156636</v>
      </c>
      <c r="M650">
        <f t="shared" si="202"/>
        <v>7</v>
      </c>
      <c r="N650">
        <f t="array" ref="N650">STDEV(IF(($B$3:$B$722=$B650)*($C$3:$C$722=$C650)*($D$3:$D$722=$D650),$G$3:$G$722))</f>
        <v>1.4142135623730951</v>
      </c>
      <c r="O650">
        <f t="shared" si="203"/>
        <v>5.2</v>
      </c>
      <c r="P650">
        <f t="array" ref="P650">STDEV(IF(($B$3:$B$722=$B650)*($C$3:$C$722=$C650)*($D$3:$D$722=$D650),$H$3:$H$722))</f>
        <v>1.3984117975602031</v>
      </c>
      <c r="Q650" s="35">
        <f t="shared" si="204"/>
        <v>-0.31622776601683822</v>
      </c>
      <c r="R650">
        <f t="shared" si="205"/>
        <v>0.47434164902525816</v>
      </c>
      <c r="S650">
        <f t="shared" si="206"/>
        <v>0.70710678118654746</v>
      </c>
      <c r="T650">
        <f t="shared" si="207"/>
        <v>0.5720775535473549</v>
      </c>
      <c r="U650" s="22">
        <v>-0.25882187499999998</v>
      </c>
      <c r="V650">
        <v>14</v>
      </c>
      <c r="W650">
        <v>39</v>
      </c>
      <c r="X650">
        <v>43</v>
      </c>
      <c r="Y650">
        <v>96</v>
      </c>
      <c r="Z650" s="25">
        <v>4.5</v>
      </c>
      <c r="AA650" s="28">
        <v>3.5</v>
      </c>
      <c r="AB650" s="28">
        <v>4.5</v>
      </c>
      <c r="AC650" s="28">
        <v>4.5</v>
      </c>
      <c r="AD650" s="31">
        <v>4</v>
      </c>
      <c r="AE650" s="31">
        <v>3</v>
      </c>
      <c r="AF650">
        <v>2</v>
      </c>
      <c r="AG650" s="28">
        <f t="shared" si="208"/>
        <v>4.166666666666667</v>
      </c>
      <c r="AH650" s="31">
        <f t="shared" si="209"/>
        <v>3.5</v>
      </c>
      <c r="AI650" s="22" cm="1">
        <f t="array" ref="AI650">IF(U650="",0,IFERROR((U650-AVERAGEIFS($U$3:$U$722,$A$3:$A$722,$A650))/_xlfn.STDEV.S(_xlfn._xlws.FILTER($U$3:$U$722,$A$3:$A$722=$A650)),0))</f>
        <v>-0.81886570916299284</v>
      </c>
      <c r="AJ650" s="25">
        <f t="array" ref="AJ650">IFERROR((Z650-AVERAGEIFS($Z$3:$Z$722,$A$3:$A$722,$A650))/_xlfn.STDEV.S(_xlfn._xlws.FILTER($Z$3:$Z$722,$A$3:$A$722=$A650)),"")</f>
        <v>1.8909021298238371</v>
      </c>
      <c r="AK650" s="28">
        <f t="array" ref="AK650">IFERROR((AG650-AVERAGEIFS($AG$3:$AG$722,$A$3:$A$722,$A650))/_xlfn.STDEV.S(_xlfn._xlws.FILTER($AG$3:$AG$722,$A$3:$A$722=$A650)),"")</f>
        <v>0.51679625026325282</v>
      </c>
      <c r="AL650" s="31">
        <f t="array" ref="AL650">IFERROR((AH650-AVERAGEIFS($AH$3:$AH$722,$A$3:$A$722,$A650))/_xlfn.STDEV.S(_xlfn._xlws.FILTER($AH$3:$AH$722,$A$3:$A$722=$A650)),"")</f>
        <v>0.58749918565472281</v>
      </c>
      <c r="AM650" s="18">
        <f t="shared" si="210"/>
        <v>-0.50263794314615462</v>
      </c>
      <c r="AN650" s="18">
        <f t="shared" si="211"/>
        <v>2.2071298958406755</v>
      </c>
      <c r="AO650">
        <f t="shared" si="212"/>
        <v>-2.70976783898683</v>
      </c>
      <c r="AP650">
        <f t="shared" si="213"/>
        <v>-0.19031053092329464</v>
      </c>
      <c r="AQ650">
        <f t="shared" si="214"/>
        <v>1.5421632107367911E-2</v>
      </c>
      <c r="AR650" s="18" t="str">
        <f t="shared" si="215"/>
        <v>B. 외부미화형</v>
      </c>
      <c r="AS650" t="str">
        <f t="shared" si="216"/>
        <v/>
      </c>
      <c r="AT650" t="str">
        <f t="shared" si="217"/>
        <v/>
      </c>
      <c r="AU650" t="str">
        <f t="shared" si="218"/>
        <v/>
      </c>
      <c r="AV650" t="str">
        <f t="shared" si="219"/>
        <v/>
      </c>
    </row>
    <row r="651" spans="1:48" x14ac:dyDescent="0.3">
      <c r="A651" t="s">
        <v>157</v>
      </c>
      <c r="B651" t="s">
        <v>153</v>
      </c>
      <c r="C651">
        <v>2023</v>
      </c>
      <c r="D651" t="s">
        <v>87</v>
      </c>
      <c r="E651">
        <v>6</v>
      </c>
      <c r="F651">
        <v>8</v>
      </c>
      <c r="G651">
        <v>6</v>
      </c>
      <c r="H651">
        <v>6</v>
      </c>
      <c r="I651">
        <f t="shared" si="200"/>
        <v>6</v>
      </c>
      <c r="J651">
        <f t="array" ref="J651">STDEV(IF(($B$3:$B$722=$B651)*($C$3:$C$722=$C651)*($D$3:$D$722=$D651),$E$3:$E$722))</f>
        <v>0.94280904158206336</v>
      </c>
      <c r="K651">
        <f t="shared" si="201"/>
        <v>5.8</v>
      </c>
      <c r="L651">
        <f t="array" ref="L651">STDEV(IF(($B$3:$B$722=$B651)*($C$3:$C$722=$C651)*($D$3:$D$722=$D651),$F$3:$F$722))</f>
        <v>1.4757295747452446</v>
      </c>
      <c r="M651">
        <f t="shared" si="202"/>
        <v>7</v>
      </c>
      <c r="N651">
        <f t="array" ref="N651">STDEV(IF(($B$3:$B$722=$B651)*($C$3:$C$722=$C651)*($D$3:$D$722=$D651),$G$3:$G$722))</f>
        <v>1.0540925533894598</v>
      </c>
      <c r="O651">
        <f t="shared" si="203"/>
        <v>5.4</v>
      </c>
      <c r="P651">
        <f t="array" ref="P651">STDEV(IF(($B$3:$B$722=$B651)*($C$3:$C$722=$C651)*($D$3:$D$722=$D651),$H$3:$H$722))</f>
        <v>1.3498971154211048</v>
      </c>
      <c r="Q651" s="35">
        <f t="shared" si="204"/>
        <v>0</v>
      </c>
      <c r="R651">
        <f t="shared" si="205"/>
        <v>1.4907880397936637</v>
      </c>
      <c r="S651">
        <f t="shared" si="206"/>
        <v>-0.94868329805051377</v>
      </c>
      <c r="T651">
        <f t="shared" si="207"/>
        <v>0.44447831849231539</v>
      </c>
      <c r="U651" s="22">
        <v>0.4064725563909774</v>
      </c>
      <c r="V651">
        <v>127</v>
      </c>
      <c r="W651">
        <v>12</v>
      </c>
      <c r="X651">
        <v>127</v>
      </c>
      <c r="Y651">
        <v>266</v>
      </c>
      <c r="Z651">
        <v>3.1898734177215191</v>
      </c>
      <c r="AA651">
        <v>3.0632911392405058</v>
      </c>
      <c r="AB651">
        <v>3.1392405063291142</v>
      </c>
      <c r="AC651">
        <v>3.0506329113924049</v>
      </c>
      <c r="AD651">
        <v>3.0632911392405058</v>
      </c>
      <c r="AE651">
        <v>2.4936708860759489</v>
      </c>
      <c r="AF651">
        <v>79</v>
      </c>
      <c r="AG651" s="28">
        <f t="shared" si="208"/>
        <v>3.0843881856540083</v>
      </c>
      <c r="AH651" s="31">
        <f t="shared" si="209"/>
        <v>2.7784810126582276</v>
      </c>
      <c r="AI651" s="22" cm="1">
        <f t="array" ref="AI651">IF(U651="",0,IFERROR((U651-AVERAGEIFS($U$3:$U$722,$A$3:$A$722,$A651))/_xlfn.STDEV.S(_xlfn._xlws.FILTER($U$3:$U$722,$A$3:$A$722=$A651)),0))</f>
        <v>-0.97820926278080633</v>
      </c>
      <c r="AJ651" s="25">
        <f t="array" ref="AJ651">IFERROR((Z651-AVERAGEIFS($Z$3:$Z$722,$A$3:$A$722,$A651))/_xlfn.STDEV.S(_xlfn._xlws.FILTER($Z$3:$Z$722,$A$3:$A$722=$A651)),"")</f>
        <v>-1.210080649102055</v>
      </c>
      <c r="AK651" s="28">
        <f t="array" ref="AK651">IFERROR((AG651-AVERAGEIFS($AG$3:$AG$722,$A$3:$A$722,$A651))/_xlfn.STDEV.S(_xlfn._xlws.FILTER($AG$3:$AG$722,$A$3:$A$722=$A651)),"")</f>
        <v>-1.0461661752006053</v>
      </c>
      <c r="AL651" s="31">
        <f t="array" ref="AL651">IFERROR((AH651-AVERAGEIFS($AH$3:$AH$722,$A$3:$A$722,$A651))/_xlfn.STDEV.S(_xlfn._xlws.FILTER($AH$3:$AH$722,$A$3:$A$722=$A651)),"")</f>
        <v>-0.71764283068256485</v>
      </c>
      <c r="AM651" s="18">
        <f t="shared" si="210"/>
        <v>-0.97820926278080633</v>
      </c>
      <c r="AN651" s="18">
        <f t="shared" si="211"/>
        <v>-1.210080649102055</v>
      </c>
      <c r="AO651">
        <f t="shared" si="212"/>
        <v>0.23187138632124871</v>
      </c>
      <c r="AP651">
        <f t="shared" si="213"/>
        <v>-9.7482877150091518E-2</v>
      </c>
      <c r="AQ651">
        <f t="shared" si="214"/>
        <v>-1.1621211491748802</v>
      </c>
      <c r="AR651" s="18" t="str">
        <f t="shared" si="215"/>
        <v>A. 총체적과장형</v>
      </c>
      <c r="AS651">
        <f t="shared" si="216"/>
        <v>3.3636363636363642</v>
      </c>
      <c r="AT651">
        <f t="shared" si="217"/>
        <v>3.2666666666666671</v>
      </c>
      <c r="AU651">
        <f t="shared" si="218"/>
        <v>3.3235294117647061</v>
      </c>
      <c r="AV651">
        <f t="shared" si="219"/>
        <v>3.405594405594405</v>
      </c>
    </row>
    <row r="652" spans="1:48" x14ac:dyDescent="0.3">
      <c r="A652" t="s">
        <v>157</v>
      </c>
      <c r="B652" t="s">
        <v>153</v>
      </c>
      <c r="C652">
        <v>2023</v>
      </c>
      <c r="D652" t="s">
        <v>88</v>
      </c>
      <c r="E652">
        <v>6</v>
      </c>
      <c r="F652">
        <v>8</v>
      </c>
      <c r="G652">
        <v>6</v>
      </c>
      <c r="H652">
        <v>6</v>
      </c>
      <c r="I652">
        <f t="shared" si="200"/>
        <v>6</v>
      </c>
      <c r="J652">
        <f t="array" ref="J652">STDEV(IF(($B$3:$B$722=$B652)*($C$3:$C$722=$C652)*($D$3:$D$722=$D652),$E$3:$E$722))</f>
        <v>0.94280904158206336</v>
      </c>
      <c r="K652">
        <f t="shared" si="201"/>
        <v>5.8</v>
      </c>
      <c r="L652">
        <f t="array" ref="L652">STDEV(IF(($B$3:$B$722=$B652)*($C$3:$C$722=$C652)*($D$3:$D$722=$D652),$F$3:$F$722))</f>
        <v>1.4757295747452446</v>
      </c>
      <c r="M652">
        <f t="shared" si="202"/>
        <v>7</v>
      </c>
      <c r="N652">
        <f t="array" ref="N652">STDEV(IF(($B$3:$B$722=$B652)*($C$3:$C$722=$C652)*($D$3:$D$722=$D652),$G$3:$G$722))</f>
        <v>1.0540925533894598</v>
      </c>
      <c r="O652">
        <f t="shared" si="203"/>
        <v>5.4</v>
      </c>
      <c r="P652">
        <f t="array" ref="P652">STDEV(IF(($B$3:$B$722=$B652)*($C$3:$C$722=$C652)*($D$3:$D$722=$D652),$H$3:$H$722))</f>
        <v>1.3498971154211048</v>
      </c>
      <c r="Q652" s="35">
        <f t="shared" si="204"/>
        <v>0</v>
      </c>
      <c r="R652">
        <f t="shared" si="205"/>
        <v>1.4907880397936637</v>
      </c>
      <c r="S652">
        <f t="shared" si="206"/>
        <v>-0.94868329805051377</v>
      </c>
      <c r="T652">
        <f t="shared" si="207"/>
        <v>0.44447831849231539</v>
      </c>
      <c r="U652" s="22">
        <v>0.4099963636363636</v>
      </c>
      <c r="V652">
        <v>165</v>
      </c>
      <c r="W652">
        <v>7</v>
      </c>
      <c r="X652">
        <v>158</v>
      </c>
      <c r="Y652">
        <v>330</v>
      </c>
      <c r="Z652">
        <v>3.3636363636363642</v>
      </c>
      <c r="AA652">
        <v>3.1818181818181821</v>
      </c>
      <c r="AB652">
        <v>3.2</v>
      </c>
      <c r="AC652">
        <v>3.1090909090909089</v>
      </c>
      <c r="AD652">
        <v>3.0909090909090908</v>
      </c>
      <c r="AE652">
        <v>2.6363636363636358</v>
      </c>
      <c r="AF652">
        <v>110</v>
      </c>
      <c r="AG652" s="28">
        <f t="shared" si="208"/>
        <v>3.163636363636364</v>
      </c>
      <c r="AH652" s="31">
        <f t="shared" si="209"/>
        <v>2.8636363636363633</v>
      </c>
      <c r="AI652" s="22" cm="1">
        <f t="array" ref="AI652">IF(U652="",0,IFERROR((U652-AVERAGEIFS($U$3:$U$722,$A$3:$A$722,$A652))/_xlfn.STDEV.S(_xlfn._xlws.FILTER($U$3:$U$722,$A$3:$A$722=$A652)),0))</f>
        <v>-0.92876942324882472</v>
      </c>
      <c r="AJ652" s="25">
        <f t="array" ref="AJ652">IFERROR((Z652-AVERAGEIFS($Z$3:$Z$722,$A$3:$A$722,$A652))/_xlfn.STDEV.S(_xlfn._xlws.FILTER($Z$3:$Z$722,$A$3:$A$722=$A652)),"")</f>
        <v>0.15618943773344551</v>
      </c>
      <c r="AK652" s="28">
        <f t="array" ref="AK652">IFERROR((AG652-AVERAGEIFS($AG$3:$AG$722,$A$3:$A$722,$A652))/_xlfn.STDEV.S(_xlfn._xlws.FILTER($AG$3:$AG$722,$A$3:$A$722=$A652)),"")</f>
        <v>-0.29877948752772737</v>
      </c>
      <c r="AL652" s="31">
        <f t="array" ref="AL652">IFERROR((AH652-AVERAGEIFS($AH$3:$AH$722,$A$3:$A$722,$A652))/_xlfn.STDEV.S(_xlfn._xlws.FILTER($AH$3:$AH$722,$A$3:$A$722=$A652)),"")</f>
        <v>0.14620016700322139</v>
      </c>
      <c r="AM652" s="18">
        <f t="shared" si="210"/>
        <v>-0.92876942324882472</v>
      </c>
      <c r="AN652" s="18">
        <f t="shared" si="211"/>
        <v>0.15618943773344551</v>
      </c>
      <c r="AO652">
        <f t="shared" si="212"/>
        <v>-1.0849588609822702</v>
      </c>
      <c r="AP652">
        <f t="shared" si="213"/>
        <v>0.64990381052278634</v>
      </c>
      <c r="AQ652">
        <f t="shared" si="214"/>
        <v>-0.29827815148909398</v>
      </c>
      <c r="AR652" s="18" t="str">
        <f t="shared" si="215"/>
        <v>D. 균형일치형</v>
      </c>
      <c r="AS652">
        <f t="shared" si="216"/>
        <v>3.2666666666666671</v>
      </c>
      <c r="AT652">
        <f t="shared" si="217"/>
        <v>3.3235294117647061</v>
      </c>
      <c r="AU652">
        <f t="shared" si="218"/>
        <v>3.405594405594405</v>
      </c>
      <c r="AV652">
        <f t="shared" si="219"/>
        <v>3.4484848484848478</v>
      </c>
    </row>
    <row r="653" spans="1:48" x14ac:dyDescent="0.3">
      <c r="A653" t="s">
        <v>157</v>
      </c>
      <c r="B653" t="s">
        <v>153</v>
      </c>
      <c r="C653">
        <v>2023</v>
      </c>
      <c r="D653" t="s">
        <v>89</v>
      </c>
      <c r="E653">
        <v>6</v>
      </c>
      <c r="F653">
        <v>8</v>
      </c>
      <c r="G653">
        <v>6</v>
      </c>
      <c r="H653">
        <v>6</v>
      </c>
      <c r="I653">
        <f t="shared" si="200"/>
        <v>6</v>
      </c>
      <c r="J653">
        <f t="array" ref="J653">STDEV(IF(($B$3:$B$722=$B653)*($C$3:$C$722=$C653)*($D$3:$D$722=$D653),$E$3:$E$722))</f>
        <v>0.94280904158206336</v>
      </c>
      <c r="K653">
        <f t="shared" si="201"/>
        <v>5.8</v>
      </c>
      <c r="L653">
        <f t="array" ref="L653">STDEV(IF(($B$3:$B$722=$B653)*($C$3:$C$722=$C653)*($D$3:$D$722=$D653),$F$3:$F$722))</f>
        <v>1.4757295747452446</v>
      </c>
      <c r="M653">
        <f t="shared" si="202"/>
        <v>7</v>
      </c>
      <c r="N653">
        <f t="array" ref="N653">STDEV(IF(($B$3:$B$722=$B653)*($C$3:$C$722=$C653)*($D$3:$D$722=$D653),$G$3:$G$722))</f>
        <v>1.0540925533894598</v>
      </c>
      <c r="O653">
        <f t="shared" si="203"/>
        <v>5.4</v>
      </c>
      <c r="P653">
        <f t="array" ref="P653">STDEV(IF(($B$3:$B$722=$B653)*($C$3:$C$722=$C653)*($D$3:$D$722=$D653),$H$3:$H$722))</f>
        <v>1.3498971154211048</v>
      </c>
      <c r="Q653" s="35">
        <f t="shared" si="204"/>
        <v>0</v>
      </c>
      <c r="R653">
        <f t="shared" si="205"/>
        <v>1.4907880397936637</v>
      </c>
      <c r="S653">
        <f t="shared" si="206"/>
        <v>-0.94868329805051377</v>
      </c>
      <c r="T653">
        <f t="shared" si="207"/>
        <v>0.44447831849231539</v>
      </c>
      <c r="U653" s="22">
        <v>0.4498176470588236</v>
      </c>
      <c r="V653">
        <v>179</v>
      </c>
      <c r="W653">
        <v>8</v>
      </c>
      <c r="X653">
        <v>153</v>
      </c>
      <c r="Y653">
        <v>340</v>
      </c>
      <c r="Z653">
        <v>3.2666666666666671</v>
      </c>
      <c r="AA653">
        <v>3.1619047619047622</v>
      </c>
      <c r="AB653">
        <v>3.342857142857143</v>
      </c>
      <c r="AC653">
        <v>3.0666666666666669</v>
      </c>
      <c r="AD653">
        <v>3.1142857142857139</v>
      </c>
      <c r="AE653">
        <v>2.8190476190476188</v>
      </c>
      <c r="AF653">
        <v>105</v>
      </c>
      <c r="AG653" s="28">
        <f t="shared" si="208"/>
        <v>3.1904761904761902</v>
      </c>
      <c r="AH653" s="31">
        <f t="shared" si="209"/>
        <v>2.9666666666666663</v>
      </c>
      <c r="AI653" s="22" cm="1">
        <f t="array" ref="AI653">IF(U653="",0,IFERROR((U653-AVERAGEIFS($U$3:$U$722,$A$3:$A$722,$A653))/_xlfn.STDEV.S(_xlfn._xlws.FILTER($U$3:$U$722,$A$3:$A$722=$A653)),0))</f>
        <v>-0.37006750646784276</v>
      </c>
      <c r="AJ653" s="25">
        <f t="array" ref="AJ653">IFERROR((Z653-AVERAGEIFS($Z$3:$Z$722,$A$3:$A$722,$A653))/_xlfn.STDEV.S(_xlfn._xlws.FILTER($Z$3:$Z$722,$A$3:$A$722=$A653)),"")</f>
        <v>-0.60626768798844033</v>
      </c>
      <c r="AK653" s="28">
        <f t="array" ref="AK653">IFERROR((AG653-AVERAGEIFS($AG$3:$AG$722,$A$3:$A$722,$A653))/_xlfn.STDEV.S(_xlfn._xlws.FILTER($AG$3:$AG$722,$A$3:$A$722=$A653)),"")</f>
        <v>-4.5654055621929632E-2</v>
      </c>
      <c r="AL653" s="31">
        <f t="array" ref="AL653">IFERROR((AH653-AVERAGEIFS($AH$3:$AH$722,$A$3:$A$722,$A653))/_xlfn.STDEV.S(_xlfn._xlws.FILTER($AH$3:$AH$722,$A$3:$A$722=$A653)),"")</f>
        <v>1.1913723705095378</v>
      </c>
      <c r="AM653" s="18">
        <f t="shared" si="210"/>
        <v>-0.37006750646784276</v>
      </c>
      <c r="AN653" s="18">
        <f t="shared" si="211"/>
        <v>-0.60626768798844033</v>
      </c>
      <c r="AO653">
        <f t="shared" si="212"/>
        <v>0.23620018152059757</v>
      </c>
      <c r="AP653">
        <f t="shared" si="213"/>
        <v>0.90302924242858418</v>
      </c>
      <c r="AQ653">
        <f t="shared" si="214"/>
        <v>0.74689405201722248</v>
      </c>
      <c r="AR653" s="18" t="str">
        <f t="shared" si="215"/>
        <v>A. 총체적과장형</v>
      </c>
      <c r="AS653">
        <f t="shared" si="216"/>
        <v>3.3235294117647061</v>
      </c>
      <c r="AT653">
        <f t="shared" si="217"/>
        <v>3.405594405594405</v>
      </c>
      <c r="AU653">
        <f t="shared" si="218"/>
        <v>3.4484848484848478</v>
      </c>
      <c r="AV653">
        <f t="shared" si="219"/>
        <v>3.5432098765432101</v>
      </c>
    </row>
    <row r="654" spans="1:48" x14ac:dyDescent="0.3">
      <c r="A654" t="s">
        <v>157</v>
      </c>
      <c r="B654" t="s">
        <v>153</v>
      </c>
      <c r="C654">
        <v>2023</v>
      </c>
      <c r="D654" t="s">
        <v>90</v>
      </c>
      <c r="E654">
        <v>6</v>
      </c>
      <c r="F654">
        <v>8</v>
      </c>
      <c r="G654">
        <v>6</v>
      </c>
      <c r="H654">
        <v>6</v>
      </c>
      <c r="I654">
        <f t="shared" si="200"/>
        <v>6</v>
      </c>
      <c r="J654">
        <f t="array" ref="J654">STDEV(IF(($B$3:$B$722=$B654)*($C$3:$C$722=$C654)*($D$3:$D$722=$D654),$E$3:$E$722))</f>
        <v>0.94280904158206336</v>
      </c>
      <c r="K654">
        <f t="shared" si="201"/>
        <v>5.8</v>
      </c>
      <c r="L654">
        <f t="array" ref="L654">STDEV(IF(($B$3:$B$722=$B654)*($C$3:$C$722=$C654)*($D$3:$D$722=$D654),$F$3:$F$722))</f>
        <v>1.4757295747452446</v>
      </c>
      <c r="M654">
        <f t="shared" si="202"/>
        <v>7</v>
      </c>
      <c r="N654">
        <f t="array" ref="N654">STDEV(IF(($B$3:$B$722=$B654)*($C$3:$C$722=$C654)*($D$3:$D$722=$D654),$G$3:$G$722))</f>
        <v>1.0540925533894598</v>
      </c>
      <c r="O654">
        <f t="shared" si="203"/>
        <v>5.4</v>
      </c>
      <c r="P654">
        <f t="array" ref="P654">STDEV(IF(($B$3:$B$722=$B654)*($C$3:$C$722=$C654)*($D$3:$D$722=$D654),$H$3:$H$722))</f>
        <v>1.3498971154211048</v>
      </c>
      <c r="Q654" s="35">
        <f t="shared" si="204"/>
        <v>0</v>
      </c>
      <c r="R654">
        <f t="shared" si="205"/>
        <v>1.4907880397936637</v>
      </c>
      <c r="S654">
        <f t="shared" si="206"/>
        <v>-0.94868329805051377</v>
      </c>
      <c r="T654">
        <f t="shared" si="207"/>
        <v>0.44447831849231539</v>
      </c>
      <c r="U654" s="22">
        <v>0.53879520958083837</v>
      </c>
      <c r="V654">
        <v>97</v>
      </c>
      <c r="W654">
        <v>0</v>
      </c>
      <c r="X654">
        <v>70</v>
      </c>
      <c r="Y654">
        <v>167</v>
      </c>
      <c r="Z654">
        <v>3.3235294117647061</v>
      </c>
      <c r="AA654">
        <v>3.284313725490196</v>
      </c>
      <c r="AB654">
        <v>3.274509803921569</v>
      </c>
      <c r="AC654">
        <v>3.2941176470588238</v>
      </c>
      <c r="AD654">
        <v>3.0294117647058818</v>
      </c>
      <c r="AE654">
        <v>2.833333333333333</v>
      </c>
      <c r="AF654">
        <v>102</v>
      </c>
      <c r="AG654" s="28">
        <f t="shared" si="208"/>
        <v>3.2843137254901964</v>
      </c>
      <c r="AH654" s="31">
        <f t="shared" si="209"/>
        <v>2.9313725490196072</v>
      </c>
      <c r="AI654" s="22" cm="1">
        <f t="array" ref="AI654">IF(U654="",0,IFERROR((U654-AVERAGEIFS($U$3:$U$722,$A$3:$A$722,$A654))/_xlfn.STDEV.S(_xlfn._xlws.FILTER($U$3:$U$722,$A$3:$A$722=$A654)),0))</f>
        <v>0.87830849900039876</v>
      </c>
      <c r="AJ654" s="25">
        <f t="array" ref="AJ654">IFERROR((Z654-AVERAGEIFS($Z$3:$Z$722,$A$3:$A$722,$A654))/_xlfn.STDEV.S(_xlfn._xlws.FILTER($Z$3:$Z$722,$A$3:$A$722=$A654)),"")</f>
        <v>-0.1591650719860869</v>
      </c>
      <c r="AK654" s="28">
        <f t="array" ref="AK654">IFERROR((AG654-AVERAGEIFS($AG$3:$AG$722,$A$3:$A$722,$A654))/_xlfn.STDEV.S(_xlfn._xlws.FILTER($AG$3:$AG$722,$A$3:$A$722=$A654)),"")</f>
        <v>0.83932432822331882</v>
      </c>
      <c r="AL654" s="31">
        <f t="array" ref="AL654">IFERROR((AH654-AVERAGEIFS($AH$3:$AH$722,$A$3:$A$722,$A654))/_xlfn.STDEV.S(_xlfn._xlws.FILTER($AH$3:$AH$722,$A$3:$A$722=$A654)),"")</f>
        <v>0.83333760183436045</v>
      </c>
      <c r="AM654" s="18">
        <f t="shared" si="210"/>
        <v>0.87830849900039876</v>
      </c>
      <c r="AN654" s="18">
        <f t="shared" si="211"/>
        <v>-0.1591650719860869</v>
      </c>
      <c r="AO654">
        <f t="shared" si="212"/>
        <v>1.0374735709864857</v>
      </c>
      <c r="AP654">
        <f t="shared" si="213"/>
        <v>1.7880076262738327</v>
      </c>
      <c r="AQ654">
        <f t="shared" si="214"/>
        <v>0.38885928334204506</v>
      </c>
      <c r="AR654" s="18" t="str">
        <f t="shared" si="215"/>
        <v>D. 균형일치형</v>
      </c>
      <c r="AS654">
        <f t="shared" si="216"/>
        <v>3.405594405594405</v>
      </c>
      <c r="AT654">
        <f t="shared" si="217"/>
        <v>3.4484848484848478</v>
      </c>
      <c r="AU654">
        <f t="shared" si="218"/>
        <v>3.5432098765432101</v>
      </c>
      <c r="AV654">
        <f t="shared" si="219"/>
        <v>3.20253164556962</v>
      </c>
    </row>
    <row r="655" spans="1:48" x14ac:dyDescent="0.3">
      <c r="A655" t="s">
        <v>157</v>
      </c>
      <c r="B655" t="s">
        <v>153</v>
      </c>
      <c r="C655">
        <v>2024</v>
      </c>
      <c r="D655" t="s">
        <v>91</v>
      </c>
      <c r="E655">
        <v>6</v>
      </c>
      <c r="F655">
        <v>6</v>
      </c>
      <c r="G655">
        <v>8</v>
      </c>
      <c r="H655">
        <v>4</v>
      </c>
      <c r="I655">
        <f t="shared" si="200"/>
        <v>5.8</v>
      </c>
      <c r="J655">
        <f t="array" ref="J655">STDEV(IF(($B$3:$B$722=$B655)*($C$3:$C$722=$C655)*($D$3:$D$722=$D655),$E$3:$E$722))</f>
        <v>1.1352924243950946</v>
      </c>
      <c r="K655">
        <f t="shared" si="201"/>
        <v>5.6</v>
      </c>
      <c r="L655">
        <f t="array" ref="L655">STDEV(IF(($B$3:$B$722=$B655)*($C$3:$C$722=$C655)*($D$3:$D$722=$D655),$F$3:$F$722))</f>
        <v>1.2649110640673507</v>
      </c>
      <c r="M655">
        <f t="shared" si="202"/>
        <v>7</v>
      </c>
      <c r="N655">
        <f t="array" ref="N655">STDEV(IF(($B$3:$B$722=$B655)*($C$3:$C$722=$C655)*($D$3:$D$722=$D655),$G$3:$G$722))</f>
        <v>1.4142135623730951</v>
      </c>
      <c r="O655">
        <f t="shared" si="203"/>
        <v>5</v>
      </c>
      <c r="P655">
        <f t="array" ref="P655">STDEV(IF(($B$3:$B$722=$B655)*($C$3:$C$722=$C655)*($D$3:$D$722=$D655),$H$3:$H$722))</f>
        <v>1.9436506316151001</v>
      </c>
      <c r="Q655" s="35">
        <f t="shared" si="204"/>
        <v>0.17616606585441102</v>
      </c>
      <c r="R655">
        <f t="shared" si="205"/>
        <v>0.3162277660168385</v>
      </c>
      <c r="S655">
        <f t="shared" si="206"/>
        <v>0.70710678118654746</v>
      </c>
      <c r="T655">
        <f t="shared" si="207"/>
        <v>-0.51449575542752657</v>
      </c>
      <c r="U655" s="22">
        <v>0.46761181818181818</v>
      </c>
      <c r="V655">
        <v>55</v>
      </c>
      <c r="W655">
        <v>3</v>
      </c>
      <c r="X655">
        <v>52</v>
      </c>
      <c r="Y655">
        <v>110</v>
      </c>
      <c r="Z655">
        <v>3.405594405594405</v>
      </c>
      <c r="AA655">
        <v>3.1888111888111892</v>
      </c>
      <c r="AB655">
        <v>3.0559440559440558</v>
      </c>
      <c r="AC655">
        <v>3.034965034965035</v>
      </c>
      <c r="AD655">
        <v>3.0419580419580421</v>
      </c>
      <c r="AE655">
        <v>2.65034965034965</v>
      </c>
      <c r="AF655">
        <v>143</v>
      </c>
      <c r="AG655" s="28">
        <f t="shared" si="208"/>
        <v>3.0932400932400932</v>
      </c>
      <c r="AH655" s="31">
        <f t="shared" si="209"/>
        <v>2.8461538461538458</v>
      </c>
      <c r="AI655" s="22" cm="1">
        <f t="array" ref="AI655">IF(U655="",0,IFERROR((U655-AVERAGEIFS($U$3:$U$722,$A$3:$A$722,$A655))/_xlfn.STDEV.S(_xlfn._xlws.FILTER($U$3:$U$722,$A$3:$A$722=$A655)),0))</f>
        <v>-0.12041112526897386</v>
      </c>
      <c r="AJ655" s="25">
        <f t="array" ref="AJ655">IFERROR((Z655-AVERAGEIFS($Z$3:$Z$722,$A$3:$A$722,$A655))/_xlfn.STDEV.S(_xlfn._xlws.FILTER($Z$3:$Z$722,$A$3:$A$722=$A655)),"")</f>
        <v>0.48609877097848225</v>
      </c>
      <c r="AK655" s="28">
        <f t="array" ref="AK655">IFERROR((AG655-AVERAGEIFS($AG$3:$AG$722,$A$3:$A$722,$A655))/_xlfn.STDEV.S(_xlfn._xlws.FILTER($AG$3:$AG$722,$A$3:$A$722=$A655)),"")</f>
        <v>-0.96268415632285409</v>
      </c>
      <c r="AL655" s="31">
        <f t="array" ref="AL655">IFERROR((AH655-AVERAGEIFS($AH$3:$AH$722,$A$3:$A$722,$A655))/_xlfn.STDEV.S(_xlfn._xlws.FILTER($AH$3:$AH$722,$A$3:$A$722=$A655)),"")</f>
        <v>-3.1148057573642456E-2</v>
      </c>
      <c r="AM655" s="18">
        <f t="shared" si="210"/>
        <v>-0.29657719112338488</v>
      </c>
      <c r="AN655" s="18">
        <f t="shared" si="211"/>
        <v>0.30993270512407123</v>
      </c>
      <c r="AO655">
        <f t="shared" si="212"/>
        <v>-0.6065098962474561</v>
      </c>
      <c r="AP655">
        <f t="shared" si="213"/>
        <v>-1.6697909375094016</v>
      </c>
      <c r="AQ655">
        <f t="shared" si="214"/>
        <v>0.4833476978538841</v>
      </c>
      <c r="AR655" s="18" t="str">
        <f t="shared" si="215"/>
        <v>D. 균형일치형</v>
      </c>
      <c r="AS655">
        <f t="shared" si="216"/>
        <v>3.4484848484848478</v>
      </c>
      <c r="AT655">
        <f t="shared" si="217"/>
        <v>3.5432098765432101</v>
      </c>
      <c r="AU655">
        <f t="shared" si="218"/>
        <v>3.20253164556962</v>
      </c>
      <c r="AV655">
        <f t="shared" si="219"/>
        <v>3.2666666666666671</v>
      </c>
    </row>
    <row r="656" spans="1:48" x14ac:dyDescent="0.3">
      <c r="A656" t="s">
        <v>157</v>
      </c>
      <c r="B656" t="s">
        <v>153</v>
      </c>
      <c r="C656">
        <v>2024</v>
      </c>
      <c r="D656" t="s">
        <v>92</v>
      </c>
      <c r="E656">
        <v>6</v>
      </c>
      <c r="F656">
        <v>6</v>
      </c>
      <c r="G656">
        <v>8</v>
      </c>
      <c r="H656">
        <v>4</v>
      </c>
      <c r="I656">
        <f t="shared" si="200"/>
        <v>5.8</v>
      </c>
      <c r="J656">
        <f t="array" ref="J656">STDEV(IF(($B$3:$B$722=$B656)*($C$3:$C$722=$C656)*($D$3:$D$722=$D656),$E$3:$E$722))</f>
        <v>1.1352924243950946</v>
      </c>
      <c r="K656">
        <f t="shared" si="201"/>
        <v>5.6</v>
      </c>
      <c r="L656">
        <f t="array" ref="L656">STDEV(IF(($B$3:$B$722=$B656)*($C$3:$C$722=$C656)*($D$3:$D$722=$D656),$F$3:$F$722))</f>
        <v>1.2649110640673507</v>
      </c>
      <c r="M656">
        <f t="shared" si="202"/>
        <v>7</v>
      </c>
      <c r="N656">
        <f t="array" ref="N656">STDEV(IF(($B$3:$B$722=$B656)*($C$3:$C$722=$C656)*($D$3:$D$722=$D656),$G$3:$G$722))</f>
        <v>1.4142135623730951</v>
      </c>
      <c r="O656">
        <f t="shared" si="203"/>
        <v>5</v>
      </c>
      <c r="P656">
        <f t="array" ref="P656">STDEV(IF(($B$3:$B$722=$B656)*($C$3:$C$722=$C656)*($D$3:$D$722=$D656),$H$3:$H$722))</f>
        <v>1.9436506316151001</v>
      </c>
      <c r="Q656" s="35">
        <f t="shared" si="204"/>
        <v>0.17616606585441102</v>
      </c>
      <c r="R656">
        <f t="shared" si="205"/>
        <v>0.3162277660168385</v>
      </c>
      <c r="S656">
        <f t="shared" si="206"/>
        <v>0.70710678118654746</v>
      </c>
      <c r="T656">
        <f t="shared" si="207"/>
        <v>-0.51449575542752657</v>
      </c>
      <c r="U656" s="22">
        <v>0.4065913223140496</v>
      </c>
      <c r="V656">
        <v>123</v>
      </c>
      <c r="W656">
        <v>3</v>
      </c>
      <c r="X656">
        <v>116</v>
      </c>
      <c r="Y656">
        <v>242</v>
      </c>
      <c r="Z656">
        <v>3.4484848484848478</v>
      </c>
      <c r="AA656">
        <v>3.4727272727272731</v>
      </c>
      <c r="AB656">
        <v>3.2606060606060612</v>
      </c>
      <c r="AC656">
        <v>3.1454545454545451</v>
      </c>
      <c r="AD656">
        <v>3.1575757575757581</v>
      </c>
      <c r="AE656">
        <v>2.7333333333333329</v>
      </c>
      <c r="AF656">
        <v>165</v>
      </c>
      <c r="AG656" s="28">
        <f t="shared" si="208"/>
        <v>3.2929292929292928</v>
      </c>
      <c r="AH656" s="31">
        <f t="shared" si="209"/>
        <v>2.9454545454545453</v>
      </c>
      <c r="AI656" s="22" cm="1">
        <f t="array" ref="AI656">IF(U656="",0,IFERROR((U656-AVERAGEIFS($U$3:$U$722,$A$3:$A$722,$A656))/_xlfn.STDEV.S(_xlfn._xlws.FILTER($U$3:$U$722,$A$3:$A$722=$A656)),0))</f>
        <v>-0.97654294911218975</v>
      </c>
      <c r="AJ656" s="25">
        <f t="array" ref="AJ656">IFERROR((Z656-AVERAGEIFS($Z$3:$Z$722,$A$3:$A$722,$A656))/_xlfn.STDEV.S(_xlfn._xlws.FILTER($Z$3:$Z$722,$A$3:$A$722=$A656)),"")</f>
        <v>0.82333942274008476</v>
      </c>
      <c r="AK656" s="28">
        <f t="array" ref="AK656">IFERROR((AG656-AVERAGEIFS($AG$3:$AG$722,$A$3:$A$722,$A656))/_xlfn.STDEV.S(_xlfn._xlws.FILTER($AG$3:$AG$722,$A$3:$A$722=$A656)),"")</f>
        <v>0.92057743176044016</v>
      </c>
      <c r="AL656" s="31">
        <f t="array" ref="AL656">IFERROR((AH656-AVERAGEIFS($AH$3:$AH$722,$A$3:$A$722,$A656))/_xlfn.STDEV.S(_xlfn._xlws.FILTER($AH$3:$AH$722,$A$3:$A$722=$A656)),"")</f>
        <v>0.97618985802294522</v>
      </c>
      <c r="AM656" s="18">
        <f t="shared" si="210"/>
        <v>-1.1527090149666008</v>
      </c>
      <c r="AN656" s="18">
        <f t="shared" si="211"/>
        <v>0.64717335688567368</v>
      </c>
      <c r="AO656">
        <f t="shared" si="212"/>
        <v>-1.7998823718522745</v>
      </c>
      <c r="AP656">
        <f t="shared" si="213"/>
        <v>0.2134706505738927</v>
      </c>
      <c r="AQ656">
        <f t="shared" si="214"/>
        <v>1.4906856134504718</v>
      </c>
      <c r="AR656" s="18" t="str">
        <f t="shared" si="215"/>
        <v>B. 외부미화형</v>
      </c>
      <c r="AS656">
        <f t="shared" si="216"/>
        <v>3.5432098765432101</v>
      </c>
      <c r="AT656">
        <f t="shared" si="217"/>
        <v>3.20253164556962</v>
      </c>
      <c r="AU656">
        <f t="shared" si="218"/>
        <v>3.2666666666666671</v>
      </c>
      <c r="AV656">
        <f t="shared" si="219"/>
        <v>3.5294117647058818</v>
      </c>
    </row>
    <row r="657" spans="1:48" x14ac:dyDescent="0.3">
      <c r="A657" t="s">
        <v>157</v>
      </c>
      <c r="B657" t="s">
        <v>153</v>
      </c>
      <c r="C657">
        <v>2024</v>
      </c>
      <c r="D657" t="s">
        <v>93</v>
      </c>
      <c r="E657">
        <v>6</v>
      </c>
      <c r="F657">
        <v>6</v>
      </c>
      <c r="G657">
        <v>8</v>
      </c>
      <c r="H657">
        <v>4</v>
      </c>
      <c r="I657">
        <f t="shared" si="200"/>
        <v>5.8</v>
      </c>
      <c r="J657">
        <f t="array" ref="J657">STDEV(IF(($B$3:$B$722=$B657)*($C$3:$C$722=$C657)*($D$3:$D$722=$D657),$E$3:$E$722))</f>
        <v>1.1352924243950946</v>
      </c>
      <c r="K657">
        <f t="shared" si="201"/>
        <v>5.6</v>
      </c>
      <c r="L657">
        <f t="array" ref="L657">STDEV(IF(($B$3:$B$722=$B657)*($C$3:$C$722=$C657)*($D$3:$D$722=$D657),$F$3:$F$722))</f>
        <v>1.2649110640673507</v>
      </c>
      <c r="M657">
        <f t="shared" si="202"/>
        <v>7</v>
      </c>
      <c r="N657">
        <f t="array" ref="N657">STDEV(IF(($B$3:$B$722=$B657)*($C$3:$C$722=$C657)*($D$3:$D$722=$D657),$G$3:$G$722))</f>
        <v>1.4142135623730951</v>
      </c>
      <c r="O657">
        <f t="shared" si="203"/>
        <v>5</v>
      </c>
      <c r="P657">
        <f t="array" ref="P657">STDEV(IF(($B$3:$B$722=$B657)*($C$3:$C$722=$C657)*($D$3:$D$722=$D657),$H$3:$H$722))</f>
        <v>1.9436506316151001</v>
      </c>
      <c r="Q657" s="35">
        <f t="shared" si="204"/>
        <v>0.17616606585441102</v>
      </c>
      <c r="R657">
        <f t="shared" si="205"/>
        <v>0.3162277660168385</v>
      </c>
      <c r="S657">
        <f t="shared" si="206"/>
        <v>0.70710678118654746</v>
      </c>
      <c r="T657">
        <f t="shared" si="207"/>
        <v>-0.51449575542752657</v>
      </c>
      <c r="U657" s="22">
        <v>0.64974269230769244</v>
      </c>
      <c r="V657">
        <v>187</v>
      </c>
      <c r="W657">
        <v>4</v>
      </c>
      <c r="X657">
        <v>69</v>
      </c>
      <c r="Y657">
        <v>260</v>
      </c>
      <c r="Z657">
        <v>3.5432098765432101</v>
      </c>
      <c r="AA657">
        <v>3.6296296296296302</v>
      </c>
      <c r="AB657">
        <v>3.3456790123456792</v>
      </c>
      <c r="AC657">
        <v>3.2345679012345681</v>
      </c>
      <c r="AD657">
        <v>3.0370370370370372</v>
      </c>
      <c r="AE657">
        <v>2.8271604938271611</v>
      </c>
      <c r="AF657">
        <v>81</v>
      </c>
      <c r="AG657" s="28">
        <f t="shared" si="208"/>
        <v>3.403292181069959</v>
      </c>
      <c r="AH657" s="31">
        <f t="shared" si="209"/>
        <v>2.9320987654320989</v>
      </c>
      <c r="AI657" s="22" cm="1">
        <f t="array" ref="AI657">IF(U657="",0,IFERROR((U657-AVERAGEIFS($U$3:$U$722,$A$3:$A$722,$A657))/_xlfn.STDEV.S(_xlfn._xlws.FILTER($U$3:$U$722,$A$3:$A$722=$A657)),0))</f>
        <v>2.4349276215914246</v>
      </c>
      <c r="AJ657" s="25">
        <f t="array" ref="AJ657">IFERROR((Z657-AVERAGEIFS($Z$3:$Z$722,$A$3:$A$722,$A657))/_xlfn.STDEV.S(_xlfn._xlws.FILTER($Z$3:$Z$722,$A$3:$A$722=$A657)),"")</f>
        <v>1.5681470779591546</v>
      </c>
      <c r="AK657" s="28">
        <f t="array" ref="AK657">IFERROR((AG657-AVERAGEIFS($AG$3:$AG$722,$A$3:$A$722,$A657))/_xlfn.STDEV.S(_xlfn._xlws.FILTER($AG$3:$AG$722,$A$3:$A$722=$A657)),"")</f>
        <v>1.9614058206204277</v>
      </c>
      <c r="AL657" s="31">
        <f t="array" ref="AL657">IFERROR((AH657-AVERAGEIFS($AH$3:$AH$722,$A$3:$A$722,$A657))/_xlfn.STDEV.S(_xlfn._xlws.FILTER($AH$3:$AH$722,$A$3:$A$722=$A657)),"")</f>
        <v>0.84070457238324026</v>
      </c>
      <c r="AM657" s="18">
        <f t="shared" si="210"/>
        <v>2.2587615557370135</v>
      </c>
      <c r="AN657" s="18">
        <f t="shared" si="211"/>
        <v>1.3919810121047436</v>
      </c>
      <c r="AO657">
        <f t="shared" si="212"/>
        <v>0.86678054363226997</v>
      </c>
      <c r="AP657">
        <f t="shared" si="213"/>
        <v>1.2542990394338802</v>
      </c>
      <c r="AQ657">
        <f t="shared" si="214"/>
        <v>1.3552003278107669</v>
      </c>
      <c r="AR657" s="18" t="str">
        <f t="shared" si="215"/>
        <v>E. 총체적과소형</v>
      </c>
      <c r="AS657">
        <f t="shared" si="216"/>
        <v>3.20253164556962</v>
      </c>
      <c r="AT657">
        <f t="shared" si="217"/>
        <v>3.2666666666666671</v>
      </c>
      <c r="AU657">
        <f t="shared" si="218"/>
        <v>3.5294117647058818</v>
      </c>
      <c r="AV657">
        <f t="shared" si="219"/>
        <v>3.4098360655737698</v>
      </c>
    </row>
    <row r="658" spans="1:48" x14ac:dyDescent="0.3">
      <c r="A658" t="s">
        <v>157</v>
      </c>
      <c r="B658" t="s">
        <v>153</v>
      </c>
      <c r="C658">
        <v>2024</v>
      </c>
      <c r="D658" t="s">
        <v>94</v>
      </c>
      <c r="E658">
        <v>6</v>
      </c>
      <c r="F658">
        <v>6</v>
      </c>
      <c r="G658">
        <v>8</v>
      </c>
      <c r="H658">
        <v>4</v>
      </c>
      <c r="I658">
        <f t="shared" si="200"/>
        <v>5.8</v>
      </c>
      <c r="J658">
        <f t="array" ref="J658">STDEV(IF(($B$3:$B$722=$B658)*($C$3:$C$722=$C658)*($D$3:$D$722=$D658),$E$3:$E$722))</f>
        <v>1.1352924243950946</v>
      </c>
      <c r="K658">
        <f t="shared" si="201"/>
        <v>5.6</v>
      </c>
      <c r="L658">
        <f t="array" ref="L658">STDEV(IF(($B$3:$B$722=$B658)*($C$3:$C$722=$C658)*($D$3:$D$722=$D658),$F$3:$F$722))</f>
        <v>1.2649110640673507</v>
      </c>
      <c r="M658">
        <f t="shared" si="202"/>
        <v>7</v>
      </c>
      <c r="N658">
        <f t="array" ref="N658">STDEV(IF(($B$3:$B$722=$B658)*($C$3:$C$722=$C658)*($D$3:$D$722=$D658),$G$3:$G$722))</f>
        <v>1.4142135623730951</v>
      </c>
      <c r="O658">
        <f t="shared" si="203"/>
        <v>5</v>
      </c>
      <c r="P658">
        <f t="array" ref="P658">STDEV(IF(($B$3:$B$722=$B658)*($C$3:$C$722=$C658)*($D$3:$D$722=$D658),$H$3:$H$722))</f>
        <v>1.9436506316151001</v>
      </c>
      <c r="Q658" s="35">
        <f t="shared" si="204"/>
        <v>0.17616606585441102</v>
      </c>
      <c r="R658">
        <f t="shared" si="205"/>
        <v>0.3162277660168385</v>
      </c>
      <c r="S658">
        <f t="shared" si="206"/>
        <v>0.70710678118654746</v>
      </c>
      <c r="T658">
        <f t="shared" si="207"/>
        <v>-0.51449575542752657</v>
      </c>
      <c r="U658" s="22">
        <v>0.53216445783132527</v>
      </c>
      <c r="V658">
        <v>201</v>
      </c>
      <c r="W658">
        <v>6</v>
      </c>
      <c r="X658">
        <v>125</v>
      </c>
      <c r="Y658">
        <v>332</v>
      </c>
      <c r="Z658">
        <v>3.20253164556962</v>
      </c>
      <c r="AA658">
        <v>3.20253164556962</v>
      </c>
      <c r="AB658">
        <v>3.113924050632912</v>
      </c>
      <c r="AC658">
        <v>3.075949367088608</v>
      </c>
      <c r="AD658">
        <v>3.0126582278481009</v>
      </c>
      <c r="AE658">
        <v>2.6202531645569618</v>
      </c>
      <c r="AF658">
        <v>79</v>
      </c>
      <c r="AG658" s="28">
        <f t="shared" si="208"/>
        <v>3.130801687763713</v>
      </c>
      <c r="AH658" s="31">
        <f t="shared" si="209"/>
        <v>2.8164556962025316</v>
      </c>
      <c r="AI658" s="22" cm="1">
        <f t="array" ref="AI658">IF(U658="",0,IFERROR((U658-AVERAGEIFS($U$3:$U$722,$A$3:$A$722,$A658))/_xlfn.STDEV.S(_xlfn._xlws.FILTER($U$3:$U$722,$A$3:$A$722=$A658)),0))</f>
        <v>0.78527750166035948</v>
      </c>
      <c r="AJ658" s="25">
        <f t="array" ref="AJ658">IFERROR((Z658-AVERAGEIFS($Z$3:$Z$722,$A$3:$A$722,$A658))/_xlfn.STDEV.S(_xlfn._xlws.FILTER($Z$3:$Z$722,$A$3:$A$722=$A658)),"")</f>
        <v>-1.1105510401272867</v>
      </c>
      <c r="AK658" s="28">
        <f t="array" ref="AK658">IFERROR((AG658-AVERAGEIFS($AG$3:$AG$722,$A$3:$A$722,$A658))/_xlfn.STDEV.S(_xlfn._xlws.FILTER($AG$3:$AG$722,$A$3:$A$722=$A658)),"")</f>
        <v>-0.60844212288493338</v>
      </c>
      <c r="AL658" s="31">
        <f t="array" ref="AL658">IFERROR((AH658-AVERAGEIFS($AH$3:$AH$722,$A$3:$A$722,$A658))/_xlfn.STDEV.S(_xlfn._xlws.FILTER($AH$3:$AH$722,$A$3:$A$722=$A658)),"")</f>
        <v>-0.33241554793079309</v>
      </c>
      <c r="AM658" s="18">
        <f t="shared" si="210"/>
        <v>0.6091114358059484</v>
      </c>
      <c r="AN658" s="18">
        <f t="shared" si="211"/>
        <v>-1.2867171059816978</v>
      </c>
      <c r="AO658">
        <f t="shared" si="212"/>
        <v>1.8958285417876461</v>
      </c>
      <c r="AP658">
        <f t="shared" si="213"/>
        <v>-1.315548904071481</v>
      </c>
      <c r="AQ658">
        <f t="shared" si="214"/>
        <v>0.18208020749673348</v>
      </c>
      <c r="AR658" s="18" t="str">
        <f t="shared" si="215"/>
        <v>C. 내부은폐형</v>
      </c>
      <c r="AS658">
        <f t="shared" si="216"/>
        <v>3.2666666666666671</v>
      </c>
      <c r="AT658">
        <f t="shared" si="217"/>
        <v>3.5294117647058818</v>
      </c>
      <c r="AU658">
        <f t="shared" si="218"/>
        <v>3.4098360655737698</v>
      </c>
      <c r="AV658">
        <f t="shared" si="219"/>
        <v>3.1758241758241761</v>
      </c>
    </row>
    <row r="659" spans="1:48" x14ac:dyDescent="0.3">
      <c r="A659" t="s">
        <v>157</v>
      </c>
      <c r="B659" t="s">
        <v>153</v>
      </c>
      <c r="C659">
        <v>2025</v>
      </c>
      <c r="D659" t="s">
        <v>95</v>
      </c>
      <c r="E659">
        <v>6</v>
      </c>
      <c r="F659">
        <v>6</v>
      </c>
      <c r="G659">
        <v>8</v>
      </c>
      <c r="H659">
        <v>2</v>
      </c>
      <c r="I659">
        <f t="shared" si="200"/>
        <v>6.2</v>
      </c>
      <c r="J659">
        <f t="array" ref="J659">STDEV(IF(($B$3:$B$722=$B659)*($C$3:$C$722=$C659)*($D$3:$D$722=$D659),$E$3:$E$722))</f>
        <v>0.63245553203367588</v>
      </c>
      <c r="K659">
        <f t="shared" si="201"/>
        <v>5.6</v>
      </c>
      <c r="L659">
        <f t="array" ref="L659">STDEV(IF(($B$3:$B$722=$B659)*($C$3:$C$722=$C659)*($D$3:$D$722=$D659),$F$3:$F$722))</f>
        <v>0.84327404271156636</v>
      </c>
      <c r="M659">
        <f t="shared" si="202"/>
        <v>7</v>
      </c>
      <c r="N659">
        <f t="array" ref="N659">STDEV(IF(($B$3:$B$722=$B659)*($C$3:$C$722=$C659)*($D$3:$D$722=$D659),$G$3:$G$722))</f>
        <v>1.4142135623730951</v>
      </c>
      <c r="O659">
        <f t="shared" si="203"/>
        <v>5.2</v>
      </c>
      <c r="P659">
        <f t="array" ref="P659">STDEV(IF(($B$3:$B$722=$B659)*($C$3:$C$722=$C659)*($D$3:$D$722=$D659),$H$3:$H$722))</f>
        <v>1.3984117975602031</v>
      </c>
      <c r="Q659" s="35">
        <f t="shared" si="204"/>
        <v>-0.31622776601683822</v>
      </c>
      <c r="R659">
        <f t="shared" si="205"/>
        <v>0.47434164902525816</v>
      </c>
      <c r="S659">
        <f t="shared" si="206"/>
        <v>0.70710678118654746</v>
      </c>
      <c r="T659">
        <f t="shared" si="207"/>
        <v>-2.28831021418942</v>
      </c>
      <c r="U659" s="22">
        <v>0.50436250000000005</v>
      </c>
      <c r="V659">
        <v>65</v>
      </c>
      <c r="W659">
        <v>6</v>
      </c>
      <c r="X659">
        <v>41</v>
      </c>
      <c r="Y659">
        <v>112</v>
      </c>
      <c r="Z659">
        <v>3.2666666666666671</v>
      </c>
      <c r="AA659">
        <v>2.9333333333333331</v>
      </c>
      <c r="AB659">
        <v>3.2222222222222219</v>
      </c>
      <c r="AC659">
        <v>3</v>
      </c>
      <c r="AD659">
        <v>3.0333333333333332</v>
      </c>
      <c r="AE659">
        <v>2.2999999999999998</v>
      </c>
      <c r="AF659">
        <v>90</v>
      </c>
      <c r="AG659" s="28">
        <f t="shared" si="208"/>
        <v>3.0518518518518518</v>
      </c>
      <c r="AH659" s="31">
        <f t="shared" si="209"/>
        <v>2.6666666666666665</v>
      </c>
      <c r="AI659" s="22" cm="1">
        <f t="array" ref="AI659">IF(U659="",0,IFERROR((U659-AVERAGEIFS($U$3:$U$722,$A$3:$A$722,$A659))/_xlfn.STDEV.S(_xlfn._xlws.FILTER($U$3:$U$722,$A$3:$A$722=$A659)),0))</f>
        <v>0.39520953308593365</v>
      </c>
      <c r="AJ659" s="25">
        <f t="array" ref="AJ659">IFERROR((Z659-AVERAGEIFS($Z$3:$Z$722,$A$3:$A$722,$A659))/_xlfn.STDEV.S(_xlfn._xlws.FILTER($Z$3:$Z$722,$A$3:$A$722=$A659)),"")</f>
        <v>-0.60626768798844033</v>
      </c>
      <c r="AK659" s="28">
        <f t="array" ref="AK659">IFERROR((AG659-AVERAGEIFS($AG$3:$AG$722,$A$3:$A$722,$A659))/_xlfn.STDEV.S(_xlfn._xlws.FILTER($AG$3:$AG$722,$A$3:$A$722=$A659)),"")</f>
        <v>-1.3530151573289637</v>
      </c>
      <c r="AL659" s="31">
        <f t="array" ref="AL659">IFERROR((AH659-AVERAGEIFS($AH$3:$AH$722,$A$3:$A$722,$A659))/_xlfn.STDEV.S(_xlfn._xlws.FILTER($AH$3:$AH$722,$A$3:$A$722=$A659)),"")</f>
        <v>-1.8519231632294406</v>
      </c>
      <c r="AM659" s="18">
        <f t="shared" si="210"/>
        <v>0.71143729910277187</v>
      </c>
      <c r="AN659" s="18">
        <f t="shared" si="211"/>
        <v>-0.29003992197160211</v>
      </c>
      <c r="AO659">
        <f t="shared" si="212"/>
        <v>1.0014772210743739</v>
      </c>
      <c r="AP659">
        <f t="shared" si="213"/>
        <v>-2.0601219385155112</v>
      </c>
      <c r="AQ659">
        <f t="shared" si="214"/>
        <v>0.43638705095997943</v>
      </c>
      <c r="AR659" s="18" t="str">
        <f t="shared" si="215"/>
        <v>D. 균형일치형</v>
      </c>
      <c r="AS659">
        <f t="shared" si="216"/>
        <v>3.5294117647058818</v>
      </c>
      <c r="AT659">
        <f t="shared" si="217"/>
        <v>3.4098360655737698</v>
      </c>
      <c r="AU659">
        <f t="shared" si="218"/>
        <v>3.1758241758241761</v>
      </c>
      <c r="AV659" t="str">
        <f t="shared" si="219"/>
        <v/>
      </c>
    </row>
    <row r="660" spans="1:48" x14ac:dyDescent="0.3">
      <c r="A660" t="s">
        <v>157</v>
      </c>
      <c r="B660" t="s">
        <v>153</v>
      </c>
      <c r="C660">
        <v>2025</v>
      </c>
      <c r="D660" t="s">
        <v>96</v>
      </c>
      <c r="E660">
        <v>6</v>
      </c>
      <c r="F660">
        <v>6</v>
      </c>
      <c r="G660">
        <v>8</v>
      </c>
      <c r="H660">
        <v>2</v>
      </c>
      <c r="I660">
        <f t="shared" si="200"/>
        <v>6.2</v>
      </c>
      <c r="J660">
        <f t="array" ref="J660">STDEV(IF(($B$3:$B$722=$B660)*($C$3:$C$722=$C660)*($D$3:$D$722=$D660),$E$3:$E$722))</f>
        <v>0.63245553203367588</v>
      </c>
      <c r="K660">
        <f t="shared" si="201"/>
        <v>5.6</v>
      </c>
      <c r="L660">
        <f t="array" ref="L660">STDEV(IF(($B$3:$B$722=$B660)*($C$3:$C$722=$C660)*($D$3:$D$722=$D660),$F$3:$F$722))</f>
        <v>0.84327404271156636</v>
      </c>
      <c r="M660">
        <f t="shared" si="202"/>
        <v>7</v>
      </c>
      <c r="N660">
        <f t="array" ref="N660">STDEV(IF(($B$3:$B$722=$B660)*($C$3:$C$722=$C660)*($D$3:$D$722=$D660),$G$3:$G$722))</f>
        <v>1.4142135623730951</v>
      </c>
      <c r="O660">
        <f t="shared" si="203"/>
        <v>5.2</v>
      </c>
      <c r="P660">
        <f t="array" ref="P660">STDEV(IF(($B$3:$B$722=$B660)*($C$3:$C$722=$C660)*($D$3:$D$722=$D660),$H$3:$H$722))</f>
        <v>1.3984117975602031</v>
      </c>
      <c r="Q660" s="35">
        <f t="shared" si="204"/>
        <v>-0.31622776601683822</v>
      </c>
      <c r="R660">
        <f t="shared" si="205"/>
        <v>0.47434164902525816</v>
      </c>
      <c r="S660">
        <f t="shared" si="206"/>
        <v>0.70710678118654746</v>
      </c>
      <c r="T660">
        <f t="shared" si="207"/>
        <v>-2.28831021418942</v>
      </c>
      <c r="U660" s="22">
        <v>0.45735932203389817</v>
      </c>
      <c r="V660">
        <v>101</v>
      </c>
      <c r="W660">
        <v>15</v>
      </c>
      <c r="X660">
        <v>61</v>
      </c>
      <c r="Y660">
        <v>177</v>
      </c>
      <c r="Z660">
        <v>3.5294117647058818</v>
      </c>
      <c r="AA660">
        <v>3.1882352941176482</v>
      </c>
      <c r="AB660">
        <v>3.329411764705883</v>
      </c>
      <c r="AC660">
        <v>3.3176470588235301</v>
      </c>
      <c r="AD660">
        <v>3.2117647058823531</v>
      </c>
      <c r="AE660">
        <v>2.6352941176470588</v>
      </c>
      <c r="AF660">
        <v>85</v>
      </c>
      <c r="AG660" s="28">
        <f t="shared" si="208"/>
        <v>3.2784313725490204</v>
      </c>
      <c r="AH660" s="31">
        <f t="shared" si="209"/>
        <v>2.9235294117647062</v>
      </c>
      <c r="AI660" s="22" cm="1">
        <f t="array" ref="AI660">IF(U660="",0,IFERROR((U660-AVERAGEIFS($U$3:$U$722,$A$3:$A$722,$A660))/_xlfn.STDEV.S(_xlfn._xlws.FILTER($U$3:$U$722,$A$3:$A$722=$A660)),0))</f>
        <v>-0.26425604329594499</v>
      </c>
      <c r="AJ660" s="25">
        <f t="array" ref="AJ660">IFERROR((Z660-AVERAGEIFS($Z$3:$Z$722,$A$3:$A$722,$A660))/_xlfn.STDEV.S(_xlfn._xlws.FILTER($Z$3:$Z$722,$A$3:$A$722=$A660)),"")</f>
        <v>1.4596547445741583</v>
      </c>
      <c r="AK660" s="28">
        <f t="array" ref="AK660">IFERROR((AG660-AVERAGEIFS($AG$3:$AG$722,$A$3:$A$722,$A660))/_xlfn.STDEV.S(_xlfn._xlws.FILTER($AG$3:$AG$722,$A$3:$A$722=$A660)),"")</f>
        <v>0.78384807132556167</v>
      </c>
      <c r="AL660" s="31">
        <f t="array" ref="AL660">IFERROR((AH660-AVERAGEIFS($AH$3:$AH$722,$A$3:$A$722,$A660))/_xlfn.STDEV.S(_xlfn._xlws.FILTER($AH$3:$AH$722,$A$3:$A$722=$A660)),"")</f>
        <v>0.7537743199065533</v>
      </c>
      <c r="AM660" s="18">
        <f t="shared" si="210"/>
        <v>5.1971722720893232E-2</v>
      </c>
      <c r="AN660" s="18">
        <f t="shared" si="211"/>
        <v>1.7758825105909966</v>
      </c>
      <c r="AO660">
        <f t="shared" si="212"/>
        <v>-1.7239107878701034</v>
      </c>
      <c r="AP660">
        <f t="shared" si="213"/>
        <v>7.6741290139014207E-2</v>
      </c>
      <c r="AQ660">
        <f t="shared" si="214"/>
        <v>3.0420845340959732</v>
      </c>
      <c r="AR660" s="18" t="str">
        <f t="shared" si="215"/>
        <v>D. 균형일치형</v>
      </c>
      <c r="AS660">
        <f t="shared" si="216"/>
        <v>3.4098360655737698</v>
      </c>
      <c r="AT660">
        <f t="shared" si="217"/>
        <v>3.1758241758241761</v>
      </c>
      <c r="AU660" t="str">
        <f t="shared" si="218"/>
        <v/>
      </c>
      <c r="AV660" t="str">
        <f t="shared" si="219"/>
        <v/>
      </c>
    </row>
    <row r="661" spans="1:48" x14ac:dyDescent="0.3">
      <c r="A661" t="s">
        <v>157</v>
      </c>
      <c r="B661" t="s">
        <v>153</v>
      </c>
      <c r="C661">
        <v>2025</v>
      </c>
      <c r="D661" t="s">
        <v>97</v>
      </c>
      <c r="E661">
        <v>6</v>
      </c>
      <c r="F661">
        <v>6</v>
      </c>
      <c r="G661">
        <v>8</v>
      </c>
      <c r="H661">
        <v>2</v>
      </c>
      <c r="I661">
        <f t="shared" si="200"/>
        <v>6.2</v>
      </c>
      <c r="J661">
        <f t="array" ref="J661">STDEV(IF(($B$3:$B$722=$B661)*($C$3:$C$722=$C661)*($D$3:$D$722=$D661),$E$3:$E$722))</f>
        <v>0.63245553203367588</v>
      </c>
      <c r="K661">
        <f t="shared" si="201"/>
        <v>5.6</v>
      </c>
      <c r="L661">
        <f t="array" ref="L661">STDEV(IF(($B$3:$B$722=$B661)*($C$3:$C$722=$C661)*($D$3:$D$722=$D661),$F$3:$F$722))</f>
        <v>0.84327404271156636</v>
      </c>
      <c r="M661">
        <f t="shared" si="202"/>
        <v>7</v>
      </c>
      <c r="N661">
        <f t="array" ref="N661">STDEV(IF(($B$3:$B$722=$B661)*($C$3:$C$722=$C661)*($D$3:$D$722=$D661),$G$3:$G$722))</f>
        <v>1.4142135623730951</v>
      </c>
      <c r="O661">
        <f t="shared" si="203"/>
        <v>5.2</v>
      </c>
      <c r="P661">
        <f t="array" ref="P661">STDEV(IF(($B$3:$B$722=$B661)*($C$3:$C$722=$C661)*($D$3:$D$722=$D661),$H$3:$H$722))</f>
        <v>1.3984117975602031</v>
      </c>
      <c r="Q661" s="35">
        <f t="shared" si="204"/>
        <v>-0.31622776601683822</v>
      </c>
      <c r="R661">
        <f t="shared" si="205"/>
        <v>0.47434164902525816</v>
      </c>
      <c r="S661">
        <f t="shared" si="206"/>
        <v>0.70710678118654746</v>
      </c>
      <c r="T661">
        <f t="shared" si="207"/>
        <v>-2.28831021418942</v>
      </c>
      <c r="U661" s="22">
        <v>0.42514158878504671</v>
      </c>
      <c r="V661">
        <v>122</v>
      </c>
      <c r="W661">
        <v>21</v>
      </c>
      <c r="X661">
        <v>71</v>
      </c>
      <c r="Y661">
        <v>214</v>
      </c>
      <c r="Z661" s="25">
        <v>3.4098360655737698</v>
      </c>
      <c r="AA661" s="28">
        <v>3.360655737704918</v>
      </c>
      <c r="AB661" s="28">
        <v>3.262295081967213</v>
      </c>
      <c r="AC661" s="28">
        <v>3.1147540983606561</v>
      </c>
      <c r="AD661" s="31">
        <v>3</v>
      </c>
      <c r="AE661" s="31">
        <v>2.6557377049180331</v>
      </c>
      <c r="AF661">
        <v>61</v>
      </c>
      <c r="AG661" s="28">
        <f t="shared" si="208"/>
        <v>3.2459016393442623</v>
      </c>
      <c r="AH661" s="31">
        <f t="shared" si="209"/>
        <v>2.8278688524590168</v>
      </c>
      <c r="AI661" s="22" cm="1">
        <f t="array" ref="AI661">IF(U661="",0,IFERROR((U661-AVERAGEIFS($U$3:$U$722,$A$3:$A$722,$A661))/_xlfn.STDEV.S(_xlfn._xlws.FILTER($U$3:$U$722,$A$3:$A$722=$A661)),0))</f>
        <v>-0.71627837340294664</v>
      </c>
      <c r="AJ661" s="25">
        <f t="array" ref="AJ661">IFERROR((Z661-AVERAGEIFS($Z$3:$Z$722,$A$3:$A$722,$A661))/_xlfn.STDEV.S(_xlfn._xlws.FILTER($Z$3:$Z$722,$A$3:$A$722=$A661)),"")</f>
        <v>0.51945026095134195</v>
      </c>
      <c r="AK661" s="28">
        <f t="array" ref="AK661">IFERROR((AG661-AVERAGEIFS($AG$3:$AG$722,$A$3:$A$722,$A661))/_xlfn.STDEV.S(_xlfn._xlws.FILTER($AG$3:$AG$722,$A$3:$A$722=$A661)),"")</f>
        <v>0.47706133919148558</v>
      </c>
      <c r="AL661" s="31">
        <f t="array" ref="AL661">IFERROR((AH661-AVERAGEIFS($AH$3:$AH$722,$A$3:$A$722,$A661))/_xlfn.STDEV.S(_xlfn._xlws.FILTER($AH$3:$AH$722,$A$3:$A$722=$A661)),"")</f>
        <v>-0.21663685639337138</v>
      </c>
      <c r="AM661" s="18">
        <f t="shared" si="210"/>
        <v>-0.40005060738610843</v>
      </c>
      <c r="AN661" s="18">
        <f t="shared" si="211"/>
        <v>0.83567802696818017</v>
      </c>
      <c r="AO661">
        <f t="shared" si="212"/>
        <v>-1.2357286343542886</v>
      </c>
      <c r="AP661">
        <f t="shared" si="213"/>
        <v>-0.23004544199506188</v>
      </c>
      <c r="AQ661">
        <f t="shared" si="214"/>
        <v>2.0716733577960484</v>
      </c>
      <c r="AR661" s="18" t="str">
        <f t="shared" si="215"/>
        <v>B. 외부미화형</v>
      </c>
      <c r="AS661">
        <f t="shared" si="216"/>
        <v>3.1758241758241761</v>
      </c>
      <c r="AT661" t="str">
        <f t="shared" si="217"/>
        <v/>
      </c>
      <c r="AU661" t="str">
        <f t="shared" si="218"/>
        <v/>
      </c>
      <c r="AV661" t="str">
        <f t="shared" si="219"/>
        <v/>
      </c>
    </row>
    <row r="662" spans="1:48" x14ac:dyDescent="0.3">
      <c r="A662" t="s">
        <v>157</v>
      </c>
      <c r="B662" t="s">
        <v>153</v>
      </c>
      <c r="C662">
        <v>2025</v>
      </c>
      <c r="D662" t="s">
        <v>98</v>
      </c>
      <c r="E662">
        <v>6</v>
      </c>
      <c r="F662">
        <v>6</v>
      </c>
      <c r="G662">
        <v>8</v>
      </c>
      <c r="H662">
        <v>2</v>
      </c>
      <c r="I662">
        <f t="shared" si="200"/>
        <v>6.2</v>
      </c>
      <c r="J662">
        <f t="array" ref="J662">STDEV(IF(($B$3:$B$722=$B662)*($C$3:$C$722=$C662)*($D$3:$D$722=$D662),$E$3:$E$722))</f>
        <v>0.63245553203367588</v>
      </c>
      <c r="K662">
        <f t="shared" si="201"/>
        <v>5.6</v>
      </c>
      <c r="L662">
        <f t="array" ref="L662">STDEV(IF(($B$3:$B$722=$B662)*($C$3:$C$722=$C662)*($D$3:$D$722=$D662),$F$3:$F$722))</f>
        <v>0.84327404271156636</v>
      </c>
      <c r="M662">
        <f t="shared" si="202"/>
        <v>7</v>
      </c>
      <c r="N662">
        <f t="array" ref="N662">STDEV(IF(($B$3:$B$722=$B662)*($C$3:$C$722=$C662)*($D$3:$D$722=$D662),$G$3:$G$722))</f>
        <v>1.4142135623730951</v>
      </c>
      <c r="O662">
        <f t="shared" si="203"/>
        <v>5.2</v>
      </c>
      <c r="P662">
        <f t="array" ref="P662">STDEV(IF(($B$3:$B$722=$B662)*($C$3:$C$722=$C662)*($D$3:$D$722=$D662),$H$3:$H$722))</f>
        <v>1.3984117975602031</v>
      </c>
      <c r="Q662" s="35">
        <f t="shared" si="204"/>
        <v>-0.31622776601683822</v>
      </c>
      <c r="R662">
        <f t="shared" si="205"/>
        <v>0.47434164902525816</v>
      </c>
      <c r="S662">
        <f t="shared" si="206"/>
        <v>0.70710678118654746</v>
      </c>
      <c r="T662">
        <f t="shared" si="207"/>
        <v>-2.28831021418942</v>
      </c>
      <c r="U662" s="22">
        <v>0.4662734693877551</v>
      </c>
      <c r="V662">
        <v>90</v>
      </c>
      <c r="W662">
        <v>8</v>
      </c>
      <c r="X662">
        <v>49</v>
      </c>
      <c r="Y662">
        <v>147</v>
      </c>
      <c r="Z662" s="25">
        <v>3.1758241758241761</v>
      </c>
      <c r="AA662" s="28">
        <v>3.197802197802198</v>
      </c>
      <c r="AB662" s="28">
        <v>3.197802197802198</v>
      </c>
      <c r="AC662" s="28">
        <v>2.9780219780219781</v>
      </c>
      <c r="AD662" s="31">
        <v>2.912087912087912</v>
      </c>
      <c r="AE662" s="31">
        <v>2.4725274725274731</v>
      </c>
      <c r="AF662">
        <v>91</v>
      </c>
      <c r="AG662" s="28">
        <f t="shared" si="208"/>
        <v>3.1245421245421245</v>
      </c>
      <c r="AH662" s="31">
        <f t="shared" si="209"/>
        <v>2.6923076923076925</v>
      </c>
      <c r="AI662" s="22" cm="1">
        <f t="array" ref="AI662">IF(U662="",0,IFERROR((U662-AVERAGEIFS($U$3:$U$722,$A$3:$A$722,$A662))/_xlfn.STDEV.S(_xlfn._xlws.FILTER($U$3:$U$722,$A$3:$A$722=$A662)),0))</f>
        <v>-0.13918847176059448</v>
      </c>
      <c r="AJ662" s="25">
        <f t="array" ref="AJ662">IFERROR((Z662-AVERAGEIFS($Z$3:$Z$722,$A$3:$A$722,$A662))/_xlfn.STDEV.S(_xlfn._xlws.FILTER($Z$3:$Z$722,$A$3:$A$722=$A662)),"")</f>
        <v>-1.3205475777443825</v>
      </c>
      <c r="AK662" s="28">
        <f t="array" ref="AK662">IFERROR((AG662-AVERAGEIFS($AG$3:$AG$722,$A$3:$A$722,$A662))/_xlfn.STDEV.S(_xlfn._xlws.FILTER($AG$3:$AG$722,$A$3:$A$722=$A662)),"")</f>
        <v>-0.66747583623419937</v>
      </c>
      <c r="AL662" s="31">
        <f t="array" ref="AL662">IFERROR((AH662-AVERAGEIFS($AH$3:$AH$722,$A$3:$A$722,$A662))/_xlfn.STDEV.S(_xlfn._xlws.FILTER($AH$3:$AH$722,$A$3:$A$722=$A662)),"")</f>
        <v>-1.591812433850037</v>
      </c>
      <c r="AM662" s="18">
        <f t="shared" si="210"/>
        <v>0.17703929425624373</v>
      </c>
      <c r="AN662" s="18">
        <f t="shared" si="211"/>
        <v>-1.0043198117275443</v>
      </c>
      <c r="AO662">
        <f t="shared" si="212"/>
        <v>1.181359105983788</v>
      </c>
      <c r="AP662">
        <f t="shared" si="213"/>
        <v>-1.3745826174207467</v>
      </c>
      <c r="AQ662">
        <f t="shared" si="214"/>
        <v>0.69649778033938303</v>
      </c>
      <c r="AR662" s="18" t="str">
        <f t="shared" si="215"/>
        <v>D. 균형일치형</v>
      </c>
      <c r="AS662" t="str">
        <f t="shared" si="216"/>
        <v/>
      </c>
      <c r="AT662" t="str">
        <f t="shared" si="217"/>
        <v/>
      </c>
      <c r="AU662" t="str">
        <f t="shared" si="218"/>
        <v/>
      </c>
      <c r="AV662" t="str">
        <f t="shared" si="219"/>
        <v/>
      </c>
    </row>
    <row r="663" spans="1:48" x14ac:dyDescent="0.3">
      <c r="A663" t="s">
        <v>158</v>
      </c>
      <c r="B663" t="s">
        <v>153</v>
      </c>
      <c r="C663">
        <v>2023</v>
      </c>
      <c r="D663" t="s">
        <v>87</v>
      </c>
      <c r="E663">
        <v>4</v>
      </c>
      <c r="F663">
        <v>4</v>
      </c>
      <c r="G663">
        <v>6</v>
      </c>
      <c r="H663">
        <v>4</v>
      </c>
      <c r="I663">
        <f t="shared" si="200"/>
        <v>6</v>
      </c>
      <c r="J663">
        <f t="array" ref="J663">STDEV(IF(($B$3:$B$722=$B663)*($C$3:$C$722=$C663)*($D$3:$D$722=$D663),$E$3:$E$722))</f>
        <v>0.94280904158206336</v>
      </c>
      <c r="K663">
        <f t="shared" si="201"/>
        <v>5.8</v>
      </c>
      <c r="L663">
        <f t="array" ref="L663">STDEV(IF(($B$3:$B$722=$B663)*($C$3:$C$722=$C663)*($D$3:$D$722=$D663),$F$3:$F$722))</f>
        <v>1.4757295747452446</v>
      </c>
      <c r="M663">
        <f t="shared" si="202"/>
        <v>7</v>
      </c>
      <c r="N663">
        <f t="array" ref="N663">STDEV(IF(($B$3:$B$722=$B663)*($C$3:$C$722=$C663)*($D$3:$D$722=$D663),$G$3:$G$722))</f>
        <v>1.0540925533894598</v>
      </c>
      <c r="O663">
        <f t="shared" si="203"/>
        <v>5.4</v>
      </c>
      <c r="P663">
        <f t="array" ref="P663">STDEV(IF(($B$3:$B$722=$B663)*($C$3:$C$722=$C663)*($D$3:$D$722=$D663),$H$3:$H$722))</f>
        <v>1.3498971154211048</v>
      </c>
      <c r="Q663" s="35">
        <f t="shared" si="204"/>
        <v>-2.1213203435596424</v>
      </c>
      <c r="R663">
        <f t="shared" si="205"/>
        <v>-1.2197356689220884</v>
      </c>
      <c r="S663">
        <f t="shared" si="206"/>
        <v>-0.94868329805051377</v>
      </c>
      <c r="T663">
        <f t="shared" si="207"/>
        <v>-1.0371160764820702</v>
      </c>
      <c r="U663" s="22">
        <v>0.22077804878048779</v>
      </c>
      <c r="V663">
        <v>10</v>
      </c>
      <c r="W663">
        <v>1</v>
      </c>
      <c r="X663">
        <v>30</v>
      </c>
      <c r="Y663">
        <v>41</v>
      </c>
      <c r="Z663" s="25">
        <v>3.9375</v>
      </c>
      <c r="AA663" s="28">
        <v>3.625</v>
      </c>
      <c r="AB663" s="28">
        <v>4.4375</v>
      </c>
      <c r="AC663" s="28">
        <v>3.875</v>
      </c>
      <c r="AD663" s="31">
        <v>2.875</v>
      </c>
      <c r="AE663" s="31">
        <v>2.9375</v>
      </c>
      <c r="AF663">
        <v>16</v>
      </c>
      <c r="AG663" s="28">
        <f t="shared" si="208"/>
        <v>3.9791666666666665</v>
      </c>
      <c r="AH663" s="31">
        <f t="shared" si="209"/>
        <v>2.90625</v>
      </c>
      <c r="AI663" s="22" cm="1">
        <f t="array" ref="AI663">IF(U663="",0,IFERROR((U663-AVERAGEIFS($U$3:$U$722,$A$3:$A$722,$A663))/_xlfn.STDEV.S(_xlfn._xlws.FILTER($U$3:$U$722,$A$3:$A$722=$A663)),0))</f>
        <v>-0.52071466336938665</v>
      </c>
      <c r="AJ663" s="25">
        <f t="array" ref="AJ663">IFERROR((Z663-AVERAGEIFS($Z$3:$Z$722,$A$3:$A$722,$A663))/_xlfn.STDEV.S(_xlfn._xlws.FILTER($Z$3:$Z$722,$A$3:$A$722=$A663)),"")</f>
        <v>0.69583620887964648</v>
      </c>
      <c r="AK663" s="28">
        <f t="array" ref="AK663">IFERROR((AG663-AVERAGEIFS($AG$3:$AG$722,$A$3:$A$722,$A663))/_xlfn.STDEV.S(_xlfn._xlws.FILTER($AG$3:$AG$722,$A$3:$A$722=$A663)),"")</f>
        <v>0.72262508126294145</v>
      </c>
      <c r="AL663" s="31">
        <f t="array" ref="AL663">IFERROR((AH663-AVERAGEIFS($AH$3:$AH$722,$A$3:$A$722,$A663))/_xlfn.STDEV.S(_xlfn._xlws.FILTER($AH$3:$AH$722,$A$3:$A$722=$A663)),"")</f>
        <v>0.77613870346454639</v>
      </c>
      <c r="AM663" s="18">
        <f t="shared" si="210"/>
        <v>1.6006056801902557</v>
      </c>
      <c r="AN663" s="18">
        <f t="shared" si="211"/>
        <v>2.8171565524392888</v>
      </c>
      <c r="AO663">
        <f t="shared" si="212"/>
        <v>-1.2165508722490332</v>
      </c>
      <c r="AP663">
        <f t="shared" si="213"/>
        <v>1.6713083793134551</v>
      </c>
      <c r="AQ663">
        <f t="shared" si="214"/>
        <v>1.8132547799466165</v>
      </c>
      <c r="AR663" s="18" t="str">
        <f t="shared" si="215"/>
        <v>E. 총체적과소형</v>
      </c>
      <c r="AS663">
        <f t="shared" si="216"/>
        <v>2.9285714285714279</v>
      </c>
      <c r="AT663">
        <f t="shared" si="217"/>
        <v>3.3</v>
      </c>
      <c r="AU663">
        <f t="shared" si="218"/>
        <v>3.6153846153846159</v>
      </c>
      <c r="AV663">
        <f t="shared" si="219"/>
        <v>3.8571428571428572</v>
      </c>
    </row>
    <row r="664" spans="1:48" x14ac:dyDescent="0.3">
      <c r="A664" t="s">
        <v>158</v>
      </c>
      <c r="B664" t="s">
        <v>153</v>
      </c>
      <c r="C664">
        <v>2023</v>
      </c>
      <c r="D664" t="s">
        <v>88</v>
      </c>
      <c r="E664">
        <v>4</v>
      </c>
      <c r="F664">
        <v>4</v>
      </c>
      <c r="G664">
        <v>6</v>
      </c>
      <c r="H664">
        <v>4</v>
      </c>
      <c r="I664">
        <f t="shared" si="200"/>
        <v>6</v>
      </c>
      <c r="J664">
        <f t="array" ref="J664">STDEV(IF(($B$3:$B$722=$B664)*($C$3:$C$722=$C664)*($D$3:$D$722=$D664),$E$3:$E$722))</f>
        <v>0.94280904158206336</v>
      </c>
      <c r="K664">
        <f t="shared" si="201"/>
        <v>5.8</v>
      </c>
      <c r="L664">
        <f t="array" ref="L664">STDEV(IF(($B$3:$B$722=$B664)*($C$3:$C$722=$C664)*($D$3:$D$722=$D664),$F$3:$F$722))</f>
        <v>1.4757295747452446</v>
      </c>
      <c r="M664">
        <f t="shared" si="202"/>
        <v>7</v>
      </c>
      <c r="N664">
        <f t="array" ref="N664">STDEV(IF(($B$3:$B$722=$B664)*($C$3:$C$722=$C664)*($D$3:$D$722=$D664),$G$3:$G$722))</f>
        <v>1.0540925533894598</v>
      </c>
      <c r="O664">
        <f t="shared" si="203"/>
        <v>5.4</v>
      </c>
      <c r="P664">
        <f t="array" ref="P664">STDEV(IF(($B$3:$B$722=$B664)*($C$3:$C$722=$C664)*($D$3:$D$722=$D664),$H$3:$H$722))</f>
        <v>1.3498971154211048</v>
      </c>
      <c r="Q664" s="35">
        <f t="shared" si="204"/>
        <v>-2.1213203435596424</v>
      </c>
      <c r="R664">
        <f t="shared" si="205"/>
        <v>-1.2197356689220884</v>
      </c>
      <c r="S664">
        <f t="shared" si="206"/>
        <v>-0.94868329805051377</v>
      </c>
      <c r="T664">
        <f t="shared" si="207"/>
        <v>-1.0371160764820702</v>
      </c>
      <c r="U664" s="22">
        <v>0.31266153846153838</v>
      </c>
      <c r="V664">
        <v>5</v>
      </c>
      <c r="W664">
        <v>1</v>
      </c>
      <c r="X664">
        <v>7</v>
      </c>
      <c r="Y664">
        <v>13</v>
      </c>
      <c r="Z664" s="25">
        <v>2.9285714285714279</v>
      </c>
      <c r="AA664" s="28">
        <v>3.8571428571428572</v>
      </c>
      <c r="AB664" s="28">
        <v>3.714285714285714</v>
      </c>
      <c r="AC664" s="28">
        <v>2.5714285714285721</v>
      </c>
      <c r="AD664" s="31">
        <v>2.3571428571428572</v>
      </c>
      <c r="AE664" s="31">
        <v>1.785714285714286</v>
      </c>
      <c r="AF664">
        <v>14</v>
      </c>
      <c r="AG664" s="28">
        <f t="shared" si="208"/>
        <v>3.3809523809523809</v>
      </c>
      <c r="AH664" s="31">
        <f t="shared" si="209"/>
        <v>2.0714285714285716</v>
      </c>
      <c r="AI664" s="22" cm="1">
        <f t="array" ref="AI664">IF(U664="",0,IFERROR((U664-AVERAGEIFS($U$3:$U$722,$A$3:$A$722,$A664))/_xlfn.STDEV.S(_xlfn._xlws.FILTER($U$3:$U$722,$A$3:$A$722=$A664)),0))</f>
        <v>-0.12748309753963658</v>
      </c>
      <c r="AJ664" s="25">
        <f t="array" ref="AJ664">IFERROR((Z664-AVERAGEIFS($Z$3:$Z$722,$A$3:$A$722,$A664))/_xlfn.STDEV.S(_xlfn._xlws.FILTER($Z$3:$Z$722,$A$3:$A$722=$A664)),"")</f>
        <v>-2.134206705566827</v>
      </c>
      <c r="AK664" s="28">
        <f t="array" ref="AK664">IFERROR((AG664-AVERAGEIFS($AG$3:$AG$722,$A$3:$A$722,$A664))/_xlfn.STDEV.S(_xlfn._xlws.FILTER($AG$3:$AG$722,$A$3:$A$722=$A664)),"")</f>
        <v>-1.7930271430414393</v>
      </c>
      <c r="AL664" s="31">
        <f t="array" ref="AL664">IFERROR((AH664-AVERAGEIFS($AH$3:$AH$722,$A$3:$A$722,$A664))/_xlfn.STDEV.S(_xlfn._xlws.FILTER($AH$3:$AH$722,$A$3:$A$722=$A664)),"")</f>
        <v>-1.9500278599726919</v>
      </c>
      <c r="AM664" s="18">
        <f t="shared" si="210"/>
        <v>1.9938372460200058</v>
      </c>
      <c r="AN664" s="18">
        <f t="shared" si="211"/>
        <v>-1.2886362007184626E-2</v>
      </c>
      <c r="AO664">
        <f t="shared" si="212"/>
        <v>2.0067236080271904</v>
      </c>
      <c r="AP664">
        <f t="shared" si="213"/>
        <v>-0.84434384499092552</v>
      </c>
      <c r="AQ664">
        <f t="shared" si="214"/>
        <v>-0.91291178349062174</v>
      </c>
      <c r="AR664" s="18" t="str">
        <f t="shared" si="215"/>
        <v>D. 균형일치형</v>
      </c>
      <c r="AS664">
        <f t="shared" si="216"/>
        <v>3.3</v>
      </c>
      <c r="AT664">
        <f t="shared" si="217"/>
        <v>3.6153846153846159</v>
      </c>
      <c r="AU664">
        <f t="shared" si="218"/>
        <v>3.8571428571428572</v>
      </c>
      <c r="AV664">
        <f t="shared" si="219"/>
        <v>3.6363636363636358</v>
      </c>
    </row>
    <row r="665" spans="1:48" x14ac:dyDescent="0.3">
      <c r="A665" t="s">
        <v>158</v>
      </c>
      <c r="B665" t="s">
        <v>153</v>
      </c>
      <c r="C665">
        <v>2023</v>
      </c>
      <c r="D665" t="s">
        <v>89</v>
      </c>
      <c r="E665">
        <v>4</v>
      </c>
      <c r="F665">
        <v>4</v>
      </c>
      <c r="G665">
        <v>6</v>
      </c>
      <c r="H665">
        <v>4</v>
      </c>
      <c r="I665">
        <f t="shared" si="200"/>
        <v>6</v>
      </c>
      <c r="J665">
        <f t="array" ref="J665">STDEV(IF(($B$3:$B$722=$B665)*($C$3:$C$722=$C665)*($D$3:$D$722=$D665),$E$3:$E$722))</f>
        <v>0.94280904158206336</v>
      </c>
      <c r="K665">
        <f t="shared" si="201"/>
        <v>5.8</v>
      </c>
      <c r="L665">
        <f t="array" ref="L665">STDEV(IF(($B$3:$B$722=$B665)*($C$3:$C$722=$C665)*($D$3:$D$722=$D665),$F$3:$F$722))</f>
        <v>1.4757295747452446</v>
      </c>
      <c r="M665">
        <f t="shared" si="202"/>
        <v>7</v>
      </c>
      <c r="N665">
        <f t="array" ref="N665">STDEV(IF(($B$3:$B$722=$B665)*($C$3:$C$722=$C665)*($D$3:$D$722=$D665),$G$3:$G$722))</f>
        <v>1.0540925533894598</v>
      </c>
      <c r="O665">
        <f t="shared" si="203"/>
        <v>5.4</v>
      </c>
      <c r="P665">
        <f t="array" ref="P665">STDEV(IF(($B$3:$B$722=$B665)*($C$3:$C$722=$C665)*($D$3:$D$722=$D665),$H$3:$H$722))</f>
        <v>1.3498971154211048</v>
      </c>
      <c r="Q665" s="35">
        <f t="shared" si="204"/>
        <v>-2.1213203435596424</v>
      </c>
      <c r="R665">
        <f t="shared" si="205"/>
        <v>-1.2197356689220884</v>
      </c>
      <c r="S665">
        <f t="shared" si="206"/>
        <v>-0.94868329805051377</v>
      </c>
      <c r="T665">
        <f t="shared" si="207"/>
        <v>-1.0371160764820702</v>
      </c>
      <c r="U665" s="22">
        <v>0.4819222222222222</v>
      </c>
      <c r="V665">
        <v>10</v>
      </c>
      <c r="W665">
        <v>1</v>
      </c>
      <c r="X665">
        <v>7</v>
      </c>
      <c r="Y665">
        <v>18</v>
      </c>
      <c r="Z665" s="25">
        <v>3.3</v>
      </c>
      <c r="AA665" s="28">
        <v>3.1</v>
      </c>
      <c r="AB665" s="28">
        <v>4</v>
      </c>
      <c r="AC665" s="28">
        <v>3.1</v>
      </c>
      <c r="AD665" s="31">
        <v>2.5</v>
      </c>
      <c r="AE665" s="31">
        <v>2</v>
      </c>
      <c r="AF665">
        <v>10</v>
      </c>
      <c r="AG665" s="28">
        <f t="shared" si="208"/>
        <v>3.4</v>
      </c>
      <c r="AH665" s="31">
        <f t="shared" si="209"/>
        <v>2.25</v>
      </c>
      <c r="AI665" s="22" cm="1">
        <f t="array" ref="AI665">IF(U665="",0,IFERROR((U665-AVERAGEIFS($U$3:$U$722,$A$3:$A$722,$A665))/_xlfn.STDEV.S(_xlfn._xlws.FILTER($U$3:$U$722,$A$3:$A$722=$A665)),0))</f>
        <v>0.59689778894681167</v>
      </c>
      <c r="AJ665" s="25">
        <f t="array" ref="AJ665">IFERROR((Z665-AVERAGEIFS($Z$3:$Z$722,$A$3:$A$722,$A665))/_xlfn.STDEV.S(_xlfn._xlws.FILTER($Z$3:$Z$722,$A$3:$A$722=$A665)),"")</f>
        <v>-1.0923501990095406</v>
      </c>
      <c r="AK665" s="28">
        <f t="array" ref="AK665">IFERROR((AG665-AVERAGEIFS($AG$3:$AG$722,$A$3:$A$722,$A665))/_xlfn.STDEV.S(_xlfn._xlws.FILTER($AG$3:$AG$722,$A$3:$A$722=$A665)),"")</f>
        <v>-1.7129267737103548</v>
      </c>
      <c r="AL665" s="31">
        <f t="array" ref="AL665">IFERROR((AH665-AVERAGEIFS($AH$3:$AH$722,$A$3:$A$722,$A665))/_xlfn.STDEV.S(_xlfn._xlws.FILTER($AH$3:$AH$722,$A$3:$A$722=$A665)),"")</f>
        <v>-1.3668906271518928</v>
      </c>
      <c r="AM665" s="18">
        <f t="shared" si="210"/>
        <v>2.7182181325064541</v>
      </c>
      <c r="AN665" s="18">
        <f t="shared" si="211"/>
        <v>1.0289701445501018</v>
      </c>
      <c r="AO665">
        <f t="shared" si="212"/>
        <v>1.6892479879563522</v>
      </c>
      <c r="AP665">
        <f t="shared" si="213"/>
        <v>-0.76424347565984108</v>
      </c>
      <c r="AQ665">
        <f t="shared" si="214"/>
        <v>-0.32977455066982264</v>
      </c>
      <c r="AR665" s="18" t="str">
        <f t="shared" si="215"/>
        <v>E. 총체적과소형</v>
      </c>
      <c r="AS665">
        <f t="shared" si="216"/>
        <v>3.6153846153846159</v>
      </c>
      <c r="AT665">
        <f t="shared" si="217"/>
        <v>3.8571428571428572</v>
      </c>
      <c r="AU665">
        <f t="shared" si="218"/>
        <v>3.6363636363636358</v>
      </c>
      <c r="AV665">
        <f t="shared" si="219"/>
        <v>3.75</v>
      </c>
    </row>
    <row r="666" spans="1:48" x14ac:dyDescent="0.3">
      <c r="A666" t="s">
        <v>158</v>
      </c>
      <c r="B666" t="s">
        <v>153</v>
      </c>
      <c r="C666">
        <v>2023</v>
      </c>
      <c r="D666" t="s">
        <v>90</v>
      </c>
      <c r="E666">
        <v>4</v>
      </c>
      <c r="F666">
        <v>4</v>
      </c>
      <c r="G666">
        <v>6</v>
      </c>
      <c r="H666">
        <v>4</v>
      </c>
      <c r="I666">
        <f t="shared" si="200"/>
        <v>6</v>
      </c>
      <c r="J666">
        <f t="array" ref="J666">STDEV(IF(($B$3:$B$722=$B666)*($C$3:$C$722=$C666)*($D$3:$D$722=$D666),$E$3:$E$722))</f>
        <v>0.94280904158206336</v>
      </c>
      <c r="K666">
        <f t="shared" si="201"/>
        <v>5.8</v>
      </c>
      <c r="L666">
        <f t="array" ref="L666">STDEV(IF(($B$3:$B$722=$B666)*($C$3:$C$722=$C666)*($D$3:$D$722=$D666),$F$3:$F$722))</f>
        <v>1.4757295747452446</v>
      </c>
      <c r="M666">
        <f t="shared" si="202"/>
        <v>7</v>
      </c>
      <c r="N666">
        <f t="array" ref="N666">STDEV(IF(($B$3:$B$722=$B666)*($C$3:$C$722=$C666)*($D$3:$D$722=$D666),$G$3:$G$722))</f>
        <v>1.0540925533894598</v>
      </c>
      <c r="O666">
        <f t="shared" si="203"/>
        <v>5.4</v>
      </c>
      <c r="P666">
        <f t="array" ref="P666">STDEV(IF(($B$3:$B$722=$B666)*($C$3:$C$722=$C666)*($D$3:$D$722=$D666),$H$3:$H$722))</f>
        <v>1.3498971154211048</v>
      </c>
      <c r="Q666" s="35">
        <f t="shared" si="204"/>
        <v>-2.1213203435596424</v>
      </c>
      <c r="R666">
        <f t="shared" si="205"/>
        <v>-1.2197356689220884</v>
      </c>
      <c r="S666">
        <f t="shared" si="206"/>
        <v>-0.94868329805051377</v>
      </c>
      <c r="T666">
        <f t="shared" si="207"/>
        <v>-1.0371160764820702</v>
      </c>
      <c r="U666" s="22">
        <v>0.32502380952380949</v>
      </c>
      <c r="V666">
        <v>23</v>
      </c>
      <c r="W666">
        <v>10</v>
      </c>
      <c r="X666">
        <v>9</v>
      </c>
      <c r="Y666">
        <v>42</v>
      </c>
      <c r="Z666" s="25">
        <v>3.6153846153846159</v>
      </c>
      <c r="AA666" s="28">
        <v>3.8461538461538458</v>
      </c>
      <c r="AB666" s="28">
        <v>4.1538461538461542</v>
      </c>
      <c r="AC666" s="28">
        <v>3.2307692307692308</v>
      </c>
      <c r="AD666" s="31">
        <v>2.9230769230769229</v>
      </c>
      <c r="AE666" s="31">
        <v>2.615384615384615</v>
      </c>
      <c r="AF666">
        <v>13</v>
      </c>
      <c r="AG666" s="28">
        <f t="shared" si="208"/>
        <v>3.7435897435897432</v>
      </c>
      <c r="AH666" s="31">
        <f t="shared" si="209"/>
        <v>2.7692307692307692</v>
      </c>
      <c r="AI666" s="22" cm="1">
        <f t="array" ref="AI666">IF(U666="",0,IFERROR((U666-AVERAGEIFS($U$3:$U$722,$A$3:$A$722,$A666))/_xlfn.STDEV.S(_xlfn._xlws.FILTER($U$3:$U$722,$A$3:$A$722=$A666)),0))</f>
        <v>-7.4576582735908739E-2</v>
      </c>
      <c r="AJ666" s="25">
        <f t="array" ref="AJ666">IFERROR((Z666-AVERAGEIFS($Z$3:$Z$722,$A$3:$A$722,$A666))/_xlfn.STDEV.S(_xlfn._xlws.FILTER($Z$3:$Z$722,$A$3:$A$722=$A666)),"")</f>
        <v>-0.20769689314580847</v>
      </c>
      <c r="AK666" s="28">
        <f t="array" ref="AK666">IFERROR((AG666-AVERAGEIFS($AG$3:$AG$722,$A$3:$A$722,$A666))/_xlfn.STDEV.S(_xlfn._xlws.FILTER($AG$3:$AG$722,$A$3:$A$722=$A666)),"")</f>
        <v>-0.26803934231501925</v>
      </c>
      <c r="AL666" s="31">
        <f t="array" ref="AL666">IFERROR((AH666-AVERAGEIFS($AH$3:$AH$722,$A$3:$A$722,$A666))/_xlfn.STDEV.S(_xlfn._xlws.FILTER($AH$3:$AH$722,$A$3:$A$722=$A666)),"")</f>
        <v>0.32869301905012477</v>
      </c>
      <c r="AM666" s="18">
        <f t="shared" si="210"/>
        <v>2.0467437608237335</v>
      </c>
      <c r="AN666" s="18">
        <f t="shared" si="211"/>
        <v>1.9136234504138339</v>
      </c>
      <c r="AO666">
        <f t="shared" si="212"/>
        <v>0.13312031040989974</v>
      </c>
      <c r="AP666">
        <f t="shared" si="213"/>
        <v>0.68064395573549452</v>
      </c>
      <c r="AQ666">
        <f t="shared" si="214"/>
        <v>1.3658090955321949</v>
      </c>
      <c r="AR666" s="18" t="str">
        <f t="shared" si="215"/>
        <v>E. 총체적과소형</v>
      </c>
      <c r="AS666">
        <f t="shared" si="216"/>
        <v>3.8571428571428572</v>
      </c>
      <c r="AT666">
        <f t="shared" si="217"/>
        <v>3.6363636363636358</v>
      </c>
      <c r="AU666">
        <f t="shared" si="218"/>
        <v>3.75</v>
      </c>
      <c r="AV666">
        <f t="shared" si="219"/>
        <v>3.9</v>
      </c>
    </row>
    <row r="667" spans="1:48" x14ac:dyDescent="0.3">
      <c r="A667" t="s">
        <v>158</v>
      </c>
      <c r="B667" t="s">
        <v>153</v>
      </c>
      <c r="C667">
        <v>2024</v>
      </c>
      <c r="D667" t="s">
        <v>91</v>
      </c>
      <c r="E667">
        <v>6</v>
      </c>
      <c r="F667">
        <v>6</v>
      </c>
      <c r="G667">
        <v>6</v>
      </c>
      <c r="H667">
        <v>6</v>
      </c>
      <c r="I667">
        <f t="shared" si="200"/>
        <v>5.8</v>
      </c>
      <c r="J667">
        <f t="array" ref="J667">STDEV(IF(($B$3:$B$722=$B667)*($C$3:$C$722=$C667)*($D$3:$D$722=$D667),$E$3:$E$722))</f>
        <v>1.1352924243950946</v>
      </c>
      <c r="K667">
        <f t="shared" si="201"/>
        <v>5.6</v>
      </c>
      <c r="L667">
        <f t="array" ref="L667">STDEV(IF(($B$3:$B$722=$B667)*($C$3:$C$722=$C667)*($D$3:$D$722=$D667),$F$3:$F$722))</f>
        <v>1.2649110640673507</v>
      </c>
      <c r="M667">
        <f t="shared" si="202"/>
        <v>7</v>
      </c>
      <c r="N667">
        <f t="array" ref="N667">STDEV(IF(($B$3:$B$722=$B667)*($C$3:$C$722=$C667)*($D$3:$D$722=$D667),$G$3:$G$722))</f>
        <v>1.4142135623730951</v>
      </c>
      <c r="O667">
        <f t="shared" si="203"/>
        <v>5</v>
      </c>
      <c r="P667">
        <f t="array" ref="P667">STDEV(IF(($B$3:$B$722=$B667)*($C$3:$C$722=$C667)*($D$3:$D$722=$D667),$H$3:$H$722))</f>
        <v>1.9436506316151001</v>
      </c>
      <c r="Q667" s="35">
        <f t="shared" si="204"/>
        <v>0.17616606585441102</v>
      </c>
      <c r="R667">
        <f t="shared" si="205"/>
        <v>0.3162277660168385</v>
      </c>
      <c r="S667">
        <f t="shared" si="206"/>
        <v>-0.70710678118654746</v>
      </c>
      <c r="T667">
        <f t="shared" si="207"/>
        <v>0.51449575542752657</v>
      </c>
      <c r="U667" s="22">
        <v>0.30481874999999992</v>
      </c>
      <c r="V667">
        <v>14</v>
      </c>
      <c r="W667">
        <v>4</v>
      </c>
      <c r="X667">
        <v>14</v>
      </c>
      <c r="Y667">
        <v>32</v>
      </c>
      <c r="Z667" s="25">
        <v>3.8571428571428572</v>
      </c>
      <c r="AA667" s="28">
        <v>3.8095238095238089</v>
      </c>
      <c r="AB667" s="28">
        <v>4.5238095238095237</v>
      </c>
      <c r="AC667" s="28">
        <v>3.714285714285714</v>
      </c>
      <c r="AD667" s="31">
        <v>3.0952380952380958</v>
      </c>
      <c r="AE667" s="31">
        <v>2.9047619047619051</v>
      </c>
      <c r="AF667">
        <v>21</v>
      </c>
      <c r="AG667" s="28">
        <f t="shared" si="208"/>
        <v>4.0158730158730149</v>
      </c>
      <c r="AH667" s="31">
        <f t="shared" si="209"/>
        <v>3.0000000000000004</v>
      </c>
      <c r="AI667" s="22" cm="1">
        <f t="array" ref="AI667">IF(U667="",0,IFERROR((U667-AVERAGEIFS($U$3:$U$722,$A$3:$A$722,$A667))/_xlfn.STDEV.S(_xlfn._xlws.FILTER($U$3:$U$722,$A$3:$A$722=$A667)),0))</f>
        <v>-0.16104769111251538</v>
      </c>
      <c r="AJ667" s="25">
        <f t="array" ref="AJ667">IFERROR((Z667-AVERAGEIFS($Z$3:$Z$722,$A$3:$A$722,$A667))/_xlfn.STDEV.S(_xlfn._xlws.FILTER($Z$3:$Z$722,$A$3:$A$722=$A667)),"")</f>
        <v>0.47043456082638785</v>
      </c>
      <c r="AK667" s="28">
        <f t="array" ref="AK667">IFERROR((AG667-AVERAGEIFS($AG$3:$AG$722,$A$3:$A$722,$A667))/_xlfn.STDEV.S(_xlfn._xlws.FILTER($AG$3:$AG$722,$A$3:$A$722=$A667)),"")</f>
        <v>0.87698516799471604</v>
      </c>
      <c r="AL667" s="31">
        <f t="array" ref="AL667">IFERROR((AH667-AVERAGEIFS($AH$3:$AH$722,$A$3:$A$722,$A667))/_xlfn.STDEV.S(_xlfn._xlws.FILTER($AH$3:$AH$722,$A$3:$A$722=$A667)),"")</f>
        <v>1.0822857506954677</v>
      </c>
      <c r="AM667" s="18">
        <f t="shared" si="210"/>
        <v>-0.3372137569669264</v>
      </c>
      <c r="AN667" s="18">
        <f t="shared" si="211"/>
        <v>0.29426849497197682</v>
      </c>
      <c r="AO667">
        <f t="shared" si="212"/>
        <v>-0.63148225193890317</v>
      </c>
      <c r="AP667">
        <f t="shared" si="213"/>
        <v>1.5840919491812635</v>
      </c>
      <c r="AQ667">
        <f t="shared" si="214"/>
        <v>0.56778999526794116</v>
      </c>
      <c r="AR667" s="18" t="str">
        <f t="shared" si="215"/>
        <v>D. 균형일치형</v>
      </c>
      <c r="AS667">
        <f t="shared" si="216"/>
        <v>3.6363636363636358</v>
      </c>
      <c r="AT667">
        <f t="shared" si="217"/>
        <v>3.75</v>
      </c>
      <c r="AU667">
        <f t="shared" si="218"/>
        <v>3.9</v>
      </c>
      <c r="AV667">
        <f t="shared" si="219"/>
        <v>3.5714285714285721</v>
      </c>
    </row>
    <row r="668" spans="1:48" x14ac:dyDescent="0.3">
      <c r="A668" t="s">
        <v>158</v>
      </c>
      <c r="B668" t="s">
        <v>153</v>
      </c>
      <c r="C668">
        <v>2024</v>
      </c>
      <c r="D668" t="s">
        <v>92</v>
      </c>
      <c r="E668">
        <v>6</v>
      </c>
      <c r="F668">
        <v>6</v>
      </c>
      <c r="G668">
        <v>6</v>
      </c>
      <c r="H668">
        <v>6</v>
      </c>
      <c r="I668">
        <f t="shared" si="200"/>
        <v>5.8</v>
      </c>
      <c r="J668">
        <f t="array" ref="J668">STDEV(IF(($B$3:$B$722=$B668)*($C$3:$C$722=$C668)*($D$3:$D$722=$D668),$E$3:$E$722))</f>
        <v>1.1352924243950946</v>
      </c>
      <c r="K668">
        <f t="shared" si="201"/>
        <v>5.6</v>
      </c>
      <c r="L668">
        <f t="array" ref="L668">STDEV(IF(($B$3:$B$722=$B668)*($C$3:$C$722=$C668)*($D$3:$D$722=$D668),$F$3:$F$722))</f>
        <v>1.2649110640673507</v>
      </c>
      <c r="M668">
        <f t="shared" si="202"/>
        <v>7</v>
      </c>
      <c r="N668">
        <f t="array" ref="N668">STDEV(IF(($B$3:$B$722=$B668)*($C$3:$C$722=$C668)*($D$3:$D$722=$D668),$G$3:$G$722))</f>
        <v>1.4142135623730951</v>
      </c>
      <c r="O668">
        <f t="shared" si="203"/>
        <v>5</v>
      </c>
      <c r="P668">
        <f t="array" ref="P668">STDEV(IF(($B$3:$B$722=$B668)*($C$3:$C$722=$C668)*($D$3:$D$722=$D668),$H$3:$H$722))</f>
        <v>1.9436506316151001</v>
      </c>
      <c r="Q668" s="35">
        <f t="shared" si="204"/>
        <v>0.17616606585441102</v>
      </c>
      <c r="R668">
        <f t="shared" si="205"/>
        <v>0.3162277660168385</v>
      </c>
      <c r="S668">
        <f t="shared" si="206"/>
        <v>-0.70710678118654746</v>
      </c>
      <c r="T668">
        <f t="shared" si="207"/>
        <v>0.51449575542752657</v>
      </c>
      <c r="U668" s="22">
        <v>-5.2941176470587999E-3</v>
      </c>
      <c r="V668">
        <v>7</v>
      </c>
      <c r="W668">
        <v>4</v>
      </c>
      <c r="X668">
        <v>23</v>
      </c>
      <c r="Y668">
        <v>34</v>
      </c>
      <c r="Z668" s="25">
        <v>3.6363636363636358</v>
      </c>
      <c r="AA668" s="28">
        <v>3.545454545454545</v>
      </c>
      <c r="AB668" s="28">
        <v>3.9090909090909092</v>
      </c>
      <c r="AC668" s="28">
        <v>3.6363636363636358</v>
      </c>
      <c r="AD668" s="31">
        <v>2.545454545454545</v>
      </c>
      <c r="AE668" s="31">
        <v>2.545454545454545</v>
      </c>
      <c r="AF668">
        <v>22</v>
      </c>
      <c r="AG668" s="28">
        <f t="shared" si="208"/>
        <v>3.6969696969696968</v>
      </c>
      <c r="AH668" s="31">
        <f t="shared" si="209"/>
        <v>2.545454545454545</v>
      </c>
      <c r="AI668" s="22" cm="1">
        <f t="array" ref="AI668">IF(U668="",0,IFERROR((U668-AVERAGEIFS($U$3:$U$722,$A$3:$A$722,$A668))/_xlfn.STDEV.S(_xlfn._xlws.FILTER($U$3:$U$722,$A$3:$A$722=$A668)),0))</f>
        <v>-1.4882302889014221</v>
      </c>
      <c r="AJ668" s="25">
        <f t="array" ref="AJ668">IFERROR((Z668-AVERAGEIFS($Z$3:$Z$722,$A$3:$A$722,$A668))/_xlfn.STDEV.S(_xlfn._xlws.FILTER($Z$3:$Z$722,$A$3:$A$722=$A668)),"")</f>
        <v>-0.14885077523913309</v>
      </c>
      <c r="AK668" s="28">
        <f t="array" ref="AK668">IFERROR((AG668-AVERAGEIFS($AG$3:$AG$722,$A$3:$A$722,$A668))/_xlfn.STDEV.S(_xlfn._xlws.FILTER($AG$3:$AG$722,$A$3:$A$722=$A668)),"")</f>
        <v>-0.46408919732116977</v>
      </c>
      <c r="AL668" s="31">
        <f t="array" ref="AL668">IFERROR((AH668-AVERAGEIFS($AH$3:$AH$722,$A$3:$A$722,$A668))/_xlfn.STDEV.S(_xlfn._xlws.FILTER($AH$3:$AH$722,$A$3:$A$722=$A668)),"")</f>
        <v>-0.40206356921202563</v>
      </c>
      <c r="AM668" s="18">
        <f t="shared" si="210"/>
        <v>-1.6643963547558331</v>
      </c>
      <c r="AN668" s="18">
        <f t="shared" si="211"/>
        <v>-0.32501684109354412</v>
      </c>
      <c r="AO668">
        <f t="shared" si="212"/>
        <v>-1.339379513662289</v>
      </c>
      <c r="AP668">
        <f t="shared" si="213"/>
        <v>0.2430175838653777</v>
      </c>
      <c r="AQ668">
        <f t="shared" si="214"/>
        <v>-0.91655932463955225</v>
      </c>
      <c r="AR668" s="18" t="str">
        <f t="shared" si="215"/>
        <v>A. 총체적과장형</v>
      </c>
      <c r="AS668">
        <f t="shared" si="216"/>
        <v>3.75</v>
      </c>
      <c r="AT668">
        <f t="shared" si="217"/>
        <v>3.9</v>
      </c>
      <c r="AU668">
        <f t="shared" si="218"/>
        <v>3.5714285714285721</v>
      </c>
      <c r="AV668">
        <f t="shared" si="219"/>
        <v>3.454545454545455</v>
      </c>
    </row>
    <row r="669" spans="1:48" x14ac:dyDescent="0.3">
      <c r="A669" t="s">
        <v>158</v>
      </c>
      <c r="B669" t="s">
        <v>153</v>
      </c>
      <c r="C669">
        <v>2024</v>
      </c>
      <c r="D669" t="s">
        <v>93</v>
      </c>
      <c r="E669">
        <v>6</v>
      </c>
      <c r="F669">
        <v>6</v>
      </c>
      <c r="G669">
        <v>6</v>
      </c>
      <c r="H669">
        <v>6</v>
      </c>
      <c r="I669">
        <f t="shared" si="200"/>
        <v>5.8</v>
      </c>
      <c r="J669">
        <f t="array" ref="J669">STDEV(IF(($B$3:$B$722=$B669)*($C$3:$C$722=$C669)*($D$3:$D$722=$D669),$E$3:$E$722))</f>
        <v>1.1352924243950946</v>
      </c>
      <c r="K669">
        <f t="shared" si="201"/>
        <v>5.6</v>
      </c>
      <c r="L669">
        <f t="array" ref="L669">STDEV(IF(($B$3:$B$722=$B669)*($C$3:$C$722=$C669)*($D$3:$D$722=$D669),$F$3:$F$722))</f>
        <v>1.2649110640673507</v>
      </c>
      <c r="M669">
        <f t="shared" si="202"/>
        <v>7</v>
      </c>
      <c r="N669">
        <f t="array" ref="N669">STDEV(IF(($B$3:$B$722=$B669)*($C$3:$C$722=$C669)*($D$3:$D$722=$D669),$G$3:$G$722))</f>
        <v>1.4142135623730951</v>
      </c>
      <c r="O669">
        <f t="shared" si="203"/>
        <v>5</v>
      </c>
      <c r="P669">
        <f t="array" ref="P669">STDEV(IF(($B$3:$B$722=$B669)*($C$3:$C$722=$C669)*($D$3:$D$722=$D669),$H$3:$H$722))</f>
        <v>1.9436506316151001</v>
      </c>
      <c r="Q669" s="35">
        <f t="shared" si="204"/>
        <v>0.17616606585441102</v>
      </c>
      <c r="R669">
        <f t="shared" si="205"/>
        <v>0.3162277660168385</v>
      </c>
      <c r="S669">
        <f t="shared" si="206"/>
        <v>-0.70710678118654746</v>
      </c>
      <c r="T669">
        <f t="shared" si="207"/>
        <v>0.51449575542752657</v>
      </c>
      <c r="U669" s="22">
        <v>3.6856097560975597E-2</v>
      </c>
      <c r="V669">
        <v>14</v>
      </c>
      <c r="W669">
        <v>10</v>
      </c>
      <c r="X669">
        <v>17</v>
      </c>
      <c r="Y669">
        <v>41</v>
      </c>
      <c r="Z669" s="25">
        <v>3.75</v>
      </c>
      <c r="AA669" s="28">
        <v>3.875</v>
      </c>
      <c r="AB669" s="28">
        <v>4.125</v>
      </c>
      <c r="AC669" s="28">
        <v>3.625</v>
      </c>
      <c r="AD669" s="31">
        <v>3.375</v>
      </c>
      <c r="AE669" s="31">
        <v>2.375</v>
      </c>
      <c r="AF669">
        <v>8</v>
      </c>
      <c r="AG669" s="28">
        <f t="shared" si="208"/>
        <v>3.875</v>
      </c>
      <c r="AH669" s="31">
        <f t="shared" si="209"/>
        <v>2.875</v>
      </c>
      <c r="AI669" s="22" cm="1">
        <f t="array" ref="AI669">IF(U669="",0,IFERROR((U669-AVERAGEIFS($U$3:$U$722,$A$3:$A$722,$A669))/_xlfn.STDEV.S(_xlfn._xlws.FILTER($U$3:$U$722,$A$3:$A$722=$A669)),0))</f>
        <v>-1.3078410243681382</v>
      </c>
      <c r="AJ669" s="25">
        <f t="array" ref="AJ669">IFERROR((Z669-AVERAGEIFS($Z$3:$Z$722,$A$3:$A$722,$A669))/_xlfn.STDEV.S(_xlfn._xlws.FILTER($Z$3:$Z$722,$A$3:$A$722=$A669)),"")</f>
        <v>0.16989903008870927</v>
      </c>
      <c r="AK669" s="28">
        <f t="array" ref="AK669">IFERROR((AG669-AVERAGEIFS($AG$3:$AG$722,$A$3:$A$722,$A669))/_xlfn.STDEV.S(_xlfn._xlws.FILTER($AG$3:$AG$722,$A$3:$A$722=$A669)),"")</f>
        <v>0.28457618648357219</v>
      </c>
      <c r="AL669" s="31">
        <f t="array" ref="AL669">IFERROR((AH669-AVERAGEIFS($AH$3:$AH$722,$A$3:$A$722,$A669))/_xlfn.STDEV.S(_xlfn._xlws.FILTER($AH$3:$AH$722,$A$3:$A$722=$A669)),"")</f>
        <v>0.67408968772090638</v>
      </c>
      <c r="AM669" s="18">
        <f t="shared" si="210"/>
        <v>-1.4840070902225493</v>
      </c>
      <c r="AN669" s="18">
        <f t="shared" si="211"/>
        <v>-6.2670357657017561E-3</v>
      </c>
      <c r="AO669">
        <f t="shared" si="212"/>
        <v>-1.4777400544568475</v>
      </c>
      <c r="AP669">
        <f t="shared" si="213"/>
        <v>0.99168296767011965</v>
      </c>
      <c r="AQ669">
        <f t="shared" si="214"/>
        <v>0.15959393229337981</v>
      </c>
      <c r="AR669" s="18" t="str">
        <f t="shared" si="215"/>
        <v>D. 균형일치형</v>
      </c>
      <c r="AS669">
        <f t="shared" si="216"/>
        <v>3.9</v>
      </c>
      <c r="AT669">
        <f t="shared" si="217"/>
        <v>3.5714285714285721</v>
      </c>
      <c r="AU669">
        <f t="shared" si="218"/>
        <v>3.454545454545455</v>
      </c>
      <c r="AV669">
        <f t="shared" si="219"/>
        <v>4.2222222222222223</v>
      </c>
    </row>
    <row r="670" spans="1:48" x14ac:dyDescent="0.3">
      <c r="A670" t="s">
        <v>158</v>
      </c>
      <c r="B670" t="s">
        <v>153</v>
      </c>
      <c r="C670">
        <v>2024</v>
      </c>
      <c r="D670" t="s">
        <v>94</v>
      </c>
      <c r="E670">
        <v>6</v>
      </c>
      <c r="F670">
        <v>6</v>
      </c>
      <c r="G670">
        <v>6</v>
      </c>
      <c r="H670">
        <v>6</v>
      </c>
      <c r="I670">
        <f t="shared" si="200"/>
        <v>5.8</v>
      </c>
      <c r="J670">
        <f t="array" ref="J670">STDEV(IF(($B$3:$B$722=$B670)*($C$3:$C$722=$C670)*($D$3:$D$722=$D670),$E$3:$E$722))</f>
        <v>1.1352924243950946</v>
      </c>
      <c r="K670">
        <f t="shared" si="201"/>
        <v>5.6</v>
      </c>
      <c r="L670">
        <f t="array" ref="L670">STDEV(IF(($B$3:$B$722=$B670)*($C$3:$C$722=$C670)*($D$3:$D$722=$D670),$F$3:$F$722))</f>
        <v>1.2649110640673507</v>
      </c>
      <c r="M670">
        <f t="shared" si="202"/>
        <v>7</v>
      </c>
      <c r="N670">
        <f t="array" ref="N670">STDEV(IF(($B$3:$B$722=$B670)*($C$3:$C$722=$C670)*($D$3:$D$722=$D670),$G$3:$G$722))</f>
        <v>1.4142135623730951</v>
      </c>
      <c r="O670">
        <f t="shared" si="203"/>
        <v>5</v>
      </c>
      <c r="P670">
        <f t="array" ref="P670">STDEV(IF(($B$3:$B$722=$B670)*($C$3:$C$722=$C670)*($D$3:$D$722=$D670),$H$3:$H$722))</f>
        <v>1.9436506316151001</v>
      </c>
      <c r="Q670" s="35">
        <f t="shared" si="204"/>
        <v>0.17616606585441102</v>
      </c>
      <c r="R670">
        <f t="shared" si="205"/>
        <v>0.3162277660168385</v>
      </c>
      <c r="S670">
        <f t="shared" si="206"/>
        <v>-0.70710678118654746</v>
      </c>
      <c r="T670">
        <f t="shared" si="207"/>
        <v>0.51449575542752657</v>
      </c>
      <c r="U670" s="22">
        <v>0.70551304347826083</v>
      </c>
      <c r="V670">
        <v>52</v>
      </c>
      <c r="W670">
        <v>0</v>
      </c>
      <c r="X670">
        <v>17</v>
      </c>
      <c r="Y670">
        <v>69</v>
      </c>
      <c r="Z670" s="25">
        <v>3.9</v>
      </c>
      <c r="AA670" s="28">
        <v>4.0999999999999996</v>
      </c>
      <c r="AB670" s="28">
        <v>4.0999999999999996</v>
      </c>
      <c r="AC670" s="28">
        <v>3.7</v>
      </c>
      <c r="AD670" s="31">
        <v>2.2999999999999998</v>
      </c>
      <c r="AE670" s="31">
        <v>2.6</v>
      </c>
      <c r="AF670">
        <v>10</v>
      </c>
      <c r="AG670" s="28">
        <f t="shared" si="208"/>
        <v>3.9666666666666663</v>
      </c>
      <c r="AH670" s="31">
        <f t="shared" si="209"/>
        <v>2.4500000000000002</v>
      </c>
      <c r="AI670" s="22" cm="1">
        <f t="array" ref="AI670">IF(U670="",0,IFERROR((U670-AVERAGEIFS($U$3:$U$722,$A$3:$A$722,$A670))/_xlfn.STDEV.S(_xlfn._xlws.FILTER($U$3:$U$722,$A$3:$A$722=$A670)),0))</f>
        <v>1.5537940610939986</v>
      </c>
      <c r="AJ670" s="25">
        <f t="array" ref="AJ670">IFERROR((Z670-AVERAGEIFS($Z$3:$Z$722,$A$3:$A$722,$A670))/_xlfn.STDEV.S(_xlfn._xlws.FILTER($Z$3:$Z$722,$A$3:$A$722=$A670)),"")</f>
        <v>0.5906487731214588</v>
      </c>
      <c r="AK670" s="28">
        <f t="array" ref="AK670">IFERROR((AG670-AVERAGEIFS($AG$3:$AG$722,$A$3:$A$722,$A670))/_xlfn.STDEV.S(_xlfn._xlws.FILTER($AG$3:$AG$722,$A$3:$A$722=$A670)),"")</f>
        <v>0.67005921388941636</v>
      </c>
      <c r="AL670" s="31">
        <f t="array" ref="AL670">IFERROR((AH670-AVERAGEIFS($AH$3:$AH$722,$A$3:$A$722,$A670))/_xlfn.STDEV.S(_xlfn._xlws.FILTER($AH$3:$AH$722,$A$3:$A$722=$A670)),"")</f>
        <v>-0.71377692639259638</v>
      </c>
      <c r="AM670" s="18">
        <f t="shared" si="210"/>
        <v>1.3776279952395876</v>
      </c>
      <c r="AN670" s="18">
        <f t="shared" si="211"/>
        <v>0.41448270726704778</v>
      </c>
      <c r="AO670">
        <f t="shared" si="212"/>
        <v>0.96314528797253984</v>
      </c>
      <c r="AP670">
        <f t="shared" si="213"/>
        <v>1.3771659950759638</v>
      </c>
      <c r="AQ670">
        <f t="shared" si="214"/>
        <v>-1.2282726818201231</v>
      </c>
      <c r="AR670" s="18" t="str">
        <f t="shared" si="215"/>
        <v>E. 총체적과소형</v>
      </c>
      <c r="AS670">
        <f t="shared" si="216"/>
        <v>3.5714285714285721</v>
      </c>
      <c r="AT670">
        <f t="shared" si="217"/>
        <v>3.454545454545455</v>
      </c>
      <c r="AU670">
        <f t="shared" si="218"/>
        <v>4.2222222222222223</v>
      </c>
      <c r="AV670">
        <f t="shared" si="219"/>
        <v>4.0999999999999996</v>
      </c>
    </row>
    <row r="671" spans="1:48" x14ac:dyDescent="0.3">
      <c r="A671" t="s">
        <v>158</v>
      </c>
      <c r="B671" t="s">
        <v>153</v>
      </c>
      <c r="C671">
        <v>2025</v>
      </c>
      <c r="D671" t="s">
        <v>95</v>
      </c>
      <c r="E671">
        <v>6</v>
      </c>
      <c r="F671">
        <v>6</v>
      </c>
      <c r="G671">
        <v>6</v>
      </c>
      <c r="H671">
        <v>6</v>
      </c>
      <c r="I671">
        <f t="shared" si="200"/>
        <v>6.2</v>
      </c>
      <c r="J671">
        <f t="array" ref="J671">STDEV(IF(($B$3:$B$722=$B671)*($C$3:$C$722=$C671)*($D$3:$D$722=$D671),$E$3:$E$722))</f>
        <v>0.63245553203367588</v>
      </c>
      <c r="K671">
        <f t="shared" si="201"/>
        <v>5.6</v>
      </c>
      <c r="L671">
        <f t="array" ref="L671">STDEV(IF(($B$3:$B$722=$B671)*($C$3:$C$722=$C671)*($D$3:$D$722=$D671),$F$3:$F$722))</f>
        <v>0.84327404271156636</v>
      </c>
      <c r="M671">
        <f t="shared" si="202"/>
        <v>7</v>
      </c>
      <c r="N671">
        <f t="array" ref="N671">STDEV(IF(($B$3:$B$722=$B671)*($C$3:$C$722=$C671)*($D$3:$D$722=$D671),$G$3:$G$722))</f>
        <v>1.4142135623730951</v>
      </c>
      <c r="O671">
        <f t="shared" si="203"/>
        <v>5.2</v>
      </c>
      <c r="P671">
        <f t="array" ref="P671">STDEV(IF(($B$3:$B$722=$B671)*($C$3:$C$722=$C671)*($D$3:$D$722=$D671),$H$3:$H$722))</f>
        <v>1.3984117975602031</v>
      </c>
      <c r="Q671" s="35">
        <f t="shared" si="204"/>
        <v>-0.31622776601683822</v>
      </c>
      <c r="R671">
        <f t="shared" si="205"/>
        <v>0.47434164902525816</v>
      </c>
      <c r="S671">
        <f t="shared" si="206"/>
        <v>-0.70710678118654746</v>
      </c>
      <c r="T671">
        <f t="shared" si="207"/>
        <v>0.5720775535473549</v>
      </c>
      <c r="U671" s="22">
        <v>0.40758000000000011</v>
      </c>
      <c r="V671">
        <v>7</v>
      </c>
      <c r="W671">
        <v>0</v>
      </c>
      <c r="X671">
        <v>8</v>
      </c>
      <c r="Y671">
        <v>15</v>
      </c>
      <c r="Z671" s="25">
        <v>3.5714285714285721</v>
      </c>
      <c r="AA671" s="28">
        <v>3.5</v>
      </c>
      <c r="AB671" s="28">
        <v>4.1428571428571432</v>
      </c>
      <c r="AC671" s="28">
        <v>3.285714285714286</v>
      </c>
      <c r="AD671" s="31">
        <v>2.5714285714285721</v>
      </c>
      <c r="AE671" s="31">
        <v>2.9285714285714279</v>
      </c>
      <c r="AF671">
        <v>14</v>
      </c>
      <c r="AG671" s="28">
        <f t="shared" si="208"/>
        <v>3.6428571428571428</v>
      </c>
      <c r="AH671" s="31">
        <f t="shared" si="209"/>
        <v>2.75</v>
      </c>
      <c r="AI671" s="22" cm="1">
        <f t="array" ref="AI671">IF(U671="",0,IFERROR((U671-AVERAGEIFS($U$3:$U$722,$A$3:$A$722,$A671))/_xlfn.STDEV.S(_xlfn._xlws.FILTER($U$3:$U$722,$A$3:$A$722=$A671)),0))</f>
        <v>0.27873716451706071</v>
      </c>
      <c r="AJ671" s="25">
        <f t="array" ref="AJ671">IFERROR((Z671-AVERAGEIFS($Z$3:$Z$722,$A$3:$A$722,$A671))/_xlfn.STDEV.S(_xlfn._xlws.FILTER($Z$3:$Z$722,$A$3:$A$722=$A671)),"")</f>
        <v>-0.33099352114075303</v>
      </c>
      <c r="AK671" s="28">
        <f t="array" ref="AK671">IFERROR((AG671-AVERAGEIFS($AG$3:$AG$722,$A$3:$A$722,$A671))/_xlfn.STDEV.S(_xlfn._xlws.FILTER($AG$3:$AG$722,$A$3:$A$722=$A671)),"")</f>
        <v>-0.69164706473902382</v>
      </c>
      <c r="AL671" s="31">
        <f t="array" ref="AL671">IFERROR((AH671-AVERAGEIFS($AH$3:$AH$722,$A$3:$A$722,$A671))/_xlfn.STDEV.S(_xlfn._xlws.FILTER($AH$3:$AH$722,$A$3:$A$722=$A671)),"")</f>
        <v>0.26589362474634659</v>
      </c>
      <c r="AM671" s="18">
        <f t="shared" si="210"/>
        <v>0.59496493053389887</v>
      </c>
      <c r="AN671" s="18">
        <f t="shared" si="211"/>
        <v>-1.4765755123914814E-2</v>
      </c>
      <c r="AO671">
        <f t="shared" si="212"/>
        <v>0.60973068565781374</v>
      </c>
      <c r="AP671">
        <f t="shared" si="213"/>
        <v>1.5459716447523641E-2</v>
      </c>
      <c r="AQ671">
        <f t="shared" si="214"/>
        <v>-0.30618392880100831</v>
      </c>
      <c r="AR671" s="18" t="str">
        <f t="shared" si="215"/>
        <v>D. 균형일치형</v>
      </c>
      <c r="AS671">
        <f t="shared" si="216"/>
        <v>3.454545454545455</v>
      </c>
      <c r="AT671">
        <f t="shared" si="217"/>
        <v>4.2222222222222223</v>
      </c>
      <c r="AU671">
        <f t="shared" si="218"/>
        <v>4.0999999999999996</v>
      </c>
      <c r="AV671" t="str">
        <f t="shared" si="219"/>
        <v/>
      </c>
    </row>
    <row r="672" spans="1:48" x14ac:dyDescent="0.3">
      <c r="A672" t="s">
        <v>158</v>
      </c>
      <c r="B672" t="s">
        <v>153</v>
      </c>
      <c r="C672">
        <v>2025</v>
      </c>
      <c r="D672" t="s">
        <v>96</v>
      </c>
      <c r="E672">
        <v>6</v>
      </c>
      <c r="F672">
        <v>6</v>
      </c>
      <c r="G672">
        <v>6</v>
      </c>
      <c r="H672">
        <v>6</v>
      </c>
      <c r="I672">
        <f t="shared" si="200"/>
        <v>6.2</v>
      </c>
      <c r="J672">
        <f t="array" ref="J672">STDEV(IF(($B$3:$B$722=$B672)*($C$3:$C$722=$C672)*($D$3:$D$722=$D672),$E$3:$E$722))</f>
        <v>0.63245553203367588</v>
      </c>
      <c r="K672">
        <f t="shared" si="201"/>
        <v>5.6</v>
      </c>
      <c r="L672">
        <f t="array" ref="L672">STDEV(IF(($B$3:$B$722=$B672)*($C$3:$C$722=$C672)*($D$3:$D$722=$D672),$F$3:$F$722))</f>
        <v>0.84327404271156636</v>
      </c>
      <c r="M672">
        <f t="shared" si="202"/>
        <v>7</v>
      </c>
      <c r="N672">
        <f t="array" ref="N672">STDEV(IF(($B$3:$B$722=$B672)*($C$3:$C$722=$C672)*($D$3:$D$722=$D672),$G$3:$G$722))</f>
        <v>1.4142135623730951</v>
      </c>
      <c r="O672">
        <f t="shared" si="203"/>
        <v>5.2</v>
      </c>
      <c r="P672">
        <f t="array" ref="P672">STDEV(IF(($B$3:$B$722=$B672)*($C$3:$C$722=$C672)*($D$3:$D$722=$D672),$H$3:$H$722))</f>
        <v>1.3984117975602031</v>
      </c>
      <c r="Q672" s="35">
        <f t="shared" si="204"/>
        <v>-0.31622776601683822</v>
      </c>
      <c r="R672">
        <f t="shared" si="205"/>
        <v>0.47434164902525816</v>
      </c>
      <c r="S672">
        <f t="shared" si="206"/>
        <v>-0.70710678118654746</v>
      </c>
      <c r="T672">
        <f t="shared" si="207"/>
        <v>0.5720775535473549</v>
      </c>
      <c r="U672" s="22">
        <v>0.1928</v>
      </c>
      <c r="V672">
        <v>9</v>
      </c>
      <c r="W672">
        <v>2</v>
      </c>
      <c r="X672">
        <v>15</v>
      </c>
      <c r="Y672">
        <v>26</v>
      </c>
      <c r="Z672" s="25">
        <v>3.454545454545455</v>
      </c>
      <c r="AA672" s="28">
        <v>3.7272727272727271</v>
      </c>
      <c r="AB672" s="28">
        <v>4.0909090909090908</v>
      </c>
      <c r="AC672" s="28">
        <v>3.9090909090909092</v>
      </c>
      <c r="AD672" s="31">
        <v>2.2727272727272729</v>
      </c>
      <c r="AE672" s="31">
        <v>2.7272727272727271</v>
      </c>
      <c r="AF672">
        <v>11</v>
      </c>
      <c r="AG672" s="28">
        <f t="shared" si="208"/>
        <v>3.9090909090909087</v>
      </c>
      <c r="AH672" s="31">
        <f t="shared" si="209"/>
        <v>2.5</v>
      </c>
      <c r="AI672" s="22" cm="1">
        <f t="array" ref="AI672">IF(U672="",0,IFERROR((U672-AVERAGEIFS($U$3:$U$722,$A$3:$A$722,$A672))/_xlfn.STDEV.S(_xlfn._xlws.FILTER($U$3:$U$722,$A$3:$A$722=$A672)),0))</f>
        <v>-0.64045164733682614</v>
      </c>
      <c r="AJ672" s="25">
        <f t="array" ref="AJ672">IFERROR((Z672-AVERAGEIFS($Z$3:$Z$722,$A$3:$A$722,$A672))/_xlfn.STDEV.S(_xlfn._xlws.FILTER($Z$3:$Z$722,$A$3:$A$722=$A672)),"")</f>
        <v>-0.6588504637636754</v>
      </c>
      <c r="AK672" s="28">
        <f t="array" ref="AK672">IFERROR((AG672-AVERAGEIFS($AG$3:$AG$722,$A$3:$A$722,$A672))/_xlfn.STDEV.S(_xlfn._xlws.FILTER($AG$3:$AG$722,$A$3:$A$722=$A672)),"")</f>
        <v>0.42793764295681902</v>
      </c>
      <c r="AL672" s="31">
        <f t="array" ref="AL672">IFERROR((AH672-AVERAGEIFS($AH$3:$AH$722,$A$3:$A$722,$A672))/_xlfn.STDEV.S(_xlfn._xlws.FILTER($AH$3:$AH$722,$A$3:$A$722=$A672)),"")</f>
        <v>-0.55049850120277311</v>
      </c>
      <c r="AM672" s="18">
        <f t="shared" si="210"/>
        <v>-0.32422388131998792</v>
      </c>
      <c r="AN672" s="18">
        <f t="shared" si="211"/>
        <v>-0.34262269774683718</v>
      </c>
      <c r="AO672">
        <f t="shared" si="212"/>
        <v>1.8398816426849263E-2</v>
      </c>
      <c r="AP672">
        <f t="shared" si="213"/>
        <v>1.1350444241433664</v>
      </c>
      <c r="AQ672">
        <f t="shared" si="214"/>
        <v>-1.122576054750128</v>
      </c>
      <c r="AR672" s="18" t="str">
        <f t="shared" si="215"/>
        <v>A. 총체적과장형</v>
      </c>
      <c r="AS672">
        <f t="shared" si="216"/>
        <v>4.2222222222222223</v>
      </c>
      <c r="AT672">
        <f t="shared" si="217"/>
        <v>4.0999999999999996</v>
      </c>
      <c r="AU672" t="str">
        <f t="shared" si="218"/>
        <v/>
      </c>
      <c r="AV672" t="str">
        <f t="shared" si="219"/>
        <v/>
      </c>
    </row>
    <row r="673" spans="1:48" x14ac:dyDescent="0.3">
      <c r="A673" t="s">
        <v>158</v>
      </c>
      <c r="B673" t="s">
        <v>153</v>
      </c>
      <c r="C673">
        <v>2025</v>
      </c>
      <c r="D673" t="s">
        <v>97</v>
      </c>
      <c r="E673">
        <v>6</v>
      </c>
      <c r="F673">
        <v>6</v>
      </c>
      <c r="G673">
        <v>6</v>
      </c>
      <c r="H673">
        <v>6</v>
      </c>
      <c r="I673">
        <f t="shared" si="200"/>
        <v>6.2</v>
      </c>
      <c r="J673">
        <f t="array" ref="J673">STDEV(IF(($B$3:$B$722=$B673)*($C$3:$C$722=$C673)*($D$3:$D$722=$D673),$E$3:$E$722))</f>
        <v>0.63245553203367588</v>
      </c>
      <c r="K673">
        <f t="shared" si="201"/>
        <v>5.6</v>
      </c>
      <c r="L673">
        <f t="array" ref="L673">STDEV(IF(($B$3:$B$722=$B673)*($C$3:$C$722=$C673)*($D$3:$D$722=$D673),$F$3:$F$722))</f>
        <v>0.84327404271156636</v>
      </c>
      <c r="M673">
        <f t="shared" si="202"/>
        <v>7</v>
      </c>
      <c r="N673">
        <f t="array" ref="N673">STDEV(IF(($B$3:$B$722=$B673)*($C$3:$C$722=$C673)*($D$3:$D$722=$D673),$G$3:$G$722))</f>
        <v>1.4142135623730951</v>
      </c>
      <c r="O673">
        <f t="shared" si="203"/>
        <v>5.2</v>
      </c>
      <c r="P673">
        <f t="array" ref="P673">STDEV(IF(($B$3:$B$722=$B673)*($C$3:$C$722=$C673)*($D$3:$D$722=$D673),$H$3:$H$722))</f>
        <v>1.3984117975602031</v>
      </c>
      <c r="Q673" s="35">
        <f t="shared" si="204"/>
        <v>-0.31622776601683822</v>
      </c>
      <c r="R673">
        <f t="shared" si="205"/>
        <v>0.47434164902525816</v>
      </c>
      <c r="S673">
        <f t="shared" si="206"/>
        <v>-0.70710678118654746</v>
      </c>
      <c r="T673">
        <f t="shared" si="207"/>
        <v>0.5720775535473549</v>
      </c>
      <c r="U673" s="22">
        <v>0.34733333333333322</v>
      </c>
      <c r="V673">
        <v>11</v>
      </c>
      <c r="W673">
        <v>0</v>
      </c>
      <c r="X673">
        <v>16</v>
      </c>
      <c r="Y673">
        <v>27</v>
      </c>
      <c r="Z673" s="25">
        <v>4.2222222222222223</v>
      </c>
      <c r="AA673" s="28">
        <v>4.2222222222222223</v>
      </c>
      <c r="AB673" s="28">
        <v>4.1111111111111107</v>
      </c>
      <c r="AC673" s="28">
        <v>4</v>
      </c>
      <c r="AD673" s="31">
        <v>2.8888888888888888</v>
      </c>
      <c r="AE673" s="31">
        <v>3.2222222222222219</v>
      </c>
      <c r="AF673">
        <v>9</v>
      </c>
      <c r="AG673" s="28">
        <f t="shared" si="208"/>
        <v>4.1111111111111107</v>
      </c>
      <c r="AH673" s="31">
        <f t="shared" si="209"/>
        <v>3.0555555555555554</v>
      </c>
      <c r="AI673" s="22" cm="1">
        <f t="array" ref="AI673">IF(U673="",0,IFERROR((U673-AVERAGEIFS($U$3:$U$722,$A$3:$A$722,$A673))/_xlfn.STDEV.S(_xlfn._xlws.FILTER($U$3:$U$722,$A$3:$A$722=$A673)),0))</f>
        <v>2.0900950942748946E-2</v>
      </c>
      <c r="AJ673" s="25">
        <f t="array" ref="AJ673">IFERROR((Z673-AVERAGEIFS($Z$3:$Z$722,$A$3:$A$722,$A673))/_xlfn.STDEV.S(_xlfn._xlws.FILTER($Z$3:$Z$722,$A$3:$A$722=$A673)),"")</f>
        <v>1.4944815544510701</v>
      </c>
      <c r="AK673" s="28">
        <f t="array" ref="AK673">IFERROR((AG673-AVERAGEIFS($AG$3:$AG$722,$A$3:$A$722,$A673))/_xlfn.STDEV.S(_xlfn._xlws.FILTER($AG$3:$AG$722,$A$3:$A$722=$A673)),"")</f>
        <v>1.2774870146501422</v>
      </c>
      <c r="AL673" s="31">
        <f t="array" ref="AL673">IFERROR((AH673-AVERAGEIFS($AH$3:$AH$722,$A$3:$A$722,$A673))/_xlfn.STDEV.S(_xlfn._xlws.FILTER($AH$3:$AH$722,$A$3:$A$722=$A673)),"")</f>
        <v>1.2637062231286034</v>
      </c>
      <c r="AM673" s="18">
        <f t="shared" si="210"/>
        <v>0.33712871695958718</v>
      </c>
      <c r="AN673" s="18">
        <f t="shared" si="211"/>
        <v>1.8107093204679083</v>
      </c>
      <c r="AO673">
        <f t="shared" si="212"/>
        <v>-1.4735806035083212</v>
      </c>
      <c r="AP673">
        <f t="shared" si="213"/>
        <v>1.9845937958366897</v>
      </c>
      <c r="AQ673">
        <f t="shared" si="214"/>
        <v>0.69162866958124847</v>
      </c>
      <c r="AR673" s="18" t="str">
        <f t="shared" si="215"/>
        <v>E. 총체적과소형</v>
      </c>
      <c r="AS673">
        <f t="shared" si="216"/>
        <v>4.0999999999999996</v>
      </c>
      <c r="AT673" t="str">
        <f t="shared" si="217"/>
        <v/>
      </c>
      <c r="AU673" t="str">
        <f t="shared" si="218"/>
        <v/>
      </c>
      <c r="AV673" t="str">
        <f t="shared" si="219"/>
        <v/>
      </c>
    </row>
    <row r="674" spans="1:48" x14ac:dyDescent="0.3">
      <c r="A674" t="s">
        <v>158</v>
      </c>
      <c r="B674" t="s">
        <v>153</v>
      </c>
      <c r="C674">
        <v>2025</v>
      </c>
      <c r="D674" t="s">
        <v>98</v>
      </c>
      <c r="E674">
        <v>6</v>
      </c>
      <c r="F674">
        <v>6</v>
      </c>
      <c r="G674">
        <v>6</v>
      </c>
      <c r="H674">
        <v>6</v>
      </c>
      <c r="I674">
        <f t="shared" si="200"/>
        <v>6.2</v>
      </c>
      <c r="J674">
        <f t="array" ref="J674">STDEV(IF(($B$3:$B$722=$B674)*($C$3:$C$722=$C674)*($D$3:$D$722=$D674),$E$3:$E$722))</f>
        <v>0.63245553203367588</v>
      </c>
      <c r="K674">
        <f t="shared" si="201"/>
        <v>5.6</v>
      </c>
      <c r="L674">
        <f t="array" ref="L674">STDEV(IF(($B$3:$B$722=$B674)*($C$3:$C$722=$C674)*($D$3:$D$722=$D674),$F$3:$F$722))</f>
        <v>0.84327404271156636</v>
      </c>
      <c r="M674">
        <f t="shared" si="202"/>
        <v>7</v>
      </c>
      <c r="N674">
        <f t="array" ref="N674">STDEV(IF(($B$3:$B$722=$B674)*($C$3:$C$722=$C674)*($D$3:$D$722=$D674),$G$3:$G$722))</f>
        <v>1.4142135623730951</v>
      </c>
      <c r="O674">
        <f t="shared" si="203"/>
        <v>5.2</v>
      </c>
      <c r="P674">
        <f t="array" ref="P674">STDEV(IF(($B$3:$B$722=$B674)*($C$3:$C$722=$C674)*($D$3:$D$722=$D674),$H$3:$H$722))</f>
        <v>1.3984117975602031</v>
      </c>
      <c r="Q674" s="35">
        <f t="shared" si="204"/>
        <v>-0.31622776601683822</v>
      </c>
      <c r="R674">
        <f t="shared" si="205"/>
        <v>0.47434164902525816</v>
      </c>
      <c r="S674">
        <f t="shared" si="206"/>
        <v>-0.70710678118654746</v>
      </c>
      <c r="T674">
        <f t="shared" si="207"/>
        <v>0.5720775535473549</v>
      </c>
      <c r="U674" s="22">
        <v>0.77940204081632647</v>
      </c>
      <c r="V674">
        <v>39</v>
      </c>
      <c r="W674">
        <v>1</v>
      </c>
      <c r="X674">
        <v>9</v>
      </c>
      <c r="Y674">
        <v>49</v>
      </c>
      <c r="Z674" s="25">
        <v>4.0999999999999996</v>
      </c>
      <c r="AA674" s="28">
        <v>4</v>
      </c>
      <c r="AB674" s="28">
        <v>4</v>
      </c>
      <c r="AC674" s="28">
        <v>3.9</v>
      </c>
      <c r="AD674" s="31">
        <v>3.4</v>
      </c>
      <c r="AE674" s="31">
        <v>2.2999999999999998</v>
      </c>
      <c r="AF674">
        <v>10</v>
      </c>
      <c r="AG674" s="28">
        <f t="shared" si="208"/>
        <v>3.9666666666666668</v>
      </c>
      <c r="AH674" s="31">
        <f t="shared" si="209"/>
        <v>2.8499999999999996</v>
      </c>
      <c r="AI674" s="22" cm="1">
        <f t="array" ref="AI674">IF(U674="",0,IFERROR((U674-AVERAGEIFS($U$3:$U$722,$A$3:$A$722,$A674))/_xlfn.STDEV.S(_xlfn._xlws.FILTER($U$3:$U$722,$A$3:$A$722=$A674)),0))</f>
        <v>1.8700150298632114</v>
      </c>
      <c r="AJ674" s="25">
        <f t="array" ref="AJ674">IFERROR((Z674-AVERAGEIFS($Z$3:$Z$722,$A$3:$A$722,$A674))/_xlfn.STDEV.S(_xlfn._xlws.FILTER($Z$3:$Z$722,$A$3:$A$722=$A674)),"")</f>
        <v>1.1516484304984578</v>
      </c>
      <c r="AK674" s="28">
        <f t="array" ref="AK674">IFERROR((AG674-AVERAGEIFS($AG$3:$AG$722,$A$3:$A$722,$A674))/_xlfn.STDEV.S(_xlfn._xlws.FILTER($AG$3:$AG$722,$A$3:$A$722=$A674)),"")</f>
        <v>0.67005921388941825</v>
      </c>
      <c r="AL674" s="31">
        <f t="array" ref="AL674">IFERROR((AH674-AVERAGEIFS($AH$3:$AH$722,$A$3:$A$722,$A674))/_xlfn.STDEV.S(_xlfn._xlws.FILTER($AH$3:$AH$722,$A$3:$A$722=$A674)),"")</f>
        <v>0.59245047512599325</v>
      </c>
      <c r="AM674" s="18">
        <f t="shared" si="210"/>
        <v>2.1862427958800499</v>
      </c>
      <c r="AN674" s="18">
        <f t="shared" si="211"/>
        <v>1.467876196515296</v>
      </c>
      <c r="AO674">
        <f t="shared" si="212"/>
        <v>0.71836659936475367</v>
      </c>
      <c r="AP674">
        <f t="shared" si="213"/>
        <v>1.3771659950759658</v>
      </c>
      <c r="AQ674">
        <f t="shared" si="214"/>
        <v>2.0372921578638348E-2</v>
      </c>
      <c r="AR674" s="18" t="str">
        <f t="shared" si="215"/>
        <v>E. 총체적과소형</v>
      </c>
      <c r="AS674" t="str">
        <f t="shared" si="216"/>
        <v/>
      </c>
      <c r="AT674" t="str">
        <f t="shared" si="217"/>
        <v/>
      </c>
      <c r="AU674" t="str">
        <f t="shared" si="218"/>
        <v/>
      </c>
      <c r="AV674" t="str">
        <f t="shared" si="219"/>
        <v/>
      </c>
    </row>
    <row r="675" spans="1:48" x14ac:dyDescent="0.3">
      <c r="A675" t="s">
        <v>159</v>
      </c>
      <c r="B675" t="s">
        <v>153</v>
      </c>
      <c r="C675">
        <v>2023</v>
      </c>
      <c r="D675" t="s">
        <v>87</v>
      </c>
      <c r="E675">
        <v>6</v>
      </c>
      <c r="F675">
        <v>6</v>
      </c>
      <c r="G675">
        <v>6</v>
      </c>
      <c r="H675">
        <v>6</v>
      </c>
      <c r="I675">
        <f t="shared" si="200"/>
        <v>6</v>
      </c>
      <c r="J675">
        <f t="array" ref="J675">STDEV(IF(($B$3:$B$722=$B675)*($C$3:$C$722=$C675)*($D$3:$D$722=$D675),$E$3:$E$722))</f>
        <v>0.94280904158206336</v>
      </c>
      <c r="K675">
        <f t="shared" si="201"/>
        <v>5.8</v>
      </c>
      <c r="L675">
        <f t="array" ref="L675">STDEV(IF(($B$3:$B$722=$B675)*($C$3:$C$722=$C675)*($D$3:$D$722=$D675),$F$3:$F$722))</f>
        <v>1.4757295747452446</v>
      </c>
      <c r="M675">
        <f t="shared" si="202"/>
        <v>7</v>
      </c>
      <c r="N675">
        <f t="array" ref="N675">STDEV(IF(($B$3:$B$722=$B675)*($C$3:$C$722=$C675)*($D$3:$D$722=$D675),$G$3:$G$722))</f>
        <v>1.0540925533894598</v>
      </c>
      <c r="O675">
        <f t="shared" si="203"/>
        <v>5.4</v>
      </c>
      <c r="P675">
        <f t="array" ref="P675">STDEV(IF(($B$3:$B$722=$B675)*($C$3:$C$722=$C675)*($D$3:$D$722=$D675),$H$3:$H$722))</f>
        <v>1.3498971154211048</v>
      </c>
      <c r="Q675" s="35">
        <f t="shared" si="204"/>
        <v>0</v>
      </c>
      <c r="R675">
        <f t="shared" si="205"/>
        <v>0.13552618543578773</v>
      </c>
      <c r="S675">
        <f t="shared" si="206"/>
        <v>-0.94868329805051377</v>
      </c>
      <c r="T675">
        <f t="shared" si="207"/>
        <v>0.44447831849231539</v>
      </c>
      <c r="U675" s="22">
        <v>0.33049928571428572</v>
      </c>
      <c r="V675">
        <v>62</v>
      </c>
      <c r="W675">
        <v>11</v>
      </c>
      <c r="X675">
        <v>67</v>
      </c>
      <c r="Y675">
        <v>140</v>
      </c>
      <c r="Z675" s="25">
        <v>4.1363636363636367</v>
      </c>
      <c r="AA675" s="28">
        <v>4.4545454545454541</v>
      </c>
      <c r="AB675" s="28">
        <v>4.1363636363636367</v>
      </c>
      <c r="AC675" s="28">
        <v>3.9090909090909092</v>
      </c>
      <c r="AD675" s="31">
        <v>2.8636363636363642</v>
      </c>
      <c r="AE675" s="31">
        <v>2.9090909090909092</v>
      </c>
      <c r="AF675">
        <v>22</v>
      </c>
      <c r="AG675" s="28">
        <f t="shared" si="208"/>
        <v>4.166666666666667</v>
      </c>
      <c r="AH675" s="31">
        <f t="shared" si="209"/>
        <v>2.8863636363636367</v>
      </c>
      <c r="AI675" s="22" cm="1">
        <f t="array" ref="AI675">IF(U675="",0,IFERROR((U675-AVERAGEIFS($U$3:$U$722,$A$3:$A$722,$A675))/_xlfn.STDEV.S(_xlfn._xlws.FILTER($U$3:$U$722,$A$3:$A$722=$A675)),0))</f>
        <v>0.62120117250424556</v>
      </c>
      <c r="AJ675" s="25">
        <f t="array" ref="AJ675">IFERROR((Z675-AVERAGEIFS($Z$3:$Z$722,$A$3:$A$722,$A675))/_xlfn.STDEV.S(_xlfn._xlws.FILTER($Z$3:$Z$722,$A$3:$A$722=$A675)),"")</f>
        <v>-0.29298751508072057</v>
      </c>
      <c r="AK675" s="28">
        <f t="array" ref="AK675">IFERROR((AG675-AVERAGEIFS($AG$3:$AG$722,$A$3:$A$722,$A675))/_xlfn.STDEV.S(_xlfn._xlws.FILTER($AG$3:$AG$722,$A$3:$A$722=$A675)),"")</f>
        <v>-0.3379872962718608</v>
      </c>
      <c r="AL675" s="31">
        <f t="array" ref="AL675">IFERROR((AH675-AVERAGEIFS($AH$3:$AH$722,$A$3:$A$722,$A675))/_xlfn.STDEV.S(_xlfn._xlws.FILTER($AH$3:$AH$722,$A$3:$A$722=$A675)),"")</f>
        <v>-1.0550766504206361</v>
      </c>
      <c r="AM675" s="18">
        <f t="shared" si="210"/>
        <v>0.62120117250424556</v>
      </c>
      <c r="AN675" s="18">
        <f t="shared" si="211"/>
        <v>-0.29298751508072057</v>
      </c>
      <c r="AO675">
        <f t="shared" si="212"/>
        <v>0.91418868758496608</v>
      </c>
      <c r="AP675">
        <f t="shared" si="213"/>
        <v>0.61069600177865291</v>
      </c>
      <c r="AQ675">
        <f t="shared" si="214"/>
        <v>-1.4995549689129515</v>
      </c>
      <c r="AR675" s="18" t="str">
        <f t="shared" si="215"/>
        <v>D. 균형일치형</v>
      </c>
      <c r="AS675">
        <f t="shared" si="216"/>
        <v>4.583333333333333</v>
      </c>
      <c r="AT675">
        <f t="shared" si="217"/>
        <v>4.6315789473684212</v>
      </c>
      <c r="AU675">
        <f t="shared" si="218"/>
        <v>4.125</v>
      </c>
      <c r="AV675">
        <f t="shared" si="219"/>
        <v>4.333333333333333</v>
      </c>
    </row>
    <row r="676" spans="1:48" x14ac:dyDescent="0.3">
      <c r="A676" t="s">
        <v>159</v>
      </c>
      <c r="B676" t="s">
        <v>153</v>
      </c>
      <c r="C676">
        <v>2023</v>
      </c>
      <c r="D676" t="s">
        <v>88</v>
      </c>
      <c r="E676">
        <v>6</v>
      </c>
      <c r="F676">
        <v>6</v>
      </c>
      <c r="G676">
        <v>6</v>
      </c>
      <c r="H676">
        <v>6</v>
      </c>
      <c r="I676">
        <f t="shared" si="200"/>
        <v>6</v>
      </c>
      <c r="J676">
        <f t="array" ref="J676">STDEV(IF(($B$3:$B$722=$B676)*($C$3:$C$722=$C676)*($D$3:$D$722=$D676),$E$3:$E$722))</f>
        <v>0.94280904158206336</v>
      </c>
      <c r="K676">
        <f t="shared" si="201"/>
        <v>5.8</v>
      </c>
      <c r="L676">
        <f t="array" ref="L676">STDEV(IF(($B$3:$B$722=$B676)*($C$3:$C$722=$C676)*($D$3:$D$722=$D676),$F$3:$F$722))</f>
        <v>1.4757295747452446</v>
      </c>
      <c r="M676">
        <f t="shared" si="202"/>
        <v>7</v>
      </c>
      <c r="N676">
        <f t="array" ref="N676">STDEV(IF(($B$3:$B$722=$B676)*($C$3:$C$722=$C676)*($D$3:$D$722=$D676),$G$3:$G$722))</f>
        <v>1.0540925533894598</v>
      </c>
      <c r="O676">
        <f t="shared" si="203"/>
        <v>5.4</v>
      </c>
      <c r="P676">
        <f t="array" ref="P676">STDEV(IF(($B$3:$B$722=$B676)*($C$3:$C$722=$C676)*($D$3:$D$722=$D676),$H$3:$H$722))</f>
        <v>1.3498971154211048</v>
      </c>
      <c r="Q676" s="35">
        <f t="shared" si="204"/>
        <v>0</v>
      </c>
      <c r="R676">
        <f t="shared" si="205"/>
        <v>0.13552618543578773</v>
      </c>
      <c r="S676">
        <f t="shared" si="206"/>
        <v>-0.94868329805051377</v>
      </c>
      <c r="T676">
        <f t="shared" si="207"/>
        <v>0.44447831849231539</v>
      </c>
      <c r="U676" s="22">
        <v>0.18431265822784809</v>
      </c>
      <c r="V676">
        <v>31</v>
      </c>
      <c r="W676">
        <v>8</v>
      </c>
      <c r="X676">
        <v>40</v>
      </c>
      <c r="Y676">
        <v>79</v>
      </c>
      <c r="Z676" s="25">
        <v>4.583333333333333</v>
      </c>
      <c r="AA676" s="28">
        <v>4.625</v>
      </c>
      <c r="AB676" s="28">
        <v>4.708333333333333</v>
      </c>
      <c r="AC676" s="28">
        <v>4.458333333333333</v>
      </c>
      <c r="AD676" s="31">
        <v>3.583333333333333</v>
      </c>
      <c r="AE676" s="31">
        <v>3.291666666666667</v>
      </c>
      <c r="AF676">
        <v>24</v>
      </c>
      <c r="AG676" s="28">
        <f t="shared" si="208"/>
        <v>4.5972222222222214</v>
      </c>
      <c r="AH676" s="31">
        <f t="shared" si="209"/>
        <v>3.4375</v>
      </c>
      <c r="AI676" s="22" cm="1">
        <f t="array" ref="AI676">IF(U676="",0,IFERROR((U676-AVERAGEIFS($U$3:$U$722,$A$3:$A$722,$A676))/_xlfn.STDEV.S(_xlfn._xlws.FILTER($U$3:$U$722,$A$3:$A$722=$A676)),0))</f>
        <v>0.28180274418036677</v>
      </c>
      <c r="AJ676" s="25">
        <f t="array" ref="AJ676">IFERROR((Z676-AVERAGEIFS($Z$3:$Z$722,$A$3:$A$722,$A676))/_xlfn.STDEV.S(_xlfn._xlws.FILTER($Z$3:$Z$722,$A$3:$A$722=$A676)),"")</f>
        <v>1.203357364695014</v>
      </c>
      <c r="AK676" s="28">
        <f t="array" ref="AK676">IFERROR((AG676-AVERAGEIFS($AG$3:$AG$722,$A$3:$A$722,$A676))/_xlfn.STDEV.S(_xlfn._xlws.FILTER($AG$3:$AG$722,$A$3:$A$722=$A676)),"")</f>
        <v>1.3842780548445373</v>
      </c>
      <c r="AL676" s="31">
        <f t="array" ref="AL676">IFERROR((AH676-AVERAGEIFS($AH$3:$AH$722,$A$3:$A$722,$A676))/_xlfn.STDEV.S(_xlfn._xlws.FILTER($AH$3:$AH$722,$A$3:$A$722=$A676)),"")</f>
        <v>0.86404227008456913</v>
      </c>
      <c r="AM676" s="18">
        <f t="shared" si="210"/>
        <v>0.28180274418036677</v>
      </c>
      <c r="AN676" s="18">
        <f t="shared" si="211"/>
        <v>1.203357364695014</v>
      </c>
      <c r="AO676">
        <f t="shared" si="212"/>
        <v>-0.9215546205146472</v>
      </c>
      <c r="AP676">
        <f t="shared" si="213"/>
        <v>2.332961352895051</v>
      </c>
      <c r="AQ676">
        <f t="shared" si="214"/>
        <v>0.41956395159225374</v>
      </c>
      <c r="AR676" s="18" t="str">
        <f t="shared" si="215"/>
        <v>D. 균형일치형</v>
      </c>
      <c r="AS676">
        <f t="shared" si="216"/>
        <v>4.6315789473684212</v>
      </c>
      <c r="AT676">
        <f t="shared" si="217"/>
        <v>4.125</v>
      </c>
      <c r="AU676">
        <f t="shared" si="218"/>
        <v>4.333333333333333</v>
      </c>
      <c r="AV676">
        <f t="shared" si="219"/>
        <v>4.208333333333333</v>
      </c>
    </row>
    <row r="677" spans="1:48" x14ac:dyDescent="0.3">
      <c r="A677" t="s">
        <v>159</v>
      </c>
      <c r="B677" t="s">
        <v>153</v>
      </c>
      <c r="C677">
        <v>2023</v>
      </c>
      <c r="D677" t="s">
        <v>89</v>
      </c>
      <c r="E677">
        <v>6</v>
      </c>
      <c r="F677">
        <v>6</v>
      </c>
      <c r="G677">
        <v>6</v>
      </c>
      <c r="H677">
        <v>6</v>
      </c>
      <c r="I677">
        <f t="shared" si="200"/>
        <v>6</v>
      </c>
      <c r="J677">
        <f t="array" ref="J677">STDEV(IF(($B$3:$B$722=$B677)*($C$3:$C$722=$C677)*($D$3:$D$722=$D677),$E$3:$E$722))</f>
        <v>0.94280904158206336</v>
      </c>
      <c r="K677">
        <f t="shared" si="201"/>
        <v>5.8</v>
      </c>
      <c r="L677">
        <f t="array" ref="L677">STDEV(IF(($B$3:$B$722=$B677)*($C$3:$C$722=$C677)*($D$3:$D$722=$D677),$F$3:$F$722))</f>
        <v>1.4757295747452446</v>
      </c>
      <c r="M677">
        <f t="shared" si="202"/>
        <v>7</v>
      </c>
      <c r="N677">
        <f t="array" ref="N677">STDEV(IF(($B$3:$B$722=$B677)*($C$3:$C$722=$C677)*($D$3:$D$722=$D677),$G$3:$G$722))</f>
        <v>1.0540925533894598</v>
      </c>
      <c r="O677">
        <f t="shared" si="203"/>
        <v>5.4</v>
      </c>
      <c r="P677">
        <f t="array" ref="P677">STDEV(IF(($B$3:$B$722=$B677)*($C$3:$C$722=$C677)*($D$3:$D$722=$D677),$H$3:$H$722))</f>
        <v>1.3498971154211048</v>
      </c>
      <c r="Q677" s="35">
        <f t="shared" si="204"/>
        <v>0</v>
      </c>
      <c r="R677">
        <f t="shared" si="205"/>
        <v>0.13552618543578773</v>
      </c>
      <c r="S677">
        <f t="shared" si="206"/>
        <v>-0.94868329805051377</v>
      </c>
      <c r="T677">
        <f t="shared" si="207"/>
        <v>0.44447831849231539</v>
      </c>
      <c r="U677" s="22">
        <v>0.51852040816326539</v>
      </c>
      <c r="V677">
        <v>60</v>
      </c>
      <c r="W677">
        <v>4</v>
      </c>
      <c r="X677">
        <v>34</v>
      </c>
      <c r="Y677">
        <v>98</v>
      </c>
      <c r="Z677" s="25">
        <v>4.6315789473684212</v>
      </c>
      <c r="AA677" s="28">
        <v>4.6842105263157894</v>
      </c>
      <c r="AB677" s="28">
        <v>4.6842105263157894</v>
      </c>
      <c r="AC677" s="28">
        <v>4.5263157894736841</v>
      </c>
      <c r="AD677" s="31">
        <v>3.6315789473684208</v>
      </c>
      <c r="AE677" s="31">
        <v>3.5263157894736841</v>
      </c>
      <c r="AF677">
        <v>19</v>
      </c>
      <c r="AG677" s="28">
        <f t="shared" si="208"/>
        <v>4.6315789473684212</v>
      </c>
      <c r="AH677" s="31">
        <f t="shared" si="209"/>
        <v>3.5789473684210522</v>
      </c>
      <c r="AI677" s="22" cm="1">
        <f t="array" ref="AI677">IF(U677="",0,IFERROR((U677-AVERAGEIFS($U$3:$U$722,$A$3:$A$722,$A677))/_xlfn.STDEV.S(_xlfn._xlws.FILTER($U$3:$U$722,$A$3:$A$722=$A677)),0))</f>
        <v>1.0577258707485877</v>
      </c>
      <c r="AJ677" s="25">
        <f t="array" ref="AJ677">IFERROR((Z677-AVERAGEIFS($Z$3:$Z$722,$A$3:$A$722,$A677))/_xlfn.STDEV.S(_xlfn._xlws.FILTER($Z$3:$Z$722,$A$3:$A$722=$A677)),"")</f>
        <v>1.3648718432435119</v>
      </c>
      <c r="AK677" s="28">
        <f t="array" ref="AK677">IFERROR((AG677-AVERAGEIFS($AG$3:$AG$722,$A$3:$A$722,$A677))/_xlfn.STDEV.S(_xlfn._xlws.FILTER($AG$3:$AG$722,$A$3:$A$722=$A677)),"")</f>
        <v>1.5217083969539995</v>
      </c>
      <c r="AL677" s="31">
        <f t="array" ref="AL677">IFERROR((AH677-AVERAGEIFS($AH$3:$AH$722,$A$3:$A$722,$A677))/_xlfn.STDEV.S(_xlfn._xlws.FILTER($AH$3:$AH$722,$A$3:$A$722=$A677)),"")</f>
        <v>1.3565779452874775</v>
      </c>
      <c r="AM677" s="18">
        <f t="shared" si="210"/>
        <v>1.0577258707485877</v>
      </c>
      <c r="AN677" s="18">
        <f t="shared" si="211"/>
        <v>1.3648718432435119</v>
      </c>
      <c r="AO677">
        <f t="shared" si="212"/>
        <v>-0.30714597249492415</v>
      </c>
      <c r="AP677">
        <f t="shared" si="213"/>
        <v>2.4703916950045133</v>
      </c>
      <c r="AQ677">
        <f t="shared" si="214"/>
        <v>0.91209962679516221</v>
      </c>
      <c r="AR677" s="18" t="str">
        <f t="shared" si="215"/>
        <v>E. 총체적과소형</v>
      </c>
      <c r="AS677">
        <f t="shared" si="216"/>
        <v>4.125</v>
      </c>
      <c r="AT677">
        <f t="shared" si="217"/>
        <v>4.333333333333333</v>
      </c>
      <c r="AU677">
        <f t="shared" si="218"/>
        <v>4.208333333333333</v>
      </c>
      <c r="AV677">
        <f t="shared" si="219"/>
        <v>3.9230769230769229</v>
      </c>
    </row>
    <row r="678" spans="1:48" x14ac:dyDescent="0.3">
      <c r="A678" t="s">
        <v>159</v>
      </c>
      <c r="B678" t="s">
        <v>153</v>
      </c>
      <c r="C678">
        <v>2023</v>
      </c>
      <c r="D678" t="s">
        <v>90</v>
      </c>
      <c r="E678">
        <v>6</v>
      </c>
      <c r="F678">
        <v>6</v>
      </c>
      <c r="G678">
        <v>6</v>
      </c>
      <c r="H678">
        <v>6</v>
      </c>
      <c r="I678">
        <f t="shared" si="200"/>
        <v>6</v>
      </c>
      <c r="J678">
        <f t="array" ref="J678">STDEV(IF(($B$3:$B$722=$B678)*($C$3:$C$722=$C678)*($D$3:$D$722=$D678),$E$3:$E$722))</f>
        <v>0.94280904158206336</v>
      </c>
      <c r="K678">
        <f t="shared" si="201"/>
        <v>5.8</v>
      </c>
      <c r="L678">
        <f t="array" ref="L678">STDEV(IF(($B$3:$B$722=$B678)*($C$3:$C$722=$C678)*($D$3:$D$722=$D678),$F$3:$F$722))</f>
        <v>1.4757295747452446</v>
      </c>
      <c r="M678">
        <f t="shared" si="202"/>
        <v>7</v>
      </c>
      <c r="N678">
        <f t="array" ref="N678">STDEV(IF(($B$3:$B$722=$B678)*($C$3:$C$722=$C678)*($D$3:$D$722=$D678),$G$3:$G$722))</f>
        <v>1.0540925533894598</v>
      </c>
      <c r="O678">
        <f t="shared" si="203"/>
        <v>5.4</v>
      </c>
      <c r="P678">
        <f t="array" ref="P678">STDEV(IF(($B$3:$B$722=$B678)*($C$3:$C$722=$C678)*($D$3:$D$722=$D678),$H$3:$H$722))</f>
        <v>1.3498971154211048</v>
      </c>
      <c r="Q678" s="35">
        <f t="shared" si="204"/>
        <v>0</v>
      </c>
      <c r="R678">
        <f t="shared" si="205"/>
        <v>0.13552618543578773</v>
      </c>
      <c r="S678">
        <f t="shared" si="206"/>
        <v>-0.94868329805051377</v>
      </c>
      <c r="T678">
        <f t="shared" si="207"/>
        <v>0.44447831849231539</v>
      </c>
      <c r="U678" s="22">
        <v>0.3648816993464053</v>
      </c>
      <c r="V678">
        <v>67</v>
      </c>
      <c r="W678">
        <v>6</v>
      </c>
      <c r="X678">
        <v>80</v>
      </c>
      <c r="Y678">
        <v>153</v>
      </c>
      <c r="Z678" s="25">
        <v>4.125</v>
      </c>
      <c r="AA678" s="28">
        <v>4.4375</v>
      </c>
      <c r="AB678" s="28">
        <v>4.1875</v>
      </c>
      <c r="AC678" s="28">
        <v>3.9375</v>
      </c>
      <c r="AD678" s="31">
        <v>3.6875</v>
      </c>
      <c r="AE678" s="31">
        <v>3.25</v>
      </c>
      <c r="AF678">
        <v>16</v>
      </c>
      <c r="AG678" s="28">
        <f t="shared" si="208"/>
        <v>4.1875</v>
      </c>
      <c r="AH678" s="31">
        <f t="shared" si="209"/>
        <v>3.46875</v>
      </c>
      <c r="AI678" s="22" cm="1">
        <f t="array" ref="AI678">IF(U678="",0,IFERROR((U678-AVERAGEIFS($U$3:$U$722,$A$3:$A$722,$A678))/_xlfn.STDEV.S(_xlfn._xlws.FILTER($U$3:$U$722,$A$3:$A$722=$A678)),0))</f>
        <v>0.70102610142810007</v>
      </c>
      <c r="AJ678" s="25">
        <f t="array" ref="AJ678">IFERROR((Z678-AVERAGEIFS($Z$3:$Z$722,$A$3:$A$722,$A678))/_xlfn.STDEV.S(_xlfn._xlws.FILTER($Z$3:$Z$722,$A$3:$A$722=$A678)),"")</f>
        <v>-0.33103018151569796</v>
      </c>
      <c r="AK678" s="28">
        <f t="array" ref="AK678">IFERROR((AG678-AVERAGEIFS($AG$3:$AG$722,$A$3:$A$722,$A678))/_xlfn.STDEV.S(_xlfn._xlws.FILTER($AG$3:$AG$722,$A$3:$A$722=$A678)),"")</f>
        <v>-0.25465187605655221</v>
      </c>
      <c r="AL678" s="31">
        <f t="array" ref="AL678">IFERROR((AH678-AVERAGEIFS($AH$3:$AH$722,$A$3:$A$722,$A678))/_xlfn.STDEV.S(_xlfn._xlws.FILTER($AH$3:$AH$722,$A$3:$A$722=$A678)),"")</f>
        <v>0.97285829135032831</v>
      </c>
      <c r="AM678" s="18">
        <f t="shared" si="210"/>
        <v>0.70102610142810007</v>
      </c>
      <c r="AN678" s="18">
        <f t="shared" si="211"/>
        <v>-0.33103018151569796</v>
      </c>
      <c r="AO678">
        <f t="shared" si="212"/>
        <v>1.032056282943798</v>
      </c>
      <c r="AP678">
        <f t="shared" si="213"/>
        <v>0.69403142199396162</v>
      </c>
      <c r="AQ678">
        <f t="shared" si="214"/>
        <v>0.52837997285801297</v>
      </c>
      <c r="AR678" s="18" t="str">
        <f t="shared" si="215"/>
        <v>C. 내부은폐형</v>
      </c>
      <c r="AS678">
        <f t="shared" si="216"/>
        <v>4.333333333333333</v>
      </c>
      <c r="AT678">
        <f t="shared" si="217"/>
        <v>4.208333333333333</v>
      </c>
      <c r="AU678">
        <f t="shared" si="218"/>
        <v>3.9230769230769229</v>
      </c>
      <c r="AV678">
        <f t="shared" si="219"/>
        <v>4.5555555555555554</v>
      </c>
    </row>
    <row r="679" spans="1:48" x14ac:dyDescent="0.3">
      <c r="A679" t="s">
        <v>159</v>
      </c>
      <c r="B679" t="s">
        <v>153</v>
      </c>
      <c r="C679">
        <v>2024</v>
      </c>
      <c r="D679" t="s">
        <v>91</v>
      </c>
      <c r="E679">
        <v>6</v>
      </c>
      <c r="F679">
        <v>6</v>
      </c>
      <c r="G679">
        <v>4</v>
      </c>
      <c r="H679">
        <v>6</v>
      </c>
      <c r="I679">
        <f t="shared" si="200"/>
        <v>5.8</v>
      </c>
      <c r="J679">
        <f t="array" ref="J679">STDEV(IF(($B$3:$B$722=$B679)*($C$3:$C$722=$C679)*($D$3:$D$722=$D679),$E$3:$E$722))</f>
        <v>1.1352924243950946</v>
      </c>
      <c r="K679">
        <f t="shared" si="201"/>
        <v>5.6</v>
      </c>
      <c r="L679">
        <f t="array" ref="L679">STDEV(IF(($B$3:$B$722=$B679)*($C$3:$C$722=$C679)*($D$3:$D$722=$D679),$F$3:$F$722))</f>
        <v>1.2649110640673507</v>
      </c>
      <c r="M679">
        <f t="shared" si="202"/>
        <v>7</v>
      </c>
      <c r="N679">
        <f t="array" ref="N679">STDEV(IF(($B$3:$B$722=$B679)*($C$3:$C$722=$C679)*($D$3:$D$722=$D679),$G$3:$G$722))</f>
        <v>1.4142135623730951</v>
      </c>
      <c r="O679">
        <f t="shared" si="203"/>
        <v>5</v>
      </c>
      <c r="P679">
        <f t="array" ref="P679">STDEV(IF(($B$3:$B$722=$B679)*($C$3:$C$722=$C679)*($D$3:$D$722=$D679),$H$3:$H$722))</f>
        <v>1.9436506316151001</v>
      </c>
      <c r="Q679" s="35">
        <f t="shared" si="204"/>
        <v>0.17616606585441102</v>
      </c>
      <c r="R679">
        <f t="shared" si="205"/>
        <v>0.3162277660168385</v>
      </c>
      <c r="S679">
        <f t="shared" si="206"/>
        <v>-2.1213203435596424</v>
      </c>
      <c r="T679">
        <f t="shared" si="207"/>
        <v>0.51449575542752657</v>
      </c>
      <c r="U679" s="22">
        <v>0.2556863636363636</v>
      </c>
      <c r="V679">
        <v>57</v>
      </c>
      <c r="W679">
        <v>22</v>
      </c>
      <c r="X679">
        <v>31</v>
      </c>
      <c r="Y679">
        <v>110</v>
      </c>
      <c r="Z679" s="25">
        <v>4.333333333333333</v>
      </c>
      <c r="AA679" s="28">
        <v>4.7333333333333334</v>
      </c>
      <c r="AB679" s="28">
        <v>4.4666666666666668</v>
      </c>
      <c r="AC679" s="28">
        <v>4</v>
      </c>
      <c r="AD679" s="31">
        <v>3.6</v>
      </c>
      <c r="AE679" s="31">
        <v>3</v>
      </c>
      <c r="AF679">
        <v>15</v>
      </c>
      <c r="AG679" s="28">
        <f t="shared" si="208"/>
        <v>4.3999999999999995</v>
      </c>
      <c r="AH679" s="31">
        <f t="shared" si="209"/>
        <v>3.3</v>
      </c>
      <c r="AI679" s="22" cm="1">
        <f t="array" ref="AI679">IF(U679="",0,IFERROR((U679-AVERAGEIFS($U$3:$U$722,$A$3:$A$722,$A679))/_xlfn.STDEV.S(_xlfn._xlws.FILTER($U$3:$U$722,$A$3:$A$722=$A679)),0))</f>
        <v>0.44750957972214073</v>
      </c>
      <c r="AJ679" s="25">
        <f t="array" ref="AJ679">IFERROR((Z679-AVERAGEIFS($Z$3:$Z$722,$A$3:$A$722,$A679))/_xlfn.STDEV.S(_xlfn._xlws.FILTER($Z$3:$Z$722,$A$3:$A$722=$A679)),"")</f>
        <v>0.36641870312553421</v>
      </c>
      <c r="AK679" s="28">
        <f t="array" ref="AK679">IFERROR((AG679-AVERAGEIFS($AG$3:$AG$722,$A$3:$A$722,$A679))/_xlfn.STDEV.S(_xlfn._xlws.FILTER($AG$3:$AG$722,$A$3:$A$722=$A679)),"")</f>
        <v>0.59536941013960554</v>
      </c>
      <c r="AL679" s="31">
        <f t="array" ref="AL679">IFERROR((AH679-AVERAGEIFS($AH$3:$AH$722,$A$3:$A$722,$A679))/_xlfn.STDEV.S(_xlfn._xlws.FILTER($AH$3:$AH$722,$A$3:$A$722=$A679)),"")</f>
        <v>0.38525177651522835</v>
      </c>
      <c r="AM679" s="18">
        <f t="shared" si="210"/>
        <v>0.2713435138677297</v>
      </c>
      <c r="AN679" s="18">
        <f t="shared" si="211"/>
        <v>0.19025263727112318</v>
      </c>
      <c r="AO679">
        <f t="shared" si="212"/>
        <v>8.109087659660652E-2</v>
      </c>
      <c r="AP679">
        <f t="shared" si="213"/>
        <v>2.716689753699248</v>
      </c>
      <c r="AQ679">
        <f t="shared" si="214"/>
        <v>-0.12924397891229822</v>
      </c>
      <c r="AR679" s="18" t="str">
        <f t="shared" si="215"/>
        <v>D. 균형일치형</v>
      </c>
      <c r="AS679">
        <f t="shared" si="216"/>
        <v>4.208333333333333</v>
      </c>
      <c r="AT679">
        <f t="shared" si="217"/>
        <v>3.9230769230769229</v>
      </c>
      <c r="AU679">
        <f t="shared" si="218"/>
        <v>4.5555555555555554</v>
      </c>
      <c r="AV679">
        <f t="shared" si="219"/>
        <v>3.9</v>
      </c>
    </row>
    <row r="680" spans="1:48" x14ac:dyDescent="0.3">
      <c r="A680" t="s">
        <v>159</v>
      </c>
      <c r="B680" t="s">
        <v>153</v>
      </c>
      <c r="C680">
        <v>2024</v>
      </c>
      <c r="D680" t="s">
        <v>92</v>
      </c>
      <c r="E680">
        <v>6</v>
      </c>
      <c r="F680">
        <v>6</v>
      </c>
      <c r="G680">
        <v>4</v>
      </c>
      <c r="H680">
        <v>6</v>
      </c>
      <c r="I680">
        <f t="shared" si="200"/>
        <v>5.8</v>
      </c>
      <c r="J680">
        <f t="array" ref="J680">STDEV(IF(($B$3:$B$722=$B680)*($C$3:$C$722=$C680)*($D$3:$D$722=$D680),$E$3:$E$722))</f>
        <v>1.1352924243950946</v>
      </c>
      <c r="K680">
        <f t="shared" si="201"/>
        <v>5.6</v>
      </c>
      <c r="L680">
        <f t="array" ref="L680">STDEV(IF(($B$3:$B$722=$B680)*($C$3:$C$722=$C680)*($D$3:$D$722=$D680),$F$3:$F$722))</f>
        <v>1.2649110640673507</v>
      </c>
      <c r="M680">
        <f t="shared" si="202"/>
        <v>7</v>
      </c>
      <c r="N680">
        <f t="array" ref="N680">STDEV(IF(($B$3:$B$722=$B680)*($C$3:$C$722=$C680)*($D$3:$D$722=$D680),$G$3:$G$722))</f>
        <v>1.4142135623730951</v>
      </c>
      <c r="O680">
        <f t="shared" si="203"/>
        <v>5</v>
      </c>
      <c r="P680">
        <f t="array" ref="P680">STDEV(IF(($B$3:$B$722=$B680)*($C$3:$C$722=$C680)*($D$3:$D$722=$D680),$H$3:$H$722))</f>
        <v>1.9436506316151001</v>
      </c>
      <c r="Q680" s="35">
        <f t="shared" si="204"/>
        <v>0.17616606585441102</v>
      </c>
      <c r="R680">
        <f t="shared" si="205"/>
        <v>0.3162277660168385</v>
      </c>
      <c r="S680">
        <f t="shared" si="206"/>
        <v>-2.1213203435596424</v>
      </c>
      <c r="T680">
        <f t="shared" si="207"/>
        <v>0.51449575542752657</v>
      </c>
      <c r="U680" s="22">
        <v>0.3205356164383561</v>
      </c>
      <c r="V680">
        <v>35</v>
      </c>
      <c r="W680">
        <v>5</v>
      </c>
      <c r="X680">
        <v>33</v>
      </c>
      <c r="Y680">
        <v>73</v>
      </c>
      <c r="Z680" s="25">
        <v>4.208333333333333</v>
      </c>
      <c r="AA680" s="28">
        <v>4.208333333333333</v>
      </c>
      <c r="AB680" s="28">
        <v>4.333333333333333</v>
      </c>
      <c r="AC680" s="28">
        <v>4.125</v>
      </c>
      <c r="AD680" s="31">
        <v>3.25</v>
      </c>
      <c r="AE680" s="31">
        <v>3.125</v>
      </c>
      <c r="AF680">
        <v>24</v>
      </c>
      <c r="AG680" s="28">
        <f t="shared" si="208"/>
        <v>4.2222222222222223</v>
      </c>
      <c r="AH680" s="31">
        <f t="shared" si="209"/>
        <v>3.1875</v>
      </c>
      <c r="AI680" s="22" cm="1">
        <f t="array" ref="AI680">IF(U680="",0,IFERROR((U680-AVERAGEIFS($U$3:$U$722,$A$3:$A$722,$A680))/_xlfn.STDEV.S(_xlfn._xlws.FILTER($U$3:$U$722,$A$3:$A$722=$A680)),0))</f>
        <v>0.5980687304284259</v>
      </c>
      <c r="AJ680" s="25">
        <f t="array" ref="AJ680">IFERROR((Z680-AVERAGEIFS($Z$3:$Z$722,$A$3:$A$722,$A680))/_xlfn.STDEV.S(_xlfn._xlws.FILTER($Z$3:$Z$722,$A$3:$A$722=$A680)),"")</f>
        <v>-5.2050627659205699E-2</v>
      </c>
      <c r="AK680" s="28">
        <f t="array" ref="AK680">IFERROR((AG680-AVERAGEIFS($AG$3:$AG$722,$A$3:$A$722,$A680))/_xlfn.STDEV.S(_xlfn._xlws.FILTER($AG$3:$AG$722,$A$3:$A$722=$A680)),"")</f>
        <v>-0.11575950903103546</v>
      </c>
      <c r="AL680" s="31">
        <f t="array" ref="AL680">IFERROR((AH680-AVERAGEIFS($AH$3:$AH$722,$A$3:$A$722,$A680))/_xlfn.STDEV.S(_xlfn._xlws.FILTER($AH$3:$AH$722,$A$3:$A$722=$A680)),"")</f>
        <v>-6.4859000415038752E-3</v>
      </c>
      <c r="AM680" s="18">
        <f t="shared" si="210"/>
        <v>0.42190266457401487</v>
      </c>
      <c r="AN680" s="18">
        <f t="shared" si="211"/>
        <v>-0.22821669351361673</v>
      </c>
      <c r="AO680">
        <f t="shared" si="212"/>
        <v>0.65011935808763155</v>
      </c>
      <c r="AP680">
        <f t="shared" si="213"/>
        <v>2.0055608345286071</v>
      </c>
      <c r="AQ680">
        <f t="shared" si="214"/>
        <v>-0.52098165546903041</v>
      </c>
      <c r="AR680" s="18" t="str">
        <f t="shared" si="215"/>
        <v>D. 균형일치형</v>
      </c>
      <c r="AS680">
        <f t="shared" si="216"/>
        <v>3.9230769230769229</v>
      </c>
      <c r="AT680">
        <f t="shared" si="217"/>
        <v>4.5555555555555554</v>
      </c>
      <c r="AU680">
        <f t="shared" si="218"/>
        <v>3.9</v>
      </c>
      <c r="AV680">
        <f t="shared" si="219"/>
        <v>4.45</v>
      </c>
    </row>
    <row r="681" spans="1:48" x14ac:dyDescent="0.3">
      <c r="A681" t="s">
        <v>159</v>
      </c>
      <c r="B681" t="s">
        <v>153</v>
      </c>
      <c r="C681">
        <v>2024</v>
      </c>
      <c r="D681" t="s">
        <v>93</v>
      </c>
      <c r="E681">
        <v>6</v>
      </c>
      <c r="F681">
        <v>6</v>
      </c>
      <c r="G681">
        <v>4</v>
      </c>
      <c r="H681">
        <v>6</v>
      </c>
      <c r="I681">
        <f t="shared" si="200"/>
        <v>5.8</v>
      </c>
      <c r="J681">
        <f t="array" ref="J681">STDEV(IF(($B$3:$B$722=$B681)*($C$3:$C$722=$C681)*($D$3:$D$722=$D681),$E$3:$E$722))</f>
        <v>1.1352924243950946</v>
      </c>
      <c r="K681">
        <f t="shared" si="201"/>
        <v>5.6</v>
      </c>
      <c r="L681">
        <f t="array" ref="L681">STDEV(IF(($B$3:$B$722=$B681)*($C$3:$C$722=$C681)*($D$3:$D$722=$D681),$F$3:$F$722))</f>
        <v>1.2649110640673507</v>
      </c>
      <c r="M681">
        <f t="shared" si="202"/>
        <v>7</v>
      </c>
      <c r="N681">
        <f t="array" ref="N681">STDEV(IF(($B$3:$B$722=$B681)*($C$3:$C$722=$C681)*($D$3:$D$722=$D681),$G$3:$G$722))</f>
        <v>1.4142135623730951</v>
      </c>
      <c r="O681">
        <f t="shared" si="203"/>
        <v>5</v>
      </c>
      <c r="P681">
        <f t="array" ref="P681">STDEV(IF(($B$3:$B$722=$B681)*($C$3:$C$722=$C681)*($D$3:$D$722=$D681),$H$3:$H$722))</f>
        <v>1.9436506316151001</v>
      </c>
      <c r="Q681" s="35">
        <f t="shared" si="204"/>
        <v>0.17616606585441102</v>
      </c>
      <c r="R681">
        <f t="shared" si="205"/>
        <v>0.3162277660168385</v>
      </c>
      <c r="S681">
        <f t="shared" si="206"/>
        <v>-2.1213203435596424</v>
      </c>
      <c r="T681">
        <f t="shared" si="207"/>
        <v>0.51449575542752657</v>
      </c>
      <c r="U681" s="22">
        <v>0.21310799999999999</v>
      </c>
      <c r="V681">
        <v>21</v>
      </c>
      <c r="W681">
        <v>6</v>
      </c>
      <c r="X681">
        <v>23</v>
      </c>
      <c r="Y681">
        <v>50</v>
      </c>
      <c r="Z681" s="25">
        <v>3.9230769230769229</v>
      </c>
      <c r="AA681" s="28">
        <v>4.6923076923076934</v>
      </c>
      <c r="AB681" s="28">
        <v>4.6923076923076934</v>
      </c>
      <c r="AC681" s="28">
        <v>4.1538461538461542</v>
      </c>
      <c r="AD681" s="31">
        <v>3.384615384615385</v>
      </c>
      <c r="AE681" s="31">
        <v>2.9230769230769229</v>
      </c>
      <c r="AF681">
        <v>13</v>
      </c>
      <c r="AG681" s="28">
        <f t="shared" si="208"/>
        <v>4.5128205128205137</v>
      </c>
      <c r="AH681" s="31">
        <f t="shared" si="209"/>
        <v>3.1538461538461542</v>
      </c>
      <c r="AI681" s="22" cm="1">
        <f t="array" ref="AI681">IF(U681="",0,IFERROR((U681-AVERAGEIFS($U$3:$U$722,$A$3:$A$722,$A681))/_xlfn.STDEV.S(_xlfn._xlws.FILTER($U$3:$U$722,$A$3:$A$722=$A681)),0))</f>
        <v>0.34865628549640798</v>
      </c>
      <c r="AJ681" s="25">
        <f t="array" ref="AJ681">IFERROR((Z681-AVERAGEIFS($Z$3:$Z$722,$A$3:$A$722,$A681))/_xlfn.STDEV.S(_xlfn._xlws.FILTER($Z$3:$Z$722,$A$3:$A$722=$A681)),"")</f>
        <v>-1.007019100475663</v>
      </c>
      <c r="AK681" s="28">
        <f t="array" ref="AK681">IFERROR((AG681-AVERAGEIFS($AG$3:$AG$722,$A$3:$A$722,$A681))/_xlfn.STDEV.S(_xlfn._xlws.FILTER($AG$3:$AG$722,$A$3:$A$722=$A681)),"")</f>
        <v>1.0466627626902119</v>
      </c>
      <c r="AL681" s="31">
        <f t="array" ref="AL681">IFERROR((AH681-AVERAGEIFS($AH$3:$AH$722,$A$3:$A$722,$A681))/_xlfn.STDEV.S(_xlfn._xlws.FILTER($AH$3:$AH$722,$A$3:$A$722=$A681)),"")</f>
        <v>-0.12367238448155098</v>
      </c>
      <c r="AM681" s="18">
        <f t="shared" si="210"/>
        <v>0.17249021964199696</v>
      </c>
      <c r="AN681" s="18">
        <f t="shared" si="211"/>
        <v>-1.1831851663300741</v>
      </c>
      <c r="AO681">
        <f t="shared" si="212"/>
        <v>1.3556753859720709</v>
      </c>
      <c r="AP681">
        <f t="shared" si="213"/>
        <v>3.1679831062498542</v>
      </c>
      <c r="AQ681">
        <f t="shared" si="214"/>
        <v>-0.6381681399090775</v>
      </c>
      <c r="AR681" s="18" t="str">
        <f t="shared" si="215"/>
        <v>D. 균형일치형</v>
      </c>
      <c r="AS681">
        <f t="shared" si="216"/>
        <v>4.5555555555555554</v>
      </c>
      <c r="AT681">
        <f t="shared" si="217"/>
        <v>3.9</v>
      </c>
      <c r="AU681">
        <f t="shared" si="218"/>
        <v>4.45</v>
      </c>
      <c r="AV681">
        <f t="shared" si="219"/>
        <v>4.16</v>
      </c>
    </row>
    <row r="682" spans="1:48" x14ac:dyDescent="0.3">
      <c r="A682" t="s">
        <v>159</v>
      </c>
      <c r="B682" t="s">
        <v>153</v>
      </c>
      <c r="C682">
        <v>2024</v>
      </c>
      <c r="D682" t="s">
        <v>94</v>
      </c>
      <c r="E682">
        <v>6</v>
      </c>
      <c r="F682">
        <v>6</v>
      </c>
      <c r="G682">
        <v>4</v>
      </c>
      <c r="H682">
        <v>6</v>
      </c>
      <c r="I682">
        <f t="shared" si="200"/>
        <v>5.8</v>
      </c>
      <c r="J682">
        <f t="array" ref="J682">STDEV(IF(($B$3:$B$722=$B682)*($C$3:$C$722=$C682)*($D$3:$D$722=$D682),$E$3:$E$722))</f>
        <v>1.1352924243950946</v>
      </c>
      <c r="K682">
        <f t="shared" si="201"/>
        <v>5.6</v>
      </c>
      <c r="L682">
        <f t="array" ref="L682">STDEV(IF(($B$3:$B$722=$B682)*($C$3:$C$722=$C682)*($D$3:$D$722=$D682),$F$3:$F$722))</f>
        <v>1.2649110640673507</v>
      </c>
      <c r="M682">
        <f t="shared" si="202"/>
        <v>7</v>
      </c>
      <c r="N682">
        <f t="array" ref="N682">STDEV(IF(($B$3:$B$722=$B682)*($C$3:$C$722=$C682)*($D$3:$D$722=$D682),$G$3:$G$722))</f>
        <v>1.4142135623730951</v>
      </c>
      <c r="O682">
        <f t="shared" si="203"/>
        <v>5</v>
      </c>
      <c r="P682">
        <f t="array" ref="P682">STDEV(IF(($B$3:$B$722=$B682)*($C$3:$C$722=$C682)*($D$3:$D$722=$D682),$H$3:$H$722))</f>
        <v>1.9436506316151001</v>
      </c>
      <c r="Q682" s="35">
        <f t="shared" si="204"/>
        <v>0.17616606585441102</v>
      </c>
      <c r="R682">
        <f t="shared" si="205"/>
        <v>0.3162277660168385</v>
      </c>
      <c r="S682">
        <f t="shared" si="206"/>
        <v>-2.1213203435596424</v>
      </c>
      <c r="T682">
        <f t="shared" si="207"/>
        <v>0.51449575542752657</v>
      </c>
      <c r="U682" s="22">
        <v>0.49854642857142861</v>
      </c>
      <c r="V682">
        <v>34</v>
      </c>
      <c r="W682">
        <v>6</v>
      </c>
      <c r="X682">
        <v>16</v>
      </c>
      <c r="Y682">
        <v>56</v>
      </c>
      <c r="Z682" s="25">
        <v>4.5555555555555554</v>
      </c>
      <c r="AA682" s="28">
        <v>4.2777777777777777</v>
      </c>
      <c r="AB682" s="28">
        <v>4.5</v>
      </c>
      <c r="AC682" s="28">
        <v>4</v>
      </c>
      <c r="AD682" s="31">
        <v>3.333333333333333</v>
      </c>
      <c r="AE682" s="31">
        <v>3.5555555555555558</v>
      </c>
      <c r="AF682">
        <v>18</v>
      </c>
      <c r="AG682" s="28">
        <f t="shared" si="208"/>
        <v>4.2592592592592595</v>
      </c>
      <c r="AH682" s="31">
        <f t="shared" si="209"/>
        <v>3.4444444444444446</v>
      </c>
      <c r="AI682" s="22" cm="1">
        <f t="array" ref="AI682">IF(U682="",0,IFERROR((U682-AVERAGEIFS($U$3:$U$722,$A$3:$A$722,$A682))/_xlfn.STDEV.S(_xlfn._xlws.FILTER($U$3:$U$722,$A$3:$A$722=$A682)),0))</f>
        <v>1.011352701072233</v>
      </c>
      <c r="AJ682" s="25">
        <f t="array" ref="AJ682">IFERROR((Z682-AVERAGEIFS($Z$3:$Z$722,$A$3:$A$722,$A682))/_xlfn.STDEV.S(_xlfn._xlws.FILTER($Z$3:$Z$722,$A$3:$A$722=$A682)),"")</f>
        <v>1.1103641800761832</v>
      </c>
      <c r="AK682" s="28">
        <f t="array" ref="AK682">IFERROR((AG682-AVERAGEIFS($AG$3:$AG$722,$A$3:$A$722,$A682))/_xlfn.STDEV.S(_xlfn._xlws.FILTER($AG$3:$AG$722,$A$3:$A$722=$A682)),"")</f>
        <v>3.2392349129515934E-2</v>
      </c>
      <c r="AL682" s="31">
        <f t="array" ref="AL682">IFERROR((AH682-AVERAGEIFS($AH$3:$AH$722,$A$3:$A$722,$A682))/_xlfn.STDEV.S(_xlfn._xlws.FILTER($AH$3:$AH$722,$A$3:$A$722=$A682)),"")</f>
        <v>0.88822360814362744</v>
      </c>
      <c r="AM682" s="18">
        <f t="shared" si="210"/>
        <v>0.83518663521782188</v>
      </c>
      <c r="AN682" s="18">
        <f t="shared" si="211"/>
        <v>0.93419811422177212</v>
      </c>
      <c r="AO682">
        <f t="shared" si="212"/>
        <v>-9.9011479003950242E-2</v>
      </c>
      <c r="AP682">
        <f t="shared" si="213"/>
        <v>2.1537126926891581</v>
      </c>
      <c r="AQ682">
        <f t="shared" si="214"/>
        <v>0.37372785271610087</v>
      </c>
      <c r="AR682" s="18" t="str">
        <f t="shared" si="215"/>
        <v>E. 총체적과소형</v>
      </c>
      <c r="AS682">
        <f t="shared" si="216"/>
        <v>3.9</v>
      </c>
      <c r="AT682">
        <f t="shared" si="217"/>
        <v>4.45</v>
      </c>
      <c r="AU682">
        <f t="shared" si="218"/>
        <v>4.16</v>
      </c>
      <c r="AV682">
        <f t="shared" si="219"/>
        <v>3.68</v>
      </c>
    </row>
    <row r="683" spans="1:48" x14ac:dyDescent="0.3">
      <c r="A683" t="s">
        <v>159</v>
      </c>
      <c r="B683" t="s">
        <v>153</v>
      </c>
      <c r="C683">
        <v>2025</v>
      </c>
      <c r="D683" t="s">
        <v>95</v>
      </c>
      <c r="E683">
        <v>6</v>
      </c>
      <c r="F683">
        <v>6</v>
      </c>
      <c r="G683">
        <v>4</v>
      </c>
      <c r="H683">
        <v>6</v>
      </c>
      <c r="I683">
        <f t="shared" si="200"/>
        <v>6.2</v>
      </c>
      <c r="J683">
        <f t="array" ref="J683">STDEV(IF(($B$3:$B$722=$B683)*($C$3:$C$722=$C683)*($D$3:$D$722=$D683),$E$3:$E$722))</f>
        <v>0.63245553203367588</v>
      </c>
      <c r="K683">
        <f t="shared" si="201"/>
        <v>5.6</v>
      </c>
      <c r="L683">
        <f t="array" ref="L683">STDEV(IF(($B$3:$B$722=$B683)*($C$3:$C$722=$C683)*($D$3:$D$722=$D683),$F$3:$F$722))</f>
        <v>0.84327404271156636</v>
      </c>
      <c r="M683">
        <f t="shared" si="202"/>
        <v>7</v>
      </c>
      <c r="N683">
        <f t="array" ref="N683">STDEV(IF(($B$3:$B$722=$B683)*($C$3:$C$722=$C683)*($D$3:$D$722=$D683),$G$3:$G$722))</f>
        <v>1.4142135623730951</v>
      </c>
      <c r="O683">
        <f t="shared" si="203"/>
        <v>5.2</v>
      </c>
      <c r="P683">
        <f t="array" ref="P683">STDEV(IF(($B$3:$B$722=$B683)*($C$3:$C$722=$C683)*($D$3:$D$722=$D683),$H$3:$H$722))</f>
        <v>1.3984117975602031</v>
      </c>
      <c r="Q683" s="35">
        <f t="shared" si="204"/>
        <v>-0.31622776601683822</v>
      </c>
      <c r="R683">
        <f t="shared" si="205"/>
        <v>0.47434164902525816</v>
      </c>
      <c r="S683">
        <f t="shared" si="206"/>
        <v>-2.1213203435596424</v>
      </c>
      <c r="T683">
        <f t="shared" si="207"/>
        <v>0.5720775535473549</v>
      </c>
      <c r="U683" s="22">
        <v>-0.22516800000000001</v>
      </c>
      <c r="V683">
        <v>28</v>
      </c>
      <c r="W683">
        <v>50</v>
      </c>
      <c r="X683">
        <v>22</v>
      </c>
      <c r="Y683">
        <v>100</v>
      </c>
      <c r="Z683" s="25">
        <v>3.9</v>
      </c>
      <c r="AA683" s="28">
        <v>3</v>
      </c>
      <c r="AB683" s="28">
        <v>4.0999999999999996</v>
      </c>
      <c r="AC683" s="28">
        <v>4.2</v>
      </c>
      <c r="AD683" s="31">
        <v>2.4</v>
      </c>
      <c r="AE683" s="31">
        <v>3.3</v>
      </c>
      <c r="AF683">
        <v>10</v>
      </c>
      <c r="AG683" s="28">
        <f t="shared" si="208"/>
        <v>3.7666666666666671</v>
      </c>
      <c r="AH683" s="31">
        <f t="shared" si="209"/>
        <v>2.8499999999999996</v>
      </c>
      <c r="AI683" s="22" cm="1">
        <f t="array" ref="AI683">IF(U683="",0,IFERROR((U683-AVERAGEIFS($U$3:$U$722,$A$3:$A$722,$A683))/_xlfn.STDEV.S(_xlfn._xlws.FILTER($U$3:$U$722,$A$3:$A$722=$A683)),0))</f>
        <v>-0.6688799155208599</v>
      </c>
      <c r="AJ683" s="25">
        <f t="array" ref="AJ683">IFERROR((Z683-AVERAGEIFS($Z$3:$Z$722,$A$3:$A$722,$A683))/_xlfn.STDEV.S(_xlfn._xlws.FILTER($Z$3:$Z$722,$A$3:$A$722=$A683)),"")</f>
        <v>-1.08427497692823</v>
      </c>
      <c r="AK683" s="28">
        <f t="array" ref="AK683">IFERROR((AG683-AVERAGEIFS($AG$3:$AG$722,$A$3:$A$722,$A683))/_xlfn.STDEV.S(_xlfn._xlws.FILTER($AG$3:$AG$722,$A$3:$A$722=$A683)),"")</f>
        <v>-1.9380273644058086</v>
      </c>
      <c r="AL683" s="31">
        <f t="array" ref="AL683">IFERROR((AH683-AVERAGEIFS($AH$3:$AH$722,$A$3:$A$722,$A683))/_xlfn.STDEV.S(_xlfn._xlws.FILTER($AH$3:$AH$722,$A$3:$A$722=$A683)),"")</f>
        <v>-1.1816989297117038</v>
      </c>
      <c r="AM683" s="18">
        <f t="shared" si="210"/>
        <v>-0.35265214950402168</v>
      </c>
      <c r="AN683" s="18">
        <f t="shared" si="211"/>
        <v>-0.76804721091139183</v>
      </c>
      <c r="AO683">
        <f t="shared" si="212"/>
        <v>0.41539506140737015</v>
      </c>
      <c r="AP683">
        <f t="shared" si="213"/>
        <v>0.1832929791538338</v>
      </c>
      <c r="AQ683">
        <f t="shared" si="214"/>
        <v>-1.7537764832590588</v>
      </c>
      <c r="AR683" s="18" t="str">
        <f t="shared" si="215"/>
        <v>A. 총체적과장형</v>
      </c>
      <c r="AS683">
        <f t="shared" si="216"/>
        <v>4.45</v>
      </c>
      <c r="AT683">
        <f t="shared" si="217"/>
        <v>4.16</v>
      </c>
      <c r="AU683">
        <f t="shared" si="218"/>
        <v>3.68</v>
      </c>
      <c r="AV683" t="str">
        <f t="shared" si="219"/>
        <v/>
      </c>
    </row>
    <row r="684" spans="1:48" x14ac:dyDescent="0.3">
      <c r="A684" t="s">
        <v>159</v>
      </c>
      <c r="B684" t="s">
        <v>153</v>
      </c>
      <c r="C684">
        <v>2025</v>
      </c>
      <c r="D684" t="s">
        <v>96</v>
      </c>
      <c r="E684">
        <v>6</v>
      </c>
      <c r="F684">
        <v>6</v>
      </c>
      <c r="G684">
        <v>4</v>
      </c>
      <c r="H684">
        <v>6</v>
      </c>
      <c r="I684">
        <f t="shared" si="200"/>
        <v>6.2</v>
      </c>
      <c r="J684">
        <f t="array" ref="J684">STDEV(IF(($B$3:$B$722=$B684)*($C$3:$C$722=$C684)*($D$3:$D$722=$D684),$E$3:$E$722))</f>
        <v>0.63245553203367588</v>
      </c>
      <c r="K684">
        <f t="shared" si="201"/>
        <v>5.6</v>
      </c>
      <c r="L684">
        <f t="array" ref="L684">STDEV(IF(($B$3:$B$722=$B684)*($C$3:$C$722=$C684)*($D$3:$D$722=$D684),$F$3:$F$722))</f>
        <v>0.84327404271156636</v>
      </c>
      <c r="M684">
        <f t="shared" si="202"/>
        <v>7</v>
      </c>
      <c r="N684">
        <f t="array" ref="N684">STDEV(IF(($B$3:$B$722=$B684)*($C$3:$C$722=$C684)*($D$3:$D$722=$D684),$G$3:$G$722))</f>
        <v>1.4142135623730951</v>
      </c>
      <c r="O684">
        <f t="shared" si="203"/>
        <v>5.2</v>
      </c>
      <c r="P684">
        <f t="array" ref="P684">STDEV(IF(($B$3:$B$722=$B684)*($C$3:$C$722=$C684)*($D$3:$D$722=$D684),$H$3:$H$722))</f>
        <v>1.3984117975602031</v>
      </c>
      <c r="Q684" s="35">
        <f t="shared" si="204"/>
        <v>-0.31622776601683822</v>
      </c>
      <c r="R684">
        <f t="shared" si="205"/>
        <v>0.47434164902525816</v>
      </c>
      <c r="S684">
        <f t="shared" si="206"/>
        <v>-2.1213203435596424</v>
      </c>
      <c r="T684">
        <f t="shared" si="207"/>
        <v>0.5720775535473549</v>
      </c>
      <c r="U684" s="22">
        <v>-0.50983817427385891</v>
      </c>
      <c r="V684">
        <v>24</v>
      </c>
      <c r="W684">
        <v>158</v>
      </c>
      <c r="X684">
        <v>59</v>
      </c>
      <c r="Y684">
        <v>241</v>
      </c>
      <c r="Z684" s="25">
        <v>4.45</v>
      </c>
      <c r="AA684" s="28">
        <v>4.1500000000000004</v>
      </c>
      <c r="AB684" s="28">
        <v>4.3</v>
      </c>
      <c r="AC684" s="28">
        <v>4</v>
      </c>
      <c r="AD684" s="31">
        <v>3.2</v>
      </c>
      <c r="AE684" s="31">
        <v>3.25</v>
      </c>
      <c r="AF684">
        <v>20</v>
      </c>
      <c r="AG684" s="28">
        <f t="shared" si="208"/>
        <v>4.1499999999999995</v>
      </c>
      <c r="AH684" s="31">
        <f t="shared" si="209"/>
        <v>3.2250000000000001</v>
      </c>
      <c r="AI684" s="22" cm="1">
        <f t="array" ref="AI684">IF(U684="",0,IFERROR((U684-AVERAGEIFS($U$3:$U$722,$A$3:$A$722,$A684))/_xlfn.STDEV.S(_xlfn._xlws.FILTER($U$3:$U$722,$A$3:$A$722=$A684)),0))</f>
        <v>-1.3297926911999889</v>
      </c>
      <c r="AJ684" s="25">
        <f t="array" ref="AJ684">IFERROR((Z684-AVERAGEIFS($Z$3:$Z$722,$A$3:$A$722,$A684))/_xlfn.STDEV.S(_xlfn._xlws.FILTER($Z$3:$Z$722,$A$3:$A$722=$A684)),"")</f>
        <v>0.75699007852462641</v>
      </c>
      <c r="AK684" s="28">
        <f t="array" ref="AK684">IFERROR((AG684-AVERAGEIFS($AG$3:$AG$722,$A$3:$A$722,$A684))/_xlfn.STDEV.S(_xlfn._xlws.FILTER($AG$3:$AG$722,$A$3:$A$722=$A684)),"")</f>
        <v>-0.40465563244411196</v>
      </c>
      <c r="AL684" s="31">
        <f t="array" ref="AL684">IFERROR((AH684-AVERAGEIFS($AH$3:$AH$722,$A$3:$A$722,$A684))/_xlfn.STDEV.S(_xlfn._xlws.FILTER($AH$3:$AH$722,$A$3:$A$722=$A684)),"")</f>
        <v>0.1240933254774074</v>
      </c>
      <c r="AM684" s="18">
        <f t="shared" si="210"/>
        <v>-1.0135649251831507</v>
      </c>
      <c r="AN684" s="18">
        <f t="shared" si="211"/>
        <v>1.0732178445414646</v>
      </c>
      <c r="AO684">
        <f t="shared" si="212"/>
        <v>-2.0867827697246151</v>
      </c>
      <c r="AP684">
        <f t="shared" si="213"/>
        <v>1.7166647111155304</v>
      </c>
      <c r="AQ684">
        <f t="shared" si="214"/>
        <v>-0.44798422806994753</v>
      </c>
      <c r="AR684" s="18" t="str">
        <f t="shared" si="215"/>
        <v>B. 외부미화형</v>
      </c>
      <c r="AS684">
        <f t="shared" si="216"/>
        <v>4.16</v>
      </c>
      <c r="AT684">
        <f t="shared" si="217"/>
        <v>3.68</v>
      </c>
      <c r="AU684" t="str">
        <f t="shared" si="218"/>
        <v/>
      </c>
      <c r="AV684" t="str">
        <f t="shared" si="219"/>
        <v/>
      </c>
    </row>
    <row r="685" spans="1:48" x14ac:dyDescent="0.3">
      <c r="A685" t="s">
        <v>159</v>
      </c>
      <c r="B685" t="s">
        <v>153</v>
      </c>
      <c r="C685">
        <v>2025</v>
      </c>
      <c r="D685" t="s">
        <v>97</v>
      </c>
      <c r="E685">
        <v>6</v>
      </c>
      <c r="F685">
        <v>6</v>
      </c>
      <c r="G685">
        <v>4</v>
      </c>
      <c r="H685">
        <v>6</v>
      </c>
      <c r="I685">
        <f t="shared" si="200"/>
        <v>6.2</v>
      </c>
      <c r="J685">
        <f t="array" ref="J685">STDEV(IF(($B$3:$B$722=$B685)*($C$3:$C$722=$C685)*($D$3:$D$722=$D685),$E$3:$E$722))</f>
        <v>0.63245553203367588</v>
      </c>
      <c r="K685">
        <f t="shared" si="201"/>
        <v>5.6</v>
      </c>
      <c r="L685">
        <f t="array" ref="L685">STDEV(IF(($B$3:$B$722=$B685)*($C$3:$C$722=$C685)*($D$3:$D$722=$D685),$F$3:$F$722))</f>
        <v>0.84327404271156636</v>
      </c>
      <c r="M685">
        <f t="shared" si="202"/>
        <v>7</v>
      </c>
      <c r="N685">
        <f t="array" ref="N685">STDEV(IF(($B$3:$B$722=$B685)*($C$3:$C$722=$C685)*($D$3:$D$722=$D685),$G$3:$G$722))</f>
        <v>1.4142135623730951</v>
      </c>
      <c r="O685">
        <f t="shared" si="203"/>
        <v>5.2</v>
      </c>
      <c r="P685">
        <f t="array" ref="P685">STDEV(IF(($B$3:$B$722=$B685)*($C$3:$C$722=$C685)*($D$3:$D$722=$D685),$H$3:$H$722))</f>
        <v>1.3984117975602031</v>
      </c>
      <c r="Q685" s="35">
        <f t="shared" si="204"/>
        <v>-0.31622776601683822</v>
      </c>
      <c r="R685">
        <f t="shared" si="205"/>
        <v>0.47434164902525816</v>
      </c>
      <c r="S685">
        <f t="shared" si="206"/>
        <v>-2.1213203435596424</v>
      </c>
      <c r="T685">
        <f t="shared" si="207"/>
        <v>0.5720775535473549</v>
      </c>
      <c r="U685" s="22">
        <v>-0.7642032432432434</v>
      </c>
      <c r="V685">
        <v>15</v>
      </c>
      <c r="W685">
        <v>305</v>
      </c>
      <c r="X685">
        <v>50</v>
      </c>
      <c r="Y685">
        <v>370</v>
      </c>
      <c r="Z685" s="25">
        <v>4.16</v>
      </c>
      <c r="AA685" s="28">
        <v>4.2</v>
      </c>
      <c r="AB685" s="28">
        <v>4.24</v>
      </c>
      <c r="AC685" s="28">
        <v>3.84</v>
      </c>
      <c r="AD685" s="31">
        <v>3.08</v>
      </c>
      <c r="AE685" s="31">
        <v>3.16</v>
      </c>
      <c r="AF685">
        <v>25</v>
      </c>
      <c r="AG685" s="28">
        <f t="shared" si="208"/>
        <v>4.0933333333333337</v>
      </c>
      <c r="AH685" s="31">
        <f t="shared" si="209"/>
        <v>3.12</v>
      </c>
      <c r="AI685" s="22" cm="1">
        <f t="array" ref="AI685">IF(U685="",0,IFERROR((U685-AVERAGEIFS($U$3:$U$722,$A$3:$A$722,$A685))/_xlfn.STDEV.S(_xlfn._xlws.FILTER($U$3:$U$722,$A$3:$A$722=$A685)),0))</f>
        <v>-1.9203467392213336</v>
      </c>
      <c r="AJ685" s="25">
        <f t="array" ref="AJ685">IFERROR((Z685-AVERAGEIFS($Z$3:$Z$722,$A$3:$A$722,$A685))/_xlfn.STDEV.S(_xlfn._xlws.FILTER($Z$3:$Z$722,$A$3:$A$722=$A685)),"")</f>
        <v>-0.21385876889597033</v>
      </c>
      <c r="AK685" s="28">
        <f t="array" ref="AK685">IFERROR((AG685-AVERAGEIFS($AG$3:$AG$722,$A$3:$A$722,$A685))/_xlfn.STDEV.S(_xlfn._xlws.FILTER($AG$3:$AG$722,$A$3:$A$722=$A685)),"")</f>
        <v>-0.63132797542975094</v>
      </c>
      <c r="AL685" s="31">
        <f t="array" ref="AL685">IFERROR((AH685-AVERAGEIFS($AH$3:$AH$722,$A$3:$A$722,$A685))/_xlfn.STDEV.S(_xlfn._xlws.FILTER($AH$3:$AH$722,$A$3:$A$722=$A685)),"")</f>
        <v>-0.24152850597554323</v>
      </c>
      <c r="AM685" s="18">
        <f t="shared" si="210"/>
        <v>-1.6041189732044954</v>
      </c>
      <c r="AN685" s="18">
        <f t="shared" si="211"/>
        <v>0.10236899712086789</v>
      </c>
      <c r="AO685">
        <f t="shared" si="212"/>
        <v>-1.7064879703253633</v>
      </c>
      <c r="AP685">
        <f t="shared" si="213"/>
        <v>1.4899923681298914</v>
      </c>
      <c r="AQ685">
        <f t="shared" si="214"/>
        <v>-0.81360605952289811</v>
      </c>
      <c r="AR685" s="18" t="str">
        <f t="shared" si="215"/>
        <v>D. 균형일치형</v>
      </c>
      <c r="AS685">
        <f t="shared" si="216"/>
        <v>3.68</v>
      </c>
      <c r="AT685" t="str">
        <f t="shared" si="217"/>
        <v/>
      </c>
      <c r="AU685" t="str">
        <f t="shared" si="218"/>
        <v/>
      </c>
      <c r="AV685" t="str">
        <f t="shared" si="219"/>
        <v/>
      </c>
    </row>
    <row r="686" spans="1:48" x14ac:dyDescent="0.3">
      <c r="A686" t="s">
        <v>159</v>
      </c>
      <c r="B686" t="s">
        <v>153</v>
      </c>
      <c r="C686">
        <v>2025</v>
      </c>
      <c r="D686" t="s">
        <v>98</v>
      </c>
      <c r="E686">
        <v>6</v>
      </c>
      <c r="F686">
        <v>6</v>
      </c>
      <c r="G686">
        <v>4</v>
      </c>
      <c r="H686">
        <v>6</v>
      </c>
      <c r="I686">
        <f t="shared" si="200"/>
        <v>6.2</v>
      </c>
      <c r="J686">
        <f t="array" ref="J686">STDEV(IF(($B$3:$B$722=$B686)*($C$3:$C$722=$C686)*($D$3:$D$722=$D686),$E$3:$E$722))</f>
        <v>0.63245553203367588</v>
      </c>
      <c r="K686">
        <f t="shared" si="201"/>
        <v>5.6</v>
      </c>
      <c r="L686">
        <f t="array" ref="L686">STDEV(IF(($B$3:$B$722=$B686)*($C$3:$C$722=$C686)*($D$3:$D$722=$D686),$F$3:$F$722))</f>
        <v>0.84327404271156636</v>
      </c>
      <c r="M686">
        <f t="shared" si="202"/>
        <v>7</v>
      </c>
      <c r="N686">
        <f t="array" ref="N686">STDEV(IF(($B$3:$B$722=$B686)*($C$3:$C$722=$C686)*($D$3:$D$722=$D686),$G$3:$G$722))</f>
        <v>1.4142135623730951</v>
      </c>
      <c r="O686">
        <f t="shared" si="203"/>
        <v>5.2</v>
      </c>
      <c r="P686">
        <f t="array" ref="P686">STDEV(IF(($B$3:$B$722=$B686)*($C$3:$C$722=$C686)*($D$3:$D$722=$D686),$H$3:$H$722))</f>
        <v>1.3984117975602031</v>
      </c>
      <c r="Q686" s="35">
        <f t="shared" si="204"/>
        <v>-0.31622776601683822</v>
      </c>
      <c r="R686">
        <f t="shared" si="205"/>
        <v>0.47434164902525816</v>
      </c>
      <c r="S686">
        <f t="shared" si="206"/>
        <v>-2.1213203435596424</v>
      </c>
      <c r="T686">
        <f t="shared" si="207"/>
        <v>0.5720775535473549</v>
      </c>
      <c r="U686" s="22">
        <v>-0.4316754098360655</v>
      </c>
      <c r="V686">
        <v>15</v>
      </c>
      <c r="W686">
        <v>77</v>
      </c>
      <c r="X686">
        <v>30</v>
      </c>
      <c r="Y686">
        <v>122</v>
      </c>
      <c r="Z686" s="25">
        <v>3.68</v>
      </c>
      <c r="AA686" s="28">
        <v>4.2</v>
      </c>
      <c r="AB686" s="28">
        <v>4.28</v>
      </c>
      <c r="AC686" s="28">
        <v>3.6</v>
      </c>
      <c r="AD686" s="31">
        <v>2.76</v>
      </c>
      <c r="AE686" s="31">
        <v>2.48</v>
      </c>
      <c r="AF686">
        <v>25</v>
      </c>
      <c r="AG686" s="28">
        <f t="shared" si="208"/>
        <v>4.0266666666666664</v>
      </c>
      <c r="AH686" s="31">
        <f t="shared" si="209"/>
        <v>2.62</v>
      </c>
      <c r="AI686" s="22" cm="1">
        <f t="array" ref="AI686">IF(U686="",0,IFERROR((U686-AVERAGEIFS($U$3:$U$722,$A$3:$A$722,$A686))/_xlfn.STDEV.S(_xlfn._xlws.FILTER($U$3:$U$722,$A$3:$A$722=$A686)),0))</f>
        <v>-1.1483238396383249</v>
      </c>
      <c r="AJ686" s="25">
        <f t="array" ref="AJ686">IFERROR((Z686-AVERAGEIFS($Z$3:$Z$722,$A$3:$A$722,$A686))/_xlfn.STDEV.S(_xlfn._xlws.FILTER($Z$3:$Z$722,$A$3:$A$722=$A686)),"")</f>
        <v>-1.8207809991093715</v>
      </c>
      <c r="AK686" s="28">
        <f t="array" ref="AK686">IFERROR((AG686-AVERAGEIFS($AG$3:$AG$722,$A$3:$A$722,$A686))/_xlfn.STDEV.S(_xlfn._xlws.FILTER($AG$3:$AG$722,$A$3:$A$722=$A686)),"")</f>
        <v>-0.89800132011874489</v>
      </c>
      <c r="AL686" s="31">
        <f t="array" ref="AL686">IFERROR((AH686-AVERAGEIFS($AH$3:$AH$722,$A$3:$A$722,$A686))/_xlfn.STDEV.S(_xlfn._xlws.FILTER($AH$3:$AH$722,$A$3:$A$722=$A686)),"")</f>
        <v>-1.9825848462276894</v>
      </c>
      <c r="AM686" s="18">
        <f t="shared" si="210"/>
        <v>-0.83209607362148663</v>
      </c>
      <c r="AN686" s="18">
        <f t="shared" si="211"/>
        <v>-1.5045532330925333</v>
      </c>
      <c r="AO686">
        <f t="shared" si="212"/>
        <v>0.67245715947104667</v>
      </c>
      <c r="AP686">
        <f t="shared" si="213"/>
        <v>1.2233190234408975</v>
      </c>
      <c r="AQ686">
        <f t="shared" si="214"/>
        <v>-2.5546623997750442</v>
      </c>
      <c r="AR686" s="18" t="str">
        <f t="shared" si="215"/>
        <v>A. 총체적과장형</v>
      </c>
      <c r="AS686" t="str">
        <f t="shared" si="216"/>
        <v/>
      </c>
      <c r="AT686" t="str">
        <f t="shared" si="217"/>
        <v/>
      </c>
      <c r="AU686" t="str">
        <f t="shared" si="218"/>
        <v/>
      </c>
      <c r="AV686" t="str">
        <f t="shared" si="219"/>
        <v/>
      </c>
    </row>
    <row r="687" spans="1:48" x14ac:dyDescent="0.3">
      <c r="A687" t="s">
        <v>160</v>
      </c>
      <c r="B687" t="s">
        <v>153</v>
      </c>
      <c r="C687">
        <v>2023</v>
      </c>
      <c r="D687" t="s">
        <v>87</v>
      </c>
      <c r="E687">
        <v>6</v>
      </c>
      <c r="F687">
        <v>4</v>
      </c>
      <c r="G687">
        <v>6</v>
      </c>
      <c r="H687">
        <v>6</v>
      </c>
      <c r="I687">
        <f t="shared" si="200"/>
        <v>6</v>
      </c>
      <c r="J687">
        <f t="array" ref="J687">STDEV(IF(($B$3:$B$722=$B687)*($C$3:$C$722=$C687)*($D$3:$D$722=$D687),$E$3:$E$722))</f>
        <v>0.94280904158206336</v>
      </c>
      <c r="K687">
        <f t="shared" si="201"/>
        <v>5.8</v>
      </c>
      <c r="L687">
        <f t="array" ref="L687">STDEV(IF(($B$3:$B$722=$B687)*($C$3:$C$722=$C687)*($D$3:$D$722=$D687),$F$3:$F$722))</f>
        <v>1.4757295747452446</v>
      </c>
      <c r="M687">
        <f t="shared" si="202"/>
        <v>7</v>
      </c>
      <c r="N687">
        <f t="array" ref="N687">STDEV(IF(($B$3:$B$722=$B687)*($C$3:$C$722=$C687)*($D$3:$D$722=$D687),$G$3:$G$722))</f>
        <v>1.0540925533894598</v>
      </c>
      <c r="O687">
        <f t="shared" si="203"/>
        <v>5.4</v>
      </c>
      <c r="P687">
        <f t="array" ref="P687">STDEV(IF(($B$3:$B$722=$B687)*($C$3:$C$722=$C687)*($D$3:$D$722=$D687),$H$3:$H$722))</f>
        <v>1.3498971154211048</v>
      </c>
      <c r="Q687" s="35">
        <f t="shared" si="204"/>
        <v>0</v>
      </c>
      <c r="R687">
        <f t="shared" si="205"/>
        <v>-1.2197356689220884</v>
      </c>
      <c r="S687">
        <f t="shared" si="206"/>
        <v>-0.94868329805051377</v>
      </c>
      <c r="T687">
        <f t="shared" si="207"/>
        <v>0.44447831849231539</v>
      </c>
      <c r="U687" s="22">
        <v>0.15790000000000001</v>
      </c>
      <c r="V687">
        <v>3</v>
      </c>
      <c r="W687">
        <v>1</v>
      </c>
      <c r="X687">
        <v>7</v>
      </c>
      <c r="Y687">
        <v>11</v>
      </c>
      <c r="Z687" s="25">
        <v>3.6206896551724141</v>
      </c>
      <c r="AA687" s="28">
        <v>4.1034482758620694</v>
      </c>
      <c r="AB687" s="28">
        <v>3.241379310344827</v>
      </c>
      <c r="AC687" s="28">
        <v>3</v>
      </c>
      <c r="AD687" s="31">
        <v>2.7241379310344831</v>
      </c>
      <c r="AE687" s="31">
        <v>2.2758620689655169</v>
      </c>
      <c r="AF687">
        <v>29</v>
      </c>
      <c r="AG687" s="28">
        <f t="shared" si="208"/>
        <v>3.4482758620689657</v>
      </c>
      <c r="AH687" s="31">
        <f t="shared" si="209"/>
        <v>2.5</v>
      </c>
      <c r="AI687" s="22" cm="1">
        <f t="array" ref="AI687">IF(U687="",0,IFERROR((U687-AVERAGEIFS($U$3:$U$722,$A$3:$A$722,$A687))/_xlfn.STDEV.S(_xlfn._xlws.FILTER($U$3:$U$722,$A$3:$A$722=$A687)),0))</f>
        <v>3.7348893318402084E-2</v>
      </c>
      <c r="AJ687" s="25">
        <f t="array" ref="AJ687">IFERROR((Z687-AVERAGEIFS($Z$3:$Z$722,$A$3:$A$722,$A687))/_xlfn.STDEV.S(_xlfn._xlws.FILTER($Z$3:$Z$722,$A$3:$A$722=$A687)),"")</f>
        <v>0.96870098958156303</v>
      </c>
      <c r="AK687" s="28">
        <f t="array" ref="AK687">IFERROR((AG687-AVERAGEIFS($AG$3:$AG$722,$A$3:$A$722,$A687))/_xlfn.STDEV.S(_xlfn._xlws.FILTER($AG$3:$AG$722,$A$3:$A$722=$A687)),"")</f>
        <v>-0.81919635177577943</v>
      </c>
      <c r="AL687" s="31">
        <f t="array" ref="AL687">IFERROR((AH687-AVERAGEIFS($AH$3:$AH$722,$A$3:$A$722,$A687))/_xlfn.STDEV.S(_xlfn._xlws.FILTER($AH$3:$AH$722,$A$3:$A$722=$A687)),"")</f>
        <v>0.49711080348519004</v>
      </c>
      <c r="AM687" s="18">
        <f t="shared" si="210"/>
        <v>3.7348893318402084E-2</v>
      </c>
      <c r="AN687" s="18">
        <f t="shared" si="211"/>
        <v>0.96870098958156303</v>
      </c>
      <c r="AO687">
        <f t="shared" si="212"/>
        <v>-0.93135209626316096</v>
      </c>
      <c r="AP687">
        <f t="shared" si="213"/>
        <v>0.12948694627473434</v>
      </c>
      <c r="AQ687">
        <f t="shared" si="214"/>
        <v>5.2632484992874651E-2</v>
      </c>
      <c r="AR687" s="18" t="str">
        <f t="shared" si="215"/>
        <v>D. 균형일치형</v>
      </c>
      <c r="AS687">
        <f t="shared" si="216"/>
        <v>3.5757575757575761</v>
      </c>
      <c r="AT687">
        <f t="shared" si="217"/>
        <v>3.5172413793103452</v>
      </c>
      <c r="AU687">
        <f t="shared" si="218"/>
        <v>3.75609756097561</v>
      </c>
      <c r="AV687">
        <f t="shared" si="219"/>
        <v>3.2340425531914891</v>
      </c>
    </row>
    <row r="688" spans="1:48" x14ac:dyDescent="0.3">
      <c r="A688" t="s">
        <v>160</v>
      </c>
      <c r="B688" t="s">
        <v>153</v>
      </c>
      <c r="C688">
        <v>2023</v>
      </c>
      <c r="D688" t="s">
        <v>88</v>
      </c>
      <c r="E688">
        <v>6</v>
      </c>
      <c r="F688">
        <v>4</v>
      </c>
      <c r="G688">
        <v>6</v>
      </c>
      <c r="H688">
        <v>6</v>
      </c>
      <c r="I688">
        <f t="shared" si="200"/>
        <v>6</v>
      </c>
      <c r="J688">
        <f t="array" ref="J688">STDEV(IF(($B$3:$B$722=$B688)*($C$3:$C$722=$C688)*($D$3:$D$722=$D688),$E$3:$E$722))</f>
        <v>0.94280904158206336</v>
      </c>
      <c r="K688">
        <f t="shared" si="201"/>
        <v>5.8</v>
      </c>
      <c r="L688">
        <f t="array" ref="L688">STDEV(IF(($B$3:$B$722=$B688)*($C$3:$C$722=$C688)*($D$3:$D$722=$D688),$F$3:$F$722))</f>
        <v>1.4757295747452446</v>
      </c>
      <c r="M688">
        <f t="shared" si="202"/>
        <v>7</v>
      </c>
      <c r="N688">
        <f t="array" ref="N688">STDEV(IF(($B$3:$B$722=$B688)*($C$3:$C$722=$C688)*($D$3:$D$722=$D688),$G$3:$G$722))</f>
        <v>1.0540925533894598</v>
      </c>
      <c r="O688">
        <f t="shared" si="203"/>
        <v>5.4</v>
      </c>
      <c r="P688">
        <f t="array" ref="P688">STDEV(IF(($B$3:$B$722=$B688)*($C$3:$C$722=$C688)*($D$3:$D$722=$D688),$H$3:$H$722))</f>
        <v>1.3498971154211048</v>
      </c>
      <c r="Q688" s="35">
        <f t="shared" si="204"/>
        <v>0</v>
      </c>
      <c r="R688">
        <f t="shared" si="205"/>
        <v>-1.2197356689220884</v>
      </c>
      <c r="S688">
        <f t="shared" si="206"/>
        <v>-0.94868329805051377</v>
      </c>
      <c r="T688">
        <f t="shared" si="207"/>
        <v>0.44447831849231539</v>
      </c>
      <c r="U688" s="22">
        <v>0.1555637931034482</v>
      </c>
      <c r="V688">
        <v>16</v>
      </c>
      <c r="W688">
        <v>8</v>
      </c>
      <c r="X688">
        <v>34</v>
      </c>
      <c r="Y688">
        <v>58</v>
      </c>
      <c r="Z688" s="25">
        <v>3.5757575757575761</v>
      </c>
      <c r="AA688" s="28">
        <v>4.0606060606060614</v>
      </c>
      <c r="AB688" s="28">
        <v>3.7575757575757578</v>
      </c>
      <c r="AC688" s="28">
        <v>3.2121212121212119</v>
      </c>
      <c r="AD688" s="31">
        <v>2.9090909090909092</v>
      </c>
      <c r="AE688" s="31">
        <v>2.606060606060606</v>
      </c>
      <c r="AF688">
        <v>33</v>
      </c>
      <c r="AG688" s="28">
        <f t="shared" si="208"/>
        <v>3.6767676767676769</v>
      </c>
      <c r="AH688" s="31">
        <f t="shared" si="209"/>
        <v>2.7575757575757578</v>
      </c>
      <c r="AI688" s="22" cm="1">
        <f t="array" ref="AI688">IF(U688="",0,IFERROR((U688-AVERAGEIFS($U$3:$U$722,$A$3:$A$722,$A688))/_xlfn.STDEV.S(_xlfn._xlws.FILTER($U$3:$U$722,$A$3:$A$722=$A688)),0))</f>
        <v>3.1119288451903766E-2</v>
      </c>
      <c r="AJ688" s="25">
        <f t="array" ref="AJ688">IFERROR((Z688-AVERAGEIFS($Z$3:$Z$722,$A$3:$A$722,$A688))/_xlfn.STDEV.S(_xlfn._xlws.FILTER($Z$3:$Z$722,$A$3:$A$722=$A688)),"")</f>
        <v>0.74010977780777787</v>
      </c>
      <c r="AK688" s="28">
        <f t="array" ref="AK688">IFERROR((AG688-AVERAGEIFS($AG$3:$AG$722,$A$3:$A$722,$A688))/_xlfn.STDEV.S(_xlfn._xlws.FILTER($AG$3:$AG$722,$A$3:$A$722=$A688)),"")</f>
        <v>0.67020378666974101</v>
      </c>
      <c r="AL688" s="31">
        <f t="array" ref="AL688">IFERROR((AH688-AVERAGEIFS($AH$3:$AH$722,$A$3:$A$722,$A688))/_xlfn.STDEV.S(_xlfn._xlws.FILTER($AH$3:$AH$722,$A$3:$A$722=$A688)),"")</f>
        <v>1.9954851177106192</v>
      </c>
      <c r="AM688" s="18">
        <f t="shared" si="210"/>
        <v>3.1119288451903766E-2</v>
      </c>
      <c r="AN688" s="18">
        <f t="shared" si="211"/>
        <v>0.74010977780777787</v>
      </c>
      <c r="AO688">
        <f t="shared" si="212"/>
        <v>-0.70899048935587405</v>
      </c>
      <c r="AP688">
        <f t="shared" si="213"/>
        <v>1.6188870847202548</v>
      </c>
      <c r="AQ688">
        <f t="shared" si="214"/>
        <v>1.5510067992183039</v>
      </c>
      <c r="AR688" s="18" t="str">
        <f t="shared" si="215"/>
        <v>D. 균형일치형</v>
      </c>
      <c r="AS688">
        <f t="shared" si="216"/>
        <v>3.5172413793103452</v>
      </c>
      <c r="AT688">
        <f t="shared" si="217"/>
        <v>3.75609756097561</v>
      </c>
      <c r="AU688">
        <f t="shared" si="218"/>
        <v>3.2340425531914891</v>
      </c>
      <c r="AV688">
        <f t="shared" si="219"/>
        <v>3.439393939393939</v>
      </c>
    </row>
    <row r="689" spans="1:48" x14ac:dyDescent="0.3">
      <c r="A689" t="s">
        <v>160</v>
      </c>
      <c r="B689" t="s">
        <v>153</v>
      </c>
      <c r="C689">
        <v>2023</v>
      </c>
      <c r="D689" t="s">
        <v>89</v>
      </c>
      <c r="E689">
        <v>6</v>
      </c>
      <c r="F689">
        <v>4</v>
      </c>
      <c r="G689">
        <v>6</v>
      </c>
      <c r="H689">
        <v>6</v>
      </c>
      <c r="I689">
        <f t="shared" si="200"/>
        <v>6</v>
      </c>
      <c r="J689">
        <f t="array" ref="J689">STDEV(IF(($B$3:$B$722=$B689)*($C$3:$C$722=$C689)*($D$3:$D$722=$D689),$E$3:$E$722))</f>
        <v>0.94280904158206336</v>
      </c>
      <c r="K689">
        <f t="shared" si="201"/>
        <v>5.8</v>
      </c>
      <c r="L689">
        <f t="array" ref="L689">STDEV(IF(($B$3:$B$722=$B689)*($C$3:$C$722=$C689)*($D$3:$D$722=$D689),$F$3:$F$722))</f>
        <v>1.4757295747452446</v>
      </c>
      <c r="M689">
        <f t="shared" si="202"/>
        <v>7</v>
      </c>
      <c r="N689">
        <f t="array" ref="N689">STDEV(IF(($B$3:$B$722=$B689)*($C$3:$C$722=$C689)*($D$3:$D$722=$D689),$G$3:$G$722))</f>
        <v>1.0540925533894598</v>
      </c>
      <c r="O689">
        <f t="shared" si="203"/>
        <v>5.4</v>
      </c>
      <c r="P689">
        <f t="array" ref="P689">STDEV(IF(($B$3:$B$722=$B689)*($C$3:$C$722=$C689)*($D$3:$D$722=$D689),$H$3:$H$722))</f>
        <v>1.3498971154211048</v>
      </c>
      <c r="Q689" s="35">
        <f t="shared" si="204"/>
        <v>0</v>
      </c>
      <c r="R689">
        <f t="shared" si="205"/>
        <v>-1.2197356689220884</v>
      </c>
      <c r="S689">
        <f t="shared" si="206"/>
        <v>-0.94868329805051377</v>
      </c>
      <c r="T689">
        <f t="shared" si="207"/>
        <v>0.44447831849231539</v>
      </c>
      <c r="U689" s="22">
        <v>-8.7106666666666596E-2</v>
      </c>
      <c r="V689">
        <v>0</v>
      </c>
      <c r="W689">
        <v>3</v>
      </c>
      <c r="X689">
        <v>12</v>
      </c>
      <c r="Y689">
        <v>15</v>
      </c>
      <c r="Z689" s="25">
        <v>3.5172413793103452</v>
      </c>
      <c r="AA689" s="28">
        <v>3.896551724137931</v>
      </c>
      <c r="AB689" s="28">
        <v>3.5862068965517242</v>
      </c>
      <c r="AC689" s="28">
        <v>3</v>
      </c>
      <c r="AD689" s="31">
        <v>2.4482758620689649</v>
      </c>
      <c r="AE689" s="31">
        <v>2.5862068965517242</v>
      </c>
      <c r="AF689">
        <v>29</v>
      </c>
      <c r="AG689" s="28">
        <f t="shared" si="208"/>
        <v>3.4942528735632181</v>
      </c>
      <c r="AH689" s="31">
        <f t="shared" si="209"/>
        <v>2.5172413793103443</v>
      </c>
      <c r="AI689" s="22" cm="1">
        <f t="array" ref="AI689">IF(U689="",0,IFERROR((U689-AVERAGEIFS($U$3:$U$722,$A$3:$A$722,$A689))/_xlfn.STDEV.S(_xlfn._xlws.FILTER($U$3:$U$722,$A$3:$A$722=$A689)),0))</f>
        <v>-0.61597283312798945</v>
      </c>
      <c r="AJ689" s="25">
        <f t="array" ref="AJ689">IFERROR((Z689-AVERAGEIFS($Z$3:$Z$722,$A$3:$A$722,$A689))/_xlfn.STDEV.S(_xlfn._xlws.FILTER($Z$3:$Z$722,$A$3:$A$722=$A689)),"")</f>
        <v>0.44240959503261551</v>
      </c>
      <c r="AK689" s="28">
        <f t="array" ref="AK689">IFERROR((AG689-AVERAGEIFS($AG$3:$AG$722,$A$3:$A$722,$A689))/_xlfn.STDEV.S(_xlfn._xlws.FILTER($AG$3:$AG$722,$A$3:$A$722=$A689)),"")</f>
        <v>-0.51949998245442786</v>
      </c>
      <c r="AL689" s="31">
        <f t="array" ref="AL689">IFERROR((AH689-AVERAGEIFS($AH$3:$AH$722,$A$3:$A$722,$A689))/_xlfn.STDEV.S(_xlfn._xlws.FILTER($AH$3:$AH$722,$A$3:$A$722=$A689)),"")</f>
        <v>0.59740766427512437</v>
      </c>
      <c r="AM689" s="18">
        <f t="shared" si="210"/>
        <v>-0.61597283312798945</v>
      </c>
      <c r="AN689" s="18">
        <f t="shared" si="211"/>
        <v>0.44240959503261551</v>
      </c>
      <c r="AO689">
        <f t="shared" si="212"/>
        <v>-1.0583824281606049</v>
      </c>
      <c r="AP689">
        <f t="shared" si="213"/>
        <v>0.42918331559608591</v>
      </c>
      <c r="AQ689">
        <f t="shared" si="214"/>
        <v>0.15292934578280898</v>
      </c>
      <c r="AR689" s="18" t="str">
        <f t="shared" si="215"/>
        <v>B. 외부미화형</v>
      </c>
      <c r="AS689">
        <f t="shared" si="216"/>
        <v>3.75609756097561</v>
      </c>
      <c r="AT689">
        <f t="shared" si="217"/>
        <v>3.2340425531914891</v>
      </c>
      <c r="AU689">
        <f t="shared" si="218"/>
        <v>3.439393939393939</v>
      </c>
      <c r="AV689">
        <f t="shared" si="219"/>
        <v>3.6086956521739131</v>
      </c>
    </row>
    <row r="690" spans="1:48" x14ac:dyDescent="0.3">
      <c r="A690" t="s">
        <v>160</v>
      </c>
      <c r="B690" t="s">
        <v>153</v>
      </c>
      <c r="C690">
        <v>2023</v>
      </c>
      <c r="D690" t="s">
        <v>90</v>
      </c>
      <c r="E690">
        <v>6</v>
      </c>
      <c r="F690">
        <v>4</v>
      </c>
      <c r="G690">
        <v>6</v>
      </c>
      <c r="H690">
        <v>6</v>
      </c>
      <c r="I690">
        <f t="shared" si="200"/>
        <v>6</v>
      </c>
      <c r="J690">
        <f t="array" ref="J690">STDEV(IF(($B$3:$B$722=$B690)*($C$3:$C$722=$C690)*($D$3:$D$722=$D690),$E$3:$E$722))</f>
        <v>0.94280904158206336</v>
      </c>
      <c r="K690">
        <f t="shared" si="201"/>
        <v>5.8</v>
      </c>
      <c r="L690">
        <f t="array" ref="L690">STDEV(IF(($B$3:$B$722=$B690)*($C$3:$C$722=$C690)*($D$3:$D$722=$D690),$F$3:$F$722))</f>
        <v>1.4757295747452446</v>
      </c>
      <c r="M690">
        <f t="shared" si="202"/>
        <v>7</v>
      </c>
      <c r="N690">
        <f t="array" ref="N690">STDEV(IF(($B$3:$B$722=$B690)*($C$3:$C$722=$C690)*($D$3:$D$722=$D690),$G$3:$G$722))</f>
        <v>1.0540925533894598</v>
      </c>
      <c r="O690">
        <f t="shared" si="203"/>
        <v>5.4</v>
      </c>
      <c r="P690">
        <f t="array" ref="P690">STDEV(IF(($B$3:$B$722=$B690)*($C$3:$C$722=$C690)*($D$3:$D$722=$D690),$H$3:$H$722))</f>
        <v>1.3498971154211048</v>
      </c>
      <c r="Q690" s="35">
        <f t="shared" si="204"/>
        <v>0</v>
      </c>
      <c r="R690">
        <f t="shared" si="205"/>
        <v>-1.2197356689220884</v>
      </c>
      <c r="S690">
        <f t="shared" si="206"/>
        <v>-0.94868329805051377</v>
      </c>
      <c r="T690">
        <f t="shared" si="207"/>
        <v>0.44447831849231539</v>
      </c>
      <c r="U690" s="22">
        <v>0.64864693877551027</v>
      </c>
      <c r="V690">
        <v>34</v>
      </c>
      <c r="W690">
        <v>1</v>
      </c>
      <c r="X690">
        <v>14</v>
      </c>
      <c r="Y690">
        <v>49</v>
      </c>
      <c r="Z690" s="25">
        <v>3.75609756097561</v>
      </c>
      <c r="AA690" s="28">
        <v>4.4390243902439028</v>
      </c>
      <c r="AB690" s="28">
        <v>3.8780487804878052</v>
      </c>
      <c r="AC690" s="28">
        <v>3.51219512195122</v>
      </c>
      <c r="AD690" s="31">
        <v>2.8048780487804881</v>
      </c>
      <c r="AE690" s="31">
        <v>2.3902439024390238</v>
      </c>
      <c r="AF690">
        <v>41</v>
      </c>
      <c r="AG690" s="28">
        <f t="shared" si="208"/>
        <v>3.9430894308943096</v>
      </c>
      <c r="AH690" s="31">
        <f t="shared" si="209"/>
        <v>2.5975609756097562</v>
      </c>
      <c r="AI690" s="22" cm="1">
        <f t="array" ref="AI690">IF(U690="",0,IFERROR((U690-AVERAGEIFS($U$3:$U$722,$A$3:$A$722,$A690))/_xlfn.STDEV.S(_xlfn._xlws.FILTER($U$3:$U$722,$A$3:$A$722=$A690)),0))</f>
        <v>1.3459485394059836</v>
      </c>
      <c r="AJ690" s="25">
        <f t="array" ref="AJ690">IFERROR((Z690-AVERAGEIFS($Z$3:$Z$722,$A$3:$A$722,$A690))/_xlfn.STDEV.S(_xlfn._xlws.FILTER($Z$3:$Z$722,$A$3:$A$722=$A690)),"")</f>
        <v>1.6575864735033556</v>
      </c>
      <c r="AK690" s="28">
        <f t="array" ref="AK690">IFERROR((AG690-AVERAGEIFS($AG$3:$AG$722,$A$3:$A$722,$A690))/_xlfn.STDEV.S(_xlfn._xlws.FILTER($AG$3:$AG$722,$A$3:$A$722=$A690)),"")</f>
        <v>2.4061944522009995</v>
      </c>
      <c r="AL690" s="31">
        <f t="array" ref="AL690">IFERROR((AH690-AVERAGEIFS($AH$3:$AH$722,$A$3:$A$722,$A690))/_xlfn.STDEV.S(_xlfn._xlws.FILTER($AH$3:$AH$722,$A$3:$A$722=$A690)),"")</f>
        <v>1.0646442596623971</v>
      </c>
      <c r="AM690" s="18">
        <f t="shared" si="210"/>
        <v>1.3459485394059836</v>
      </c>
      <c r="AN690" s="18">
        <f t="shared" si="211"/>
        <v>1.6575864735033556</v>
      </c>
      <c r="AO690">
        <f t="shared" si="212"/>
        <v>-0.31163793409737206</v>
      </c>
      <c r="AP690">
        <f t="shared" si="213"/>
        <v>3.3548777502515135</v>
      </c>
      <c r="AQ690">
        <f t="shared" si="214"/>
        <v>0.62016594117008172</v>
      </c>
      <c r="AR690" s="18" t="str">
        <f t="shared" si="215"/>
        <v>E. 총체적과소형</v>
      </c>
      <c r="AS690">
        <f t="shared" si="216"/>
        <v>3.2340425531914891</v>
      </c>
      <c r="AT690">
        <f t="shared" si="217"/>
        <v>3.439393939393939</v>
      </c>
      <c r="AU690">
        <f t="shared" si="218"/>
        <v>3.6086956521739131</v>
      </c>
      <c r="AV690">
        <f t="shared" si="219"/>
        <v>3.12280701754386</v>
      </c>
    </row>
    <row r="691" spans="1:48" x14ac:dyDescent="0.3">
      <c r="A691" t="s">
        <v>160</v>
      </c>
      <c r="B691" t="s">
        <v>153</v>
      </c>
      <c r="C691">
        <v>2024</v>
      </c>
      <c r="D691" t="s">
        <v>91</v>
      </c>
      <c r="E691">
        <v>6</v>
      </c>
      <c r="F691">
        <v>4</v>
      </c>
      <c r="G691">
        <v>8</v>
      </c>
      <c r="H691">
        <v>6</v>
      </c>
      <c r="I691">
        <f t="shared" si="200"/>
        <v>5.8</v>
      </c>
      <c r="J691">
        <f t="array" ref="J691">STDEV(IF(($B$3:$B$722=$B691)*($C$3:$C$722=$C691)*($D$3:$D$722=$D691),$E$3:$E$722))</f>
        <v>1.1352924243950946</v>
      </c>
      <c r="K691">
        <f t="shared" si="201"/>
        <v>5.6</v>
      </c>
      <c r="L691">
        <f t="array" ref="L691">STDEV(IF(($B$3:$B$722=$B691)*($C$3:$C$722=$C691)*($D$3:$D$722=$D691),$F$3:$F$722))</f>
        <v>1.2649110640673507</v>
      </c>
      <c r="M691">
        <f t="shared" si="202"/>
        <v>7</v>
      </c>
      <c r="N691">
        <f t="array" ref="N691">STDEV(IF(($B$3:$B$722=$B691)*($C$3:$C$722=$C691)*($D$3:$D$722=$D691),$G$3:$G$722))</f>
        <v>1.4142135623730951</v>
      </c>
      <c r="O691">
        <f t="shared" si="203"/>
        <v>5</v>
      </c>
      <c r="P691">
        <f t="array" ref="P691">STDEV(IF(($B$3:$B$722=$B691)*($C$3:$C$722=$C691)*($D$3:$D$722=$D691),$H$3:$H$722))</f>
        <v>1.9436506316151001</v>
      </c>
      <c r="Q691" s="35">
        <f t="shared" si="204"/>
        <v>0.17616606585441102</v>
      </c>
      <c r="R691">
        <f t="shared" si="205"/>
        <v>-1.2649110640673524</v>
      </c>
      <c r="S691">
        <f t="shared" si="206"/>
        <v>0.70710678118654746</v>
      </c>
      <c r="T691">
        <f t="shared" si="207"/>
        <v>0.51449575542752657</v>
      </c>
      <c r="U691" s="22">
        <v>-0.11841</v>
      </c>
      <c r="V691">
        <v>2</v>
      </c>
      <c r="W691">
        <v>3</v>
      </c>
      <c r="X691">
        <v>5</v>
      </c>
      <c r="Y691">
        <v>10</v>
      </c>
      <c r="Z691" s="25">
        <v>3.2340425531914891</v>
      </c>
      <c r="AA691" s="28">
        <v>4.1489361702127656</v>
      </c>
      <c r="AB691" s="28">
        <v>3.5531914893617018</v>
      </c>
      <c r="AC691" s="28">
        <v>3.021276595744681</v>
      </c>
      <c r="AD691" s="31">
        <v>2.5744680851063828</v>
      </c>
      <c r="AE691" s="31">
        <v>2.1276595744680851</v>
      </c>
      <c r="AF691">
        <v>47</v>
      </c>
      <c r="AG691" s="28">
        <f t="shared" si="208"/>
        <v>3.5744680851063824</v>
      </c>
      <c r="AH691" s="31">
        <f t="shared" si="209"/>
        <v>2.3510638297872339</v>
      </c>
      <c r="AI691" s="22" cm="1">
        <f t="array" ref="AI691">IF(U691="",0,IFERROR((U691-AVERAGEIFS($U$3:$U$722,$A$3:$A$722,$A691))/_xlfn.STDEV.S(_xlfn._xlws.FILTER($U$3:$U$722,$A$3:$A$722=$A691)),0))</f>
        <v>-0.69944463434507309</v>
      </c>
      <c r="AJ691" s="25">
        <f t="array" ref="AJ691">IFERROR((Z691-AVERAGEIFS($Z$3:$Z$722,$A$3:$A$722,$A691))/_xlfn.STDEV.S(_xlfn._xlws.FILTER($Z$3:$Z$722,$A$3:$A$722=$A691)),"")</f>
        <v>-0.99835975458365545</v>
      </c>
      <c r="AK691" s="28">
        <f t="array" ref="AK691">IFERROR((AG691-AVERAGEIFS($AG$3:$AG$722,$A$3:$A$722,$A691))/_xlfn.STDEV.S(_xlfn._xlws.FILTER($AG$3:$AG$722,$A$3:$A$722=$A691)),"")</f>
        <v>3.3745342338911037E-3</v>
      </c>
      <c r="AL691" s="31">
        <f t="array" ref="AL691">IFERROR((AH691-AVERAGEIFS($AH$3:$AH$722,$A$3:$A$722,$A691))/_xlfn.STDEV.S(_xlfn._xlws.FILTER($AH$3:$AH$722,$A$3:$A$722=$A691)),"")</f>
        <v>-0.36928335567895043</v>
      </c>
      <c r="AM691" s="18">
        <f t="shared" si="210"/>
        <v>-0.87561070019948417</v>
      </c>
      <c r="AN691" s="18">
        <f t="shared" si="211"/>
        <v>-1.1745258204380664</v>
      </c>
      <c r="AO691">
        <f t="shared" si="212"/>
        <v>0.29891512023858235</v>
      </c>
      <c r="AP691">
        <f t="shared" si="213"/>
        <v>-0.70373224695265635</v>
      </c>
      <c r="AQ691">
        <f t="shared" si="214"/>
        <v>-0.883779111106477</v>
      </c>
      <c r="AR691" s="18" t="str">
        <f t="shared" si="215"/>
        <v>A. 총체적과장형</v>
      </c>
      <c r="AS691">
        <f t="shared" si="216"/>
        <v>3.439393939393939</v>
      </c>
      <c r="AT691">
        <f t="shared" si="217"/>
        <v>3.6086956521739131</v>
      </c>
      <c r="AU691">
        <f t="shared" si="218"/>
        <v>3.12280701754386</v>
      </c>
      <c r="AV691">
        <f t="shared" si="219"/>
        <v>3.193548387096774</v>
      </c>
    </row>
    <row r="692" spans="1:48" x14ac:dyDescent="0.3">
      <c r="A692" t="s">
        <v>160</v>
      </c>
      <c r="B692" t="s">
        <v>153</v>
      </c>
      <c r="C692">
        <v>2024</v>
      </c>
      <c r="D692" t="s">
        <v>92</v>
      </c>
      <c r="E692">
        <v>6</v>
      </c>
      <c r="F692">
        <v>4</v>
      </c>
      <c r="G692">
        <v>8</v>
      </c>
      <c r="H692">
        <v>6</v>
      </c>
      <c r="I692">
        <f t="shared" si="200"/>
        <v>5.8</v>
      </c>
      <c r="J692">
        <f t="array" ref="J692">STDEV(IF(($B$3:$B$722=$B692)*($C$3:$C$722=$C692)*($D$3:$D$722=$D692),$E$3:$E$722))</f>
        <v>1.1352924243950946</v>
      </c>
      <c r="K692">
        <f t="shared" si="201"/>
        <v>5.6</v>
      </c>
      <c r="L692">
        <f t="array" ref="L692">STDEV(IF(($B$3:$B$722=$B692)*($C$3:$C$722=$C692)*($D$3:$D$722=$D692),$F$3:$F$722))</f>
        <v>1.2649110640673507</v>
      </c>
      <c r="M692">
        <f t="shared" si="202"/>
        <v>7</v>
      </c>
      <c r="N692">
        <f t="array" ref="N692">STDEV(IF(($B$3:$B$722=$B692)*($C$3:$C$722=$C692)*($D$3:$D$722=$D692),$G$3:$G$722))</f>
        <v>1.4142135623730951</v>
      </c>
      <c r="O692">
        <f t="shared" si="203"/>
        <v>5</v>
      </c>
      <c r="P692">
        <f t="array" ref="P692">STDEV(IF(($B$3:$B$722=$B692)*($C$3:$C$722=$C692)*($D$3:$D$722=$D692),$H$3:$H$722))</f>
        <v>1.9436506316151001</v>
      </c>
      <c r="Q692" s="35">
        <f t="shared" si="204"/>
        <v>0.17616606585441102</v>
      </c>
      <c r="R692">
        <f t="shared" si="205"/>
        <v>-1.2649110640673524</v>
      </c>
      <c r="S692">
        <f t="shared" si="206"/>
        <v>0.70710678118654746</v>
      </c>
      <c r="T692">
        <f t="shared" si="207"/>
        <v>0.51449575542752657</v>
      </c>
      <c r="U692" s="22">
        <v>0.23726</v>
      </c>
      <c r="V692">
        <v>7</v>
      </c>
      <c r="W692">
        <v>4</v>
      </c>
      <c r="X692">
        <v>4</v>
      </c>
      <c r="Y692">
        <v>15</v>
      </c>
      <c r="Z692" s="25">
        <v>3.439393939393939</v>
      </c>
      <c r="AA692" s="28">
        <v>4</v>
      </c>
      <c r="AB692" s="28">
        <v>3.818181818181817</v>
      </c>
      <c r="AC692" s="28">
        <v>3.2121212121212119</v>
      </c>
      <c r="AD692" s="31">
        <v>2.454545454545455</v>
      </c>
      <c r="AE692" s="31">
        <v>1.9545454545454539</v>
      </c>
      <c r="AF692">
        <v>66</v>
      </c>
      <c r="AG692" s="28">
        <f t="shared" si="208"/>
        <v>3.676767676767676</v>
      </c>
      <c r="AH692" s="31">
        <f t="shared" si="209"/>
        <v>2.2045454545454546</v>
      </c>
      <c r="AI692" s="22" cm="1">
        <f t="array" ref="AI692">IF(U692="",0,IFERROR((U692-AVERAGEIFS($U$3:$U$722,$A$3:$A$722,$A692))/_xlfn.STDEV.S(_xlfn._xlws.FILTER($U$3:$U$722,$A$3:$A$722=$A692)),0))</f>
        <v>0.24896604201144024</v>
      </c>
      <c r="AJ692" s="25">
        <f t="array" ref="AJ692">IFERROR((Z692-AVERAGEIFS($Z$3:$Z$722,$A$3:$A$722,$A692))/_xlfn.STDEV.S(_xlfn._xlws.FILTER($Z$3:$Z$722,$A$3:$A$722=$A692)),"")</f>
        <v>4.6362030447797541E-2</v>
      </c>
      <c r="AK692" s="28">
        <f t="array" ref="AK692">IFERROR((AG692-AVERAGEIFS($AG$3:$AG$722,$A$3:$A$722,$A692))/_xlfn.STDEV.S(_xlfn._xlws.FILTER($AG$3:$AG$722,$A$3:$A$722=$A692)),"")</f>
        <v>0.67020378666973512</v>
      </c>
      <c r="AL692" s="31">
        <f t="array" ref="AL692">IFERROR((AH692-AVERAGEIFS($AH$3:$AH$722,$A$3:$A$722,$A692))/_xlfn.STDEV.S(_xlfn._xlws.FILTER($AH$3:$AH$722,$A$3:$A$722=$A692)),"")</f>
        <v>-1.2216126745969182</v>
      </c>
      <c r="AM692" s="18">
        <f t="shared" si="210"/>
        <v>7.2799976157029211E-2</v>
      </c>
      <c r="AN692" s="18">
        <f t="shared" si="211"/>
        <v>-0.12980403540661348</v>
      </c>
      <c r="AO692">
        <f t="shared" si="212"/>
        <v>0.20260401156364269</v>
      </c>
      <c r="AP692">
        <f t="shared" si="213"/>
        <v>-3.6902994516812337E-2</v>
      </c>
      <c r="AQ692">
        <f t="shared" si="214"/>
        <v>-1.7361084300244447</v>
      </c>
      <c r="AR692" s="18" t="str">
        <f t="shared" si="215"/>
        <v>D. 균형일치형</v>
      </c>
      <c r="AS692">
        <f t="shared" si="216"/>
        <v>3.6086956521739131</v>
      </c>
      <c r="AT692">
        <f t="shared" si="217"/>
        <v>3.12280701754386</v>
      </c>
      <c r="AU692">
        <f t="shared" si="218"/>
        <v>3.193548387096774</v>
      </c>
      <c r="AV692">
        <f t="shared" si="219"/>
        <v>3.4333333333333331</v>
      </c>
    </row>
    <row r="693" spans="1:48" x14ac:dyDescent="0.3">
      <c r="A693" t="s">
        <v>160</v>
      </c>
      <c r="B693" t="s">
        <v>153</v>
      </c>
      <c r="C693">
        <v>2024</v>
      </c>
      <c r="D693" t="s">
        <v>93</v>
      </c>
      <c r="E693">
        <v>6</v>
      </c>
      <c r="F693">
        <v>4</v>
      </c>
      <c r="G693">
        <v>8</v>
      </c>
      <c r="H693">
        <v>6</v>
      </c>
      <c r="I693">
        <f t="shared" si="200"/>
        <v>5.8</v>
      </c>
      <c r="J693">
        <f t="array" ref="J693">STDEV(IF(($B$3:$B$722=$B693)*($C$3:$C$722=$C693)*($D$3:$D$722=$D693),$E$3:$E$722))</f>
        <v>1.1352924243950946</v>
      </c>
      <c r="K693">
        <f t="shared" si="201"/>
        <v>5.6</v>
      </c>
      <c r="L693">
        <f t="array" ref="L693">STDEV(IF(($B$3:$B$722=$B693)*($C$3:$C$722=$C693)*($D$3:$D$722=$D693),$F$3:$F$722))</f>
        <v>1.2649110640673507</v>
      </c>
      <c r="M693">
        <f t="shared" si="202"/>
        <v>7</v>
      </c>
      <c r="N693">
        <f t="array" ref="N693">STDEV(IF(($B$3:$B$722=$B693)*($C$3:$C$722=$C693)*($D$3:$D$722=$D693),$G$3:$G$722))</f>
        <v>1.4142135623730951</v>
      </c>
      <c r="O693">
        <f t="shared" si="203"/>
        <v>5</v>
      </c>
      <c r="P693">
        <f t="array" ref="P693">STDEV(IF(($B$3:$B$722=$B693)*($C$3:$C$722=$C693)*($D$3:$D$722=$D693),$H$3:$H$722))</f>
        <v>1.9436506316151001</v>
      </c>
      <c r="Q693" s="35">
        <f t="shared" si="204"/>
        <v>0.17616606585441102</v>
      </c>
      <c r="R693">
        <f t="shared" si="205"/>
        <v>-1.2649110640673524</v>
      </c>
      <c r="S693">
        <f t="shared" si="206"/>
        <v>0.70710678118654746</v>
      </c>
      <c r="T693">
        <f t="shared" si="207"/>
        <v>0.51449575542752657</v>
      </c>
      <c r="U693" s="22">
        <v>0.42459473684210519</v>
      </c>
      <c r="V693">
        <v>11</v>
      </c>
      <c r="W693">
        <v>2</v>
      </c>
      <c r="X693">
        <v>6</v>
      </c>
      <c r="Y693">
        <v>19</v>
      </c>
      <c r="Z693" s="25">
        <v>3.6086956521739131</v>
      </c>
      <c r="AA693" s="28">
        <v>3.9782608695652169</v>
      </c>
      <c r="AB693" s="28">
        <v>3.7391304347826089</v>
      </c>
      <c r="AC693" s="28">
        <v>3.0869565217391299</v>
      </c>
      <c r="AD693" s="31">
        <v>2.695652173913043</v>
      </c>
      <c r="AE693" s="31">
        <v>2.1739130434782612</v>
      </c>
      <c r="AF693">
        <v>46</v>
      </c>
      <c r="AG693" s="28">
        <f t="shared" si="208"/>
        <v>3.6014492753623188</v>
      </c>
      <c r="AH693" s="31">
        <f t="shared" si="209"/>
        <v>2.4347826086956523</v>
      </c>
      <c r="AI693" s="22" cm="1">
        <f t="array" ref="AI693">IF(U693="",0,IFERROR((U693-AVERAGEIFS($U$3:$U$722,$A$3:$A$722,$A693))/_xlfn.STDEV.S(_xlfn._xlws.FILTER($U$3:$U$722,$A$3:$A$722=$A693)),0))</f>
        <v>0.74850287242584235</v>
      </c>
      <c r="AJ693" s="25">
        <f t="array" ref="AJ693">IFERROR((Z693-AVERAGEIFS($Z$3:$Z$722,$A$3:$A$722,$A693))/_xlfn.STDEV.S(_xlfn._xlws.FILTER($Z$3:$Z$722,$A$3:$A$722=$A693)),"")</f>
        <v>0.90768169745994431</v>
      </c>
      <c r="AK693" s="28">
        <f t="array" ref="AK693">IFERROR((AG693-AVERAGEIFS($AG$3:$AG$722,$A$3:$A$722,$A693))/_xlfn.STDEV.S(_xlfn._xlws.FILTER($AG$3:$AG$722,$A$3:$A$722=$A693)),"")</f>
        <v>0.17924861775677625</v>
      </c>
      <c r="AL693" s="31">
        <f t="array" ref="AL693">IFERROR((AH693-AVERAGEIFS($AH$3:$AH$722,$A$3:$A$722,$A693))/_xlfn.STDEV.S(_xlfn._xlws.FILTER($AH$3:$AH$722,$A$3:$A$722=$A693)),"")</f>
        <v>0.11772702571455826</v>
      </c>
      <c r="AM693" s="18">
        <f t="shared" si="210"/>
        <v>0.57233680657143138</v>
      </c>
      <c r="AN693" s="18">
        <f t="shared" si="211"/>
        <v>0.73151563160553335</v>
      </c>
      <c r="AO693">
        <f t="shared" si="212"/>
        <v>-0.15917882503410197</v>
      </c>
      <c r="AP693">
        <f t="shared" si="213"/>
        <v>-0.52785816342977121</v>
      </c>
      <c r="AQ693">
        <f t="shared" si="214"/>
        <v>-0.39676872971296828</v>
      </c>
      <c r="AR693" s="18" t="str">
        <f t="shared" si="215"/>
        <v>E. 총체적과소형</v>
      </c>
      <c r="AS693">
        <f t="shared" si="216"/>
        <v>3.12280701754386</v>
      </c>
      <c r="AT693">
        <f t="shared" si="217"/>
        <v>3.193548387096774</v>
      </c>
      <c r="AU693">
        <f t="shared" si="218"/>
        <v>3.4333333333333331</v>
      </c>
      <c r="AV693">
        <f t="shared" si="219"/>
        <v>3.4117647058823528</v>
      </c>
    </row>
    <row r="694" spans="1:48" x14ac:dyDescent="0.3">
      <c r="A694" t="s">
        <v>160</v>
      </c>
      <c r="B694" t="s">
        <v>153</v>
      </c>
      <c r="C694">
        <v>2024</v>
      </c>
      <c r="D694" t="s">
        <v>94</v>
      </c>
      <c r="E694">
        <v>6</v>
      </c>
      <c r="F694">
        <v>4</v>
      </c>
      <c r="G694">
        <v>8</v>
      </c>
      <c r="H694">
        <v>6</v>
      </c>
      <c r="I694">
        <f t="shared" si="200"/>
        <v>5.8</v>
      </c>
      <c r="J694">
        <f t="array" ref="J694">STDEV(IF(($B$3:$B$722=$B694)*($C$3:$C$722=$C694)*($D$3:$D$722=$D694),$E$3:$E$722))</f>
        <v>1.1352924243950946</v>
      </c>
      <c r="K694">
        <f t="shared" si="201"/>
        <v>5.6</v>
      </c>
      <c r="L694">
        <f t="array" ref="L694">STDEV(IF(($B$3:$B$722=$B694)*($C$3:$C$722=$C694)*($D$3:$D$722=$D694),$F$3:$F$722))</f>
        <v>1.2649110640673507</v>
      </c>
      <c r="M694">
        <f t="shared" si="202"/>
        <v>7</v>
      </c>
      <c r="N694">
        <f t="array" ref="N694">STDEV(IF(($B$3:$B$722=$B694)*($C$3:$C$722=$C694)*($D$3:$D$722=$D694),$G$3:$G$722))</f>
        <v>1.4142135623730951</v>
      </c>
      <c r="O694">
        <f t="shared" si="203"/>
        <v>5</v>
      </c>
      <c r="P694">
        <f t="array" ref="P694">STDEV(IF(($B$3:$B$722=$B694)*($C$3:$C$722=$C694)*($D$3:$D$722=$D694),$H$3:$H$722))</f>
        <v>1.9436506316151001</v>
      </c>
      <c r="Q694" s="35">
        <f t="shared" si="204"/>
        <v>0.17616606585441102</v>
      </c>
      <c r="R694">
        <f t="shared" si="205"/>
        <v>-1.2649110640673524</v>
      </c>
      <c r="S694">
        <f t="shared" si="206"/>
        <v>0.70710678118654746</v>
      </c>
      <c r="T694">
        <f t="shared" si="207"/>
        <v>0.51449575542752657</v>
      </c>
      <c r="U694" s="22">
        <v>-0.16335762711864399</v>
      </c>
      <c r="V694">
        <v>20</v>
      </c>
      <c r="W694">
        <v>27</v>
      </c>
      <c r="X694">
        <v>12</v>
      </c>
      <c r="Y694">
        <v>59</v>
      </c>
      <c r="Z694" s="25">
        <v>3.12280701754386</v>
      </c>
      <c r="AA694" s="28">
        <v>4.0175438596491224</v>
      </c>
      <c r="AB694" s="28">
        <v>3.2982456140350882</v>
      </c>
      <c r="AC694" s="28">
        <v>2.736842105263158</v>
      </c>
      <c r="AD694" s="31">
        <v>2.5438596491228069</v>
      </c>
      <c r="AE694" s="31">
        <v>1.754385964912281</v>
      </c>
      <c r="AF694">
        <v>57</v>
      </c>
      <c r="AG694" s="28">
        <f t="shared" si="208"/>
        <v>3.3508771929824559</v>
      </c>
      <c r="AH694" s="31">
        <f t="shared" si="209"/>
        <v>2.1491228070175441</v>
      </c>
      <c r="AI694" s="22" cm="1">
        <f t="array" ref="AI694">IF(U694="",0,IFERROR((U694-AVERAGEIFS($U$3:$U$722,$A$3:$A$722,$A694))/_xlfn.STDEV.S(_xlfn._xlws.FILTER($U$3:$U$722,$A$3:$A$722=$A694)),0))</f>
        <v>-0.81929958257296265</v>
      </c>
      <c r="AJ694" s="25">
        <f t="array" ref="AJ694">IFERROR((Z694-AVERAGEIFS($Z$3:$Z$722,$A$3:$A$722,$A694))/_xlfn.STDEV.S(_xlfn._xlws.FILTER($Z$3:$Z$722,$A$3:$A$722=$A694)),"")</f>
        <v>-1.5642687046510912</v>
      </c>
      <c r="AK694" s="28">
        <f t="array" ref="AK694">IFERROR((AG694-AVERAGEIFS($AG$3:$AG$722,$A$3:$A$722,$A694))/_xlfn.STDEV.S(_xlfn._xlws.FILTER($AG$3:$AG$722,$A$3:$A$722=$A694)),"")</f>
        <v>-1.4540794499433893</v>
      </c>
      <c r="AL694" s="31">
        <f t="array" ref="AL694">IFERROR((AH694-AVERAGEIFS($AH$3:$AH$722,$A$3:$A$722,$A694))/_xlfn.STDEV.S(_xlfn._xlws.FILTER($AH$3:$AH$722,$A$3:$A$722=$A694)),"")</f>
        <v>-1.5440182932924813</v>
      </c>
      <c r="AM694" s="18">
        <f t="shared" si="210"/>
        <v>-0.99546564842737362</v>
      </c>
      <c r="AN694" s="18">
        <f t="shared" si="211"/>
        <v>-1.7404347705055023</v>
      </c>
      <c r="AO694">
        <f t="shared" si="212"/>
        <v>0.7449691220781286</v>
      </c>
      <c r="AP694">
        <f t="shared" si="213"/>
        <v>-2.1611862311299368</v>
      </c>
      <c r="AQ694">
        <f t="shared" si="214"/>
        <v>-2.0585140487200078</v>
      </c>
      <c r="AR694" s="18" t="str">
        <f t="shared" si="215"/>
        <v>A. 총체적과장형</v>
      </c>
      <c r="AS694">
        <f t="shared" si="216"/>
        <v>3.193548387096774</v>
      </c>
      <c r="AT694">
        <f t="shared" si="217"/>
        <v>3.4333333333333331</v>
      </c>
      <c r="AU694">
        <f t="shared" si="218"/>
        <v>3.4117647058823528</v>
      </c>
      <c r="AV694">
        <f t="shared" si="219"/>
        <v>3.25</v>
      </c>
    </row>
    <row r="695" spans="1:48" x14ac:dyDescent="0.3">
      <c r="A695" t="s">
        <v>160</v>
      </c>
      <c r="B695" t="s">
        <v>153</v>
      </c>
      <c r="C695">
        <v>2025</v>
      </c>
      <c r="D695" t="s">
        <v>95</v>
      </c>
      <c r="E695">
        <v>6</v>
      </c>
      <c r="F695">
        <v>4</v>
      </c>
      <c r="G695">
        <v>6</v>
      </c>
      <c r="H695">
        <v>6</v>
      </c>
      <c r="I695">
        <f t="shared" si="200"/>
        <v>6.2</v>
      </c>
      <c r="J695">
        <f t="array" ref="J695">STDEV(IF(($B$3:$B$722=$B695)*($C$3:$C$722=$C695)*($D$3:$D$722=$D695),$E$3:$E$722))</f>
        <v>0.63245553203367588</v>
      </c>
      <c r="K695">
        <f t="shared" si="201"/>
        <v>5.6</v>
      </c>
      <c r="L695">
        <f t="array" ref="L695">STDEV(IF(($B$3:$B$722=$B695)*($C$3:$C$722=$C695)*($D$3:$D$722=$D695),$F$3:$F$722))</f>
        <v>0.84327404271156636</v>
      </c>
      <c r="M695">
        <f t="shared" si="202"/>
        <v>7</v>
      </c>
      <c r="N695">
        <f t="array" ref="N695">STDEV(IF(($B$3:$B$722=$B695)*($C$3:$C$722=$C695)*($D$3:$D$722=$D695),$G$3:$G$722))</f>
        <v>1.4142135623730951</v>
      </c>
      <c r="O695">
        <f t="shared" si="203"/>
        <v>5.2</v>
      </c>
      <c r="P695">
        <f t="array" ref="P695">STDEV(IF(($B$3:$B$722=$B695)*($C$3:$C$722=$C695)*($D$3:$D$722=$D695),$H$3:$H$722))</f>
        <v>1.3984117975602031</v>
      </c>
      <c r="Q695" s="35">
        <f t="shared" si="204"/>
        <v>-0.31622776601683822</v>
      </c>
      <c r="R695">
        <f t="shared" si="205"/>
        <v>-1.8973665961010304</v>
      </c>
      <c r="S695">
        <f t="shared" si="206"/>
        <v>-0.70710678118654746</v>
      </c>
      <c r="T695">
        <f t="shared" si="207"/>
        <v>0.5720775535473549</v>
      </c>
      <c r="U695" s="22">
        <v>-0.68062727272727297</v>
      </c>
      <c r="V695">
        <v>1</v>
      </c>
      <c r="W695">
        <v>16</v>
      </c>
      <c r="X695">
        <v>5</v>
      </c>
      <c r="Y695">
        <v>22</v>
      </c>
      <c r="Z695" s="25">
        <v>3.193548387096774</v>
      </c>
      <c r="AA695" s="28">
        <v>3.935483870967742</v>
      </c>
      <c r="AB695" s="28">
        <v>3.258064516129032</v>
      </c>
      <c r="AC695" s="28">
        <v>3.129032258064516</v>
      </c>
      <c r="AD695" s="31">
        <v>2.5483870967741931</v>
      </c>
      <c r="AE695" s="31">
        <v>1.935483870967742</v>
      </c>
      <c r="AF695">
        <v>31</v>
      </c>
      <c r="AG695" s="28">
        <f t="shared" si="208"/>
        <v>3.4408602150537635</v>
      </c>
      <c r="AH695" s="31">
        <f t="shared" si="209"/>
        <v>2.2419354838709675</v>
      </c>
      <c r="AI695" s="22" cm="1">
        <f t="array" ref="AI695">IF(U695="",0,IFERROR((U695-AVERAGEIFS($U$3:$U$722,$A$3:$A$722,$A695))/_xlfn.STDEV.S(_xlfn._xlws.FILTER($U$3:$U$722,$A$3:$A$722=$A695)),0))</f>
        <v>-2.1986232659040668</v>
      </c>
      <c r="AJ695" s="25">
        <f t="array" ref="AJ695">IFERROR((Z695-AVERAGEIFS($Z$3:$Z$722,$A$3:$A$722,$A695))/_xlfn.STDEV.S(_xlfn._xlws.FILTER($Z$3:$Z$722,$A$3:$A$722=$A695)),"")</f>
        <v>-1.2043731556528039</v>
      </c>
      <c r="AK695" s="28">
        <f t="array" ref="AK695">IFERROR((AG695-AVERAGEIFS($AG$3:$AG$722,$A$3:$A$722,$A695))/_xlfn.STDEV.S(_xlfn._xlws.FILTER($AG$3:$AG$722,$A$3:$A$722=$A695)),"")</f>
        <v>-0.86753447585987009</v>
      </c>
      <c r="AL695" s="31">
        <f t="array" ref="AL695">IFERROR((AH695-AVERAGEIFS($AH$3:$AH$722,$A$3:$A$722,$A695))/_xlfn.STDEV.S(_xlfn._xlws.FILTER($AH$3:$AH$722,$A$3:$A$722=$A695)),"")</f>
        <v>-1.0041067257577447</v>
      </c>
      <c r="AM695" s="18">
        <f t="shared" si="210"/>
        <v>-1.8823954998872285</v>
      </c>
      <c r="AN695" s="18">
        <f t="shared" si="211"/>
        <v>-0.88814538963596568</v>
      </c>
      <c r="AO695">
        <f t="shared" si="212"/>
        <v>-0.99425011025126286</v>
      </c>
      <c r="AP695">
        <f t="shared" si="213"/>
        <v>-0.16042769467332263</v>
      </c>
      <c r="AQ695">
        <f t="shared" si="214"/>
        <v>-1.5761842793050995</v>
      </c>
      <c r="AR695" s="18" t="str">
        <f t="shared" si="215"/>
        <v>A. 총체적과장형</v>
      </c>
      <c r="AS695">
        <f t="shared" si="216"/>
        <v>3.4333333333333331</v>
      </c>
      <c r="AT695">
        <f t="shared" si="217"/>
        <v>3.4117647058823528</v>
      </c>
      <c r="AU695">
        <f t="shared" si="218"/>
        <v>3.25</v>
      </c>
      <c r="AV695" t="str">
        <f t="shared" si="219"/>
        <v/>
      </c>
    </row>
    <row r="696" spans="1:48" x14ac:dyDescent="0.3">
      <c r="A696" t="s">
        <v>160</v>
      </c>
      <c r="B696" t="s">
        <v>153</v>
      </c>
      <c r="C696">
        <v>2025</v>
      </c>
      <c r="D696" t="s">
        <v>96</v>
      </c>
      <c r="E696">
        <v>6</v>
      </c>
      <c r="F696">
        <v>4</v>
      </c>
      <c r="G696">
        <v>6</v>
      </c>
      <c r="H696">
        <v>6</v>
      </c>
      <c r="I696">
        <f t="shared" si="200"/>
        <v>6.2</v>
      </c>
      <c r="J696">
        <f t="array" ref="J696">STDEV(IF(($B$3:$B$722=$B696)*($C$3:$C$722=$C696)*($D$3:$D$722=$D696),$E$3:$E$722))</f>
        <v>0.63245553203367588</v>
      </c>
      <c r="K696">
        <f t="shared" si="201"/>
        <v>5.6</v>
      </c>
      <c r="L696">
        <f t="array" ref="L696">STDEV(IF(($B$3:$B$722=$B696)*($C$3:$C$722=$C696)*($D$3:$D$722=$D696),$F$3:$F$722))</f>
        <v>0.84327404271156636</v>
      </c>
      <c r="M696">
        <f t="shared" si="202"/>
        <v>7</v>
      </c>
      <c r="N696">
        <f t="array" ref="N696">STDEV(IF(($B$3:$B$722=$B696)*($C$3:$C$722=$C696)*($D$3:$D$722=$D696),$G$3:$G$722))</f>
        <v>1.4142135623730951</v>
      </c>
      <c r="O696">
        <f t="shared" si="203"/>
        <v>5.2</v>
      </c>
      <c r="P696">
        <f t="array" ref="P696">STDEV(IF(($B$3:$B$722=$B696)*($C$3:$C$722=$C696)*($D$3:$D$722=$D696),$H$3:$H$722))</f>
        <v>1.3984117975602031</v>
      </c>
      <c r="Q696" s="35">
        <f t="shared" si="204"/>
        <v>-0.31622776601683822</v>
      </c>
      <c r="R696">
        <f t="shared" si="205"/>
        <v>-1.8973665961010304</v>
      </c>
      <c r="S696">
        <f t="shared" si="206"/>
        <v>-0.70710678118654746</v>
      </c>
      <c r="T696">
        <f t="shared" si="207"/>
        <v>0.5720775535473549</v>
      </c>
      <c r="U696" s="22">
        <v>9.6240000000000006E-2</v>
      </c>
      <c r="V696">
        <v>5</v>
      </c>
      <c r="W696">
        <v>3</v>
      </c>
      <c r="X696">
        <v>12</v>
      </c>
      <c r="Y696">
        <v>20</v>
      </c>
      <c r="Z696" s="25">
        <v>3.4333333333333331</v>
      </c>
      <c r="AA696" s="28">
        <v>4</v>
      </c>
      <c r="AB696" s="28">
        <v>3.5333333333333332</v>
      </c>
      <c r="AC696" s="28">
        <v>2.9</v>
      </c>
      <c r="AD696" s="31">
        <v>2.6333333333333329</v>
      </c>
      <c r="AE696" s="31">
        <v>2.0666666666666669</v>
      </c>
      <c r="AF696">
        <v>30</v>
      </c>
      <c r="AG696" s="28">
        <f t="shared" si="208"/>
        <v>3.4777777777777779</v>
      </c>
      <c r="AH696" s="31">
        <f t="shared" si="209"/>
        <v>2.3499999999999996</v>
      </c>
      <c r="AI696" s="22" cm="1">
        <f t="array" ref="AI696">IF(U696="",0,IFERROR((U696-AVERAGEIFS($U$3:$U$722,$A$3:$A$722,$A696))/_xlfn.STDEV.S(_xlfn._xlws.FILTER($U$3:$U$722,$A$3:$A$722=$A696)),0))</f>
        <v>-0.12707037820897615</v>
      </c>
      <c r="AJ696" s="25">
        <f t="array" ref="AJ696">IFERROR((Z696-AVERAGEIFS($Z$3:$Z$722,$A$3:$A$722,$A696))/_xlfn.STDEV.S(_xlfn._xlws.FILTER($Z$3:$Z$722,$A$3:$A$722=$A696)),"")</f>
        <v>1.5528797231799523E-2</v>
      </c>
      <c r="AK696" s="28">
        <f t="array" ref="AK696">IFERROR((AG696-AVERAGEIFS($AG$3:$AG$722,$A$3:$A$722,$A696))/_xlfn.STDEV.S(_xlfn._xlws.FILTER($AG$3:$AG$722,$A$3:$A$722=$A696)),"")</f>
        <v>-0.62689118146124434</v>
      </c>
      <c r="AL696" s="31">
        <f t="array" ref="AL696">IFERROR((AH696-AVERAGEIFS($AH$3:$AH$722,$A$3:$A$722,$A696))/_xlfn.STDEV.S(_xlfn._xlws.FILTER($AH$3:$AH$722,$A$3:$A$722=$A696)),"")</f>
        <v>-0.37547188538726717</v>
      </c>
      <c r="AM696" s="18">
        <f t="shared" si="210"/>
        <v>0.18915738780786207</v>
      </c>
      <c r="AN696" s="18">
        <f t="shared" si="211"/>
        <v>0.33175656324863773</v>
      </c>
      <c r="AO696">
        <f t="shared" si="212"/>
        <v>-0.14259917544077569</v>
      </c>
      <c r="AP696">
        <f t="shared" si="213"/>
        <v>8.0215599725303122E-2</v>
      </c>
      <c r="AQ696">
        <f t="shared" si="214"/>
        <v>-0.94754943893462207</v>
      </c>
      <c r="AR696" s="18" t="str">
        <f t="shared" si="215"/>
        <v>D. 균형일치형</v>
      </c>
      <c r="AS696">
        <f t="shared" si="216"/>
        <v>3.4117647058823528</v>
      </c>
      <c r="AT696">
        <f t="shared" si="217"/>
        <v>3.25</v>
      </c>
      <c r="AU696" t="str">
        <f t="shared" si="218"/>
        <v/>
      </c>
      <c r="AV696" t="str">
        <f t="shared" si="219"/>
        <v/>
      </c>
    </row>
    <row r="697" spans="1:48" x14ac:dyDescent="0.3">
      <c r="A697" t="s">
        <v>160</v>
      </c>
      <c r="B697" t="s">
        <v>153</v>
      </c>
      <c r="C697">
        <v>2025</v>
      </c>
      <c r="D697" t="s">
        <v>97</v>
      </c>
      <c r="E697">
        <v>6</v>
      </c>
      <c r="F697">
        <v>4</v>
      </c>
      <c r="G697">
        <v>6</v>
      </c>
      <c r="H697">
        <v>6</v>
      </c>
      <c r="I697">
        <f t="shared" si="200"/>
        <v>6.2</v>
      </c>
      <c r="J697">
        <f t="array" ref="J697">STDEV(IF(($B$3:$B$722=$B697)*($C$3:$C$722=$C697)*($D$3:$D$722=$D697),$E$3:$E$722))</f>
        <v>0.63245553203367588</v>
      </c>
      <c r="K697">
        <f t="shared" si="201"/>
        <v>5.6</v>
      </c>
      <c r="L697">
        <f t="array" ref="L697">STDEV(IF(($B$3:$B$722=$B697)*($C$3:$C$722=$C697)*($D$3:$D$722=$D697),$F$3:$F$722))</f>
        <v>0.84327404271156636</v>
      </c>
      <c r="M697">
        <f t="shared" si="202"/>
        <v>7</v>
      </c>
      <c r="N697">
        <f t="array" ref="N697">STDEV(IF(($B$3:$B$722=$B697)*($C$3:$C$722=$C697)*($D$3:$D$722=$D697),$G$3:$G$722))</f>
        <v>1.4142135623730951</v>
      </c>
      <c r="O697">
        <f t="shared" si="203"/>
        <v>5.2</v>
      </c>
      <c r="P697">
        <f t="array" ref="P697">STDEV(IF(($B$3:$B$722=$B697)*($C$3:$C$722=$C697)*($D$3:$D$722=$D697),$H$3:$H$722))</f>
        <v>1.3984117975602031</v>
      </c>
      <c r="Q697" s="35">
        <f t="shared" si="204"/>
        <v>-0.31622776601683822</v>
      </c>
      <c r="R697">
        <f t="shared" si="205"/>
        <v>-1.8973665961010304</v>
      </c>
      <c r="S697">
        <f t="shared" si="206"/>
        <v>-0.70710678118654746</v>
      </c>
      <c r="T697">
        <f t="shared" si="207"/>
        <v>0.5720775535473549</v>
      </c>
      <c r="U697" s="22">
        <v>0.60092222222222214</v>
      </c>
      <c r="V697">
        <v>7</v>
      </c>
      <c r="W697">
        <v>1</v>
      </c>
      <c r="X697">
        <v>1</v>
      </c>
      <c r="Y697">
        <v>9</v>
      </c>
      <c r="Z697" s="25">
        <v>3.4117647058823528</v>
      </c>
      <c r="AA697" s="28">
        <v>4.3137254901960782</v>
      </c>
      <c r="AB697" s="28">
        <v>3.4509803921568629</v>
      </c>
      <c r="AC697" s="28">
        <v>3</v>
      </c>
      <c r="AD697" s="31">
        <v>2.5686274509803919</v>
      </c>
      <c r="AE697" s="31">
        <v>2.2352941176470589</v>
      </c>
      <c r="AF697">
        <v>51</v>
      </c>
      <c r="AG697" s="28">
        <f t="shared" si="208"/>
        <v>3.5882352941176472</v>
      </c>
      <c r="AH697" s="31">
        <f t="shared" si="209"/>
        <v>2.4019607843137254</v>
      </c>
      <c r="AI697" s="22" cm="1">
        <f t="array" ref="AI697">IF(U697="",0,IFERROR((U697-AVERAGEIFS($U$3:$U$722,$A$3:$A$722,$A697))/_xlfn.STDEV.S(_xlfn._xlws.FILTER($U$3:$U$722,$A$3:$A$722=$A697)),0))</f>
        <v>1.218688352420219</v>
      </c>
      <c r="AJ697" s="25">
        <f t="array" ref="AJ697">IFERROR((Z697-AVERAGEIFS($Z$3:$Z$722,$A$3:$A$722,$A697))/_xlfn.STDEV.S(_xlfn._xlws.FILTER($Z$3:$Z$722,$A$3:$A$722=$A697)),"")</f>
        <v>-9.4201238625137532E-2</v>
      </c>
      <c r="AK697" s="28">
        <f t="array" ref="AK697">IFERROR((AG697-AVERAGEIFS($AG$3:$AG$722,$A$3:$A$722,$A697))/_xlfn.STDEV.S(_xlfn._xlws.FILTER($AG$3:$AG$722,$A$3:$A$722=$A697)),"")</f>
        <v>9.3114654834814792E-2</v>
      </c>
      <c r="AL697" s="31">
        <f t="array" ref="AL697">IFERROR((AH697-AVERAGEIFS($AH$3:$AH$722,$A$3:$A$722,$A697))/_xlfn.STDEV.S(_xlfn._xlws.FILTER($AH$3:$AH$722,$A$3:$A$722=$A697)),"")</f>
        <v>-7.3204679437983824E-2</v>
      </c>
      <c r="AM697" s="18">
        <f t="shared" si="210"/>
        <v>1.5349161184370572</v>
      </c>
      <c r="AN697" s="18">
        <f t="shared" si="211"/>
        <v>0.2220265273917007</v>
      </c>
      <c r="AO697">
        <f t="shared" si="212"/>
        <v>1.3128895910453566</v>
      </c>
      <c r="AP697">
        <f t="shared" si="213"/>
        <v>0.8002214360213622</v>
      </c>
      <c r="AQ697">
        <f t="shared" si="214"/>
        <v>-0.64528223298533871</v>
      </c>
      <c r="AR697" s="18" t="str">
        <f t="shared" si="215"/>
        <v>D. 균형일치형</v>
      </c>
      <c r="AS697">
        <f t="shared" si="216"/>
        <v>3.25</v>
      </c>
      <c r="AT697" t="str">
        <f t="shared" si="217"/>
        <v/>
      </c>
      <c r="AU697" t="str">
        <f t="shared" si="218"/>
        <v/>
      </c>
      <c r="AV697" t="str">
        <f t="shared" si="219"/>
        <v/>
      </c>
    </row>
    <row r="698" spans="1:48" x14ac:dyDescent="0.3">
      <c r="A698" t="s">
        <v>160</v>
      </c>
      <c r="B698" t="s">
        <v>153</v>
      </c>
      <c r="C698">
        <v>2025</v>
      </c>
      <c r="D698" t="s">
        <v>98</v>
      </c>
      <c r="E698">
        <v>6</v>
      </c>
      <c r="F698">
        <v>4</v>
      </c>
      <c r="G698">
        <v>6</v>
      </c>
      <c r="H698">
        <v>6</v>
      </c>
      <c r="I698">
        <f t="shared" si="200"/>
        <v>6.2</v>
      </c>
      <c r="J698">
        <f t="array" ref="J698">STDEV(IF(($B$3:$B$722=$B698)*($C$3:$C$722=$C698)*($D$3:$D$722=$D698),$E$3:$E$722))</f>
        <v>0.63245553203367588</v>
      </c>
      <c r="K698">
        <f t="shared" si="201"/>
        <v>5.6</v>
      </c>
      <c r="L698">
        <f t="array" ref="L698">STDEV(IF(($B$3:$B$722=$B698)*($C$3:$C$722=$C698)*($D$3:$D$722=$D698),$F$3:$F$722))</f>
        <v>0.84327404271156636</v>
      </c>
      <c r="M698">
        <f t="shared" si="202"/>
        <v>7</v>
      </c>
      <c r="N698">
        <f t="array" ref="N698">STDEV(IF(($B$3:$B$722=$B698)*($C$3:$C$722=$C698)*($D$3:$D$722=$D698),$G$3:$G$722))</f>
        <v>1.4142135623730951</v>
      </c>
      <c r="O698">
        <f t="shared" si="203"/>
        <v>5.2</v>
      </c>
      <c r="P698">
        <f t="array" ref="P698">STDEV(IF(($B$3:$B$722=$B698)*($C$3:$C$722=$C698)*($D$3:$D$722=$D698),$H$3:$H$722))</f>
        <v>1.3984117975602031</v>
      </c>
      <c r="Q698" s="35">
        <f t="shared" si="204"/>
        <v>-0.31622776601683822</v>
      </c>
      <c r="R698">
        <f t="shared" si="205"/>
        <v>-1.8973665961010304</v>
      </c>
      <c r="S698">
        <f t="shared" si="206"/>
        <v>-0.70710678118654746</v>
      </c>
      <c r="T698">
        <f t="shared" si="207"/>
        <v>0.5720775535473549</v>
      </c>
      <c r="U698" s="22">
        <v>0.45509629629629628</v>
      </c>
      <c r="V698">
        <v>16</v>
      </c>
      <c r="W698">
        <v>4</v>
      </c>
      <c r="X698">
        <v>7</v>
      </c>
      <c r="Y698">
        <v>27</v>
      </c>
      <c r="Z698" s="25">
        <v>3.25</v>
      </c>
      <c r="AA698" s="28">
        <v>4.03125</v>
      </c>
      <c r="AB698" s="28">
        <v>3.65625</v>
      </c>
      <c r="AC698" s="28">
        <v>3.15625</v>
      </c>
      <c r="AD698" s="31">
        <v>2.6875</v>
      </c>
      <c r="AE698" s="31">
        <v>2.25</v>
      </c>
      <c r="AF698">
        <v>32</v>
      </c>
      <c r="AG698" s="28">
        <f t="shared" si="208"/>
        <v>3.6145833333333335</v>
      </c>
      <c r="AH698" s="31">
        <f t="shared" si="209"/>
        <v>2.46875</v>
      </c>
      <c r="AI698" s="22" cm="1">
        <f t="array" ref="AI698">IF(U698="",0,IFERROR((U698-AVERAGEIFS($U$3:$U$722,$A$3:$A$722,$A698))/_xlfn.STDEV.S(_xlfn._xlws.FILTER($U$3:$U$722,$A$3:$A$722=$A698)),0))</f>
        <v>0.8298367061252766</v>
      </c>
      <c r="AJ698" s="25">
        <f t="array" ref="AJ698">IFERROR((Z698-AVERAGEIFS($Z$3:$Z$722,$A$3:$A$722,$A698))/_xlfn.STDEV.S(_xlfn._xlws.FILTER($Z$3:$Z$722,$A$3:$A$722=$A698)),"")</f>
        <v>-0.91717650755216773</v>
      </c>
      <c r="AK698" s="28">
        <f t="array" ref="AK698">IFERROR((AG698-AVERAGEIFS($AG$3:$AG$722,$A$3:$A$722,$A698))/_xlfn.STDEV.S(_xlfn._xlws.FILTER($AG$3:$AG$722,$A$3:$A$722=$A698)),"")</f>
        <v>0.26486160912880824</v>
      </c>
      <c r="AL698" s="31">
        <f t="array" ref="AL698">IFERROR((AH698-AVERAGEIFS($AH$3:$AH$722,$A$3:$A$722,$A698))/_xlfn.STDEV.S(_xlfn._xlws.FILTER($AH$3:$AH$722,$A$3:$A$722=$A698)),"")</f>
        <v>0.31532274330342852</v>
      </c>
      <c r="AM698" s="18">
        <f t="shared" si="210"/>
        <v>1.1460644721421147</v>
      </c>
      <c r="AN698" s="18">
        <f t="shared" si="211"/>
        <v>-0.60094874153532951</v>
      </c>
      <c r="AO698">
        <f t="shared" si="212"/>
        <v>1.7470132136774443</v>
      </c>
      <c r="AP698">
        <f t="shared" si="213"/>
        <v>0.97196839031535576</v>
      </c>
      <c r="AQ698">
        <f t="shared" si="214"/>
        <v>-0.25675481024392638</v>
      </c>
      <c r="AR698" s="18" t="str">
        <f t="shared" si="215"/>
        <v>C. 내부은폐형</v>
      </c>
      <c r="AS698" t="str">
        <f t="shared" si="216"/>
        <v/>
      </c>
      <c r="AT698" t="str">
        <f t="shared" si="217"/>
        <v/>
      </c>
      <c r="AU698" t="str">
        <f t="shared" si="218"/>
        <v/>
      </c>
      <c r="AV698" t="str">
        <f t="shared" si="219"/>
        <v/>
      </c>
    </row>
    <row r="699" spans="1:48" x14ac:dyDescent="0.3">
      <c r="A699" t="s">
        <v>161</v>
      </c>
      <c r="B699" t="s">
        <v>153</v>
      </c>
      <c r="C699">
        <v>2023</v>
      </c>
      <c r="D699" t="s">
        <v>87</v>
      </c>
      <c r="E699">
        <v>6</v>
      </c>
      <c r="F699">
        <v>6</v>
      </c>
      <c r="G699">
        <v>8</v>
      </c>
      <c r="H699">
        <v>4</v>
      </c>
      <c r="I699">
        <f t="shared" si="200"/>
        <v>6</v>
      </c>
      <c r="J699">
        <f t="array" ref="J699">STDEV(IF(($B$3:$B$722=$B699)*($C$3:$C$722=$C699)*($D$3:$D$722=$D699),$E$3:$E$722))</f>
        <v>0.94280904158206336</v>
      </c>
      <c r="K699">
        <f t="shared" si="201"/>
        <v>5.8</v>
      </c>
      <c r="L699">
        <f t="array" ref="L699">STDEV(IF(($B$3:$B$722=$B699)*($C$3:$C$722=$C699)*($D$3:$D$722=$D699),$F$3:$F$722))</f>
        <v>1.4757295747452446</v>
      </c>
      <c r="M699">
        <f t="shared" si="202"/>
        <v>7</v>
      </c>
      <c r="N699">
        <f t="array" ref="N699">STDEV(IF(($B$3:$B$722=$B699)*($C$3:$C$722=$C699)*($D$3:$D$722=$D699),$G$3:$G$722))</f>
        <v>1.0540925533894598</v>
      </c>
      <c r="O699">
        <f t="shared" si="203"/>
        <v>5.4</v>
      </c>
      <c r="P699">
        <f t="array" ref="P699">STDEV(IF(($B$3:$B$722=$B699)*($C$3:$C$722=$C699)*($D$3:$D$722=$D699),$H$3:$H$722))</f>
        <v>1.3498971154211048</v>
      </c>
      <c r="Q699" s="35">
        <f t="shared" si="204"/>
        <v>0</v>
      </c>
      <c r="R699">
        <f t="shared" si="205"/>
        <v>0.13552618543578773</v>
      </c>
      <c r="S699">
        <f t="shared" si="206"/>
        <v>0.94868329805051377</v>
      </c>
      <c r="T699">
        <f t="shared" si="207"/>
        <v>-1.0371160764820702</v>
      </c>
      <c r="U699" s="22">
        <v>8.9796000000000001E-2</v>
      </c>
      <c r="V699">
        <v>4</v>
      </c>
      <c r="W699">
        <v>1</v>
      </c>
      <c r="X699">
        <v>20</v>
      </c>
      <c r="Y699">
        <v>25</v>
      </c>
      <c r="Z699" s="25">
        <v>3.6428571428571428</v>
      </c>
      <c r="AA699" s="28">
        <v>3.785714285714286</v>
      </c>
      <c r="AB699" s="28">
        <v>3.6428571428571428</v>
      </c>
      <c r="AC699" s="28">
        <v>3.3928571428571428</v>
      </c>
      <c r="AD699" s="31">
        <v>3.285714285714286</v>
      </c>
      <c r="AE699" s="31">
        <v>2.535714285714286</v>
      </c>
      <c r="AF699">
        <v>28</v>
      </c>
      <c r="AG699" s="28">
        <f t="shared" si="208"/>
        <v>3.6071428571428572</v>
      </c>
      <c r="AH699" s="31">
        <f t="shared" si="209"/>
        <v>2.910714285714286</v>
      </c>
      <c r="AI699" s="22" cm="1">
        <f t="array" ref="AI699">IF(U699="",0,IFERROR((U699-AVERAGEIFS($U$3:$U$722,$A$3:$A$722,$A699))/_xlfn.STDEV.S(_xlfn._xlws.FILTER($U$3:$U$722,$A$3:$A$722=$A699)),0))</f>
        <v>-3.718791560853138E-2</v>
      </c>
      <c r="AJ699" s="25">
        <f t="array" ref="AJ699">IFERROR((Z699-AVERAGEIFS($Z$3:$Z$722,$A$3:$A$722,$A699))/_xlfn.STDEV.S(_xlfn._xlws.FILTER($Z$3:$Z$722,$A$3:$A$722=$A699)),"")</f>
        <v>-1.1668098656537138</v>
      </c>
      <c r="AK699" s="28">
        <f t="array" ref="AK699">IFERROR((AG699-AVERAGEIFS($AG$3:$AG$722,$A$3:$A$722,$A699))/_xlfn.STDEV.S(_xlfn._xlws.FILTER($AG$3:$AG$722,$A$3:$A$722=$A699)),"")</f>
        <v>-1.5530763512454262</v>
      </c>
      <c r="AL699" s="31">
        <f t="array" ref="AL699">IFERROR((AH699-AVERAGEIFS($AH$3:$AH$722,$A$3:$A$722,$A699))/_xlfn.STDEV.S(_xlfn._xlws.FILTER($AH$3:$AH$722,$A$3:$A$722=$A699)),"")</f>
        <v>-0.89370315886286023</v>
      </c>
      <c r="AM699" s="18">
        <f t="shared" si="210"/>
        <v>-3.718791560853138E-2</v>
      </c>
      <c r="AN699" s="18">
        <f t="shared" si="211"/>
        <v>-1.1668098656537138</v>
      </c>
      <c r="AO699">
        <f t="shared" si="212"/>
        <v>1.1296219500451825</v>
      </c>
      <c r="AP699">
        <f t="shared" si="213"/>
        <v>-2.50175964929594</v>
      </c>
      <c r="AQ699">
        <f t="shared" si="214"/>
        <v>0.14341291761920993</v>
      </c>
      <c r="AR699" s="18" t="str">
        <f t="shared" si="215"/>
        <v>D. 균형일치형</v>
      </c>
      <c r="AS699">
        <f t="shared" si="216"/>
        <v>3.875</v>
      </c>
      <c r="AT699">
        <f t="shared" si="217"/>
        <v>3.4761904761904758</v>
      </c>
      <c r="AU699">
        <f t="shared" si="218"/>
        <v>3.7727272727272729</v>
      </c>
      <c r="AV699">
        <f t="shared" si="219"/>
        <v>3.9285714285714288</v>
      </c>
    </row>
    <row r="700" spans="1:48" x14ac:dyDescent="0.3">
      <c r="A700" t="s">
        <v>161</v>
      </c>
      <c r="B700" t="s">
        <v>153</v>
      </c>
      <c r="C700">
        <v>2023</v>
      </c>
      <c r="D700" t="s">
        <v>88</v>
      </c>
      <c r="E700">
        <v>6</v>
      </c>
      <c r="F700">
        <v>6</v>
      </c>
      <c r="G700">
        <v>8</v>
      </c>
      <c r="H700">
        <v>4</v>
      </c>
      <c r="I700">
        <f t="shared" si="200"/>
        <v>6</v>
      </c>
      <c r="J700">
        <f t="array" ref="J700">STDEV(IF(($B$3:$B$722=$B700)*($C$3:$C$722=$C700)*($D$3:$D$722=$D700),$E$3:$E$722))</f>
        <v>0.94280904158206336</v>
      </c>
      <c r="K700">
        <f t="shared" si="201"/>
        <v>5.8</v>
      </c>
      <c r="L700">
        <f t="array" ref="L700">STDEV(IF(($B$3:$B$722=$B700)*($C$3:$C$722=$C700)*($D$3:$D$722=$D700),$F$3:$F$722))</f>
        <v>1.4757295747452446</v>
      </c>
      <c r="M700">
        <f t="shared" si="202"/>
        <v>7</v>
      </c>
      <c r="N700">
        <f t="array" ref="N700">STDEV(IF(($B$3:$B$722=$B700)*($C$3:$C$722=$C700)*($D$3:$D$722=$D700),$G$3:$G$722))</f>
        <v>1.0540925533894598</v>
      </c>
      <c r="O700">
        <f t="shared" si="203"/>
        <v>5.4</v>
      </c>
      <c r="P700">
        <f t="array" ref="P700">STDEV(IF(($B$3:$B$722=$B700)*($C$3:$C$722=$C700)*($D$3:$D$722=$D700),$H$3:$H$722))</f>
        <v>1.3498971154211048</v>
      </c>
      <c r="Q700" s="35">
        <f t="shared" si="204"/>
        <v>0</v>
      </c>
      <c r="R700">
        <f t="shared" si="205"/>
        <v>0.13552618543578773</v>
      </c>
      <c r="S700">
        <f t="shared" si="206"/>
        <v>0.94868329805051377</v>
      </c>
      <c r="T700">
        <f t="shared" si="207"/>
        <v>-1.0371160764820702</v>
      </c>
      <c r="U700" s="22">
        <v>4.1933333333333302E-2</v>
      </c>
      <c r="V700">
        <v>2</v>
      </c>
      <c r="W700">
        <v>0</v>
      </c>
      <c r="X700">
        <v>25</v>
      </c>
      <c r="Y700">
        <v>27</v>
      </c>
      <c r="Z700" s="25">
        <v>3.875</v>
      </c>
      <c r="AA700" s="28">
        <v>4.03125</v>
      </c>
      <c r="AB700" s="28">
        <v>3.875</v>
      </c>
      <c r="AC700" s="28">
        <v>3.625</v>
      </c>
      <c r="AD700" s="31">
        <v>3.375</v>
      </c>
      <c r="AE700" s="31">
        <v>2.65625</v>
      </c>
      <c r="AF700">
        <v>32</v>
      </c>
      <c r="AG700" s="28">
        <f t="shared" si="208"/>
        <v>3.84375</v>
      </c>
      <c r="AH700" s="31">
        <f t="shared" si="209"/>
        <v>3.015625</v>
      </c>
      <c r="AI700" s="22" cm="1">
        <f t="array" ref="AI700">IF(U700="",0,IFERROR((U700-AVERAGEIFS($U$3:$U$722,$A$3:$A$722,$A700))/_xlfn.STDEV.S(_xlfn._xlws.FILTER($U$3:$U$722,$A$3:$A$722=$A700)),0))</f>
        <v>-0.16705323954237369</v>
      </c>
      <c r="AJ700" s="25">
        <f t="array" ref="AJ700">IFERROR((Z700-AVERAGEIFS($Z$3:$Z$722,$A$3:$A$722,$A700))/_xlfn.STDEV.S(_xlfn._xlws.FILTER($Z$3:$Z$722,$A$3:$A$722=$A700)),"")</f>
        <v>-0.16337240518066962</v>
      </c>
      <c r="AK700" s="28">
        <f t="array" ref="AK700">IFERROR((AG700-AVERAGEIFS($AG$3:$AG$722,$A$3:$A$722,$A700))/_xlfn.STDEV.S(_xlfn._xlws.FILTER($AG$3:$AG$722,$A$3:$A$722=$A700)),"")</f>
        <v>-0.38252023022123766</v>
      </c>
      <c r="AL700" s="31">
        <f t="array" ref="AL700">IFERROR((AH700-AVERAGEIFS($AH$3:$AH$722,$A$3:$A$722,$A700))/_xlfn.STDEV.S(_xlfn._xlws.FILTER($AH$3:$AH$722,$A$3:$A$722=$A700)),"")</f>
        <v>-0.48007584728514252</v>
      </c>
      <c r="AM700" s="18">
        <f t="shared" si="210"/>
        <v>-0.16705323954237369</v>
      </c>
      <c r="AN700" s="18">
        <f t="shared" si="211"/>
        <v>-0.16337240518066962</v>
      </c>
      <c r="AO700">
        <f t="shared" si="212"/>
        <v>-3.6808343617040773E-3</v>
      </c>
      <c r="AP700">
        <f t="shared" si="213"/>
        <v>-1.3312035282717514</v>
      </c>
      <c r="AQ700">
        <f t="shared" si="214"/>
        <v>0.55704022919692764</v>
      </c>
      <c r="AR700" s="18" t="str">
        <f t="shared" si="215"/>
        <v>D. 균형일치형</v>
      </c>
      <c r="AS700">
        <f t="shared" si="216"/>
        <v>3.4761904761904758</v>
      </c>
      <c r="AT700">
        <f t="shared" si="217"/>
        <v>3.7727272727272729</v>
      </c>
      <c r="AU700">
        <f t="shared" si="218"/>
        <v>3.9285714285714288</v>
      </c>
      <c r="AV700">
        <f t="shared" si="219"/>
        <v>4</v>
      </c>
    </row>
    <row r="701" spans="1:48" x14ac:dyDescent="0.3">
      <c r="A701" t="s">
        <v>161</v>
      </c>
      <c r="B701" t="s">
        <v>153</v>
      </c>
      <c r="C701">
        <v>2023</v>
      </c>
      <c r="D701" t="s">
        <v>89</v>
      </c>
      <c r="E701">
        <v>6</v>
      </c>
      <c r="F701">
        <v>6</v>
      </c>
      <c r="G701">
        <v>8</v>
      </c>
      <c r="H701">
        <v>4</v>
      </c>
      <c r="I701">
        <f t="shared" si="200"/>
        <v>6</v>
      </c>
      <c r="J701">
        <f t="array" ref="J701">STDEV(IF(($B$3:$B$722=$B701)*($C$3:$C$722=$C701)*($D$3:$D$722=$D701),$E$3:$E$722))</f>
        <v>0.94280904158206336</v>
      </c>
      <c r="K701">
        <f t="shared" si="201"/>
        <v>5.8</v>
      </c>
      <c r="L701">
        <f t="array" ref="L701">STDEV(IF(($B$3:$B$722=$B701)*($C$3:$C$722=$C701)*($D$3:$D$722=$D701),$F$3:$F$722))</f>
        <v>1.4757295747452446</v>
      </c>
      <c r="M701">
        <f t="shared" si="202"/>
        <v>7</v>
      </c>
      <c r="N701">
        <f t="array" ref="N701">STDEV(IF(($B$3:$B$722=$B701)*($C$3:$C$722=$C701)*($D$3:$D$722=$D701),$G$3:$G$722))</f>
        <v>1.0540925533894598</v>
      </c>
      <c r="O701">
        <f t="shared" si="203"/>
        <v>5.4</v>
      </c>
      <c r="P701">
        <f t="array" ref="P701">STDEV(IF(($B$3:$B$722=$B701)*($C$3:$C$722=$C701)*($D$3:$D$722=$D701),$H$3:$H$722))</f>
        <v>1.3498971154211048</v>
      </c>
      <c r="Q701" s="35">
        <f t="shared" si="204"/>
        <v>0</v>
      </c>
      <c r="R701">
        <f t="shared" si="205"/>
        <v>0.13552618543578773</v>
      </c>
      <c r="S701">
        <f t="shared" si="206"/>
        <v>0.94868329805051377</v>
      </c>
      <c r="T701">
        <f t="shared" si="207"/>
        <v>-1.0371160764820702</v>
      </c>
      <c r="V701">
        <v>1</v>
      </c>
      <c r="W701">
        <v>0</v>
      </c>
      <c r="X701">
        <v>1</v>
      </c>
      <c r="Y701">
        <v>2</v>
      </c>
      <c r="Z701" s="25">
        <v>3.4761904761904758</v>
      </c>
      <c r="AA701" s="28">
        <v>4.1904761904761907</v>
      </c>
      <c r="AB701" s="28">
        <v>3.4761904761904758</v>
      </c>
      <c r="AC701" s="28">
        <v>3.1904761904761911</v>
      </c>
      <c r="AD701" s="31">
        <v>3.1904761904761911</v>
      </c>
      <c r="AE701" s="31">
        <v>2.5238095238095242</v>
      </c>
      <c r="AF701">
        <v>21</v>
      </c>
      <c r="AG701" s="28">
        <f t="shared" si="208"/>
        <v>3.6190476190476191</v>
      </c>
      <c r="AH701" s="31">
        <f t="shared" si="209"/>
        <v>2.8571428571428577</v>
      </c>
      <c r="AI701" s="22" cm="1">
        <f t="array" ref="AI701">IF(U701="",0,IFERROR((U701-AVERAGEIFS($U$3:$U$722,$A$3:$A$722,$A701))/_xlfn.STDEV.S(_xlfn._xlws.FILTER($U$3:$U$722,$A$3:$A$722=$A701)),0))</f>
        <v>0</v>
      </c>
      <c r="AJ701" s="25">
        <f t="array" ref="AJ701">IFERROR((Z701-AVERAGEIFS($Z$3:$Z$722,$A$3:$A$722,$A701))/_xlfn.STDEV.S(_xlfn._xlws.FILTER($Z$3:$Z$722,$A$3:$A$722=$A701)),"")</f>
        <v>-1.8872265039420544</v>
      </c>
      <c r="AK701" s="28">
        <f t="array" ref="AK701">IFERROR((AG701-AVERAGEIFS($AG$3:$AG$722,$A$3:$A$722,$A701))/_xlfn.STDEV.S(_xlfn._xlws.FILTER($AG$3:$AG$722,$A$3:$A$722=$A701)),"")</f>
        <v>-1.4941804457850898</v>
      </c>
      <c r="AL701" s="31">
        <f t="array" ref="AL701">IFERROR((AH701-AVERAGEIFS($AH$3:$AH$722,$A$3:$A$722,$A701))/_xlfn.STDEV.S(_xlfn._xlws.FILTER($AH$3:$AH$722,$A$3:$A$722=$A701)),"")</f>
        <v>-1.1049171052004181</v>
      </c>
      <c r="AM701" s="18">
        <f t="shared" si="210"/>
        <v>0</v>
      </c>
      <c r="AN701" s="18">
        <f t="shared" si="211"/>
        <v>-1.8872265039420544</v>
      </c>
      <c r="AO701">
        <f t="shared" si="212"/>
        <v>1.8872265039420544</v>
      </c>
      <c r="AP701">
        <f t="shared" si="213"/>
        <v>-2.4428637438356038</v>
      </c>
      <c r="AQ701">
        <f t="shared" si="214"/>
        <v>-6.7801028718347922E-2</v>
      </c>
      <c r="AR701" s="18" t="str">
        <f t="shared" si="215"/>
        <v>D. 균형일치형</v>
      </c>
      <c r="AS701">
        <f t="shared" si="216"/>
        <v>3.7727272727272729</v>
      </c>
      <c r="AT701">
        <f t="shared" si="217"/>
        <v>3.9285714285714288</v>
      </c>
      <c r="AU701">
        <f t="shared" si="218"/>
        <v>4</v>
      </c>
      <c r="AV701">
        <f t="shared" si="219"/>
        <v>4.1904761904761907</v>
      </c>
    </row>
    <row r="702" spans="1:48" x14ac:dyDescent="0.3">
      <c r="A702" t="s">
        <v>161</v>
      </c>
      <c r="B702" t="s">
        <v>153</v>
      </c>
      <c r="C702">
        <v>2023</v>
      </c>
      <c r="D702" t="s">
        <v>90</v>
      </c>
      <c r="E702">
        <v>6</v>
      </c>
      <c r="F702">
        <v>6</v>
      </c>
      <c r="G702">
        <v>8</v>
      </c>
      <c r="H702">
        <v>4</v>
      </c>
      <c r="I702">
        <f t="shared" si="200"/>
        <v>6</v>
      </c>
      <c r="J702">
        <f t="array" ref="J702">STDEV(IF(($B$3:$B$722=$B702)*($C$3:$C$722=$C702)*($D$3:$D$722=$D702),$E$3:$E$722))</f>
        <v>0.94280904158206336</v>
      </c>
      <c r="K702">
        <f t="shared" si="201"/>
        <v>5.8</v>
      </c>
      <c r="L702">
        <f t="array" ref="L702">STDEV(IF(($B$3:$B$722=$B702)*($C$3:$C$722=$C702)*($D$3:$D$722=$D702),$F$3:$F$722))</f>
        <v>1.4757295747452446</v>
      </c>
      <c r="M702">
        <f t="shared" si="202"/>
        <v>7</v>
      </c>
      <c r="N702">
        <f t="array" ref="N702">STDEV(IF(($B$3:$B$722=$B702)*($C$3:$C$722=$C702)*($D$3:$D$722=$D702),$G$3:$G$722))</f>
        <v>1.0540925533894598</v>
      </c>
      <c r="O702">
        <f t="shared" si="203"/>
        <v>5.4</v>
      </c>
      <c r="P702">
        <f t="array" ref="P702">STDEV(IF(($B$3:$B$722=$B702)*($C$3:$C$722=$C702)*($D$3:$D$722=$D702),$H$3:$H$722))</f>
        <v>1.3498971154211048</v>
      </c>
      <c r="Q702" s="35">
        <f t="shared" si="204"/>
        <v>0</v>
      </c>
      <c r="R702">
        <f t="shared" si="205"/>
        <v>0.13552618543578773</v>
      </c>
      <c r="S702">
        <f t="shared" si="206"/>
        <v>0.94868329805051377</v>
      </c>
      <c r="T702">
        <f t="shared" si="207"/>
        <v>-1.0371160764820702</v>
      </c>
      <c r="U702" s="22">
        <v>0.1058171428571428</v>
      </c>
      <c r="V702">
        <v>5</v>
      </c>
      <c r="W702">
        <v>0</v>
      </c>
      <c r="X702">
        <v>30</v>
      </c>
      <c r="Y702">
        <v>35</v>
      </c>
      <c r="Z702" s="25">
        <v>3.7727272727272729</v>
      </c>
      <c r="AA702" s="28">
        <v>3.818181818181817</v>
      </c>
      <c r="AB702" s="28">
        <v>4.1363636363636367</v>
      </c>
      <c r="AC702" s="28">
        <v>3.7727272727272729</v>
      </c>
      <c r="AD702" s="31">
        <v>3.454545454545455</v>
      </c>
      <c r="AE702" s="31">
        <v>3.1363636363636358</v>
      </c>
      <c r="AF702">
        <v>22</v>
      </c>
      <c r="AG702" s="28">
        <f t="shared" si="208"/>
        <v>3.9090909090909087</v>
      </c>
      <c r="AH702" s="31">
        <f t="shared" si="209"/>
        <v>3.2954545454545454</v>
      </c>
      <c r="AI702" s="22" cm="1">
        <f t="array" ref="AI702">IF(U702="",0,IFERROR((U702-AVERAGEIFS($U$3:$U$722,$A$3:$A$722,$A702))/_xlfn.STDEV.S(_xlfn._xlws.FILTER($U$3:$U$722,$A$3:$A$722=$A702)),0))</f>
        <v>6.2821008329514601E-3</v>
      </c>
      <c r="AJ702" s="25">
        <f t="array" ref="AJ702">IFERROR((Z702-AVERAGEIFS($Z$3:$Z$722,$A$3:$A$722,$A702))/_xlfn.STDEV.S(_xlfn._xlws.FILTER($Z$3:$Z$722,$A$3:$A$722=$A702)),"")</f>
        <v>-0.60544625140305874</v>
      </c>
      <c r="AK702" s="28">
        <f t="array" ref="AK702">IFERROR((AG702-AVERAGEIFS($AG$3:$AG$722,$A$3:$A$722,$A702))/_xlfn.STDEV.S(_xlfn._xlws.FILTER($AG$3:$AG$722,$A$3:$A$722=$A702)),"")</f>
        <v>-5.9262021842346808E-2</v>
      </c>
      <c r="AL702" s="31">
        <f t="array" ref="AL702">IFERROR((AH702-AVERAGEIFS($AH$3:$AH$722,$A$3:$A$722,$A702))/_xlfn.STDEV.S(_xlfn._xlws.FILTER($AH$3:$AH$722,$A$3:$A$722=$A702)),"")</f>
        <v>0.62319700119778654</v>
      </c>
      <c r="AM702" s="18">
        <f t="shared" si="210"/>
        <v>6.2821008329514601E-3</v>
      </c>
      <c r="AN702" s="18">
        <f t="shared" si="211"/>
        <v>-0.60544625140305874</v>
      </c>
      <c r="AO702">
        <f t="shared" si="212"/>
        <v>0.61172835223601019</v>
      </c>
      <c r="AP702">
        <f t="shared" si="213"/>
        <v>-1.0079453198928605</v>
      </c>
      <c r="AQ702">
        <f t="shared" si="214"/>
        <v>1.6603130776798567</v>
      </c>
      <c r="AR702" s="18" t="str">
        <f t="shared" si="215"/>
        <v>D. 균형일치형</v>
      </c>
      <c r="AS702">
        <f t="shared" si="216"/>
        <v>3.9285714285714288</v>
      </c>
      <c r="AT702">
        <f t="shared" si="217"/>
        <v>4</v>
      </c>
      <c r="AU702">
        <f t="shared" si="218"/>
        <v>4.1904761904761907</v>
      </c>
      <c r="AV702">
        <f t="shared" si="219"/>
        <v>3.875</v>
      </c>
    </row>
    <row r="703" spans="1:48" x14ac:dyDescent="0.3">
      <c r="A703" t="s">
        <v>161</v>
      </c>
      <c r="B703" t="s">
        <v>153</v>
      </c>
      <c r="C703">
        <v>2024</v>
      </c>
      <c r="D703" t="s">
        <v>91</v>
      </c>
      <c r="E703">
        <v>6</v>
      </c>
      <c r="F703">
        <v>4</v>
      </c>
      <c r="G703">
        <v>8</v>
      </c>
      <c r="H703">
        <v>6</v>
      </c>
      <c r="I703">
        <f t="shared" si="200"/>
        <v>5.8</v>
      </c>
      <c r="J703">
        <f t="array" ref="J703">STDEV(IF(($B$3:$B$722=$B703)*($C$3:$C$722=$C703)*($D$3:$D$722=$D703),$E$3:$E$722))</f>
        <v>1.1352924243950946</v>
      </c>
      <c r="K703">
        <f t="shared" si="201"/>
        <v>5.6</v>
      </c>
      <c r="L703">
        <f t="array" ref="L703">STDEV(IF(($B$3:$B$722=$B703)*($C$3:$C$722=$C703)*($D$3:$D$722=$D703),$F$3:$F$722))</f>
        <v>1.2649110640673507</v>
      </c>
      <c r="M703">
        <f t="shared" si="202"/>
        <v>7</v>
      </c>
      <c r="N703">
        <f t="array" ref="N703">STDEV(IF(($B$3:$B$722=$B703)*($C$3:$C$722=$C703)*($D$3:$D$722=$D703),$G$3:$G$722))</f>
        <v>1.4142135623730951</v>
      </c>
      <c r="O703">
        <f t="shared" si="203"/>
        <v>5</v>
      </c>
      <c r="P703">
        <f t="array" ref="P703">STDEV(IF(($B$3:$B$722=$B703)*($C$3:$C$722=$C703)*($D$3:$D$722=$D703),$H$3:$H$722))</f>
        <v>1.9436506316151001</v>
      </c>
      <c r="Q703" s="35">
        <f t="shared" si="204"/>
        <v>0.17616606585441102</v>
      </c>
      <c r="R703">
        <f t="shared" si="205"/>
        <v>-1.2649110640673524</v>
      </c>
      <c r="S703">
        <f t="shared" si="206"/>
        <v>0.70710678118654746</v>
      </c>
      <c r="T703">
        <f t="shared" si="207"/>
        <v>0.51449575542752657</v>
      </c>
      <c r="U703" s="22">
        <v>3.0977204928157268E-20</v>
      </c>
      <c r="V703">
        <v>0</v>
      </c>
      <c r="W703">
        <v>0</v>
      </c>
      <c r="X703">
        <v>7</v>
      </c>
      <c r="Y703">
        <v>7</v>
      </c>
      <c r="Z703" s="25">
        <v>3.9285714285714288</v>
      </c>
      <c r="AA703" s="28">
        <v>4.1071428571428568</v>
      </c>
      <c r="AB703" s="28">
        <v>4.1071428571428568</v>
      </c>
      <c r="AC703" s="28">
        <v>4.0714285714285712</v>
      </c>
      <c r="AD703" s="31">
        <v>3.0714285714285721</v>
      </c>
      <c r="AE703" s="31">
        <v>2.785714285714286</v>
      </c>
      <c r="AF703">
        <v>28</v>
      </c>
      <c r="AG703" s="28">
        <f t="shared" si="208"/>
        <v>4.0952380952380949</v>
      </c>
      <c r="AH703" s="31">
        <f t="shared" si="209"/>
        <v>2.9285714285714288</v>
      </c>
      <c r="AI703" s="22" cm="1">
        <f t="array" ref="AI703">IF(U703="",0,IFERROR((U703-AVERAGEIFS($U$3:$U$722,$A$3:$A$722,$A703))/_xlfn.STDEV.S(_xlfn._xlws.FILTER($U$3:$U$722,$A$3:$A$722=$A703)),0))</f>
        <v>-0.28083055903200616</v>
      </c>
      <c r="AJ703" s="25">
        <f t="array" ref="AJ703">IFERROR((Z703-AVERAGEIFS($Z$3:$Z$722,$A$3:$A$722,$A703))/_xlfn.STDEV.S(_xlfn._xlws.FILTER($Z$3:$Z$722,$A$3:$A$722=$A703)),"")</f>
        <v>6.8190085697726235E-2</v>
      </c>
      <c r="AK703" s="28">
        <f t="array" ref="AK703">IFERROR((AG703-AVERAGEIFS($AG$3:$AG$722,$A$3:$A$722,$A703))/_xlfn.STDEV.S(_xlfn._xlws.FILTER($AG$3:$AG$722,$A$3:$A$722=$A703)),"")</f>
        <v>0.86165577262837023</v>
      </c>
      <c r="AL703" s="31">
        <f t="array" ref="AL703">IFERROR((AH703-AVERAGEIFS($AH$3:$AH$722,$A$3:$A$722,$A703))/_xlfn.STDEV.S(_xlfn._xlws.FILTER($AH$3:$AH$722,$A$3:$A$722=$A703)),"")</f>
        <v>-0.82329851008367427</v>
      </c>
      <c r="AM703" s="18">
        <f t="shared" si="210"/>
        <v>-0.45699662488641718</v>
      </c>
      <c r="AN703" s="18">
        <f t="shared" si="211"/>
        <v>-0.10797598015668479</v>
      </c>
      <c r="AO703">
        <f t="shared" si="212"/>
        <v>-0.34902064472973238</v>
      </c>
      <c r="AP703">
        <f t="shared" si="213"/>
        <v>0.15454899144182277</v>
      </c>
      <c r="AQ703">
        <f t="shared" si="214"/>
        <v>-1.3377942655112007</v>
      </c>
      <c r="AR703" s="18" t="str">
        <f t="shared" si="215"/>
        <v>D. 균형일치형</v>
      </c>
      <c r="AS703">
        <f t="shared" si="216"/>
        <v>4</v>
      </c>
      <c r="AT703">
        <f t="shared" si="217"/>
        <v>4.1904761904761907</v>
      </c>
      <c r="AU703">
        <f t="shared" si="218"/>
        <v>3.875</v>
      </c>
      <c r="AV703">
        <f t="shared" si="219"/>
        <v>4.05</v>
      </c>
    </row>
    <row r="704" spans="1:48" x14ac:dyDescent="0.3">
      <c r="A704" t="s">
        <v>161</v>
      </c>
      <c r="B704" t="s">
        <v>153</v>
      </c>
      <c r="C704">
        <v>2024</v>
      </c>
      <c r="D704" t="s">
        <v>92</v>
      </c>
      <c r="E704">
        <v>6</v>
      </c>
      <c r="F704">
        <v>4</v>
      </c>
      <c r="G704">
        <v>8</v>
      </c>
      <c r="H704">
        <v>6</v>
      </c>
      <c r="I704">
        <f t="shared" si="200"/>
        <v>5.8</v>
      </c>
      <c r="J704">
        <f t="array" ref="J704">STDEV(IF(($B$3:$B$722=$B704)*($C$3:$C$722=$C704)*($D$3:$D$722=$D704),$E$3:$E$722))</f>
        <v>1.1352924243950946</v>
      </c>
      <c r="K704">
        <f t="shared" si="201"/>
        <v>5.6</v>
      </c>
      <c r="L704">
        <f t="array" ref="L704">STDEV(IF(($B$3:$B$722=$B704)*($C$3:$C$722=$C704)*($D$3:$D$722=$D704),$F$3:$F$722))</f>
        <v>1.2649110640673507</v>
      </c>
      <c r="M704">
        <f t="shared" si="202"/>
        <v>7</v>
      </c>
      <c r="N704">
        <f t="array" ref="N704">STDEV(IF(($B$3:$B$722=$B704)*($C$3:$C$722=$C704)*($D$3:$D$722=$D704),$G$3:$G$722))</f>
        <v>1.4142135623730951</v>
      </c>
      <c r="O704">
        <f t="shared" si="203"/>
        <v>5</v>
      </c>
      <c r="P704">
        <f t="array" ref="P704">STDEV(IF(($B$3:$B$722=$B704)*($C$3:$C$722=$C704)*($D$3:$D$722=$D704),$H$3:$H$722))</f>
        <v>1.9436506316151001</v>
      </c>
      <c r="Q704" s="35">
        <f t="shared" si="204"/>
        <v>0.17616606585441102</v>
      </c>
      <c r="R704">
        <f t="shared" si="205"/>
        <v>-1.2649110640673524</v>
      </c>
      <c r="S704">
        <f t="shared" si="206"/>
        <v>0.70710678118654746</v>
      </c>
      <c r="T704">
        <f t="shared" si="207"/>
        <v>0.51449575542752657</v>
      </c>
      <c r="U704" s="22">
        <v>-0.81780454545454551</v>
      </c>
      <c r="V704">
        <v>2</v>
      </c>
      <c r="W704">
        <v>20</v>
      </c>
      <c r="X704">
        <v>0</v>
      </c>
      <c r="Y704">
        <v>22</v>
      </c>
      <c r="Z704" s="25">
        <v>4</v>
      </c>
      <c r="AA704" s="28">
        <v>4.166666666666667</v>
      </c>
      <c r="AB704" s="28">
        <v>4.1111111111111107</v>
      </c>
      <c r="AC704" s="28">
        <v>3.75</v>
      </c>
      <c r="AD704" s="31">
        <v>3.6388888888888888</v>
      </c>
      <c r="AE704" s="31">
        <v>3</v>
      </c>
      <c r="AF704">
        <v>36</v>
      </c>
      <c r="AG704" s="28">
        <f t="shared" si="208"/>
        <v>4.0092592592592595</v>
      </c>
      <c r="AH704" s="31">
        <f t="shared" si="209"/>
        <v>3.3194444444444446</v>
      </c>
      <c r="AI704" s="22" cm="1">
        <f t="array" ref="AI704">IF(U704="",0,IFERROR((U704-AVERAGEIFS($U$3:$U$722,$A$3:$A$722,$A704))/_xlfn.STDEV.S(_xlfn._xlws.FILTER($U$3:$U$722,$A$3:$A$722=$A704)),0))</f>
        <v>-2.4997719512797527</v>
      </c>
      <c r="AJ704" s="25">
        <f t="array" ref="AJ704">IFERROR((Z704-AVERAGEIFS($Z$3:$Z$722,$A$3:$A$722,$A704))/_xlfn.STDEV.S(_xlfn._xlws.FILTER($Z$3:$Z$722,$A$3:$A$722=$A704)),"")</f>
        <v>0.37694007353558479</v>
      </c>
      <c r="AK704" s="28">
        <f t="array" ref="AK704">IFERROR((AG704-AVERAGEIFS($AG$3:$AG$722,$A$3:$A$722,$A704))/_xlfn.STDEV.S(_xlfn._xlws.FILTER($AG$3:$AG$722,$A$3:$A$722=$A704)),"")</f>
        <v>0.43629645541483147</v>
      </c>
      <c r="AL704" s="31">
        <f t="array" ref="AL704">IFERROR((AH704-AVERAGEIFS($AH$3:$AH$722,$A$3:$A$722,$A704))/_xlfn.STDEV.S(_xlfn._xlws.FILTER($AH$3:$AH$722,$A$3:$A$722=$A704)),"")</f>
        <v>0.71778102430517909</v>
      </c>
      <c r="AM704" s="18">
        <f t="shared" si="210"/>
        <v>-2.6759380171341638</v>
      </c>
      <c r="AN704" s="18">
        <f t="shared" si="211"/>
        <v>0.20077400768117376</v>
      </c>
      <c r="AO704">
        <f t="shared" si="212"/>
        <v>-2.8767120248153377</v>
      </c>
      <c r="AP704">
        <f t="shared" si="213"/>
        <v>-0.27081032577171599</v>
      </c>
      <c r="AQ704">
        <f t="shared" si="214"/>
        <v>0.20328526887765253</v>
      </c>
      <c r="AR704" s="18" t="str">
        <f t="shared" si="215"/>
        <v>D. 균형일치형</v>
      </c>
      <c r="AS704">
        <f t="shared" si="216"/>
        <v>4.1904761904761907</v>
      </c>
      <c r="AT704">
        <f t="shared" si="217"/>
        <v>3.875</v>
      </c>
      <c r="AU704">
        <f t="shared" si="218"/>
        <v>4.05</v>
      </c>
      <c r="AV704">
        <f t="shared" si="219"/>
        <v>4.2727272727272716</v>
      </c>
    </row>
    <row r="705" spans="1:48" x14ac:dyDescent="0.3">
      <c r="A705" t="s">
        <v>161</v>
      </c>
      <c r="B705" t="s">
        <v>153</v>
      </c>
      <c r="C705">
        <v>2024</v>
      </c>
      <c r="D705" t="s">
        <v>93</v>
      </c>
      <c r="E705">
        <v>6</v>
      </c>
      <c r="F705">
        <v>4</v>
      </c>
      <c r="G705">
        <v>8</v>
      </c>
      <c r="H705">
        <v>6</v>
      </c>
      <c r="I705">
        <f t="shared" si="200"/>
        <v>5.8</v>
      </c>
      <c r="J705">
        <f t="array" ref="J705">STDEV(IF(($B$3:$B$722=$B705)*($C$3:$C$722=$C705)*($D$3:$D$722=$D705),$E$3:$E$722))</f>
        <v>1.1352924243950946</v>
      </c>
      <c r="K705">
        <f t="shared" si="201"/>
        <v>5.6</v>
      </c>
      <c r="L705">
        <f t="array" ref="L705">STDEV(IF(($B$3:$B$722=$B705)*($C$3:$C$722=$C705)*($D$3:$D$722=$D705),$F$3:$F$722))</f>
        <v>1.2649110640673507</v>
      </c>
      <c r="M705">
        <f t="shared" si="202"/>
        <v>7</v>
      </c>
      <c r="N705">
        <f t="array" ref="N705">STDEV(IF(($B$3:$B$722=$B705)*($C$3:$C$722=$C705)*($D$3:$D$722=$D705),$G$3:$G$722))</f>
        <v>1.4142135623730951</v>
      </c>
      <c r="O705">
        <f t="shared" si="203"/>
        <v>5</v>
      </c>
      <c r="P705">
        <f t="array" ref="P705">STDEV(IF(($B$3:$B$722=$B705)*($C$3:$C$722=$C705)*($D$3:$D$722=$D705),$H$3:$H$722))</f>
        <v>1.9436506316151001</v>
      </c>
      <c r="Q705" s="35">
        <f t="shared" si="204"/>
        <v>0.17616606585441102</v>
      </c>
      <c r="R705">
        <f t="shared" si="205"/>
        <v>-1.2649110640673524</v>
      </c>
      <c r="S705">
        <f t="shared" si="206"/>
        <v>0.70710678118654746</v>
      </c>
      <c r="T705">
        <f t="shared" si="207"/>
        <v>0.51449575542752657</v>
      </c>
      <c r="U705" s="22">
        <v>0.10354999999999991</v>
      </c>
      <c r="V705">
        <v>1</v>
      </c>
      <c r="W705">
        <v>0</v>
      </c>
      <c r="X705">
        <v>5</v>
      </c>
      <c r="Y705">
        <v>6</v>
      </c>
      <c r="Z705" s="25">
        <v>4.1904761904761907</v>
      </c>
      <c r="AA705" s="28">
        <v>4.4285714285714288</v>
      </c>
      <c r="AB705" s="28">
        <v>4.333333333333333</v>
      </c>
      <c r="AC705" s="28">
        <v>3.952380952380953</v>
      </c>
      <c r="AD705" s="31">
        <v>4</v>
      </c>
      <c r="AE705" s="31">
        <v>3.285714285714286</v>
      </c>
      <c r="AF705">
        <v>21</v>
      </c>
      <c r="AG705" s="28">
        <f t="shared" si="208"/>
        <v>4.2380952380952381</v>
      </c>
      <c r="AH705" s="31">
        <f t="shared" si="209"/>
        <v>3.6428571428571432</v>
      </c>
      <c r="AI705" s="22" cm="1">
        <f t="array" ref="AI705">IF(U705="",0,IFERROR((U705-AVERAGEIFS($U$3:$U$722,$A$3:$A$722,$A705))/_xlfn.STDEV.S(_xlfn._xlws.FILTER($U$3:$U$722,$A$3:$A$722=$A705)),0))</f>
        <v>1.3068341198677541E-4</v>
      </c>
      <c r="AJ705" s="25">
        <f t="array" ref="AJ705">IFERROR((Z705-AVERAGEIFS($Z$3:$Z$722,$A$3:$A$722,$A705))/_xlfn.STDEV.S(_xlfn._xlws.FILTER($Z$3:$Z$722,$A$3:$A$722=$A705)),"")</f>
        <v>1.2002733744365448</v>
      </c>
      <c r="AK705" s="28">
        <f t="array" ref="AK705">IFERROR((AG705-AVERAGEIFS($AG$3:$AG$722,$A$3:$A$722,$A705))/_xlfn.STDEV.S(_xlfn._xlws.FILTER($AG$3:$AG$722,$A$3:$A$722=$A705)),"")</f>
        <v>1.5684066381524107</v>
      </c>
      <c r="AL705" s="31">
        <f t="array" ref="AL705">IFERROR((AH705-AVERAGEIFS($AH$3:$AH$722,$A$3:$A$722,$A705))/_xlfn.STDEV.S(_xlfn._xlws.FILTER($AH$3:$AH$722,$A$3:$A$722=$A705)),"")</f>
        <v>1.9928874410837745</v>
      </c>
      <c r="AM705" s="18">
        <f t="shared" si="210"/>
        <v>-0.17603538244242425</v>
      </c>
      <c r="AN705" s="18">
        <f t="shared" si="211"/>
        <v>1.0241073085821337</v>
      </c>
      <c r="AO705">
        <f t="shared" si="212"/>
        <v>-1.2001426910245581</v>
      </c>
      <c r="AP705">
        <f t="shared" si="213"/>
        <v>0.8612998569658632</v>
      </c>
      <c r="AQ705">
        <f t="shared" si="214"/>
        <v>1.478391685656248</v>
      </c>
      <c r="AR705" s="18" t="str">
        <f t="shared" si="215"/>
        <v>D. 균형일치형</v>
      </c>
      <c r="AS705">
        <f t="shared" si="216"/>
        <v>3.875</v>
      </c>
      <c r="AT705">
        <f t="shared" si="217"/>
        <v>4.05</v>
      </c>
      <c r="AU705">
        <f t="shared" si="218"/>
        <v>4.2727272727272716</v>
      </c>
      <c r="AV705">
        <f t="shared" si="219"/>
        <v>4.12</v>
      </c>
    </row>
    <row r="706" spans="1:48" x14ac:dyDescent="0.3">
      <c r="A706" t="s">
        <v>161</v>
      </c>
      <c r="B706" t="s">
        <v>153</v>
      </c>
      <c r="C706">
        <v>2024</v>
      </c>
      <c r="D706" t="s">
        <v>94</v>
      </c>
      <c r="E706">
        <v>6</v>
      </c>
      <c r="F706">
        <v>4</v>
      </c>
      <c r="G706">
        <v>8</v>
      </c>
      <c r="H706">
        <v>6</v>
      </c>
      <c r="I706">
        <f t="shared" si="200"/>
        <v>5.8</v>
      </c>
      <c r="J706">
        <f t="array" ref="J706">STDEV(IF(($B$3:$B$722=$B706)*($C$3:$C$722=$C706)*($D$3:$D$722=$D706),$E$3:$E$722))</f>
        <v>1.1352924243950946</v>
      </c>
      <c r="K706">
        <f t="shared" si="201"/>
        <v>5.6</v>
      </c>
      <c r="L706">
        <f t="array" ref="L706">STDEV(IF(($B$3:$B$722=$B706)*($C$3:$C$722=$C706)*($D$3:$D$722=$D706),$F$3:$F$722))</f>
        <v>1.2649110640673507</v>
      </c>
      <c r="M706">
        <f t="shared" si="202"/>
        <v>7</v>
      </c>
      <c r="N706">
        <f t="array" ref="N706">STDEV(IF(($B$3:$B$722=$B706)*($C$3:$C$722=$C706)*($D$3:$D$722=$D706),$G$3:$G$722))</f>
        <v>1.4142135623730951</v>
      </c>
      <c r="O706">
        <f t="shared" si="203"/>
        <v>5</v>
      </c>
      <c r="P706">
        <f t="array" ref="P706">STDEV(IF(($B$3:$B$722=$B706)*($C$3:$C$722=$C706)*($D$3:$D$722=$D706),$H$3:$H$722))</f>
        <v>1.9436506316151001</v>
      </c>
      <c r="Q706" s="35">
        <f t="shared" si="204"/>
        <v>0.17616606585441102</v>
      </c>
      <c r="R706">
        <f t="shared" si="205"/>
        <v>-1.2649110640673524</v>
      </c>
      <c r="S706">
        <f t="shared" si="206"/>
        <v>0.70710678118654746</v>
      </c>
      <c r="T706">
        <f t="shared" si="207"/>
        <v>0.51449575542752657</v>
      </c>
      <c r="U706" s="22">
        <v>0.1134176470588235</v>
      </c>
      <c r="V706">
        <v>2</v>
      </c>
      <c r="W706">
        <v>0</v>
      </c>
      <c r="X706">
        <v>15</v>
      </c>
      <c r="Y706">
        <v>17</v>
      </c>
      <c r="Z706" s="25">
        <v>3.875</v>
      </c>
      <c r="AA706" s="28">
        <v>4.1875</v>
      </c>
      <c r="AB706" s="28">
        <v>4</v>
      </c>
      <c r="AC706" s="28">
        <v>3.8125</v>
      </c>
      <c r="AD706" s="31">
        <v>3.375</v>
      </c>
      <c r="AE706" s="31">
        <v>2.8125</v>
      </c>
      <c r="AF706">
        <v>16</v>
      </c>
      <c r="AG706" s="28">
        <f t="shared" si="208"/>
        <v>4</v>
      </c>
      <c r="AH706" s="31">
        <f t="shared" si="209"/>
        <v>3.09375</v>
      </c>
      <c r="AI706" s="22" cm="1">
        <f t="array" ref="AI706">IF(U706="",0,IFERROR((U706-AVERAGEIFS($U$3:$U$722,$A$3:$A$722,$A706))/_xlfn.STDEV.S(_xlfn._xlws.FILTER($U$3:$U$722,$A$3:$A$722=$A706)),0))</f>
        <v>2.6904477498378772E-2</v>
      </c>
      <c r="AJ706" s="25">
        <f t="array" ref="AJ706">IFERROR((Z706-AVERAGEIFS($Z$3:$Z$722,$A$3:$A$722,$A706))/_xlfn.STDEV.S(_xlfn._xlws.FILTER($Z$3:$Z$722,$A$3:$A$722=$A706)),"")</f>
        <v>-0.16337240518066962</v>
      </c>
      <c r="AK706" s="28">
        <f t="array" ref="AK706">IFERROR((AG706-AVERAGEIFS($AG$3:$AG$722,$A$3:$A$722,$A706))/_xlfn.STDEV.S(_xlfn._xlws.FILTER($AG$3:$AG$722,$A$3:$A$722=$A706)),"")</f>
        <v>0.39048852894567948</v>
      </c>
      <c r="AL706" s="31">
        <f t="array" ref="AL706">IFERROR((AH706-AVERAGEIFS($AH$3:$AH$722,$A$3:$A$722,$A706))/_xlfn.STDEV.S(_xlfn._xlws.FILTER($AH$3:$AH$722,$A$3:$A$722=$A706)),"")</f>
        <v>-0.17205550887620288</v>
      </c>
      <c r="AM706" s="18">
        <f t="shared" si="210"/>
        <v>-0.14926158835603226</v>
      </c>
      <c r="AN706" s="18">
        <f t="shared" si="211"/>
        <v>-0.33953847103508061</v>
      </c>
      <c r="AO706">
        <f t="shared" si="212"/>
        <v>0.19027688267904838</v>
      </c>
      <c r="AP706">
        <f t="shared" si="213"/>
        <v>-0.31661825224086798</v>
      </c>
      <c r="AQ706">
        <f t="shared" si="214"/>
        <v>-0.68655126430372948</v>
      </c>
      <c r="AR706" s="18" t="str">
        <f t="shared" si="215"/>
        <v>D. 균형일치형</v>
      </c>
      <c r="AS706">
        <f t="shared" si="216"/>
        <v>4.05</v>
      </c>
      <c r="AT706">
        <f t="shared" si="217"/>
        <v>4.2727272727272716</v>
      </c>
      <c r="AU706">
        <f t="shared" si="218"/>
        <v>4.12</v>
      </c>
      <c r="AV706">
        <f t="shared" si="219"/>
        <v>3.75</v>
      </c>
    </row>
    <row r="707" spans="1:48" x14ac:dyDescent="0.3">
      <c r="A707" t="s">
        <v>161</v>
      </c>
      <c r="B707" t="s">
        <v>153</v>
      </c>
      <c r="C707">
        <v>2025</v>
      </c>
      <c r="D707" t="s">
        <v>95</v>
      </c>
      <c r="E707">
        <v>8</v>
      </c>
      <c r="F707">
        <v>6</v>
      </c>
      <c r="G707">
        <v>8</v>
      </c>
      <c r="H707">
        <v>6</v>
      </c>
      <c r="I707">
        <f t="shared" ref="I707:I722" si="220">AVERAGEIFS($E$3:$E$722,$B$3:$B$722,$B707,$C$3:$C$722,$C707)</f>
        <v>6.2</v>
      </c>
      <c r="J707">
        <f t="array" ref="J707">STDEV(IF(($B$3:$B$722=$B707)*($C$3:$C$722=$C707)*($D$3:$D$722=$D707),$E$3:$E$722))</f>
        <v>0.63245553203367588</v>
      </c>
      <c r="K707">
        <f t="shared" ref="K707:K722" si="221">AVERAGEIFS($F$3:$F$722,$B$3:$B$722,$B707,$C$3:$C$722,$C707)</f>
        <v>5.6</v>
      </c>
      <c r="L707">
        <f t="array" ref="L707">STDEV(IF(($B$3:$B$722=$B707)*($C$3:$C$722=$C707)*($D$3:$D$722=$D707),$F$3:$F$722))</f>
        <v>0.84327404271156636</v>
      </c>
      <c r="M707">
        <f t="shared" ref="M707:M722" si="222">AVERAGEIFS($G$3:$G$722,$B$3:$B$722,$B707,$C$3:$C$722,$C707)</f>
        <v>7</v>
      </c>
      <c r="N707">
        <f t="array" ref="N707">STDEV(IF(($B$3:$B$722=$B707)*($C$3:$C$722=$C707)*($D$3:$D$722=$D707),$G$3:$G$722))</f>
        <v>1.4142135623730951</v>
      </c>
      <c r="O707">
        <f t="shared" ref="O707:O722" si="223">AVERAGEIFS($H$3:$H$722,$B$3:$B$722,$B707,$C$3:$C$722,$C707)</f>
        <v>5.2</v>
      </c>
      <c r="P707">
        <f t="array" ref="P707">STDEV(IF(($B$3:$B$722=$B707)*($C$3:$C$722=$C707)*($D$3:$D$722=$D707),$H$3:$H$722))</f>
        <v>1.3984117975602031</v>
      </c>
      <c r="Q707" s="35">
        <f t="shared" ref="Q707:Q722" si="224">(E707-I707)/J707</f>
        <v>2.8460498941515411</v>
      </c>
      <c r="R707">
        <f t="shared" ref="R707:R722" si="225">(F707-K707)/L707</f>
        <v>0.47434164902525816</v>
      </c>
      <c r="S707">
        <f t="shared" ref="S707:S722" si="226">(G707-M707)/N707</f>
        <v>0.70710678118654746</v>
      </c>
      <c r="T707">
        <f t="shared" ref="T707:T722" si="227">(H707-O707)/P707</f>
        <v>0.5720775535473549</v>
      </c>
      <c r="U707" s="22">
        <v>0.5711857142857143</v>
      </c>
      <c r="V707">
        <v>4</v>
      </c>
      <c r="W707">
        <v>0</v>
      </c>
      <c r="X707">
        <v>3</v>
      </c>
      <c r="Y707">
        <v>7</v>
      </c>
      <c r="Z707" s="25">
        <v>4.05</v>
      </c>
      <c r="AA707" s="28">
        <v>4.1500000000000004</v>
      </c>
      <c r="AB707" s="28">
        <v>4.25</v>
      </c>
      <c r="AC707" s="28">
        <v>3.9</v>
      </c>
      <c r="AD707" s="31">
        <v>3.5</v>
      </c>
      <c r="AE707" s="31">
        <v>2.75</v>
      </c>
      <c r="AF707">
        <v>20</v>
      </c>
      <c r="AG707" s="28">
        <f t="shared" ref="AG707:AG722" si="228">IFERROR((AA707+AB707+AC707)/3,"")</f>
        <v>4.1000000000000005</v>
      </c>
      <c r="AH707" s="31">
        <f t="shared" ref="AH707:AH722" si="229">IFERROR((AD707+AE707)/2,"")</f>
        <v>3.125</v>
      </c>
      <c r="AI707" s="22" cm="1">
        <f t="array" ref="AI707">IF(U707="",0,IFERROR((U707-AVERAGEIFS($U$3:$U$722,$A$3:$A$722,$A707))/_xlfn.STDEV.S(_xlfn._xlws.FILTER($U$3:$U$722,$A$3:$A$722=$A707)),0))</f>
        <v>1.2689622748837253</v>
      </c>
      <c r="AJ707" s="25">
        <f t="array" ref="AJ707">IFERROR((Z707-AVERAGEIFS($Z$3:$Z$722,$A$3:$A$722,$A707))/_xlfn.STDEV.S(_xlfn._xlws.FILTER($Z$3:$Z$722,$A$3:$A$722=$A707)),"")</f>
        <v>0.59306506502208578</v>
      </c>
      <c r="AK707" s="28">
        <f t="array" ref="AK707">IFERROR((AG707-AVERAGEIFS($AG$3:$AG$722,$A$3:$A$722,$A707))/_xlfn.STDEV.S(_xlfn._xlws.FILTER($AG$3:$AG$722,$A$3:$A$722=$A707)),"")</f>
        <v>0.8852141348125091</v>
      </c>
      <c r="AL707" s="31">
        <f t="array" ref="AL707">IFERROR((AH707-AVERAGEIFS($AH$3:$AH$722,$A$3:$A$722,$A707))/_xlfn.STDEV.S(_xlfn._xlws.FILTER($AH$3:$AH$722,$A$3:$A$722=$A707)),"")</f>
        <v>-4.8847373512627031E-2</v>
      </c>
      <c r="AM707" s="18">
        <f t="shared" ref="AM707:AM722" si="230">IFERROR(AI707-Q707,"")</f>
        <v>-1.5770876192678158</v>
      </c>
      <c r="AN707" s="18">
        <f t="shared" ref="AN707:AN722" si="231">IFERROR(AJ707-Q707,"")</f>
        <v>-2.2529848291294554</v>
      </c>
      <c r="AO707">
        <f t="shared" ref="AO707:AO722" si="232">IFERROR(AI707-AJ707,"")</f>
        <v>0.67589720986163948</v>
      </c>
      <c r="AP707">
        <f t="shared" ref="AP707:AP722" si="233">IFERROR(AK707-S707,"")</f>
        <v>0.17810735362596164</v>
      </c>
      <c r="AQ707">
        <f t="shared" ref="AQ707:AQ722" si="234">IFERROR(AL707-T707,"")</f>
        <v>-0.62092492705998192</v>
      </c>
      <c r="AR707" s="18" t="str">
        <f t="shared" ref="AR707:AR722" si="235">IF(OR(AM707="",AN707=""),"N/A",IF(E707&lt;=0,"F. ESG미성숙",IF(AND(AM707&lt;-0.3,AN707&lt;-0.3),"A. 총체적과장형",IF(AND(AM707&lt;-0.3,AN707&gt;0.3),"B. 외부미화형",IF(AND(AM707&gt;0.3,AN707&lt;-0.3),"C. 내부은폐형",IF(AND(AM707&gt;0.3,AN707&gt;0.3),"E. 총체적과소형","D. 균형일치형"))))))</f>
        <v>A. 총체적과장형</v>
      </c>
      <c r="AS707">
        <f t="shared" si="216"/>
        <v>4.2727272727272716</v>
      </c>
      <c r="AT707">
        <f t="shared" si="217"/>
        <v>4.12</v>
      </c>
      <c r="AU707">
        <f t="shared" si="218"/>
        <v>3.75</v>
      </c>
      <c r="AV707" t="str">
        <f t="shared" si="219"/>
        <v/>
      </c>
    </row>
    <row r="708" spans="1:48" x14ac:dyDescent="0.3">
      <c r="A708" t="s">
        <v>161</v>
      </c>
      <c r="B708" t="s">
        <v>153</v>
      </c>
      <c r="C708">
        <v>2025</v>
      </c>
      <c r="D708" t="s">
        <v>96</v>
      </c>
      <c r="E708">
        <v>8</v>
      </c>
      <c r="F708">
        <v>6</v>
      </c>
      <c r="G708">
        <v>8</v>
      </c>
      <c r="H708">
        <v>6</v>
      </c>
      <c r="I708">
        <f t="shared" si="220"/>
        <v>6.2</v>
      </c>
      <c r="J708">
        <f t="array" ref="J708">STDEV(IF(($B$3:$B$722=$B708)*($C$3:$C$722=$C708)*($D$3:$D$722=$D708),$E$3:$E$722))</f>
        <v>0.63245553203367588</v>
      </c>
      <c r="K708">
        <f t="shared" si="221"/>
        <v>5.6</v>
      </c>
      <c r="L708">
        <f t="array" ref="L708">STDEV(IF(($B$3:$B$722=$B708)*($C$3:$C$722=$C708)*($D$3:$D$722=$D708),$F$3:$F$722))</f>
        <v>0.84327404271156636</v>
      </c>
      <c r="M708">
        <f t="shared" si="222"/>
        <v>7</v>
      </c>
      <c r="N708">
        <f t="array" ref="N708">STDEV(IF(($B$3:$B$722=$B708)*($C$3:$C$722=$C708)*($D$3:$D$722=$D708),$G$3:$G$722))</f>
        <v>1.4142135623730951</v>
      </c>
      <c r="O708">
        <f t="shared" si="223"/>
        <v>5.2</v>
      </c>
      <c r="P708">
        <f t="array" ref="P708">STDEV(IF(($B$3:$B$722=$B708)*($C$3:$C$722=$C708)*($D$3:$D$722=$D708),$H$3:$H$722))</f>
        <v>1.3984117975602031</v>
      </c>
      <c r="Q708" s="35">
        <f t="shared" si="224"/>
        <v>2.8460498941515411</v>
      </c>
      <c r="R708">
        <f t="shared" si="225"/>
        <v>0.47434164902525816</v>
      </c>
      <c r="S708">
        <f t="shared" si="226"/>
        <v>0.70710678118654746</v>
      </c>
      <c r="T708">
        <f t="shared" si="227"/>
        <v>0.5720775535473549</v>
      </c>
      <c r="U708" s="22">
        <v>0.5981200000000001</v>
      </c>
      <c r="V708">
        <v>7</v>
      </c>
      <c r="W708">
        <v>1</v>
      </c>
      <c r="X708">
        <v>2</v>
      </c>
      <c r="Y708">
        <v>10</v>
      </c>
      <c r="Z708" s="25">
        <v>4.2727272727272716</v>
      </c>
      <c r="AA708" s="28">
        <v>4</v>
      </c>
      <c r="AB708" s="28">
        <v>3.818181818181817</v>
      </c>
      <c r="AC708" s="28">
        <v>3.545454545454545</v>
      </c>
      <c r="AD708" s="31">
        <v>3.545454545454545</v>
      </c>
      <c r="AE708" s="31">
        <v>2.7272727272727271</v>
      </c>
      <c r="AF708">
        <v>11</v>
      </c>
      <c r="AG708" s="28">
        <f t="shared" si="228"/>
        <v>3.7878787878787872</v>
      </c>
      <c r="AH708" s="31">
        <f t="shared" si="229"/>
        <v>3.1363636363636358</v>
      </c>
      <c r="AI708" s="22" cm="1">
        <f t="array" ref="AI708">IF(U708="",0,IFERROR((U708-AVERAGEIFS($U$3:$U$722,$A$3:$A$722,$A708))/_xlfn.STDEV.S(_xlfn._xlws.FILTER($U$3:$U$722,$A$3:$A$722=$A708)),0))</f>
        <v>1.3420428193417382</v>
      </c>
      <c r="AJ708" s="25">
        <f t="array" ref="AJ708">IFERROR((Z708-AVERAGEIFS($Z$3:$Z$722,$A$3:$A$722,$A708))/_xlfn.STDEV.S(_xlfn._xlws.FILTER($Z$3:$Z$722,$A$3:$A$722=$A708)),"")</f>
        <v>1.5558036634619532</v>
      </c>
      <c r="AK708" s="28">
        <f t="array" ref="AK708">IFERROR((AG708-AVERAGEIFS($AG$3:$AG$722,$A$3:$A$722,$A708))/_xlfn.STDEV.S(_xlfn._xlws.FILTER($AG$3:$AG$722,$A$3:$A$722=$A708)),"")</f>
        <v>-0.65892942289304779</v>
      </c>
      <c r="AL708" s="31">
        <f t="array" ref="AL708">IFERROR((AH708-AVERAGEIFS($AH$3:$AH$722,$A$3:$A$722,$A708))/_xlfn.STDEV.S(_xlfn._xlws.FILTER($AH$3:$AH$722,$A$3:$A$722=$A708)),"")</f>
        <v>-4.0444151986016724E-3</v>
      </c>
      <c r="AM708" s="18">
        <f t="shared" si="230"/>
        <v>-1.5040070748098029</v>
      </c>
      <c r="AN708" s="18">
        <f t="shared" si="231"/>
        <v>-1.2902462306895879</v>
      </c>
      <c r="AO708">
        <f t="shared" si="232"/>
        <v>-0.21376084412021501</v>
      </c>
      <c r="AP708">
        <f t="shared" si="233"/>
        <v>-1.3660362040795953</v>
      </c>
      <c r="AQ708">
        <f t="shared" si="234"/>
        <v>-0.57612196874595656</v>
      </c>
      <c r="AR708" s="18" t="str">
        <f t="shared" si="235"/>
        <v>A. 총체적과장형</v>
      </c>
      <c r="AS708">
        <f t="shared" ref="AS708:AS722" si="236">IF(A709=A708,Z709,"")</f>
        <v>4.12</v>
      </c>
      <c r="AT708">
        <f t="shared" ref="AT708:AT722" si="237">IF(A710=A708,Z710,"")</f>
        <v>3.75</v>
      </c>
      <c r="AU708" t="str">
        <f t="shared" ref="AU708:AU722" si="238">IF(A711=A708,Z711,"")</f>
        <v/>
      </c>
      <c r="AV708" t="str">
        <f t="shared" ref="AV708:AV722" si="239">IF(A712=A708,Z712,"")</f>
        <v/>
      </c>
    </row>
    <row r="709" spans="1:48" x14ac:dyDescent="0.3">
      <c r="A709" t="s">
        <v>161</v>
      </c>
      <c r="B709" t="s">
        <v>153</v>
      </c>
      <c r="C709">
        <v>2025</v>
      </c>
      <c r="D709" t="s">
        <v>97</v>
      </c>
      <c r="E709">
        <v>8</v>
      </c>
      <c r="F709">
        <v>6</v>
      </c>
      <c r="G709">
        <v>8</v>
      </c>
      <c r="H709">
        <v>6</v>
      </c>
      <c r="I709">
        <f t="shared" si="220"/>
        <v>6.2</v>
      </c>
      <c r="J709">
        <f t="array" ref="J709">STDEV(IF(($B$3:$B$722=$B709)*($C$3:$C$722=$C709)*($D$3:$D$722=$D709),$E$3:$E$722))</f>
        <v>0.63245553203367588</v>
      </c>
      <c r="K709">
        <f t="shared" si="221"/>
        <v>5.6</v>
      </c>
      <c r="L709">
        <f t="array" ref="L709">STDEV(IF(($B$3:$B$722=$B709)*($C$3:$C$722=$C709)*($D$3:$D$722=$D709),$F$3:$F$722))</f>
        <v>0.84327404271156636</v>
      </c>
      <c r="M709">
        <f t="shared" si="222"/>
        <v>7</v>
      </c>
      <c r="N709">
        <f t="array" ref="N709">STDEV(IF(($B$3:$B$722=$B709)*($C$3:$C$722=$C709)*($D$3:$D$722=$D709),$G$3:$G$722))</f>
        <v>1.4142135623730951</v>
      </c>
      <c r="O709">
        <f t="shared" si="223"/>
        <v>5.2</v>
      </c>
      <c r="P709">
        <f t="array" ref="P709">STDEV(IF(($B$3:$B$722=$B709)*($C$3:$C$722=$C709)*($D$3:$D$722=$D709),$H$3:$H$722))</f>
        <v>1.3984117975602031</v>
      </c>
      <c r="Q709" s="35">
        <f t="shared" si="224"/>
        <v>2.8460498941515411</v>
      </c>
      <c r="R709">
        <f t="shared" si="225"/>
        <v>0.47434164902525816</v>
      </c>
      <c r="S709">
        <f t="shared" si="226"/>
        <v>0.70710678118654746</v>
      </c>
      <c r="T709">
        <f t="shared" si="227"/>
        <v>0.5720775535473549</v>
      </c>
      <c r="U709" s="22">
        <v>0.27461666666666668</v>
      </c>
      <c r="V709">
        <v>5</v>
      </c>
      <c r="W709">
        <v>1</v>
      </c>
      <c r="X709">
        <v>6</v>
      </c>
      <c r="Y709">
        <v>12</v>
      </c>
      <c r="Z709" s="25">
        <v>4.12</v>
      </c>
      <c r="AA709" s="28">
        <v>4.4000000000000004</v>
      </c>
      <c r="AB709" s="28">
        <v>4.12</v>
      </c>
      <c r="AC709" s="28">
        <v>3.76</v>
      </c>
      <c r="AD709" s="31">
        <v>3.8</v>
      </c>
      <c r="AE709" s="31">
        <v>3.16</v>
      </c>
      <c r="AF709">
        <v>25</v>
      </c>
      <c r="AG709" s="28">
        <f t="shared" si="228"/>
        <v>4.0933333333333328</v>
      </c>
      <c r="AH709" s="31">
        <f t="shared" si="229"/>
        <v>3.48</v>
      </c>
      <c r="AI709" s="22" cm="1">
        <f t="array" ref="AI709">IF(U709="",0,IFERROR((U709-AVERAGEIFS($U$3:$U$722,$A$3:$A$722,$A709))/_xlfn.STDEV.S(_xlfn._xlws.FILTER($U$3:$U$722,$A$3:$A$722=$A709)),0))</f>
        <v>0.46428426339672002</v>
      </c>
      <c r="AJ709" s="25">
        <f t="array" ref="AJ709">IFERROR((Z709-AVERAGEIFS($Z$3:$Z$722,$A$3:$A$722,$A709))/_xlfn.STDEV.S(_xlfn._xlws.FILTER($Z$3:$Z$722,$A$3:$A$722=$A709)),"")</f>
        <v>0.8956400531031895</v>
      </c>
      <c r="AK709" s="28">
        <f t="array" ref="AK709">IFERROR((AG709-AVERAGEIFS($AG$3:$AG$722,$A$3:$A$722,$A709))/_xlfn.STDEV.S(_xlfn._xlws.FILTER($AG$3:$AG$722,$A$3:$A$722=$A709)),"")</f>
        <v>0.85223242775471553</v>
      </c>
      <c r="AL709" s="31">
        <f t="array" ref="AL709">IFERROR((AH709-AVERAGEIFS($AH$3:$AH$722,$A$3:$A$722,$A709))/_xlfn.STDEV.S(_xlfn._xlws.FILTER($AH$3:$AH$722,$A$3:$A$722=$A709)),"")</f>
        <v>1.3507970442175947</v>
      </c>
      <c r="AM709" s="18">
        <f t="shared" si="230"/>
        <v>-2.381765630754821</v>
      </c>
      <c r="AN709" s="18">
        <f t="shared" si="231"/>
        <v>-1.9504098410483515</v>
      </c>
      <c r="AO709">
        <f t="shared" si="232"/>
        <v>-0.43135578970646948</v>
      </c>
      <c r="AP709">
        <f t="shared" si="233"/>
        <v>0.14512564656816807</v>
      </c>
      <c r="AQ709">
        <f t="shared" si="234"/>
        <v>0.77871949067023982</v>
      </c>
      <c r="AR709" s="18" t="str">
        <f t="shared" si="235"/>
        <v>A. 총체적과장형</v>
      </c>
      <c r="AS709">
        <f t="shared" si="236"/>
        <v>3.75</v>
      </c>
      <c r="AT709" t="str">
        <f t="shared" si="237"/>
        <v/>
      </c>
      <c r="AU709" t="str">
        <f t="shared" si="238"/>
        <v/>
      </c>
      <c r="AV709" t="str">
        <f t="shared" si="239"/>
        <v/>
      </c>
    </row>
    <row r="710" spans="1:48" x14ac:dyDescent="0.3">
      <c r="A710" t="s">
        <v>161</v>
      </c>
      <c r="B710" t="s">
        <v>153</v>
      </c>
      <c r="C710">
        <v>2025</v>
      </c>
      <c r="D710" t="s">
        <v>98</v>
      </c>
      <c r="E710">
        <v>8</v>
      </c>
      <c r="F710">
        <v>6</v>
      </c>
      <c r="G710">
        <v>8</v>
      </c>
      <c r="H710">
        <v>6</v>
      </c>
      <c r="I710">
        <f t="shared" si="220"/>
        <v>6.2</v>
      </c>
      <c r="J710">
        <f t="array" ref="J710">STDEV(IF(($B$3:$B$722=$B710)*($C$3:$C$722=$C710)*($D$3:$D$722=$D710),$E$3:$E$722))</f>
        <v>0.63245553203367588</v>
      </c>
      <c r="K710">
        <f t="shared" si="221"/>
        <v>5.6</v>
      </c>
      <c r="L710">
        <f t="array" ref="L710">STDEV(IF(($B$3:$B$722=$B710)*($C$3:$C$722=$C710)*($D$3:$D$722=$D710),$F$3:$F$722))</f>
        <v>0.84327404271156636</v>
      </c>
      <c r="M710">
        <f t="shared" si="222"/>
        <v>7</v>
      </c>
      <c r="N710">
        <f t="array" ref="N710">STDEV(IF(($B$3:$B$722=$B710)*($C$3:$C$722=$C710)*($D$3:$D$722=$D710),$G$3:$G$722))</f>
        <v>1.4142135623730951</v>
      </c>
      <c r="O710">
        <f t="shared" si="223"/>
        <v>5.2</v>
      </c>
      <c r="P710">
        <f t="array" ref="P710">STDEV(IF(($B$3:$B$722=$B710)*($C$3:$C$722=$C710)*($D$3:$D$722=$D710),$H$3:$H$722))</f>
        <v>1.3984117975602031</v>
      </c>
      <c r="Q710" s="35">
        <f t="shared" si="224"/>
        <v>2.8460498941515411</v>
      </c>
      <c r="R710">
        <f t="shared" si="225"/>
        <v>0.47434164902525816</v>
      </c>
      <c r="S710">
        <f t="shared" si="226"/>
        <v>0.70710678118654746</v>
      </c>
      <c r="T710">
        <f t="shared" si="227"/>
        <v>0.5720775535473549</v>
      </c>
      <c r="U710" s="22">
        <v>5.7888235294117601E-2</v>
      </c>
      <c r="V710">
        <v>1</v>
      </c>
      <c r="W710">
        <v>0</v>
      </c>
      <c r="X710">
        <v>16</v>
      </c>
      <c r="Y710">
        <v>17</v>
      </c>
      <c r="Z710" s="25">
        <v>3.75</v>
      </c>
      <c r="AA710" s="28">
        <v>3.875</v>
      </c>
      <c r="AB710" s="28">
        <v>4.0625</v>
      </c>
      <c r="AC710" s="28">
        <v>3.3125</v>
      </c>
      <c r="AD710" s="31">
        <v>3.0625</v>
      </c>
      <c r="AE710" s="31">
        <v>2.625</v>
      </c>
      <c r="AF710">
        <v>16</v>
      </c>
      <c r="AG710" s="28">
        <f t="shared" si="228"/>
        <v>3.75</v>
      </c>
      <c r="AH710" s="31">
        <f t="shared" si="229"/>
        <v>2.84375</v>
      </c>
      <c r="AI710" s="22" cm="1">
        <f t="array" ref="AI710">IF(U710="",0,IFERROR((U710-AVERAGEIFS($U$3:$U$722,$A$3:$A$722,$A710))/_xlfn.STDEV.S(_xlfn._xlws.FILTER($U$3:$U$722,$A$3:$A$722=$A710)),0))</f>
        <v>-0.12376295390283668</v>
      </c>
      <c r="AJ710" s="25">
        <f t="array" ref="AJ710">IFERROR((Z710-AVERAGEIFS($Z$3:$Z$722,$A$3:$A$722,$A710))/_xlfn.STDEV.S(_xlfn._xlws.FILTER($Z$3:$Z$722,$A$3:$A$722=$A710)),"")</f>
        <v>-0.70368488389692407</v>
      </c>
      <c r="AK710" s="28">
        <f t="array" ref="AK710">IFERROR((AG710-AVERAGEIFS($AG$3:$AG$722,$A$3:$A$722,$A710))/_xlfn.STDEV.S(_xlfn._xlws.FILTER($AG$3:$AG$722,$A$3:$A$722=$A710)),"")</f>
        <v>-0.84632548572138788</v>
      </c>
      <c r="AL710" s="31">
        <f t="array" ref="AL710">IFERROR((AH710-AVERAGEIFS($AH$3:$AH$722,$A$3:$A$722,$A710))/_xlfn.STDEV.S(_xlfn._xlws.FILTER($AH$3:$AH$722,$A$3:$A$722=$A710)),"")</f>
        <v>-1.1577205917848097</v>
      </c>
      <c r="AM710" s="18">
        <f t="shared" si="230"/>
        <v>-2.969812848054378</v>
      </c>
      <c r="AN710" s="18">
        <f t="shared" si="231"/>
        <v>-3.5497347780484652</v>
      </c>
      <c r="AO710">
        <f t="shared" si="232"/>
        <v>0.57992192999408743</v>
      </c>
      <c r="AP710">
        <f t="shared" si="233"/>
        <v>-1.5534322669079352</v>
      </c>
      <c r="AQ710">
        <f t="shared" si="234"/>
        <v>-1.7297981453321647</v>
      </c>
      <c r="AR710" s="18" t="str">
        <f t="shared" si="235"/>
        <v>A. 총체적과장형</v>
      </c>
      <c r="AS710" t="str">
        <f t="shared" si="236"/>
        <v/>
      </c>
      <c r="AT710" t="str">
        <f t="shared" si="237"/>
        <v/>
      </c>
      <c r="AU710" t="str">
        <f t="shared" si="238"/>
        <v/>
      </c>
      <c r="AV710" t="str">
        <f t="shared" si="239"/>
        <v/>
      </c>
    </row>
    <row r="711" spans="1:48" x14ac:dyDescent="0.3">
      <c r="A711" t="s">
        <v>162</v>
      </c>
      <c r="B711" t="s">
        <v>153</v>
      </c>
      <c r="C711">
        <v>2023</v>
      </c>
      <c r="D711" t="s">
        <v>87</v>
      </c>
      <c r="E711">
        <v>6</v>
      </c>
      <c r="F711">
        <v>4</v>
      </c>
      <c r="G711">
        <v>6</v>
      </c>
      <c r="H711">
        <v>6</v>
      </c>
      <c r="I711">
        <f t="shared" si="220"/>
        <v>6</v>
      </c>
      <c r="J711">
        <f t="array" ref="J711">STDEV(IF(($B$3:$B$722=$B711)*($C$3:$C$722=$C711)*($D$3:$D$722=$D711),$E$3:$E$722))</f>
        <v>0.94280904158206336</v>
      </c>
      <c r="K711">
        <f t="shared" si="221"/>
        <v>5.8</v>
      </c>
      <c r="L711">
        <f t="array" ref="L711">STDEV(IF(($B$3:$B$722=$B711)*($C$3:$C$722=$C711)*($D$3:$D$722=$D711),$F$3:$F$722))</f>
        <v>1.4757295747452446</v>
      </c>
      <c r="M711">
        <f t="shared" si="222"/>
        <v>7</v>
      </c>
      <c r="N711">
        <f t="array" ref="N711">STDEV(IF(($B$3:$B$722=$B711)*($C$3:$C$722=$C711)*($D$3:$D$722=$D711),$G$3:$G$722))</f>
        <v>1.0540925533894598</v>
      </c>
      <c r="O711">
        <f t="shared" si="223"/>
        <v>5.4</v>
      </c>
      <c r="P711">
        <f t="array" ref="P711">STDEV(IF(($B$3:$B$722=$B711)*($C$3:$C$722=$C711)*($D$3:$D$722=$D711),$H$3:$H$722))</f>
        <v>1.3498971154211048</v>
      </c>
      <c r="Q711" s="35">
        <f t="shared" si="224"/>
        <v>0</v>
      </c>
      <c r="R711">
        <f t="shared" si="225"/>
        <v>-1.2197356689220884</v>
      </c>
      <c r="S711">
        <f t="shared" si="226"/>
        <v>-0.94868329805051377</v>
      </c>
      <c r="T711">
        <f t="shared" si="227"/>
        <v>0.44447831849231539</v>
      </c>
      <c r="U711" s="22">
        <v>-7.7453792415169601E-2</v>
      </c>
      <c r="V711">
        <v>96</v>
      </c>
      <c r="W711">
        <v>196</v>
      </c>
      <c r="X711">
        <v>710</v>
      </c>
      <c r="Y711">
        <v>1002</v>
      </c>
      <c r="Z711">
        <v>3.0277777777777781</v>
      </c>
      <c r="AA711">
        <v>2.8888888888888888</v>
      </c>
      <c r="AB711">
        <v>3.6944444444444451</v>
      </c>
      <c r="AC711">
        <v>3.0277777777777781</v>
      </c>
      <c r="AD711">
        <v>2.8055555555555558</v>
      </c>
      <c r="AE711">
        <v>2.2777777777777781</v>
      </c>
      <c r="AF711">
        <v>36</v>
      </c>
      <c r="AG711" s="28">
        <f t="shared" si="228"/>
        <v>3.2037037037037042</v>
      </c>
      <c r="AH711" s="31">
        <f t="shared" si="229"/>
        <v>2.541666666666667</v>
      </c>
      <c r="AI711" s="22" cm="1">
        <f t="array" ref="AI711">IF(U711="",0,IFERROR((U711-AVERAGEIFS($U$3:$U$722,$A$3:$A$722,$A711))/_xlfn.STDEV.S(_xlfn._xlws.FILTER($U$3:$U$722,$A$3:$A$722=$A711)),0))</f>
        <v>-0.40742134621363812</v>
      </c>
      <c r="AJ711" s="25">
        <f t="array" ref="AJ711">IFERROR((Z711-AVERAGEIFS($Z$3:$Z$722,$A$3:$A$722,$A711))/_xlfn.STDEV.S(_xlfn._xlws.FILTER($Z$3:$Z$722,$A$3:$A$722=$A711)),"")</f>
        <v>-1.5009168882728574</v>
      </c>
      <c r="AK711" s="28">
        <f t="array" ref="AK711">IFERROR((AG711-AVERAGEIFS($AG$3:$AG$722,$A$3:$A$722,$A711))/_xlfn.STDEV.S(_xlfn._xlws.FILTER($AG$3:$AG$722,$A$3:$A$722=$A711)),"")</f>
        <v>-1.4384179114848208</v>
      </c>
      <c r="AL711" s="31">
        <f t="array" ref="AL711">IFERROR((AH711-AVERAGEIFS($AH$3:$AH$722,$A$3:$A$722,$A711))/_xlfn.STDEV.S(_xlfn._xlws.FILTER($AH$3:$AH$722,$A$3:$A$722=$A711)),"")</f>
        <v>-0.56253922563469172</v>
      </c>
      <c r="AM711" s="18">
        <f t="shared" si="230"/>
        <v>-0.40742134621363812</v>
      </c>
      <c r="AN711" s="18">
        <f t="shared" si="231"/>
        <v>-1.5009168882728574</v>
      </c>
      <c r="AO711">
        <f t="shared" si="232"/>
        <v>1.0934955420592192</v>
      </c>
      <c r="AP711">
        <f t="shared" si="233"/>
        <v>-0.48973461343430702</v>
      </c>
      <c r="AQ711">
        <f t="shared" si="234"/>
        <v>-1.0070175441270071</v>
      </c>
      <c r="AR711" s="18" t="str">
        <f t="shared" si="235"/>
        <v>A. 총체적과장형</v>
      </c>
      <c r="AS711">
        <f t="shared" si="236"/>
        <v>3.1538461538461542</v>
      </c>
      <c r="AT711">
        <f t="shared" si="237"/>
        <v>3.4285714285714279</v>
      </c>
      <c r="AU711">
        <f t="shared" si="238"/>
        <v>3.393939393939394</v>
      </c>
      <c r="AV711">
        <f t="shared" si="239"/>
        <v>3.4761904761904758</v>
      </c>
    </row>
    <row r="712" spans="1:48" x14ac:dyDescent="0.3">
      <c r="A712" t="s">
        <v>162</v>
      </c>
      <c r="B712" t="s">
        <v>153</v>
      </c>
      <c r="C712">
        <v>2023</v>
      </c>
      <c r="D712" t="s">
        <v>88</v>
      </c>
      <c r="E712">
        <v>6</v>
      </c>
      <c r="F712">
        <v>4</v>
      </c>
      <c r="G712">
        <v>6</v>
      </c>
      <c r="H712">
        <v>6</v>
      </c>
      <c r="I712">
        <f t="shared" si="220"/>
        <v>6</v>
      </c>
      <c r="J712">
        <f t="array" ref="J712">STDEV(IF(($B$3:$B$722=$B712)*($C$3:$C$722=$C712)*($D$3:$D$722=$D712),$E$3:$E$722))</f>
        <v>0.94280904158206336</v>
      </c>
      <c r="K712">
        <f t="shared" si="221"/>
        <v>5.8</v>
      </c>
      <c r="L712">
        <f t="array" ref="L712">STDEV(IF(($B$3:$B$722=$B712)*($C$3:$C$722=$C712)*($D$3:$D$722=$D712),$F$3:$F$722))</f>
        <v>1.4757295747452446</v>
      </c>
      <c r="M712">
        <f t="shared" si="222"/>
        <v>7</v>
      </c>
      <c r="N712">
        <f t="array" ref="N712">STDEV(IF(($B$3:$B$722=$B712)*($C$3:$C$722=$C712)*($D$3:$D$722=$D712),$G$3:$G$722))</f>
        <v>1.0540925533894598</v>
      </c>
      <c r="O712">
        <f t="shared" si="223"/>
        <v>5.4</v>
      </c>
      <c r="P712">
        <f t="array" ref="P712">STDEV(IF(($B$3:$B$722=$B712)*($C$3:$C$722=$C712)*($D$3:$D$722=$D712),$H$3:$H$722))</f>
        <v>1.3498971154211048</v>
      </c>
      <c r="Q712" s="35">
        <f t="shared" si="224"/>
        <v>0</v>
      </c>
      <c r="R712">
        <f t="shared" si="225"/>
        <v>-1.2197356689220884</v>
      </c>
      <c r="S712">
        <f t="shared" si="226"/>
        <v>-0.94868329805051377</v>
      </c>
      <c r="T712">
        <f t="shared" si="227"/>
        <v>0.44447831849231539</v>
      </c>
      <c r="U712" s="22">
        <v>-1.39357605177993E-2</v>
      </c>
      <c r="V712">
        <v>119</v>
      </c>
      <c r="W712">
        <v>125</v>
      </c>
      <c r="X712">
        <v>374</v>
      </c>
      <c r="Y712">
        <v>618</v>
      </c>
      <c r="Z712">
        <v>3.1538461538461542</v>
      </c>
      <c r="AA712">
        <v>3.192307692307693</v>
      </c>
      <c r="AB712">
        <v>3.8076923076923079</v>
      </c>
      <c r="AC712">
        <v>3.115384615384615</v>
      </c>
      <c r="AD712">
        <v>2.9615384615384621</v>
      </c>
      <c r="AE712">
        <v>2.384615384615385</v>
      </c>
      <c r="AF712">
        <v>26</v>
      </c>
      <c r="AG712" s="28">
        <f t="shared" si="228"/>
        <v>3.3717948717948723</v>
      </c>
      <c r="AH712" s="31">
        <f t="shared" si="229"/>
        <v>2.6730769230769234</v>
      </c>
      <c r="AI712" s="22" cm="1">
        <f t="array" ref="AI712">IF(U712="",0,IFERROR((U712-AVERAGEIFS($U$3:$U$722,$A$3:$A$722,$A712))/_xlfn.STDEV.S(_xlfn._xlws.FILTER($U$3:$U$722,$A$3:$A$722=$A712)),0))</f>
        <v>-7.0001283125276148E-2</v>
      </c>
      <c r="AJ712" s="25">
        <f t="array" ref="AJ712">IFERROR((Z712-AVERAGEIFS($Z$3:$Z$722,$A$3:$A$722,$A712))/_xlfn.STDEV.S(_xlfn._xlws.FILTER($Z$3:$Z$722,$A$3:$A$722=$A712)),"")</f>
        <v>-0.88660554140455095</v>
      </c>
      <c r="AK712" s="28">
        <f t="array" ref="AK712">IFERROR((AG712-AVERAGEIFS($AG$3:$AG$722,$A$3:$A$722,$A712))/_xlfn.STDEV.S(_xlfn._xlws.FILTER($AG$3:$AG$722,$A$3:$A$722=$A712)),"")</f>
        <v>-0.18113919858402958</v>
      </c>
      <c r="AL712" s="31">
        <f t="array" ref="AL712">IFERROR((AH712-AVERAGEIFS($AH$3:$AH$722,$A$3:$A$722,$A712))/_xlfn.STDEV.S(_xlfn._xlws.FILTER($AH$3:$AH$722,$A$3:$A$722=$A712)),"")</f>
        <v>6.7278905689303378E-2</v>
      </c>
      <c r="AM712" s="18">
        <f t="shared" si="230"/>
        <v>-7.0001283125276148E-2</v>
      </c>
      <c r="AN712" s="18">
        <f t="shared" si="231"/>
        <v>-0.88660554140455095</v>
      </c>
      <c r="AO712">
        <f t="shared" si="232"/>
        <v>0.81660425827927474</v>
      </c>
      <c r="AP712">
        <f t="shared" si="233"/>
        <v>0.76754409946648416</v>
      </c>
      <c r="AQ712">
        <f t="shared" si="234"/>
        <v>-0.377199412803012</v>
      </c>
      <c r="AR712" s="18" t="str">
        <f t="shared" si="235"/>
        <v>D. 균형일치형</v>
      </c>
      <c r="AS712">
        <f t="shared" si="236"/>
        <v>3.4285714285714279</v>
      </c>
      <c r="AT712">
        <f t="shared" si="237"/>
        <v>3.393939393939394</v>
      </c>
      <c r="AU712">
        <f t="shared" si="238"/>
        <v>3.4761904761904758</v>
      </c>
      <c r="AV712">
        <f t="shared" si="239"/>
        <v>3.513513513513514</v>
      </c>
    </row>
    <row r="713" spans="1:48" x14ac:dyDescent="0.3">
      <c r="A713" t="s">
        <v>162</v>
      </c>
      <c r="B713" t="s">
        <v>153</v>
      </c>
      <c r="C713">
        <v>2023</v>
      </c>
      <c r="D713" t="s">
        <v>89</v>
      </c>
      <c r="E713">
        <v>6</v>
      </c>
      <c r="F713">
        <v>4</v>
      </c>
      <c r="G713">
        <v>6</v>
      </c>
      <c r="H713">
        <v>6</v>
      </c>
      <c r="I713">
        <f t="shared" si="220"/>
        <v>6</v>
      </c>
      <c r="J713">
        <f t="array" ref="J713">STDEV(IF(($B$3:$B$722=$B713)*($C$3:$C$722=$C713)*($D$3:$D$722=$D713),$E$3:$E$722))</f>
        <v>0.94280904158206336</v>
      </c>
      <c r="K713">
        <f t="shared" si="221"/>
        <v>5.8</v>
      </c>
      <c r="L713">
        <f t="array" ref="L713">STDEV(IF(($B$3:$B$722=$B713)*($C$3:$C$722=$C713)*($D$3:$D$722=$D713),$F$3:$F$722))</f>
        <v>1.4757295747452446</v>
      </c>
      <c r="M713">
        <f t="shared" si="222"/>
        <v>7</v>
      </c>
      <c r="N713">
        <f t="array" ref="N713">STDEV(IF(($B$3:$B$722=$B713)*($C$3:$C$722=$C713)*($D$3:$D$722=$D713),$G$3:$G$722))</f>
        <v>1.0540925533894598</v>
      </c>
      <c r="O713">
        <f t="shared" si="223"/>
        <v>5.4</v>
      </c>
      <c r="P713">
        <f t="array" ref="P713">STDEV(IF(($B$3:$B$722=$B713)*($C$3:$C$722=$C713)*($D$3:$D$722=$D713),$H$3:$H$722))</f>
        <v>1.3498971154211048</v>
      </c>
      <c r="Q713" s="35">
        <f t="shared" si="224"/>
        <v>0</v>
      </c>
      <c r="R713">
        <f t="shared" si="225"/>
        <v>-1.2197356689220884</v>
      </c>
      <c r="S713">
        <f t="shared" si="226"/>
        <v>-0.94868329805051377</v>
      </c>
      <c r="T713">
        <f t="shared" si="227"/>
        <v>0.44447831849231539</v>
      </c>
      <c r="U713" s="22">
        <v>-0.1237402027027027</v>
      </c>
      <c r="V713">
        <v>54</v>
      </c>
      <c r="W713">
        <v>89</v>
      </c>
      <c r="X713">
        <v>153</v>
      </c>
      <c r="Y713">
        <v>296</v>
      </c>
      <c r="Z713">
        <v>3.4285714285714279</v>
      </c>
      <c r="AA713">
        <v>3</v>
      </c>
      <c r="AB713">
        <v>3.6071428571428572</v>
      </c>
      <c r="AC713">
        <v>3.035714285714286</v>
      </c>
      <c r="AD713">
        <v>3.0714285714285721</v>
      </c>
      <c r="AE713">
        <v>2.214285714285714</v>
      </c>
      <c r="AF713">
        <v>28</v>
      </c>
      <c r="AG713" s="28">
        <f t="shared" si="228"/>
        <v>3.2142857142857149</v>
      </c>
      <c r="AH713" s="31">
        <f t="shared" si="229"/>
        <v>2.6428571428571432</v>
      </c>
      <c r="AI713" s="22" cm="1">
        <f t="array" ref="AI713">IF(U713="",0,IFERROR((U713-AVERAGEIFS($U$3:$U$722,$A$3:$A$722,$A713))/_xlfn.STDEV.S(_xlfn._xlws.FILTER($U$3:$U$722,$A$3:$A$722=$A713)),0))</f>
        <v>-0.65330370454281395</v>
      </c>
      <c r="AJ713" s="25">
        <f t="array" ref="AJ713">IFERROR((Z713-AVERAGEIFS($Z$3:$Z$722,$A$3:$A$722,$A713))/_xlfn.STDEV.S(_xlfn._xlws.FILTER($Z$3:$Z$722,$A$3:$A$722=$A713)),"")</f>
        <v>0.45208746629877544</v>
      </c>
      <c r="AK713" s="28">
        <f t="array" ref="AK713">IFERROR((AG713-AVERAGEIFS($AG$3:$AG$722,$A$3:$A$722,$A713))/_xlfn.STDEV.S(_xlfn._xlws.FILTER($AG$3:$AG$722,$A$3:$A$722=$A713)),"")</f>
        <v>-1.3592671934813803</v>
      </c>
      <c r="AL713" s="31">
        <f t="array" ref="AL713">IFERROR((AH713-AVERAGEIFS($AH$3:$AH$722,$A$3:$A$722,$A713))/_xlfn.STDEV.S(_xlfn._xlws.FILTER($AH$3:$AH$722,$A$3:$A$722=$A713)),"")</f>
        <v>-7.7557319632590466E-2</v>
      </c>
      <c r="AM713" s="18">
        <f t="shared" si="230"/>
        <v>-0.65330370454281395</v>
      </c>
      <c r="AN713" s="18">
        <f t="shared" si="231"/>
        <v>0.45208746629877544</v>
      </c>
      <c r="AO713">
        <f t="shared" si="232"/>
        <v>-1.1053911708415893</v>
      </c>
      <c r="AP713">
        <f t="shared" si="233"/>
        <v>-0.41058389543086649</v>
      </c>
      <c r="AQ713">
        <f t="shared" si="234"/>
        <v>-0.52203563812490583</v>
      </c>
      <c r="AR713" s="18" t="str">
        <f t="shared" si="235"/>
        <v>B. 외부미화형</v>
      </c>
      <c r="AS713">
        <f t="shared" si="236"/>
        <v>3.393939393939394</v>
      </c>
      <c r="AT713">
        <f t="shared" si="237"/>
        <v>3.4761904761904758</v>
      </c>
      <c r="AU713">
        <f t="shared" si="238"/>
        <v>3.513513513513514</v>
      </c>
      <c r="AV713">
        <f t="shared" si="239"/>
        <v>3.0769230769230771</v>
      </c>
    </row>
    <row r="714" spans="1:48" x14ac:dyDescent="0.3">
      <c r="A714" t="s">
        <v>162</v>
      </c>
      <c r="B714" t="s">
        <v>153</v>
      </c>
      <c r="C714">
        <v>2023</v>
      </c>
      <c r="D714" t="s">
        <v>90</v>
      </c>
      <c r="E714">
        <v>6</v>
      </c>
      <c r="F714">
        <v>4</v>
      </c>
      <c r="G714">
        <v>6</v>
      </c>
      <c r="H714">
        <v>6</v>
      </c>
      <c r="I714">
        <f t="shared" si="220"/>
        <v>6</v>
      </c>
      <c r="J714">
        <f t="array" ref="J714">STDEV(IF(($B$3:$B$722=$B714)*($C$3:$C$722=$C714)*($D$3:$D$722=$D714),$E$3:$E$722))</f>
        <v>0.94280904158206336</v>
      </c>
      <c r="K714">
        <f t="shared" si="221"/>
        <v>5.8</v>
      </c>
      <c r="L714">
        <f t="array" ref="L714">STDEV(IF(($B$3:$B$722=$B714)*($C$3:$C$722=$C714)*($D$3:$D$722=$D714),$F$3:$F$722))</f>
        <v>1.4757295747452446</v>
      </c>
      <c r="M714">
        <f t="shared" si="222"/>
        <v>7</v>
      </c>
      <c r="N714">
        <f t="array" ref="N714">STDEV(IF(($B$3:$B$722=$B714)*($C$3:$C$722=$C714)*($D$3:$D$722=$D714),$G$3:$G$722))</f>
        <v>1.0540925533894598</v>
      </c>
      <c r="O714">
        <f t="shared" si="223"/>
        <v>5.4</v>
      </c>
      <c r="P714">
        <f t="array" ref="P714">STDEV(IF(($B$3:$B$722=$B714)*($C$3:$C$722=$C714)*($D$3:$D$722=$D714),$H$3:$H$722))</f>
        <v>1.3498971154211048</v>
      </c>
      <c r="Q714" s="35">
        <f t="shared" si="224"/>
        <v>0</v>
      </c>
      <c r="R714">
        <f t="shared" si="225"/>
        <v>-1.2197356689220884</v>
      </c>
      <c r="S714">
        <f t="shared" si="226"/>
        <v>-0.94868329805051377</v>
      </c>
      <c r="T714">
        <f t="shared" si="227"/>
        <v>0.44447831849231539</v>
      </c>
      <c r="U714" s="22">
        <v>0.23436738197424889</v>
      </c>
      <c r="V714">
        <v>91</v>
      </c>
      <c r="W714">
        <v>31</v>
      </c>
      <c r="X714">
        <v>111</v>
      </c>
      <c r="Y714">
        <v>233</v>
      </c>
      <c r="Z714">
        <v>3.393939393939394</v>
      </c>
      <c r="AA714">
        <v>3.1818181818181821</v>
      </c>
      <c r="AB714">
        <v>4.1212121212121211</v>
      </c>
      <c r="AC714">
        <v>3.545454545454545</v>
      </c>
      <c r="AD714">
        <v>3.1212121212121211</v>
      </c>
      <c r="AE714">
        <v>2.606060606060606</v>
      </c>
      <c r="AF714">
        <v>33</v>
      </c>
      <c r="AG714" s="28">
        <f t="shared" si="228"/>
        <v>3.6161616161616159</v>
      </c>
      <c r="AH714" s="31">
        <f t="shared" si="229"/>
        <v>2.8636363636363633</v>
      </c>
      <c r="AI714" s="22" cm="1">
        <f t="array" ref="AI714">IF(U714="",0,IFERROR((U714-AVERAGEIFS($U$3:$U$722,$A$3:$A$722,$A714))/_xlfn.STDEV.S(_xlfn._xlws.FILTER($U$3:$U$722,$A$3:$A$722=$A714)),0))</f>
        <v>1.2490330052808496</v>
      </c>
      <c r="AJ714" s="25">
        <f t="array" ref="AJ714">IFERROR((Z714-AVERAGEIFS($Z$3:$Z$722,$A$3:$A$722,$A714))/_xlfn.STDEV.S(_xlfn._xlws.FILTER($Z$3:$Z$722,$A$3:$A$722=$A714)),"")</f>
        <v>0.28333101441860148</v>
      </c>
      <c r="AK714" s="28">
        <f t="array" ref="AK714">IFERROR((AG714-AVERAGEIFS($AG$3:$AG$722,$A$3:$A$722,$A714))/_xlfn.STDEV.S(_xlfn._xlws.FILTER($AG$3:$AG$722,$A$3:$A$722=$A714)),"")</f>
        <v>1.6466612106946963</v>
      </c>
      <c r="AL714" s="31">
        <f t="array" ref="AL714">IFERROR((AH714-AVERAGEIFS($AH$3:$AH$722,$A$3:$A$722,$A714))/_xlfn.STDEV.S(_xlfn._xlws.FILTER($AH$3:$AH$722,$A$3:$A$722=$A714)),"")</f>
        <v>0.98058502073562614</v>
      </c>
      <c r="AM714" s="18">
        <f t="shared" si="230"/>
        <v>1.2490330052808496</v>
      </c>
      <c r="AN714" s="18">
        <f t="shared" si="231"/>
        <v>0.28333101441860148</v>
      </c>
      <c r="AO714">
        <f t="shared" si="232"/>
        <v>0.96570199086224817</v>
      </c>
      <c r="AP714">
        <f t="shared" si="233"/>
        <v>2.5953445087452103</v>
      </c>
      <c r="AQ714">
        <f t="shared" si="234"/>
        <v>0.53610670224331081</v>
      </c>
      <c r="AR714" s="18" t="str">
        <f t="shared" si="235"/>
        <v>D. 균형일치형</v>
      </c>
      <c r="AS714">
        <f t="shared" si="236"/>
        <v>3.4761904761904758</v>
      </c>
      <c r="AT714">
        <f t="shared" si="237"/>
        <v>3.513513513513514</v>
      </c>
      <c r="AU714">
        <f t="shared" si="238"/>
        <v>3.0769230769230771</v>
      </c>
      <c r="AV714">
        <f t="shared" si="239"/>
        <v>3.2</v>
      </c>
    </row>
    <row r="715" spans="1:48" x14ac:dyDescent="0.3">
      <c r="A715" t="s">
        <v>162</v>
      </c>
      <c r="B715" t="s">
        <v>153</v>
      </c>
      <c r="C715">
        <v>2024</v>
      </c>
      <c r="D715" t="s">
        <v>91</v>
      </c>
      <c r="E715">
        <v>8</v>
      </c>
      <c r="F715">
        <v>6</v>
      </c>
      <c r="G715">
        <v>8</v>
      </c>
      <c r="H715">
        <v>8</v>
      </c>
      <c r="I715">
        <f t="shared" si="220"/>
        <v>5.8</v>
      </c>
      <c r="J715">
        <f t="array" ref="J715">STDEV(IF(($B$3:$B$722=$B715)*($C$3:$C$722=$C715)*($D$3:$D$722=$D715),$E$3:$E$722))</f>
        <v>1.1352924243950946</v>
      </c>
      <c r="K715">
        <f t="shared" si="221"/>
        <v>5.6</v>
      </c>
      <c r="L715">
        <f t="array" ref="L715">STDEV(IF(($B$3:$B$722=$B715)*($C$3:$C$722=$C715)*($D$3:$D$722=$D715),$F$3:$F$722))</f>
        <v>1.2649110640673507</v>
      </c>
      <c r="M715">
        <f t="shared" si="222"/>
        <v>7</v>
      </c>
      <c r="N715">
        <f t="array" ref="N715">STDEV(IF(($B$3:$B$722=$B715)*($C$3:$C$722=$C715)*($D$3:$D$722=$D715),$G$3:$G$722))</f>
        <v>1.4142135623730951</v>
      </c>
      <c r="O715">
        <f t="shared" si="223"/>
        <v>5</v>
      </c>
      <c r="P715">
        <f t="array" ref="P715">STDEV(IF(($B$3:$B$722=$B715)*($C$3:$C$722=$C715)*($D$3:$D$722=$D715),$H$3:$H$722))</f>
        <v>1.9436506316151001</v>
      </c>
      <c r="Q715" s="35">
        <f t="shared" si="224"/>
        <v>1.9378267243985197</v>
      </c>
      <c r="R715">
        <f t="shared" si="225"/>
        <v>0.3162277660168385</v>
      </c>
      <c r="S715">
        <f t="shared" si="226"/>
        <v>0.70710678118654746</v>
      </c>
      <c r="T715">
        <f t="shared" si="227"/>
        <v>1.5434872662825796</v>
      </c>
      <c r="U715" s="22">
        <v>-0.1060861650485436</v>
      </c>
      <c r="V715">
        <v>51</v>
      </c>
      <c r="W715">
        <v>102</v>
      </c>
      <c r="X715">
        <v>259</v>
      </c>
      <c r="Y715">
        <v>412</v>
      </c>
      <c r="Z715" s="25">
        <v>3.4761904761904758</v>
      </c>
      <c r="AA715" s="28">
        <v>3.333333333333333</v>
      </c>
      <c r="AB715" s="28">
        <v>4</v>
      </c>
      <c r="AC715" s="28">
        <v>2.952380952380953</v>
      </c>
      <c r="AD715" s="31">
        <v>3</v>
      </c>
      <c r="AE715" s="31">
        <v>2.6190476190476191</v>
      </c>
      <c r="AF715">
        <v>21</v>
      </c>
      <c r="AG715" s="28">
        <f t="shared" si="228"/>
        <v>3.4285714285714288</v>
      </c>
      <c r="AH715" s="31">
        <f t="shared" si="229"/>
        <v>2.8095238095238093</v>
      </c>
      <c r="AI715" s="22" cm="1">
        <f t="array" ref="AI715">IF(U715="",0,IFERROR((U715-AVERAGEIFS($U$3:$U$722,$A$3:$A$722,$A715))/_xlfn.STDEV.S(_xlfn._xlws.FILTER($U$3:$U$722,$A$3:$A$722=$A715)),0))</f>
        <v>-0.55952204410573581</v>
      </c>
      <c r="AJ715" s="25">
        <f t="array" ref="AJ715">IFERROR((Z715-AVERAGEIFS($Z$3:$Z$722,$A$3:$A$722,$A715))/_xlfn.STDEV.S(_xlfn._xlws.FILTER($Z$3:$Z$722,$A$3:$A$722=$A715)),"")</f>
        <v>0.68412758763402082</v>
      </c>
      <c r="AK715" s="28">
        <f t="array" ref="AK715">IFERROR((AG715-AVERAGEIFS($AG$3:$AG$722,$A$3:$A$722,$A715))/_xlfn.STDEV.S(_xlfn._xlws.FILTER($AG$3:$AG$722,$A$3:$A$722=$A715)),"")</f>
        <v>0.24353484608827006</v>
      </c>
      <c r="AL715" s="31">
        <f t="array" ref="AL715">IFERROR((AH715-AVERAGEIFS($AH$3:$AH$722,$A$3:$A$722,$A715))/_xlfn.STDEV.S(_xlfn._xlws.FILTER($AH$3:$AH$722,$A$3:$A$722=$A715)),"")</f>
        <v>0.72123640790027865</v>
      </c>
      <c r="AM715" s="18">
        <f t="shared" si="230"/>
        <v>-2.4973487685042555</v>
      </c>
      <c r="AN715" s="18">
        <f t="shared" si="231"/>
        <v>-1.253699136764499</v>
      </c>
      <c r="AO715">
        <f t="shared" si="232"/>
        <v>-1.2436496317397565</v>
      </c>
      <c r="AP715">
        <f t="shared" si="233"/>
        <v>-0.46357193509827743</v>
      </c>
      <c r="AQ715">
        <f t="shared" si="234"/>
        <v>-0.82225085838230094</v>
      </c>
      <c r="AR715" s="18" t="str">
        <f t="shared" si="235"/>
        <v>A. 총체적과장형</v>
      </c>
      <c r="AS715">
        <f t="shared" si="236"/>
        <v>3.513513513513514</v>
      </c>
      <c r="AT715">
        <f t="shared" si="237"/>
        <v>3.0769230769230771</v>
      </c>
      <c r="AU715">
        <f t="shared" si="238"/>
        <v>3.2</v>
      </c>
      <c r="AV715">
        <f t="shared" si="239"/>
        <v>3.416666666666667</v>
      </c>
    </row>
    <row r="716" spans="1:48" x14ac:dyDescent="0.3">
      <c r="A716" t="s">
        <v>162</v>
      </c>
      <c r="B716" t="s">
        <v>153</v>
      </c>
      <c r="C716">
        <v>2024</v>
      </c>
      <c r="D716" t="s">
        <v>92</v>
      </c>
      <c r="E716">
        <v>8</v>
      </c>
      <c r="F716">
        <v>6</v>
      </c>
      <c r="G716">
        <v>8</v>
      </c>
      <c r="H716">
        <v>8</v>
      </c>
      <c r="I716">
        <f t="shared" si="220"/>
        <v>5.8</v>
      </c>
      <c r="J716">
        <f t="array" ref="J716">STDEV(IF(($B$3:$B$722=$B716)*($C$3:$C$722=$C716)*($D$3:$D$722=$D716),$E$3:$E$722))</f>
        <v>1.1352924243950946</v>
      </c>
      <c r="K716">
        <f t="shared" si="221"/>
        <v>5.6</v>
      </c>
      <c r="L716">
        <f t="array" ref="L716">STDEV(IF(($B$3:$B$722=$B716)*($C$3:$C$722=$C716)*($D$3:$D$722=$D716),$F$3:$F$722))</f>
        <v>1.2649110640673507</v>
      </c>
      <c r="M716">
        <f t="shared" si="222"/>
        <v>7</v>
      </c>
      <c r="N716">
        <f t="array" ref="N716">STDEV(IF(($B$3:$B$722=$B716)*($C$3:$C$722=$C716)*($D$3:$D$722=$D716),$G$3:$G$722))</f>
        <v>1.4142135623730951</v>
      </c>
      <c r="O716">
        <f t="shared" si="223"/>
        <v>5</v>
      </c>
      <c r="P716">
        <f t="array" ref="P716">STDEV(IF(($B$3:$B$722=$B716)*($C$3:$C$722=$C716)*($D$3:$D$722=$D716),$H$3:$H$722))</f>
        <v>1.9436506316151001</v>
      </c>
      <c r="Q716" s="35">
        <f t="shared" si="224"/>
        <v>1.9378267243985197</v>
      </c>
      <c r="R716">
        <f t="shared" si="225"/>
        <v>0.3162277660168385</v>
      </c>
      <c r="S716">
        <f t="shared" si="226"/>
        <v>0.70710678118654746</v>
      </c>
      <c r="T716">
        <f t="shared" si="227"/>
        <v>1.5434872662825796</v>
      </c>
      <c r="U716" s="22">
        <v>4.5809615384615303E-2</v>
      </c>
      <c r="V716">
        <v>44</v>
      </c>
      <c r="W716">
        <v>33</v>
      </c>
      <c r="X716">
        <v>79</v>
      </c>
      <c r="Y716">
        <v>156</v>
      </c>
      <c r="Z716" s="25">
        <v>3.513513513513514</v>
      </c>
      <c r="AA716" s="28">
        <v>3.0270270270270272</v>
      </c>
      <c r="AB716" s="28">
        <v>4</v>
      </c>
      <c r="AC716" s="28">
        <v>3.378378378378379</v>
      </c>
      <c r="AD716" s="31">
        <v>2.9729729729729728</v>
      </c>
      <c r="AE716" s="31">
        <v>2.5945945945945952</v>
      </c>
      <c r="AF716">
        <v>37</v>
      </c>
      <c r="AG716" s="28">
        <f t="shared" si="228"/>
        <v>3.468468468468469</v>
      </c>
      <c r="AH716" s="31">
        <f t="shared" si="229"/>
        <v>2.7837837837837842</v>
      </c>
      <c r="AI716" s="22" cm="1">
        <f t="array" ref="AI716">IF(U716="",0,IFERROR((U716-AVERAGEIFS($U$3:$U$722,$A$3:$A$722,$A716))/_xlfn.STDEV.S(_xlfn._xlws.FILTER($U$3:$U$722,$A$3:$A$722=$A716)),0))</f>
        <v>0.24737770208640589</v>
      </c>
      <c r="AJ716" s="25">
        <f t="array" ref="AJ716">IFERROR((Z716-AVERAGEIFS($Z$3:$Z$722,$A$3:$A$722,$A716))/_xlfn.STDEV.S(_xlfn._xlws.FILTER($Z$3:$Z$722,$A$3:$A$722=$A716)),"")</f>
        <v>0.86599687192381103</v>
      </c>
      <c r="AK716" s="28">
        <f t="array" ref="AK716">IFERROR((AG716-AVERAGEIFS($AG$3:$AG$722,$A$3:$A$722,$A716))/_xlfn.STDEV.S(_xlfn._xlws.FILTER($AG$3:$AG$722,$A$3:$A$722=$A716)),"")</f>
        <v>0.54195444504718659</v>
      </c>
      <c r="AL716" s="31">
        <f t="array" ref="AL716">IFERROR((AH716-AVERAGEIFS($AH$3:$AH$722,$A$3:$A$722,$A716))/_xlfn.STDEV.S(_xlfn._xlws.FILTER($AH$3:$AH$722,$A$3:$A$722=$A716)),"")</f>
        <v>0.59787058125427839</v>
      </c>
      <c r="AM716" s="18">
        <f t="shared" si="230"/>
        <v>-1.6904490223121138</v>
      </c>
      <c r="AN716" s="18">
        <f t="shared" si="231"/>
        <v>-1.0718298524747087</v>
      </c>
      <c r="AO716">
        <f t="shared" si="232"/>
        <v>-0.61861916983740517</v>
      </c>
      <c r="AP716">
        <f t="shared" si="233"/>
        <v>-0.16515233613936087</v>
      </c>
      <c r="AQ716">
        <f t="shared" si="234"/>
        <v>-0.94561668502830121</v>
      </c>
      <c r="AR716" s="18" t="str">
        <f t="shared" si="235"/>
        <v>A. 총체적과장형</v>
      </c>
      <c r="AS716">
        <f t="shared" si="236"/>
        <v>3.0769230769230771</v>
      </c>
      <c r="AT716">
        <f t="shared" si="237"/>
        <v>3.2</v>
      </c>
      <c r="AU716">
        <f t="shared" si="238"/>
        <v>3.416666666666667</v>
      </c>
      <c r="AV716">
        <f t="shared" si="239"/>
        <v>3.5</v>
      </c>
    </row>
    <row r="717" spans="1:48" x14ac:dyDescent="0.3">
      <c r="A717" t="s">
        <v>162</v>
      </c>
      <c r="B717" t="s">
        <v>153</v>
      </c>
      <c r="C717">
        <v>2024</v>
      </c>
      <c r="D717" t="s">
        <v>93</v>
      </c>
      <c r="E717">
        <v>8</v>
      </c>
      <c r="F717">
        <v>6</v>
      </c>
      <c r="G717">
        <v>8</v>
      </c>
      <c r="H717">
        <v>8</v>
      </c>
      <c r="I717">
        <f t="shared" si="220"/>
        <v>5.8</v>
      </c>
      <c r="J717">
        <f t="array" ref="J717">STDEV(IF(($B$3:$B$722=$B717)*($C$3:$C$722=$C717)*($D$3:$D$722=$D717),$E$3:$E$722))</f>
        <v>1.1352924243950946</v>
      </c>
      <c r="K717">
        <f t="shared" si="221"/>
        <v>5.6</v>
      </c>
      <c r="L717">
        <f t="array" ref="L717">STDEV(IF(($B$3:$B$722=$B717)*($C$3:$C$722=$C717)*($D$3:$D$722=$D717),$F$3:$F$722))</f>
        <v>1.2649110640673507</v>
      </c>
      <c r="M717">
        <f t="shared" si="222"/>
        <v>7</v>
      </c>
      <c r="N717">
        <f t="array" ref="N717">STDEV(IF(($B$3:$B$722=$B717)*($C$3:$C$722=$C717)*($D$3:$D$722=$D717),$G$3:$G$722))</f>
        <v>1.4142135623730951</v>
      </c>
      <c r="O717">
        <f t="shared" si="223"/>
        <v>5</v>
      </c>
      <c r="P717">
        <f t="array" ref="P717">STDEV(IF(($B$3:$B$722=$B717)*($C$3:$C$722=$C717)*($D$3:$D$722=$D717),$H$3:$H$722))</f>
        <v>1.9436506316151001</v>
      </c>
      <c r="Q717" s="35">
        <f t="shared" si="224"/>
        <v>1.9378267243985197</v>
      </c>
      <c r="R717">
        <f t="shared" si="225"/>
        <v>0.3162277660168385</v>
      </c>
      <c r="S717">
        <f t="shared" si="226"/>
        <v>0.70710678118654746</v>
      </c>
      <c r="T717">
        <f t="shared" si="227"/>
        <v>1.5434872662825796</v>
      </c>
      <c r="U717" s="22">
        <v>0.27795270270270273</v>
      </c>
      <c r="V717">
        <v>68</v>
      </c>
      <c r="W717">
        <v>23</v>
      </c>
      <c r="X717">
        <v>57</v>
      </c>
      <c r="Y717">
        <v>148</v>
      </c>
      <c r="Z717" s="25">
        <v>3.0769230769230771</v>
      </c>
      <c r="AA717" s="28">
        <v>3</v>
      </c>
      <c r="AB717" s="28">
        <v>4.384615384615385</v>
      </c>
      <c r="AC717" s="28">
        <v>3</v>
      </c>
      <c r="AD717" s="31">
        <v>2.4615384615384621</v>
      </c>
      <c r="AE717" s="31">
        <v>2</v>
      </c>
      <c r="AF717">
        <v>13</v>
      </c>
      <c r="AG717" s="28">
        <f t="shared" si="228"/>
        <v>3.4615384615384617</v>
      </c>
      <c r="AH717" s="31">
        <f t="shared" si="229"/>
        <v>2.2307692307692308</v>
      </c>
      <c r="AI717" s="22" cm="1">
        <f t="array" ref="AI717">IF(U717="",0,IFERROR((U717-AVERAGEIFS($U$3:$U$722,$A$3:$A$722,$A717))/_xlfn.STDEV.S(_xlfn._xlws.FILTER($U$3:$U$722,$A$3:$A$722=$A717)),0))</f>
        <v>1.4805666537680005</v>
      </c>
      <c r="AJ717" s="25">
        <f t="array" ref="AJ717">IFERROR((Z717-AVERAGEIFS($Z$3:$Z$722,$A$3:$A$722,$A717))/_xlfn.STDEV.S(_xlfn._xlws.FILTER($Z$3:$Z$722,$A$3:$A$722=$A717)),"")</f>
        <v>-1.2614395835614844</v>
      </c>
      <c r="AK717" s="28">
        <f t="array" ref="AK717">IFERROR((AG717-AVERAGEIFS($AG$3:$AG$722,$A$3:$A$722,$A717))/_xlfn.STDEV.S(_xlfn._xlws.FILTER($AG$3:$AG$722,$A$3:$A$722=$A717)),"")</f>
        <v>0.49011977525283118</v>
      </c>
      <c r="AL717" s="31">
        <f t="array" ref="AL717">IFERROR((AH717-AVERAGEIFS($AH$3:$AH$722,$A$3:$A$722,$A717))/_xlfn.STDEV.S(_xlfn._xlws.FILTER($AH$3:$AH$722,$A$3:$A$722=$A717)),"")</f>
        <v>-2.0525967558402423</v>
      </c>
      <c r="AM717" s="18">
        <f t="shared" si="230"/>
        <v>-0.45726007063051921</v>
      </c>
      <c r="AN717" s="18">
        <f t="shared" si="231"/>
        <v>-3.1992663079600039</v>
      </c>
      <c r="AO717">
        <f t="shared" si="232"/>
        <v>2.7420062373294849</v>
      </c>
      <c r="AP717">
        <f t="shared" si="233"/>
        <v>-0.21698700593371628</v>
      </c>
      <c r="AQ717">
        <f t="shared" si="234"/>
        <v>-3.5960840221228221</v>
      </c>
      <c r="AR717" s="18" t="str">
        <f t="shared" si="235"/>
        <v>A. 총체적과장형</v>
      </c>
      <c r="AS717">
        <f t="shared" si="236"/>
        <v>3.2</v>
      </c>
      <c r="AT717">
        <f t="shared" si="237"/>
        <v>3.416666666666667</v>
      </c>
      <c r="AU717">
        <f t="shared" si="238"/>
        <v>3.5</v>
      </c>
      <c r="AV717">
        <f t="shared" si="239"/>
        <v>3.6842105263157889</v>
      </c>
    </row>
    <row r="718" spans="1:48" x14ac:dyDescent="0.3">
      <c r="A718" t="s">
        <v>162</v>
      </c>
      <c r="B718" t="s">
        <v>153</v>
      </c>
      <c r="C718">
        <v>2024</v>
      </c>
      <c r="D718" t="s">
        <v>94</v>
      </c>
      <c r="E718">
        <v>8</v>
      </c>
      <c r="F718">
        <v>6</v>
      </c>
      <c r="G718">
        <v>8</v>
      </c>
      <c r="H718">
        <v>8</v>
      </c>
      <c r="I718">
        <f t="shared" si="220"/>
        <v>5.8</v>
      </c>
      <c r="J718">
        <f t="array" ref="J718">STDEV(IF(($B$3:$B$722=$B718)*($C$3:$C$722=$C718)*($D$3:$D$722=$D718),$E$3:$E$722))</f>
        <v>1.1352924243950946</v>
      </c>
      <c r="K718">
        <f t="shared" si="221"/>
        <v>5.6</v>
      </c>
      <c r="L718">
        <f t="array" ref="L718">STDEV(IF(($B$3:$B$722=$B718)*($C$3:$C$722=$C718)*($D$3:$D$722=$D718),$F$3:$F$722))</f>
        <v>1.2649110640673507</v>
      </c>
      <c r="M718">
        <f t="shared" si="222"/>
        <v>7</v>
      </c>
      <c r="N718">
        <f t="array" ref="N718">STDEV(IF(($B$3:$B$722=$B718)*($C$3:$C$722=$C718)*($D$3:$D$722=$D718),$G$3:$G$722))</f>
        <v>1.4142135623730951</v>
      </c>
      <c r="O718">
        <f t="shared" si="223"/>
        <v>5</v>
      </c>
      <c r="P718">
        <f t="array" ref="P718">STDEV(IF(($B$3:$B$722=$B718)*($C$3:$C$722=$C718)*($D$3:$D$722=$D718),$H$3:$H$722))</f>
        <v>1.9436506316151001</v>
      </c>
      <c r="Q718" s="35">
        <f t="shared" si="224"/>
        <v>1.9378267243985197</v>
      </c>
      <c r="R718">
        <f t="shared" si="225"/>
        <v>0.3162277660168385</v>
      </c>
      <c r="S718">
        <f t="shared" si="226"/>
        <v>0.70710678118654746</v>
      </c>
      <c r="T718">
        <f t="shared" si="227"/>
        <v>1.5434872662825796</v>
      </c>
      <c r="U718" s="22">
        <v>0.3243497835497835</v>
      </c>
      <c r="V718">
        <v>105</v>
      </c>
      <c r="W718">
        <v>26</v>
      </c>
      <c r="X718">
        <v>100</v>
      </c>
      <c r="Y718">
        <v>231</v>
      </c>
      <c r="Z718" s="25">
        <v>3.2</v>
      </c>
      <c r="AA718" s="28">
        <v>3.25</v>
      </c>
      <c r="AB718" s="28">
        <v>3.7</v>
      </c>
      <c r="AC718" s="28">
        <v>3.2</v>
      </c>
      <c r="AD718" s="31">
        <v>2.9</v>
      </c>
      <c r="AE718" s="31">
        <v>2.5499999999999998</v>
      </c>
      <c r="AF718">
        <v>20</v>
      </c>
      <c r="AG718" s="28">
        <f t="shared" si="228"/>
        <v>3.3833333333333333</v>
      </c>
      <c r="AH718" s="31">
        <f t="shared" si="229"/>
        <v>2.7249999999999996</v>
      </c>
      <c r="AI718" s="22" cm="1">
        <f t="array" ref="AI718">IF(U718="",0,IFERROR((U718-AVERAGEIFS($U$3:$U$722,$A$3:$A$722,$A718))/_xlfn.STDEV.S(_xlfn._xlws.FILTER($U$3:$U$722,$A$3:$A$722=$A718)),0))</f>
        <v>1.7270369155014402</v>
      </c>
      <c r="AJ718" s="25">
        <f t="array" ref="AJ718">IFERROR((Z718-AVERAGEIFS($Z$3:$Z$722,$A$3:$A$722,$A718))/_xlfn.STDEV.S(_xlfn._xlws.FILTER($Z$3:$Z$722,$A$3:$A$722=$A718)),"")</f>
        <v>-0.66170511611039218</v>
      </c>
      <c r="AK718" s="28">
        <f t="array" ref="AK718">IFERROR((AG718-AVERAGEIFS($AG$3:$AG$722,$A$3:$A$722,$A718))/_xlfn.STDEV.S(_xlfn._xlws.FILTER($AG$3:$AG$722,$A$3:$A$722=$A718)),"")</f>
        <v>-9.4834473376436509E-2</v>
      </c>
      <c r="AL718" s="31">
        <f t="array" ref="AL718">IFERROR((AH718-AVERAGEIFS($AH$3:$AH$722,$A$3:$A$722,$A718))/_xlfn.STDEV.S(_xlfn._xlws.FILTER($AH$3:$AH$722,$A$3:$A$722=$A718)),"")</f>
        <v>0.31613387465146431</v>
      </c>
      <c r="AM718" s="18">
        <f t="shared" si="230"/>
        <v>-0.21078980889707943</v>
      </c>
      <c r="AN718" s="18">
        <f t="shared" si="231"/>
        <v>-2.5995318405089121</v>
      </c>
      <c r="AO718">
        <f t="shared" si="232"/>
        <v>2.3887420316118324</v>
      </c>
      <c r="AP718">
        <f t="shared" si="233"/>
        <v>-0.80194125456298393</v>
      </c>
      <c r="AQ718">
        <f t="shared" si="234"/>
        <v>-1.2273533916311152</v>
      </c>
      <c r="AR718" s="18" t="str">
        <f t="shared" si="235"/>
        <v>D. 균형일치형</v>
      </c>
      <c r="AS718">
        <f t="shared" si="236"/>
        <v>3.416666666666667</v>
      </c>
      <c r="AT718">
        <f t="shared" si="237"/>
        <v>3.5</v>
      </c>
      <c r="AU718">
        <f t="shared" si="238"/>
        <v>3.6842105263157889</v>
      </c>
      <c r="AV718">
        <f t="shared" si="239"/>
        <v>3.1578947368421049</v>
      </c>
    </row>
    <row r="719" spans="1:48" x14ac:dyDescent="0.3">
      <c r="A719" t="s">
        <v>162</v>
      </c>
      <c r="B719" t="s">
        <v>153</v>
      </c>
      <c r="C719">
        <v>2025</v>
      </c>
      <c r="D719" t="s">
        <v>95</v>
      </c>
      <c r="E719">
        <v>6</v>
      </c>
      <c r="F719">
        <v>6</v>
      </c>
      <c r="G719">
        <v>6</v>
      </c>
      <c r="H719">
        <v>6</v>
      </c>
      <c r="I719">
        <f t="shared" si="220"/>
        <v>6.2</v>
      </c>
      <c r="J719">
        <f t="array" ref="J719">STDEV(IF(($B$3:$B$722=$B719)*($C$3:$C$722=$C719)*($D$3:$D$722=$D719),$E$3:$E$722))</f>
        <v>0.63245553203367588</v>
      </c>
      <c r="K719">
        <f t="shared" si="221"/>
        <v>5.6</v>
      </c>
      <c r="L719">
        <f t="array" ref="L719">STDEV(IF(($B$3:$B$722=$B719)*($C$3:$C$722=$C719)*($D$3:$D$722=$D719),$F$3:$F$722))</f>
        <v>0.84327404271156636</v>
      </c>
      <c r="M719">
        <f t="shared" si="222"/>
        <v>7</v>
      </c>
      <c r="N719">
        <f t="array" ref="N719">STDEV(IF(($B$3:$B$722=$B719)*($C$3:$C$722=$C719)*($D$3:$D$722=$D719),$G$3:$G$722))</f>
        <v>1.4142135623730951</v>
      </c>
      <c r="O719">
        <f t="shared" si="223"/>
        <v>5.2</v>
      </c>
      <c r="P719">
        <f t="array" ref="P719">STDEV(IF(($B$3:$B$722=$B719)*($C$3:$C$722=$C719)*($D$3:$D$722=$D719),$H$3:$H$722))</f>
        <v>1.3984117975602031</v>
      </c>
      <c r="Q719" s="35">
        <f t="shared" si="224"/>
        <v>-0.31622776601683822</v>
      </c>
      <c r="R719">
        <f t="shared" si="225"/>
        <v>0.47434164902525816</v>
      </c>
      <c r="S719">
        <f t="shared" si="226"/>
        <v>-0.70710678118654746</v>
      </c>
      <c r="T719">
        <f t="shared" si="227"/>
        <v>0.5720775535473549</v>
      </c>
      <c r="U719" s="22">
        <v>-0.26273135135135128</v>
      </c>
      <c r="V719">
        <v>35</v>
      </c>
      <c r="W719">
        <v>81</v>
      </c>
      <c r="X719">
        <v>69</v>
      </c>
      <c r="Y719">
        <v>185</v>
      </c>
      <c r="Z719" s="25">
        <v>3.416666666666667</v>
      </c>
      <c r="AA719" s="28">
        <v>3.083333333333333</v>
      </c>
      <c r="AB719" s="28">
        <v>3.916666666666667</v>
      </c>
      <c r="AC719" s="28">
        <v>3</v>
      </c>
      <c r="AD719" s="31">
        <v>2.75</v>
      </c>
      <c r="AE719" s="31">
        <v>2.166666666666667</v>
      </c>
      <c r="AF719">
        <v>12</v>
      </c>
      <c r="AG719" s="28">
        <f t="shared" si="228"/>
        <v>3.3333333333333335</v>
      </c>
      <c r="AH719" s="31">
        <f t="shared" si="229"/>
        <v>2.4583333333333335</v>
      </c>
      <c r="AI719" s="22" cm="1">
        <f t="array" ref="AI719">IF(U719="",0,IFERROR((U719-AVERAGEIFS($U$3:$U$722,$A$3:$A$722,$A719))/_xlfn.STDEV.S(_xlfn._xlws.FILTER($U$3:$U$722,$A$3:$A$722=$A719)),0))</f>
        <v>-1.3916515523087416</v>
      </c>
      <c r="AJ719" s="25">
        <f t="array" ref="AJ719">IFERROR((Z719-AVERAGEIFS($Z$3:$Z$722,$A$3:$A$722,$A719))/_xlfn.STDEV.S(_xlfn._xlws.FILTER($Z$3:$Z$722,$A$3:$A$722=$A719)),"")</f>
        <v>0.39407743596496897</v>
      </c>
      <c r="AK719" s="28">
        <f t="array" ref="AK719">IFERROR((AG719-AVERAGEIFS($AG$3:$AG$722,$A$3:$A$722,$A719))/_xlfn.STDEV.S(_xlfn._xlws.FILTER($AG$3:$AG$722,$A$3:$A$722=$A719)),"")</f>
        <v>-0.46882161594268751</v>
      </c>
      <c r="AL719" s="31">
        <f t="array" ref="AL719">IFERROR((AH719-AVERAGEIFS($AH$3:$AH$722,$A$3:$A$722,$A719))/_xlfn.STDEV.S(_xlfn._xlws.FILTER($AH$3:$AH$722,$A$3:$A$722=$A719)),"")</f>
        <v>-0.9619360894011284</v>
      </c>
      <c r="AM719" s="18">
        <f t="shared" si="230"/>
        <v>-1.0754237862919034</v>
      </c>
      <c r="AN719" s="18">
        <f t="shared" si="231"/>
        <v>0.71030520198180724</v>
      </c>
      <c r="AO719">
        <f t="shared" si="232"/>
        <v>-1.7857289882737106</v>
      </c>
      <c r="AP719">
        <f t="shared" si="233"/>
        <v>0.23828516524385995</v>
      </c>
      <c r="AQ719">
        <f t="shared" si="234"/>
        <v>-1.5340136429484832</v>
      </c>
      <c r="AR719" s="18" t="str">
        <f t="shared" si="235"/>
        <v>B. 외부미화형</v>
      </c>
      <c r="AS719">
        <f t="shared" si="236"/>
        <v>3.5</v>
      </c>
      <c r="AT719">
        <f t="shared" si="237"/>
        <v>3.6842105263157889</v>
      </c>
      <c r="AU719">
        <f t="shared" si="238"/>
        <v>3.1578947368421049</v>
      </c>
      <c r="AV719" t="str">
        <f t="shared" si="239"/>
        <v/>
      </c>
    </row>
    <row r="720" spans="1:48" x14ac:dyDescent="0.3">
      <c r="A720" t="s">
        <v>162</v>
      </c>
      <c r="B720" t="s">
        <v>153</v>
      </c>
      <c r="C720">
        <v>2025</v>
      </c>
      <c r="D720" t="s">
        <v>96</v>
      </c>
      <c r="E720">
        <v>6</v>
      </c>
      <c r="F720">
        <v>6</v>
      </c>
      <c r="G720">
        <v>6</v>
      </c>
      <c r="H720">
        <v>6</v>
      </c>
      <c r="I720">
        <f t="shared" si="220"/>
        <v>6.2</v>
      </c>
      <c r="J720">
        <f t="array" ref="J720">STDEV(IF(($B$3:$B$722=$B720)*($C$3:$C$722=$C720)*($D$3:$D$722=$D720),$E$3:$E$722))</f>
        <v>0.63245553203367588</v>
      </c>
      <c r="K720">
        <f t="shared" si="221"/>
        <v>5.6</v>
      </c>
      <c r="L720">
        <f t="array" ref="L720">STDEV(IF(($B$3:$B$722=$B720)*($C$3:$C$722=$C720)*($D$3:$D$722=$D720),$F$3:$F$722))</f>
        <v>0.84327404271156636</v>
      </c>
      <c r="M720">
        <f t="shared" si="222"/>
        <v>7</v>
      </c>
      <c r="N720">
        <f t="array" ref="N720">STDEV(IF(($B$3:$B$722=$B720)*($C$3:$C$722=$C720)*($D$3:$D$722=$D720),$G$3:$G$722))</f>
        <v>1.4142135623730951</v>
      </c>
      <c r="O720">
        <f t="shared" si="223"/>
        <v>5.2</v>
      </c>
      <c r="P720">
        <f t="array" ref="P720">STDEV(IF(($B$3:$B$722=$B720)*($C$3:$C$722=$C720)*($D$3:$D$722=$D720),$H$3:$H$722))</f>
        <v>1.3984117975602031</v>
      </c>
      <c r="Q720" s="35">
        <f t="shared" si="224"/>
        <v>-0.31622776601683822</v>
      </c>
      <c r="R720">
        <f t="shared" si="225"/>
        <v>0.47434164902525816</v>
      </c>
      <c r="S720">
        <f t="shared" si="226"/>
        <v>-0.70710678118654746</v>
      </c>
      <c r="T720">
        <f t="shared" si="227"/>
        <v>0.5720775535473549</v>
      </c>
      <c r="U720" s="22">
        <v>-1.3073076923076901E-2</v>
      </c>
      <c r="V720">
        <v>53</v>
      </c>
      <c r="W720">
        <v>51</v>
      </c>
      <c r="X720">
        <v>78</v>
      </c>
      <c r="Y720">
        <v>182</v>
      </c>
      <c r="Z720" s="25">
        <v>3.5</v>
      </c>
      <c r="AA720" s="28">
        <v>3.2777777777777781</v>
      </c>
      <c r="AB720" s="28">
        <v>3.833333333333333</v>
      </c>
      <c r="AC720" s="28">
        <v>3.333333333333333</v>
      </c>
      <c r="AD720" s="31">
        <v>3.166666666666667</v>
      </c>
      <c r="AE720" s="31">
        <v>2.666666666666667</v>
      </c>
      <c r="AF720">
        <v>18</v>
      </c>
      <c r="AG720" s="28">
        <f t="shared" si="228"/>
        <v>3.481481481481481</v>
      </c>
      <c r="AH720" s="31">
        <f t="shared" si="229"/>
        <v>2.916666666666667</v>
      </c>
      <c r="AI720" s="22" cm="1">
        <f t="array" ref="AI720">IF(U720="",0,IFERROR((U720-AVERAGEIFS($U$3:$U$722,$A$3:$A$722,$A720))/_xlfn.STDEV.S(_xlfn._xlws.FILTER($U$3:$U$722,$A$3:$A$722=$A720)),0))</f>
        <v>-6.541854111861492E-2</v>
      </c>
      <c r="AJ720" s="25">
        <f t="array" ref="AJ720">IFERROR((Z720-AVERAGEIFS($Z$3:$Z$722,$A$3:$A$722,$A720))/_xlfn.STDEV.S(_xlfn._xlws.FILTER($Z$3:$Z$722,$A$3:$A$722=$A720)),"")</f>
        <v>0.80014764830164464</v>
      </c>
      <c r="AK720" s="28">
        <f t="array" ref="AK720">IFERROR((AG720-AVERAGEIFS($AG$3:$AG$722,$A$3:$A$722,$A720))/_xlfn.STDEV.S(_xlfn._xlws.FILTER($AG$3:$AG$722,$A$3:$A$722=$A720)),"")</f>
        <v>0.63928843610546249</v>
      </c>
      <c r="AL720" s="31">
        <f t="array" ref="AL720">IFERROR((AH720-AVERAGEIFS($AH$3:$AH$722,$A$3:$A$722,$A720))/_xlfn.STDEV.S(_xlfn._xlws.FILTER($AH$3:$AH$722,$A$3:$A$722=$A720)),"")</f>
        <v>1.2347466613142701</v>
      </c>
      <c r="AM720" s="18">
        <f t="shared" si="230"/>
        <v>0.25080922489822333</v>
      </c>
      <c r="AN720" s="18">
        <f t="shared" si="231"/>
        <v>1.1163754143184828</v>
      </c>
      <c r="AO720">
        <f t="shared" si="232"/>
        <v>-0.86556618942025954</v>
      </c>
      <c r="AP720">
        <f t="shared" si="233"/>
        <v>1.3463952172920099</v>
      </c>
      <c r="AQ720">
        <f t="shared" si="234"/>
        <v>0.66266910776691523</v>
      </c>
      <c r="AR720" s="18" t="str">
        <f t="shared" si="235"/>
        <v>D. 균형일치형</v>
      </c>
      <c r="AS720">
        <f t="shared" si="236"/>
        <v>3.6842105263157889</v>
      </c>
      <c r="AT720">
        <f t="shared" si="237"/>
        <v>3.1578947368421049</v>
      </c>
      <c r="AU720" t="str">
        <f t="shared" si="238"/>
        <v/>
      </c>
      <c r="AV720" t="str">
        <f t="shared" si="239"/>
        <v/>
      </c>
    </row>
    <row r="721" spans="1:48" x14ac:dyDescent="0.3">
      <c r="A721" t="s">
        <v>162</v>
      </c>
      <c r="B721" t="s">
        <v>153</v>
      </c>
      <c r="C721">
        <v>2025</v>
      </c>
      <c r="D721" t="s">
        <v>97</v>
      </c>
      <c r="E721">
        <v>6</v>
      </c>
      <c r="F721">
        <v>6</v>
      </c>
      <c r="G721">
        <v>6</v>
      </c>
      <c r="H721">
        <v>6</v>
      </c>
      <c r="I721">
        <f t="shared" si="220"/>
        <v>6.2</v>
      </c>
      <c r="J721">
        <f t="array" ref="J721">STDEV(IF(($B$3:$B$722=$B721)*($C$3:$C$722=$C721)*($D$3:$D$722=$D721),$E$3:$E$722))</f>
        <v>0.63245553203367588</v>
      </c>
      <c r="K721">
        <f t="shared" si="221"/>
        <v>5.6</v>
      </c>
      <c r="L721">
        <f t="array" ref="L721">STDEV(IF(($B$3:$B$722=$B721)*($C$3:$C$722=$C721)*($D$3:$D$722=$D721),$F$3:$F$722))</f>
        <v>0.84327404271156636</v>
      </c>
      <c r="M721">
        <f t="shared" si="222"/>
        <v>7</v>
      </c>
      <c r="N721">
        <f t="array" ref="N721">STDEV(IF(($B$3:$B$722=$B721)*($C$3:$C$722=$C721)*($D$3:$D$722=$D721),$G$3:$G$722))</f>
        <v>1.4142135623730951</v>
      </c>
      <c r="O721">
        <f t="shared" si="223"/>
        <v>5.2</v>
      </c>
      <c r="P721">
        <f t="array" ref="P721">STDEV(IF(($B$3:$B$722=$B721)*($C$3:$C$722=$C721)*($D$3:$D$722=$D721),$H$3:$H$722))</f>
        <v>1.3984117975602031</v>
      </c>
      <c r="Q721" s="35">
        <f t="shared" si="224"/>
        <v>-0.31622776601683822</v>
      </c>
      <c r="R721">
        <f t="shared" si="225"/>
        <v>0.47434164902525816</v>
      </c>
      <c r="S721">
        <f t="shared" si="226"/>
        <v>-0.70710678118654746</v>
      </c>
      <c r="T721">
        <f t="shared" si="227"/>
        <v>0.5720775535473549</v>
      </c>
      <c r="U721" s="22">
        <v>-0.19719101123595509</v>
      </c>
      <c r="V721">
        <v>74</v>
      </c>
      <c r="W721">
        <v>128</v>
      </c>
      <c r="X721">
        <v>65</v>
      </c>
      <c r="Y721">
        <v>267</v>
      </c>
      <c r="Z721" s="25">
        <v>3.6842105263157889</v>
      </c>
      <c r="AA721" s="28">
        <v>3.4210526315789478</v>
      </c>
      <c r="AB721" s="28">
        <v>4</v>
      </c>
      <c r="AC721" s="28">
        <v>3.263157894736842</v>
      </c>
      <c r="AD721" s="31">
        <v>3.2105263157894739</v>
      </c>
      <c r="AE721" s="31">
        <v>2.4736842105263159</v>
      </c>
      <c r="AF721">
        <v>19</v>
      </c>
      <c r="AG721" s="28">
        <f t="shared" si="228"/>
        <v>3.5614035087719298</v>
      </c>
      <c r="AH721" s="31">
        <f t="shared" si="229"/>
        <v>2.8421052631578947</v>
      </c>
      <c r="AI721" s="22" cm="1">
        <f t="array" ref="AI721">IF(U721="",0,IFERROR((U721-AVERAGEIFS($U$3:$U$722,$A$3:$A$722,$A721))/_xlfn.STDEV.S(_xlfn._xlws.FILTER($U$3:$U$722,$A$3:$A$722=$A721)),0))</f>
        <v>-1.0434885970663381</v>
      </c>
      <c r="AJ721" s="25">
        <f t="array" ref="AJ721">IFERROR((Z721-AVERAGEIFS($Z$3:$Z$722,$A$3:$A$722,$A721))/_xlfn.STDEV.S(_xlfn._xlws.FILTER($Z$3:$Z$722,$A$3:$A$722=$A721)),"")</f>
        <v>1.6977765387300863</v>
      </c>
      <c r="AK721" s="28">
        <f t="array" ref="AK721">IFERROR((AG721-AVERAGEIFS($AG$3:$AG$722,$A$3:$A$722,$A721))/_xlfn.STDEV.S(_xlfn._xlws.FILTER($AG$3:$AG$722,$A$3:$A$722=$A721)),"")</f>
        <v>1.2370846483946023</v>
      </c>
      <c r="AL721" s="31">
        <f t="array" ref="AL721">IFERROR((AH721-AVERAGEIFS($AH$3:$AH$722,$A$3:$A$722,$A721))/_xlfn.STDEV.S(_xlfn._xlws.FILTER($AH$3:$AH$722,$A$3:$A$722=$A721)),"")</f>
        <v>0.87739157268114165</v>
      </c>
      <c r="AM721" s="18">
        <f t="shared" si="230"/>
        <v>-0.7272608310494999</v>
      </c>
      <c r="AN721" s="18">
        <f t="shared" si="231"/>
        <v>2.0140043047469245</v>
      </c>
      <c r="AO721">
        <f t="shared" si="232"/>
        <v>-2.7412651357964242</v>
      </c>
      <c r="AP721">
        <f t="shared" si="233"/>
        <v>1.9441914295811498</v>
      </c>
      <c r="AQ721">
        <f t="shared" si="234"/>
        <v>0.30531401913378675</v>
      </c>
      <c r="AR721" s="18" t="str">
        <f t="shared" si="235"/>
        <v>B. 외부미화형</v>
      </c>
      <c r="AS721">
        <f t="shared" si="236"/>
        <v>3.1578947368421049</v>
      </c>
      <c r="AT721" t="str">
        <f t="shared" si="237"/>
        <v/>
      </c>
      <c r="AU721" t="str">
        <f t="shared" si="238"/>
        <v/>
      </c>
      <c r="AV721" t="str">
        <f t="shared" si="239"/>
        <v/>
      </c>
    </row>
    <row r="722" spans="1:48" x14ac:dyDescent="0.3">
      <c r="A722" t="s">
        <v>162</v>
      </c>
      <c r="B722" t="s">
        <v>153</v>
      </c>
      <c r="C722">
        <v>2025</v>
      </c>
      <c r="D722" t="s">
        <v>98</v>
      </c>
      <c r="E722">
        <v>6</v>
      </c>
      <c r="F722">
        <v>6</v>
      </c>
      <c r="G722">
        <v>6</v>
      </c>
      <c r="H722">
        <v>6</v>
      </c>
      <c r="I722">
        <f t="shared" si="220"/>
        <v>6.2</v>
      </c>
      <c r="J722">
        <f t="array" ref="J722">STDEV(IF(($B$3:$B$722=$B722)*($C$3:$C$722=$C722)*($D$3:$D$722=$D722),$E$3:$E$722))</f>
        <v>0.63245553203367588</v>
      </c>
      <c r="K722">
        <f t="shared" si="221"/>
        <v>5.6</v>
      </c>
      <c r="L722">
        <f t="array" ref="L722">STDEV(IF(($B$3:$B$722=$B722)*($C$3:$C$722=$C722)*($D$3:$D$722=$D722),$F$3:$F$722))</f>
        <v>0.84327404271156636</v>
      </c>
      <c r="M722">
        <f t="shared" si="222"/>
        <v>7</v>
      </c>
      <c r="N722">
        <f t="array" ref="N722">STDEV(IF(($B$3:$B$722=$B722)*($C$3:$C$722=$C722)*($D$3:$D$722=$D722),$G$3:$G$722))</f>
        <v>1.4142135623730951</v>
      </c>
      <c r="O722">
        <f t="shared" si="223"/>
        <v>5.2</v>
      </c>
      <c r="P722">
        <f t="array" ref="P722">STDEV(IF(($B$3:$B$722=$B722)*($C$3:$C$722=$C722)*($D$3:$D$722=$D722),$H$3:$H$722))</f>
        <v>1.3984117975602031</v>
      </c>
      <c r="Q722" s="35">
        <f t="shared" si="224"/>
        <v>-0.31622776601683822</v>
      </c>
      <c r="R722">
        <f t="shared" si="225"/>
        <v>0.47434164902525816</v>
      </c>
      <c r="S722">
        <f t="shared" si="226"/>
        <v>-0.70710678118654746</v>
      </c>
      <c r="T722">
        <f t="shared" si="227"/>
        <v>0.5720775535473549</v>
      </c>
      <c r="U722" s="22">
        <v>-9.7367574931880099E-2</v>
      </c>
      <c r="V722">
        <v>72</v>
      </c>
      <c r="W722">
        <v>123</v>
      </c>
      <c r="X722">
        <v>172</v>
      </c>
      <c r="Y722">
        <v>367</v>
      </c>
      <c r="Z722" s="25">
        <v>3.1578947368421049</v>
      </c>
      <c r="AA722" s="28">
        <v>3</v>
      </c>
      <c r="AB722" s="28">
        <v>3.8421052631578951</v>
      </c>
      <c r="AC722" s="28">
        <v>2.8421052631578951</v>
      </c>
      <c r="AD722" s="31">
        <v>2.5789473684210531</v>
      </c>
      <c r="AE722" s="31">
        <v>2.263157894736842</v>
      </c>
      <c r="AF722">
        <v>19</v>
      </c>
      <c r="AG722" s="28">
        <f t="shared" si="228"/>
        <v>3.2280701754385972</v>
      </c>
      <c r="AH722" s="31">
        <f t="shared" si="229"/>
        <v>2.4210526315789478</v>
      </c>
      <c r="AI722" s="22" cm="1">
        <f t="array" ref="AI722">IF(U722="",0,IFERROR((U722-AVERAGEIFS($U$3:$U$722,$A$3:$A$722,$A722))/_xlfn.STDEV.S(_xlfn._xlws.FILTER($U$3:$U$722,$A$3:$A$722=$A722)),0))</f>
        <v>-0.51320720815553744</v>
      </c>
      <c r="AJ722" s="25">
        <f t="array" ref="AJ722">IFERROR((Z722-AVERAGEIFS($Z$3:$Z$722,$A$3:$A$722,$A722))/_xlfn.STDEV.S(_xlfn._xlws.FILTER($Z$3:$Z$722,$A$3:$A$722=$A722)),"")</f>
        <v>-0.86687743392261074</v>
      </c>
      <c r="AK722" s="28">
        <f t="array" ref="AK722">IFERROR((AG722-AVERAGEIFS($AG$3:$AG$722,$A$3:$A$722,$A722))/_xlfn.STDEV.S(_xlfn._xlws.FILTER($AG$3:$AG$722,$A$3:$A$722=$A722)),"")</f>
        <v>-1.2561629687137408</v>
      </c>
      <c r="AL722" s="31">
        <f t="array" ref="AL722">IFERROR((AH722-AVERAGEIFS($AH$3:$AH$722,$A$3:$A$722,$A722))/_xlfn.STDEV.S(_xlfn._xlws.FILTER($AH$3:$AH$722,$A$3:$A$722=$A722)),"")</f>
        <v>-1.1406136337176904</v>
      </c>
      <c r="AM722" s="18">
        <f t="shared" si="230"/>
        <v>-0.19697944213869922</v>
      </c>
      <c r="AN722" s="18">
        <f t="shared" si="231"/>
        <v>-0.55064966790577252</v>
      </c>
      <c r="AO722">
        <f t="shared" si="232"/>
        <v>0.3536702257670733</v>
      </c>
      <c r="AP722">
        <f t="shared" si="233"/>
        <v>-0.54905618752719332</v>
      </c>
      <c r="AQ722">
        <f t="shared" si="234"/>
        <v>-1.7126911872650452</v>
      </c>
      <c r="AR722" s="18" t="str">
        <f t="shared" si="235"/>
        <v>D. 균형일치형</v>
      </c>
      <c r="AS722" t="str">
        <f t="shared" si="236"/>
        <v/>
      </c>
      <c r="AT722" t="str">
        <f t="shared" si="237"/>
        <v/>
      </c>
      <c r="AU722" t="str">
        <f t="shared" si="238"/>
        <v/>
      </c>
      <c r="AV722" t="str">
        <f t="shared" si="239"/>
        <v/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BD15-47F6-4773-8758-50E8A94A4D12}">
  <dimension ref="A1:J721"/>
  <sheetViews>
    <sheetView workbookViewId="0"/>
  </sheetViews>
  <sheetFormatPr defaultRowHeight="16.5" x14ac:dyDescent="0.3"/>
  <cols>
    <col min="1" max="16384" width="9" style="98"/>
  </cols>
  <sheetData>
    <row r="1" spans="1:10" x14ac:dyDescent="0.3">
      <c r="A1" s="98" t="s">
        <v>0</v>
      </c>
      <c r="B1" s="98" t="s">
        <v>3</v>
      </c>
      <c r="C1" s="98" t="s">
        <v>449</v>
      </c>
      <c r="D1" s="98" t="s">
        <v>448</v>
      </c>
      <c r="E1" s="98" t="s">
        <v>38</v>
      </c>
      <c r="F1" s="98" t="s">
        <v>450</v>
      </c>
      <c r="G1" s="98" t="s">
        <v>451</v>
      </c>
      <c r="H1" s="98" t="s">
        <v>452</v>
      </c>
      <c r="I1" s="98" t="s">
        <v>453</v>
      </c>
      <c r="J1" s="98" t="s">
        <v>39</v>
      </c>
    </row>
    <row r="2" spans="1:10" x14ac:dyDescent="0.3">
      <c r="A2" s="98" t="s">
        <v>108</v>
      </c>
      <c r="B2" s="98" t="s">
        <v>87</v>
      </c>
      <c r="C2" s="98">
        <v>0.34644483154481298</v>
      </c>
      <c r="D2" s="98">
        <v>-0.16666669642904899</v>
      </c>
      <c r="E2" s="98" cm="1">
        <f t="array" ref="E2">IFERROR(INDEX(DI_전체데이터!AM$3:AM$722,MATCH(A2&amp;B2,DI_전체데이터!$A$3:$A$722&amp;DI_전체데이터!$D$3:$D$722,0)),"")</f>
        <v>-0.31622776601683722</v>
      </c>
      <c r="F2" s="98">
        <f>IF(A3=A2,C3,"")</f>
        <v>0.34200065817259101</v>
      </c>
      <c r="G2" s="98">
        <f>IF(AND(A4=A2),C4,"")</f>
        <v>0.49237463989098701</v>
      </c>
      <c r="H2" s="98">
        <f>IF(A5=A2,C5,"")</f>
        <v>0.55196395031521195</v>
      </c>
      <c r="I2" s="98">
        <f>IF(A6=A2,C6,"")</f>
        <v>0.37769603664803503</v>
      </c>
      <c r="J2" s="98" cm="1">
        <f t="array" ref="J2">IFERROR(INDEX(DI_전체데이터!AN$3:AN$722,MATCH(A2&amp;B2,DI_전체데이터!$A$3:$A$722&amp;DI_전체데이터!$D$3:$D$722,0)),"")</f>
        <v>-1.1089189865544746</v>
      </c>
    </row>
    <row r="3" spans="1:10" x14ac:dyDescent="0.3">
      <c r="A3" s="98" t="s">
        <v>108</v>
      </c>
      <c r="B3" s="98" t="s">
        <v>88</v>
      </c>
      <c r="C3" s="98">
        <v>0.34200065817259101</v>
      </c>
      <c r="D3" s="98">
        <v>-0.23499999946427699</v>
      </c>
      <c r="E3" s="98" cm="1">
        <f t="array" ref="E3">IFERROR(INDEX(DI_전체데이터!AM$3:AM$722,MATCH(A3&amp;B3,DI_전체데이터!$A$3:$A$722&amp;DI_전체데이터!$D$3:$D$722,0)),"")</f>
        <v>-0.31622776601683722</v>
      </c>
      <c r="F3" s="98">
        <f t="shared" ref="F3:F66" si="0">IF(A4=A3,C4,"")</f>
        <v>0.49237463989098701</v>
      </c>
      <c r="G3" s="98">
        <f t="shared" ref="G3:G66" si="1">IF(AND(A5=A3),C5,"")</f>
        <v>0.55196395031521195</v>
      </c>
      <c r="H3" s="98">
        <f t="shared" ref="H3:H66" si="2">IF(A6=A3,C6,"")</f>
        <v>0.37769603664803503</v>
      </c>
      <c r="I3" s="98">
        <f t="shared" ref="I3:I66" si="3">IF(A7=A3,C7,"")</f>
        <v>0.398598899456442</v>
      </c>
      <c r="J3" s="98" cm="1">
        <f t="array" ref="J3">IFERROR(INDEX(DI_전체데이터!AN$3:AN$722,MATCH(A3&amp;B3,DI_전체데이터!$A$3:$A$722&amp;DI_전체데이터!$D$3:$D$722,0)),"")</f>
        <v>-1.9766574170213711</v>
      </c>
    </row>
    <row r="4" spans="1:10" x14ac:dyDescent="0.3">
      <c r="A4" s="98" t="s">
        <v>108</v>
      </c>
      <c r="B4" s="98" t="s">
        <v>89</v>
      </c>
      <c r="C4" s="98">
        <v>0.49237463989098701</v>
      </c>
      <c r="D4" s="98">
        <v>-2.7233141710265599E-2</v>
      </c>
      <c r="E4" s="98" cm="1">
        <f t="array" ref="E4">IFERROR(INDEX(DI_전체데이터!AM$3:AM$722,MATCH(A4&amp;B4,DI_전체데이터!$A$3:$A$722&amp;DI_전체데이터!$D$3:$D$722,0)),"")</f>
        <v>-0.31622776601683722</v>
      </c>
      <c r="F4" s="98">
        <f t="shared" si="0"/>
        <v>0.55196395031521195</v>
      </c>
      <c r="G4" s="98">
        <f t="shared" si="1"/>
        <v>0.37769603664803503</v>
      </c>
      <c r="H4" s="98">
        <f t="shared" si="2"/>
        <v>0.398598899456442</v>
      </c>
      <c r="I4" s="98">
        <f t="shared" si="3"/>
        <v>0.38897455939108799</v>
      </c>
      <c r="J4" s="98" cm="1">
        <f t="array" ref="J4">IFERROR(INDEX(DI_전체데이터!AN$3:AN$722,MATCH(A4&amp;B4,DI_전체데이터!$A$3:$A$722&amp;DI_전체데이터!$D$3:$D$722,0)),"")</f>
        <v>0.72756446416911136</v>
      </c>
    </row>
    <row r="5" spans="1:10" x14ac:dyDescent="0.3">
      <c r="A5" s="98" t="s">
        <v>108</v>
      </c>
      <c r="B5" s="98" t="s">
        <v>90</v>
      </c>
      <c r="C5" s="98">
        <v>0.55196395031521195</v>
      </c>
      <c r="D5" s="98">
        <v>-0.18129905763402501</v>
      </c>
      <c r="E5" s="98" cm="1">
        <f t="array" ref="E5">IFERROR(INDEX(DI_전체데이터!AM$3:AM$722,MATCH(A5&amp;B5,DI_전체데이터!$A$3:$A$722&amp;DI_전체데이터!$D$3:$D$722,0)),"")</f>
        <v>-0.31622776601683722</v>
      </c>
      <c r="F5" s="98">
        <f t="shared" si="0"/>
        <v>0.37769603664803503</v>
      </c>
      <c r="G5" s="98">
        <f t="shared" si="1"/>
        <v>0.398598899456442</v>
      </c>
      <c r="H5" s="98">
        <f t="shared" si="2"/>
        <v>0.38897455939108799</v>
      </c>
      <c r="I5" s="98">
        <f t="shared" si="3"/>
        <v>0.36351449521339002</v>
      </c>
      <c r="J5" s="98" cm="1">
        <f t="array" ref="J5">IFERROR(INDEX(DI_전체데이터!AN$3:AN$722,MATCH(A5&amp;B5,DI_전체데이터!$A$3:$A$722&amp;DI_전체데이터!$D$3:$D$722,0)),"")</f>
        <v>-1.0272494872164137</v>
      </c>
    </row>
    <row r="6" spans="1:10" x14ac:dyDescent="0.3">
      <c r="A6" s="98" t="s">
        <v>108</v>
      </c>
      <c r="B6" s="98" t="s">
        <v>91</v>
      </c>
      <c r="C6" s="98">
        <v>0.37769603664803503</v>
      </c>
      <c r="D6" s="98">
        <v>7.3446320573577806E-2</v>
      </c>
      <c r="E6" s="98" cm="1">
        <f t="array" ref="E6">IFERROR(INDEX(DI_전체데이터!AM$3:AM$722,MATCH(A6&amp;B6,DI_전체데이터!$A$3:$A$722&amp;DI_전체데이터!$D$3:$D$722,0)),"")</f>
        <v>-1.2875380911312251</v>
      </c>
      <c r="F6" s="98">
        <f t="shared" si="0"/>
        <v>0.398598899456442</v>
      </c>
      <c r="G6" s="98">
        <f t="shared" si="1"/>
        <v>0.38897455939108799</v>
      </c>
      <c r="H6" s="98">
        <f t="shared" si="2"/>
        <v>0.36351449521339002</v>
      </c>
      <c r="I6" s="98">
        <f t="shared" si="3"/>
        <v>0.27915673506571698</v>
      </c>
      <c r="J6" s="98" cm="1">
        <f t="array" ref="J6">IFERROR(INDEX(DI_전체데이터!AN$3:AN$722,MATCH(A6&amp;B6,DI_전체데이터!$A$3:$A$722&amp;DI_전체데이터!$D$3:$D$722,0)),"")</f>
        <v>-0.14902371330927636</v>
      </c>
    </row>
    <row r="7" spans="1:10" x14ac:dyDescent="0.3">
      <c r="A7" s="98" t="s">
        <v>108</v>
      </c>
      <c r="B7" s="98" t="s">
        <v>92</v>
      </c>
      <c r="C7" s="98">
        <v>0.398598899456442</v>
      </c>
      <c r="D7" s="98">
        <v>-0.14691357937389601</v>
      </c>
      <c r="E7" s="98" cm="1">
        <f t="array" ref="E7">IFERROR(INDEX(DI_전체데이터!AM$3:AM$722,MATCH(A7&amp;B7,DI_전체데이터!$A$3:$A$722&amp;DI_전체데이터!$D$3:$D$722,0)),"")</f>
        <v>-0.13552618543578773</v>
      </c>
      <c r="F7" s="98">
        <f t="shared" si="0"/>
        <v>0.38897455939108799</v>
      </c>
      <c r="G7" s="98">
        <f t="shared" si="1"/>
        <v>0.36351449521339002</v>
      </c>
      <c r="H7" s="98">
        <f t="shared" si="2"/>
        <v>0.27915673506571698</v>
      </c>
      <c r="I7" s="98">
        <f t="shared" si="3"/>
        <v>0.31037145744205902</v>
      </c>
      <c r="J7" s="98" cm="1">
        <f t="array" ref="J7">IFERROR(INDEX(DI_전체데이터!AN$3:AN$722,MATCH(A7&amp;B7,DI_전체데이터!$A$3:$A$722&amp;DI_전체데이터!$D$3:$D$722,0)),"")</f>
        <v>-0.41253285301024289</v>
      </c>
    </row>
    <row r="8" spans="1:10" x14ac:dyDescent="0.3">
      <c r="A8" s="98" t="s">
        <v>108</v>
      </c>
      <c r="B8" s="98" t="s">
        <v>93</v>
      </c>
      <c r="C8" s="98">
        <v>0.38897455939108799</v>
      </c>
      <c r="D8" s="98">
        <v>4.8409410004181197E-2</v>
      </c>
      <c r="E8" s="98" cm="1">
        <f t="array" ref="E8">IFERROR(INDEX(DI_전체데이터!AM$3:AM$722,MATCH(A8&amp;B8,DI_전체데이터!$A$3:$A$722&amp;DI_전체데이터!$D$3:$D$722,0)),"")</f>
        <v>0.37227839754316061</v>
      </c>
      <c r="F8" s="98">
        <f t="shared" si="0"/>
        <v>0.36351449521339002</v>
      </c>
      <c r="G8" s="98">
        <f t="shared" si="1"/>
        <v>0.27915673506571698</v>
      </c>
      <c r="H8" s="98">
        <f t="shared" si="2"/>
        <v>0.31037145744205902</v>
      </c>
      <c r="I8" s="98">
        <f t="shared" si="3"/>
        <v>0.234494888239039</v>
      </c>
      <c r="J8" s="98" cm="1">
        <f t="array" ref="J8">IFERROR(INDEX(DI_전체데이터!AN$3:AN$722,MATCH(A8&amp;B8,DI_전체데이터!$A$3:$A$722&amp;DI_전체데이터!$D$3:$D$722,0)),"")</f>
        <v>0.92896822183104544</v>
      </c>
    </row>
    <row r="9" spans="1:10" x14ac:dyDescent="0.3">
      <c r="A9" s="98" t="s">
        <v>108</v>
      </c>
      <c r="B9" s="98" t="s">
        <v>94</v>
      </c>
      <c r="C9" s="98">
        <v>0.36351449521339002</v>
      </c>
      <c r="D9" s="98">
        <v>-0.19947502067770001</v>
      </c>
      <c r="E9" s="98" cm="1">
        <f t="array" ref="E9">IFERROR(INDEX(DI_전체데이터!AM$3:AM$722,MATCH(A9&amp;B9,DI_전체데이터!$A$3:$A$722&amp;DI_전체데이터!$D$3:$D$722,0)),"")</f>
        <v>-0.13552618543578773</v>
      </c>
      <c r="F9" s="98">
        <f t="shared" si="0"/>
        <v>0.27915673506571698</v>
      </c>
      <c r="G9" s="98">
        <f t="shared" si="1"/>
        <v>0.31037145744205902</v>
      </c>
      <c r="H9" s="98">
        <f t="shared" si="2"/>
        <v>0.234494888239039</v>
      </c>
      <c r="I9" s="98">
        <f t="shared" si="3"/>
        <v>0.20988746527999899</v>
      </c>
      <c r="J9" s="98" cm="1">
        <f t="array" ref="J9">IFERROR(INDEX(DI_전체데이터!AN$3:AN$722,MATCH(A9&amp;B9,DI_전체데이터!$A$3:$A$722&amp;DI_전체데이터!$D$3:$D$722,0)),"")</f>
        <v>1.0221280186950248</v>
      </c>
    </row>
    <row r="10" spans="1:10" x14ac:dyDescent="0.3">
      <c r="A10" s="98" t="s">
        <v>108</v>
      </c>
      <c r="B10" s="98" t="s">
        <v>95</v>
      </c>
      <c r="C10" s="98">
        <v>0.27915673506571698</v>
      </c>
      <c r="D10" s="98">
        <v>3.0539071485480698E-2</v>
      </c>
      <c r="E10" s="98" cm="1">
        <f t="array" ref="E10">IFERROR(INDEX(DI_전체데이터!AM$3:AM$722,MATCH(A10&amp;B10,DI_전체데이터!$A$3:$A$722&amp;DI_전체데이터!$D$3:$D$722,0)),"")</f>
        <v>0.1005602284730987</v>
      </c>
      <c r="F10" s="98">
        <f t="shared" si="0"/>
        <v>0.31037145744205902</v>
      </c>
      <c r="G10" s="98">
        <f t="shared" si="1"/>
        <v>0.234494888239039</v>
      </c>
      <c r="H10" s="98">
        <f t="shared" si="2"/>
        <v>0.20988746527999899</v>
      </c>
      <c r="I10" s="98" t="str">
        <f t="shared" si="3"/>
        <v/>
      </c>
      <c r="J10" s="98" cm="1">
        <f t="array" ref="J10">IFERROR(INDEX(DI_전체데이터!AN$3:AN$722,MATCH(A10&amp;B10,DI_전체데이터!$A$3:$A$722&amp;DI_전체데이터!$D$3:$D$722,0)),"")</f>
        <v>-0.22199122867930127</v>
      </c>
    </row>
    <row r="11" spans="1:10" x14ac:dyDescent="0.3">
      <c r="A11" s="98" t="s">
        <v>108</v>
      </c>
      <c r="B11" s="98" t="s">
        <v>96</v>
      </c>
      <c r="C11" s="98">
        <v>0.31037145744205902</v>
      </c>
      <c r="D11" s="98">
        <v>2.2399946161628399E-2</v>
      </c>
      <c r="E11" s="98" cm="1">
        <f t="array" ref="E11">IFERROR(INDEX(DI_전체데이터!AM$3:AM$722,MATCH(A11&amp;B11,DI_전체데이터!$A$3:$A$722&amp;DI_전체데이터!$D$3:$D$722,0)),"")</f>
        <v>0.1005602284730987</v>
      </c>
      <c r="F11" s="98">
        <f t="shared" si="0"/>
        <v>0.234494888239039</v>
      </c>
      <c r="G11" s="98">
        <f t="shared" si="1"/>
        <v>0.20988746527999899</v>
      </c>
      <c r="H11" s="98" t="str">
        <f t="shared" si="2"/>
        <v/>
      </c>
      <c r="I11" s="98" t="str">
        <f t="shared" si="3"/>
        <v/>
      </c>
      <c r="J11" s="98" cm="1">
        <f t="array" ref="J11">IFERROR(INDEX(DI_전체데이터!AN$3:AN$722,MATCH(A11&amp;B11,DI_전체데이터!$A$3:$A$722&amp;DI_전체데이터!$D$3:$D$722,0)),"")</f>
        <v>1.2582144326039111</v>
      </c>
    </row>
    <row r="12" spans="1:10" x14ac:dyDescent="0.3">
      <c r="A12" s="98" t="s">
        <v>108</v>
      </c>
      <c r="B12" s="98" t="s">
        <v>97</v>
      </c>
      <c r="C12" s="98">
        <v>0.234494888239039</v>
      </c>
      <c r="D12" s="98">
        <v>-0.104624497709307</v>
      </c>
      <c r="E12" s="98" cm="1">
        <f t="array" ref="E12">IFERROR(INDEX(DI_전체데이터!AM$3:AM$722,MATCH(A12&amp;B12,DI_전체데이터!$A$3:$A$722&amp;DI_전체데이터!$D$3:$D$722,0)),"")</f>
        <v>0.1005602284730987</v>
      </c>
      <c r="F12" s="98">
        <f t="shared" si="0"/>
        <v>0.20988746527999899</v>
      </c>
      <c r="G12" s="98" t="str">
        <f t="shared" si="1"/>
        <v/>
      </c>
      <c r="H12" s="98" t="str">
        <f t="shared" si="2"/>
        <v/>
      </c>
      <c r="I12" s="98" t="str">
        <f t="shared" si="3"/>
        <v/>
      </c>
      <c r="J12" s="98" cm="1">
        <f t="array" ref="J12">IFERROR(INDEX(DI_전체데이터!AN$3:AN$722,MATCH(A12&amp;B12,DI_전체데이터!$A$3:$A$722&amp;DI_전체데이터!$D$3:$D$722,0)),"")</f>
        <v>-1.1755852604675243</v>
      </c>
    </row>
    <row r="13" spans="1:10" x14ac:dyDescent="0.3">
      <c r="A13" s="98" t="s">
        <v>108</v>
      </c>
      <c r="B13" s="98" t="s">
        <v>98</v>
      </c>
      <c r="C13" s="98">
        <v>0.20988746527999899</v>
      </c>
      <c r="D13" s="98">
        <v>-9.7731212620977101E-2</v>
      </c>
      <c r="E13" s="98" cm="1">
        <f t="array" ref="E13">IFERROR(INDEX(DI_전체데이터!AM$3:AM$722,MATCH(A13&amp;B13,DI_전체데이터!$A$3:$A$722&amp;DI_전체데이터!$D$3:$D$722,0)),"")</f>
        <v>0.74476755118958748</v>
      </c>
      <c r="F13" s="98" t="str">
        <f t="shared" si="0"/>
        <v/>
      </c>
      <c r="G13" s="98" t="str">
        <f t="shared" si="1"/>
        <v/>
      </c>
      <c r="H13" s="98" t="str">
        <f t="shared" si="2"/>
        <v/>
      </c>
      <c r="I13" s="98" t="str">
        <f t="shared" si="3"/>
        <v/>
      </c>
      <c r="J13" s="98" cm="1">
        <f t="array" ref="J13">IFERROR(INDEX(DI_전체데이터!AN$3:AN$722,MATCH(A13&amp;B13,DI_전체데이터!$A$3:$A$722&amp;DI_전체데이터!$D$3:$D$722,0)),"")</f>
        <v>0.73030891704136658</v>
      </c>
    </row>
    <row r="14" spans="1:10" x14ac:dyDescent="0.3">
      <c r="A14" s="98" t="s">
        <v>110</v>
      </c>
      <c r="B14" s="98" t="s">
        <v>87</v>
      </c>
      <c r="C14" s="98">
        <v>0.379101943693125</v>
      </c>
      <c r="D14" s="98">
        <v>1.33333634222823E-2</v>
      </c>
      <c r="E14" s="98" cm="1">
        <f t="array" ref="E14">IFERROR(INDEX(DI_전체데이터!AM$3:AM$722,MATCH(A14&amp;B14,DI_전체데이터!$A$3:$A$722&amp;DI_전체데이터!$D$3:$D$722,0)),"")</f>
        <v>-0.31622776601683722</v>
      </c>
      <c r="F14" s="98">
        <f t="shared" si="0"/>
        <v>0.33936640065510598</v>
      </c>
      <c r="G14" s="98">
        <f t="shared" si="1"/>
        <v>0.43571315175000103</v>
      </c>
      <c r="H14" s="98">
        <f t="shared" si="2"/>
        <v>0.44234225916164699</v>
      </c>
      <c r="I14" s="98">
        <f t="shared" si="3"/>
        <v>0.451748969953159</v>
      </c>
      <c r="J14" s="98" cm="1">
        <f t="array" ref="J14">IFERROR(INDEX(DI_전체데이터!AN$3:AN$722,MATCH(A14&amp;B14,DI_전체데이터!$A$3:$A$722&amp;DI_전체데이터!$D$3:$D$722,0)),"")</f>
        <v>-1.2485461733213816</v>
      </c>
    </row>
    <row r="15" spans="1:10" x14ac:dyDescent="0.3">
      <c r="A15" s="98" t="s">
        <v>110</v>
      </c>
      <c r="B15" s="98" t="s">
        <v>88</v>
      </c>
      <c r="C15" s="98">
        <v>0.33936640065510598</v>
      </c>
      <c r="D15" s="98">
        <v>-0.28445745835622599</v>
      </c>
      <c r="E15" s="98" cm="1">
        <f t="array" ref="E15">IFERROR(INDEX(DI_전체데이터!AM$3:AM$722,MATCH(A15&amp;B15,DI_전체데이터!$A$3:$A$722&amp;DI_전체데이터!$D$3:$D$722,0)),"")</f>
        <v>-0.31622776601683722</v>
      </c>
      <c r="F15" s="98">
        <f t="shared" si="0"/>
        <v>0.43571315175000103</v>
      </c>
      <c r="G15" s="98">
        <f t="shared" si="1"/>
        <v>0.44234225916164699</v>
      </c>
      <c r="H15" s="98">
        <f t="shared" si="2"/>
        <v>0.451748969953159</v>
      </c>
      <c r="I15" s="98">
        <f t="shared" si="3"/>
        <v>0.452293472477382</v>
      </c>
      <c r="J15" s="98" cm="1">
        <f t="array" ref="J15">IFERROR(INDEX(DI_전체데이터!AN$3:AN$722,MATCH(A15&amp;B15,DI_전체데이터!$A$3:$A$722&amp;DI_전체데이터!$D$3:$D$722,0)),"")</f>
        <v>-1.5279925984911711</v>
      </c>
    </row>
    <row r="16" spans="1:10" x14ac:dyDescent="0.3">
      <c r="A16" s="98" t="s">
        <v>110</v>
      </c>
      <c r="B16" s="98" t="s">
        <v>89</v>
      </c>
      <c r="C16" s="98">
        <v>0.43571315175000103</v>
      </c>
      <c r="D16" s="98">
        <v>0.25256663099843601</v>
      </c>
      <c r="E16" s="98" cm="1">
        <f t="array" ref="E16">IFERROR(INDEX(DI_전체데이터!AM$3:AM$722,MATCH(A16&amp;B16,DI_전체데이터!$A$3:$A$722&amp;DI_전체데이터!$D$3:$D$722,0)),"")</f>
        <v>-0.31622776601683722</v>
      </c>
      <c r="F16" s="98">
        <f t="shared" si="0"/>
        <v>0.44234225916164699</v>
      </c>
      <c r="G16" s="98">
        <f t="shared" si="1"/>
        <v>0.451748969953159</v>
      </c>
      <c r="H16" s="98">
        <f t="shared" si="2"/>
        <v>0.452293472477382</v>
      </c>
      <c r="I16" s="98">
        <f t="shared" si="3"/>
        <v>0.79897827902498197</v>
      </c>
      <c r="J16" s="98" cm="1">
        <f t="array" ref="J16">IFERROR(INDEX(DI_전체데이터!AN$3:AN$722,MATCH(A16&amp;B16,DI_전체데이터!$A$3:$A$722&amp;DI_전체데이터!$D$3:$D$722,0)),"")</f>
        <v>-0.67309130424868391</v>
      </c>
    </row>
    <row r="17" spans="1:10" x14ac:dyDescent="0.3">
      <c r="A17" s="98" t="s">
        <v>110</v>
      </c>
      <c r="B17" s="98" t="s">
        <v>90</v>
      </c>
      <c r="C17" s="98">
        <v>0.44234225916164699</v>
      </c>
      <c r="D17" s="98">
        <v>0.19938073830244599</v>
      </c>
      <c r="E17" s="98" cm="1">
        <f t="array" ref="E17">IFERROR(INDEX(DI_전체데이터!AM$3:AM$722,MATCH(A17&amp;B17,DI_전체데이터!$A$3:$A$722&amp;DI_전체데이터!$D$3:$D$722,0)),"")</f>
        <v>-0.31622776601683722</v>
      </c>
      <c r="F17" s="98">
        <f t="shared" si="0"/>
        <v>0.451748969953159</v>
      </c>
      <c r="G17" s="98">
        <f t="shared" si="1"/>
        <v>0.452293472477382</v>
      </c>
      <c r="H17" s="98">
        <f t="shared" si="2"/>
        <v>0.79897827902498197</v>
      </c>
      <c r="I17" s="98">
        <f t="shared" si="3"/>
        <v>0.428990450876021</v>
      </c>
      <c r="J17" s="98" cm="1">
        <f t="array" ref="J17">IFERROR(INDEX(DI_전체데이터!AN$3:AN$722,MATCH(A17&amp;B17,DI_전체데이터!$A$3:$A$722&amp;DI_전체데이터!$D$3:$D$722,0)),"")</f>
        <v>1.1301119792461773</v>
      </c>
    </row>
    <row r="18" spans="1:10" x14ac:dyDescent="0.3">
      <c r="A18" s="98" t="s">
        <v>110</v>
      </c>
      <c r="B18" s="98" t="s">
        <v>91</v>
      </c>
      <c r="C18" s="98">
        <v>0.451748969953159</v>
      </c>
      <c r="D18" s="98">
        <v>-0.140226664366918</v>
      </c>
      <c r="E18" s="98" cm="1">
        <f t="array" ref="E18">IFERROR(INDEX(DI_전체데이터!AM$3:AM$722,MATCH(A18&amp;B18,DI_전체데이터!$A$3:$A$722&amp;DI_전체데이터!$D$3:$D$722,0)),"")</f>
        <v>-0.13552618543578773</v>
      </c>
      <c r="F18" s="98">
        <f t="shared" si="0"/>
        <v>0.452293472477382</v>
      </c>
      <c r="G18" s="98">
        <f t="shared" si="1"/>
        <v>0.79897827902498197</v>
      </c>
      <c r="H18" s="98">
        <f t="shared" si="2"/>
        <v>0.428990450876021</v>
      </c>
      <c r="I18" s="98">
        <f t="shared" si="3"/>
        <v>0.39953731515541602</v>
      </c>
      <c r="J18" s="98" cm="1">
        <f t="array" ref="J18">IFERROR(INDEX(DI_전체데이터!AN$3:AN$722,MATCH(A18&amp;B18,DI_전체데이터!$A$3:$A$722&amp;DI_전체데이터!$D$3:$D$722,0)),"")</f>
        <v>-0.65803831926427492</v>
      </c>
    </row>
    <row r="19" spans="1:10" x14ac:dyDescent="0.3">
      <c r="A19" s="98" t="s">
        <v>110</v>
      </c>
      <c r="B19" s="98" t="s">
        <v>92</v>
      </c>
      <c r="C19" s="98">
        <v>0.452293472477382</v>
      </c>
      <c r="D19" s="98">
        <v>0.29589468039278799</v>
      </c>
      <c r="E19" s="98" cm="1">
        <f t="array" ref="E19">IFERROR(INDEX(DI_전체데이터!AM$3:AM$722,MATCH(A19&amp;B19,DI_전체데이터!$A$3:$A$722&amp;DI_전체데이터!$D$3:$D$722,0)),"")</f>
        <v>-0.13552618543578773</v>
      </c>
      <c r="F19" s="98">
        <f t="shared" si="0"/>
        <v>0.79897827902498197</v>
      </c>
      <c r="G19" s="98">
        <f t="shared" si="1"/>
        <v>0.428990450876021</v>
      </c>
      <c r="H19" s="98">
        <f t="shared" si="2"/>
        <v>0.39953731515541602</v>
      </c>
      <c r="I19" s="98">
        <f t="shared" si="3"/>
        <v>0.42184661105348797</v>
      </c>
      <c r="J19" s="98" cm="1">
        <f t="array" ref="J19">IFERROR(INDEX(DI_전체데이터!AN$3:AN$722,MATCH(A19&amp;B19,DI_전체데이터!$A$3:$A$722&amp;DI_전체데이터!$D$3:$D$722,0)),"")</f>
        <v>0.83898810951240377</v>
      </c>
    </row>
    <row r="20" spans="1:10" x14ac:dyDescent="0.3">
      <c r="A20" s="98" t="s">
        <v>110</v>
      </c>
      <c r="B20" s="98" t="s">
        <v>93</v>
      </c>
      <c r="C20" s="98">
        <v>0.79897827902498197</v>
      </c>
      <c r="D20" s="98">
        <v>-0.116098179963045</v>
      </c>
      <c r="E20" s="98" cm="1">
        <f t="array" ref="E20">IFERROR(INDEX(DI_전체데이터!AM$3:AM$722,MATCH(A20&amp;B20,DI_전체데이터!$A$3:$A$722&amp;DI_전체데이터!$D$3:$D$722,0)),"")</f>
        <v>-0.93558430390051062</v>
      </c>
      <c r="F20" s="98">
        <f t="shared" si="0"/>
        <v>0.428990450876021</v>
      </c>
      <c r="G20" s="98">
        <f t="shared" si="1"/>
        <v>0.39953731515541602</v>
      </c>
      <c r="H20" s="98">
        <f t="shared" si="2"/>
        <v>0.42184661105348797</v>
      </c>
      <c r="I20" s="98">
        <f t="shared" si="3"/>
        <v>0.24477156503260999</v>
      </c>
      <c r="J20" s="98" cm="1">
        <f t="array" ref="J20">IFERROR(INDEX(DI_전체데이터!AN$3:AN$722,MATCH(A20&amp;B20,DI_전체데이터!$A$3:$A$722&amp;DI_전체데이터!$D$3:$D$722,0)),"")</f>
        <v>-0.52822390965384913</v>
      </c>
    </row>
    <row r="21" spans="1:10" x14ac:dyDescent="0.3">
      <c r="A21" s="98" t="s">
        <v>110</v>
      </c>
      <c r="B21" s="98" t="s">
        <v>94</v>
      </c>
      <c r="C21" s="98">
        <v>0.428990450876021</v>
      </c>
      <c r="D21" s="98">
        <v>-0.236707920484822</v>
      </c>
      <c r="E21" s="98" cm="1">
        <f t="array" ref="E21">IFERROR(INDEX(DI_전체데이터!AM$3:AM$722,MATCH(A21&amp;B21,DI_전체데이터!$A$3:$A$722&amp;DI_전체데이터!$D$3:$D$722,0)),"")</f>
        <v>-0.13552618543578773</v>
      </c>
      <c r="F21" s="98">
        <f t="shared" si="0"/>
        <v>0.39953731515541602</v>
      </c>
      <c r="G21" s="98">
        <f t="shared" si="1"/>
        <v>0.42184661105348797</v>
      </c>
      <c r="H21" s="98">
        <f t="shared" si="2"/>
        <v>0.24477156503260999</v>
      </c>
      <c r="I21" s="98">
        <f t="shared" si="3"/>
        <v>0.28396940113970098</v>
      </c>
      <c r="J21" s="98" cm="1">
        <f t="array" ref="J21">IFERROR(INDEX(DI_전체데이터!AN$3:AN$722,MATCH(A21&amp;B21,DI_전체데이터!$A$3:$A$722&amp;DI_전체데이터!$D$3:$D$722,0)),"")</f>
        <v>-1.026786497288104</v>
      </c>
    </row>
    <row r="22" spans="1:10" x14ac:dyDescent="0.3">
      <c r="A22" s="98" t="s">
        <v>110</v>
      </c>
      <c r="B22" s="98" t="s">
        <v>95</v>
      </c>
      <c r="C22" s="98">
        <v>0.39953731515541602</v>
      </c>
      <c r="D22" s="98">
        <v>-8.8925702280747698E-3</v>
      </c>
      <c r="E22" s="98" cm="1">
        <f t="array" ref="E22">IFERROR(INDEX(DI_전체데이터!AM$3:AM$722,MATCH(A22&amp;B22,DI_전체데이터!$A$3:$A$722&amp;DI_전체데이터!$D$3:$D$722,0)),"")</f>
        <v>0.1005602284730987</v>
      </c>
      <c r="F22" s="98">
        <f t="shared" si="0"/>
        <v>0.42184661105348797</v>
      </c>
      <c r="G22" s="98">
        <f t="shared" si="1"/>
        <v>0.24477156503260999</v>
      </c>
      <c r="H22" s="98">
        <f t="shared" si="2"/>
        <v>0.28396940113970098</v>
      </c>
      <c r="I22" s="98" t="str">
        <f t="shared" si="3"/>
        <v/>
      </c>
      <c r="J22" s="98" cm="1">
        <f t="array" ref="J22">IFERROR(INDEX(DI_전체데이터!AN$3:AN$722,MATCH(A22&amp;B22,DI_전체데이터!$A$3:$A$722&amp;DI_전체데이터!$D$3:$D$722,0)),"")</f>
        <v>1.141229943703524</v>
      </c>
    </row>
    <row r="23" spans="1:10" x14ac:dyDescent="0.3">
      <c r="A23" s="98" t="s">
        <v>110</v>
      </c>
      <c r="B23" s="98" t="s">
        <v>96</v>
      </c>
      <c r="C23" s="98">
        <v>0.42184661105348797</v>
      </c>
      <c r="D23" s="98">
        <v>0.29084044570057499</v>
      </c>
      <c r="E23" s="98" cm="1">
        <f t="array" ref="E23">IFERROR(INDEX(DI_전체데이터!AM$3:AM$722,MATCH(A23&amp;B23,DI_전체데이터!$A$3:$A$722&amp;DI_전체데이터!$D$3:$D$722,0)),"")</f>
        <v>1.221651181934392</v>
      </c>
      <c r="F23" s="98">
        <f t="shared" si="0"/>
        <v>0.24477156503260999</v>
      </c>
      <c r="G23" s="98">
        <f t="shared" si="1"/>
        <v>0.28396940113970098</v>
      </c>
      <c r="H23" s="98" t="str">
        <f t="shared" si="2"/>
        <v/>
      </c>
      <c r="I23" s="98" t="str">
        <f t="shared" si="3"/>
        <v/>
      </c>
      <c r="J23" s="98" cm="1">
        <f t="array" ref="J23">IFERROR(INDEX(DI_전체데이터!AN$3:AN$722,MATCH(A23&amp;B23,DI_전체데이터!$A$3:$A$722&amp;DI_전체데이터!$D$3:$D$722,0)),"")</f>
        <v>0.11257801656990572</v>
      </c>
    </row>
    <row r="24" spans="1:10" x14ac:dyDescent="0.3">
      <c r="A24" s="98" t="s">
        <v>110</v>
      </c>
      <c r="B24" s="98" t="s">
        <v>97</v>
      </c>
      <c r="C24" s="98">
        <v>0.24477156503260999</v>
      </c>
      <c r="D24" s="98">
        <v>-0.11054542003422101</v>
      </c>
      <c r="E24" s="98" cm="1">
        <f t="array" ref="E24">IFERROR(INDEX(DI_전체데이터!AM$3:AM$722,MATCH(A24&amp;B24,DI_전체데이터!$A$3:$A$722&amp;DI_전체데이터!$D$3:$D$722,0)),"")</f>
        <v>-0.22047260652347195</v>
      </c>
      <c r="F24" s="98">
        <f t="shared" si="0"/>
        <v>0.28396940113970098</v>
      </c>
      <c r="G24" s="98" t="str">
        <f t="shared" si="1"/>
        <v/>
      </c>
      <c r="H24" s="98" t="str">
        <f t="shared" si="2"/>
        <v/>
      </c>
      <c r="I24" s="98" t="str">
        <f t="shared" si="3"/>
        <v/>
      </c>
      <c r="J24" s="98" cm="1">
        <f t="array" ref="J24">IFERROR(INDEX(DI_전체데이터!AN$3:AN$722,MATCH(A24&amp;B24,DI_전체데이터!$A$3:$A$722&amp;DI_전체데이터!$D$3:$D$722,0)),"")</f>
        <v>1.7093646742485622</v>
      </c>
    </row>
    <row r="25" spans="1:10" x14ac:dyDescent="0.3">
      <c r="A25" s="98" t="s">
        <v>110</v>
      </c>
      <c r="B25" s="98" t="s">
        <v>98</v>
      </c>
      <c r="C25" s="98">
        <v>0.28396940113970098</v>
      </c>
      <c r="D25" s="98">
        <v>-3.0032461561950399E-2</v>
      </c>
      <c r="E25" s="98" cm="1">
        <f t="array" ref="E25">IFERROR(INDEX(DI_전체데이터!AM$3:AM$722,MATCH(A25&amp;B25,DI_전체데이터!$A$3:$A$722&amp;DI_전체데이터!$D$3:$D$722,0)),"")</f>
        <v>0.1005602284730987</v>
      </c>
      <c r="F25" s="98" t="str">
        <f t="shared" si="0"/>
        <v/>
      </c>
      <c r="G25" s="98" t="str">
        <f t="shared" si="1"/>
        <v/>
      </c>
      <c r="H25" s="98" t="str">
        <f t="shared" si="2"/>
        <v/>
      </c>
      <c r="I25" s="98" t="str">
        <f t="shared" si="3"/>
        <v/>
      </c>
      <c r="J25" s="98" cm="1">
        <f t="array" ref="J25">IFERROR(INDEX(DI_전체데이터!AN$3:AN$722,MATCH(A25&amp;B25,DI_전체데이터!$A$3:$A$722&amp;DI_전체데이터!$D$3:$D$722,0)),"")</f>
        <v>-0.67436881293122042</v>
      </c>
    </row>
    <row r="26" spans="1:10" x14ac:dyDescent="0.3">
      <c r="A26" s="98" t="s">
        <v>111</v>
      </c>
      <c r="B26" s="98" t="s">
        <v>87</v>
      </c>
      <c r="C26" s="98">
        <v>0.224142728113948</v>
      </c>
      <c r="D26" s="98">
        <v>-0.13143270084424499</v>
      </c>
      <c r="E26" s="98" cm="1">
        <f t="array" ref="E26">IFERROR(INDEX(DI_전체데이터!AM$3:AM$722,MATCH(A26&amp;B26,DI_전체데이터!$A$3:$A$722&amp;DI_전체데이터!$D$3:$D$722,0)),"")</f>
        <v>0.87029949922359717</v>
      </c>
      <c r="F26" s="98">
        <f t="shared" si="0"/>
        <v>0.23878056612128801</v>
      </c>
      <c r="G26" s="98">
        <f t="shared" si="1"/>
        <v>0.29333186809602302</v>
      </c>
      <c r="H26" s="98">
        <f t="shared" si="2"/>
        <v>0.22033888489353501</v>
      </c>
      <c r="I26" s="98">
        <f t="shared" si="3"/>
        <v>0.22779616559211899</v>
      </c>
      <c r="J26" s="98" cm="1">
        <f t="array" ref="J26">IFERROR(INDEX(DI_전체데이터!AN$3:AN$722,MATCH(A26&amp;B26,DI_전체데이터!$A$3:$A$722&amp;DI_전체데이터!$D$3:$D$722,0)),"")</f>
        <v>-0.39391489614998226</v>
      </c>
    </row>
    <row r="27" spans="1:10" x14ac:dyDescent="0.3">
      <c r="A27" s="98" t="s">
        <v>111</v>
      </c>
      <c r="B27" s="98" t="s">
        <v>88</v>
      </c>
      <c r="C27" s="98">
        <v>0.23878056612128801</v>
      </c>
      <c r="D27" s="98">
        <v>-0.16387281204512699</v>
      </c>
      <c r="E27" s="98" cm="1">
        <f t="array" ref="E27">IFERROR(INDEX(DI_전체데이터!AM$3:AM$722,MATCH(A27&amp;B27,DI_전체데이터!$A$3:$A$722&amp;DI_전체데이터!$D$3:$D$722,0)),"")</f>
        <v>-0.31622776601683722</v>
      </c>
      <c r="F27" s="98">
        <f t="shared" si="0"/>
        <v>0.29333186809602302</v>
      </c>
      <c r="G27" s="98">
        <f t="shared" si="1"/>
        <v>0.22033888489353501</v>
      </c>
      <c r="H27" s="98">
        <f t="shared" si="2"/>
        <v>0.22779616559211899</v>
      </c>
      <c r="I27" s="98">
        <f t="shared" si="3"/>
        <v>0.36475076260895101</v>
      </c>
      <c r="J27" s="98" cm="1">
        <f t="array" ref="J27">IFERROR(INDEX(DI_전체데이터!AN$3:AN$722,MATCH(A27&amp;B27,DI_전체데이터!$A$3:$A$722&amp;DI_전체데이터!$D$3:$D$722,0)),"")</f>
        <v>-1.4904785359204848</v>
      </c>
    </row>
    <row r="28" spans="1:10" x14ac:dyDescent="0.3">
      <c r="A28" s="98" t="s">
        <v>111</v>
      </c>
      <c r="B28" s="98" t="s">
        <v>89</v>
      </c>
      <c r="C28" s="98">
        <v>0.29333186809602302</v>
      </c>
      <c r="D28" s="98">
        <v>0.100101564163981</v>
      </c>
      <c r="E28" s="98" cm="1">
        <f t="array" ref="E28">IFERROR(INDEX(DI_전체데이터!AM$3:AM$722,MATCH(A28&amp;B28,DI_전체데이터!$A$3:$A$722&amp;DI_전체데이터!$D$3:$D$722,0)),"")</f>
        <v>0.43814965605784117</v>
      </c>
      <c r="F28" s="98">
        <f t="shared" si="0"/>
        <v>0.22033888489353501</v>
      </c>
      <c r="G28" s="98">
        <f t="shared" si="1"/>
        <v>0.22779616559211899</v>
      </c>
      <c r="H28" s="98">
        <f t="shared" si="2"/>
        <v>0.36475076260895101</v>
      </c>
      <c r="I28" s="98">
        <f t="shared" si="3"/>
        <v>0.33933621780487599</v>
      </c>
      <c r="J28" s="98" cm="1">
        <f t="array" ref="J28">IFERROR(INDEX(DI_전체데이터!AN$3:AN$722,MATCH(A28&amp;B28,DI_전체데이터!$A$3:$A$722&amp;DI_전체데이터!$D$3:$D$722,0)),"")</f>
        <v>-1.7503412734702644</v>
      </c>
    </row>
    <row r="29" spans="1:10" x14ac:dyDescent="0.3">
      <c r="A29" s="98" t="s">
        <v>111</v>
      </c>
      <c r="B29" s="98" t="s">
        <v>90</v>
      </c>
      <c r="C29" s="98">
        <v>0.22033888489353501</v>
      </c>
      <c r="D29" s="98">
        <v>0.105801907538307</v>
      </c>
      <c r="E29" s="98" cm="1">
        <f t="array" ref="E29">IFERROR(INDEX(DI_전체데이터!AM$3:AM$722,MATCH(A29&amp;B29,DI_전체데이터!$A$3:$A$722&amp;DI_전체데이터!$D$3:$D$722,0)),"")</f>
        <v>-0.31622776601683722</v>
      </c>
      <c r="F29" s="98">
        <f t="shared" si="0"/>
        <v>0.22779616559211899</v>
      </c>
      <c r="G29" s="98">
        <f t="shared" si="1"/>
        <v>0.36475076260895101</v>
      </c>
      <c r="H29" s="98">
        <f t="shared" si="2"/>
        <v>0.33933621780487599</v>
      </c>
      <c r="I29" s="98">
        <f t="shared" si="3"/>
        <v>0.35855785563106302</v>
      </c>
      <c r="J29" s="98" cm="1">
        <f t="array" ref="J29">IFERROR(INDEX(DI_전체데이터!AN$3:AN$722,MATCH(A29&amp;B29,DI_전체데이터!$A$3:$A$722&amp;DI_전체데이터!$D$3:$D$722,0)),"")</f>
        <v>-0.9307741781209552</v>
      </c>
    </row>
    <row r="30" spans="1:10" x14ac:dyDescent="0.3">
      <c r="A30" s="98" t="s">
        <v>111</v>
      </c>
      <c r="B30" s="98" t="s">
        <v>91</v>
      </c>
      <c r="C30" s="98">
        <v>0.22779616559211899</v>
      </c>
      <c r="D30" s="98">
        <v>-7.8946705495220704E-2</v>
      </c>
      <c r="E30" s="98" cm="1">
        <f t="array" ref="E30">IFERROR(INDEX(DI_전체데이터!AM$3:AM$722,MATCH(A30&amp;B30,DI_전체데이터!$A$3:$A$722&amp;DI_전체데이터!$D$3:$D$722,0)),"")</f>
        <v>-1.6056036078786047</v>
      </c>
      <c r="F30" s="98">
        <f t="shared" si="0"/>
        <v>0.36475076260895101</v>
      </c>
      <c r="G30" s="98">
        <f t="shared" si="1"/>
        <v>0.33933621780487599</v>
      </c>
      <c r="H30" s="98">
        <f t="shared" si="2"/>
        <v>0.35855785563106302</v>
      </c>
      <c r="I30" s="98">
        <f t="shared" si="3"/>
        <v>0.31360915017352198</v>
      </c>
      <c r="J30" s="98" cm="1">
        <f t="array" ref="J30">IFERROR(INDEX(DI_전체데이터!AN$3:AN$722,MATCH(A30&amp;B30,DI_전체데이터!$A$3:$A$722&amp;DI_전체데이터!$D$3:$D$722,0)),"")</f>
        <v>0.22204549758558598</v>
      </c>
    </row>
    <row r="31" spans="1:10" x14ac:dyDescent="0.3">
      <c r="A31" s="98" t="s">
        <v>111</v>
      </c>
      <c r="B31" s="98" t="s">
        <v>92</v>
      </c>
      <c r="C31" s="98">
        <v>0.36475076260895101</v>
      </c>
      <c r="D31" s="98">
        <v>0.242672158374416</v>
      </c>
      <c r="E31" s="98" cm="1">
        <f t="array" ref="E31">IFERROR(INDEX(DI_전체데이터!AM$3:AM$722,MATCH(A31&amp;B31,DI_전체데이터!$A$3:$A$722&amp;DI_전체데이터!$D$3:$D$722,0)),"")</f>
        <v>0.74644958298689956</v>
      </c>
      <c r="F31" s="98">
        <f t="shared" si="0"/>
        <v>0.33933621780487599</v>
      </c>
      <c r="G31" s="98">
        <f t="shared" si="1"/>
        <v>0.35855785563106302</v>
      </c>
      <c r="H31" s="98">
        <f t="shared" si="2"/>
        <v>0.31360915017352198</v>
      </c>
      <c r="I31" s="98">
        <f t="shared" si="3"/>
        <v>0.31406415224221201</v>
      </c>
      <c r="J31" s="98" cm="1">
        <f t="array" ref="J31">IFERROR(INDEX(DI_전체데이터!AN$3:AN$722,MATCH(A31&amp;B31,DI_전체데이터!$A$3:$A$722&amp;DI_전체데이터!$D$3:$D$722,0)),"")</f>
        <v>0.79033822975674872</v>
      </c>
    </row>
    <row r="32" spans="1:10" x14ac:dyDescent="0.3">
      <c r="A32" s="98" t="s">
        <v>111</v>
      </c>
      <c r="B32" s="98" t="s">
        <v>93</v>
      </c>
      <c r="C32" s="98">
        <v>0.33933621780487599</v>
      </c>
      <c r="D32" s="98">
        <v>-0.17350688587201299</v>
      </c>
      <c r="E32" s="98" cm="1">
        <f t="array" ref="E32">IFERROR(INDEX(DI_전체데이터!AM$3:AM$722,MATCH(A32&amp;B32,DI_전체데이터!$A$3:$A$722&amp;DI_전체데이터!$D$3:$D$722,0)),"")</f>
        <v>-0.41177054453988593</v>
      </c>
      <c r="F32" s="98">
        <f t="shared" si="0"/>
        <v>0.35855785563106302</v>
      </c>
      <c r="G32" s="98">
        <f t="shared" si="1"/>
        <v>0.31360915017352198</v>
      </c>
      <c r="H32" s="98">
        <f t="shared" si="2"/>
        <v>0.31406415224221201</v>
      </c>
      <c r="I32" s="98">
        <f t="shared" si="3"/>
        <v>0.23763156410268399</v>
      </c>
      <c r="J32" s="98" cm="1">
        <f t="array" ref="J32">IFERROR(INDEX(DI_전체데이터!AN$3:AN$722,MATCH(A32&amp;B32,DI_전체데이터!$A$3:$A$722&amp;DI_전체데이터!$D$3:$D$722,0)),"")</f>
        <v>0.49648207287542978</v>
      </c>
    </row>
    <row r="33" spans="1:10" x14ac:dyDescent="0.3">
      <c r="A33" s="98" t="s">
        <v>111</v>
      </c>
      <c r="B33" s="98" t="s">
        <v>94</v>
      </c>
      <c r="C33" s="98">
        <v>0.35855785563106302</v>
      </c>
      <c r="D33" s="98">
        <v>-0.126495694586298</v>
      </c>
      <c r="E33" s="98" cm="1">
        <f t="array" ref="E33">IFERROR(INDEX(DI_전체데이터!AM$3:AM$722,MATCH(A33&amp;B33,DI_전체데이터!$A$3:$A$722&amp;DI_전체데이터!$D$3:$D$722,0)),"")</f>
        <v>-0.13552618543578773</v>
      </c>
      <c r="F33" s="98">
        <f t="shared" si="0"/>
        <v>0.31360915017352198</v>
      </c>
      <c r="G33" s="98">
        <f t="shared" si="1"/>
        <v>0.31406415224221201</v>
      </c>
      <c r="H33" s="98">
        <f t="shared" si="2"/>
        <v>0.23763156410268399</v>
      </c>
      <c r="I33" s="98">
        <f t="shared" si="3"/>
        <v>0.16938678847590499</v>
      </c>
      <c r="J33" s="98" cm="1">
        <f t="array" ref="J33">IFERROR(INDEX(DI_전체데이터!AN$3:AN$722,MATCH(A33&amp;B33,DI_전체데이터!$A$3:$A$722&amp;DI_전체데이터!$D$3:$D$722,0)),"")</f>
        <v>-0.70343056772327861</v>
      </c>
    </row>
    <row r="34" spans="1:10" x14ac:dyDescent="0.3">
      <c r="A34" s="98" t="s">
        <v>111</v>
      </c>
      <c r="B34" s="98" t="s">
        <v>95</v>
      </c>
      <c r="C34" s="98">
        <v>0.31360915017352198</v>
      </c>
      <c r="D34" s="98">
        <v>8.1799096890275893E-3</v>
      </c>
      <c r="E34" s="98" cm="1">
        <f t="array" ref="E34">IFERROR(INDEX(DI_전체데이터!AM$3:AM$722,MATCH(A34&amp;B34,DI_전체데이터!$A$3:$A$722&amp;DI_전체데이터!$D$3:$D$722,0)),"")</f>
        <v>0.1005602284730987</v>
      </c>
      <c r="F34" s="98">
        <f t="shared" si="0"/>
        <v>0.31406415224221201</v>
      </c>
      <c r="G34" s="98">
        <f t="shared" si="1"/>
        <v>0.23763156410268399</v>
      </c>
      <c r="H34" s="98">
        <f t="shared" si="2"/>
        <v>0.16938678847590499</v>
      </c>
      <c r="I34" s="98" t="str">
        <f t="shared" si="3"/>
        <v/>
      </c>
      <c r="J34" s="98" cm="1">
        <f t="array" ref="J34">IFERROR(INDEX(DI_전체데이터!AN$3:AN$722,MATCH(A34&amp;B34,DI_전체데이터!$A$3:$A$722&amp;DI_전체데이터!$D$3:$D$722,0)),"")</f>
        <v>2.3096203945116915</v>
      </c>
    </row>
    <row r="35" spans="1:10" x14ac:dyDescent="0.3">
      <c r="A35" s="98" t="s">
        <v>111</v>
      </c>
      <c r="B35" s="98" t="s">
        <v>96</v>
      </c>
      <c r="C35" s="98">
        <v>0.31406415224221201</v>
      </c>
      <c r="D35" s="98">
        <v>6.5789639103743802E-3</v>
      </c>
      <c r="E35" s="98" cm="1">
        <f t="array" ref="E35">IFERROR(INDEX(DI_전체데이터!AM$3:AM$722,MATCH(A35&amp;B35,DI_전체데이터!$A$3:$A$722&amp;DI_전체데이터!$D$3:$D$722,0)),"")</f>
        <v>0.1005602284730987</v>
      </c>
      <c r="F35" s="98">
        <f t="shared" si="0"/>
        <v>0.23763156410268399</v>
      </c>
      <c r="G35" s="98">
        <f t="shared" si="1"/>
        <v>0.16938678847590499</v>
      </c>
      <c r="H35" s="98" t="str">
        <f t="shared" si="2"/>
        <v/>
      </c>
      <c r="I35" s="98" t="str">
        <f t="shared" si="3"/>
        <v/>
      </c>
      <c r="J35" s="98" cm="1">
        <f t="array" ref="J35">IFERROR(INDEX(DI_전체데이터!AN$3:AN$722,MATCH(A35&amp;B35,DI_전체데이터!$A$3:$A$722&amp;DI_전체데이터!$D$3:$D$722,0)),"")</f>
        <v>0.60401976415400105</v>
      </c>
    </row>
    <row r="36" spans="1:10" x14ac:dyDescent="0.3">
      <c r="A36" s="98" t="s">
        <v>111</v>
      </c>
      <c r="B36" s="98" t="s">
        <v>97</v>
      </c>
      <c r="C36" s="98">
        <v>0.23763156410268399</v>
      </c>
      <c r="D36" s="98">
        <v>-8.8370084225128001E-2</v>
      </c>
      <c r="E36" s="98" cm="1">
        <f t="array" ref="E36">IFERROR(INDEX(DI_전체데이터!AM$3:AM$722,MATCH(A36&amp;B36,DI_전체데이터!$A$3:$A$722&amp;DI_전체데이터!$D$3:$D$722,0)),"")</f>
        <v>2.5021982280257912E-2</v>
      </c>
      <c r="F36" s="98">
        <f t="shared" si="0"/>
        <v>0.16938678847590499</v>
      </c>
      <c r="G36" s="98" t="str">
        <f t="shared" si="1"/>
        <v/>
      </c>
      <c r="H36" s="98" t="str">
        <f t="shared" si="2"/>
        <v/>
      </c>
      <c r="I36" s="98" t="str">
        <f t="shared" si="3"/>
        <v/>
      </c>
      <c r="J36" s="98" cm="1">
        <f t="array" ref="J36">IFERROR(INDEX(DI_전체데이터!AN$3:AN$722,MATCH(A36&amp;B36,DI_전체데이터!$A$3:$A$722&amp;DI_전체데이터!$D$3:$D$722,0)),"")</f>
        <v>-0.44027511865295826</v>
      </c>
    </row>
    <row r="37" spans="1:10" x14ac:dyDescent="0.3">
      <c r="A37" s="98" t="s">
        <v>111</v>
      </c>
      <c r="B37" s="98" t="s">
        <v>98</v>
      </c>
      <c r="C37" s="98">
        <v>0.16938678847590499</v>
      </c>
      <c r="D37" s="98">
        <v>-0.10668578111207699</v>
      </c>
      <c r="E37" s="98" cm="1">
        <f t="array" ref="E37">IFERROR(INDEX(DI_전체데이터!AM$3:AM$722,MATCH(A37&amp;B37,DI_전체데이터!$A$3:$A$722&amp;DI_전체데이터!$D$3:$D$722,0)),"")</f>
        <v>-0.90046019952494505</v>
      </c>
      <c r="F37" s="98" t="str">
        <f t="shared" si="0"/>
        <v/>
      </c>
      <c r="G37" s="98" t="str">
        <f t="shared" si="1"/>
        <v/>
      </c>
      <c r="H37" s="98" t="str">
        <f t="shared" si="2"/>
        <v/>
      </c>
      <c r="I37" s="98" t="str">
        <f t="shared" si="3"/>
        <v/>
      </c>
      <c r="J37" s="98" cm="1">
        <f t="array" ref="J37">IFERROR(INDEX(DI_전체데이터!AN$3:AN$722,MATCH(A37&amp;B37,DI_전체데이터!$A$3:$A$722&amp;DI_전체데이터!$D$3:$D$722,0)),"")</f>
        <v>-0.11806628076361586</v>
      </c>
    </row>
    <row r="38" spans="1:10" x14ac:dyDescent="0.3">
      <c r="A38" s="98" t="s">
        <v>112</v>
      </c>
      <c r="B38" s="98" t="s">
        <v>87</v>
      </c>
      <c r="C38" s="98">
        <v>0.27214632066842298</v>
      </c>
      <c r="D38" s="98">
        <v>8.8446335155226E-2</v>
      </c>
      <c r="E38" s="98" cm="1">
        <f t="array" ref="E38">IFERROR(INDEX(DI_전체데이터!AM$3:AM$722,MATCH(A38&amp;B38,DI_전체데이터!$A$3:$A$722&amp;DI_전체데이터!$D$3:$D$722,0)),"")</f>
        <v>-0.31622776601683722</v>
      </c>
      <c r="F38" s="98">
        <f t="shared" si="0"/>
        <v>0.342731605243424</v>
      </c>
      <c r="G38" s="98">
        <f t="shared" si="1"/>
        <v>0.317972890476242</v>
      </c>
      <c r="H38" s="98">
        <f t="shared" si="2"/>
        <v>0.316987600589761</v>
      </c>
      <c r="I38" s="98">
        <f t="shared" si="3"/>
        <v>0.46984409351553302</v>
      </c>
      <c r="J38" s="98" cm="1">
        <f t="array" ref="J38">IFERROR(INDEX(DI_전체데이터!AN$3:AN$722,MATCH(A38&amp;B38,DI_전체데이터!$A$3:$A$722&amp;DI_전체데이터!$D$3:$D$722,0)),"")</f>
        <v>0.37461625573134649</v>
      </c>
    </row>
    <row r="39" spans="1:10" x14ac:dyDescent="0.3">
      <c r="A39" s="98" t="s">
        <v>112</v>
      </c>
      <c r="B39" s="98" t="s">
        <v>88</v>
      </c>
      <c r="C39" s="98">
        <v>0.342731605243424</v>
      </c>
      <c r="D39" s="98">
        <v>-0.12917266822120199</v>
      </c>
      <c r="E39" s="98" cm="1">
        <f t="array" ref="E39">IFERROR(INDEX(DI_전체데이터!AM$3:AM$722,MATCH(A39&amp;B39,DI_전체데이터!$A$3:$A$722&amp;DI_전체데이터!$D$3:$D$722,0)),"")</f>
        <v>-0.31622776601683722</v>
      </c>
      <c r="F39" s="98">
        <f t="shared" si="0"/>
        <v>0.317972890476242</v>
      </c>
      <c r="G39" s="98">
        <f t="shared" si="1"/>
        <v>0.316987600589761</v>
      </c>
      <c r="H39" s="98">
        <f t="shared" si="2"/>
        <v>0.46984409351553302</v>
      </c>
      <c r="I39" s="98">
        <f t="shared" si="3"/>
        <v>0.32322339654527099</v>
      </c>
      <c r="J39" s="98" cm="1">
        <f t="array" ref="J39">IFERROR(INDEX(DI_전체데이터!AN$3:AN$722,MATCH(A39&amp;B39,DI_전체데이터!$A$3:$A$722&amp;DI_전체데이터!$D$3:$D$722,0)),"")</f>
        <v>-0.16213603435035193</v>
      </c>
    </row>
    <row r="40" spans="1:10" x14ac:dyDescent="0.3">
      <c r="A40" s="98" t="s">
        <v>112</v>
      </c>
      <c r="B40" s="98" t="s">
        <v>89</v>
      </c>
      <c r="C40" s="98">
        <v>0.317972890476242</v>
      </c>
      <c r="D40" s="98">
        <v>4.9918233320239903E-2</v>
      </c>
      <c r="E40" s="98" cm="1">
        <f t="array" ref="E40">IFERROR(INDEX(DI_전체데이터!AM$3:AM$722,MATCH(A40&amp;B40,DI_전체데이터!$A$3:$A$722&amp;DI_전체데이터!$D$3:$D$722,0)),"")</f>
        <v>-0.31622776601683722</v>
      </c>
      <c r="F40" s="98">
        <f t="shared" si="0"/>
        <v>0.316987600589761</v>
      </c>
      <c r="G40" s="98">
        <f t="shared" si="1"/>
        <v>0.46984409351553302</v>
      </c>
      <c r="H40" s="98">
        <f t="shared" si="2"/>
        <v>0.32322339654527099</v>
      </c>
      <c r="I40" s="98">
        <f t="shared" si="3"/>
        <v>0.264493761226475</v>
      </c>
      <c r="J40" s="98" cm="1">
        <f t="array" ref="J40">IFERROR(INDEX(DI_전체데이터!AN$3:AN$722,MATCH(A40&amp;B40,DI_전체데이터!$A$3:$A$722&amp;DI_전체데이터!$D$3:$D$722,0)),"")</f>
        <v>0.22190390383941616</v>
      </c>
    </row>
    <row r="41" spans="1:10" x14ac:dyDescent="0.3">
      <c r="A41" s="98" t="s">
        <v>112</v>
      </c>
      <c r="B41" s="98" t="s">
        <v>90</v>
      </c>
      <c r="C41" s="98">
        <v>0.316987600589761</v>
      </c>
      <c r="D41" s="98">
        <v>-6.3286097835411004E-2</v>
      </c>
      <c r="E41" s="98" cm="1">
        <f t="array" ref="E41">IFERROR(INDEX(DI_전체데이터!AM$3:AM$722,MATCH(A41&amp;B41,DI_전체데이터!$A$3:$A$722&amp;DI_전체데이터!$D$3:$D$722,0)),"")</f>
        <v>-1.4440373924659964</v>
      </c>
      <c r="F41" s="98">
        <f t="shared" si="0"/>
        <v>0.46984409351553302</v>
      </c>
      <c r="G41" s="98">
        <f t="shared" si="1"/>
        <v>0.32322339654527099</v>
      </c>
      <c r="H41" s="98">
        <f t="shared" si="2"/>
        <v>0.264493761226475</v>
      </c>
      <c r="I41" s="98">
        <f t="shared" si="3"/>
        <v>0.27276900345386901</v>
      </c>
      <c r="J41" s="98" cm="1">
        <f t="array" ref="J41">IFERROR(INDEX(DI_전체데이터!AN$3:AN$722,MATCH(A41&amp;B41,DI_전체데이터!$A$3:$A$722&amp;DI_전체데이터!$D$3:$D$722,0)),"")</f>
        <v>0.63305254354846152</v>
      </c>
    </row>
    <row r="42" spans="1:10" x14ac:dyDescent="0.3">
      <c r="A42" s="98" t="s">
        <v>112</v>
      </c>
      <c r="B42" s="98" t="s">
        <v>91</v>
      </c>
      <c r="C42" s="98">
        <v>0.46984409351553302</v>
      </c>
      <c r="D42" s="98">
        <v>-0.22155692201300201</v>
      </c>
      <c r="E42" s="98" cm="1">
        <f t="array" ref="E42">IFERROR(INDEX(DI_전체데이터!AM$3:AM$722,MATCH(A42&amp;B42,DI_전체데이터!$A$3:$A$722&amp;DI_전체데이터!$D$3:$D$722,0)),"")</f>
        <v>-0.13552618543578773</v>
      </c>
      <c r="F42" s="98">
        <f t="shared" si="0"/>
        <v>0.32322339654527099</v>
      </c>
      <c r="G42" s="98">
        <f t="shared" si="1"/>
        <v>0.264493761226475</v>
      </c>
      <c r="H42" s="98">
        <f t="shared" si="2"/>
        <v>0.27276900345386901</v>
      </c>
      <c r="I42" s="98">
        <f t="shared" si="3"/>
        <v>0.27046051495211598</v>
      </c>
      <c r="J42" s="98" cm="1">
        <f t="array" ref="J42">IFERROR(INDEX(DI_전체데이터!AN$3:AN$722,MATCH(A42&amp;B42,DI_전체데이터!$A$3:$A$722&amp;DI_전체데이터!$D$3:$D$722,0)),"")</f>
        <v>-0.72692374554944306</v>
      </c>
    </row>
    <row r="43" spans="1:10" x14ac:dyDescent="0.3">
      <c r="A43" s="98" t="s">
        <v>112</v>
      </c>
      <c r="B43" s="98" t="s">
        <v>92</v>
      </c>
      <c r="C43" s="98">
        <v>0.32322339654527099</v>
      </c>
      <c r="D43" s="98">
        <v>-3.4555057271321798E-2</v>
      </c>
      <c r="E43" s="98" cm="1">
        <f t="array" ref="E43">IFERROR(INDEX(DI_전체데이터!AM$3:AM$722,MATCH(A43&amp;B43,DI_전체데이터!$A$3:$A$722&amp;DI_전체데이터!$D$3:$D$722,0)),"")</f>
        <v>-0.13552618543578773</v>
      </c>
      <c r="F43" s="98">
        <f t="shared" si="0"/>
        <v>0.264493761226475</v>
      </c>
      <c r="G43" s="98">
        <f t="shared" si="1"/>
        <v>0.27276900345386901</v>
      </c>
      <c r="H43" s="98">
        <f t="shared" si="2"/>
        <v>0.27046051495211598</v>
      </c>
      <c r="I43" s="98">
        <f t="shared" si="3"/>
        <v>0.240789318060246</v>
      </c>
      <c r="J43" s="98" cm="1">
        <f t="array" ref="J43">IFERROR(INDEX(DI_전체데이터!AN$3:AN$722,MATCH(A43&amp;B43,DI_전체데이터!$A$3:$A$722&amp;DI_전체데이터!$D$3:$D$722,0)),"")</f>
        <v>3.164430573560989E-2</v>
      </c>
    </row>
    <row r="44" spans="1:10" x14ac:dyDescent="0.3">
      <c r="A44" s="98" t="s">
        <v>112</v>
      </c>
      <c r="B44" s="98" t="s">
        <v>93</v>
      </c>
      <c r="C44" s="98">
        <v>0.264493761226475</v>
      </c>
      <c r="D44" s="98">
        <v>6.4410529033100905E-2</v>
      </c>
      <c r="E44" s="98" cm="1">
        <f t="array" ref="E44">IFERROR(INDEX(DI_전체데이터!AM$3:AM$722,MATCH(A44&amp;B44,DI_전체데이터!$A$3:$A$722&amp;DI_전체데이터!$D$3:$D$722,0)),"")</f>
        <v>-0.13552618543578773</v>
      </c>
      <c r="F44" s="98">
        <f t="shared" si="0"/>
        <v>0.27276900345386901</v>
      </c>
      <c r="G44" s="98">
        <f t="shared" si="1"/>
        <v>0.27046051495211598</v>
      </c>
      <c r="H44" s="98">
        <f t="shared" si="2"/>
        <v>0.240789318060246</v>
      </c>
      <c r="I44" s="98">
        <f t="shared" si="3"/>
        <v>0.22326069191546799</v>
      </c>
      <c r="J44" s="98" cm="1">
        <f t="array" ref="J44">IFERROR(INDEX(DI_전체데이터!AN$3:AN$722,MATCH(A44&amp;B44,DI_전체데이터!$A$3:$A$722&amp;DI_전체데이터!$D$3:$D$722,0)),"")</f>
        <v>1.136799483900905</v>
      </c>
    </row>
    <row r="45" spans="1:10" x14ac:dyDescent="0.3">
      <c r="A45" s="98" t="s">
        <v>112</v>
      </c>
      <c r="B45" s="98" t="s">
        <v>94</v>
      </c>
      <c r="C45" s="98">
        <v>0.27276900345386901</v>
      </c>
      <c r="D45" s="98">
        <v>6.7778924684884306E-2</v>
      </c>
      <c r="E45" s="98" cm="1">
        <f t="array" ref="E45">IFERROR(INDEX(DI_전체데이터!AM$3:AM$722,MATCH(A45&amp;B45,DI_전체데이터!$A$3:$A$722&amp;DI_전체데이터!$D$3:$D$722,0)),"")</f>
        <v>0.21382307585303759</v>
      </c>
      <c r="F45" s="98">
        <f t="shared" si="0"/>
        <v>0.27046051495211598</v>
      </c>
      <c r="G45" s="98">
        <f t="shared" si="1"/>
        <v>0.240789318060246</v>
      </c>
      <c r="H45" s="98">
        <f t="shared" si="2"/>
        <v>0.22326069191546799</v>
      </c>
      <c r="I45" s="98">
        <f t="shared" si="3"/>
        <v>0.20576899352748601</v>
      </c>
      <c r="J45" s="98" cm="1">
        <f t="array" ref="J45">IFERROR(INDEX(DI_전체데이터!AN$3:AN$722,MATCH(A45&amp;B45,DI_전체데이터!$A$3:$A$722&amp;DI_전체데이터!$D$3:$D$722,0)),"")</f>
        <v>1.0291176973104408</v>
      </c>
    </row>
    <row r="46" spans="1:10" x14ac:dyDescent="0.3">
      <c r="A46" s="98" t="s">
        <v>112</v>
      </c>
      <c r="B46" s="98" t="s">
        <v>95</v>
      </c>
      <c r="C46" s="98">
        <v>0.27046051495211598</v>
      </c>
      <c r="D46" s="98">
        <v>0.171743947520893</v>
      </c>
      <c r="E46" s="98" cm="1">
        <f t="array" ref="E46">IFERROR(INDEX(DI_전체데이터!AM$3:AM$722,MATCH(A46&amp;B46,DI_전체데이터!$A$3:$A$722&amp;DI_전체데이터!$D$3:$D$722,0)),"")</f>
        <v>1.1061625132040849</v>
      </c>
      <c r="F46" s="98">
        <f t="shared" si="0"/>
        <v>0.240789318060246</v>
      </c>
      <c r="G46" s="98">
        <f t="shared" si="1"/>
        <v>0.22326069191546799</v>
      </c>
      <c r="H46" s="98">
        <f t="shared" si="2"/>
        <v>0.20576899352748601</v>
      </c>
      <c r="I46" s="98" t="str">
        <f t="shared" si="3"/>
        <v/>
      </c>
      <c r="J46" s="98" cm="1">
        <f t="array" ref="J46">IFERROR(INDEX(DI_전체데이터!AN$3:AN$722,MATCH(A46&amp;B46,DI_전체데이터!$A$3:$A$722&amp;DI_전체데이터!$D$3:$D$722,0)),"")</f>
        <v>-0.85196541517315794</v>
      </c>
    </row>
    <row r="47" spans="1:10" x14ac:dyDescent="0.3">
      <c r="A47" s="98" t="s">
        <v>112</v>
      </c>
      <c r="B47" s="98" t="s">
        <v>96</v>
      </c>
      <c r="C47" s="98">
        <v>0.240789318060246</v>
      </c>
      <c r="D47" s="98">
        <v>-7.8746821561774996E-2</v>
      </c>
      <c r="E47" s="98" cm="1">
        <f t="array" ref="E47">IFERROR(INDEX(DI_전체데이터!AM$3:AM$722,MATCH(A47&amp;B47,DI_전체데이터!$A$3:$A$722&amp;DI_전체데이터!$D$3:$D$722,0)),"")</f>
        <v>1.1061625132040849</v>
      </c>
      <c r="F47" s="98">
        <f t="shared" si="0"/>
        <v>0.22326069191546799</v>
      </c>
      <c r="G47" s="98">
        <f t="shared" si="1"/>
        <v>0.20576899352748601</v>
      </c>
      <c r="H47" s="98" t="str">
        <f t="shared" si="2"/>
        <v/>
      </c>
      <c r="I47" s="98" t="str">
        <f t="shared" si="3"/>
        <v/>
      </c>
      <c r="J47" s="98" cm="1">
        <f t="array" ref="J47">IFERROR(INDEX(DI_전체데이터!AN$3:AN$722,MATCH(A47&amp;B47,DI_전체데이터!$A$3:$A$722&amp;DI_전체데이터!$D$3:$D$722,0)),"")</f>
        <v>0.35945468396956781</v>
      </c>
    </row>
    <row r="48" spans="1:10" x14ac:dyDescent="0.3">
      <c r="A48" s="98" t="s">
        <v>112</v>
      </c>
      <c r="B48" s="98" t="s">
        <v>97</v>
      </c>
      <c r="C48" s="98">
        <v>0.22326069191546799</v>
      </c>
      <c r="D48" s="98">
        <v>-7.2515664200670599E-2</v>
      </c>
      <c r="E48" s="98" cm="1">
        <f t="array" ref="E48">IFERROR(INDEX(DI_전체데이터!AM$3:AM$722,MATCH(A48&amp;B48,DI_전체데이터!$A$3:$A$722&amp;DI_전체데이터!$D$3:$D$722,0)),"")</f>
        <v>1.8846228783644188</v>
      </c>
      <c r="F48" s="98">
        <f t="shared" si="0"/>
        <v>0.20576899352748601</v>
      </c>
      <c r="G48" s="98" t="str">
        <f t="shared" si="1"/>
        <v/>
      </c>
      <c r="H48" s="98" t="str">
        <f t="shared" si="2"/>
        <v/>
      </c>
      <c r="I48" s="98" t="str">
        <f t="shared" si="3"/>
        <v/>
      </c>
      <c r="J48" s="98" cm="1">
        <f t="array" ref="J48">IFERROR(INDEX(DI_전체데이터!AN$3:AN$722,MATCH(A48&amp;B48,DI_전체데이터!$A$3:$A$722&amp;DI_전체데이터!$D$3:$D$722,0)),"")</f>
        <v>0.6164225837877233</v>
      </c>
    </row>
    <row r="49" spans="1:10" x14ac:dyDescent="0.3">
      <c r="A49" s="98" t="s">
        <v>112</v>
      </c>
      <c r="B49" s="98" t="s">
        <v>98</v>
      </c>
      <c r="C49" s="98">
        <v>0.20576899352748601</v>
      </c>
      <c r="D49" s="98">
        <v>7.6262867901335501E-3</v>
      </c>
      <c r="E49" s="98" cm="1">
        <f t="array" ref="E49">IFERROR(INDEX(DI_전체데이터!AM$3:AM$722,MATCH(A49&amp;B49,DI_전체데이터!$A$3:$A$722&amp;DI_전체데이터!$D$3:$D$722,0)),"")</f>
        <v>1.1061625132040849</v>
      </c>
      <c r="F49" s="98" t="str">
        <f t="shared" si="0"/>
        <v/>
      </c>
      <c r="G49" s="98" t="str">
        <f t="shared" si="1"/>
        <v/>
      </c>
      <c r="H49" s="98" t="str">
        <f t="shared" si="2"/>
        <v/>
      </c>
      <c r="I49" s="98" t="str">
        <f t="shared" si="3"/>
        <v/>
      </c>
      <c r="J49" s="98" cm="1">
        <f t="array" ref="J49">IFERROR(INDEX(DI_전체데이터!AN$3:AN$722,MATCH(A49&amp;B49,DI_전체데이터!$A$3:$A$722&amp;DI_전체데이터!$D$3:$D$722,0)),"")</f>
        <v>-4.4352015744673956E-2</v>
      </c>
    </row>
    <row r="50" spans="1:10" x14ac:dyDescent="0.3">
      <c r="A50" s="98" t="s">
        <v>113</v>
      </c>
      <c r="B50" s="98" t="s">
        <v>87</v>
      </c>
      <c r="C50" s="98">
        <v>0.17966458142601899</v>
      </c>
      <c r="D50" s="98">
        <v>-0.1004951369621</v>
      </c>
      <c r="E50" s="98" cm="1">
        <f t="array" ref="E50">IFERROR(INDEX(DI_전체데이터!AM$3:AM$722,MATCH(A50&amp;B50,DI_전체데이터!$A$3:$A$722&amp;DI_전체데이터!$D$3:$D$722,0)),"")</f>
        <v>-0.39739619101683948</v>
      </c>
      <c r="F50" s="98">
        <f t="shared" si="0"/>
        <v>0.28593458350733703</v>
      </c>
      <c r="G50" s="98">
        <f t="shared" si="1"/>
        <v>0.28080768002428202</v>
      </c>
      <c r="H50" s="98">
        <f t="shared" si="2"/>
        <v>0.40150313568698598</v>
      </c>
      <c r="I50" s="98">
        <f t="shared" si="3"/>
        <v>0.28351010344365801</v>
      </c>
      <c r="J50" s="98" cm="1">
        <f t="array" ref="J50">IFERROR(INDEX(DI_전체데이터!AN$3:AN$722,MATCH(A50&amp;B50,DI_전체데이터!$A$3:$A$722&amp;DI_전체데이터!$D$3:$D$722,0)),"")</f>
        <v>-2.6163842682718554</v>
      </c>
    </row>
    <row r="51" spans="1:10" x14ac:dyDescent="0.3">
      <c r="A51" s="98" t="s">
        <v>113</v>
      </c>
      <c r="B51" s="98" t="s">
        <v>88</v>
      </c>
      <c r="C51" s="98">
        <v>0.28593458350733703</v>
      </c>
      <c r="D51" s="98">
        <v>-3.20973866663503E-2</v>
      </c>
      <c r="E51" s="98" cm="1">
        <f t="array" ref="E51">IFERROR(INDEX(DI_전체데이터!AM$3:AM$722,MATCH(A51&amp;B51,DI_전체데이터!$A$3:$A$722&amp;DI_전체데이터!$D$3:$D$722,0)),"")</f>
        <v>-0.90713051828019298</v>
      </c>
      <c r="F51" s="98">
        <f t="shared" si="0"/>
        <v>0.28080768002428202</v>
      </c>
      <c r="G51" s="98">
        <f t="shared" si="1"/>
        <v>0.40150313568698598</v>
      </c>
      <c r="H51" s="98">
        <f t="shared" si="2"/>
        <v>0.28351010344365801</v>
      </c>
      <c r="I51" s="98">
        <f t="shared" si="3"/>
        <v>0.283434201573324</v>
      </c>
      <c r="J51" s="98" cm="1">
        <f t="array" ref="J51">IFERROR(INDEX(DI_전체데이터!AN$3:AN$722,MATCH(A51&amp;B51,DI_전체데이터!$A$3:$A$722&amp;DI_전체데이터!$D$3:$D$722,0)),"")</f>
        <v>0.21773446973877708</v>
      </c>
    </row>
    <row r="52" spans="1:10" x14ac:dyDescent="0.3">
      <c r="A52" s="98" t="s">
        <v>113</v>
      </c>
      <c r="B52" s="98" t="s">
        <v>89</v>
      </c>
      <c r="C52" s="98">
        <v>0.28080768002428202</v>
      </c>
      <c r="D52" s="98">
        <v>-0.19840819409721</v>
      </c>
      <c r="E52" s="98" cm="1">
        <f t="array" ref="E52">IFERROR(INDEX(DI_전체데이터!AM$3:AM$722,MATCH(A52&amp;B52,DI_전체데이터!$A$3:$A$722&amp;DI_전체데이터!$D$3:$D$722,0)),"")</f>
        <v>-0.90821851543133825</v>
      </c>
      <c r="F52" s="98">
        <f t="shared" si="0"/>
        <v>0.40150313568698598</v>
      </c>
      <c r="G52" s="98">
        <f t="shared" si="1"/>
        <v>0.28351010344365801</v>
      </c>
      <c r="H52" s="98">
        <f t="shared" si="2"/>
        <v>0.283434201573324</v>
      </c>
      <c r="I52" s="98">
        <f t="shared" si="3"/>
        <v>0.29987630017197903</v>
      </c>
      <c r="J52" s="98" cm="1">
        <f t="array" ref="J52">IFERROR(INDEX(DI_전체데이터!AN$3:AN$722,MATCH(A52&amp;B52,DI_전체데이터!$A$3:$A$722&amp;DI_전체데이터!$D$3:$D$722,0)),"")</f>
        <v>-0.93785458988878578</v>
      </c>
    </row>
    <row r="53" spans="1:10" x14ac:dyDescent="0.3">
      <c r="A53" s="98" t="s">
        <v>113</v>
      </c>
      <c r="B53" s="98" t="s">
        <v>90</v>
      </c>
      <c r="C53" s="98">
        <v>0.40150313568698598</v>
      </c>
      <c r="D53" s="98">
        <v>2.74569038854552E-2</v>
      </c>
      <c r="E53" s="98" cm="1">
        <f t="array" ref="E53">IFERROR(INDEX(DI_전체데이터!AM$3:AM$722,MATCH(A53&amp;B53,DI_전체데이터!$A$3:$A$722&amp;DI_전체데이터!$D$3:$D$722,0)),"")</f>
        <v>-0.31622776601683722</v>
      </c>
      <c r="F53" s="98">
        <f t="shared" si="0"/>
        <v>0.28351010344365801</v>
      </c>
      <c r="G53" s="98">
        <f t="shared" si="1"/>
        <v>0.283434201573324</v>
      </c>
      <c r="H53" s="98">
        <f t="shared" si="2"/>
        <v>0.29987630017197903</v>
      </c>
      <c r="I53" s="98">
        <f t="shared" si="3"/>
        <v>0.32803892502868098</v>
      </c>
      <c r="J53" s="98" cm="1">
        <f t="array" ref="J53">IFERROR(INDEX(DI_전체데이터!AN$3:AN$722,MATCH(A53&amp;B53,DI_전체데이터!$A$3:$A$722&amp;DI_전체데이터!$D$3:$D$722,0)),"")</f>
        <v>-0.39576888060705556</v>
      </c>
    </row>
    <row r="54" spans="1:10" x14ac:dyDescent="0.3">
      <c r="A54" s="98" t="s">
        <v>113</v>
      </c>
      <c r="B54" s="98" t="s">
        <v>91</v>
      </c>
      <c r="C54" s="98">
        <v>0.28351010344365801</v>
      </c>
      <c r="D54" s="98">
        <v>-0.12879349080692601</v>
      </c>
      <c r="E54" s="98" cm="1">
        <f t="array" ref="E54">IFERROR(INDEX(DI_전체데이터!AM$3:AM$722,MATCH(A54&amp;B54,DI_전체데이터!$A$3:$A$722&amp;DI_전체데이터!$D$3:$D$722,0)),"")</f>
        <v>-1.7487784860908548</v>
      </c>
      <c r="F54" s="98">
        <f t="shared" si="0"/>
        <v>0.283434201573324</v>
      </c>
      <c r="G54" s="98">
        <f t="shared" si="1"/>
        <v>0.29987630017197903</v>
      </c>
      <c r="H54" s="98">
        <f t="shared" si="2"/>
        <v>0.32803892502868098</v>
      </c>
      <c r="I54" s="98">
        <f t="shared" si="3"/>
        <v>0.23627742396406101</v>
      </c>
      <c r="J54" s="98" cm="1">
        <f t="array" ref="J54">IFERROR(INDEX(DI_전체데이터!AN$3:AN$722,MATCH(A54&amp;B54,DI_전체데이터!$A$3:$A$722&amp;DI_전체데이터!$D$3:$D$722,0)),"")</f>
        <v>0.91024455183115827</v>
      </c>
    </row>
    <row r="55" spans="1:10" x14ac:dyDescent="0.3">
      <c r="A55" s="98" t="s">
        <v>113</v>
      </c>
      <c r="B55" s="98" t="s">
        <v>92</v>
      </c>
      <c r="C55" s="98">
        <v>0.283434201573324</v>
      </c>
      <c r="D55" s="98">
        <v>-0.15258408266468099</v>
      </c>
      <c r="E55" s="98" cm="1">
        <f t="array" ref="E55">IFERROR(INDEX(DI_전체데이터!AM$3:AM$722,MATCH(A55&amp;B55,DI_전체데이터!$A$3:$A$722&amp;DI_전체데이터!$D$3:$D$722,0)),"")</f>
        <v>1.0171520492652606</v>
      </c>
      <c r="F55" s="98">
        <f t="shared" si="0"/>
        <v>0.29987630017197903</v>
      </c>
      <c r="G55" s="98">
        <f t="shared" si="1"/>
        <v>0.32803892502868098</v>
      </c>
      <c r="H55" s="98">
        <f t="shared" si="2"/>
        <v>0.23627742396406101</v>
      </c>
      <c r="I55" s="98">
        <f t="shared" si="3"/>
        <v>0.46200445918813898</v>
      </c>
      <c r="J55" s="98" cm="1">
        <f t="array" ref="J55">IFERROR(INDEX(DI_전체데이터!AN$3:AN$722,MATCH(A55&amp;B55,DI_전체데이터!$A$3:$A$722&amp;DI_전체데이터!$D$3:$D$722,0)),"")</f>
        <v>-0.49714547089153405</v>
      </c>
    </row>
    <row r="56" spans="1:10" x14ac:dyDescent="0.3">
      <c r="A56" s="98" t="s">
        <v>113</v>
      </c>
      <c r="B56" s="98" t="s">
        <v>93</v>
      </c>
      <c r="C56" s="98">
        <v>0.29987630017197903</v>
      </c>
      <c r="D56" s="98">
        <v>6.9962699623086599E-2</v>
      </c>
      <c r="E56" s="98" cm="1">
        <f t="array" ref="E56">IFERROR(INDEX(DI_전체데이터!AM$3:AM$722,MATCH(A56&amp;B56,DI_전체데이터!$A$3:$A$722&amp;DI_전체데이터!$D$3:$D$722,0)),"")</f>
        <v>1.3444025225831506</v>
      </c>
      <c r="F56" s="98">
        <f t="shared" si="0"/>
        <v>0.32803892502868098</v>
      </c>
      <c r="G56" s="98">
        <f t="shared" si="1"/>
        <v>0.23627742396406101</v>
      </c>
      <c r="H56" s="98">
        <f t="shared" si="2"/>
        <v>0.46200445918813898</v>
      </c>
      <c r="I56" s="98">
        <f t="shared" si="3"/>
        <v>0.25648923044643401</v>
      </c>
      <c r="J56" s="98" cm="1">
        <f t="array" ref="J56">IFERROR(INDEX(DI_전체데이터!AN$3:AN$722,MATCH(A56&amp;B56,DI_전체데이터!$A$3:$A$722&amp;DI_전체데이터!$D$3:$D$722,0)),"")</f>
        <v>-0.51515046052125035</v>
      </c>
    </row>
    <row r="57" spans="1:10" x14ac:dyDescent="0.3">
      <c r="A57" s="98" t="s">
        <v>113</v>
      </c>
      <c r="B57" s="98" t="s">
        <v>94</v>
      </c>
      <c r="C57" s="98">
        <v>0.32803892502868098</v>
      </c>
      <c r="D57" s="98">
        <v>-9.2116975823066299E-2</v>
      </c>
      <c r="E57" s="98" cm="1">
        <f t="array" ref="E57">IFERROR(INDEX(DI_전체데이터!AM$3:AM$722,MATCH(A57&amp;B57,DI_전체데이터!$A$3:$A$722&amp;DI_전체데이터!$D$3:$D$722,0)),"")</f>
        <v>-0.13552618543578773</v>
      </c>
      <c r="F57" s="98">
        <f t="shared" si="0"/>
        <v>0.23627742396406101</v>
      </c>
      <c r="G57" s="98">
        <f t="shared" si="1"/>
        <v>0.46200445918813898</v>
      </c>
      <c r="H57" s="98">
        <f t="shared" si="2"/>
        <v>0.25648923044643401</v>
      </c>
      <c r="I57" s="98">
        <f t="shared" si="3"/>
        <v>0.204721023233424</v>
      </c>
      <c r="J57" s="98" cm="1">
        <f t="array" ref="J57">IFERROR(INDEX(DI_전체데이터!AN$3:AN$722,MATCH(A57&amp;B57,DI_전체데이터!$A$3:$A$722&amp;DI_전체데이터!$D$3:$D$722,0)),"")</f>
        <v>0.46406827372638715</v>
      </c>
    </row>
    <row r="58" spans="1:10" x14ac:dyDescent="0.3">
      <c r="A58" s="98" t="s">
        <v>113</v>
      </c>
      <c r="B58" s="98" t="s">
        <v>95</v>
      </c>
      <c r="C58" s="98">
        <v>0.23627742396406101</v>
      </c>
      <c r="D58" s="98">
        <v>0.12176006354082</v>
      </c>
      <c r="E58" s="98" cm="1">
        <f t="array" ref="E58">IFERROR(INDEX(DI_전체데이터!AM$3:AM$722,MATCH(A58&amp;B58,DI_전체데이터!$A$3:$A$722&amp;DI_전체데이터!$D$3:$D$722,0)),"")</f>
        <v>-0.90504205625788736</v>
      </c>
      <c r="F58" s="98">
        <f t="shared" si="0"/>
        <v>0.46200445918813898</v>
      </c>
      <c r="G58" s="98">
        <f t="shared" si="1"/>
        <v>0.25648923044643401</v>
      </c>
      <c r="H58" s="98">
        <f t="shared" si="2"/>
        <v>0.204721023233424</v>
      </c>
      <c r="I58" s="98" t="str">
        <f t="shared" si="3"/>
        <v/>
      </c>
      <c r="J58" s="98" cm="1">
        <f t="array" ref="J58">IFERROR(INDEX(DI_전체데이터!AN$3:AN$722,MATCH(A58&amp;B58,DI_전체데이터!$A$3:$A$722&amp;DI_전체데이터!$D$3:$D$722,0)),"")</f>
        <v>-8.9692317228361573E-2</v>
      </c>
    </row>
    <row r="59" spans="1:10" x14ac:dyDescent="0.3">
      <c r="A59" s="98" t="s">
        <v>113</v>
      </c>
      <c r="B59" s="98" t="s">
        <v>96</v>
      </c>
      <c r="C59" s="98">
        <v>0.46200445918813898</v>
      </c>
      <c r="D59" s="98">
        <v>0.17704278982015501</v>
      </c>
      <c r="E59" s="98" cm="1">
        <f t="array" ref="E59">IFERROR(INDEX(DI_전체데이터!AM$3:AM$722,MATCH(A59&amp;B59,DI_전체데이터!$A$3:$A$722&amp;DI_전체데이터!$D$3:$D$722,0)),"")</f>
        <v>-0.90504205625788736</v>
      </c>
      <c r="F59" s="98">
        <f t="shared" si="0"/>
        <v>0.25648923044643401</v>
      </c>
      <c r="G59" s="98">
        <f t="shared" si="1"/>
        <v>0.204721023233424</v>
      </c>
      <c r="H59" s="98" t="str">
        <f t="shared" si="2"/>
        <v/>
      </c>
      <c r="I59" s="98" t="str">
        <f t="shared" si="3"/>
        <v/>
      </c>
      <c r="J59" s="98" cm="1">
        <f t="array" ref="J59">IFERROR(INDEX(DI_전체데이터!AN$3:AN$722,MATCH(A59&amp;B59,DI_전체데이터!$A$3:$A$722&amp;DI_전체데이터!$D$3:$D$722,0)),"")</f>
        <v>0.44308519878077757</v>
      </c>
    </row>
    <row r="60" spans="1:10" x14ac:dyDescent="0.3">
      <c r="A60" s="98" t="s">
        <v>113</v>
      </c>
      <c r="B60" s="98" t="s">
        <v>97</v>
      </c>
      <c r="C60" s="98">
        <v>0.25648923044643401</v>
      </c>
      <c r="D60" s="98">
        <v>-0.14421552311583899</v>
      </c>
      <c r="E60" s="98" cm="1">
        <f t="array" ref="E60">IFERROR(INDEX(DI_전체데이터!AM$3:AM$722,MATCH(A60&amp;B60,DI_전체데이터!$A$3:$A$722&amp;DI_전체데이터!$D$3:$D$722,0)),"")</f>
        <v>-1.0495335657210825</v>
      </c>
      <c r="F60" s="98">
        <f t="shared" si="0"/>
        <v>0.204721023233424</v>
      </c>
      <c r="G60" s="98" t="str">
        <f t="shared" si="1"/>
        <v/>
      </c>
      <c r="H60" s="98" t="str">
        <f t="shared" si="2"/>
        <v/>
      </c>
      <c r="I60" s="98" t="str">
        <f t="shared" si="3"/>
        <v/>
      </c>
      <c r="J60" s="98" cm="1">
        <f t="array" ref="J60">IFERROR(INDEX(DI_전체데이터!AN$3:AN$722,MATCH(A60&amp;B60,DI_전체데이터!$A$3:$A$722&amp;DI_전체데이터!$D$3:$D$722,0)),"")</f>
        <v>-1.7712876726869862</v>
      </c>
    </row>
    <row r="61" spans="1:10" x14ac:dyDescent="0.3">
      <c r="A61" s="98" t="s">
        <v>113</v>
      </c>
      <c r="B61" s="98" t="s">
        <v>98</v>
      </c>
      <c r="C61" s="98">
        <v>0.204721023233424</v>
      </c>
      <c r="D61" s="98">
        <v>-4.7272724610347303E-2</v>
      </c>
      <c r="E61" s="98" cm="1">
        <f t="array" ref="E61">IFERROR(INDEX(DI_전체데이터!AM$3:AM$722,MATCH(A61&amp;B61,DI_전체데이터!$A$3:$A$722&amp;DI_전체데이터!$D$3:$D$722,0)),"")</f>
        <v>-0.51584326218175214</v>
      </c>
      <c r="F61" s="98" t="str">
        <f t="shared" si="0"/>
        <v/>
      </c>
      <c r="G61" s="98" t="str">
        <f t="shared" si="1"/>
        <v/>
      </c>
      <c r="H61" s="98" t="str">
        <f t="shared" si="2"/>
        <v/>
      </c>
      <c r="I61" s="98" t="str">
        <f t="shared" si="3"/>
        <v/>
      </c>
      <c r="J61" s="98" cm="1">
        <f t="array" ref="J61">IFERROR(INDEX(DI_전체데이터!AN$3:AN$722,MATCH(A61&amp;B61,DI_전체데이터!$A$3:$A$722&amp;DI_전체데이터!$D$3:$D$722,0)),"")</f>
        <v>-0.6390328648232797</v>
      </c>
    </row>
    <row r="62" spans="1:10" x14ac:dyDescent="0.3">
      <c r="A62" s="98" t="s">
        <v>114</v>
      </c>
      <c r="B62" s="98" t="s">
        <v>87</v>
      </c>
      <c r="C62" s="98">
        <v>0.30396978746869302</v>
      </c>
      <c r="D62" s="98">
        <v>2.1621512481733999E-2</v>
      </c>
      <c r="E62" s="98" cm="1">
        <f t="array" ref="E62">IFERROR(INDEX(DI_전체데이터!AM$3:AM$722,MATCH(A62&amp;B62,DI_전체데이터!$A$3:$A$722&amp;DI_전체데이터!$D$3:$D$722,0)),"")</f>
        <v>-0.31622776601683722</v>
      </c>
      <c r="F62" s="98">
        <f t="shared" si="0"/>
        <v>0.23623243567236399</v>
      </c>
      <c r="G62" s="98">
        <f t="shared" si="1"/>
        <v>0.291747327183496</v>
      </c>
      <c r="H62" s="98">
        <f t="shared" si="2"/>
        <v>0.24242166630635201</v>
      </c>
      <c r="I62" s="98">
        <f t="shared" si="3"/>
        <v>0.18207699237880201</v>
      </c>
      <c r="J62" s="98" cm="1">
        <f t="array" ref="J62">IFERROR(INDEX(DI_전체데이터!AN$3:AN$722,MATCH(A62&amp;B62,DI_전체데이터!$A$3:$A$722&amp;DI_전체데이터!$D$3:$D$722,0)),"")</f>
        <v>-2.1261123493543908</v>
      </c>
    </row>
    <row r="63" spans="1:10" x14ac:dyDescent="0.3">
      <c r="A63" s="98" t="s">
        <v>114</v>
      </c>
      <c r="B63" s="98" t="s">
        <v>88</v>
      </c>
      <c r="C63" s="98">
        <v>0.23623243567236399</v>
      </c>
      <c r="D63" s="98">
        <v>-0.21440810447699099</v>
      </c>
      <c r="E63" s="98" cm="1">
        <f t="array" ref="E63">IFERROR(INDEX(DI_전체데이터!AM$3:AM$722,MATCH(A63&amp;B63,DI_전체데이터!$A$3:$A$722&amp;DI_전체데이터!$D$3:$D$722,0)),"")</f>
        <v>-0.31622776601683722</v>
      </c>
      <c r="F63" s="98">
        <f t="shared" si="0"/>
        <v>0.291747327183496</v>
      </c>
      <c r="G63" s="98">
        <f t="shared" si="1"/>
        <v>0.24242166630635201</v>
      </c>
      <c r="H63" s="98">
        <f t="shared" si="2"/>
        <v>0.18207699237880201</v>
      </c>
      <c r="I63" s="98">
        <f t="shared" si="3"/>
        <v>0.37200163250913998</v>
      </c>
      <c r="J63" s="98" cm="1">
        <f t="array" ref="J63">IFERROR(INDEX(DI_전체데이터!AN$3:AN$722,MATCH(A63&amp;B63,DI_전체데이터!$A$3:$A$722&amp;DI_전체데이터!$D$3:$D$722,0)),"")</f>
        <v>-1.2841100867388411</v>
      </c>
    </row>
    <row r="64" spans="1:10" x14ac:dyDescent="0.3">
      <c r="A64" s="98" t="s">
        <v>114</v>
      </c>
      <c r="B64" s="98" t="s">
        <v>89</v>
      </c>
      <c r="C64" s="98">
        <v>0.291747327183496</v>
      </c>
      <c r="D64" s="98">
        <v>1.9396674007906699E-2</v>
      </c>
      <c r="E64" s="98" cm="1">
        <f t="array" ref="E64">IFERROR(INDEX(DI_전체데이터!AM$3:AM$722,MATCH(A64&amp;B64,DI_전체데이터!$A$3:$A$722&amp;DI_전체데이터!$D$3:$D$722,0)),"")</f>
        <v>-1.1754069926650708</v>
      </c>
      <c r="F64" s="98">
        <f t="shared" si="0"/>
        <v>0.24242166630635201</v>
      </c>
      <c r="G64" s="98">
        <f t="shared" si="1"/>
        <v>0.18207699237880201</v>
      </c>
      <c r="H64" s="98">
        <f t="shared" si="2"/>
        <v>0.37200163250913998</v>
      </c>
      <c r="I64" s="98">
        <f t="shared" si="3"/>
        <v>0.29483804500180799</v>
      </c>
      <c r="J64" s="98" cm="1">
        <f t="array" ref="J64">IFERROR(INDEX(DI_전체데이터!AN$3:AN$722,MATCH(A64&amp;B64,DI_전체데이터!$A$3:$A$722&amp;DI_전체데이터!$D$3:$D$722,0)),"")</f>
        <v>-1.1126616622243639</v>
      </c>
    </row>
    <row r="65" spans="1:10" x14ac:dyDescent="0.3">
      <c r="A65" s="98" t="s">
        <v>114</v>
      </c>
      <c r="B65" s="98" t="s">
        <v>90</v>
      </c>
      <c r="C65" s="98">
        <v>0.24242166630635201</v>
      </c>
      <c r="D65" s="98">
        <v>1.9156626541232801E-2</v>
      </c>
      <c r="E65" s="98" cm="1">
        <f t="array" ref="E65">IFERROR(INDEX(DI_전체데이터!AM$3:AM$722,MATCH(A65&amp;B65,DI_전체데이터!$A$3:$A$722&amp;DI_전체데이터!$D$3:$D$722,0)),"")</f>
        <v>-2.0508752638871224</v>
      </c>
      <c r="F65" s="98">
        <f t="shared" si="0"/>
        <v>0.18207699237880201</v>
      </c>
      <c r="G65" s="98">
        <f t="shared" si="1"/>
        <v>0.37200163250913998</v>
      </c>
      <c r="H65" s="98">
        <f t="shared" si="2"/>
        <v>0.29483804500180799</v>
      </c>
      <c r="I65" s="98">
        <f t="shared" si="3"/>
        <v>0.87752656826277298</v>
      </c>
      <c r="J65" s="98" cm="1">
        <f t="array" ref="J65">IFERROR(INDEX(DI_전체데이터!AN$3:AN$722,MATCH(A65&amp;B65,DI_전체데이터!$A$3:$A$722&amp;DI_전체데이터!$D$3:$D$722,0)),"")</f>
        <v>-1.0267980610041054</v>
      </c>
    </row>
    <row r="66" spans="1:10" x14ac:dyDescent="0.3">
      <c r="A66" s="98" t="s">
        <v>114</v>
      </c>
      <c r="B66" s="98" t="s">
        <v>91</v>
      </c>
      <c r="C66" s="98">
        <v>0.18207699237880201</v>
      </c>
      <c r="D66" s="98">
        <v>-0.13617019810513001</v>
      </c>
      <c r="E66" s="98" cm="1">
        <f t="array" ref="E66">IFERROR(INDEX(DI_전체데이터!AM$3:AM$722,MATCH(A66&amp;B66,DI_전체데이터!$A$3:$A$722&amp;DI_전체데이터!$D$3:$D$722,0)),"")</f>
        <v>-0.65337756935501412</v>
      </c>
      <c r="F66" s="98">
        <f t="shared" si="0"/>
        <v>0.37200163250913998</v>
      </c>
      <c r="G66" s="98">
        <f t="shared" si="1"/>
        <v>0.29483804500180799</v>
      </c>
      <c r="H66" s="98">
        <f t="shared" si="2"/>
        <v>0.87752656826277298</v>
      </c>
      <c r="I66" s="98">
        <f t="shared" si="3"/>
        <v>0.235421330244213</v>
      </c>
      <c r="J66" s="98" cm="1">
        <f t="array" ref="J66">IFERROR(INDEX(DI_전체데이터!AN$3:AN$722,MATCH(A66&amp;B66,DI_전체데이터!$A$3:$A$722&amp;DI_전체데이터!$D$3:$D$722,0)),"")</f>
        <v>-1.6777896638972458</v>
      </c>
    </row>
    <row r="67" spans="1:10" x14ac:dyDescent="0.3">
      <c r="A67" s="98" t="s">
        <v>114</v>
      </c>
      <c r="B67" s="98" t="s">
        <v>92</v>
      </c>
      <c r="C67" s="98">
        <v>0.37200163250913998</v>
      </c>
      <c r="D67" s="98">
        <v>2.4038297313224702E-3</v>
      </c>
      <c r="E67" s="98" cm="1">
        <f t="array" ref="E67">IFERROR(INDEX(DI_전체데이터!AM$3:AM$722,MATCH(A67&amp;B67,DI_전체데이터!$A$3:$A$722&amp;DI_전체데이터!$D$3:$D$722,0)),"")</f>
        <v>-1.4907880397936637</v>
      </c>
      <c r="F67" s="98">
        <f t="shared" ref="F67:F130" si="4">IF(A68=A67,C68,"")</f>
        <v>0.29483804500180799</v>
      </c>
      <c r="G67" s="98">
        <f t="shared" ref="G67:G130" si="5">IF(AND(A69=A67),C69,"")</f>
        <v>0.87752656826277298</v>
      </c>
      <c r="H67" s="98">
        <f t="shared" ref="H67:H130" si="6">IF(A70=A67,C70,"")</f>
        <v>0.235421330244213</v>
      </c>
      <c r="I67" s="98">
        <f t="shared" ref="I67:I130" si="7">IF(A71=A67,C71,"")</f>
        <v>0.41569871298271799</v>
      </c>
      <c r="J67" s="98" cm="1">
        <f t="array" ref="J67">IFERROR(INDEX(DI_전체데이터!AN$3:AN$722,MATCH(A67&amp;B67,DI_전체데이터!$A$3:$A$722&amp;DI_전체데이터!$D$3:$D$722,0)),"")</f>
        <v>-0.83087352102427525</v>
      </c>
    </row>
    <row r="68" spans="1:10" x14ac:dyDescent="0.3">
      <c r="A68" s="98" t="s">
        <v>114</v>
      </c>
      <c r="B68" s="98" t="s">
        <v>93</v>
      </c>
      <c r="C68" s="98">
        <v>0.29483804500180799</v>
      </c>
      <c r="D68" s="98">
        <v>3.1400910268950699E-2</v>
      </c>
      <c r="E68" s="98" cm="1">
        <f t="array" ref="E68">IFERROR(INDEX(DI_전체데이터!AM$3:AM$722,MATCH(A68&amp;B68,DI_전체데이터!$A$3:$A$722&amp;DI_전체데이터!$D$3:$D$722,0)),"")</f>
        <v>-1.7844608370357622</v>
      </c>
      <c r="F68" s="98">
        <f t="shared" si="4"/>
        <v>0.87752656826277298</v>
      </c>
      <c r="G68" s="98">
        <f t="shared" si="5"/>
        <v>0.235421330244213</v>
      </c>
      <c r="H68" s="98">
        <f t="shared" si="6"/>
        <v>0.41569871298271799</v>
      </c>
      <c r="I68" s="98">
        <f t="shared" si="7"/>
        <v>0.244149464716994</v>
      </c>
      <c r="J68" s="98" cm="1">
        <f t="array" ref="J68">IFERROR(INDEX(DI_전체데이터!AN$3:AN$722,MATCH(A68&amp;B68,DI_전체데이터!$A$3:$A$722&amp;DI_전체데이터!$D$3:$D$722,0)),"")</f>
        <v>-1.7954576744669826</v>
      </c>
    </row>
    <row r="69" spans="1:10" x14ac:dyDescent="0.3">
      <c r="A69" s="98" t="s">
        <v>114</v>
      </c>
      <c r="B69" s="98" t="s">
        <v>94</v>
      </c>
      <c r="C69" s="98">
        <v>0.87752656826277298</v>
      </c>
      <c r="D69" s="98">
        <v>-0.374158319758151</v>
      </c>
      <c r="E69" s="98" cm="1">
        <f t="array" ref="E69">IFERROR(INDEX(DI_전체데이터!AM$3:AM$722,MATCH(A69&amp;B69,DI_전체데이터!$A$3:$A$722&amp;DI_전체데이터!$D$3:$D$722,0)),"")</f>
        <v>-0.89628816560753255</v>
      </c>
      <c r="F69" s="98">
        <f t="shared" si="4"/>
        <v>0.235421330244213</v>
      </c>
      <c r="G69" s="98">
        <f t="shared" si="5"/>
        <v>0.41569871298271799</v>
      </c>
      <c r="H69" s="98">
        <f t="shared" si="6"/>
        <v>0.244149464716994</v>
      </c>
      <c r="I69" s="98">
        <f t="shared" si="7"/>
        <v>0.36817634158066298</v>
      </c>
      <c r="J69" s="98" cm="1">
        <f t="array" ref="J69">IFERROR(INDEX(DI_전체데이터!AN$3:AN$722,MATCH(A69&amp;B69,DI_전체데이터!$A$3:$A$722&amp;DI_전체데이터!$D$3:$D$722,0)),"")</f>
        <v>-1.3645176877050902</v>
      </c>
    </row>
    <row r="70" spans="1:10" x14ac:dyDescent="0.3">
      <c r="A70" s="98" t="s">
        <v>114</v>
      </c>
      <c r="B70" s="98" t="s">
        <v>95</v>
      </c>
      <c r="C70" s="98">
        <v>0.235421330244213</v>
      </c>
      <c r="D70" s="98">
        <v>-0.14096315679694699</v>
      </c>
      <c r="E70" s="98" cm="1">
        <f t="array" ref="E70">IFERROR(INDEX(DI_전체데이터!AM$3:AM$722,MATCH(A70&amp;B70,DI_전체데이터!$A$3:$A$722&amp;DI_전체데이터!$D$3:$D$722,0)),"")</f>
        <v>-1.6962346538821116E-2</v>
      </c>
      <c r="F70" s="98">
        <f t="shared" si="4"/>
        <v>0.41569871298271799</v>
      </c>
      <c r="G70" s="98">
        <f t="shared" si="5"/>
        <v>0.244149464716994</v>
      </c>
      <c r="H70" s="98">
        <f t="shared" si="6"/>
        <v>0.36817634158066298</v>
      </c>
      <c r="I70" s="98" t="str">
        <f t="shared" si="7"/>
        <v/>
      </c>
      <c r="J70" s="98" cm="1">
        <f t="array" ref="J70">IFERROR(INDEX(DI_전체데이터!AN$3:AN$722,MATCH(A70&amp;B70,DI_전체데이터!$A$3:$A$722&amp;DI_전체데이터!$D$3:$D$722,0)),"")</f>
        <v>3.3045886326323548E-2</v>
      </c>
    </row>
    <row r="71" spans="1:10" x14ac:dyDescent="0.3">
      <c r="A71" s="98" t="s">
        <v>114</v>
      </c>
      <c r="B71" s="98" t="s">
        <v>96</v>
      </c>
      <c r="C71" s="98">
        <v>0.41569871298271799</v>
      </c>
      <c r="D71" s="98">
        <v>0.19013587109910299</v>
      </c>
      <c r="E71" s="98" cm="1">
        <f t="array" ref="E71">IFERROR(INDEX(DI_전체데이터!AM$3:AM$722,MATCH(A71&amp;B71,DI_전체데이터!$A$3:$A$722&amp;DI_전체데이터!$D$3:$D$722,0)),"")</f>
        <v>-0.90504205625788736</v>
      </c>
      <c r="F71" s="98">
        <f t="shared" si="4"/>
        <v>0.244149464716994</v>
      </c>
      <c r="G71" s="98">
        <f t="shared" si="5"/>
        <v>0.36817634158066298</v>
      </c>
      <c r="H71" s="98" t="str">
        <f t="shared" si="6"/>
        <v/>
      </c>
      <c r="I71" s="98" t="str">
        <f t="shared" si="7"/>
        <v/>
      </c>
      <c r="J71" s="98" cm="1">
        <f t="array" ref="J71">IFERROR(INDEX(DI_전체데이터!AN$3:AN$722,MATCH(A71&amp;B71,DI_전체데이터!$A$3:$A$722&amp;DI_전체데이터!$D$3:$D$722,0)),"")</f>
        <v>-0.73374484520592009</v>
      </c>
    </row>
    <row r="72" spans="1:10" x14ac:dyDescent="0.3">
      <c r="A72" s="98" t="s">
        <v>114</v>
      </c>
      <c r="B72" s="98" t="s">
        <v>97</v>
      </c>
      <c r="C72" s="98">
        <v>0.244149464716994</v>
      </c>
      <c r="D72" s="98">
        <v>-2.57460294600215E-2</v>
      </c>
      <c r="E72" s="98" cm="1">
        <f t="array" ref="E72">IFERROR(INDEX(DI_전체데이터!AM$3:AM$722,MATCH(A72&amp;B72,DI_전체데이터!$A$3:$A$722&amp;DI_전체데이터!$D$3:$D$722,0)),"")</f>
        <v>0.14099869259257192</v>
      </c>
      <c r="F72" s="98">
        <f t="shared" si="4"/>
        <v>0.36817634158066298</v>
      </c>
      <c r="G72" s="98" t="str">
        <f t="shared" si="5"/>
        <v/>
      </c>
      <c r="H72" s="98" t="str">
        <f t="shared" si="6"/>
        <v/>
      </c>
      <c r="I72" s="98" t="str">
        <f t="shared" si="7"/>
        <v/>
      </c>
      <c r="J72" s="98" cm="1">
        <f t="array" ref="J72">IFERROR(INDEX(DI_전체데이터!AN$3:AN$722,MATCH(A72&amp;B72,DI_전체데이터!$A$3:$A$722&amp;DI_전체데이터!$D$3:$D$722,0)),"")</f>
        <v>0.46462853286384287</v>
      </c>
    </row>
    <row r="73" spans="1:10" x14ac:dyDescent="0.3">
      <c r="A73" s="98" t="s">
        <v>114</v>
      </c>
      <c r="B73" s="98" t="s">
        <v>98</v>
      </c>
      <c r="C73" s="98">
        <v>0.36817634158066298</v>
      </c>
      <c r="D73" s="98">
        <v>0.13687783562053499</v>
      </c>
      <c r="E73" s="98" cm="1">
        <f t="array" ref="E73">IFERROR(INDEX(DI_전체데이터!AM$3:AM$722,MATCH(A73&amp;B73,DI_전체데이터!$A$3:$A$722&amp;DI_전체데이터!$D$3:$D$722,0)),"")</f>
        <v>-1.3835733376915762</v>
      </c>
      <c r="F73" s="98" t="str">
        <f t="shared" si="4"/>
        <v/>
      </c>
      <c r="G73" s="98" t="str">
        <f t="shared" si="5"/>
        <v/>
      </c>
      <c r="H73" s="98" t="str">
        <f t="shared" si="6"/>
        <v/>
      </c>
      <c r="I73" s="98" t="str">
        <f t="shared" si="7"/>
        <v/>
      </c>
      <c r="J73" s="98" cm="1">
        <f t="array" ref="J73">IFERROR(INDEX(DI_전체데이터!AN$3:AN$722,MATCH(A73&amp;B73,DI_전체데이터!$A$3:$A$722&amp;DI_전체데이터!$D$3:$D$722,0)),"")</f>
        <v>0.60615968415752164</v>
      </c>
    </row>
    <row r="74" spans="1:10" x14ac:dyDescent="0.3">
      <c r="A74" s="98" t="s">
        <v>115</v>
      </c>
      <c r="B74" s="98" t="s">
        <v>87</v>
      </c>
      <c r="C74" s="98">
        <v>0.31586340201079399</v>
      </c>
      <c r="D74" s="98">
        <v>0.11392406306573701</v>
      </c>
      <c r="E74" s="98" cm="1">
        <f t="array" ref="E74">IFERROR(INDEX(DI_전체데이터!AM$3:AM$722,MATCH(A74&amp;B74,DI_전체데이터!$A$3:$A$722&amp;DI_전체데이터!$D$3:$D$722,0)),"")</f>
        <v>0.60530647433890805</v>
      </c>
      <c r="F74" s="98">
        <f t="shared" si="4"/>
        <v>0.24230553749487499</v>
      </c>
      <c r="G74" s="98">
        <f t="shared" si="5"/>
        <v>0.28274770694679702</v>
      </c>
      <c r="H74" s="98">
        <f t="shared" si="6"/>
        <v>0.27303225775656798</v>
      </c>
      <c r="I74" s="98">
        <f t="shared" si="7"/>
        <v>0.46001537450303898</v>
      </c>
      <c r="J74" s="98" cm="1">
        <f t="array" ref="J74">IFERROR(INDEX(DI_전체데이터!AN$3:AN$722,MATCH(A74&amp;B74,DI_전체데이터!$A$3:$A$722&amp;DI_전체데이터!$D$3:$D$722,0)),"")</f>
        <v>-1.4992320984617815</v>
      </c>
    </row>
    <row r="75" spans="1:10" x14ac:dyDescent="0.3">
      <c r="A75" s="98" t="s">
        <v>115</v>
      </c>
      <c r="B75" s="98" t="s">
        <v>88</v>
      </c>
      <c r="C75" s="98">
        <v>0.24230553749487499</v>
      </c>
      <c r="D75" s="98">
        <v>-0.26057697324228601</v>
      </c>
      <c r="E75" s="98" cm="1">
        <f t="array" ref="E75">IFERROR(INDEX(DI_전체데이터!AM$3:AM$722,MATCH(A75&amp;B75,DI_전체데이터!$A$3:$A$722&amp;DI_전체데이터!$D$3:$D$722,0)),"")</f>
        <v>-0.51773171874595936</v>
      </c>
      <c r="F75" s="98">
        <f t="shared" si="4"/>
        <v>0.28274770694679702</v>
      </c>
      <c r="G75" s="98">
        <f t="shared" si="5"/>
        <v>0.27303225775656798</v>
      </c>
      <c r="H75" s="98">
        <f t="shared" si="6"/>
        <v>0.46001537450303898</v>
      </c>
      <c r="I75" s="98">
        <f t="shared" si="7"/>
        <v>0.23545406233647201</v>
      </c>
      <c r="J75" s="98" cm="1">
        <f t="array" ref="J75">IFERROR(INDEX(DI_전체데이터!AN$3:AN$722,MATCH(A75&amp;B75,DI_전체데이터!$A$3:$A$722&amp;DI_전체데이터!$D$3:$D$722,0)),"")</f>
        <v>-1.3738258501142711</v>
      </c>
    </row>
    <row r="76" spans="1:10" x14ac:dyDescent="0.3">
      <c r="A76" s="98" t="s">
        <v>115</v>
      </c>
      <c r="B76" s="98" t="s">
        <v>89</v>
      </c>
      <c r="C76" s="98">
        <v>0.28274770694679702</v>
      </c>
      <c r="D76" s="98">
        <v>-9.6277174713239905E-2</v>
      </c>
      <c r="E76" s="98" cm="1">
        <f t="array" ref="E76">IFERROR(INDEX(DI_전체데이터!AM$3:AM$722,MATCH(A76&amp;B76,DI_전체데이터!$A$3:$A$722&amp;DI_전체데이터!$D$3:$D$722,0)),"")</f>
        <v>0.51832177203864482</v>
      </c>
      <c r="F76" s="98">
        <f t="shared" si="4"/>
        <v>0.27303225775656798</v>
      </c>
      <c r="G76" s="98">
        <f t="shared" si="5"/>
        <v>0.46001537450303898</v>
      </c>
      <c r="H76" s="98">
        <f t="shared" si="6"/>
        <v>0.23545406233647201</v>
      </c>
      <c r="I76" s="98">
        <f t="shared" si="7"/>
        <v>0.36390462378688399</v>
      </c>
      <c r="J76" s="98" cm="1">
        <f t="array" ref="J76">IFERROR(INDEX(DI_전체데이터!AN$3:AN$722,MATCH(A76&amp;B76,DI_전체데이터!$A$3:$A$722&amp;DI_전체데이터!$D$3:$D$722,0)),"")</f>
        <v>-0.49144935571735571</v>
      </c>
    </row>
    <row r="77" spans="1:10" x14ac:dyDescent="0.3">
      <c r="A77" s="98" t="s">
        <v>115</v>
      </c>
      <c r="B77" s="98" t="s">
        <v>90</v>
      </c>
      <c r="C77" s="98">
        <v>0.27303225775656798</v>
      </c>
      <c r="D77" s="98">
        <v>0.11661818372515501</v>
      </c>
      <c r="E77" s="98" cm="1">
        <f t="array" ref="E77">IFERROR(INDEX(DI_전체데이터!AM$3:AM$722,MATCH(A77&amp;B77,DI_전체데이터!$A$3:$A$722&amp;DI_전체데이터!$D$3:$D$722,0)),"")</f>
        <v>1.2648103860823978</v>
      </c>
      <c r="F77" s="98">
        <f t="shared" si="4"/>
        <v>0.46001537450303898</v>
      </c>
      <c r="G77" s="98">
        <f t="shared" si="5"/>
        <v>0.23545406233647201</v>
      </c>
      <c r="H77" s="98">
        <f t="shared" si="6"/>
        <v>0.36390462378688399</v>
      </c>
      <c r="I77" s="98">
        <f t="shared" si="7"/>
        <v>0.46140336666215498</v>
      </c>
      <c r="J77" s="98" cm="1">
        <f t="array" ref="J77">IFERROR(INDEX(DI_전체데이터!AN$3:AN$722,MATCH(A77&amp;B77,DI_전체데이터!$A$3:$A$722&amp;DI_전체데이터!$D$3:$D$722,0)),"")</f>
        <v>-1.1126705700503892</v>
      </c>
    </row>
    <row r="78" spans="1:10" x14ac:dyDescent="0.3">
      <c r="A78" s="98" t="s">
        <v>115</v>
      </c>
      <c r="B78" s="98" t="s">
        <v>91</v>
      </c>
      <c r="C78" s="98">
        <v>0.46001537450303898</v>
      </c>
      <c r="D78" s="98">
        <v>-9.73333875075406E-2</v>
      </c>
      <c r="E78" s="98" cm="1">
        <f t="array" ref="E78">IFERROR(INDEX(DI_전체데이터!AM$3:AM$722,MATCH(A78&amp;B78,DI_전체데이터!$A$3:$A$722&amp;DI_전체데이터!$D$3:$D$722,0)),"")</f>
        <v>-0.77493939459644301</v>
      </c>
      <c r="F78" s="98">
        <f t="shared" si="4"/>
        <v>0.23545406233647201</v>
      </c>
      <c r="G78" s="98">
        <f t="shared" si="5"/>
        <v>0.36390462378688399</v>
      </c>
      <c r="H78" s="98">
        <f t="shared" si="6"/>
        <v>0.46140336666215498</v>
      </c>
      <c r="I78" s="98">
        <f t="shared" si="7"/>
        <v>0.374126110826424</v>
      </c>
      <c r="J78" s="98" cm="1">
        <f t="array" ref="J78">IFERROR(INDEX(DI_전체데이터!AN$3:AN$722,MATCH(A78&amp;B78,DI_전체데이터!$A$3:$A$722&amp;DI_전체데이터!$D$3:$D$722,0)),"")</f>
        <v>-1.2942923354270122</v>
      </c>
    </row>
    <row r="79" spans="1:10" x14ac:dyDescent="0.3">
      <c r="A79" s="98" t="s">
        <v>115</v>
      </c>
      <c r="B79" s="98" t="s">
        <v>92</v>
      </c>
      <c r="C79" s="98">
        <v>0.23545406233647201</v>
      </c>
      <c r="D79" s="98">
        <v>-0.157973178474277</v>
      </c>
      <c r="E79" s="98" cm="1">
        <f t="array" ref="E79">IFERROR(INDEX(DI_전체데이터!AM$3:AM$722,MATCH(A79&amp;B79,DI_전체데이터!$A$3:$A$722&amp;DI_전체데이터!$D$3:$D$722,0)),"")</f>
        <v>-0.41560237317056781</v>
      </c>
      <c r="F79" s="98">
        <f t="shared" si="4"/>
        <v>0.36390462378688399</v>
      </c>
      <c r="G79" s="98">
        <f t="shared" si="5"/>
        <v>0.46140336666215498</v>
      </c>
      <c r="H79" s="98">
        <f t="shared" si="6"/>
        <v>0.374126110826424</v>
      </c>
      <c r="I79" s="98">
        <f t="shared" si="7"/>
        <v>0.44830688164235899</v>
      </c>
      <c r="J79" s="98" cm="1">
        <f t="array" ref="J79">IFERROR(INDEX(DI_전체데이터!AN$3:AN$722,MATCH(A79&amp;B79,DI_전체데이터!$A$3:$A$722&amp;DI_전체데이터!$D$3:$D$722,0)),"")</f>
        <v>-0.93757946157981698</v>
      </c>
    </row>
    <row r="80" spans="1:10" x14ac:dyDescent="0.3">
      <c r="A80" s="98" t="s">
        <v>115</v>
      </c>
      <c r="B80" s="98" t="s">
        <v>93</v>
      </c>
      <c r="C80" s="98">
        <v>0.36390462378688399</v>
      </c>
      <c r="D80" s="98">
        <v>2.59965414491183E-2</v>
      </c>
      <c r="E80" s="98" cm="1">
        <f t="array" ref="E80">IFERROR(INDEX(DI_전체데이터!AM$3:AM$722,MATCH(A80&amp;B80,DI_전체데이터!$A$3:$A$722&amp;DI_전체데이터!$D$3:$D$722,0)),"")</f>
        <v>-0.76712873242032498</v>
      </c>
      <c r="F80" s="98">
        <f t="shared" si="4"/>
        <v>0.46140336666215498</v>
      </c>
      <c r="G80" s="98">
        <f t="shared" si="5"/>
        <v>0.374126110826424</v>
      </c>
      <c r="H80" s="98">
        <f t="shared" si="6"/>
        <v>0.44830688164235899</v>
      </c>
      <c r="I80" s="98">
        <f t="shared" si="7"/>
        <v>0.39018387855551501</v>
      </c>
      <c r="J80" s="98" cm="1">
        <f t="array" ref="J80">IFERROR(INDEX(DI_전체데이터!AN$3:AN$722,MATCH(A80&amp;B80,DI_전체데이터!$A$3:$A$722&amp;DI_전체데이터!$D$3:$D$722,0)),"")</f>
        <v>0.79196488113829</v>
      </c>
    </row>
    <row r="81" spans="1:10" x14ac:dyDescent="0.3">
      <c r="A81" s="98" t="s">
        <v>115</v>
      </c>
      <c r="B81" s="98" t="s">
        <v>94</v>
      </c>
      <c r="C81" s="98">
        <v>0.46140336666215498</v>
      </c>
      <c r="D81" s="98">
        <v>8.1911275963746505E-2</v>
      </c>
      <c r="E81" s="98" cm="1">
        <f t="array" ref="E81">IFERROR(INDEX(DI_전체데이터!AM$3:AM$722,MATCH(A81&amp;B81,DI_전체데이터!$A$3:$A$722&amp;DI_전체데이터!$D$3:$D$722,0)),"")</f>
        <v>1.0614276012935679</v>
      </c>
      <c r="F81" s="98">
        <f t="shared" si="4"/>
        <v>0.374126110826424</v>
      </c>
      <c r="G81" s="98">
        <f t="shared" si="5"/>
        <v>0.44830688164235899</v>
      </c>
      <c r="H81" s="98">
        <f t="shared" si="6"/>
        <v>0.39018387855551501</v>
      </c>
      <c r="I81" s="98">
        <f t="shared" si="7"/>
        <v>0.32536617222803099</v>
      </c>
      <c r="J81" s="98" cm="1">
        <f t="array" ref="J81">IFERROR(INDEX(DI_전체데이터!AN$3:AN$722,MATCH(A81&amp;B81,DI_전체데이터!$A$3:$A$722&amp;DI_전체데이터!$D$3:$D$722,0)),"")</f>
        <v>0.47994262018528577</v>
      </c>
    </row>
    <row r="82" spans="1:10" x14ac:dyDescent="0.3">
      <c r="A82" s="98" t="s">
        <v>115</v>
      </c>
      <c r="B82" s="98" t="s">
        <v>95</v>
      </c>
      <c r="C82" s="98">
        <v>0.374126110826424</v>
      </c>
      <c r="D82" s="98">
        <v>0.305958219327715</v>
      </c>
      <c r="E82" s="98" cm="1">
        <f t="array" ref="E82">IFERROR(INDEX(DI_전체데이터!AM$3:AM$722,MATCH(A82&amp;B82,DI_전체데이터!$A$3:$A$722&amp;DI_전체데이터!$D$3:$D$722,0)),"")</f>
        <v>-1.2652881144434402</v>
      </c>
      <c r="F82" s="98">
        <f t="shared" si="4"/>
        <v>0.44830688164235899</v>
      </c>
      <c r="G82" s="98">
        <f t="shared" si="5"/>
        <v>0.39018387855551501</v>
      </c>
      <c r="H82" s="98">
        <f t="shared" si="6"/>
        <v>0.32536617222803099</v>
      </c>
      <c r="I82" s="98" t="str">
        <f t="shared" si="7"/>
        <v/>
      </c>
      <c r="J82" s="98" cm="1">
        <f t="array" ref="J82">IFERROR(INDEX(DI_전체데이터!AN$3:AN$722,MATCH(A82&amp;B82,DI_전체데이터!$A$3:$A$722&amp;DI_전체데이터!$D$3:$D$722,0)),"")</f>
        <v>-0.91529125305745773</v>
      </c>
    </row>
    <row r="83" spans="1:10" x14ac:dyDescent="0.3">
      <c r="A83" s="98" t="s">
        <v>115</v>
      </c>
      <c r="B83" s="98" t="s">
        <v>96</v>
      </c>
      <c r="C83" s="98">
        <v>0.44830688164235899</v>
      </c>
      <c r="D83" s="98">
        <v>6.4837860864400201E-2</v>
      </c>
      <c r="E83" s="98" cm="1">
        <f t="array" ref="E83">IFERROR(INDEX(DI_전체데이터!AM$3:AM$722,MATCH(A83&amp;B83,DI_전체데이터!$A$3:$A$722&amp;DI_전체데이터!$D$3:$D$722,0)),"")</f>
        <v>-1.330043540972194</v>
      </c>
      <c r="F83" s="98">
        <f t="shared" si="4"/>
        <v>0.39018387855551501</v>
      </c>
      <c r="G83" s="98">
        <f t="shared" si="5"/>
        <v>0.32536617222803099</v>
      </c>
      <c r="H83" s="98" t="str">
        <f t="shared" si="6"/>
        <v/>
      </c>
      <c r="I83" s="98" t="str">
        <f t="shared" si="7"/>
        <v/>
      </c>
      <c r="J83" s="98" cm="1">
        <f t="array" ref="J83">IFERROR(INDEX(DI_전체데이터!AN$3:AN$722,MATCH(A83&amp;B83,DI_전체데이터!$A$3:$A$722&amp;DI_전체데이터!$D$3:$D$722,0)),"")</f>
        <v>7.5211395291669314E-2</v>
      </c>
    </row>
    <row r="84" spans="1:10" x14ac:dyDescent="0.3">
      <c r="A84" s="98" t="s">
        <v>115</v>
      </c>
      <c r="B84" s="98" t="s">
        <v>97</v>
      </c>
      <c r="C84" s="98">
        <v>0.39018387855551501</v>
      </c>
      <c r="D84" s="98">
        <v>-0.20609883268547999</v>
      </c>
      <c r="E84" s="98" cm="1">
        <f t="array" ref="E84">IFERROR(INDEX(DI_전체데이터!AM$3:AM$722,MATCH(A84&amp;B84,DI_전체데이터!$A$3:$A$722&amp;DI_전체데이터!$D$3:$D$722,0)),"")</f>
        <v>-0.8325908162672826</v>
      </c>
      <c r="F84" s="98">
        <f t="shared" si="4"/>
        <v>0.32536617222803099</v>
      </c>
      <c r="G84" s="98" t="str">
        <f t="shared" si="5"/>
        <v/>
      </c>
      <c r="H84" s="98" t="str">
        <f t="shared" si="6"/>
        <v/>
      </c>
      <c r="I84" s="98" t="str">
        <f t="shared" si="7"/>
        <v/>
      </c>
      <c r="J84" s="98" cm="1">
        <f t="array" ref="J84">IFERROR(INDEX(DI_전체데이터!AN$3:AN$722,MATCH(A84&amp;B84,DI_전체데이터!$A$3:$A$722&amp;DI_전체데이터!$D$3:$D$722,0)),"")</f>
        <v>0.20965114457946465</v>
      </c>
    </row>
    <row r="85" spans="1:10" x14ac:dyDescent="0.3">
      <c r="A85" s="98" t="s">
        <v>115</v>
      </c>
      <c r="B85" s="98" t="s">
        <v>98</v>
      </c>
      <c r="C85" s="98">
        <v>0.32536617222803099</v>
      </c>
      <c r="D85" s="98">
        <v>8.8353412361572306E-2</v>
      </c>
      <c r="E85" s="98" cm="1">
        <f t="array" ref="E85">IFERROR(INDEX(DI_전체데이터!AM$3:AM$722,MATCH(A85&amp;B85,DI_전체데이터!$A$3:$A$722&amp;DI_전체데이터!$D$3:$D$722,0)),"")</f>
        <v>-2.9737255739793564</v>
      </c>
      <c r="F85" s="98" t="str">
        <f t="shared" si="4"/>
        <v/>
      </c>
      <c r="G85" s="98" t="str">
        <f t="shared" si="5"/>
        <v/>
      </c>
      <c r="H85" s="98" t="str">
        <f t="shared" si="6"/>
        <v/>
      </c>
      <c r="I85" s="98" t="str">
        <f t="shared" si="7"/>
        <v/>
      </c>
      <c r="J85" s="98" cm="1">
        <f t="array" ref="J85">IFERROR(INDEX(DI_전체데이터!AN$3:AN$722,MATCH(A85&amp;B85,DI_전체데이터!$A$3:$A$722&amp;DI_전체데이터!$D$3:$D$722,0)),"")</f>
        <v>0.64038685237131276</v>
      </c>
    </row>
    <row r="86" spans="1:10" x14ac:dyDescent="0.3">
      <c r="A86" s="98" t="s">
        <v>116</v>
      </c>
      <c r="B86" s="98" t="s">
        <v>87</v>
      </c>
      <c r="C86" s="98">
        <v>0.211361945159071</v>
      </c>
      <c r="D86" s="98">
        <v>-0.100987847628718</v>
      </c>
      <c r="E86" s="98" cm="1">
        <f t="array" ref="E86">IFERROR(INDEX(DI_전체데이터!AM$3:AM$722,MATCH(A86&amp;B86,DI_전체데이터!$A$3:$A$722&amp;DI_전체데이터!$D$3:$D$722,0)),"")</f>
        <v>-0.76268762607525287</v>
      </c>
      <c r="F86" s="98">
        <f t="shared" si="4"/>
        <v>0.19130640651114</v>
      </c>
      <c r="G86" s="98">
        <f t="shared" si="5"/>
        <v>0.29468612349670698</v>
      </c>
      <c r="H86" s="98">
        <f t="shared" si="6"/>
        <v>0.226557913192872</v>
      </c>
      <c r="I86" s="98">
        <f t="shared" si="7"/>
        <v>0.37509427940226497</v>
      </c>
      <c r="J86" s="98" cm="1">
        <f t="array" ref="J86">IFERROR(INDEX(DI_전체데이터!AN$3:AN$722,MATCH(A86&amp;B86,DI_전체데이터!$A$3:$A$722&amp;DI_전체데이터!$D$3:$D$722,0)),"")</f>
        <v>-1.6428902436956028</v>
      </c>
    </row>
    <row r="87" spans="1:10" x14ac:dyDescent="0.3">
      <c r="A87" s="98" t="s">
        <v>116</v>
      </c>
      <c r="B87" s="98" t="s">
        <v>88</v>
      </c>
      <c r="C87" s="98">
        <v>0.19130640651114</v>
      </c>
      <c r="D87" s="98">
        <v>-0.16443364614296799</v>
      </c>
      <c r="E87" s="98" cm="1">
        <f t="array" ref="E87">IFERROR(INDEX(DI_전체데이터!AM$3:AM$722,MATCH(A87&amp;B87,DI_전체데이터!$A$3:$A$722&amp;DI_전체데이터!$D$3:$D$722,0)),"")</f>
        <v>-0.31622776601683722</v>
      </c>
      <c r="F87" s="98">
        <f t="shared" si="4"/>
        <v>0.29468612349670698</v>
      </c>
      <c r="G87" s="98">
        <f t="shared" si="5"/>
        <v>0.226557913192872</v>
      </c>
      <c r="H87" s="98">
        <f t="shared" si="6"/>
        <v>0.37509427940226497</v>
      </c>
      <c r="I87" s="98">
        <f t="shared" si="7"/>
        <v>0.21131871627343299</v>
      </c>
      <c r="J87" s="98" cm="1">
        <f t="array" ref="J87">IFERROR(INDEX(DI_전체데이터!AN$3:AN$722,MATCH(A87&amp;B87,DI_전체데이터!$A$3:$A$722&amp;DI_전체데이터!$D$3:$D$722,0)),"")</f>
        <v>0.50196285237197702</v>
      </c>
    </row>
    <row r="88" spans="1:10" x14ac:dyDescent="0.3">
      <c r="A88" s="98" t="s">
        <v>116</v>
      </c>
      <c r="B88" s="98" t="s">
        <v>89</v>
      </c>
      <c r="C88" s="98">
        <v>0.29468612349670698</v>
      </c>
      <c r="D88" s="98">
        <v>2.43552671531874E-2</v>
      </c>
      <c r="E88" s="98" cm="1">
        <f t="array" ref="E88">IFERROR(INDEX(DI_전체데이터!AM$3:AM$722,MATCH(A88&amp;B88,DI_전체데이터!$A$3:$A$722&amp;DI_전체데이터!$D$3:$D$722,0)),"")</f>
        <v>0.50486591254428315</v>
      </c>
      <c r="F88" s="98">
        <f t="shared" si="4"/>
        <v>0.226557913192872</v>
      </c>
      <c r="G88" s="98">
        <f t="shared" si="5"/>
        <v>0.37509427940226497</v>
      </c>
      <c r="H88" s="98">
        <f t="shared" si="6"/>
        <v>0.21131871627343299</v>
      </c>
      <c r="I88" s="98">
        <f t="shared" si="7"/>
        <v>0.30212955075605602</v>
      </c>
      <c r="J88" s="98" cm="1">
        <f t="array" ref="J88">IFERROR(INDEX(DI_전체데이터!AN$3:AN$722,MATCH(A88&amp;B88,DI_전체데이터!$A$3:$A$722&amp;DI_전체데이터!$D$3:$D$722,0)),"")</f>
        <v>-0.77490621485220046</v>
      </c>
    </row>
    <row r="89" spans="1:10" x14ac:dyDescent="0.3">
      <c r="A89" s="98" t="s">
        <v>116</v>
      </c>
      <c r="B89" s="98" t="s">
        <v>90</v>
      </c>
      <c r="C89" s="98">
        <v>0.226557913192872</v>
      </c>
      <c r="D89" s="98">
        <v>0.13062805724696</v>
      </c>
      <c r="E89" s="98" cm="1">
        <f t="array" ref="E89">IFERROR(INDEX(DI_전체데이터!AM$3:AM$722,MATCH(A89&amp;B89,DI_전체데이터!$A$3:$A$722&amp;DI_전체데이터!$D$3:$D$722,0)),"")</f>
        <v>-0.31622776601683722</v>
      </c>
      <c r="F89" s="98">
        <f t="shared" si="4"/>
        <v>0.37509427940226497</v>
      </c>
      <c r="G89" s="98">
        <f t="shared" si="5"/>
        <v>0.21131871627343299</v>
      </c>
      <c r="H89" s="98">
        <f t="shared" si="6"/>
        <v>0.30212955075605602</v>
      </c>
      <c r="I89" s="98">
        <f t="shared" si="7"/>
        <v>0.315212756247922</v>
      </c>
      <c r="J89" s="98" cm="1">
        <f t="array" ref="J89">IFERROR(INDEX(DI_전체데이터!AN$3:AN$722,MATCH(A89&amp;B89,DI_전체데이터!$A$3:$A$722&amp;DI_전체데이터!$D$3:$D$722,0)),"")</f>
        <v>-2.12048911124102</v>
      </c>
    </row>
    <row r="90" spans="1:10" x14ac:dyDescent="0.3">
      <c r="A90" s="98" t="s">
        <v>116</v>
      </c>
      <c r="B90" s="98" t="s">
        <v>91</v>
      </c>
      <c r="C90" s="98">
        <v>0.37509427940226497</v>
      </c>
      <c r="D90" s="98">
        <v>-2.69541315644811E-2</v>
      </c>
      <c r="E90" s="98" cm="1">
        <f t="array" ref="E90">IFERROR(INDEX(DI_전체데이터!AM$3:AM$722,MATCH(A90&amp;B90,DI_전체데이터!$A$3:$A$722&amp;DI_전체데이터!$D$3:$D$722,0)),"")</f>
        <v>-0.13552618543578773</v>
      </c>
      <c r="F90" s="98">
        <f t="shared" si="4"/>
        <v>0.21131871627343299</v>
      </c>
      <c r="G90" s="98">
        <f t="shared" si="5"/>
        <v>0.30212955075605602</v>
      </c>
      <c r="H90" s="98">
        <f t="shared" si="6"/>
        <v>0.315212756247922</v>
      </c>
      <c r="I90" s="98">
        <f t="shared" si="7"/>
        <v>0.303351908977886</v>
      </c>
      <c r="J90" s="98" cm="1">
        <f t="array" ref="J90">IFERROR(INDEX(DI_전체데이터!AN$3:AN$722,MATCH(A90&amp;B90,DI_전체데이터!$A$3:$A$722&amp;DI_전체데이터!$D$3:$D$722,0)),"")</f>
        <v>0.52151267976011384</v>
      </c>
    </row>
    <row r="91" spans="1:10" x14ac:dyDescent="0.3">
      <c r="A91" s="98" t="s">
        <v>116</v>
      </c>
      <c r="B91" s="98" t="s">
        <v>92</v>
      </c>
      <c r="C91" s="98">
        <v>0.21131871627343299</v>
      </c>
      <c r="D91" s="98">
        <v>-0.14650536790831101</v>
      </c>
      <c r="E91" s="98" cm="1">
        <f t="array" ref="E91">IFERROR(INDEX(DI_전체데이터!AM$3:AM$722,MATCH(A91&amp;B91,DI_전체데이터!$A$3:$A$722&amp;DI_전체데이터!$D$3:$D$722,0)),"")</f>
        <v>0.23921692401309982</v>
      </c>
      <c r="F91" s="98">
        <f t="shared" si="4"/>
        <v>0.30212955075605602</v>
      </c>
      <c r="G91" s="98">
        <f t="shared" si="5"/>
        <v>0.315212756247922</v>
      </c>
      <c r="H91" s="98">
        <f t="shared" si="6"/>
        <v>0.303351908977886</v>
      </c>
      <c r="I91" s="98">
        <f t="shared" si="7"/>
        <v>0.44544098791926201</v>
      </c>
      <c r="J91" s="98" cm="1">
        <f t="array" ref="J91">IFERROR(INDEX(DI_전체데이터!AN$3:AN$722,MATCH(A91&amp;B91,DI_전체데이터!$A$3:$A$722&amp;DI_전체데이터!$D$3:$D$722,0)),"")</f>
        <v>-1.3501592991224203</v>
      </c>
    </row>
    <row r="92" spans="1:10" x14ac:dyDescent="0.3">
      <c r="A92" s="98" t="s">
        <v>116</v>
      </c>
      <c r="B92" s="98" t="s">
        <v>93</v>
      </c>
      <c r="C92" s="98">
        <v>0.30212955075605602</v>
      </c>
      <c r="D92" s="98">
        <v>-3.7558687669650301E-2</v>
      </c>
      <c r="E92" s="98" cm="1">
        <f t="array" ref="E92">IFERROR(INDEX(DI_전체데이터!AM$3:AM$722,MATCH(A92&amp;B92,DI_전체데이터!$A$3:$A$722&amp;DI_전체데이터!$D$3:$D$722,0)),"")</f>
        <v>-0.13552618543578773</v>
      </c>
      <c r="F92" s="98">
        <f t="shared" si="4"/>
        <v>0.315212756247922</v>
      </c>
      <c r="G92" s="98">
        <f t="shared" si="5"/>
        <v>0.303351908977886</v>
      </c>
      <c r="H92" s="98">
        <f t="shared" si="6"/>
        <v>0.44544098791926201</v>
      </c>
      <c r="I92" s="98">
        <f t="shared" si="7"/>
        <v>0.24976157623665499</v>
      </c>
      <c r="J92" s="98" cm="1">
        <f t="array" ref="J92">IFERROR(INDEX(DI_전체데이터!AN$3:AN$722,MATCH(A92&amp;B92,DI_전체데이터!$A$3:$A$722&amp;DI_전체데이터!$D$3:$D$722,0)),"")</f>
        <v>3.7056477614963279E-2</v>
      </c>
    </row>
    <row r="93" spans="1:10" x14ac:dyDescent="0.3">
      <c r="A93" s="98" t="s">
        <v>116</v>
      </c>
      <c r="B93" s="98" t="s">
        <v>94</v>
      </c>
      <c r="C93" s="98">
        <v>0.315212756247922</v>
      </c>
      <c r="D93" s="98">
        <v>-0.11745514936294001</v>
      </c>
      <c r="E93" s="98" cm="1">
        <f t="array" ref="E93">IFERROR(INDEX(DI_전체데이터!AM$3:AM$722,MATCH(A93&amp;B93,DI_전체데이터!$A$3:$A$722&amp;DI_전체데이터!$D$3:$D$722,0)),"")</f>
        <v>-0.13552618543578773</v>
      </c>
      <c r="F93" s="98">
        <f t="shared" si="4"/>
        <v>0.303351908977886</v>
      </c>
      <c r="G93" s="98">
        <f t="shared" si="5"/>
        <v>0.44544098791926201</v>
      </c>
      <c r="H93" s="98">
        <f t="shared" si="6"/>
        <v>0.24976157623665499</v>
      </c>
      <c r="I93" s="98">
        <f t="shared" si="7"/>
        <v>0.287758264023246</v>
      </c>
      <c r="J93" s="98" cm="1">
        <f t="array" ref="J93">IFERROR(INDEX(DI_전체데이터!AN$3:AN$722,MATCH(A93&amp;B93,DI_전체데이터!$A$3:$A$722&amp;DI_전체데이터!$D$3:$D$722,0)),"")</f>
        <v>0.49787708929182295</v>
      </c>
    </row>
    <row r="94" spans="1:10" x14ac:dyDescent="0.3">
      <c r="A94" s="98" t="s">
        <v>116</v>
      </c>
      <c r="B94" s="98" t="s">
        <v>95</v>
      </c>
      <c r="C94" s="98">
        <v>0.303351908977886</v>
      </c>
      <c r="D94" s="98">
        <v>0.23135758972722101</v>
      </c>
      <c r="E94" s="98" cm="1">
        <f t="array" ref="E94">IFERROR(INDEX(DI_전체데이터!AM$3:AM$722,MATCH(A94&amp;B94,DI_전체데이터!$A$3:$A$722&amp;DI_전체데이터!$D$3:$D$722,0)),"")</f>
        <v>0.65907868120030733</v>
      </c>
      <c r="F94" s="98">
        <f t="shared" si="4"/>
        <v>0.44544098791926201</v>
      </c>
      <c r="G94" s="98">
        <f t="shared" si="5"/>
        <v>0.24976157623665499</v>
      </c>
      <c r="H94" s="98">
        <f t="shared" si="6"/>
        <v>0.287758264023246</v>
      </c>
      <c r="I94" s="98" t="str">
        <f t="shared" si="7"/>
        <v/>
      </c>
      <c r="J94" s="98" cm="1">
        <f t="array" ref="J94">IFERROR(INDEX(DI_전체데이터!AN$3:AN$722,MATCH(A94&amp;B94,DI_전체데이터!$A$3:$A$722&amp;DI_전체데이터!$D$3:$D$722,0)),"")</f>
        <v>0.77026101713415995</v>
      </c>
    </row>
    <row r="95" spans="1:10" x14ac:dyDescent="0.3">
      <c r="A95" s="98" t="s">
        <v>116</v>
      </c>
      <c r="B95" s="98" t="s">
        <v>96</v>
      </c>
      <c r="C95" s="98">
        <v>0.44544098791926201</v>
      </c>
      <c r="D95" s="98">
        <v>0.27133838334460902</v>
      </c>
      <c r="E95" s="98" cm="1">
        <f t="array" ref="E95">IFERROR(INDEX(DI_전체데이터!AM$3:AM$722,MATCH(A95&amp;B95,DI_전체데이터!$A$3:$A$722&amp;DI_전체데이터!$D$3:$D$722,0)),"")</f>
        <v>0.63379583081998381</v>
      </c>
      <c r="F95" s="98">
        <f t="shared" si="4"/>
        <v>0.24976157623665499</v>
      </c>
      <c r="G95" s="98">
        <f t="shared" si="5"/>
        <v>0.287758264023246</v>
      </c>
      <c r="H95" s="98" t="str">
        <f t="shared" si="6"/>
        <v/>
      </c>
      <c r="I95" s="98" t="str">
        <f t="shared" si="7"/>
        <v/>
      </c>
      <c r="J95" s="98" cm="1">
        <f t="array" ref="J95">IFERROR(INDEX(DI_전체데이터!AN$3:AN$722,MATCH(A95&amp;B95,DI_전체데이터!$A$3:$A$722&amp;DI_전체데이터!$D$3:$D$722,0)),"")</f>
        <v>0.41171240388909169</v>
      </c>
    </row>
    <row r="96" spans="1:10" x14ac:dyDescent="0.3">
      <c r="A96" s="98" t="s">
        <v>116</v>
      </c>
      <c r="B96" s="98" t="s">
        <v>97</v>
      </c>
      <c r="C96" s="98">
        <v>0.24976157623665499</v>
      </c>
      <c r="D96" s="98">
        <v>-8.6451632770336601E-2</v>
      </c>
      <c r="E96" s="98" cm="1">
        <f t="array" ref="E96">IFERROR(INDEX(DI_전체데이터!AM$3:AM$722,MATCH(A96&amp;B96,DI_전체데이터!$A$3:$A$722&amp;DI_전체데이터!$D$3:$D$722,0)),"")</f>
        <v>0.1005602284730987</v>
      </c>
      <c r="F96" s="98">
        <f t="shared" si="4"/>
        <v>0.287758264023246</v>
      </c>
      <c r="G96" s="98" t="str">
        <f t="shared" si="5"/>
        <v/>
      </c>
      <c r="H96" s="98" t="str">
        <f t="shared" si="6"/>
        <v/>
      </c>
      <c r="I96" s="98" t="str">
        <f t="shared" si="7"/>
        <v/>
      </c>
      <c r="J96" s="98" cm="1">
        <f t="array" ref="J96">IFERROR(INDEX(DI_전체데이터!AN$3:AN$722,MATCH(A96&amp;B96,DI_전체데이터!$A$3:$A$722&amp;DI_전체데이터!$D$3:$D$722,0)),"")</f>
        <v>0.15320328026548635</v>
      </c>
    </row>
    <row r="97" spans="1:10" x14ac:dyDescent="0.3">
      <c r="A97" s="98" t="s">
        <v>116</v>
      </c>
      <c r="B97" s="98" t="s">
        <v>98</v>
      </c>
      <c r="C97" s="98">
        <v>0.287758264023246</v>
      </c>
      <c r="D97" s="98">
        <v>3.86819181787037E-2</v>
      </c>
      <c r="E97" s="98" cm="1">
        <f t="array" ref="E97">IFERROR(INDEX(DI_전체데이터!AM$3:AM$722,MATCH(A97&amp;B97,DI_전체데이터!$A$3:$A$722&amp;DI_전체데이터!$D$3:$D$722,0)),"")</f>
        <v>-1.740570754552587</v>
      </c>
      <c r="F97" s="98" t="str">
        <f t="shared" si="4"/>
        <v/>
      </c>
      <c r="G97" s="98" t="str">
        <f t="shared" si="5"/>
        <v/>
      </c>
      <c r="H97" s="98" t="str">
        <f t="shared" si="6"/>
        <v/>
      </c>
      <c r="I97" s="98" t="str">
        <f t="shared" si="7"/>
        <v/>
      </c>
      <c r="J97" s="98" cm="1">
        <f t="array" ref="J97">IFERROR(INDEX(DI_전체데이터!AN$3:AN$722,MATCH(A97&amp;B97,DI_전체데이터!$A$3:$A$722&amp;DI_전체데이터!$D$3:$D$722,0)),"")</f>
        <v>1.5900841766655587</v>
      </c>
    </row>
    <row r="98" spans="1:10" x14ac:dyDescent="0.3">
      <c r="A98" s="98" t="s">
        <v>117</v>
      </c>
      <c r="B98" s="98" t="s">
        <v>87</v>
      </c>
      <c r="C98" s="98">
        <v>0.25398075685578497</v>
      </c>
      <c r="D98" s="98">
        <v>7.6704516531727496E-2</v>
      </c>
      <c r="E98" s="98" cm="1">
        <f t="array" ref="E98">IFERROR(INDEX(DI_전체데이터!AM$3:AM$722,MATCH(A98&amp;B98,DI_전체데이터!$A$3:$A$722&amp;DI_전체데이터!$D$3:$D$722,0)),"")</f>
        <v>4.5173140367441391</v>
      </c>
      <c r="F98" s="98">
        <f t="shared" si="4"/>
        <v>0.34110880062999099</v>
      </c>
      <c r="G98" s="98">
        <f t="shared" si="5"/>
        <v>0.36343434218427401</v>
      </c>
      <c r="H98" s="98">
        <f t="shared" si="6"/>
        <v>0.29837006287389001</v>
      </c>
      <c r="I98" s="98">
        <f t="shared" si="7"/>
        <v>0.22057548582270201</v>
      </c>
      <c r="J98" s="98" cm="1">
        <f t="array" ref="J98">IFERROR(INDEX(DI_전체데이터!AN$3:AN$722,MATCH(A98&amp;B98,DI_전체데이터!$A$3:$A$722&amp;DI_전체데이터!$D$3:$D$722,0)),"")</f>
        <v>3.5039406536780549</v>
      </c>
    </row>
    <row r="99" spans="1:10" x14ac:dyDescent="0.3">
      <c r="A99" s="98" t="s">
        <v>117</v>
      </c>
      <c r="B99" s="98" t="s">
        <v>88</v>
      </c>
      <c r="C99" s="98">
        <v>0.34110880062999099</v>
      </c>
      <c r="D99" s="98">
        <v>6.9892438746642804E-2</v>
      </c>
      <c r="E99" s="98" cm="1">
        <f t="array" ref="E99">IFERROR(INDEX(DI_전체데이터!AM$3:AM$722,MATCH(A99&amp;B99,DI_전체데이터!$A$3:$A$722&amp;DI_전체데이터!$D$3:$D$722,0)),"")</f>
        <v>2.5182990935039222</v>
      </c>
      <c r="F99" s="98">
        <f t="shared" si="4"/>
        <v>0.36343434218427401</v>
      </c>
      <c r="G99" s="98">
        <f t="shared" si="5"/>
        <v>0.29837006287389001</v>
      </c>
      <c r="H99" s="98">
        <f t="shared" si="6"/>
        <v>0.22057548582270201</v>
      </c>
      <c r="I99" s="98">
        <f t="shared" si="7"/>
        <v>0.47567099995666901</v>
      </c>
      <c r="J99" s="98" cm="1">
        <f t="array" ref="J99">IFERROR(INDEX(DI_전체데이터!AN$3:AN$722,MATCH(A99&amp;B99,DI_전체데이터!$A$3:$A$722&amp;DI_전체데이터!$D$3:$D$722,0)),"")</f>
        <v>1.8748194252993624</v>
      </c>
    </row>
    <row r="100" spans="1:10" x14ac:dyDescent="0.3">
      <c r="A100" s="98" t="s">
        <v>117</v>
      </c>
      <c r="B100" s="98" t="s">
        <v>89</v>
      </c>
      <c r="C100" s="98">
        <v>0.36343434218427401</v>
      </c>
      <c r="D100" s="98">
        <v>0.162162086443114</v>
      </c>
      <c r="E100" s="98" cm="1">
        <f t="array" ref="E100">IFERROR(INDEX(DI_전체데이터!AM$3:AM$722,MATCH(A100&amp;B100,DI_전체데이터!$A$3:$A$722&amp;DI_전체데이터!$D$3:$D$722,0)),"")</f>
        <v>3.0321735138073249</v>
      </c>
      <c r="F100" s="98">
        <f t="shared" si="4"/>
        <v>0.29837006287389001</v>
      </c>
      <c r="G100" s="98">
        <f t="shared" si="5"/>
        <v>0.22057548582270201</v>
      </c>
      <c r="H100" s="98">
        <f t="shared" si="6"/>
        <v>0.47567099995666901</v>
      </c>
      <c r="I100" s="98">
        <f t="shared" si="7"/>
        <v>0.31476270722851502</v>
      </c>
      <c r="J100" s="98" cm="1">
        <f t="array" ref="J100">IFERROR(INDEX(DI_전체데이터!AN$3:AN$722,MATCH(A100&amp;B100,DI_전체데이터!$A$3:$A$722&amp;DI_전체데이터!$D$3:$D$722,0)),"")</f>
        <v>2.0889325010291389</v>
      </c>
    </row>
    <row r="101" spans="1:10" x14ac:dyDescent="0.3">
      <c r="A101" s="98" t="s">
        <v>117</v>
      </c>
      <c r="B101" s="98" t="s">
        <v>90</v>
      </c>
      <c r="C101" s="98">
        <v>0.29837006287389001</v>
      </c>
      <c r="D101" s="98">
        <v>-0.138911394756149</v>
      </c>
      <c r="E101" s="98" cm="1">
        <f t="array" ref="E101">IFERROR(INDEX(DI_전체데이터!AM$3:AM$722,MATCH(A101&amp;B101,DI_전체데이터!$A$3:$A$722&amp;DI_전체데이터!$D$3:$D$722,0)),"")</f>
        <v>1.9649262550373057</v>
      </c>
      <c r="F101" s="98">
        <f t="shared" si="4"/>
        <v>0.22057548582270201</v>
      </c>
      <c r="G101" s="98">
        <f t="shared" si="5"/>
        <v>0.47567099995666901</v>
      </c>
      <c r="H101" s="98">
        <f t="shared" si="6"/>
        <v>0.31476270722851502</v>
      </c>
      <c r="I101" s="98">
        <f t="shared" si="7"/>
        <v>0.39077343247191199</v>
      </c>
      <c r="J101" s="98" cm="1">
        <f t="array" ref="J101">IFERROR(INDEX(DI_전체데이터!AN$3:AN$722,MATCH(A101&amp;B101,DI_전체데이터!$A$3:$A$722&amp;DI_전체데이터!$D$3:$D$722,0)),"")</f>
        <v>2.9453848039482202</v>
      </c>
    </row>
    <row r="102" spans="1:10" x14ac:dyDescent="0.3">
      <c r="A102" s="98" t="s">
        <v>117</v>
      </c>
      <c r="B102" s="98" t="s">
        <v>91</v>
      </c>
      <c r="C102" s="98">
        <v>0.22057548582270201</v>
      </c>
      <c r="D102" s="98">
        <v>-0.106666691631224</v>
      </c>
      <c r="E102" s="98" cm="1">
        <f t="array" ref="E102">IFERROR(INDEX(DI_전체데이터!AM$3:AM$722,MATCH(A102&amp;B102,DI_전체데이터!$A$3:$A$722&amp;DI_전체데이터!$D$3:$D$722,0)),"")</f>
        <v>2.6304725290112834</v>
      </c>
      <c r="F102" s="98">
        <f t="shared" si="4"/>
        <v>0.47567099995666901</v>
      </c>
      <c r="G102" s="98">
        <f t="shared" si="5"/>
        <v>0.31476270722851502</v>
      </c>
      <c r="H102" s="98">
        <f t="shared" si="6"/>
        <v>0.39077343247191199</v>
      </c>
      <c r="I102" s="98">
        <f t="shared" si="7"/>
        <v>0.36848257779999699</v>
      </c>
      <c r="J102" s="98" cm="1">
        <f t="array" ref="J102">IFERROR(INDEX(DI_전체데이터!AN$3:AN$722,MATCH(A102&amp;B102,DI_전체데이터!$A$3:$A$722&amp;DI_전체데이터!$D$3:$D$722,0)),"")</f>
        <v>1.5407926203896298</v>
      </c>
    </row>
    <row r="103" spans="1:10" x14ac:dyDescent="0.3">
      <c r="A103" s="98" t="s">
        <v>117</v>
      </c>
      <c r="B103" s="98" t="s">
        <v>92</v>
      </c>
      <c r="C103" s="98">
        <v>0.47567099995666901</v>
      </c>
      <c r="D103" s="98">
        <v>0.28853744416364002</v>
      </c>
      <c r="E103" s="98" cm="1">
        <f t="array" ref="E103">IFERROR(INDEX(DI_전체데이터!AM$3:AM$722,MATCH(A103&amp;B103,DI_전체데이터!$A$3:$A$722&amp;DI_전체데이터!$D$3:$D$722,0)),"")</f>
        <v>2.8590772199805259</v>
      </c>
      <c r="F103" s="98">
        <f t="shared" si="4"/>
        <v>0.31476270722851502</v>
      </c>
      <c r="G103" s="98">
        <f t="shared" si="5"/>
        <v>0.39077343247191199</v>
      </c>
      <c r="H103" s="98">
        <f t="shared" si="6"/>
        <v>0.36848257779999699</v>
      </c>
      <c r="I103" s="98">
        <f t="shared" si="7"/>
        <v>0.34392466541549699</v>
      </c>
      <c r="J103" s="98" cm="1">
        <f t="array" ref="J103">IFERROR(INDEX(DI_전체데이터!AN$3:AN$722,MATCH(A103&amp;B103,DI_전체데이터!$A$3:$A$722&amp;DI_전체데이터!$D$3:$D$722,0)),"")</f>
        <v>3.0597359693902408</v>
      </c>
    </row>
    <row r="104" spans="1:10" x14ac:dyDescent="0.3">
      <c r="A104" s="98" t="s">
        <v>117</v>
      </c>
      <c r="B104" s="98" t="s">
        <v>93</v>
      </c>
      <c r="C104" s="98">
        <v>0.31476270722851502</v>
      </c>
      <c r="D104" s="98">
        <v>-0.187763731270679</v>
      </c>
      <c r="E104" s="98" cm="1">
        <f t="array" ref="E104">IFERROR(INDEX(DI_전체데이터!AM$3:AM$722,MATCH(A104&amp;B104,DI_전체데이터!$A$3:$A$722&amp;DI_전체데이터!$D$3:$D$722,0)),"")</f>
        <v>2.5749975232799645</v>
      </c>
      <c r="F104" s="98">
        <f t="shared" si="4"/>
        <v>0.39077343247191199</v>
      </c>
      <c r="G104" s="98">
        <f t="shared" si="5"/>
        <v>0.36848257779999699</v>
      </c>
      <c r="H104" s="98">
        <f t="shared" si="6"/>
        <v>0.34392466541549699</v>
      </c>
      <c r="I104" s="98">
        <f t="shared" si="7"/>
        <v>0.484006579437121</v>
      </c>
      <c r="J104" s="98" cm="1">
        <f t="array" ref="J104">IFERROR(INDEX(DI_전체데이터!AN$3:AN$722,MATCH(A104&amp;B104,DI_전체데이터!$A$3:$A$722&amp;DI_전체데이터!$D$3:$D$722,0)),"")</f>
        <v>4.1341943130523635</v>
      </c>
    </row>
    <row r="105" spans="1:10" x14ac:dyDescent="0.3">
      <c r="A105" s="98" t="s">
        <v>117</v>
      </c>
      <c r="B105" s="98" t="s">
        <v>94</v>
      </c>
      <c r="C105" s="98">
        <v>0.39077343247191199</v>
      </c>
      <c r="D105" s="98">
        <v>1.2857896396116699E-3</v>
      </c>
      <c r="E105" s="98" cm="1">
        <f t="array" ref="E105">IFERROR(INDEX(DI_전체데이터!AM$3:AM$722,MATCH(A105&amp;B105,DI_전체데이터!$A$3:$A$722&amp;DI_전체데이터!$D$3:$D$722,0)),"")</f>
        <v>2.5749975232799645</v>
      </c>
      <c r="F105" s="98">
        <f t="shared" si="4"/>
        <v>0.36848257779999699</v>
      </c>
      <c r="G105" s="98">
        <f t="shared" si="5"/>
        <v>0.34392466541549699</v>
      </c>
      <c r="H105" s="98">
        <f t="shared" si="6"/>
        <v>0.484006579437121</v>
      </c>
      <c r="I105" s="98">
        <f t="shared" si="7"/>
        <v>0.28915917512740802</v>
      </c>
      <c r="J105" s="98" cm="1">
        <f t="array" ref="J105">IFERROR(INDEX(DI_전체데이터!AN$3:AN$722,MATCH(A105&amp;B105,DI_전체데이터!$A$3:$A$722&amp;DI_전체데이터!$D$3:$D$722,0)),"")</f>
        <v>0.83907749825004041</v>
      </c>
    </row>
    <row r="106" spans="1:10" x14ac:dyDescent="0.3">
      <c r="A106" s="98" t="s">
        <v>117</v>
      </c>
      <c r="B106" s="98" t="s">
        <v>95</v>
      </c>
      <c r="C106" s="98">
        <v>0.36848257779999699</v>
      </c>
      <c r="D106" s="98">
        <v>6.0288362574598603E-2</v>
      </c>
      <c r="E106" s="98" cm="1">
        <f t="array" ref="E106">IFERROR(INDEX(DI_전체데이터!AM$3:AM$722,MATCH(A106&amp;B106,DI_전체데이터!$A$3:$A$722&amp;DI_전체데이터!$D$3:$D$722,0)),"")</f>
        <v>2.110369677361009</v>
      </c>
      <c r="F106" s="98">
        <f t="shared" si="4"/>
        <v>0.34392466541549699</v>
      </c>
      <c r="G106" s="98">
        <f t="shared" si="5"/>
        <v>0.484006579437121</v>
      </c>
      <c r="H106" s="98">
        <f t="shared" si="6"/>
        <v>0.28915917512740802</v>
      </c>
      <c r="I106" s="98" t="str">
        <f t="shared" si="7"/>
        <v/>
      </c>
      <c r="J106" s="98" cm="1">
        <f t="array" ref="J106">IFERROR(INDEX(DI_전체데이터!AN$3:AN$722,MATCH(A106&amp;B106,DI_전체데이터!$A$3:$A$722&amp;DI_전체데이터!$D$3:$D$722,0)),"")</f>
        <v>2.7463823970561849</v>
      </c>
    </row>
    <row r="107" spans="1:10" x14ac:dyDescent="0.3">
      <c r="A107" s="98" t="s">
        <v>117</v>
      </c>
      <c r="B107" s="98" t="s">
        <v>96</v>
      </c>
      <c r="C107" s="98">
        <v>0.34392466541549699</v>
      </c>
      <c r="D107" s="98">
        <v>-3.2019714644522003E-2</v>
      </c>
      <c r="E107" s="98" cm="1">
        <f t="array" ref="E107">IFERROR(INDEX(DI_전체데이터!AM$3:AM$722,MATCH(A107&amp;B107,DI_전체데이터!$A$3:$A$722&amp;DI_전체데이터!$D$3:$D$722,0)),"")</f>
        <v>2.0053910139104576</v>
      </c>
      <c r="F107" s="98">
        <f t="shared" si="4"/>
        <v>0.484006579437121</v>
      </c>
      <c r="G107" s="98">
        <f t="shared" si="5"/>
        <v>0.28915917512740802</v>
      </c>
      <c r="H107" s="98" t="str">
        <f t="shared" si="6"/>
        <v/>
      </c>
      <c r="I107" s="98" t="str">
        <f t="shared" si="7"/>
        <v/>
      </c>
      <c r="J107" s="98" cm="1">
        <f t="array" ref="J107">IFERROR(INDEX(DI_전체데이터!AN$3:AN$722,MATCH(A107&amp;B107,DI_전체데이터!$A$3:$A$722&amp;DI_전체데이터!$D$3:$D$722,0)),"")</f>
        <v>3.4346029976161701</v>
      </c>
    </row>
    <row r="108" spans="1:10" x14ac:dyDescent="0.3">
      <c r="A108" s="98" t="s">
        <v>117</v>
      </c>
      <c r="B108" s="98" t="s">
        <v>97</v>
      </c>
      <c r="C108" s="98">
        <v>0.484006579437121</v>
      </c>
      <c r="D108" s="98">
        <v>8.4170869407887303E-2</v>
      </c>
      <c r="E108" s="98" cm="1">
        <f t="array" ref="E108">IFERROR(INDEX(DI_전체데이터!AM$3:AM$722,MATCH(A108&amp;B108,DI_전체데이터!$A$3:$A$722&amp;DI_전체데이터!$D$3:$D$722,0)),"")</f>
        <v>0.12147405712195436</v>
      </c>
      <c r="F108" s="98">
        <f t="shared" si="4"/>
        <v>0.28915917512740802</v>
      </c>
      <c r="G108" s="98" t="str">
        <f t="shared" si="5"/>
        <v/>
      </c>
      <c r="H108" s="98" t="str">
        <f t="shared" si="6"/>
        <v/>
      </c>
      <c r="I108" s="98" t="str">
        <f t="shared" si="7"/>
        <v/>
      </c>
      <c r="J108" s="98" cm="1">
        <f t="array" ref="J108">IFERROR(INDEX(DI_전체데이터!AN$3:AN$722,MATCH(A108&amp;B108,DI_전체데이터!$A$3:$A$722&amp;DI_전체데이터!$D$3:$D$722,0)),"")</f>
        <v>1.7522859740251024</v>
      </c>
    </row>
    <row r="109" spans="1:10" x14ac:dyDescent="0.3">
      <c r="A109" s="98" t="s">
        <v>117</v>
      </c>
      <c r="B109" s="98" t="s">
        <v>98</v>
      </c>
      <c r="C109" s="98">
        <v>0.28915917512740802</v>
      </c>
      <c r="D109" s="98">
        <v>-2.91807050480004E-2</v>
      </c>
      <c r="E109" s="98" cm="1">
        <f t="array" ref="E109">IFERROR(INDEX(DI_전체데이터!AM$3:AM$722,MATCH(A109&amp;B109,DI_전체데이터!$A$3:$A$722&amp;DI_전체데이터!$D$3:$D$722,0)),"")</f>
        <v>3.2217564184284191</v>
      </c>
      <c r="F109" s="98" t="str">
        <f t="shared" si="4"/>
        <v/>
      </c>
      <c r="G109" s="98" t="str">
        <f t="shared" si="5"/>
        <v/>
      </c>
      <c r="H109" s="98" t="str">
        <f t="shared" si="6"/>
        <v/>
      </c>
      <c r="I109" s="98" t="str">
        <f t="shared" si="7"/>
        <v/>
      </c>
      <c r="J109" s="98" cm="1">
        <f t="array" ref="J109">IFERROR(INDEX(DI_전체데이터!AN$3:AN$722,MATCH(A109&amp;B109,DI_전체데이터!$A$3:$A$722&amp;DI_전체데이터!$D$3:$D$722,0)),"")</f>
        <v>2.2110997077317589</v>
      </c>
    </row>
    <row r="110" spans="1:10" x14ac:dyDescent="0.3">
      <c r="A110" s="98" t="s">
        <v>118</v>
      </c>
      <c r="B110" s="98" t="s">
        <v>87</v>
      </c>
      <c r="C110" s="98">
        <v>0.268996547030324</v>
      </c>
      <c r="D110" s="98">
        <v>-6.9124103861045701E-3</v>
      </c>
      <c r="E110" s="98" cm="1">
        <f t="array" ref="E110">IFERROR(INDEX(DI_전체데이터!AM$3:AM$722,MATCH(A110&amp;B110,DI_전체데이터!$A$3:$A$722&amp;DI_전체데이터!$D$3:$D$722,0)),"")</f>
        <v>0.28507919609536037</v>
      </c>
      <c r="F110" s="98">
        <f t="shared" si="4"/>
        <v>0.20302904545343101</v>
      </c>
      <c r="G110" s="98">
        <f t="shared" si="5"/>
        <v>0.33838210034023303</v>
      </c>
      <c r="H110" s="98">
        <f t="shared" si="6"/>
        <v>0.20399336648727101</v>
      </c>
      <c r="I110" s="98">
        <f t="shared" si="7"/>
        <v>0.28814115266218998</v>
      </c>
      <c r="J110" s="98" cm="1">
        <f t="array" ref="J110">IFERROR(INDEX(DI_전체데이터!AN$3:AN$722,MATCH(A110&amp;B110,DI_전체데이터!$A$3:$A$722&amp;DI_전체데이터!$D$3:$D$722,0)),"")</f>
        <v>-1.2349463020448579</v>
      </c>
    </row>
    <row r="111" spans="1:10" x14ac:dyDescent="0.3">
      <c r="A111" s="98" t="s">
        <v>118</v>
      </c>
      <c r="B111" s="98" t="s">
        <v>88</v>
      </c>
      <c r="C111" s="98">
        <v>0.20302904545343101</v>
      </c>
      <c r="D111" s="98">
        <v>-0.16775700170243599</v>
      </c>
      <c r="E111" s="98" cm="1">
        <f t="array" ref="E111">IFERROR(INDEX(DI_전체데이터!AM$3:AM$722,MATCH(A111&amp;B111,DI_전체데이터!$A$3:$A$722&amp;DI_전체데이터!$D$3:$D$722,0)),"")</f>
        <v>-1.1793880326253354</v>
      </c>
      <c r="F111" s="98">
        <f t="shared" si="4"/>
        <v>0.33838210034023303</v>
      </c>
      <c r="G111" s="98">
        <f t="shared" si="5"/>
        <v>0.20399336648727101</v>
      </c>
      <c r="H111" s="98">
        <f t="shared" si="6"/>
        <v>0.28814115266218998</v>
      </c>
      <c r="I111" s="98">
        <f t="shared" si="7"/>
        <v>0.25829110598716298</v>
      </c>
      <c r="J111" s="98" cm="1">
        <f t="array" ref="J111">IFERROR(INDEX(DI_전체데이터!AN$3:AN$722,MATCH(A111&amp;B111,DI_전체데이터!$A$3:$A$722&amp;DI_전체데이터!$D$3:$D$722,0)),"")</f>
        <v>-2.2109491968285655E-2</v>
      </c>
    </row>
    <row r="112" spans="1:10" x14ac:dyDescent="0.3">
      <c r="A112" s="98" t="s">
        <v>118</v>
      </c>
      <c r="B112" s="98" t="s">
        <v>89</v>
      </c>
      <c r="C112" s="98">
        <v>0.33838210034023303</v>
      </c>
      <c r="D112" s="98">
        <v>6.0825868031736098E-2</v>
      </c>
      <c r="E112" s="98" cm="1">
        <f t="array" ref="E112">IFERROR(INDEX(DI_전체데이터!AM$3:AM$722,MATCH(A112&amp;B112,DI_전체데이터!$A$3:$A$722&amp;DI_전체데이터!$D$3:$D$722,0)),"")</f>
        <v>0.49174340765551583</v>
      </c>
      <c r="F112" s="98">
        <f t="shared" si="4"/>
        <v>0.20399336648727101</v>
      </c>
      <c r="G112" s="98">
        <f t="shared" si="5"/>
        <v>0.28814115266218998</v>
      </c>
      <c r="H112" s="98">
        <f t="shared" si="6"/>
        <v>0.25829110598716298</v>
      </c>
      <c r="I112" s="98">
        <f t="shared" si="7"/>
        <v>0.29778805511756801</v>
      </c>
      <c r="J112" s="98" cm="1">
        <f t="array" ref="J112">IFERROR(INDEX(DI_전체데이터!AN$3:AN$722,MATCH(A112&amp;B112,DI_전체데이터!$A$3:$A$722&amp;DI_전체데이터!$D$3:$D$722,0)),"")</f>
        <v>-1.4082087034843696</v>
      </c>
    </row>
    <row r="113" spans="1:10" x14ac:dyDescent="0.3">
      <c r="A113" s="98" t="s">
        <v>118</v>
      </c>
      <c r="B113" s="98" t="s">
        <v>90</v>
      </c>
      <c r="C113" s="98">
        <v>0.20399336648727101</v>
      </c>
      <c r="D113" s="98">
        <v>-3.12023358252085E-2</v>
      </c>
      <c r="E113" s="98" cm="1">
        <f t="array" ref="E113">IFERROR(INDEX(DI_전체데이터!AM$3:AM$722,MATCH(A113&amp;B113,DI_전체데이터!$A$3:$A$722&amp;DI_전체데이터!$D$3:$D$722,0)),"")</f>
        <v>1.1294635279886802</v>
      </c>
      <c r="F113" s="98">
        <f t="shared" si="4"/>
        <v>0.28814115266218998</v>
      </c>
      <c r="G113" s="98">
        <f t="shared" si="5"/>
        <v>0.25829110598716298</v>
      </c>
      <c r="H113" s="98">
        <f t="shared" si="6"/>
        <v>0.29778805511756801</v>
      </c>
      <c r="I113" s="98">
        <f t="shared" si="7"/>
        <v>0.32989085409692498</v>
      </c>
      <c r="J113" s="98" cm="1">
        <f t="array" ref="J113">IFERROR(INDEX(DI_전체데이터!AN$3:AN$722,MATCH(A113&amp;B113,DI_전체데이터!$A$3:$A$722&amp;DI_전체데이터!$D$3:$D$722,0)),"")</f>
        <v>1.0174649166687768</v>
      </c>
    </row>
    <row r="114" spans="1:10" x14ac:dyDescent="0.3">
      <c r="A114" s="98" t="s">
        <v>118</v>
      </c>
      <c r="B114" s="98" t="s">
        <v>91</v>
      </c>
      <c r="C114" s="98">
        <v>0.28814115266218998</v>
      </c>
      <c r="D114" s="98">
        <v>-3.9058014904955897E-2</v>
      </c>
      <c r="E114" s="98" cm="1">
        <f t="array" ref="E114">IFERROR(INDEX(DI_전체데이터!AM$3:AM$722,MATCH(A114&amp;B114,DI_전체데이터!$A$3:$A$722&amp;DI_전체데이터!$D$3:$D$722,0)),"")</f>
        <v>-1.4638433999190708</v>
      </c>
      <c r="F114" s="98">
        <f t="shared" si="4"/>
        <v>0.25829110598716298</v>
      </c>
      <c r="G114" s="98">
        <f t="shared" si="5"/>
        <v>0.29778805511756801</v>
      </c>
      <c r="H114" s="98">
        <f t="shared" si="6"/>
        <v>0.32989085409692498</v>
      </c>
      <c r="I114" s="98">
        <f t="shared" si="7"/>
        <v>0.29887290806238098</v>
      </c>
      <c r="J114" s="98" cm="1">
        <f t="array" ref="J114">IFERROR(INDEX(DI_전체데이터!AN$3:AN$722,MATCH(A114&amp;B114,DI_전체데이터!$A$3:$A$722&amp;DI_전체데이터!$D$3:$D$722,0)),"")</f>
        <v>-1.6606631265020941</v>
      </c>
    </row>
    <row r="115" spans="1:10" x14ac:dyDescent="0.3">
      <c r="A115" s="98" t="s">
        <v>118</v>
      </c>
      <c r="B115" s="98" t="s">
        <v>92</v>
      </c>
      <c r="C115" s="98">
        <v>0.25829110598716298</v>
      </c>
      <c r="D115" s="98">
        <v>-0.120022529268491</v>
      </c>
      <c r="E115" s="98" cm="1">
        <f t="array" ref="E115">IFERROR(INDEX(DI_전체데이터!AM$3:AM$722,MATCH(A115&amp;B115,DI_전체데이터!$A$3:$A$722&amp;DI_전체데이터!$D$3:$D$722,0)),"")</f>
        <v>-0.43148814709020455</v>
      </c>
      <c r="F115" s="98">
        <f t="shared" si="4"/>
        <v>0.29778805511756801</v>
      </c>
      <c r="G115" s="98">
        <f t="shared" si="5"/>
        <v>0.32989085409692498</v>
      </c>
      <c r="H115" s="98">
        <f t="shared" si="6"/>
        <v>0.29887290806238098</v>
      </c>
      <c r="I115" s="98">
        <f t="shared" si="7"/>
        <v>0.44904147812303702</v>
      </c>
      <c r="J115" s="98" cm="1">
        <f t="array" ref="J115">IFERROR(INDEX(DI_전체데이터!AN$3:AN$722,MATCH(A115&amp;B115,DI_전체데이터!$A$3:$A$722&amp;DI_전체데이터!$D$3:$D$722,0)),"")</f>
        <v>-0.38044649364349065</v>
      </c>
    </row>
    <row r="116" spans="1:10" x14ac:dyDescent="0.3">
      <c r="A116" s="98" t="s">
        <v>118</v>
      </c>
      <c r="B116" s="98" t="s">
        <v>93</v>
      </c>
      <c r="C116" s="98">
        <v>0.29778805511756801</v>
      </c>
      <c r="D116" s="98">
        <v>5.0536223418426998E-3</v>
      </c>
      <c r="E116" s="98" cm="1">
        <f t="array" ref="E116">IFERROR(INDEX(DI_전체데이터!AM$3:AM$722,MATCH(A116&amp;B116,DI_전체데이터!$A$3:$A$722&amp;DI_전체데이터!$D$3:$D$722,0)),"")</f>
        <v>-0.13552618543578773</v>
      </c>
      <c r="F116" s="98">
        <f t="shared" si="4"/>
        <v>0.32989085409692498</v>
      </c>
      <c r="G116" s="98">
        <f t="shared" si="5"/>
        <v>0.29887290806238098</v>
      </c>
      <c r="H116" s="98">
        <f t="shared" si="6"/>
        <v>0.44904147812303702</v>
      </c>
      <c r="I116" s="98">
        <f t="shared" si="7"/>
        <v>0.30185310463723902</v>
      </c>
      <c r="J116" s="98" cm="1">
        <f t="array" ref="J116">IFERROR(INDEX(DI_전체데이터!AN$3:AN$722,MATCH(A116&amp;B116,DI_전체데이터!$A$3:$A$722&amp;DI_전체데이터!$D$3:$D$722,0)),"")</f>
        <v>-0.85210525311771146</v>
      </c>
    </row>
    <row r="117" spans="1:10" x14ac:dyDescent="0.3">
      <c r="A117" s="98" t="s">
        <v>118</v>
      </c>
      <c r="B117" s="98" t="s">
        <v>94</v>
      </c>
      <c r="C117" s="98">
        <v>0.32989085409692498</v>
      </c>
      <c r="D117" s="98">
        <v>-0.15769475184793699</v>
      </c>
      <c r="E117" s="98" cm="1">
        <f t="array" ref="E117">IFERROR(INDEX(DI_전체데이터!AM$3:AM$722,MATCH(A117&amp;B117,DI_전체데이터!$A$3:$A$722&amp;DI_전체데이터!$D$3:$D$722,0)),"")</f>
        <v>-7.9424809021475917E-2</v>
      </c>
      <c r="F117" s="98">
        <f t="shared" si="4"/>
        <v>0.29887290806238098</v>
      </c>
      <c r="G117" s="98">
        <f t="shared" si="5"/>
        <v>0.44904147812303702</v>
      </c>
      <c r="H117" s="98">
        <f t="shared" si="6"/>
        <v>0.30185310463723902</v>
      </c>
      <c r="I117" s="98">
        <f t="shared" si="7"/>
        <v>0.40065370488443602</v>
      </c>
      <c r="J117" s="98" cm="1">
        <f t="array" ref="J117">IFERROR(INDEX(DI_전체데이터!AN$3:AN$722,MATCH(A117&amp;B117,DI_전체데이터!$A$3:$A$722&amp;DI_전체데이터!$D$3:$D$722,0)),"")</f>
        <v>0.50511689149178318</v>
      </c>
    </row>
    <row r="118" spans="1:10" x14ac:dyDescent="0.3">
      <c r="A118" s="98" t="s">
        <v>118</v>
      </c>
      <c r="B118" s="98" t="s">
        <v>95</v>
      </c>
      <c r="C118" s="98">
        <v>0.29887290806238098</v>
      </c>
      <c r="D118" s="98">
        <v>8.7965899438883804E-2</v>
      </c>
      <c r="E118" s="98" cm="1">
        <f t="array" ref="E118">IFERROR(INDEX(DI_전체데이터!AM$3:AM$722,MATCH(A118&amp;B118,DI_전체데이터!$A$3:$A$722&amp;DI_전체데이터!$D$3:$D$722,0)),"")</f>
        <v>-0.4450363823050299</v>
      </c>
      <c r="F118" s="98">
        <f t="shared" si="4"/>
        <v>0.44904147812303702</v>
      </c>
      <c r="G118" s="98">
        <f t="shared" si="5"/>
        <v>0.30185310463723902</v>
      </c>
      <c r="H118" s="98">
        <f t="shared" si="6"/>
        <v>0.40065370488443602</v>
      </c>
      <c r="I118" s="98" t="str">
        <f t="shared" si="7"/>
        <v/>
      </c>
      <c r="J118" s="98" cm="1">
        <f t="array" ref="J118">IFERROR(INDEX(DI_전체데이터!AN$3:AN$722,MATCH(A118&amp;B118,DI_전체데이터!$A$3:$A$722&amp;DI_전체데이터!$D$3:$D$722,0)),"")</f>
        <v>-1.5349899232200606</v>
      </c>
    </row>
    <row r="119" spans="1:10" x14ac:dyDescent="0.3">
      <c r="A119" s="98" t="s">
        <v>118</v>
      </c>
      <c r="B119" s="98" t="s">
        <v>96</v>
      </c>
      <c r="C119" s="98">
        <v>0.44904147812303702</v>
      </c>
      <c r="D119" s="98">
        <v>0.38224499711769</v>
      </c>
      <c r="E119" s="98" cm="1">
        <f t="array" ref="E119">IFERROR(INDEX(DI_전체데이터!AM$3:AM$722,MATCH(A119&amp;B119,DI_전체데이터!$A$3:$A$722&amp;DI_전체데이터!$D$3:$D$722,0)),"")</f>
        <v>-0.44127294311795701</v>
      </c>
      <c r="F119" s="98">
        <f t="shared" si="4"/>
        <v>0.30185310463723902</v>
      </c>
      <c r="G119" s="98">
        <f t="shared" si="5"/>
        <v>0.40065370488443602</v>
      </c>
      <c r="H119" s="98" t="str">
        <f t="shared" si="6"/>
        <v/>
      </c>
      <c r="I119" s="98" t="str">
        <f t="shared" si="7"/>
        <v/>
      </c>
      <c r="J119" s="98" cm="1">
        <f t="array" ref="J119">IFERROR(INDEX(DI_전체데이터!AN$3:AN$722,MATCH(A119&amp;B119,DI_전체데이터!$A$3:$A$722&amp;DI_전체데이터!$D$3:$D$722,0)),"")</f>
        <v>0.46715338230317327</v>
      </c>
    </row>
    <row r="120" spans="1:10" x14ac:dyDescent="0.3">
      <c r="A120" s="98" t="s">
        <v>118</v>
      </c>
      <c r="B120" s="98" t="s">
        <v>97</v>
      </c>
      <c r="C120" s="98">
        <v>0.30185310463723902</v>
      </c>
      <c r="D120" s="98">
        <v>-2.5520827435511401E-2</v>
      </c>
      <c r="E120" s="98" cm="1">
        <f t="array" ref="E120">IFERROR(INDEX(DI_전체데이터!AM$3:AM$722,MATCH(A120&amp;B120,DI_전체데이터!$A$3:$A$722&amp;DI_전체데이터!$D$3:$D$722,0)),"")</f>
        <v>-2.7954902587678463</v>
      </c>
      <c r="F120" s="98">
        <f t="shared" si="4"/>
        <v>0.40065370488443602</v>
      </c>
      <c r="G120" s="98" t="str">
        <f t="shared" si="5"/>
        <v/>
      </c>
      <c r="H120" s="98" t="str">
        <f t="shared" si="6"/>
        <v/>
      </c>
      <c r="I120" s="98" t="str">
        <f t="shared" si="7"/>
        <v/>
      </c>
      <c r="J120" s="98" cm="1">
        <f t="array" ref="J120">IFERROR(INDEX(DI_전체데이터!AN$3:AN$722,MATCH(A120&amp;B120,DI_전체데이터!$A$3:$A$722&amp;DI_전체데이터!$D$3:$D$722,0)),"")</f>
        <v>-0.61092378220933585</v>
      </c>
    </row>
    <row r="121" spans="1:10" x14ac:dyDescent="0.3">
      <c r="A121" s="98" t="s">
        <v>118</v>
      </c>
      <c r="B121" s="98" t="s">
        <v>98</v>
      </c>
      <c r="C121" s="98">
        <v>0.40065370488443602</v>
      </c>
      <c r="D121" s="98">
        <v>0.347517753829722</v>
      </c>
      <c r="E121" s="98" cm="1">
        <f t="array" ref="E121">IFERROR(INDEX(DI_전체데이터!AM$3:AM$722,MATCH(A121&amp;B121,DI_전체데이터!$A$3:$A$722&amp;DI_전체데이터!$D$3:$D$722,0)),"")</f>
        <v>-0.36200000429889778</v>
      </c>
      <c r="F121" s="98" t="str">
        <f t="shared" si="4"/>
        <v/>
      </c>
      <c r="G121" s="98" t="str">
        <f t="shared" si="5"/>
        <v/>
      </c>
      <c r="H121" s="98" t="str">
        <f t="shared" si="6"/>
        <v/>
      </c>
      <c r="I121" s="98" t="str">
        <f t="shared" si="7"/>
        <v/>
      </c>
      <c r="J121" s="98" cm="1">
        <f t="array" ref="J121">IFERROR(INDEX(DI_전체데이터!AN$3:AN$722,MATCH(A121&amp;B121,DI_전체데이터!$A$3:$A$722&amp;DI_전체데이터!$D$3:$D$722,0)),"")</f>
        <v>0.28747385488442112</v>
      </c>
    </row>
    <row r="122" spans="1:10" x14ac:dyDescent="0.3">
      <c r="A122" s="98" t="s">
        <v>85</v>
      </c>
      <c r="B122" s="98" t="s">
        <v>87</v>
      </c>
      <c r="C122" s="98">
        <v>0.358467765969463</v>
      </c>
      <c r="D122" s="98">
        <v>0.30941704035874401</v>
      </c>
      <c r="E122" s="98" cm="1">
        <f t="array" ref="E122">IFERROR(INDEX(DI_전체데이터!AM$3:AM$722,MATCH(A122&amp;B122,DI_전체데이터!$A$3:$A$722&amp;DI_전체데이터!$D$3:$D$722,0)),"")</f>
        <v>0.60885598176083211</v>
      </c>
      <c r="F122" s="98">
        <f t="shared" si="4"/>
        <v>0.29803371734432699</v>
      </c>
      <c r="G122" s="98">
        <f t="shared" si="5"/>
        <v>0.356560732152578</v>
      </c>
      <c r="H122" s="98">
        <f t="shared" si="6"/>
        <v>0.64151309741874796</v>
      </c>
      <c r="I122" s="98">
        <f t="shared" si="7"/>
        <v>0.30577198716998499</v>
      </c>
      <c r="J122" s="98" cm="1">
        <f t="array" ref="J122">IFERROR(INDEX(DI_전체데이터!AN$3:AN$722,MATCH(A122&amp;B122,DI_전체데이터!$A$3:$A$722&amp;DI_전체데이터!$D$3:$D$722,0)),"")</f>
        <v>2.8598051622042486E-2</v>
      </c>
    </row>
    <row r="123" spans="1:10" x14ac:dyDescent="0.3">
      <c r="A123" s="98" t="s">
        <v>85</v>
      </c>
      <c r="B123" s="98" t="s">
        <v>88</v>
      </c>
      <c r="C123" s="98">
        <v>0.29803371734432699</v>
      </c>
      <c r="D123" s="98">
        <v>-5.63139931740613E-2</v>
      </c>
      <c r="E123" s="98" cm="1">
        <f t="array" ref="E123">IFERROR(INDEX(DI_전체데이터!AM$3:AM$722,MATCH(A123&amp;B123,DI_전체데이터!$A$3:$A$722&amp;DI_전체데이터!$D$3:$D$722,0)),"")</f>
        <v>-0.87500946281772329</v>
      </c>
      <c r="F123" s="98">
        <f t="shared" si="4"/>
        <v>0.356560732152578</v>
      </c>
      <c r="G123" s="98">
        <f t="shared" si="5"/>
        <v>0.64151309741874796</v>
      </c>
      <c r="H123" s="98">
        <f t="shared" si="6"/>
        <v>0.30577198716998499</v>
      </c>
      <c r="I123" s="98">
        <f t="shared" si="7"/>
        <v>0.33239068534055599</v>
      </c>
      <c r="J123" s="98" cm="1">
        <f t="array" ref="J123">IFERROR(INDEX(DI_전체데이터!AN$3:AN$722,MATCH(A123&amp;B123,DI_전체데이터!$A$3:$A$722&amp;DI_전체데이터!$D$3:$D$722,0)),"")</f>
        <v>1.4725216145343754</v>
      </c>
    </row>
    <row r="124" spans="1:10" x14ac:dyDescent="0.3">
      <c r="A124" s="98" t="s">
        <v>85</v>
      </c>
      <c r="B124" s="98" t="s">
        <v>89</v>
      </c>
      <c r="C124" s="98">
        <v>0.356560732152578</v>
      </c>
      <c r="D124" s="98">
        <v>-0.168411867364746</v>
      </c>
      <c r="E124" s="98" cm="1">
        <f t="array" ref="E124">IFERROR(INDEX(DI_전체데이터!AM$3:AM$722,MATCH(A124&amp;B124,DI_전체데이터!$A$3:$A$722&amp;DI_전체데이터!$D$3:$D$722,0)),"")</f>
        <v>-0.19345155865052108</v>
      </c>
      <c r="F124" s="98">
        <f t="shared" si="4"/>
        <v>0.64151309741874796</v>
      </c>
      <c r="G124" s="98">
        <f t="shared" si="5"/>
        <v>0.30577198716998499</v>
      </c>
      <c r="H124" s="98">
        <f t="shared" si="6"/>
        <v>0.33239068534055599</v>
      </c>
      <c r="I124" s="98">
        <f t="shared" si="7"/>
        <v>0.46312086408526298</v>
      </c>
      <c r="J124" s="98" cm="1">
        <f t="array" ref="J124">IFERROR(INDEX(DI_전체데이터!AN$3:AN$722,MATCH(A124&amp;B124,DI_전체데이터!$A$3:$A$722&amp;DI_전체데이터!$D$3:$D$722,0)),"")</f>
        <v>1.2953128136314986</v>
      </c>
    </row>
    <row r="125" spans="1:10" x14ac:dyDescent="0.3">
      <c r="A125" s="98" t="s">
        <v>85</v>
      </c>
      <c r="B125" s="98" t="s">
        <v>90</v>
      </c>
      <c r="C125" s="98">
        <v>0.64151309741874796</v>
      </c>
      <c r="D125" s="98">
        <v>-6.25E-2</v>
      </c>
      <c r="E125" s="98" cm="1">
        <f t="array" ref="E125">IFERROR(INDEX(DI_전체데이터!AM$3:AM$722,MATCH(A125&amp;B125,DI_전체데이터!$A$3:$A$722&amp;DI_전체데이터!$D$3:$D$722,0)),"")</f>
        <v>0.75831503680900803</v>
      </c>
      <c r="F125" s="98">
        <f t="shared" si="4"/>
        <v>0.30577198716998499</v>
      </c>
      <c r="G125" s="98">
        <f t="shared" si="5"/>
        <v>0.33239068534055599</v>
      </c>
      <c r="H125" s="98">
        <f t="shared" si="6"/>
        <v>0.46312086408526298</v>
      </c>
      <c r="I125" s="98">
        <f t="shared" si="7"/>
        <v>0.49806160492332502</v>
      </c>
      <c r="J125" s="98" cm="1">
        <f t="array" ref="J125">IFERROR(INDEX(DI_전체데이터!AN$3:AN$722,MATCH(A125&amp;B125,DI_전체데이터!$A$3:$A$722&amp;DI_전체데이터!$D$3:$D$722,0)),"")</f>
        <v>0.7450328529330893</v>
      </c>
    </row>
    <row r="126" spans="1:10" x14ac:dyDescent="0.3">
      <c r="A126" s="98" t="s">
        <v>85</v>
      </c>
      <c r="B126" s="98" t="s">
        <v>91</v>
      </c>
      <c r="C126" s="98">
        <v>0.30577198716998499</v>
      </c>
      <c r="D126" s="98">
        <v>-8.0325960419091999E-2</v>
      </c>
      <c r="E126" s="98" cm="1">
        <f t="array" ref="E126">IFERROR(INDEX(DI_전체데이터!AM$3:AM$722,MATCH(A126&amp;B126,DI_전체데이터!$A$3:$A$722&amp;DI_전체데이터!$D$3:$D$722,0)),"")</f>
        <v>-1.4597694939325034</v>
      </c>
      <c r="F126" s="98">
        <f t="shared" si="4"/>
        <v>0.33239068534055599</v>
      </c>
      <c r="G126" s="98">
        <f t="shared" si="5"/>
        <v>0.46312086408526298</v>
      </c>
      <c r="H126" s="98">
        <f t="shared" si="6"/>
        <v>0.49806160492332502</v>
      </c>
      <c r="I126" s="98">
        <f t="shared" si="7"/>
        <v>0.44111891013123899</v>
      </c>
      <c r="J126" s="98" cm="1">
        <f t="array" ref="J126">IFERROR(INDEX(DI_전체데이터!AN$3:AN$722,MATCH(A126&amp;B126,DI_전체데이터!$A$3:$A$722&amp;DI_전체데이터!$D$3:$D$722,0)),"")</f>
        <v>-1.3949926281752374</v>
      </c>
    </row>
    <row r="127" spans="1:10" x14ac:dyDescent="0.3">
      <c r="A127" s="98" t="s">
        <v>85</v>
      </c>
      <c r="B127" s="98" t="s">
        <v>92</v>
      </c>
      <c r="C127" s="98">
        <v>0.33239068534055599</v>
      </c>
      <c r="D127" s="98">
        <v>-0.174462705436156</v>
      </c>
      <c r="E127" s="98" cm="1">
        <f t="array" ref="E127">IFERROR(INDEX(DI_전체데이터!AM$3:AM$722,MATCH(A127&amp;B127,DI_전체데이터!$A$3:$A$722&amp;DI_전체데이터!$D$3:$D$722,0)),"")</f>
        <v>-2.0712843243195218</v>
      </c>
      <c r="F127" s="98">
        <f t="shared" si="4"/>
        <v>0.46312086408526298</v>
      </c>
      <c r="G127" s="98">
        <f t="shared" si="5"/>
        <v>0.49806160492332502</v>
      </c>
      <c r="H127" s="98">
        <f t="shared" si="6"/>
        <v>0.44111891013123899</v>
      </c>
      <c r="I127" s="98">
        <f t="shared" si="7"/>
        <v>0.465811277164696</v>
      </c>
      <c r="J127" s="98" cm="1">
        <f t="array" ref="J127">IFERROR(INDEX(DI_전체데이터!AN$3:AN$722,MATCH(A127&amp;B127,DI_전체데이터!$A$3:$A$722&amp;DI_전체데이터!$D$3:$D$722,0)),"")</f>
        <v>-1.3767347517185777</v>
      </c>
    </row>
    <row r="128" spans="1:10" x14ac:dyDescent="0.3">
      <c r="A128" s="98" t="s">
        <v>85</v>
      </c>
      <c r="B128" s="98" t="s">
        <v>93</v>
      </c>
      <c r="C128" s="98">
        <v>0.46312086408526298</v>
      </c>
      <c r="D128" s="98">
        <v>0.19452449567723301</v>
      </c>
      <c r="E128" s="98" cm="1">
        <f t="array" ref="E128">IFERROR(INDEX(DI_전체데이터!AM$3:AM$722,MATCH(A128&amp;B128,DI_전체데이터!$A$3:$A$722&amp;DI_전체데이터!$D$3:$D$722,0)),"")</f>
        <v>-0.28753661666529945</v>
      </c>
      <c r="F128" s="98">
        <f t="shared" si="4"/>
        <v>0.49806160492332502</v>
      </c>
      <c r="G128" s="98">
        <f t="shared" si="5"/>
        <v>0.44111891013123899</v>
      </c>
      <c r="H128" s="98">
        <f t="shared" si="6"/>
        <v>0.465811277164696</v>
      </c>
      <c r="I128" s="98">
        <f t="shared" si="7"/>
        <v>0.37014106291445398</v>
      </c>
      <c r="J128" s="98" cm="1">
        <f t="array" ref="J128">IFERROR(INDEX(DI_전체데이터!AN$3:AN$722,MATCH(A128&amp;B128,DI_전체데이터!$A$3:$A$722&amp;DI_전체데이터!$D$3:$D$722,0)),"")</f>
        <v>-1.2719504172716596</v>
      </c>
    </row>
    <row r="129" spans="1:10" x14ac:dyDescent="0.3">
      <c r="A129" s="98" t="s">
        <v>85</v>
      </c>
      <c r="B129" s="98" t="s">
        <v>94</v>
      </c>
      <c r="C129" s="98">
        <v>0.49806160492332502</v>
      </c>
      <c r="D129" s="98">
        <v>-0.148102815177478</v>
      </c>
      <c r="E129" s="98" cm="1">
        <f t="array" ref="E129">IFERROR(INDEX(DI_전체데이터!AM$3:AM$722,MATCH(A129&amp;B129,DI_전체데이터!$A$3:$A$722&amp;DI_전체데이터!$D$3:$D$722,0)),"")</f>
        <v>0.66972072368873858</v>
      </c>
      <c r="F129" s="98">
        <f t="shared" si="4"/>
        <v>0.44111891013123899</v>
      </c>
      <c r="G129" s="98">
        <f t="shared" si="5"/>
        <v>0.465811277164696</v>
      </c>
      <c r="H129" s="98">
        <f t="shared" si="6"/>
        <v>0.37014106291445398</v>
      </c>
      <c r="I129" s="98">
        <f t="shared" si="7"/>
        <v>0.63927081295461596</v>
      </c>
      <c r="J129" s="98" cm="1">
        <f t="array" ref="J129">IFERROR(INDEX(DI_전체데이터!AN$3:AN$722,MATCH(A129&amp;B129,DI_전체데이터!$A$3:$A$722&amp;DI_전체데이터!$D$3:$D$722,0)),"")</f>
        <v>-1.2906619055657533</v>
      </c>
    </row>
    <row r="130" spans="1:10" x14ac:dyDescent="0.3">
      <c r="A130" s="98" t="s">
        <v>85</v>
      </c>
      <c r="B130" s="98" t="s">
        <v>95</v>
      </c>
      <c r="C130" s="98">
        <v>0.44111891013123899</v>
      </c>
      <c r="D130" s="98">
        <v>-3.3236994219653197E-2</v>
      </c>
      <c r="E130" s="98" cm="1">
        <f t="array" ref="E130">IFERROR(INDEX(DI_전체데이터!AM$3:AM$722,MATCH(A130&amp;B130,DI_전체데이터!$A$3:$A$722&amp;DI_전체데이터!$D$3:$D$722,0)),"")</f>
        <v>-0.38844776590650881</v>
      </c>
      <c r="F130" s="98">
        <f t="shared" si="4"/>
        <v>0.465811277164696</v>
      </c>
      <c r="G130" s="98">
        <f t="shared" si="5"/>
        <v>0.37014106291445398</v>
      </c>
      <c r="H130" s="98">
        <f t="shared" si="6"/>
        <v>0.63927081295461596</v>
      </c>
      <c r="I130" s="98" t="str">
        <f t="shared" si="7"/>
        <v/>
      </c>
      <c r="J130" s="98" cm="1">
        <f t="array" ref="J130">IFERROR(INDEX(DI_전체데이터!AN$3:AN$722,MATCH(A130&amp;B130,DI_전체데이터!$A$3:$A$722&amp;DI_전체데이터!$D$3:$D$722,0)),"")</f>
        <v>-0.41986999249332901</v>
      </c>
    </row>
    <row r="131" spans="1:10" x14ac:dyDescent="0.3">
      <c r="A131" s="98" t="s">
        <v>85</v>
      </c>
      <c r="B131" s="98" t="s">
        <v>96</v>
      </c>
      <c r="C131" s="98">
        <v>0.465811277164696</v>
      </c>
      <c r="D131" s="98">
        <v>-9.4512195121951095E-2</v>
      </c>
      <c r="E131" s="98" cm="1">
        <f t="array" ref="E131">IFERROR(INDEX(DI_전체데이터!AM$3:AM$722,MATCH(A131&amp;B131,DI_전체데이터!$A$3:$A$722&amp;DI_전체데이터!$D$3:$D$722,0)),"")</f>
        <v>0.48381388380939028</v>
      </c>
      <c r="F131" s="98">
        <f t="shared" ref="F131:F194" si="8">IF(A132=A131,C132,"")</f>
        <v>0.37014106291445398</v>
      </c>
      <c r="G131" s="98">
        <f t="shared" ref="G131:G194" si="9">IF(AND(A133=A131),C133,"")</f>
        <v>0.63927081295461596</v>
      </c>
      <c r="H131" s="98" t="str">
        <f t="shared" ref="H131:H194" si="10">IF(A134=A131,C134,"")</f>
        <v/>
      </c>
      <c r="I131" s="98" t="str">
        <f t="shared" ref="I131:I194" si="11">IF(A135=A131,C135,"")</f>
        <v/>
      </c>
      <c r="J131" s="98" cm="1">
        <f t="array" ref="J131">IFERROR(INDEX(DI_전체데이터!AN$3:AN$722,MATCH(A131&amp;B131,DI_전체데이터!$A$3:$A$722&amp;DI_전체데이터!$D$3:$D$722,0)),"")</f>
        <v>-1.3405133384403665</v>
      </c>
    </row>
    <row r="132" spans="1:10" x14ac:dyDescent="0.3">
      <c r="A132" s="98" t="s">
        <v>85</v>
      </c>
      <c r="B132" s="98" t="s">
        <v>97</v>
      </c>
      <c r="C132" s="98">
        <v>0.37014106291445398</v>
      </c>
      <c r="D132" s="98">
        <v>0.16806722689075601</v>
      </c>
      <c r="E132" s="98" cm="1">
        <f t="array" ref="E132">IFERROR(INDEX(DI_전체데이터!AM$3:AM$722,MATCH(A132&amp;B132,DI_전체데이터!$A$3:$A$722&amp;DI_전체데이터!$D$3:$D$722,0)),"")</f>
        <v>-2.1891021472602561</v>
      </c>
      <c r="F132" s="98">
        <f t="shared" si="8"/>
        <v>0.63927081295461596</v>
      </c>
      <c r="G132" s="98" t="str">
        <f t="shared" si="9"/>
        <v/>
      </c>
      <c r="H132" s="98" t="str">
        <f t="shared" si="10"/>
        <v/>
      </c>
      <c r="I132" s="98" t="str">
        <f t="shared" si="11"/>
        <v/>
      </c>
      <c r="J132" s="98" cm="1">
        <f t="array" ref="J132">IFERROR(INDEX(DI_전체데이터!AN$3:AN$722,MATCH(A132&amp;B132,DI_전체데이터!$A$3:$A$722&amp;DI_전체데이터!$D$3:$D$722,0)),"")</f>
        <v>-1.1361022966869885</v>
      </c>
    </row>
    <row r="133" spans="1:10" x14ac:dyDescent="0.3">
      <c r="A133" s="98" t="s">
        <v>85</v>
      </c>
      <c r="B133" s="98" t="s">
        <v>98</v>
      </c>
      <c r="C133" s="98">
        <v>0.63927081295461596</v>
      </c>
      <c r="D133" s="98">
        <v>6.04316546762588E-2</v>
      </c>
      <c r="E133" s="98" cm="1">
        <f t="array" ref="E133">IFERROR(INDEX(DI_전체데이터!AM$3:AM$722,MATCH(A133&amp;B133,DI_전체데이터!$A$3:$A$722&amp;DI_전체데이터!$D$3:$D$722,0)),"")</f>
        <v>-0.96207434227822286</v>
      </c>
      <c r="F133" s="98" t="str">
        <f t="shared" si="8"/>
        <v/>
      </c>
      <c r="G133" s="98" t="str">
        <f t="shared" si="9"/>
        <v/>
      </c>
      <c r="H133" s="98" t="str">
        <f t="shared" si="10"/>
        <v/>
      </c>
      <c r="I133" s="98" t="str">
        <f t="shared" si="11"/>
        <v/>
      </c>
      <c r="J133" s="98" cm="1">
        <f t="array" ref="J133">IFERROR(INDEX(DI_전체데이터!AN$3:AN$722,MATCH(A133&amp;B133,DI_전체데이터!$A$3:$A$722&amp;DI_전체데이터!$D$3:$D$722,0)),"")</f>
        <v>-1.2166100881316599</v>
      </c>
    </row>
    <row r="134" spans="1:10" x14ac:dyDescent="0.3">
      <c r="A134" s="98" t="s">
        <v>99</v>
      </c>
      <c r="B134" s="98" t="s">
        <v>87</v>
      </c>
      <c r="C134" s="98">
        <v>0.37218459604370602</v>
      </c>
      <c r="D134" s="98">
        <v>0.178807974909167</v>
      </c>
      <c r="E134" s="98" cm="1">
        <f t="array" ref="E134">IFERROR(INDEX(DI_전체데이터!AM$3:AM$722,MATCH(A134&amp;B134,DI_전체데이터!$A$3:$A$722&amp;DI_전체데이터!$D$3:$D$722,0)),"")</f>
        <v>0.90902877330393717</v>
      </c>
      <c r="F134" s="98">
        <f t="shared" si="8"/>
        <v>0.363215024569228</v>
      </c>
      <c r="G134" s="98">
        <f t="shared" si="9"/>
        <v>0.354020199245627</v>
      </c>
      <c r="H134" s="98">
        <f t="shared" si="10"/>
        <v>0.46200541578577797</v>
      </c>
      <c r="I134" s="98">
        <f t="shared" si="11"/>
        <v>0.35176436195323202</v>
      </c>
      <c r="J134" s="98" cm="1">
        <f t="array" ref="J134">IFERROR(INDEX(DI_전체데이터!AN$3:AN$722,MATCH(A134&amp;B134,DI_전체데이터!$A$3:$A$722&amp;DI_전체데이터!$D$3:$D$722,0)),"")</f>
        <v>-2.1084175238468359</v>
      </c>
    </row>
    <row r="135" spans="1:10" x14ac:dyDescent="0.3">
      <c r="A135" s="98" t="s">
        <v>99</v>
      </c>
      <c r="B135" s="98" t="s">
        <v>88</v>
      </c>
      <c r="C135" s="98">
        <v>0.363215024569228</v>
      </c>
      <c r="D135" s="98">
        <v>-6.32023299805477E-2</v>
      </c>
      <c r="E135" s="98" cm="1">
        <f t="array" ref="E135">IFERROR(INDEX(DI_전체데이터!AM$3:AM$722,MATCH(A135&amp;B135,DI_전체데이터!$A$3:$A$722&amp;DI_전체데이터!$D$3:$D$722,0)),"")</f>
        <v>-0.12378197569477878</v>
      </c>
      <c r="F135" s="98">
        <f t="shared" si="8"/>
        <v>0.354020199245627</v>
      </c>
      <c r="G135" s="98">
        <f t="shared" si="9"/>
        <v>0.46200541578577797</v>
      </c>
      <c r="H135" s="98">
        <f t="shared" si="10"/>
        <v>0.35176436195323202</v>
      </c>
      <c r="I135" s="98">
        <f t="shared" si="11"/>
        <v>0.328655887002888</v>
      </c>
      <c r="J135" s="98" cm="1">
        <f t="array" ref="J135">IFERROR(INDEX(DI_전체데이터!AN$3:AN$722,MATCH(A135&amp;B135,DI_전체데이터!$A$3:$A$722&amp;DI_전체데이터!$D$3:$D$722,0)),"")</f>
        <v>-0.38503896723054654</v>
      </c>
    </row>
    <row r="136" spans="1:10" x14ac:dyDescent="0.3">
      <c r="A136" s="98" t="s">
        <v>99</v>
      </c>
      <c r="B136" s="98" t="s">
        <v>89</v>
      </c>
      <c r="C136" s="98">
        <v>0.354020199245627</v>
      </c>
      <c r="D136" s="98">
        <v>-0.28147607202040098</v>
      </c>
      <c r="E136" s="98" cm="1">
        <f t="array" ref="E136">IFERROR(INDEX(DI_전체데이터!AM$3:AM$722,MATCH(A136&amp;B136,DI_전체데이터!$A$3:$A$722&amp;DI_전체데이터!$D$3:$D$722,0)),"")</f>
        <v>-0.54634171384448982</v>
      </c>
      <c r="F136" s="98">
        <f t="shared" si="8"/>
        <v>0.46200541578577797</v>
      </c>
      <c r="G136" s="98">
        <f t="shared" si="9"/>
        <v>0.35176436195323202</v>
      </c>
      <c r="H136" s="98">
        <f t="shared" si="10"/>
        <v>0.328655887002888</v>
      </c>
      <c r="I136" s="98">
        <f t="shared" si="11"/>
        <v>0.46570601553781799</v>
      </c>
      <c r="J136" s="98" cm="1">
        <f t="array" ref="J136">IFERROR(INDEX(DI_전체데이터!AN$3:AN$722,MATCH(A136&amp;B136,DI_전체데이터!$A$3:$A$722&amp;DI_전체데이터!$D$3:$D$722,0)),"")</f>
        <v>1.280410898407045</v>
      </c>
    </row>
    <row r="137" spans="1:10" x14ac:dyDescent="0.3">
      <c r="A137" s="98" t="s">
        <v>99</v>
      </c>
      <c r="B137" s="98" t="s">
        <v>90</v>
      </c>
      <c r="C137" s="98">
        <v>0.46200541578577797</v>
      </c>
      <c r="D137" s="98">
        <v>3.4128021328688501E-2</v>
      </c>
      <c r="E137" s="98" cm="1">
        <f t="array" ref="E137">IFERROR(INDEX(DI_전체데이터!AM$3:AM$722,MATCH(A137&amp;B137,DI_전체데이터!$A$3:$A$722&amp;DI_전체데이터!$D$3:$D$722,0)),"")</f>
        <v>-2.3000095682358079</v>
      </c>
      <c r="F137" s="98">
        <f t="shared" si="8"/>
        <v>0.35176436195323202</v>
      </c>
      <c r="G137" s="98">
        <f t="shared" si="9"/>
        <v>0.328655887002888</v>
      </c>
      <c r="H137" s="98">
        <f t="shared" si="10"/>
        <v>0.46570601553781799</v>
      </c>
      <c r="I137" s="98">
        <f t="shared" si="11"/>
        <v>0.43670953251023298</v>
      </c>
      <c r="J137" s="98" cm="1">
        <f t="array" ref="J137">IFERROR(INDEX(DI_전체데이터!AN$3:AN$722,MATCH(A137&amp;B137,DI_전체데이터!$A$3:$A$722&amp;DI_전체데이터!$D$3:$D$722,0)),"")</f>
        <v>1.2989158969141297</v>
      </c>
    </row>
    <row r="138" spans="1:10" x14ac:dyDescent="0.3">
      <c r="A138" s="98" t="s">
        <v>99</v>
      </c>
      <c r="B138" s="98" t="s">
        <v>91</v>
      </c>
      <c r="C138" s="98">
        <v>0.35176436195323202</v>
      </c>
      <c r="D138" s="98">
        <v>-0.110435642174789</v>
      </c>
      <c r="E138" s="98" cm="1">
        <f t="array" ref="E138">IFERROR(INDEX(DI_전체데이터!AM$3:AM$722,MATCH(A138&amp;B138,DI_전체데이터!$A$3:$A$722&amp;DI_전체데이터!$D$3:$D$722,0)),"")</f>
        <v>0.38610847517404623</v>
      </c>
      <c r="F138" s="98">
        <f t="shared" si="8"/>
        <v>0.328655887002888</v>
      </c>
      <c r="G138" s="98">
        <f t="shared" si="9"/>
        <v>0.46570601553781799</v>
      </c>
      <c r="H138" s="98">
        <f t="shared" si="10"/>
        <v>0.43670953251023298</v>
      </c>
      <c r="I138" s="98">
        <f t="shared" si="11"/>
        <v>0.50394791393848004</v>
      </c>
      <c r="J138" s="98" cm="1">
        <f t="array" ref="J138">IFERROR(INDEX(DI_전체데이터!AN$3:AN$722,MATCH(A138&amp;B138,DI_전체데이터!$A$3:$A$722&amp;DI_전체데이터!$D$3:$D$722,0)),"")</f>
        <v>-0.18957877210327734</v>
      </c>
    </row>
    <row r="139" spans="1:10" x14ac:dyDescent="0.3">
      <c r="A139" s="98" t="s">
        <v>99</v>
      </c>
      <c r="B139" s="98" t="s">
        <v>92</v>
      </c>
      <c r="C139" s="98">
        <v>0.328655887002888</v>
      </c>
      <c r="D139" s="98">
        <v>-0.197444777254148</v>
      </c>
      <c r="E139" s="98" cm="1">
        <f t="array" ref="E139">IFERROR(INDEX(DI_전체데이터!AM$3:AM$722,MATCH(A139&amp;B139,DI_전체데이터!$A$3:$A$722&amp;DI_전체데이터!$D$3:$D$722,0)),"")</f>
        <v>-0.55002328032629799</v>
      </c>
      <c r="F139" s="98">
        <f t="shared" si="8"/>
        <v>0.46570601553781799</v>
      </c>
      <c r="G139" s="98">
        <f t="shared" si="9"/>
        <v>0.43670953251023298</v>
      </c>
      <c r="H139" s="98">
        <f t="shared" si="10"/>
        <v>0.50394791393848004</v>
      </c>
      <c r="I139" s="98">
        <f t="shared" si="11"/>
        <v>0.450796642348614</v>
      </c>
      <c r="J139" s="98" cm="1">
        <f t="array" ref="J139">IFERROR(INDEX(DI_전체데이터!AN$3:AN$722,MATCH(A139&amp;B139,DI_전체데이터!$A$3:$A$722&amp;DI_전체데이터!$D$3:$D$722,0)),"")</f>
        <v>0.67296961814734979</v>
      </c>
    </row>
    <row r="140" spans="1:10" x14ac:dyDescent="0.3">
      <c r="A140" s="98" t="s">
        <v>99</v>
      </c>
      <c r="B140" s="98" t="s">
        <v>93</v>
      </c>
      <c r="C140" s="98">
        <v>0.46570601553781799</v>
      </c>
      <c r="D140" s="98">
        <v>2.8129104214527001E-3</v>
      </c>
      <c r="E140" s="98" cm="1">
        <f t="array" ref="E140">IFERROR(INDEX(DI_전체데이터!AM$3:AM$722,MATCH(A140&amp;B140,DI_전체데이터!$A$3:$A$722&amp;DI_전체데이터!$D$3:$D$722,0)),"")</f>
        <v>0.10818850315343098</v>
      </c>
      <c r="F140" s="98">
        <f t="shared" si="8"/>
        <v>0.43670953251023298</v>
      </c>
      <c r="G140" s="98">
        <f t="shared" si="9"/>
        <v>0.50394791393848004</v>
      </c>
      <c r="H140" s="98">
        <f t="shared" si="10"/>
        <v>0.450796642348614</v>
      </c>
      <c r="I140" s="98">
        <f t="shared" si="11"/>
        <v>0.43118516201705198</v>
      </c>
      <c r="J140" s="98" cm="1">
        <f t="array" ref="J140">IFERROR(INDEX(DI_전체데이터!AN$3:AN$722,MATCH(A140&amp;B140,DI_전체데이터!$A$3:$A$722&amp;DI_전체데이터!$D$3:$D$722,0)),"")</f>
        <v>1.2358181089483418</v>
      </c>
    </row>
    <row r="141" spans="1:10" x14ac:dyDescent="0.3">
      <c r="A141" s="98" t="s">
        <v>99</v>
      </c>
      <c r="B141" s="98" t="s">
        <v>94</v>
      </c>
      <c r="C141" s="98">
        <v>0.43670953251023298</v>
      </c>
      <c r="D141" s="98">
        <v>-0.29278643785662201</v>
      </c>
      <c r="E141" s="98" cm="1">
        <f t="array" ref="E141">IFERROR(INDEX(DI_전체데이터!AM$3:AM$722,MATCH(A141&amp;B141,DI_전체데이터!$A$3:$A$722&amp;DI_전체데이터!$D$3:$D$722,0)),"")</f>
        <v>0.35676647780504483</v>
      </c>
      <c r="F141" s="98">
        <f t="shared" si="8"/>
        <v>0.50394791393848004</v>
      </c>
      <c r="G141" s="98">
        <f t="shared" si="9"/>
        <v>0.450796642348614</v>
      </c>
      <c r="H141" s="98">
        <f t="shared" si="10"/>
        <v>0.43118516201705198</v>
      </c>
      <c r="I141" s="98">
        <f t="shared" si="11"/>
        <v>0.55302097071539602</v>
      </c>
      <c r="J141" s="98" cm="1">
        <f t="array" ref="J141">IFERROR(INDEX(DI_전체데이터!AN$3:AN$722,MATCH(A141&amp;B141,DI_전체데이터!$A$3:$A$722&amp;DI_전체데이터!$D$3:$D$722,0)),"")</f>
        <v>0.44683226350992966</v>
      </c>
    </row>
    <row r="142" spans="1:10" x14ac:dyDescent="0.3">
      <c r="A142" s="98" t="s">
        <v>99</v>
      </c>
      <c r="B142" s="98" t="s">
        <v>95</v>
      </c>
      <c r="C142" s="98">
        <v>0.50394791393848004</v>
      </c>
      <c r="D142" s="98">
        <v>1.40790798765697E-2</v>
      </c>
      <c r="E142" s="98" cm="1">
        <f t="array" ref="E142">IFERROR(INDEX(DI_전체데이터!AM$3:AM$722,MATCH(A142&amp;B142,DI_전체데이터!$A$3:$A$722&amp;DI_전체데이터!$D$3:$D$722,0)),"")</f>
        <v>1.7377229969306063</v>
      </c>
      <c r="F142" s="98">
        <f t="shared" si="8"/>
        <v>0.450796642348614</v>
      </c>
      <c r="G142" s="98">
        <f t="shared" si="9"/>
        <v>0.43118516201705198</v>
      </c>
      <c r="H142" s="98">
        <f t="shared" si="10"/>
        <v>0.55302097071539602</v>
      </c>
      <c r="I142" s="98" t="str">
        <f t="shared" si="11"/>
        <v/>
      </c>
      <c r="J142" s="98" cm="1">
        <f t="array" ref="J142">IFERROR(INDEX(DI_전체데이터!AN$3:AN$722,MATCH(A142&amp;B142,DI_전체데이터!$A$3:$A$722&amp;DI_전체데이터!$D$3:$D$722,0)),"")</f>
        <v>0.19585799306800297</v>
      </c>
    </row>
    <row r="143" spans="1:10" x14ac:dyDescent="0.3">
      <c r="A143" s="98" t="s">
        <v>99</v>
      </c>
      <c r="B143" s="98" t="s">
        <v>96</v>
      </c>
      <c r="C143" s="98">
        <v>0.450796642348614</v>
      </c>
      <c r="D143" s="98">
        <v>-0.13319670638790301</v>
      </c>
      <c r="E143" s="98" cm="1">
        <f t="array" ref="E143">IFERROR(INDEX(DI_전체데이터!AM$3:AM$722,MATCH(A143&amp;B143,DI_전체데이터!$A$3:$A$722&amp;DI_전체데이터!$D$3:$D$722,0)),"")</f>
        <v>-0.21836056724787639</v>
      </c>
      <c r="F143" s="98">
        <f t="shared" si="8"/>
        <v>0.43118516201705198</v>
      </c>
      <c r="G143" s="98">
        <f t="shared" si="9"/>
        <v>0.55302097071539602</v>
      </c>
      <c r="H143" s="98" t="str">
        <f t="shared" si="10"/>
        <v/>
      </c>
      <c r="I143" s="98" t="str">
        <f t="shared" si="11"/>
        <v/>
      </c>
      <c r="J143" s="98" cm="1">
        <f t="array" ref="J143">IFERROR(INDEX(DI_전체데이터!AN$3:AN$722,MATCH(A143&amp;B143,DI_전체데이터!$A$3:$A$722&amp;DI_전체데이터!$D$3:$D$722,0)),"")</f>
        <v>-5.1436077890306853E-2</v>
      </c>
    </row>
    <row r="144" spans="1:10" x14ac:dyDescent="0.3">
      <c r="A144" s="98" t="s">
        <v>99</v>
      </c>
      <c r="B144" s="98" t="s">
        <v>97</v>
      </c>
      <c r="C144" s="98">
        <v>0.43118516201705198</v>
      </c>
      <c r="D144" s="98">
        <v>0.213973760143537</v>
      </c>
      <c r="E144" s="98" cm="1">
        <f t="array" ref="E144">IFERROR(INDEX(DI_전체데이터!AM$3:AM$722,MATCH(A144&amp;B144,DI_전체데이터!$A$3:$A$722&amp;DI_전체데이터!$D$3:$D$722,0)),"")</f>
        <v>1.5050928889013337</v>
      </c>
      <c r="F144" s="98">
        <f t="shared" si="8"/>
        <v>0.55302097071539602</v>
      </c>
      <c r="G144" s="98" t="str">
        <f t="shared" si="9"/>
        <v/>
      </c>
      <c r="H144" s="98" t="str">
        <f t="shared" si="10"/>
        <v/>
      </c>
      <c r="I144" s="98" t="str">
        <f t="shared" si="11"/>
        <v/>
      </c>
      <c r="J144" s="98" cm="1">
        <f t="array" ref="J144">IFERROR(INDEX(DI_전체데이터!AN$3:AN$722,MATCH(A144&amp;B144,DI_전체데이터!$A$3:$A$722&amp;DI_전체데이터!$D$3:$D$722,0)),"")</f>
        <v>-0.72407595089690657</v>
      </c>
    </row>
    <row r="145" spans="1:10" x14ac:dyDescent="0.3">
      <c r="A145" s="98" t="s">
        <v>99</v>
      </c>
      <c r="B145" s="98" t="s">
        <v>98</v>
      </c>
      <c r="C145" s="98">
        <v>0.55302097071539602</v>
      </c>
      <c r="D145" s="98">
        <v>0.18294841561438099</v>
      </c>
      <c r="E145" s="98" cm="1">
        <f t="array" ref="E145">IFERROR(INDEX(DI_전체데이터!AM$3:AM$722,MATCH(A145&amp;B145,DI_전체데이터!$A$3:$A$722&amp;DI_전체데이터!$D$3:$D$722,0)),"")</f>
        <v>0.49774129690792313</v>
      </c>
      <c r="F145" s="98" t="str">
        <f t="shared" si="8"/>
        <v/>
      </c>
      <c r="G145" s="98" t="str">
        <f t="shared" si="9"/>
        <v/>
      </c>
      <c r="H145" s="98" t="str">
        <f t="shared" si="10"/>
        <v/>
      </c>
      <c r="I145" s="98" t="str">
        <f t="shared" si="11"/>
        <v/>
      </c>
      <c r="J145" s="98" cm="1">
        <f t="array" ref="J145">IFERROR(INDEX(DI_전체데이터!AN$3:AN$722,MATCH(A145&amp;B145,DI_전체데이터!$A$3:$A$722&amp;DI_전체데이터!$D$3:$D$722,0)),"")</f>
        <v>8.9874819800159433E-2</v>
      </c>
    </row>
    <row r="146" spans="1:10" x14ac:dyDescent="0.3">
      <c r="A146" s="98" t="s">
        <v>100</v>
      </c>
      <c r="B146" s="98" t="s">
        <v>87</v>
      </c>
      <c r="C146" s="98">
        <v>0.54767608062111095</v>
      </c>
      <c r="D146" s="98">
        <v>0.42297663578373101</v>
      </c>
      <c r="E146" s="98" cm="1">
        <f t="array" ref="E146">IFERROR(INDEX(DI_전체데이터!AM$3:AM$722,MATCH(A146&amp;B146,DI_전체데이터!$A$3:$A$722&amp;DI_전체데이터!$D$3:$D$722,0)),"")</f>
        <v>-0.16373096824558356</v>
      </c>
      <c r="F146" s="98">
        <f t="shared" si="8"/>
        <v>0.56834780453545597</v>
      </c>
      <c r="G146" s="98">
        <f t="shared" si="9"/>
        <v>0.74252189550099801</v>
      </c>
      <c r="H146" s="98">
        <f t="shared" si="10"/>
        <v>0.91488201713089201</v>
      </c>
      <c r="I146" s="98">
        <f t="shared" si="11"/>
        <v>0.45115792778250402</v>
      </c>
      <c r="J146" s="98" cm="1">
        <f t="array" ref="J146">IFERROR(INDEX(DI_전체데이터!AN$3:AN$722,MATCH(A146&amp;B146,DI_전체데이터!$A$3:$A$722&amp;DI_전체데이터!$D$3:$D$722,0)),"")</f>
        <v>0.83975336117410648</v>
      </c>
    </row>
    <row r="147" spans="1:10" x14ac:dyDescent="0.3">
      <c r="A147" s="98" t="s">
        <v>100</v>
      </c>
      <c r="B147" s="98" t="s">
        <v>88</v>
      </c>
      <c r="C147" s="98">
        <v>0.56834780453545597</v>
      </c>
      <c r="D147" s="98">
        <v>0.22357012198497</v>
      </c>
      <c r="E147" s="98" cm="1">
        <f t="array" ref="E147">IFERROR(INDEX(DI_전체데이터!AM$3:AM$722,MATCH(A147&amp;B147,DI_전체데이터!$A$3:$A$722&amp;DI_전체데이터!$D$3:$D$722,0)),"")</f>
        <v>-1.1360380076487866</v>
      </c>
      <c r="F147" s="98">
        <f t="shared" si="8"/>
        <v>0.74252189550099801</v>
      </c>
      <c r="G147" s="98">
        <f t="shared" si="9"/>
        <v>0.91488201713089201</v>
      </c>
      <c r="H147" s="98">
        <f t="shared" si="10"/>
        <v>0.45115792778250402</v>
      </c>
      <c r="I147" s="98">
        <f t="shared" si="11"/>
        <v>0.498841962014828</v>
      </c>
      <c r="J147" s="98" cm="1">
        <f t="array" ref="J147">IFERROR(INDEX(DI_전체데이터!AN$3:AN$722,MATCH(A147&amp;B147,DI_전체데이터!$A$3:$A$722&amp;DI_전체데이터!$D$3:$D$722,0)),"")</f>
        <v>-0.18180945956858832</v>
      </c>
    </row>
    <row r="148" spans="1:10" x14ac:dyDescent="0.3">
      <c r="A148" s="98" t="s">
        <v>100</v>
      </c>
      <c r="B148" s="98" t="s">
        <v>89</v>
      </c>
      <c r="C148" s="98">
        <v>0.74252189550099801</v>
      </c>
      <c r="D148" s="98">
        <v>-2.5745231006932E-2</v>
      </c>
      <c r="E148" s="98" cm="1">
        <f t="array" ref="E148">IFERROR(INDEX(DI_전체데이터!AM$3:AM$722,MATCH(A148&amp;B148,DI_전체데이터!$A$3:$A$722&amp;DI_전체데이터!$D$3:$D$722,0)),"")</f>
        <v>-0.55469884675599623</v>
      </c>
      <c r="F148" s="98">
        <f t="shared" si="8"/>
        <v>0.91488201713089201</v>
      </c>
      <c r="G148" s="98">
        <f t="shared" si="9"/>
        <v>0.45115792778250402</v>
      </c>
      <c r="H148" s="98">
        <f t="shared" si="10"/>
        <v>0.498841962014828</v>
      </c>
      <c r="I148" s="98">
        <f t="shared" si="11"/>
        <v>0.64908540041796303</v>
      </c>
      <c r="J148" s="98" cm="1">
        <f t="array" ref="J148">IFERROR(INDEX(DI_전체데이터!AN$3:AN$722,MATCH(A148&amp;B148,DI_전체데이터!$A$3:$A$722&amp;DI_전체데이터!$D$3:$D$722,0)),"")</f>
        <v>-1.461115982780743</v>
      </c>
    </row>
    <row r="149" spans="1:10" x14ac:dyDescent="0.3">
      <c r="A149" s="98" t="s">
        <v>100</v>
      </c>
      <c r="B149" s="98" t="s">
        <v>90</v>
      </c>
      <c r="C149" s="98">
        <v>0.91488201713089201</v>
      </c>
      <c r="D149" s="98">
        <v>6.8452412570449303E-2</v>
      </c>
      <c r="E149" s="98" cm="1">
        <f t="array" ref="E149">IFERROR(INDEX(DI_전체데이터!AM$3:AM$722,MATCH(A149&amp;B149,DI_전체데이터!$A$3:$A$722&amp;DI_전체데이터!$D$3:$D$722,0)),"")</f>
        <v>1.8788102123013517E-2</v>
      </c>
      <c r="F149" s="98">
        <f t="shared" si="8"/>
        <v>0.45115792778250402</v>
      </c>
      <c r="G149" s="98">
        <f t="shared" si="9"/>
        <v>0.498841962014828</v>
      </c>
      <c r="H149" s="98">
        <f t="shared" si="10"/>
        <v>0.64908540041796303</v>
      </c>
      <c r="I149" s="98">
        <f t="shared" si="11"/>
        <v>0.58618489613851099</v>
      </c>
      <c r="J149" s="98" cm="1">
        <f t="array" ref="J149">IFERROR(INDEX(DI_전체데이터!AN$3:AN$722,MATCH(A149&amp;B149,DI_전체데이터!$A$3:$A$722&amp;DI_전체데이터!$D$3:$D$722,0)),"")</f>
        <v>-2.0895472573410965</v>
      </c>
    </row>
    <row r="150" spans="1:10" x14ac:dyDescent="0.3">
      <c r="A150" s="98" t="s">
        <v>100</v>
      </c>
      <c r="B150" s="98" t="s">
        <v>91</v>
      </c>
      <c r="C150" s="98">
        <v>0.45115792778250402</v>
      </c>
      <c r="D150" s="98">
        <v>-0.13711041072545399</v>
      </c>
      <c r="E150" s="98" cm="1">
        <f t="array" ref="E150">IFERROR(INDEX(DI_전체데이터!AM$3:AM$722,MATCH(A150&amp;B150,DI_전체데이터!$A$3:$A$722&amp;DI_전체데이터!$D$3:$D$722,0)),"")</f>
        <v>-1.1474725116434841</v>
      </c>
      <c r="F150" s="98">
        <f t="shared" si="8"/>
        <v>0.498841962014828</v>
      </c>
      <c r="G150" s="98">
        <f t="shared" si="9"/>
        <v>0.64908540041796303</v>
      </c>
      <c r="H150" s="98">
        <f t="shared" si="10"/>
        <v>0.58618489613851099</v>
      </c>
      <c r="I150" s="98">
        <f t="shared" si="11"/>
        <v>0.60068483234620196</v>
      </c>
      <c r="J150" s="98" cm="1">
        <f t="array" ref="J150">IFERROR(INDEX(DI_전체데이터!AN$3:AN$722,MATCH(A150&amp;B150,DI_전체데이터!$A$3:$A$722&amp;DI_전체데이터!$D$3:$D$722,0)),"")</f>
        <v>0.20349683254859641</v>
      </c>
    </row>
    <row r="151" spans="1:10" x14ac:dyDescent="0.3">
      <c r="A151" s="98" t="s">
        <v>100</v>
      </c>
      <c r="B151" s="98" t="s">
        <v>92</v>
      </c>
      <c r="C151" s="98">
        <v>0.498841962014828</v>
      </c>
      <c r="D151" s="98">
        <v>-0.12668917740498201</v>
      </c>
      <c r="E151" s="98" cm="1">
        <f t="array" ref="E151">IFERROR(INDEX(DI_전체데이터!AM$3:AM$722,MATCH(A151&amp;B151,DI_전체데이터!$A$3:$A$722&amp;DI_전체데이터!$D$3:$D$722,0)),"")</f>
        <v>-1.3328227926263836</v>
      </c>
      <c r="F151" s="98">
        <f t="shared" si="8"/>
        <v>0.64908540041796303</v>
      </c>
      <c r="G151" s="98">
        <f t="shared" si="9"/>
        <v>0.58618489613851099</v>
      </c>
      <c r="H151" s="98">
        <f t="shared" si="10"/>
        <v>0.60068483234620196</v>
      </c>
      <c r="I151" s="98">
        <f t="shared" si="11"/>
        <v>0.60903231355846199</v>
      </c>
      <c r="J151" s="98" cm="1">
        <f t="array" ref="J151">IFERROR(INDEX(DI_전체데이터!AN$3:AN$722,MATCH(A151&amp;B151,DI_전체데이터!$A$3:$A$722&amp;DI_전체데이터!$D$3:$D$722,0)),"")</f>
        <v>-1.3226934056694115</v>
      </c>
    </row>
    <row r="152" spans="1:10" x14ac:dyDescent="0.3">
      <c r="A152" s="98" t="s">
        <v>100</v>
      </c>
      <c r="B152" s="98" t="s">
        <v>93</v>
      </c>
      <c r="C152" s="98">
        <v>0.64908540041796303</v>
      </c>
      <c r="D152" s="98">
        <v>-7.0631996635380695E-2</v>
      </c>
      <c r="E152" s="98" cm="1">
        <f t="array" ref="E152">IFERROR(INDEX(DI_전체데이터!AM$3:AM$722,MATCH(A152&amp;B152,DI_전체데이터!$A$3:$A$722&amp;DI_전체데이터!$D$3:$D$722,0)),"")</f>
        <v>-3.1160143974614356</v>
      </c>
      <c r="F152" s="98">
        <f t="shared" si="8"/>
        <v>0.58618489613851099</v>
      </c>
      <c r="G152" s="98">
        <f t="shared" si="9"/>
        <v>0.60068483234620196</v>
      </c>
      <c r="H152" s="98">
        <f t="shared" si="10"/>
        <v>0.60903231355846199</v>
      </c>
      <c r="I152" s="98">
        <f t="shared" si="11"/>
        <v>0.57697754657330602</v>
      </c>
      <c r="J152" s="98" cm="1">
        <f t="array" ref="J152">IFERROR(INDEX(DI_전체데이터!AN$3:AN$722,MATCH(A152&amp;B152,DI_전체데이터!$A$3:$A$722&amp;DI_전체데이터!$D$3:$D$722,0)),"")</f>
        <v>-2.3401535644814144</v>
      </c>
    </row>
    <row r="153" spans="1:10" x14ac:dyDescent="0.3">
      <c r="A153" s="98" t="s">
        <v>100</v>
      </c>
      <c r="B153" s="98" t="s">
        <v>94</v>
      </c>
      <c r="C153" s="98">
        <v>0.58618489613851099</v>
      </c>
      <c r="D153" s="98">
        <v>-0.429317246822221</v>
      </c>
      <c r="E153" s="98" cm="1">
        <f t="array" ref="E153">IFERROR(INDEX(DI_전체데이터!AM$3:AM$722,MATCH(A153&amp;B153,DI_전체데이터!$A$3:$A$722&amp;DI_전체데이터!$D$3:$D$722,0)),"")</f>
        <v>-1.3299291922661587</v>
      </c>
      <c r="F153" s="98">
        <f t="shared" si="8"/>
        <v>0.60068483234620196</v>
      </c>
      <c r="G153" s="98">
        <f t="shared" si="9"/>
        <v>0.60903231355846199</v>
      </c>
      <c r="H153" s="98">
        <f t="shared" si="10"/>
        <v>0.57697754657330602</v>
      </c>
      <c r="I153" s="98">
        <f t="shared" si="11"/>
        <v>0.64807971953932997</v>
      </c>
      <c r="J153" s="98" cm="1">
        <f t="array" ref="J153">IFERROR(INDEX(DI_전체데이터!AN$3:AN$722,MATCH(A153&amp;B153,DI_전체데이터!$A$3:$A$722&amp;DI_전체데이터!$D$3:$D$722,0)),"")</f>
        <v>-0.25436023891680626</v>
      </c>
    </row>
    <row r="154" spans="1:10" x14ac:dyDescent="0.3">
      <c r="A154" s="98" t="s">
        <v>100</v>
      </c>
      <c r="B154" s="98" t="s">
        <v>95</v>
      </c>
      <c r="C154" s="98">
        <v>0.60068483234620196</v>
      </c>
      <c r="D154" s="98">
        <v>-0.12762870243514399</v>
      </c>
      <c r="E154" s="98" cm="1">
        <f t="array" ref="E154">IFERROR(INDEX(DI_전체데이터!AM$3:AM$722,MATCH(A154&amp;B154,DI_전체데이터!$A$3:$A$722&amp;DI_전체데이터!$D$3:$D$722,0)),"")</f>
        <v>-1.2972568016297439</v>
      </c>
      <c r="F154" s="98">
        <f t="shared" si="8"/>
        <v>0.60903231355846199</v>
      </c>
      <c r="G154" s="98">
        <f t="shared" si="9"/>
        <v>0.57697754657330602</v>
      </c>
      <c r="H154" s="98">
        <f t="shared" si="10"/>
        <v>0.64807971953932997</v>
      </c>
      <c r="I154" s="98" t="str">
        <f t="shared" si="11"/>
        <v/>
      </c>
      <c r="J154" s="98" cm="1">
        <f t="array" ref="J154">IFERROR(INDEX(DI_전체데이터!AN$3:AN$722,MATCH(A154&amp;B154,DI_전체데이터!$A$3:$A$722&amp;DI_전체데이터!$D$3:$D$722,0)),"")</f>
        <v>-0.89059570180112091</v>
      </c>
    </row>
    <row r="155" spans="1:10" x14ac:dyDescent="0.3">
      <c r="A155" s="98" t="s">
        <v>100</v>
      </c>
      <c r="B155" s="98" t="s">
        <v>96</v>
      </c>
      <c r="C155" s="98">
        <v>0.60903231355846199</v>
      </c>
      <c r="D155" s="98">
        <v>6.0402641844960497E-2</v>
      </c>
      <c r="E155" s="98" cm="1">
        <f t="array" ref="E155">IFERROR(INDEX(DI_전체데이터!AM$3:AM$722,MATCH(A155&amp;B155,DI_전체데이터!$A$3:$A$722&amp;DI_전체데이터!$D$3:$D$722,0)),"")</f>
        <v>0.13030583813856988</v>
      </c>
      <c r="F155" s="98">
        <f t="shared" si="8"/>
        <v>0.57697754657330602</v>
      </c>
      <c r="G155" s="98">
        <f t="shared" si="9"/>
        <v>0.64807971953932997</v>
      </c>
      <c r="H155" s="98" t="str">
        <f t="shared" si="10"/>
        <v/>
      </c>
      <c r="I155" s="98" t="str">
        <f t="shared" si="11"/>
        <v/>
      </c>
      <c r="J155" s="98" cm="1">
        <f t="array" ref="J155">IFERROR(INDEX(DI_전체데이터!AN$3:AN$722,MATCH(A155&amp;B155,DI_전체데이터!$A$3:$A$722&amp;DI_전체데이터!$D$3:$D$722,0)),"")</f>
        <v>-1.1262574297612558</v>
      </c>
    </row>
    <row r="156" spans="1:10" x14ac:dyDescent="0.3">
      <c r="A156" s="98" t="s">
        <v>100</v>
      </c>
      <c r="B156" s="98" t="s">
        <v>97</v>
      </c>
      <c r="C156" s="98">
        <v>0.57697754657330602</v>
      </c>
      <c r="D156" s="98">
        <v>0.148000026531735</v>
      </c>
      <c r="E156" s="98" cm="1">
        <f t="array" ref="E156">IFERROR(INDEX(DI_전체데이터!AM$3:AM$722,MATCH(A156&amp;B156,DI_전체데이터!$A$3:$A$722&amp;DI_전체데이터!$D$3:$D$722,0)),"")</f>
        <v>-0.68835439687775268</v>
      </c>
      <c r="F156" s="98">
        <f t="shared" si="8"/>
        <v>0.64807971953932997</v>
      </c>
      <c r="G156" s="98" t="str">
        <f t="shared" si="9"/>
        <v/>
      </c>
      <c r="H156" s="98" t="str">
        <f t="shared" si="10"/>
        <v/>
      </c>
      <c r="I156" s="98" t="str">
        <f t="shared" si="11"/>
        <v/>
      </c>
      <c r="J156" s="98" cm="1">
        <f t="array" ref="J156">IFERROR(INDEX(DI_전체데이터!AN$3:AN$722,MATCH(A156&amp;B156,DI_전체데이터!$A$3:$A$722&amp;DI_전체데이터!$D$3:$D$722,0)),"")</f>
        <v>-0.68111861028100562</v>
      </c>
    </row>
    <row r="157" spans="1:10" x14ac:dyDescent="0.3">
      <c r="A157" s="98" t="s">
        <v>100</v>
      </c>
      <c r="B157" s="98" t="s">
        <v>98</v>
      </c>
      <c r="C157" s="98">
        <v>0.64807971953932997</v>
      </c>
      <c r="D157" s="98">
        <v>0.26779671191429399</v>
      </c>
      <c r="E157" s="98" cm="1">
        <f t="array" ref="E157">IFERROR(INDEX(DI_전체데이터!AM$3:AM$722,MATCH(A157&amp;B157,DI_전체데이터!$A$3:$A$722&amp;DI_전체데이터!$D$3:$D$722,0)),"")</f>
        <v>1.2791785542507426</v>
      </c>
      <c r="F157" s="98" t="str">
        <f t="shared" si="8"/>
        <v/>
      </c>
      <c r="G157" s="98" t="str">
        <f t="shared" si="9"/>
        <v/>
      </c>
      <c r="H157" s="98" t="str">
        <f t="shared" si="10"/>
        <v/>
      </c>
      <c r="I157" s="98" t="str">
        <f t="shared" si="11"/>
        <v/>
      </c>
      <c r="J157" s="98" cm="1">
        <f t="array" ref="J157">IFERROR(INDEX(DI_전체데이터!AN$3:AN$722,MATCH(A157&amp;B157,DI_전체데이터!$A$3:$A$722&amp;DI_전체데이터!$D$3:$D$722,0)),"")</f>
        <v>-3.3643963764271478E-2</v>
      </c>
    </row>
    <row r="158" spans="1:10" x14ac:dyDescent="0.3">
      <c r="A158" s="98" t="s">
        <v>101</v>
      </c>
      <c r="B158" s="98" t="s">
        <v>87</v>
      </c>
      <c r="C158" s="98">
        <v>0.51630727664060905</v>
      </c>
      <c r="D158" s="98">
        <v>0.15677417921384901</v>
      </c>
      <c r="E158" s="98" cm="1">
        <f t="array" ref="E158">IFERROR(INDEX(DI_전체데이터!AM$3:AM$722,MATCH(A158&amp;B158,DI_전체데이터!$A$3:$A$722&amp;DI_전체데이터!$D$3:$D$722,0)),"")</f>
        <v>-2.8244822676633072</v>
      </c>
      <c r="F158" s="98">
        <f t="shared" si="8"/>
        <v>0.40238369559685799</v>
      </c>
      <c r="G158" s="98">
        <f t="shared" si="9"/>
        <v>0.51870718480829203</v>
      </c>
      <c r="H158" s="98">
        <f t="shared" si="10"/>
        <v>0.51151572270517298</v>
      </c>
      <c r="I158" s="98">
        <f t="shared" si="11"/>
        <v>0.33361297424687603</v>
      </c>
      <c r="J158" s="98" cm="1">
        <f t="array" ref="J158">IFERROR(INDEX(DI_전체데이터!AN$3:AN$722,MATCH(A158&amp;B158,DI_전체데이터!$A$3:$A$722&amp;DI_전체데이터!$D$3:$D$722,0)),"")</f>
        <v>-2.9661193059328577</v>
      </c>
    </row>
    <row r="159" spans="1:10" x14ac:dyDescent="0.3">
      <c r="A159" s="98" t="s">
        <v>101</v>
      </c>
      <c r="B159" s="98" t="s">
        <v>88</v>
      </c>
      <c r="C159" s="98">
        <v>0.40238369559685799</v>
      </c>
      <c r="D159" s="98">
        <v>-0.119444442689617</v>
      </c>
      <c r="E159" s="98" cm="1">
        <f t="array" ref="E159">IFERROR(INDEX(DI_전체데이터!AM$3:AM$722,MATCH(A159&amp;B159,DI_전체데이터!$A$3:$A$722&amp;DI_전체데이터!$D$3:$D$722,0)),"")</f>
        <v>-1.0232977688965388</v>
      </c>
      <c r="F159" s="98">
        <f t="shared" si="8"/>
        <v>0.51870718480829203</v>
      </c>
      <c r="G159" s="98">
        <f t="shared" si="9"/>
        <v>0.51151572270517298</v>
      </c>
      <c r="H159" s="98">
        <f t="shared" si="10"/>
        <v>0.33361297424687603</v>
      </c>
      <c r="I159" s="98">
        <f t="shared" si="11"/>
        <v>0.53811452481949895</v>
      </c>
      <c r="J159" s="98" cm="1">
        <f t="array" ref="J159">IFERROR(INDEX(DI_전체데이터!AN$3:AN$722,MATCH(A159&amp;B159,DI_전체데이터!$A$3:$A$722&amp;DI_전체데이터!$D$3:$D$722,0)),"")</f>
        <v>-2.2156600849246328</v>
      </c>
    </row>
    <row r="160" spans="1:10" x14ac:dyDescent="0.3">
      <c r="A160" s="98" t="s">
        <v>101</v>
      </c>
      <c r="B160" s="98" t="s">
        <v>89</v>
      </c>
      <c r="C160" s="98">
        <v>0.51870718480829203</v>
      </c>
      <c r="D160" s="98">
        <v>-7.0650359588714406E-2</v>
      </c>
      <c r="E160" s="98" cm="1">
        <f t="array" ref="E160">IFERROR(INDEX(DI_전체데이터!AM$3:AM$722,MATCH(A160&amp;B160,DI_전체데이터!$A$3:$A$722&amp;DI_전체데이터!$D$3:$D$722,0)),"")</f>
        <v>-0.63571934382800777</v>
      </c>
      <c r="F160" s="98">
        <f t="shared" si="8"/>
        <v>0.51151572270517298</v>
      </c>
      <c r="G160" s="98">
        <f t="shared" si="9"/>
        <v>0.33361297424687603</v>
      </c>
      <c r="H160" s="98">
        <f t="shared" si="10"/>
        <v>0.53811452481949895</v>
      </c>
      <c r="I160" s="98">
        <f t="shared" si="11"/>
        <v>0.43751549172528797</v>
      </c>
      <c r="J160" s="98" cm="1">
        <f t="array" ref="J160">IFERROR(INDEX(DI_전체데이터!AN$3:AN$722,MATCH(A160&amp;B160,DI_전체데이터!$A$3:$A$722&amp;DI_전체데이터!$D$3:$D$722,0)),"")</f>
        <v>-1.0611074372196758</v>
      </c>
    </row>
    <row r="161" spans="1:10" x14ac:dyDescent="0.3">
      <c r="A161" s="98" t="s">
        <v>101</v>
      </c>
      <c r="B161" s="98" t="s">
        <v>90</v>
      </c>
      <c r="C161" s="98">
        <v>0.51151572270517298</v>
      </c>
      <c r="D161" s="98">
        <v>-5.6697412104580397E-3</v>
      </c>
      <c r="E161" s="98" cm="1">
        <f t="array" ref="E161">IFERROR(INDEX(DI_전체데이터!AM$3:AM$722,MATCH(A161&amp;B161,DI_전체데이터!$A$3:$A$722&amp;DI_전체데이터!$D$3:$D$722,0)),"")</f>
        <v>0.60594364174232584</v>
      </c>
      <c r="F161" s="98">
        <f t="shared" si="8"/>
        <v>0.33361297424687603</v>
      </c>
      <c r="G161" s="98">
        <f t="shared" si="9"/>
        <v>0.53811452481949895</v>
      </c>
      <c r="H161" s="98">
        <f t="shared" si="10"/>
        <v>0.43751549172528797</v>
      </c>
      <c r="I161" s="98">
        <f t="shared" si="11"/>
        <v>0.479462439351176</v>
      </c>
      <c r="J161" s="98" cm="1">
        <f t="array" ref="J161">IFERROR(INDEX(DI_전체데이터!AN$3:AN$722,MATCH(A161&amp;B161,DI_전체데이터!$A$3:$A$722&amp;DI_전체데이터!$D$3:$D$722,0)),"")</f>
        <v>-0.59928637813769225</v>
      </c>
    </row>
    <row r="162" spans="1:10" x14ac:dyDescent="0.3">
      <c r="A162" s="98" t="s">
        <v>101</v>
      </c>
      <c r="B162" s="98" t="s">
        <v>91</v>
      </c>
      <c r="C162" s="98">
        <v>0.33361297424687603</v>
      </c>
      <c r="D162" s="98">
        <v>-0.17261057407222</v>
      </c>
      <c r="E162" s="98" cm="1">
        <f t="array" ref="E162">IFERROR(INDEX(DI_전체데이터!AM$3:AM$722,MATCH(A162&amp;B162,DI_전체데이터!$A$3:$A$722&amp;DI_전체데이터!$D$3:$D$722,0)),"")</f>
        <v>-0.45913011840727069</v>
      </c>
      <c r="F162" s="98">
        <f t="shared" si="8"/>
        <v>0.53811452481949895</v>
      </c>
      <c r="G162" s="98">
        <f t="shared" si="9"/>
        <v>0.43751549172528797</v>
      </c>
      <c r="H162" s="98">
        <f t="shared" si="10"/>
        <v>0.479462439351176</v>
      </c>
      <c r="I162" s="98">
        <f t="shared" si="11"/>
        <v>0.425076044183684</v>
      </c>
      <c r="J162" s="98" cm="1">
        <f t="array" ref="J162">IFERROR(INDEX(DI_전체데이터!AN$3:AN$722,MATCH(A162&amp;B162,DI_전체데이터!$A$3:$A$722&amp;DI_전체데이터!$D$3:$D$722,0)),"")</f>
        <v>-2.3566986595667023</v>
      </c>
    </row>
    <row r="163" spans="1:10" x14ac:dyDescent="0.3">
      <c r="A163" s="98" t="s">
        <v>101</v>
      </c>
      <c r="B163" s="98" t="s">
        <v>92</v>
      </c>
      <c r="C163" s="98">
        <v>0.53811452481949895</v>
      </c>
      <c r="D163" s="98">
        <v>-1.1073244022349301E-2</v>
      </c>
      <c r="E163" s="98" cm="1">
        <f t="array" ref="E163">IFERROR(INDEX(DI_전체데이터!AM$3:AM$722,MATCH(A163&amp;B163,DI_전체데이터!$A$3:$A$722&amp;DI_전체데이터!$D$3:$D$722,0)),"")</f>
        <v>-3.0396711079617185</v>
      </c>
      <c r="F163" s="98">
        <f t="shared" si="8"/>
        <v>0.43751549172528797</v>
      </c>
      <c r="G163" s="98">
        <f t="shared" si="9"/>
        <v>0.479462439351176</v>
      </c>
      <c r="H163" s="98">
        <f t="shared" si="10"/>
        <v>0.425076044183684</v>
      </c>
      <c r="I163" s="98">
        <f t="shared" si="11"/>
        <v>0.66463908462534704</v>
      </c>
      <c r="J163" s="98" cm="1">
        <f t="array" ref="J163">IFERROR(INDEX(DI_전체데이터!AN$3:AN$722,MATCH(A163&amp;B163,DI_전체데이터!$A$3:$A$722&amp;DI_전체데이터!$D$3:$D$722,0)),"")</f>
        <v>-1.2516268396205281</v>
      </c>
    </row>
    <row r="164" spans="1:10" x14ac:dyDescent="0.3">
      <c r="A164" s="98" t="s">
        <v>101</v>
      </c>
      <c r="B164" s="98" t="s">
        <v>93</v>
      </c>
      <c r="C164" s="98">
        <v>0.43751549172528797</v>
      </c>
      <c r="D164" s="98">
        <v>1.56114238646449E-2</v>
      </c>
      <c r="E164" s="98" cm="1">
        <f t="array" ref="E164">IFERROR(INDEX(DI_전체데이터!AM$3:AM$722,MATCH(A164&amp;B164,DI_전체데이터!$A$3:$A$722&amp;DI_전체데이터!$D$3:$D$722,0)),"")</f>
        <v>-1.6013598421012434</v>
      </c>
      <c r="F164" s="98">
        <f t="shared" si="8"/>
        <v>0.479462439351176</v>
      </c>
      <c r="G164" s="98">
        <f t="shared" si="9"/>
        <v>0.425076044183684</v>
      </c>
      <c r="H164" s="98">
        <f t="shared" si="10"/>
        <v>0.66463908462534704</v>
      </c>
      <c r="I164" s="98">
        <f t="shared" si="11"/>
        <v>0.38331322974003001</v>
      </c>
      <c r="J164" s="98" cm="1">
        <f t="array" ref="J164">IFERROR(INDEX(DI_전체데이터!AN$3:AN$722,MATCH(A164&amp;B164,DI_전체데이터!$A$3:$A$722&amp;DI_전체데이터!$D$3:$D$722,0)),"")</f>
        <v>-0.72383134352683198</v>
      </c>
    </row>
    <row r="165" spans="1:10" x14ac:dyDescent="0.3">
      <c r="A165" s="98" t="s">
        <v>101</v>
      </c>
      <c r="B165" s="98" t="s">
        <v>94</v>
      </c>
      <c r="C165" s="98">
        <v>0.479462439351176</v>
      </c>
      <c r="D165" s="98">
        <v>-3.5314389403449699E-2</v>
      </c>
      <c r="E165" s="98" cm="1">
        <f t="array" ref="E165">IFERROR(INDEX(DI_전체데이터!AM$3:AM$722,MATCH(A165&amp;B165,DI_전체데이터!$A$3:$A$722&amp;DI_전체데이터!$D$3:$D$722,0)),"")</f>
        <v>-1.4014976122338543</v>
      </c>
      <c r="F165" s="98">
        <f t="shared" si="8"/>
        <v>0.425076044183684</v>
      </c>
      <c r="G165" s="98">
        <f t="shared" si="9"/>
        <v>0.66463908462534704</v>
      </c>
      <c r="H165" s="98">
        <f t="shared" si="10"/>
        <v>0.38331322974003001</v>
      </c>
      <c r="I165" s="98">
        <f t="shared" si="11"/>
        <v>0.44599220867877598</v>
      </c>
      <c r="J165" s="98" cm="1">
        <f t="array" ref="J165">IFERROR(INDEX(DI_전체데이터!AN$3:AN$722,MATCH(A165&amp;B165,DI_전체데이터!$A$3:$A$722&amp;DI_전체데이터!$D$3:$D$722,0)),"")</f>
        <v>-0.60507735690575104</v>
      </c>
    </row>
    <row r="166" spans="1:10" x14ac:dyDescent="0.3">
      <c r="A166" s="98" t="s">
        <v>101</v>
      </c>
      <c r="B166" s="98" t="s">
        <v>95</v>
      </c>
      <c r="C166" s="98">
        <v>0.425076044183684</v>
      </c>
      <c r="D166" s="98">
        <v>1.26125844658928E-2</v>
      </c>
      <c r="E166" s="98" cm="1">
        <f t="array" ref="E166">IFERROR(INDEX(DI_전체데이터!AM$3:AM$722,MATCH(A166&amp;B166,DI_전체데이터!$A$3:$A$722&amp;DI_전체데이터!$D$3:$D$722,0)),"")</f>
        <v>-1.1372525670128937</v>
      </c>
      <c r="F166" s="98">
        <f t="shared" si="8"/>
        <v>0.66463908462534704</v>
      </c>
      <c r="G166" s="98">
        <f t="shared" si="9"/>
        <v>0.38331322974003001</v>
      </c>
      <c r="H166" s="98">
        <f t="shared" si="10"/>
        <v>0.44599220867877598</v>
      </c>
      <c r="I166" s="98" t="str">
        <f t="shared" si="11"/>
        <v/>
      </c>
      <c r="J166" s="98" cm="1">
        <f t="array" ref="J166">IFERROR(INDEX(DI_전체데이터!AN$3:AN$722,MATCH(A166&amp;B166,DI_전체데이터!$A$3:$A$722&amp;DI_전체데이터!$D$3:$D$722,0)),"")</f>
        <v>-1.937787589092824</v>
      </c>
    </row>
    <row r="167" spans="1:10" x14ac:dyDescent="0.3">
      <c r="A167" s="98" t="s">
        <v>101</v>
      </c>
      <c r="B167" s="98" t="s">
        <v>96</v>
      </c>
      <c r="C167" s="98">
        <v>0.66463908462534704</v>
      </c>
      <c r="D167" s="98">
        <v>0.11171662125340499</v>
      </c>
      <c r="E167" s="98" cm="1">
        <f t="array" ref="E167">IFERROR(INDEX(DI_전체데이터!AM$3:AM$722,MATCH(A167&amp;B167,DI_전체데이터!$A$3:$A$722&amp;DI_전체데이터!$D$3:$D$722,0)),"")</f>
        <v>-0.58611315334959568</v>
      </c>
      <c r="F167" s="98">
        <f t="shared" si="8"/>
        <v>0.38331322974003001</v>
      </c>
      <c r="G167" s="98">
        <f t="shared" si="9"/>
        <v>0.44599220867877598</v>
      </c>
      <c r="H167" s="98" t="str">
        <f t="shared" si="10"/>
        <v/>
      </c>
      <c r="I167" s="98" t="str">
        <f t="shared" si="11"/>
        <v/>
      </c>
      <c r="J167" s="98" cm="1">
        <f t="array" ref="J167">IFERROR(INDEX(DI_전체데이터!AN$3:AN$722,MATCH(A167&amp;B167,DI_전체데이터!$A$3:$A$722&amp;DI_전체데이터!$D$3:$D$722,0)),"")</f>
        <v>0.3135900739318439</v>
      </c>
    </row>
    <row r="168" spans="1:10" x14ac:dyDescent="0.3">
      <c r="A168" s="98" t="s">
        <v>101</v>
      </c>
      <c r="B168" s="98" t="s">
        <v>97</v>
      </c>
      <c r="C168" s="98">
        <v>0.38331322974003001</v>
      </c>
      <c r="D168" s="98">
        <v>-0.205533596837944</v>
      </c>
      <c r="E168" s="98" cm="1">
        <f t="array" ref="E168">IFERROR(INDEX(DI_전체데이터!AM$3:AM$722,MATCH(A168&amp;B168,DI_전체데이터!$A$3:$A$722&amp;DI_전체데이터!$D$3:$D$722,0)),"")</f>
        <v>-0.31080293849450014</v>
      </c>
      <c r="F168" s="98">
        <f t="shared" si="8"/>
        <v>0.44599220867877598</v>
      </c>
      <c r="G168" s="98" t="str">
        <f t="shared" si="9"/>
        <v/>
      </c>
      <c r="H168" s="98" t="str">
        <f t="shared" si="10"/>
        <v/>
      </c>
      <c r="I168" s="98" t="str">
        <f t="shared" si="11"/>
        <v/>
      </c>
      <c r="J168" s="98" cm="1">
        <f t="array" ref="J168">IFERROR(INDEX(DI_전체데이터!AN$3:AN$722,MATCH(A168&amp;B168,DI_전체데이터!$A$3:$A$722&amp;DI_전체데이터!$D$3:$D$722,0)),"")</f>
        <v>-1.0185860580354136</v>
      </c>
    </row>
    <row r="169" spans="1:10" x14ac:dyDescent="0.3">
      <c r="A169" s="98" t="s">
        <v>101</v>
      </c>
      <c r="B169" s="98" t="s">
        <v>98</v>
      </c>
      <c r="C169" s="98">
        <v>0.44599220867877598</v>
      </c>
      <c r="D169" s="98">
        <v>1.3013013013013001E-2</v>
      </c>
      <c r="E169" s="98" cm="1">
        <f t="array" ref="E169">IFERROR(INDEX(DI_전체데이터!AM$3:AM$722,MATCH(A169&amp;B169,DI_전체데이터!$A$3:$A$722&amp;DI_전체데이터!$D$3:$D$722,0)),"")</f>
        <v>-1.1410325559942327</v>
      </c>
      <c r="F169" s="98" t="str">
        <f t="shared" si="8"/>
        <v/>
      </c>
      <c r="G169" s="98" t="str">
        <f t="shared" si="9"/>
        <v/>
      </c>
      <c r="H169" s="98" t="str">
        <f t="shared" si="10"/>
        <v/>
      </c>
      <c r="I169" s="98" t="str">
        <f t="shared" si="11"/>
        <v/>
      </c>
      <c r="J169" s="98" cm="1">
        <f t="array" ref="J169">IFERROR(INDEX(DI_전체데이터!AN$3:AN$722,MATCH(A169&amp;B169,DI_전체데이터!$A$3:$A$722&amp;DI_전체데이터!$D$3:$D$722,0)),"")</f>
        <v>0.86777534483022378</v>
      </c>
    </row>
    <row r="170" spans="1:10" x14ac:dyDescent="0.3">
      <c r="A170" s="98" t="s">
        <v>102</v>
      </c>
      <c r="B170" s="98" t="s">
        <v>87</v>
      </c>
      <c r="C170" s="98">
        <v>0.21925816275009899</v>
      </c>
      <c r="D170" s="98">
        <v>-6.9250630369093805E-2</v>
      </c>
      <c r="E170" s="98" cm="1">
        <f t="array" ref="E170">IFERROR(INDEX(DI_전체데이터!AM$3:AM$722,MATCH(A170&amp;B170,DI_전체데이터!$A$3:$A$722&amp;DI_전체데이터!$D$3:$D$722,0)),"")</f>
        <v>1.151778227457799</v>
      </c>
      <c r="F170" s="98">
        <f t="shared" si="8"/>
        <v>0.23648933697000399</v>
      </c>
      <c r="G170" s="98">
        <f t="shared" si="9"/>
        <v>0.20031380430332699</v>
      </c>
      <c r="H170" s="98">
        <f t="shared" si="10"/>
        <v>0.25804324359994701</v>
      </c>
      <c r="I170" s="98">
        <f t="shared" si="11"/>
        <v>0.396515633306186</v>
      </c>
      <c r="J170" s="98" cm="1">
        <f t="array" ref="J170">IFERROR(INDEX(DI_전체데이터!AN$3:AN$722,MATCH(A170&amp;B170,DI_전체데이터!$A$3:$A$722&amp;DI_전체데이터!$D$3:$D$722,0)),"")</f>
        <v>1.2738247126590525</v>
      </c>
    </row>
    <row r="171" spans="1:10" x14ac:dyDescent="0.3">
      <c r="A171" s="98" t="s">
        <v>102</v>
      </c>
      <c r="B171" s="98" t="s">
        <v>88</v>
      </c>
      <c r="C171" s="98">
        <v>0.23648933697000399</v>
      </c>
      <c r="D171" s="98">
        <v>0.15148118783089301</v>
      </c>
      <c r="E171" s="98" cm="1">
        <f t="array" ref="E171">IFERROR(INDEX(DI_전체데이터!AM$3:AM$722,MATCH(A171&amp;B171,DI_전체데이터!$A$3:$A$722&amp;DI_전체데이터!$D$3:$D$722,0)),"")</f>
        <v>0.59598139752211776</v>
      </c>
      <c r="F171" s="98">
        <f t="shared" si="8"/>
        <v>0.20031380430332699</v>
      </c>
      <c r="G171" s="98">
        <f t="shared" si="9"/>
        <v>0.25804324359994701</v>
      </c>
      <c r="H171" s="98">
        <f t="shared" si="10"/>
        <v>0.396515633306186</v>
      </c>
      <c r="I171" s="98">
        <f t="shared" si="11"/>
        <v>0.34487437203932098</v>
      </c>
      <c r="J171" s="98" cm="1">
        <f t="array" ref="J171">IFERROR(INDEX(DI_전체데이터!AN$3:AN$722,MATCH(A171&amp;B171,DI_전체데이터!$A$3:$A$722&amp;DI_전체데이터!$D$3:$D$722,0)),"")</f>
        <v>0.98379070836606486</v>
      </c>
    </row>
    <row r="172" spans="1:10" x14ac:dyDescent="0.3">
      <c r="A172" s="98" t="s">
        <v>102</v>
      </c>
      <c r="B172" s="98" t="s">
        <v>89</v>
      </c>
      <c r="C172" s="98">
        <v>0.20031380430332699</v>
      </c>
      <c r="D172" s="98">
        <v>-0.127360777399914</v>
      </c>
      <c r="E172" s="98" cm="1">
        <f t="array" ref="E172">IFERROR(INDEX(DI_전체데이터!AM$3:AM$722,MATCH(A172&amp;B172,DI_전체데이터!$A$3:$A$722&amp;DI_전체데이터!$D$3:$D$722,0)),"")</f>
        <v>1.7495623038968544</v>
      </c>
      <c r="F172" s="98">
        <f t="shared" si="8"/>
        <v>0.25804324359994701</v>
      </c>
      <c r="G172" s="98">
        <f t="shared" si="9"/>
        <v>0.396515633306186</v>
      </c>
      <c r="H172" s="98">
        <f t="shared" si="10"/>
        <v>0.34487437203932098</v>
      </c>
      <c r="I172" s="98">
        <f t="shared" si="11"/>
        <v>0.33853717878058798</v>
      </c>
      <c r="J172" s="98" cm="1">
        <f t="array" ref="J172">IFERROR(INDEX(DI_전체데이터!AN$3:AN$722,MATCH(A172&amp;B172,DI_전체데이터!$A$3:$A$722&amp;DI_전체데이터!$D$3:$D$722,0)),"")</f>
        <v>0.11512878488278233</v>
      </c>
    </row>
    <row r="173" spans="1:10" x14ac:dyDescent="0.3">
      <c r="A173" s="98" t="s">
        <v>102</v>
      </c>
      <c r="B173" s="98" t="s">
        <v>90</v>
      </c>
      <c r="C173" s="98">
        <v>0.25804324359994701</v>
      </c>
      <c r="D173" s="98">
        <v>8.0000018638139103E-2</v>
      </c>
      <c r="E173" s="98" cm="1">
        <f t="array" ref="E173">IFERROR(INDEX(DI_전체데이터!AM$3:AM$722,MATCH(A173&amp;B173,DI_전체데이터!$A$3:$A$722&amp;DI_전체데이터!$D$3:$D$722,0)),"")</f>
        <v>-0.76042249692888109</v>
      </c>
      <c r="F173" s="98">
        <f t="shared" si="8"/>
        <v>0.396515633306186</v>
      </c>
      <c r="G173" s="98">
        <f t="shared" si="9"/>
        <v>0.34487437203932098</v>
      </c>
      <c r="H173" s="98">
        <f t="shared" si="10"/>
        <v>0.33853717878058798</v>
      </c>
      <c r="I173" s="98">
        <f t="shared" si="11"/>
        <v>0.33360728839158799</v>
      </c>
      <c r="J173" s="98" cm="1">
        <f t="array" ref="J173">IFERROR(INDEX(DI_전체데이터!AN$3:AN$722,MATCH(A173&amp;B173,DI_전체데이터!$A$3:$A$722&amp;DI_전체데이터!$D$3:$D$722,0)),"")</f>
        <v>0.87148145967902557</v>
      </c>
    </row>
    <row r="174" spans="1:10" x14ac:dyDescent="0.3">
      <c r="A174" s="98" t="s">
        <v>102</v>
      </c>
      <c r="B174" s="98" t="s">
        <v>91</v>
      </c>
      <c r="C174" s="98">
        <v>0.396515633306186</v>
      </c>
      <c r="D174" s="98">
        <v>0.16772821114318701</v>
      </c>
      <c r="E174" s="98" cm="1">
        <f t="array" ref="E174">IFERROR(INDEX(DI_전체데이터!AM$3:AM$722,MATCH(A174&amp;B174,DI_전체데이터!$A$3:$A$722&amp;DI_전체데이터!$D$3:$D$722,0)),"")</f>
        <v>-0.20396220558485845</v>
      </c>
      <c r="F174" s="98">
        <f t="shared" si="8"/>
        <v>0.34487437203932098</v>
      </c>
      <c r="G174" s="98">
        <f t="shared" si="9"/>
        <v>0.33853717878058798</v>
      </c>
      <c r="H174" s="98">
        <f t="shared" si="10"/>
        <v>0.33360728839158799</v>
      </c>
      <c r="I174" s="98">
        <f t="shared" si="11"/>
        <v>0.295200374256673</v>
      </c>
      <c r="J174" s="98" cm="1">
        <f t="array" ref="J174">IFERROR(INDEX(DI_전체데이터!AN$3:AN$722,MATCH(A174&amp;B174,DI_전체데이터!$A$3:$A$722&amp;DI_전체데이터!$D$3:$D$722,0)),"")</f>
        <v>1.3501839371233337</v>
      </c>
    </row>
    <row r="175" spans="1:10" x14ac:dyDescent="0.3">
      <c r="A175" s="98" t="s">
        <v>102</v>
      </c>
      <c r="B175" s="98" t="s">
        <v>92</v>
      </c>
      <c r="C175" s="98">
        <v>0.34487437203932098</v>
      </c>
      <c r="D175" s="98">
        <v>-0.11447960152966601</v>
      </c>
      <c r="E175" s="98" cm="1">
        <f t="array" ref="E175">IFERROR(INDEX(DI_전체데이터!AM$3:AM$722,MATCH(A175&amp;B175,DI_전체데이터!$A$3:$A$722&amp;DI_전체데이터!$D$3:$D$722,0)),"")</f>
        <v>2.9655798234968405</v>
      </c>
      <c r="F175" s="98">
        <f t="shared" si="8"/>
        <v>0.33853717878058798</v>
      </c>
      <c r="G175" s="98">
        <f t="shared" si="9"/>
        <v>0.33360728839158799</v>
      </c>
      <c r="H175" s="98">
        <f t="shared" si="10"/>
        <v>0.295200374256673</v>
      </c>
      <c r="I175" s="98">
        <f t="shared" si="11"/>
        <v>0.59455213036001098</v>
      </c>
      <c r="J175" s="98" cm="1">
        <f t="array" ref="J175">IFERROR(INDEX(DI_전체데이터!AN$3:AN$722,MATCH(A175&amp;B175,DI_전체데이터!$A$3:$A$722&amp;DI_전체데이터!$D$3:$D$722,0)),"")</f>
        <v>1.0916203263586364</v>
      </c>
    </row>
    <row r="176" spans="1:10" x14ac:dyDescent="0.3">
      <c r="A176" s="98" t="s">
        <v>102</v>
      </c>
      <c r="B176" s="98" t="s">
        <v>93</v>
      </c>
      <c r="C176" s="98">
        <v>0.33853717878058798</v>
      </c>
      <c r="D176" s="98">
        <v>5.2227391132438003E-2</v>
      </c>
      <c r="E176" s="98" cm="1">
        <f t="array" ref="E176">IFERROR(INDEX(DI_전체데이터!AM$3:AM$722,MATCH(A176&amp;B176,DI_전체데이터!$A$3:$A$722&amp;DI_전체데이터!$D$3:$D$722,0)),"")</f>
        <v>2.045298043122493</v>
      </c>
      <c r="F176" s="98">
        <f t="shared" si="8"/>
        <v>0.33360728839158799</v>
      </c>
      <c r="G176" s="98">
        <f t="shared" si="9"/>
        <v>0.295200374256673</v>
      </c>
      <c r="H176" s="98">
        <f t="shared" si="10"/>
        <v>0.59455213036001098</v>
      </c>
      <c r="I176" s="98">
        <f t="shared" si="11"/>
        <v>0.38979358546544901</v>
      </c>
      <c r="J176" s="98" cm="1">
        <f t="array" ref="J176">IFERROR(INDEX(DI_전체데이터!AN$3:AN$722,MATCH(A176&amp;B176,DI_전체데이터!$A$3:$A$722&amp;DI_전체데이터!$D$3:$D$722,0)),"")</f>
        <v>0.60134526201623295</v>
      </c>
    </row>
    <row r="177" spans="1:10" x14ac:dyDescent="0.3">
      <c r="A177" s="98" t="s">
        <v>102</v>
      </c>
      <c r="B177" s="98" t="s">
        <v>94</v>
      </c>
      <c r="C177" s="98">
        <v>0.33360728839158799</v>
      </c>
      <c r="D177" s="98">
        <v>1.05513327314283E-2</v>
      </c>
      <c r="E177" s="98" cm="1">
        <f t="array" ref="E177">IFERROR(INDEX(DI_전체데이터!AM$3:AM$722,MATCH(A177&amp;B177,DI_전체데이터!$A$3:$A$722&amp;DI_전체데이터!$D$3:$D$722,0)),"")</f>
        <v>1.6077011137248771</v>
      </c>
      <c r="F177" s="98">
        <f t="shared" si="8"/>
        <v>0.295200374256673</v>
      </c>
      <c r="G177" s="98">
        <f t="shared" si="9"/>
        <v>0.59455213036001098</v>
      </c>
      <c r="H177" s="98">
        <f t="shared" si="10"/>
        <v>0.38979358546544901</v>
      </c>
      <c r="I177" s="98">
        <f t="shared" si="11"/>
        <v>0.50361442011189705</v>
      </c>
      <c r="J177" s="98" cm="1">
        <f t="array" ref="J177">IFERROR(INDEX(DI_전체데이터!AN$3:AN$722,MATCH(A177&amp;B177,DI_전체데이터!$A$3:$A$722&amp;DI_전체데이터!$D$3:$D$722,0)),"")</f>
        <v>3.2674691656303065</v>
      </c>
    </row>
    <row r="178" spans="1:10" x14ac:dyDescent="0.3">
      <c r="A178" s="98" t="s">
        <v>102</v>
      </c>
      <c r="B178" s="98" t="s">
        <v>95</v>
      </c>
      <c r="C178" s="98">
        <v>0.295200374256673</v>
      </c>
      <c r="D178" s="98">
        <v>0.1068507063612</v>
      </c>
      <c r="E178" s="98" cm="1">
        <f t="array" ref="E178">IFERROR(INDEX(DI_전체데이터!AM$3:AM$722,MATCH(A178&amp;B178,DI_전체데이터!$A$3:$A$722&amp;DI_전체데이터!$D$3:$D$722,0)),"")</f>
        <v>0.95559999304022258</v>
      </c>
      <c r="F178" s="98">
        <f t="shared" si="8"/>
        <v>0.59455213036001098</v>
      </c>
      <c r="G178" s="98">
        <f t="shared" si="9"/>
        <v>0.38979358546544901</v>
      </c>
      <c r="H178" s="98">
        <f t="shared" si="10"/>
        <v>0.50361442011189705</v>
      </c>
      <c r="I178" s="98" t="str">
        <f t="shared" si="11"/>
        <v/>
      </c>
      <c r="J178" s="98" cm="1">
        <f t="array" ref="J178">IFERROR(INDEX(DI_전체데이터!AN$3:AN$722,MATCH(A178&amp;B178,DI_전체데이터!$A$3:$A$722&amp;DI_전체데이터!$D$3:$D$722,0)),"")</f>
        <v>0.26897464803565407</v>
      </c>
    </row>
    <row r="179" spans="1:10" x14ac:dyDescent="0.3">
      <c r="A179" s="98" t="s">
        <v>102</v>
      </c>
      <c r="B179" s="98" t="s">
        <v>96</v>
      </c>
      <c r="C179" s="98">
        <v>0.59455213036001098</v>
      </c>
      <c r="D179" s="98">
        <v>0.83216797685218202</v>
      </c>
      <c r="E179" s="98" cm="1">
        <f t="array" ref="E179">IFERROR(INDEX(DI_전체데이터!AM$3:AM$722,MATCH(A179&amp;B179,DI_전체데이터!$A$3:$A$722&amp;DI_전체데이터!$D$3:$D$722,0)),"")</f>
        <v>2.0710275215769127</v>
      </c>
      <c r="F179" s="98">
        <f t="shared" si="8"/>
        <v>0.38979358546544901</v>
      </c>
      <c r="G179" s="98">
        <f t="shared" si="9"/>
        <v>0.50361442011189705</v>
      </c>
      <c r="H179" s="98" t="str">
        <f t="shared" si="10"/>
        <v/>
      </c>
      <c r="I179" s="98" t="str">
        <f t="shared" si="11"/>
        <v/>
      </c>
      <c r="J179" s="98" cm="1">
        <f t="array" ref="J179">IFERROR(INDEX(DI_전체데이터!AN$3:AN$722,MATCH(A179&amp;B179,DI_전체데이터!$A$3:$A$722&amp;DI_전체데이터!$D$3:$D$722,0)),"")</f>
        <v>2.482809675143768</v>
      </c>
    </row>
    <row r="180" spans="1:10" x14ac:dyDescent="0.3">
      <c r="A180" s="98" t="s">
        <v>102</v>
      </c>
      <c r="B180" s="98" t="s">
        <v>97</v>
      </c>
      <c r="C180" s="98">
        <v>0.38979358546544901</v>
      </c>
      <c r="D180" s="98">
        <v>-5.0065929098498302E-2</v>
      </c>
      <c r="E180" s="98" cm="1">
        <f t="array" ref="E180">IFERROR(INDEX(DI_전체데이터!AM$3:AM$722,MATCH(A180&amp;B180,DI_전체데이터!$A$3:$A$722&amp;DI_전체데이터!$D$3:$D$722,0)),"")</f>
        <v>2.354936492567731</v>
      </c>
      <c r="F180" s="98">
        <f t="shared" si="8"/>
        <v>0.50361442011189705</v>
      </c>
      <c r="G180" s="98" t="str">
        <f t="shared" si="9"/>
        <v/>
      </c>
      <c r="H180" s="98" t="str">
        <f t="shared" si="10"/>
        <v/>
      </c>
      <c r="I180" s="98" t="str">
        <f t="shared" si="11"/>
        <v/>
      </c>
      <c r="J180" s="98" cm="1">
        <f t="array" ref="J180">IFERROR(INDEX(DI_전체데이터!AN$3:AN$722,MATCH(A180&amp;B180,DI_전체데이터!$A$3:$A$722&amp;DI_전체데이터!$D$3:$D$722,0)),"")</f>
        <v>2.839879840806367</v>
      </c>
    </row>
    <row r="181" spans="1:10" x14ac:dyDescent="0.3">
      <c r="A181" s="98" t="s">
        <v>102</v>
      </c>
      <c r="B181" s="98" t="s">
        <v>98</v>
      </c>
      <c r="C181" s="98">
        <v>0.50361442011189705</v>
      </c>
      <c r="D181" s="98">
        <v>0.371306496512322</v>
      </c>
      <c r="E181" s="98" cm="1">
        <f t="array" ref="E181">IFERROR(INDEX(DI_전체데이터!AM$3:AM$722,MATCH(A181&amp;B181,DI_전체데이터!$A$3:$A$722&amp;DI_전체데이터!$D$3:$D$722,0)),"")</f>
        <v>1.2315382279370866</v>
      </c>
      <c r="F181" s="98" t="str">
        <f t="shared" si="8"/>
        <v/>
      </c>
      <c r="G181" s="98" t="str">
        <f t="shared" si="9"/>
        <v/>
      </c>
      <c r="H181" s="98" t="str">
        <f t="shared" si="10"/>
        <v/>
      </c>
      <c r="I181" s="98" t="str">
        <f t="shared" si="11"/>
        <v/>
      </c>
      <c r="J181" s="98" cm="1">
        <f t="array" ref="J181">IFERROR(INDEX(DI_전체데이터!AN$3:AN$722,MATCH(A181&amp;B181,DI_전체데이터!$A$3:$A$722&amp;DI_전체데이터!$D$3:$D$722,0)),"")</f>
        <v>0.61810992112797192</v>
      </c>
    </row>
    <row r="182" spans="1:10" x14ac:dyDescent="0.3">
      <c r="A182" s="98" t="s">
        <v>103</v>
      </c>
      <c r="B182" s="98" t="s">
        <v>87</v>
      </c>
      <c r="C182" s="98">
        <v>0.27165955766496502</v>
      </c>
      <c r="D182" s="98">
        <v>-3.26087062141018E-2</v>
      </c>
      <c r="E182" s="98" cm="1">
        <f t="array" ref="E182">IFERROR(INDEX(DI_전체데이터!AM$3:AM$722,MATCH(A182&amp;B182,DI_전체데이터!$A$3:$A$722&amp;DI_전체데이터!$D$3:$D$722,0)),"")</f>
        <v>-0.66321353821975049</v>
      </c>
      <c r="F182" s="98">
        <f t="shared" si="8"/>
        <v>0.212957503044896</v>
      </c>
      <c r="G182" s="98">
        <f t="shared" si="9"/>
        <v>0.27759529521957599</v>
      </c>
      <c r="H182" s="98">
        <f t="shared" si="10"/>
        <v>0.26286382158594901</v>
      </c>
      <c r="I182" s="98">
        <f t="shared" si="11"/>
        <v>0.28232413953610402</v>
      </c>
      <c r="J182" s="98" cm="1">
        <f t="array" ref="J182">IFERROR(INDEX(DI_전체데이터!AN$3:AN$722,MATCH(A182&amp;B182,DI_전체데이터!$A$3:$A$722&amp;DI_전체데이터!$D$3:$D$722,0)),"")</f>
        <v>-1.3858927076414158</v>
      </c>
    </row>
    <row r="183" spans="1:10" x14ac:dyDescent="0.3">
      <c r="A183" s="98" t="s">
        <v>103</v>
      </c>
      <c r="B183" s="98" t="s">
        <v>88</v>
      </c>
      <c r="C183" s="98">
        <v>0.212957503044896</v>
      </c>
      <c r="D183" s="98">
        <v>-0.18617442468680601</v>
      </c>
      <c r="E183" s="98" cm="1">
        <f t="array" ref="E183">IFERROR(INDEX(DI_전체데이터!AM$3:AM$722,MATCH(A183&amp;B183,DI_전체데이터!$A$3:$A$722&amp;DI_전체데이터!$D$3:$D$722,0)),"")</f>
        <v>-1.3703203194062981</v>
      </c>
      <c r="F183" s="98">
        <f t="shared" si="8"/>
        <v>0.27759529521957599</v>
      </c>
      <c r="G183" s="98">
        <f t="shared" si="9"/>
        <v>0.26286382158594901</v>
      </c>
      <c r="H183" s="98">
        <f t="shared" si="10"/>
        <v>0.28232413953610402</v>
      </c>
      <c r="I183" s="98">
        <f t="shared" si="11"/>
        <v>0.26575112838186499</v>
      </c>
      <c r="J183" s="98" cm="1">
        <f t="array" ref="J183">IFERROR(INDEX(DI_전체데이터!AN$3:AN$722,MATCH(A183&amp;B183,DI_전체데이터!$A$3:$A$722&amp;DI_전체데이터!$D$3:$D$722,0)),"")</f>
        <v>-2.0738859255699769</v>
      </c>
    </row>
    <row r="184" spans="1:10" x14ac:dyDescent="0.3">
      <c r="A184" s="98" t="s">
        <v>103</v>
      </c>
      <c r="B184" s="98" t="s">
        <v>89</v>
      </c>
      <c r="C184" s="98">
        <v>0.27759529521957599</v>
      </c>
      <c r="D184" s="98">
        <v>0.19277101956377399</v>
      </c>
      <c r="E184" s="98" cm="1">
        <f t="array" ref="E184">IFERROR(INDEX(DI_전체데이터!AM$3:AM$722,MATCH(A184&amp;B184,DI_전체데이터!$A$3:$A$722&amp;DI_전체데이터!$D$3:$D$722,0)),"")</f>
        <v>-1.3703203194062981</v>
      </c>
      <c r="F184" s="98">
        <f t="shared" si="8"/>
        <v>0.26286382158594901</v>
      </c>
      <c r="G184" s="98">
        <f t="shared" si="9"/>
        <v>0.28232413953610402</v>
      </c>
      <c r="H184" s="98">
        <f t="shared" si="10"/>
        <v>0.26575112838186499</v>
      </c>
      <c r="I184" s="98">
        <f t="shared" si="11"/>
        <v>0.240460075924709</v>
      </c>
      <c r="J184" s="98" cm="1">
        <f t="array" ref="J184">IFERROR(INDEX(DI_전체데이터!AN$3:AN$722,MATCH(A184&amp;B184,DI_전체데이터!$A$3:$A$722&amp;DI_전체데이터!$D$3:$D$722,0)),"")</f>
        <v>-0.2485977963717525</v>
      </c>
    </row>
    <row r="185" spans="1:10" x14ac:dyDescent="0.3">
      <c r="A185" s="98" t="s">
        <v>103</v>
      </c>
      <c r="B185" s="98" t="s">
        <v>90</v>
      </c>
      <c r="C185" s="98">
        <v>0.26286382158594901</v>
      </c>
      <c r="D185" s="98">
        <v>-4.5491885317119299E-2</v>
      </c>
      <c r="E185" s="98" cm="1">
        <f t="array" ref="E185">IFERROR(INDEX(DI_전체데이터!AM$3:AM$722,MATCH(A185&amp;B185,DI_전체데이터!$A$3:$A$722&amp;DI_전체데이터!$D$3:$D$722,0)),"")</f>
        <v>-1.3703203194062981</v>
      </c>
      <c r="F185" s="98">
        <f t="shared" si="8"/>
        <v>0.28232413953610402</v>
      </c>
      <c r="G185" s="98">
        <f t="shared" si="9"/>
        <v>0.26575112838186499</v>
      </c>
      <c r="H185" s="98">
        <f t="shared" si="10"/>
        <v>0.240460075924709</v>
      </c>
      <c r="I185" s="98">
        <f t="shared" si="11"/>
        <v>0.29331329884684199</v>
      </c>
      <c r="J185" s="98" cm="1">
        <f t="array" ref="J185">IFERROR(INDEX(DI_전체데이터!AN$3:AN$722,MATCH(A185&amp;B185,DI_전체데이터!$A$3:$A$722&amp;DI_전체데이터!$D$3:$D$722,0)),"")</f>
        <v>-2.2704554164067092</v>
      </c>
    </row>
    <row r="186" spans="1:10" x14ac:dyDescent="0.3">
      <c r="A186" s="98" t="s">
        <v>103</v>
      </c>
      <c r="B186" s="98" t="s">
        <v>91</v>
      </c>
      <c r="C186" s="98">
        <v>0.28232413953610402</v>
      </c>
      <c r="D186" s="98">
        <v>0.14431490217335499</v>
      </c>
      <c r="E186" s="98" cm="1">
        <f t="array" ref="E186">IFERROR(INDEX(DI_전체데이터!AM$3:AM$722,MATCH(A186&amp;B186,DI_전체데이터!$A$3:$A$722&amp;DI_전체데이터!$D$3:$D$722,0)),"")</f>
        <v>-0.47191035854605617</v>
      </c>
      <c r="F186" s="98">
        <f t="shared" si="8"/>
        <v>0.26575112838186499</v>
      </c>
      <c r="G186" s="98">
        <f t="shared" si="9"/>
        <v>0.240460075924709</v>
      </c>
      <c r="H186" s="98">
        <f t="shared" si="10"/>
        <v>0.29331329884684199</v>
      </c>
      <c r="I186" s="98">
        <f t="shared" si="11"/>
        <v>0.32852176068767702</v>
      </c>
      <c r="J186" s="98" cm="1">
        <f t="array" ref="J186">IFERROR(INDEX(DI_전체데이터!AN$3:AN$722,MATCH(A186&amp;B186,DI_전체데이터!$A$3:$A$722&amp;DI_전체데이터!$D$3:$D$722,0)),"")</f>
        <v>-1.1193132530420977</v>
      </c>
    </row>
    <row r="187" spans="1:10" x14ac:dyDescent="0.3">
      <c r="A187" s="98" t="s">
        <v>103</v>
      </c>
      <c r="B187" s="98" t="s">
        <v>92</v>
      </c>
      <c r="C187" s="98">
        <v>0.26575112838186499</v>
      </c>
      <c r="D187" s="98">
        <v>-0.147435868398968</v>
      </c>
      <c r="E187" s="98" cm="1">
        <f t="array" ref="E187">IFERROR(INDEX(DI_전체데이터!AM$3:AM$722,MATCH(A187&amp;B187,DI_전체데이터!$A$3:$A$722&amp;DI_전체데이터!$D$3:$D$722,0)),"")</f>
        <v>-0.47191035854605617</v>
      </c>
      <c r="F187" s="98">
        <f t="shared" si="8"/>
        <v>0.240460075924709</v>
      </c>
      <c r="G187" s="98">
        <f t="shared" si="9"/>
        <v>0.29331329884684199</v>
      </c>
      <c r="H187" s="98">
        <f t="shared" si="10"/>
        <v>0.32852176068767702</v>
      </c>
      <c r="I187" s="98">
        <f t="shared" si="11"/>
        <v>0.35824077946909899</v>
      </c>
      <c r="J187" s="98" cm="1">
        <f t="array" ref="J187">IFERROR(INDEX(DI_전체데이터!AN$3:AN$722,MATCH(A187&amp;B187,DI_전체데이터!$A$3:$A$722&amp;DI_전체데이터!$D$3:$D$722,0)),"")</f>
        <v>0.75090504549023684</v>
      </c>
    </row>
    <row r="188" spans="1:10" x14ac:dyDescent="0.3">
      <c r="A188" s="98" t="s">
        <v>103</v>
      </c>
      <c r="B188" s="98" t="s">
        <v>93</v>
      </c>
      <c r="C188" s="98">
        <v>0.240460075924709</v>
      </c>
      <c r="D188" s="98">
        <v>-0.10094422806532199</v>
      </c>
      <c r="E188" s="98" cm="1">
        <f t="array" ref="E188">IFERROR(INDEX(DI_전체데이터!AM$3:AM$722,MATCH(A188&amp;B188,DI_전체데이터!$A$3:$A$722&amp;DI_전체데이터!$D$3:$D$722,0)),"")</f>
        <v>-0.47191035854605617</v>
      </c>
      <c r="F188" s="98">
        <f t="shared" si="8"/>
        <v>0.29331329884684199</v>
      </c>
      <c r="G188" s="98">
        <f t="shared" si="9"/>
        <v>0.32852176068767702</v>
      </c>
      <c r="H188" s="98">
        <f t="shared" si="10"/>
        <v>0.35824077946909899</v>
      </c>
      <c r="I188" s="98">
        <f t="shared" si="11"/>
        <v>0.26194407822778698</v>
      </c>
      <c r="J188" s="98" cm="1">
        <f t="array" ref="J188">IFERROR(INDEX(DI_전체데이터!AN$3:AN$722,MATCH(A188&amp;B188,DI_전체데이터!$A$3:$A$722&amp;DI_전체데이터!$D$3:$D$722,0)),"")</f>
        <v>-6.6794217081382268</v>
      </c>
    </row>
    <row r="189" spans="1:10" x14ac:dyDescent="0.3">
      <c r="A189" s="98" t="s">
        <v>103</v>
      </c>
      <c r="B189" s="98" t="s">
        <v>94</v>
      </c>
      <c r="C189" s="98">
        <v>0.29331329884684199</v>
      </c>
      <c r="D189" s="98">
        <v>-9.1210605624146096E-2</v>
      </c>
      <c r="E189" s="98" cm="1">
        <f t="array" ref="E189">IFERROR(INDEX(DI_전체데이터!AM$3:AM$722,MATCH(A189&amp;B189,DI_전체데이터!$A$3:$A$722&amp;DI_전체데이터!$D$3:$D$722,0)),"")</f>
        <v>-0.47191035854605617</v>
      </c>
      <c r="F189" s="98">
        <f t="shared" si="8"/>
        <v>0.32852176068767702</v>
      </c>
      <c r="G189" s="98">
        <f t="shared" si="9"/>
        <v>0.35824077946909899</v>
      </c>
      <c r="H189" s="98">
        <f t="shared" si="10"/>
        <v>0.26194407822778698</v>
      </c>
      <c r="I189" s="98">
        <f t="shared" si="11"/>
        <v>0.49183128585583002</v>
      </c>
      <c r="J189" s="98" cm="1">
        <f t="array" ref="J189">IFERROR(INDEX(DI_전체데이터!AN$3:AN$722,MATCH(A189&amp;B189,DI_전체데이터!$A$3:$A$722&amp;DI_전체데이터!$D$3:$D$722,0)),"")</f>
        <v>-0.92976410116382047</v>
      </c>
    </row>
    <row r="190" spans="1:10" x14ac:dyDescent="0.3">
      <c r="A190" s="98" t="s">
        <v>103</v>
      </c>
      <c r="B190" s="98" t="s">
        <v>95</v>
      </c>
      <c r="C190" s="98">
        <v>0.32852176068767702</v>
      </c>
      <c r="D190" s="98">
        <v>2.3722643655887901E-2</v>
      </c>
      <c r="E190" s="98" cm="1">
        <f t="array" ref="E190">IFERROR(INDEX(DI_전체데이터!AM$3:AM$722,MATCH(A190&amp;B190,DI_전체데이터!$A$3:$A$722&amp;DI_전체데이터!$D$3:$D$722,0)),"")</f>
        <v>-0.68835439687775268</v>
      </c>
      <c r="F190" s="98">
        <f t="shared" si="8"/>
        <v>0.35824077946909899</v>
      </c>
      <c r="G190" s="98">
        <f t="shared" si="9"/>
        <v>0.26194407822778698</v>
      </c>
      <c r="H190" s="98">
        <f t="shared" si="10"/>
        <v>0.49183128585583002</v>
      </c>
      <c r="I190" s="98" t="str">
        <f t="shared" si="11"/>
        <v/>
      </c>
      <c r="J190" s="98" cm="1">
        <f t="array" ref="J190">IFERROR(INDEX(DI_전체데이터!AN$3:AN$722,MATCH(A190&amp;B190,DI_전체데이터!$A$3:$A$722&amp;DI_전체데이터!$D$3:$D$722,0)),"")</f>
        <v>-1.146208139495517</v>
      </c>
    </row>
    <row r="191" spans="1:10" x14ac:dyDescent="0.3">
      <c r="A191" s="98" t="s">
        <v>103</v>
      </c>
      <c r="B191" s="98" t="s">
        <v>96</v>
      </c>
      <c r="C191" s="98">
        <v>0.35824077946909899</v>
      </c>
      <c r="D191" s="98">
        <v>5.6437416341130302E-2</v>
      </c>
      <c r="E191" s="98" cm="1">
        <f t="array" ref="E191">IFERROR(INDEX(DI_전체데이터!AM$3:AM$722,MATCH(A191&amp;B191,DI_전체데이터!$A$3:$A$722&amp;DI_전체데이터!$D$3:$D$722,0)),"")</f>
        <v>-1.3954611780643003</v>
      </c>
      <c r="F191" s="98">
        <f t="shared" si="8"/>
        <v>0.26194407822778698</v>
      </c>
      <c r="G191" s="98">
        <f t="shared" si="9"/>
        <v>0.49183128585583002</v>
      </c>
      <c r="H191" s="98" t="str">
        <f t="shared" si="10"/>
        <v/>
      </c>
      <c r="I191" s="98" t="str">
        <f t="shared" si="11"/>
        <v/>
      </c>
      <c r="J191" s="98" cm="1">
        <f t="array" ref="J191">IFERROR(INDEX(DI_전체데이터!AN$3:AN$722,MATCH(A191&amp;B191,DI_전체데이터!$A$3:$A$722&amp;DI_전체데이터!$D$3:$D$722,0)),"")</f>
        <v>0.18063592365242276</v>
      </c>
    </row>
    <row r="192" spans="1:10" x14ac:dyDescent="0.3">
      <c r="A192" s="98" t="s">
        <v>103</v>
      </c>
      <c r="B192" s="98" t="s">
        <v>97</v>
      </c>
      <c r="C192" s="98">
        <v>0.26194407822778698</v>
      </c>
      <c r="D192" s="98">
        <v>9.7087341706179001E-3</v>
      </c>
      <c r="E192" s="98" cm="1">
        <f t="array" ref="E192">IFERROR(INDEX(DI_전체데이터!AM$3:AM$722,MATCH(A192&amp;B192,DI_전체데이터!$A$3:$A$722&amp;DI_전체데이터!$D$3:$D$722,0)),"")</f>
        <v>-0.68835439687775268</v>
      </c>
      <c r="F192" s="98">
        <f t="shared" si="8"/>
        <v>0.49183128585583002</v>
      </c>
      <c r="G192" s="98" t="str">
        <f t="shared" si="9"/>
        <v/>
      </c>
      <c r="H192" s="98" t="str">
        <f t="shared" si="10"/>
        <v/>
      </c>
      <c r="I192" s="98" t="str">
        <f t="shared" si="11"/>
        <v/>
      </c>
      <c r="J192" s="98" cm="1">
        <f t="array" ref="J192">IFERROR(INDEX(DI_전체데이터!AN$3:AN$722,MATCH(A192&amp;B192,DI_전체데이터!$A$3:$A$722&amp;DI_전체데이터!$D$3:$D$722,0)),"")</f>
        <v>0.77034439616261785</v>
      </c>
    </row>
    <row r="193" spans="1:10" x14ac:dyDescent="0.3">
      <c r="A193" s="98" t="s">
        <v>103</v>
      </c>
      <c r="B193" s="98" t="s">
        <v>98</v>
      </c>
      <c r="C193" s="98">
        <v>0.49183128585583002</v>
      </c>
      <c r="D193" s="98">
        <v>0.33012812260948299</v>
      </c>
      <c r="E193" s="98" cm="1">
        <f t="array" ref="E193">IFERROR(INDEX(DI_전체데이터!AM$3:AM$722,MATCH(A193&amp;B193,DI_전체데이터!$A$3:$A$722&amp;DI_전체데이터!$D$3:$D$722,0)),"")</f>
        <v>-0.68835439687775268</v>
      </c>
      <c r="F193" s="98" t="str">
        <f t="shared" si="8"/>
        <v/>
      </c>
      <c r="G193" s="98" t="str">
        <f t="shared" si="9"/>
        <v/>
      </c>
      <c r="H193" s="98" t="str">
        <f t="shared" si="10"/>
        <v/>
      </c>
      <c r="I193" s="98" t="str">
        <f t="shared" si="11"/>
        <v/>
      </c>
      <c r="J193" s="98" cm="1">
        <f t="array" ref="J193">IFERROR(INDEX(DI_전체데이터!AN$3:AN$722,MATCH(A193&amp;B193,DI_전체데이터!$A$3:$A$722&amp;DI_전체데이터!$D$3:$D$722,0)),"")</f>
        <v>-2.1781979663883586</v>
      </c>
    </row>
    <row r="194" spans="1:10" x14ac:dyDescent="0.3">
      <c r="A194" s="98" t="s">
        <v>104</v>
      </c>
      <c r="B194" s="98" t="s">
        <v>87</v>
      </c>
      <c r="C194" s="98">
        <v>0.442266548973278</v>
      </c>
      <c r="D194" s="98">
        <v>0.13193261255619701</v>
      </c>
      <c r="E194" s="98" cm="1">
        <f t="array" ref="E194">IFERROR(INDEX(DI_전체데이터!AM$3:AM$722,MATCH(A194&amp;B194,DI_전체데이터!$A$3:$A$722&amp;DI_전체데이터!$D$3:$D$722,0)),"")</f>
        <v>0.73786478737262229</v>
      </c>
      <c r="F194" s="98">
        <f t="shared" si="8"/>
        <v>0.39699062198197499</v>
      </c>
      <c r="G194" s="98">
        <f t="shared" si="9"/>
        <v>0.401397673115228</v>
      </c>
      <c r="H194" s="98">
        <f t="shared" si="10"/>
        <v>0.55065294572213297</v>
      </c>
      <c r="I194" s="98">
        <f t="shared" si="11"/>
        <v>0.470843566023737</v>
      </c>
      <c r="J194" s="98" cm="1">
        <f t="array" ref="J194">IFERROR(INDEX(DI_전체데이터!AN$3:AN$722,MATCH(A194&amp;B194,DI_전체데이터!$A$3:$A$722&amp;DI_전체데이터!$D$3:$D$722,0)),"")</f>
        <v>0.98281101149292449</v>
      </c>
    </row>
    <row r="195" spans="1:10" x14ac:dyDescent="0.3">
      <c r="A195" s="98" t="s">
        <v>104</v>
      </c>
      <c r="B195" s="98" t="s">
        <v>88</v>
      </c>
      <c r="C195" s="98">
        <v>0.39699062198197499</v>
      </c>
      <c r="D195" s="98">
        <v>-0.16237627145038699</v>
      </c>
      <c r="E195" s="98" cm="1">
        <f t="array" ref="E195">IFERROR(INDEX(DI_전체데이터!AM$3:AM$722,MATCH(A195&amp;B195,DI_전체데이터!$A$3:$A$722&amp;DI_전체데이터!$D$3:$D$722,0)),"")</f>
        <v>0.22485954233560046</v>
      </c>
      <c r="F195" s="98">
        <f t="shared" ref="F195:F258" si="12">IF(A196=A195,C196,"")</f>
        <v>0.401397673115228</v>
      </c>
      <c r="G195" s="98">
        <f t="shared" ref="G195:G258" si="13">IF(AND(A197=A195),C197,"")</f>
        <v>0.55065294572213297</v>
      </c>
      <c r="H195" s="98">
        <f t="shared" ref="H195:H258" si="14">IF(A198=A195,C198,"")</f>
        <v>0.470843566023737</v>
      </c>
      <c r="I195" s="98">
        <f t="shared" ref="I195:I258" si="15">IF(A199=A195,C199,"")</f>
        <v>0.65425351424234701</v>
      </c>
      <c r="J195" s="98" cm="1">
        <f t="array" ref="J195">IFERROR(INDEX(DI_전체데이터!AN$3:AN$722,MATCH(A195&amp;B195,DI_전체데이터!$A$3:$A$722&amp;DI_전체데이터!$D$3:$D$722,0)),"")</f>
        <v>2.2535180495140601</v>
      </c>
    </row>
    <row r="196" spans="1:10" x14ac:dyDescent="0.3">
      <c r="A196" s="98" t="s">
        <v>104</v>
      </c>
      <c r="B196" s="98" t="s">
        <v>89</v>
      </c>
      <c r="C196" s="98">
        <v>0.401397673115228</v>
      </c>
      <c r="D196" s="98">
        <v>-0.30733411388849702</v>
      </c>
      <c r="E196" s="98" cm="1">
        <f t="array" ref="E196">IFERROR(INDEX(DI_전체데이터!AM$3:AM$722,MATCH(A196&amp;B196,DI_전체데이터!$A$3:$A$722&amp;DI_전체데이터!$D$3:$D$722,0)),"")</f>
        <v>0.58110030241540978</v>
      </c>
      <c r="F196" s="98">
        <f t="shared" si="12"/>
        <v>0.55065294572213297</v>
      </c>
      <c r="G196" s="98">
        <f t="shared" si="13"/>
        <v>0.470843566023737</v>
      </c>
      <c r="H196" s="98">
        <f t="shared" si="14"/>
        <v>0.65425351424234701</v>
      </c>
      <c r="I196" s="98">
        <f t="shared" si="15"/>
        <v>0.59225799878845198</v>
      </c>
      <c r="J196" s="98" cm="1">
        <f t="array" ref="J196">IFERROR(INDEX(DI_전체데이터!AN$3:AN$722,MATCH(A196&amp;B196,DI_전체데이터!$A$3:$A$722&amp;DI_전체데이터!$D$3:$D$722,0)),"")</f>
        <v>1.9913086607160491</v>
      </c>
    </row>
    <row r="197" spans="1:10" x14ac:dyDescent="0.3">
      <c r="A197" s="98" t="s">
        <v>104</v>
      </c>
      <c r="B197" s="98" t="s">
        <v>90</v>
      </c>
      <c r="C197" s="98">
        <v>0.55065294572213297</v>
      </c>
      <c r="D197" s="98">
        <v>0.42946570037973603</v>
      </c>
      <c r="E197" s="98" cm="1">
        <f t="array" ref="E197">IFERROR(INDEX(DI_전체데이터!AM$3:AM$722,MATCH(A197&amp;B197,DI_전체데이터!$A$3:$A$722&amp;DI_전체데이터!$D$3:$D$722,0)),"")</f>
        <v>2.6312865925999591</v>
      </c>
      <c r="F197" s="98">
        <f t="shared" si="12"/>
        <v>0.470843566023737</v>
      </c>
      <c r="G197" s="98">
        <f t="shared" si="13"/>
        <v>0.65425351424234701</v>
      </c>
      <c r="H197" s="98">
        <f t="shared" si="14"/>
        <v>0.59225799878845198</v>
      </c>
      <c r="I197" s="98">
        <f t="shared" si="15"/>
        <v>0.52489592978329103</v>
      </c>
      <c r="J197" s="98" cm="1">
        <f t="array" ref="J197">IFERROR(INDEX(DI_전체데이터!AN$3:AN$722,MATCH(A197&amp;B197,DI_전체데이터!$A$3:$A$722&amp;DI_전체데이터!$D$3:$D$722,0)),"")</f>
        <v>0.78908379508089543</v>
      </c>
    </row>
    <row r="198" spans="1:10" x14ac:dyDescent="0.3">
      <c r="A198" s="98" t="s">
        <v>104</v>
      </c>
      <c r="B198" s="98" t="s">
        <v>91</v>
      </c>
      <c r="C198" s="98">
        <v>0.470843566023737</v>
      </c>
      <c r="D198" s="98">
        <v>-0.26554406336067599</v>
      </c>
      <c r="E198" s="98" cm="1">
        <f t="array" ref="E198">IFERROR(INDEX(DI_전체데이터!AM$3:AM$722,MATCH(A198&amp;B198,DI_전체데이터!$A$3:$A$722&amp;DI_전체데이터!$D$3:$D$722,0)),"")</f>
        <v>-4.9537918677761583E-2</v>
      </c>
      <c r="F198" s="98">
        <f t="shared" si="12"/>
        <v>0.65425351424234701</v>
      </c>
      <c r="G198" s="98">
        <f t="shared" si="13"/>
        <v>0.59225799878845198</v>
      </c>
      <c r="H198" s="98">
        <f t="shared" si="14"/>
        <v>0.52489592978329103</v>
      </c>
      <c r="I198" s="98">
        <f t="shared" si="15"/>
        <v>0.609169008716544</v>
      </c>
      <c r="J198" s="98" cm="1">
        <f t="array" ref="J198">IFERROR(INDEX(DI_전체데이터!AN$3:AN$722,MATCH(A198&amp;B198,DI_전체데이터!$A$3:$A$722&amp;DI_전체데이터!$D$3:$D$722,0)),"")</f>
        <v>7.310664920467308E-2</v>
      </c>
    </row>
    <row r="199" spans="1:10" x14ac:dyDescent="0.3">
      <c r="A199" s="98" t="s">
        <v>104</v>
      </c>
      <c r="B199" s="98" t="s">
        <v>92</v>
      </c>
      <c r="C199" s="98">
        <v>0.65425351424234701</v>
      </c>
      <c r="D199" s="98">
        <v>-4.9913933932258903E-2</v>
      </c>
      <c r="E199" s="98" cm="1">
        <f t="array" ref="E199">IFERROR(INDEX(DI_전체데이터!AM$3:AM$722,MATCH(A199&amp;B199,DI_전체데이터!$A$3:$A$722&amp;DI_전체데이터!$D$3:$D$722,0)),"")</f>
        <v>1.4175895111913857</v>
      </c>
      <c r="F199" s="98">
        <f t="shared" si="12"/>
        <v>0.59225799878845198</v>
      </c>
      <c r="G199" s="98">
        <f t="shared" si="13"/>
        <v>0.52489592978329103</v>
      </c>
      <c r="H199" s="98">
        <f t="shared" si="14"/>
        <v>0.609169008716544</v>
      </c>
      <c r="I199" s="98">
        <f t="shared" si="15"/>
        <v>0.85149476833053495</v>
      </c>
      <c r="J199" s="98" cm="1">
        <f t="array" ref="J199">IFERROR(INDEX(DI_전체데이터!AN$3:AN$722,MATCH(A199&amp;B199,DI_전체데이터!$A$3:$A$722&amp;DI_전체데이터!$D$3:$D$722,0)),"")</f>
        <v>0.96110847540373656</v>
      </c>
    </row>
    <row r="200" spans="1:10" x14ac:dyDescent="0.3">
      <c r="A200" s="98" t="s">
        <v>104</v>
      </c>
      <c r="B200" s="98" t="s">
        <v>93</v>
      </c>
      <c r="C200" s="98">
        <v>0.59225799878845198</v>
      </c>
      <c r="D200" s="98">
        <v>-2.4528348798084899E-2</v>
      </c>
      <c r="E200" s="98" cm="1">
        <f t="array" ref="E200">IFERROR(INDEX(DI_전체데이터!AM$3:AM$722,MATCH(A200&amp;B200,DI_전체데이터!$A$3:$A$722&amp;DI_전체데이터!$D$3:$D$722,0)),"")</f>
        <v>-0.3444710119304436</v>
      </c>
      <c r="F200" s="98">
        <f t="shared" si="12"/>
        <v>0.52489592978329103</v>
      </c>
      <c r="G200" s="98">
        <f t="shared" si="13"/>
        <v>0.609169008716544</v>
      </c>
      <c r="H200" s="98">
        <f t="shared" si="14"/>
        <v>0.85149476833053495</v>
      </c>
      <c r="I200" s="98">
        <f t="shared" si="15"/>
        <v>0.50690788279430898</v>
      </c>
      <c r="J200" s="98" cm="1">
        <f t="array" ref="J200">IFERROR(INDEX(DI_전체데이터!AN$3:AN$722,MATCH(A200&amp;B200,DI_전체데이터!$A$3:$A$722&amp;DI_전체데이터!$D$3:$D$722,0)),"")</f>
        <v>-0.74416936782808896</v>
      </c>
    </row>
    <row r="201" spans="1:10" x14ac:dyDescent="0.3">
      <c r="A201" s="98" t="s">
        <v>104</v>
      </c>
      <c r="B201" s="98" t="s">
        <v>94</v>
      </c>
      <c r="C201" s="98">
        <v>0.52489592978329103</v>
      </c>
      <c r="D201" s="98">
        <v>-0.33754787632927802</v>
      </c>
      <c r="E201" s="98" cm="1">
        <f t="array" ref="E201">IFERROR(INDEX(DI_전체데이터!AM$3:AM$722,MATCH(A201&amp;B201,DI_전체데이터!$A$3:$A$722&amp;DI_전체데이터!$D$3:$D$722,0)),"")</f>
        <v>6.970550743305326E-2</v>
      </c>
      <c r="F201" s="98">
        <f t="shared" si="12"/>
        <v>0.609169008716544</v>
      </c>
      <c r="G201" s="98">
        <f t="shared" si="13"/>
        <v>0.85149476833053495</v>
      </c>
      <c r="H201" s="98">
        <f t="shared" si="14"/>
        <v>0.50690788279430898</v>
      </c>
      <c r="I201" s="98">
        <f t="shared" si="15"/>
        <v>0.52612109665649498</v>
      </c>
      <c r="J201" s="98" cm="1">
        <f t="array" ref="J201">IFERROR(INDEX(DI_전체데이터!AN$3:AN$722,MATCH(A201&amp;B201,DI_전체데이터!$A$3:$A$722&amp;DI_전체데이터!$D$3:$D$722,0)),"")</f>
        <v>1.0436219194310818</v>
      </c>
    </row>
    <row r="202" spans="1:10" x14ac:dyDescent="0.3">
      <c r="A202" s="98" t="s">
        <v>104</v>
      </c>
      <c r="B202" s="98" t="s">
        <v>95</v>
      </c>
      <c r="C202" s="98">
        <v>0.609169008716544</v>
      </c>
      <c r="D202" s="98">
        <v>0.139938080495356</v>
      </c>
      <c r="E202" s="98" cm="1">
        <f t="array" ref="E202">IFERROR(INDEX(DI_전체데이터!AM$3:AM$722,MATCH(A202&amp;B202,DI_전체데이터!$A$3:$A$722&amp;DI_전체데이터!$D$3:$D$722,0)),"")</f>
        <v>-0.41526709068947376</v>
      </c>
      <c r="F202" s="98">
        <f t="shared" si="12"/>
        <v>0.85149476833053495</v>
      </c>
      <c r="G202" s="98">
        <f t="shared" si="13"/>
        <v>0.50690788279430898</v>
      </c>
      <c r="H202" s="98">
        <f t="shared" si="14"/>
        <v>0.52612109665649498</v>
      </c>
      <c r="I202" s="98" t="str">
        <f t="shared" si="15"/>
        <v/>
      </c>
      <c r="J202" s="98" cm="1">
        <f t="array" ref="J202">IFERROR(INDEX(DI_전체데이터!AN$3:AN$722,MATCH(A202&amp;B202,DI_전체데이터!$A$3:$A$722&amp;DI_전체데이터!$D$3:$D$722,0)),"")</f>
        <v>-2.5337487547835575</v>
      </c>
    </row>
    <row r="203" spans="1:10" x14ac:dyDescent="0.3">
      <c r="A203" s="98" t="s">
        <v>104</v>
      </c>
      <c r="B203" s="98" t="s">
        <v>96</v>
      </c>
      <c r="C203" s="98">
        <v>0.85149476833053495</v>
      </c>
      <c r="D203" s="98">
        <v>0.58714213962832695</v>
      </c>
      <c r="E203" s="98" cm="1">
        <f t="array" ref="E203">IFERROR(INDEX(DI_전체데이터!AM$3:AM$722,MATCH(A203&amp;B203,DI_전체데이터!$A$3:$A$722&amp;DI_전체데이터!$D$3:$D$722,0)),"")</f>
        <v>0.46169342261343604</v>
      </c>
      <c r="F203" s="98">
        <f t="shared" si="12"/>
        <v>0.50690788279430898</v>
      </c>
      <c r="G203" s="98">
        <f t="shared" si="13"/>
        <v>0.52612109665649498</v>
      </c>
      <c r="H203" s="98" t="str">
        <f t="shared" si="14"/>
        <v/>
      </c>
      <c r="I203" s="98" t="str">
        <f t="shared" si="15"/>
        <v/>
      </c>
      <c r="J203" s="98" cm="1">
        <f t="array" ref="J203">IFERROR(INDEX(DI_전체데이터!AN$3:AN$722,MATCH(A203&amp;B203,DI_전체데이터!$A$3:$A$722&amp;DI_전체데이터!$D$3:$D$722,0)),"")</f>
        <v>-1.10351572497622</v>
      </c>
    </row>
    <row r="204" spans="1:10" x14ac:dyDescent="0.3">
      <c r="A204" s="98" t="s">
        <v>104</v>
      </c>
      <c r="B204" s="98" t="s">
        <v>97</v>
      </c>
      <c r="C204" s="98">
        <v>0.50690788279430898</v>
      </c>
      <c r="D204" s="98">
        <v>-0.145209580838323</v>
      </c>
      <c r="E204" s="98" cm="1">
        <f t="array" ref="E204">IFERROR(INDEX(DI_전체데이터!AM$3:AM$722,MATCH(A204&amp;B204,DI_전체데이터!$A$3:$A$722&amp;DI_전체데이터!$D$3:$D$722,0)),"")</f>
        <v>-1.3214142477950506</v>
      </c>
      <c r="F204" s="98">
        <f t="shared" si="12"/>
        <v>0.52612109665649498</v>
      </c>
      <c r="G204" s="98" t="str">
        <f t="shared" si="13"/>
        <v/>
      </c>
      <c r="H204" s="98" t="str">
        <f t="shared" si="14"/>
        <v/>
      </c>
      <c r="I204" s="98" t="str">
        <f t="shared" si="15"/>
        <v/>
      </c>
      <c r="J204" s="98" cm="1">
        <f t="array" ref="J204">IFERROR(INDEX(DI_전체데이터!AN$3:AN$722,MATCH(A204&amp;B204,DI_전체데이터!$A$3:$A$722&amp;DI_전체데이터!$D$3:$D$722,0)),"")</f>
        <v>-1.2822948537021364</v>
      </c>
    </row>
    <row r="205" spans="1:10" x14ac:dyDescent="0.3">
      <c r="A205" s="98" t="s">
        <v>104</v>
      </c>
      <c r="B205" s="98" t="s">
        <v>98</v>
      </c>
      <c r="C205" s="98">
        <v>0.52612109665649498</v>
      </c>
      <c r="D205" s="98">
        <v>-5.3003533568904602E-2</v>
      </c>
      <c r="E205" s="98" cm="1">
        <f t="array" ref="E205">IFERROR(INDEX(DI_전체데이터!AM$3:AM$722,MATCH(A205&amp;B205,DI_전체데이터!$A$3:$A$722&amp;DI_전체데이터!$D$3:$D$722,0)),"")</f>
        <v>-2.2509339341930743</v>
      </c>
      <c r="F205" s="98" t="str">
        <f t="shared" si="12"/>
        <v/>
      </c>
      <c r="G205" s="98" t="str">
        <f t="shared" si="13"/>
        <v/>
      </c>
      <c r="H205" s="98" t="str">
        <f t="shared" si="14"/>
        <v/>
      </c>
      <c r="I205" s="98" t="str">
        <f t="shared" si="15"/>
        <v/>
      </c>
      <c r="J205" s="98" cm="1">
        <f t="array" ref="J205">IFERROR(INDEX(DI_전체데이터!AN$3:AN$722,MATCH(A205&amp;B205,DI_전체데이터!$A$3:$A$722&amp;DI_전체데이터!$D$3:$D$722,0)),"")</f>
        <v>-7.5395643591092369</v>
      </c>
    </row>
    <row r="206" spans="1:10" x14ac:dyDescent="0.3">
      <c r="A206" s="98" t="s">
        <v>105</v>
      </c>
      <c r="B206" s="98" t="s">
        <v>87</v>
      </c>
      <c r="C206" s="98">
        <v>0.34353497438810499</v>
      </c>
      <c r="D206" s="98">
        <v>8.7179443029055101E-2</v>
      </c>
      <c r="E206" s="98" cm="1">
        <f t="array" ref="E206">IFERROR(INDEX(DI_전체데이터!AM$3:AM$722,MATCH(A206&amp;B206,DI_전체데이터!$A$3:$A$722&amp;DI_전체데이터!$D$3:$D$722,0)),"")</f>
        <v>0.61949259518657573</v>
      </c>
      <c r="F206" s="98">
        <f t="shared" si="12"/>
        <v>0.293313652829646</v>
      </c>
      <c r="G206" s="98">
        <f t="shared" si="13"/>
        <v>0.323483131385221</v>
      </c>
      <c r="H206" s="98">
        <f t="shared" si="14"/>
        <v>0.39194425891199702</v>
      </c>
      <c r="I206" s="98">
        <f t="shared" si="15"/>
        <v>0.39564795524350899</v>
      </c>
      <c r="J206" s="98" cm="1">
        <f t="array" ref="J206">IFERROR(INDEX(DI_전체데이터!AN$3:AN$722,MATCH(A206&amp;B206,DI_전체데이터!$A$3:$A$722&amp;DI_전체데이터!$D$3:$D$722,0)),"")</f>
        <v>0.87003242262431779</v>
      </c>
    </row>
    <row r="207" spans="1:10" x14ac:dyDescent="0.3">
      <c r="A207" s="98" t="s">
        <v>105</v>
      </c>
      <c r="B207" s="98" t="s">
        <v>88</v>
      </c>
      <c r="C207" s="98">
        <v>0.293313652829646</v>
      </c>
      <c r="D207" s="98">
        <v>-0.169263781753827</v>
      </c>
      <c r="E207" s="98" cm="1">
        <f t="array" ref="E207">IFERROR(INDEX(DI_전체데이터!AM$3:AM$722,MATCH(A207&amp;B207,DI_전체데이터!$A$3:$A$722&amp;DI_전체데이터!$D$3:$D$722,0)),"")</f>
        <v>0.76576778967480008</v>
      </c>
      <c r="F207" s="98">
        <f t="shared" si="12"/>
        <v>0.323483131385221</v>
      </c>
      <c r="G207" s="98">
        <f t="shared" si="13"/>
        <v>0.39194425891199702</v>
      </c>
      <c r="H207" s="98">
        <f t="shared" si="14"/>
        <v>0.39564795524350899</v>
      </c>
      <c r="I207" s="98">
        <f t="shared" si="15"/>
        <v>0.50319085654552798</v>
      </c>
      <c r="J207" s="98" cm="1">
        <f t="array" ref="J207">IFERROR(INDEX(DI_전체데이터!AN$3:AN$722,MATCH(A207&amp;B207,DI_전체데이터!$A$3:$A$722&amp;DI_전체데이터!$D$3:$D$722,0)),"")</f>
        <v>1.0395721266274633</v>
      </c>
    </row>
    <row r="208" spans="1:10" x14ac:dyDescent="0.3">
      <c r="A208" s="98" t="s">
        <v>105</v>
      </c>
      <c r="B208" s="98" t="s">
        <v>89</v>
      </c>
      <c r="C208" s="98">
        <v>0.323483131385221</v>
      </c>
      <c r="D208" s="98">
        <v>-0.13446960822881801</v>
      </c>
      <c r="E208" s="98" cm="1">
        <f t="array" ref="E208">IFERROR(INDEX(DI_전체데이터!AM$3:AM$722,MATCH(A208&amp;B208,DI_전체데이터!$A$3:$A$722&amp;DI_전체데이터!$D$3:$D$722,0)),"")</f>
        <v>0.34860337494876159</v>
      </c>
      <c r="F208" s="98">
        <f t="shared" si="12"/>
        <v>0.39194425891199702</v>
      </c>
      <c r="G208" s="98">
        <f t="shared" si="13"/>
        <v>0.39564795524350899</v>
      </c>
      <c r="H208" s="98">
        <f t="shared" si="14"/>
        <v>0.50319085654552798</v>
      </c>
      <c r="I208" s="98">
        <f t="shared" si="15"/>
        <v>0.52956857014888903</v>
      </c>
      <c r="J208" s="98" cm="1">
        <f t="array" ref="J208">IFERROR(INDEX(DI_전체데이터!AN$3:AN$722,MATCH(A208&amp;B208,DI_전체데이터!$A$3:$A$722&amp;DI_전체데이터!$D$3:$D$722,0)),"")</f>
        <v>0.18295046429578177</v>
      </c>
    </row>
    <row r="209" spans="1:10" x14ac:dyDescent="0.3">
      <c r="A209" s="98" t="s">
        <v>105</v>
      </c>
      <c r="B209" s="98" t="s">
        <v>90</v>
      </c>
      <c r="C209" s="98">
        <v>0.39194425891199702</v>
      </c>
      <c r="D209" s="98">
        <v>0.19396446716330601</v>
      </c>
      <c r="E209" s="98" cm="1">
        <f t="array" ref="E209">IFERROR(INDEX(DI_전체데이터!AM$3:AM$722,MATCH(A209&amp;B209,DI_전체데이터!$A$3:$A$722&amp;DI_전체데이터!$D$3:$D$722,0)),"")</f>
        <v>2.6852950927302563</v>
      </c>
      <c r="F209" s="98">
        <f t="shared" si="12"/>
        <v>0.39564795524350899</v>
      </c>
      <c r="G209" s="98">
        <f t="shared" si="13"/>
        <v>0.50319085654552798</v>
      </c>
      <c r="H209" s="98">
        <f t="shared" si="14"/>
        <v>0.52956857014888903</v>
      </c>
      <c r="I209" s="98">
        <f t="shared" si="15"/>
        <v>0.62807777473193505</v>
      </c>
      <c r="J209" s="98" cm="1">
        <f t="array" ref="J209">IFERROR(INDEX(DI_전체데이터!AN$3:AN$722,MATCH(A209&amp;B209,DI_전체데이터!$A$3:$A$722&amp;DI_전체데이터!$D$3:$D$722,0)),"")</f>
        <v>0.95926384578386892</v>
      </c>
    </row>
    <row r="210" spans="1:10" x14ac:dyDescent="0.3">
      <c r="A210" s="98" t="s">
        <v>105</v>
      </c>
      <c r="B210" s="98" t="s">
        <v>91</v>
      </c>
      <c r="C210" s="98">
        <v>0.39564795524350899</v>
      </c>
      <c r="D210" s="98">
        <v>-0.18399456888469001</v>
      </c>
      <c r="E210" s="98" cm="1">
        <f t="array" ref="E210">IFERROR(INDEX(DI_전체데이터!AM$3:AM$722,MATCH(A210&amp;B210,DI_전체데이터!$A$3:$A$722&amp;DI_전체데이터!$D$3:$D$722,0)),"")</f>
        <v>-0.47191035854605617</v>
      </c>
      <c r="F210" s="98">
        <f t="shared" si="12"/>
        <v>0.50319085654552798</v>
      </c>
      <c r="G210" s="98">
        <f t="shared" si="13"/>
        <v>0.52956857014888903</v>
      </c>
      <c r="H210" s="98">
        <f t="shared" si="14"/>
        <v>0.62807777473193505</v>
      </c>
      <c r="I210" s="98">
        <f t="shared" si="15"/>
        <v>0.63168531589550903</v>
      </c>
      <c r="J210" s="98" cm="1">
        <f t="array" ref="J210">IFERROR(INDEX(DI_전체데이터!AN$3:AN$722,MATCH(A210&amp;B210,DI_전체데이터!$A$3:$A$722&amp;DI_전체데이터!$D$3:$D$722,0)),"")</f>
        <v>-0.58512913698312341</v>
      </c>
    </row>
    <row r="211" spans="1:10" x14ac:dyDescent="0.3">
      <c r="A211" s="98" t="s">
        <v>105</v>
      </c>
      <c r="B211" s="98" t="s">
        <v>92</v>
      </c>
      <c r="C211" s="98">
        <v>0.50319085654552798</v>
      </c>
      <c r="D211" s="98">
        <v>-7.8714819920545395E-2</v>
      </c>
      <c r="E211" s="98" cm="1">
        <f t="array" ref="E211">IFERROR(INDEX(DI_전체데이터!AM$3:AM$722,MATCH(A211&amp;B211,DI_전체데이터!$A$3:$A$722&amp;DI_전체데이터!$D$3:$D$722,0)),"")</f>
        <v>1.1025552533105665</v>
      </c>
      <c r="F211" s="98">
        <f t="shared" si="12"/>
        <v>0.52956857014888903</v>
      </c>
      <c r="G211" s="98">
        <f t="shared" si="13"/>
        <v>0.62807777473193505</v>
      </c>
      <c r="H211" s="98">
        <f t="shared" si="14"/>
        <v>0.63168531589550903</v>
      </c>
      <c r="I211" s="98">
        <f t="shared" si="15"/>
        <v>0.51251041230079797</v>
      </c>
      <c r="J211" s="98" cm="1">
        <f t="array" ref="J211">IFERROR(INDEX(DI_전체데이터!AN$3:AN$722,MATCH(A211&amp;B211,DI_전체데이터!$A$3:$A$722&amp;DI_전체데이터!$D$3:$D$722,0)),"")</f>
        <v>5.9644818985280457E-2</v>
      </c>
    </row>
    <row r="212" spans="1:10" x14ac:dyDescent="0.3">
      <c r="A212" s="98" t="s">
        <v>105</v>
      </c>
      <c r="B212" s="98" t="s">
        <v>93</v>
      </c>
      <c r="C212" s="98">
        <v>0.52956857014888903</v>
      </c>
      <c r="D212" s="98">
        <v>-9.1161037779443899E-2</v>
      </c>
      <c r="E212" s="98" cm="1">
        <f t="array" ref="E212">IFERROR(INDEX(DI_전체데이터!AM$3:AM$722,MATCH(A212&amp;B212,DI_전체데이터!$A$3:$A$722&amp;DI_전체데이터!$D$3:$D$722,0)),"")</f>
        <v>-0.47191035854605617</v>
      </c>
      <c r="F212" s="98">
        <f t="shared" si="12"/>
        <v>0.62807777473193505</v>
      </c>
      <c r="G212" s="98">
        <f t="shared" si="13"/>
        <v>0.63168531589550903</v>
      </c>
      <c r="H212" s="98">
        <f t="shared" si="14"/>
        <v>0.51251041230079797</v>
      </c>
      <c r="I212" s="98">
        <f t="shared" si="15"/>
        <v>0.42919072254443202</v>
      </c>
      <c r="J212" s="98" cm="1">
        <f t="array" ref="J212">IFERROR(INDEX(DI_전체데이터!AN$3:AN$722,MATCH(A212&amp;B212,DI_전체데이터!$A$3:$A$722&amp;DI_전체데이터!$D$3:$D$722,0)),"")</f>
        <v>0.44549380050968174</v>
      </c>
    </row>
    <row r="213" spans="1:10" x14ac:dyDescent="0.3">
      <c r="A213" s="98" t="s">
        <v>105</v>
      </c>
      <c r="B213" s="98" t="s">
        <v>94</v>
      </c>
      <c r="C213" s="98">
        <v>0.62807777473193505</v>
      </c>
      <c r="D213" s="98">
        <v>-0.39899499138509797</v>
      </c>
      <c r="E213" s="98" cm="1">
        <f t="array" ref="E213">IFERROR(INDEX(DI_전체데이터!AM$3:AM$722,MATCH(A213&amp;B213,DI_전체데이터!$A$3:$A$722&amp;DI_전체데이터!$D$3:$D$722,0)),"")</f>
        <v>-1.1453263990905187</v>
      </c>
      <c r="F213" s="98">
        <f t="shared" si="12"/>
        <v>0.63168531589550903</v>
      </c>
      <c r="G213" s="98">
        <f t="shared" si="13"/>
        <v>0.51251041230079797</v>
      </c>
      <c r="H213" s="98">
        <f t="shared" si="14"/>
        <v>0.42919072254443202</v>
      </c>
      <c r="I213" s="98">
        <f t="shared" si="15"/>
        <v>0.53586208883450803</v>
      </c>
      <c r="J213" s="98" cm="1">
        <f t="array" ref="J213">IFERROR(INDEX(DI_전체데이터!AN$3:AN$722,MATCH(A213&amp;B213,DI_전체데이터!$A$3:$A$722&amp;DI_전체데이터!$D$3:$D$722,0)),"")</f>
        <v>-0.14343359234335024</v>
      </c>
    </row>
    <row r="214" spans="1:10" x14ac:dyDescent="0.3">
      <c r="A214" s="98" t="s">
        <v>105</v>
      </c>
      <c r="B214" s="98" t="s">
        <v>95</v>
      </c>
      <c r="C214" s="98">
        <v>0.63168531589550903</v>
      </c>
      <c r="D214" s="98">
        <v>0.14746936864534901</v>
      </c>
      <c r="E214" s="98" cm="1">
        <f t="array" ref="E214">IFERROR(INDEX(DI_전체데이터!AM$3:AM$722,MATCH(A214&amp;B214,DI_전체데이터!$A$3:$A$722&amp;DI_전체데이터!$D$3:$D$722,0)),"")</f>
        <v>-0.43705279925040746</v>
      </c>
      <c r="F214" s="98">
        <f t="shared" si="12"/>
        <v>0.51251041230079797</v>
      </c>
      <c r="G214" s="98">
        <f t="shared" si="13"/>
        <v>0.42919072254443202</v>
      </c>
      <c r="H214" s="98">
        <f t="shared" si="14"/>
        <v>0.53586208883450803</v>
      </c>
      <c r="I214" s="98" t="str">
        <f t="shared" si="15"/>
        <v/>
      </c>
      <c r="J214" s="98" cm="1">
        <f t="array" ref="J214">IFERROR(INDEX(DI_전체데이터!AN$3:AN$722,MATCH(A214&amp;B214,DI_전체데이터!$A$3:$A$722&amp;DI_전체데이터!$D$3:$D$722,0)),"")</f>
        <v>0.27081830258642492</v>
      </c>
    </row>
    <row r="215" spans="1:10" x14ac:dyDescent="0.3">
      <c r="A215" s="98" t="s">
        <v>105</v>
      </c>
      <c r="B215" s="98" t="s">
        <v>96</v>
      </c>
      <c r="C215" s="98">
        <v>0.51251041230079797</v>
      </c>
      <c r="D215" s="98">
        <v>-0.103658545420035</v>
      </c>
      <c r="E215" s="98" cm="1">
        <f t="array" ref="E215">IFERROR(INDEX(DI_전체데이터!AM$3:AM$722,MATCH(A215&amp;B215,DI_전체데이터!$A$3:$A$722&amp;DI_전체데이터!$D$3:$D$722,0)),"")</f>
        <v>-0.54734184596665103</v>
      </c>
      <c r="F215" s="98">
        <f t="shared" si="12"/>
        <v>0.42919072254443202</v>
      </c>
      <c r="G215" s="98">
        <f t="shared" si="13"/>
        <v>0.53586208883450803</v>
      </c>
      <c r="H215" s="98" t="str">
        <f t="shared" si="14"/>
        <v/>
      </c>
      <c r="I215" s="98" t="str">
        <f t="shared" si="15"/>
        <v/>
      </c>
      <c r="J215" s="98" cm="1">
        <f t="array" ref="J215">IFERROR(INDEX(DI_전체데이터!AN$3:AN$722,MATCH(A215&amp;B215,DI_전체데이터!$A$3:$A$722&amp;DI_전체데이터!$D$3:$D$722,0)),"")</f>
        <v>-2.5399715269394045</v>
      </c>
    </row>
    <row r="216" spans="1:10" x14ac:dyDescent="0.3">
      <c r="A216" s="98" t="s">
        <v>105</v>
      </c>
      <c r="B216" s="98" t="s">
        <v>97</v>
      </c>
      <c r="C216" s="98">
        <v>0.42919072254443202</v>
      </c>
      <c r="D216" s="98">
        <v>0.11110046147675</v>
      </c>
      <c r="E216" s="98" cm="1">
        <f t="array" ref="E216">IFERROR(INDEX(DI_전체데이터!AM$3:AM$722,MATCH(A216&amp;B216,DI_전체데이터!$A$3:$A$722&amp;DI_전체데이터!$D$3:$D$722,0)),"")</f>
        <v>-0.40193326437597859</v>
      </c>
      <c r="F216" s="98">
        <f t="shared" si="12"/>
        <v>0.53586208883450803</v>
      </c>
      <c r="G216" s="98" t="str">
        <f t="shared" si="13"/>
        <v/>
      </c>
      <c r="H216" s="98" t="str">
        <f t="shared" si="14"/>
        <v/>
      </c>
      <c r="I216" s="98" t="str">
        <f t="shared" si="15"/>
        <v/>
      </c>
      <c r="J216" s="98" cm="1">
        <f t="array" ref="J216">IFERROR(INDEX(DI_전체데이터!AN$3:AN$722,MATCH(A216&amp;B216,DI_전체데이터!$A$3:$A$722&amp;DI_전체데이터!$D$3:$D$722,0)),"")</f>
        <v>0.86739410313884491</v>
      </c>
    </row>
    <row r="217" spans="1:10" x14ac:dyDescent="0.3">
      <c r="A217" s="98" t="s">
        <v>105</v>
      </c>
      <c r="B217" s="98" t="s">
        <v>98</v>
      </c>
      <c r="C217" s="98">
        <v>0.53586208883450803</v>
      </c>
      <c r="D217" s="98">
        <v>3.5346015710317799E-2</v>
      </c>
      <c r="E217" s="98" cm="1">
        <f t="array" ref="E217">IFERROR(INDEX(DI_전체데이터!AM$3:AM$722,MATCH(A217&amp;B217,DI_전체데이터!$A$3:$A$722&amp;DI_전체데이터!$D$3:$D$722,0)),"")</f>
        <v>0.50018810542920922</v>
      </c>
      <c r="F217" s="98" t="str">
        <f t="shared" si="12"/>
        <v/>
      </c>
      <c r="G217" s="98" t="str">
        <f t="shared" si="13"/>
        <v/>
      </c>
      <c r="H217" s="98" t="str">
        <f t="shared" si="14"/>
        <v/>
      </c>
      <c r="I217" s="98" t="str">
        <f t="shared" si="15"/>
        <v/>
      </c>
      <c r="J217" s="98" cm="1">
        <f t="array" ref="J217">IFERROR(INDEX(DI_전체데이터!AN$3:AN$722,MATCH(A217&amp;B217,DI_전체데이터!$A$3:$A$722&amp;DI_전체데이터!$D$3:$D$722,0)),"")</f>
        <v>1.1197915572187176</v>
      </c>
    </row>
    <row r="218" spans="1:10" x14ac:dyDescent="0.3">
      <c r="A218" s="98" t="s">
        <v>106</v>
      </c>
      <c r="B218" s="98" t="s">
        <v>87</v>
      </c>
      <c r="C218" s="98">
        <v>0.34856434528678898</v>
      </c>
      <c r="D218" s="98">
        <v>0.122580785558845</v>
      </c>
      <c r="E218" s="98" cm="1">
        <f t="array" ref="E218">IFERROR(INDEX(DI_전체데이터!AM$3:AM$722,MATCH(A218&amp;B218,DI_전체데이터!$A$3:$A$722&amp;DI_전체데이터!$D$3:$D$722,0)),"")</f>
        <v>9.4917358149340769E-2</v>
      </c>
      <c r="F218" s="98">
        <f t="shared" si="12"/>
        <v>0.27301996446509802</v>
      </c>
      <c r="G218" s="98">
        <f t="shared" si="13"/>
        <v>0.31295538220079799</v>
      </c>
      <c r="H218" s="98">
        <f t="shared" si="14"/>
        <v>0.36014247318368697</v>
      </c>
      <c r="I218" s="98">
        <f t="shared" si="15"/>
        <v>0.36876597555045598</v>
      </c>
      <c r="J218" s="98" cm="1">
        <f t="array" ref="J218">IFERROR(INDEX(DI_전체데이터!AN$3:AN$722,MATCH(A218&amp;B218,DI_전체데이터!$A$3:$A$722&amp;DI_전체데이터!$D$3:$D$722,0)),"")</f>
        <v>1.0989892519213971</v>
      </c>
    </row>
    <row r="219" spans="1:10" x14ac:dyDescent="0.3">
      <c r="A219" s="98" t="s">
        <v>106</v>
      </c>
      <c r="B219" s="98" t="s">
        <v>88</v>
      </c>
      <c r="C219" s="98">
        <v>0.27301996446509802</v>
      </c>
      <c r="D219" s="98">
        <v>1.77514963273037E-2</v>
      </c>
      <c r="E219" s="98" cm="1">
        <f t="array" ref="E219">IFERROR(INDEX(DI_전체데이터!AM$3:AM$722,MATCH(A219&amp;B219,DI_전체데이터!$A$3:$A$722&amp;DI_전체데이터!$D$3:$D$722,0)),"")</f>
        <v>0.63643562357966044</v>
      </c>
      <c r="F219" s="98">
        <f t="shared" si="12"/>
        <v>0.31295538220079799</v>
      </c>
      <c r="G219" s="98">
        <f t="shared" si="13"/>
        <v>0.36014247318368697</v>
      </c>
      <c r="H219" s="98">
        <f t="shared" si="14"/>
        <v>0.36876597555045598</v>
      </c>
      <c r="I219" s="98">
        <f t="shared" si="15"/>
        <v>0.53155123949155703</v>
      </c>
      <c r="J219" s="98" cm="1">
        <f t="array" ref="J219">IFERROR(INDEX(DI_전체데이터!AN$3:AN$722,MATCH(A219&amp;B219,DI_전체데이터!$A$3:$A$722&amp;DI_전체데이터!$D$3:$D$722,0)),"")</f>
        <v>-0.17306475123814247</v>
      </c>
    </row>
    <row r="220" spans="1:10" x14ac:dyDescent="0.3">
      <c r="A220" s="98" t="s">
        <v>106</v>
      </c>
      <c r="B220" s="98" t="s">
        <v>89</v>
      </c>
      <c r="C220" s="98">
        <v>0.31295538220079799</v>
      </c>
      <c r="D220" s="98">
        <v>0.11549302654553099</v>
      </c>
      <c r="E220" s="98" cm="1">
        <f t="array" ref="E220">IFERROR(INDEX(DI_전체데이터!AM$3:AM$722,MATCH(A220&amp;B220,DI_전체데이터!$A$3:$A$722&amp;DI_전체데이터!$D$3:$D$722,0)),"")</f>
        <v>1.2526423900290404</v>
      </c>
      <c r="F220" s="98">
        <f t="shared" si="12"/>
        <v>0.36014247318368697</v>
      </c>
      <c r="G220" s="98">
        <f t="shared" si="13"/>
        <v>0.36876597555045598</v>
      </c>
      <c r="H220" s="98">
        <f t="shared" si="14"/>
        <v>0.53155123949155703</v>
      </c>
      <c r="I220" s="98">
        <f t="shared" si="15"/>
        <v>0.40182312951419302</v>
      </c>
      <c r="J220" s="98" cm="1">
        <f t="array" ref="J220">IFERROR(INDEX(DI_전체데이터!AN$3:AN$722,MATCH(A220&amp;B220,DI_전체데이터!$A$3:$A$722&amp;DI_전체데이터!$D$3:$D$722,0)),"")</f>
        <v>0.62425139428290954</v>
      </c>
    </row>
    <row r="221" spans="1:10" x14ac:dyDescent="0.3">
      <c r="A221" s="98" t="s">
        <v>106</v>
      </c>
      <c r="B221" s="98" t="s">
        <v>90</v>
      </c>
      <c r="C221" s="98">
        <v>0.36014247318368697</v>
      </c>
      <c r="D221" s="98">
        <v>0.271832590848267</v>
      </c>
      <c r="E221" s="98" cm="1">
        <f t="array" ref="E221">IFERROR(INDEX(DI_전체데이터!AM$3:AM$722,MATCH(A221&amp;B221,DI_전체데이터!$A$3:$A$722&amp;DI_전체데이터!$D$3:$D$722,0)),"")</f>
        <v>1.6552901679922731</v>
      </c>
      <c r="F221" s="98">
        <f t="shared" si="12"/>
        <v>0.36876597555045598</v>
      </c>
      <c r="G221" s="98">
        <f t="shared" si="13"/>
        <v>0.53155123949155703</v>
      </c>
      <c r="H221" s="98">
        <f t="shared" si="14"/>
        <v>0.40182312951419302</v>
      </c>
      <c r="I221" s="98">
        <f t="shared" si="15"/>
        <v>0.37069119988760701</v>
      </c>
      <c r="J221" s="98" cm="1">
        <f t="array" ref="J221">IFERROR(INDEX(DI_전체데이터!AN$3:AN$722,MATCH(A221&amp;B221,DI_전체데이터!$A$3:$A$722&amp;DI_전체데이터!$D$3:$D$722,0)),"")</f>
        <v>1.2297141692421394</v>
      </c>
    </row>
    <row r="222" spans="1:10" x14ac:dyDescent="0.3">
      <c r="A222" s="98" t="s">
        <v>106</v>
      </c>
      <c r="B222" s="98" t="s">
        <v>91</v>
      </c>
      <c r="C222" s="98">
        <v>0.36876597555045598</v>
      </c>
      <c r="D222" s="98">
        <v>0.19514881601242001</v>
      </c>
      <c r="E222" s="98" cm="1">
        <f t="array" ref="E222">IFERROR(INDEX(DI_전체데이터!AM$3:AM$722,MATCH(A222&amp;B222,DI_전체데이터!$A$3:$A$722&amp;DI_전체데이터!$D$3:$D$722,0)),"")</f>
        <v>2.788591644720269</v>
      </c>
      <c r="F222" s="98">
        <f t="shared" si="12"/>
        <v>0.53155123949155703</v>
      </c>
      <c r="G222" s="98">
        <f t="shared" si="13"/>
        <v>0.40182312951419302</v>
      </c>
      <c r="H222" s="98">
        <f t="shared" si="14"/>
        <v>0.37069119988760701</v>
      </c>
      <c r="I222" s="98">
        <f t="shared" si="15"/>
        <v>0.28396593536824</v>
      </c>
      <c r="J222" s="98" cm="1">
        <f t="array" ref="J222">IFERROR(INDEX(DI_전체데이터!AN$3:AN$722,MATCH(A222&amp;B222,DI_전체데이터!$A$3:$A$722&amp;DI_전체데이터!$D$3:$D$722,0)),"")</f>
        <v>1.8001703910163589</v>
      </c>
    </row>
    <row r="223" spans="1:10" x14ac:dyDescent="0.3">
      <c r="A223" s="98" t="s">
        <v>106</v>
      </c>
      <c r="B223" s="98" t="s">
        <v>92</v>
      </c>
      <c r="C223" s="98">
        <v>0.53155123949155703</v>
      </c>
      <c r="D223" s="98">
        <v>-0.16758745920055601</v>
      </c>
      <c r="E223" s="98" cm="1">
        <f t="array" ref="E223">IFERROR(INDEX(DI_전체데이터!AM$3:AM$722,MATCH(A223&amp;B223,DI_전체데이터!$A$3:$A$722&amp;DI_전체데이터!$D$3:$D$722,0)),"")</f>
        <v>3.6716611998500062</v>
      </c>
      <c r="F223" s="98">
        <f t="shared" si="12"/>
        <v>0.40182312951419302</v>
      </c>
      <c r="G223" s="98">
        <f t="shared" si="13"/>
        <v>0.37069119988760701</v>
      </c>
      <c r="H223" s="98">
        <f t="shared" si="14"/>
        <v>0.28396593536824</v>
      </c>
      <c r="I223" s="98">
        <f t="shared" si="15"/>
        <v>0.26556454359875098</v>
      </c>
      <c r="J223" s="98" cm="1">
        <f t="array" ref="J223">IFERROR(INDEX(DI_전체데이터!AN$3:AN$722,MATCH(A223&amp;B223,DI_전체데이터!$A$3:$A$722&amp;DI_전체데이터!$D$3:$D$722,0)),"")</f>
        <v>1.9823930030392116</v>
      </c>
    </row>
    <row r="224" spans="1:10" x14ac:dyDescent="0.3">
      <c r="A224" s="98" t="s">
        <v>106</v>
      </c>
      <c r="B224" s="98" t="s">
        <v>93</v>
      </c>
      <c r="C224" s="98">
        <v>0.40182312951419302</v>
      </c>
      <c r="D224" s="98">
        <v>-7.6837323659868603E-2</v>
      </c>
      <c r="E224" s="98" cm="1">
        <f t="array" ref="E224">IFERROR(INDEX(DI_전체데이터!AM$3:AM$722,MATCH(A224&amp;B224,DI_전체데이터!$A$3:$A$722&amp;DI_전체데이터!$D$3:$D$722,0)),"")</f>
        <v>1.6662311993387755</v>
      </c>
      <c r="F224" s="98">
        <f t="shared" si="12"/>
        <v>0.37069119988760701</v>
      </c>
      <c r="G224" s="98">
        <f t="shared" si="13"/>
        <v>0.28396593536824</v>
      </c>
      <c r="H224" s="98">
        <f t="shared" si="14"/>
        <v>0.26556454359875098</v>
      </c>
      <c r="I224" s="98">
        <f t="shared" si="15"/>
        <v>0.36475087949146601</v>
      </c>
      <c r="J224" s="98" cm="1">
        <f t="array" ref="J224">IFERROR(INDEX(DI_전체데이터!AN$3:AN$722,MATCH(A224&amp;B224,DI_전체데이터!$A$3:$A$722&amp;DI_전체데이터!$D$3:$D$722,0)),"")</f>
        <v>3.0848398057774808</v>
      </c>
    </row>
    <row r="225" spans="1:10" x14ac:dyDescent="0.3">
      <c r="A225" s="98" t="s">
        <v>106</v>
      </c>
      <c r="B225" s="98" t="s">
        <v>94</v>
      </c>
      <c r="C225" s="98">
        <v>0.37069119988760701</v>
      </c>
      <c r="D225" s="98">
        <v>-6.46831048157126E-3</v>
      </c>
      <c r="E225" s="98" cm="1">
        <f t="array" ref="E225">IFERROR(INDEX(DI_전체데이터!AM$3:AM$722,MATCH(A225&amp;B225,DI_전체데이터!$A$3:$A$722&amp;DI_전체데이터!$D$3:$D$722,0)),"")</f>
        <v>1.7364874631989375</v>
      </c>
      <c r="F225" s="98">
        <f t="shared" si="12"/>
        <v>0.28396593536824</v>
      </c>
      <c r="G225" s="98">
        <f t="shared" si="13"/>
        <v>0.26556454359875098</v>
      </c>
      <c r="H225" s="98">
        <f t="shared" si="14"/>
        <v>0.36475087949146601</v>
      </c>
      <c r="I225" s="98">
        <f t="shared" si="15"/>
        <v>0.45019958478671401</v>
      </c>
      <c r="J225" s="98" cm="1">
        <f t="array" ref="J225">IFERROR(INDEX(DI_전체데이터!AN$3:AN$722,MATCH(A225&amp;B225,DI_전체데이터!$A$3:$A$722&amp;DI_전체데이터!$D$3:$D$722,0)),"")</f>
        <v>2.2687428219322672</v>
      </c>
    </row>
    <row r="226" spans="1:10" x14ac:dyDescent="0.3">
      <c r="A226" s="98" t="s">
        <v>106</v>
      </c>
      <c r="B226" s="98" t="s">
        <v>95</v>
      </c>
      <c r="C226" s="98">
        <v>0.28396593536824</v>
      </c>
      <c r="D226" s="98">
        <v>8.6039672843601894E-2</v>
      </c>
      <c r="E226" s="98" cm="1">
        <f t="array" ref="E226">IFERROR(INDEX(DI_전체데이터!AM$3:AM$722,MATCH(A226&amp;B226,DI_전체데이터!$A$3:$A$722&amp;DI_전체데이터!$D$3:$D$722,0)),"")</f>
        <v>-1.1536807657333941</v>
      </c>
      <c r="F226" s="98">
        <f t="shared" si="12"/>
        <v>0.26556454359875098</v>
      </c>
      <c r="G226" s="98">
        <f t="shared" si="13"/>
        <v>0.36475087949146601</v>
      </c>
      <c r="H226" s="98">
        <f t="shared" si="14"/>
        <v>0.45019958478671401</v>
      </c>
      <c r="I226" s="98" t="str">
        <f t="shared" si="15"/>
        <v/>
      </c>
      <c r="J226" s="98" cm="1">
        <f t="array" ref="J226">IFERROR(INDEX(DI_전체데이터!AN$3:AN$722,MATCH(A226&amp;B226,DI_전체데이터!$A$3:$A$722&amp;DI_전체데이터!$D$3:$D$722,0)),"")</f>
        <v>-0.7131729083013072</v>
      </c>
    </row>
    <row r="227" spans="1:10" x14ac:dyDescent="0.3">
      <c r="A227" s="98" t="s">
        <v>106</v>
      </c>
      <c r="B227" s="98" t="s">
        <v>96</v>
      </c>
      <c r="C227" s="98">
        <v>0.26556454359875098</v>
      </c>
      <c r="D227" s="98">
        <v>1.01651761851928E-2</v>
      </c>
      <c r="E227" s="98" cm="1">
        <f t="array" ref="E227">IFERROR(INDEX(DI_전체데이터!AM$3:AM$722,MATCH(A227&amp;B227,DI_전체데이터!$A$3:$A$722&amp;DI_전체데이터!$D$3:$D$722,0)),"")</f>
        <v>-1.0395388394673555</v>
      </c>
      <c r="F227" s="98">
        <f t="shared" si="12"/>
        <v>0.36475087949146601</v>
      </c>
      <c r="G227" s="98">
        <f t="shared" si="13"/>
        <v>0.45019958478671401</v>
      </c>
      <c r="H227" s="98" t="str">
        <f t="shared" si="14"/>
        <v/>
      </c>
      <c r="I227" s="98" t="str">
        <f t="shared" si="15"/>
        <v/>
      </c>
      <c r="J227" s="98" cm="1">
        <f t="array" ref="J227">IFERROR(INDEX(DI_전체데이터!AN$3:AN$722,MATCH(A227&amp;B227,DI_전체데이터!$A$3:$A$722&amp;DI_전체데이터!$D$3:$D$722,0)),"")</f>
        <v>0.56417187205497699</v>
      </c>
    </row>
    <row r="228" spans="1:10" x14ac:dyDescent="0.3">
      <c r="A228" s="98" t="s">
        <v>106</v>
      </c>
      <c r="B228" s="98" t="s">
        <v>97</v>
      </c>
      <c r="C228" s="98">
        <v>0.36475087949146601</v>
      </c>
      <c r="D228" s="98">
        <v>-3.0292657325923601E-2</v>
      </c>
      <c r="E228" s="98" cm="1">
        <f t="array" ref="E228">IFERROR(INDEX(DI_전체데이터!AM$3:AM$722,MATCH(A228&amp;B228,DI_전체데이터!$A$3:$A$722&amp;DI_전체데이터!$D$3:$D$722,0)),"")</f>
        <v>-0.41974659638760026</v>
      </c>
      <c r="F228" s="98">
        <f t="shared" si="12"/>
        <v>0.45019958478671401</v>
      </c>
      <c r="G228" s="98" t="str">
        <f t="shared" si="13"/>
        <v/>
      </c>
      <c r="H228" s="98" t="str">
        <f t="shared" si="14"/>
        <v/>
      </c>
      <c r="I228" s="98" t="str">
        <f t="shared" si="15"/>
        <v/>
      </c>
      <c r="J228" s="98" cm="1">
        <f t="array" ref="J228">IFERROR(INDEX(DI_전체데이터!AN$3:AN$722,MATCH(A228&amp;B228,DI_전체데이터!$A$3:$A$722&amp;DI_전체데이터!$D$3:$D$722,0)),"")</f>
        <v>-0.91875739366042264</v>
      </c>
    </row>
    <row r="229" spans="1:10" x14ac:dyDescent="0.3">
      <c r="A229" s="98" t="s">
        <v>106</v>
      </c>
      <c r="B229" s="98" t="s">
        <v>98</v>
      </c>
      <c r="C229" s="98">
        <v>0.45019958478671401</v>
      </c>
      <c r="D229" s="98">
        <v>0.52219322187609996</v>
      </c>
      <c r="E229" s="98" cm="1">
        <f t="array" ref="E229">IFERROR(INDEX(DI_전체데이터!AM$3:AM$722,MATCH(A229&amp;B229,DI_전체데이터!$A$3:$A$722&amp;DI_전체데이터!$D$3:$D$722,0)),"")</f>
        <v>0.2176678332841635</v>
      </c>
      <c r="F229" s="98" t="str">
        <f t="shared" si="12"/>
        <v/>
      </c>
      <c r="G229" s="98" t="str">
        <f t="shared" si="13"/>
        <v/>
      </c>
      <c r="H229" s="98" t="str">
        <f t="shared" si="14"/>
        <v/>
      </c>
      <c r="I229" s="98" t="str">
        <f t="shared" si="15"/>
        <v/>
      </c>
      <c r="J229" s="98" cm="1">
        <f t="array" ref="J229">IFERROR(INDEX(DI_전체데이터!AN$3:AN$722,MATCH(A229&amp;B229,DI_전체데이터!$A$3:$A$722&amp;DI_전체데이터!$D$3:$D$722,0)),"")</f>
        <v>0.25868102248724822</v>
      </c>
    </row>
    <row r="230" spans="1:10" x14ac:dyDescent="0.3">
      <c r="A230" s="98" t="s">
        <v>107</v>
      </c>
      <c r="B230" s="98" t="s">
        <v>87</v>
      </c>
      <c r="C230" s="98">
        <v>0.35441522492001498</v>
      </c>
      <c r="D230" s="98">
        <v>0.18760328884783001</v>
      </c>
      <c r="E230" s="98" cm="1">
        <f t="array" ref="E230">IFERROR(INDEX(DI_전체데이터!AM$3:AM$722,MATCH(A230&amp;B230,DI_전체데이터!$A$3:$A$722&amp;DI_전체데이터!$D$3:$D$722,0)),"")</f>
        <v>-2.1615633867072579</v>
      </c>
      <c r="F230" s="98">
        <f t="shared" si="12"/>
        <v>0.32432459840098699</v>
      </c>
      <c r="G230" s="98">
        <f t="shared" si="13"/>
        <v>0.34867250071455602</v>
      </c>
      <c r="H230" s="98">
        <f t="shared" si="14"/>
        <v>0.42018606437126399</v>
      </c>
      <c r="I230" s="98">
        <f t="shared" si="15"/>
        <v>0.47653217690753102</v>
      </c>
      <c r="J230" s="98" cm="1">
        <f t="array" ref="J230">IFERROR(INDEX(DI_전체데이터!AN$3:AN$722,MATCH(A230&amp;B230,DI_전체데이터!$A$3:$A$722&amp;DI_전체데이터!$D$3:$D$722,0)),"")</f>
        <v>0.95381218021047054</v>
      </c>
    </row>
    <row r="231" spans="1:10" x14ac:dyDescent="0.3">
      <c r="A231" s="98" t="s">
        <v>107</v>
      </c>
      <c r="B231" s="98" t="s">
        <v>88</v>
      </c>
      <c r="C231" s="98">
        <v>0.32432459840098699</v>
      </c>
      <c r="D231" s="98">
        <v>-6.2853086083803106E-2</v>
      </c>
      <c r="E231" s="98" cm="1">
        <f t="array" ref="E231">IFERROR(INDEX(DI_전체데이터!AM$3:AM$722,MATCH(A231&amp;B231,DI_전체데이터!$A$3:$A$722&amp;DI_전체데이터!$D$3:$D$722,0)),"")</f>
        <v>-0.74490126249591793</v>
      </c>
      <c r="F231" s="98">
        <f t="shared" si="12"/>
        <v>0.34867250071455602</v>
      </c>
      <c r="G231" s="98">
        <f t="shared" si="13"/>
        <v>0.42018606437126399</v>
      </c>
      <c r="H231" s="98">
        <f t="shared" si="14"/>
        <v>0.47653217690753102</v>
      </c>
      <c r="I231" s="98">
        <f t="shared" si="15"/>
        <v>0.438416360948442</v>
      </c>
      <c r="J231" s="98" cm="1">
        <f t="array" ref="J231">IFERROR(INDEX(DI_전체데이터!AN$3:AN$722,MATCH(A231&amp;B231,DI_전체데이터!$A$3:$A$722&amp;DI_전체데이터!$D$3:$D$722,0)),"")</f>
        <v>0.95381218021047054</v>
      </c>
    </row>
    <row r="232" spans="1:10" x14ac:dyDescent="0.3">
      <c r="A232" s="98" t="s">
        <v>107</v>
      </c>
      <c r="B232" s="98" t="s">
        <v>89</v>
      </c>
      <c r="C232" s="98">
        <v>0.34867250071455602</v>
      </c>
      <c r="D232" s="98">
        <v>-3.7148097731987098E-3</v>
      </c>
      <c r="E232" s="98" cm="1">
        <f t="array" ref="E232">IFERROR(INDEX(DI_전체데이터!AM$3:AM$722,MATCH(A232&amp;B232,DI_전체데이터!$A$3:$A$722&amp;DI_전체데이터!$D$3:$D$722,0)),"")</f>
        <v>-0.48752775806164511</v>
      </c>
      <c r="F232" s="98">
        <f t="shared" si="12"/>
        <v>0.42018606437126399</v>
      </c>
      <c r="G232" s="98">
        <f t="shared" si="13"/>
        <v>0.47653217690753102</v>
      </c>
      <c r="H232" s="98">
        <f t="shared" si="14"/>
        <v>0.438416360948442</v>
      </c>
      <c r="I232" s="98">
        <f t="shared" si="15"/>
        <v>0.53047819728214196</v>
      </c>
      <c r="J232" s="98" cm="1">
        <f t="array" ref="J232">IFERROR(INDEX(DI_전체데이터!AN$3:AN$722,MATCH(A232&amp;B232,DI_전체데이터!$A$3:$A$722&amp;DI_전체데이터!$D$3:$D$722,0)),"")</f>
        <v>0.28556139901891431</v>
      </c>
    </row>
    <row r="233" spans="1:10" x14ac:dyDescent="0.3">
      <c r="A233" s="98" t="s">
        <v>107</v>
      </c>
      <c r="B233" s="98" t="s">
        <v>90</v>
      </c>
      <c r="C233" s="98">
        <v>0.42018606437126399</v>
      </c>
      <c r="D233" s="98">
        <v>5.7297604755106299E-2</v>
      </c>
      <c r="E233" s="98" cm="1">
        <f t="array" ref="E233">IFERROR(INDEX(DI_전체데이터!AM$3:AM$722,MATCH(A233&amp;B233,DI_전체데이터!$A$3:$A$722&amp;DI_전체데이터!$D$3:$D$722,0)),"")</f>
        <v>-0.31622776601683789</v>
      </c>
      <c r="F233" s="98">
        <f t="shared" si="12"/>
        <v>0.47653217690753102</v>
      </c>
      <c r="G233" s="98">
        <f t="shared" si="13"/>
        <v>0.438416360948442</v>
      </c>
      <c r="H233" s="98">
        <f t="shared" si="14"/>
        <v>0.53047819728214196</v>
      </c>
      <c r="I233" s="98">
        <f t="shared" si="15"/>
        <v>0.50512249057165204</v>
      </c>
      <c r="J233" s="98" cm="1">
        <f t="array" ref="J233">IFERROR(INDEX(DI_전체데이터!AN$3:AN$722,MATCH(A233&amp;B233,DI_전체데이터!$A$3:$A$722&amp;DI_전체데이터!$D$3:$D$722,0)),"")</f>
        <v>0.13134968028240301</v>
      </c>
    </row>
    <row r="234" spans="1:10" x14ac:dyDescent="0.3">
      <c r="A234" s="98" t="s">
        <v>107</v>
      </c>
      <c r="B234" s="98" t="s">
        <v>91</v>
      </c>
      <c r="C234" s="98">
        <v>0.47653217690753102</v>
      </c>
      <c r="D234" s="98">
        <v>5.0270736156701801E-2</v>
      </c>
      <c r="E234" s="98" cm="1">
        <f t="array" ref="E234">IFERROR(INDEX(DI_전체데이터!AM$3:AM$722,MATCH(A234&amp;B234,DI_전체데이터!$A$3:$A$722&amp;DI_전체데이터!$D$3:$D$722,0)),"")</f>
        <v>0.37747238999947125</v>
      </c>
      <c r="F234" s="98">
        <f t="shared" si="12"/>
        <v>0.438416360948442</v>
      </c>
      <c r="G234" s="98">
        <f t="shared" si="13"/>
        <v>0.53047819728214196</v>
      </c>
      <c r="H234" s="98">
        <f t="shared" si="14"/>
        <v>0.50512249057165204</v>
      </c>
      <c r="I234" s="98">
        <f t="shared" si="15"/>
        <v>0.516077405508928</v>
      </c>
      <c r="J234" s="98" cm="1">
        <f t="array" ref="J234">IFERROR(INDEX(DI_전체데이터!AN$3:AN$722,MATCH(A234&amp;B234,DI_전체데이터!$A$3:$A$722&amp;DI_전체데이터!$D$3:$D$722,0)),"")</f>
        <v>-0.28785385115589934</v>
      </c>
    </row>
    <row r="235" spans="1:10" x14ac:dyDescent="0.3">
      <c r="A235" s="98" t="s">
        <v>107</v>
      </c>
      <c r="B235" s="98" t="s">
        <v>92</v>
      </c>
      <c r="C235" s="98">
        <v>0.438416360948442</v>
      </c>
      <c r="D235" s="98">
        <v>5.3956773600473698E-2</v>
      </c>
      <c r="E235" s="98" cm="1">
        <f t="array" ref="E235">IFERROR(INDEX(DI_전체데이터!AM$3:AM$722,MATCH(A235&amp;B235,DI_전체데이터!$A$3:$A$722&amp;DI_전체데이터!$D$3:$D$722,0)),"")</f>
        <v>7.0931013415464594E-2</v>
      </c>
      <c r="F235" s="98">
        <f t="shared" si="12"/>
        <v>0.53047819728214196</v>
      </c>
      <c r="G235" s="98">
        <f t="shared" si="13"/>
        <v>0.50512249057165204</v>
      </c>
      <c r="H235" s="98">
        <f t="shared" si="14"/>
        <v>0.516077405508928</v>
      </c>
      <c r="I235" s="98">
        <f t="shared" si="15"/>
        <v>0.42584336831407799</v>
      </c>
      <c r="J235" s="98" cm="1">
        <f t="array" ref="J235">IFERROR(INDEX(DI_전체데이터!AN$3:AN$722,MATCH(A235&amp;B235,DI_전체데이터!$A$3:$A$722&amp;DI_전체데이터!$D$3:$D$722,0)),"")</f>
        <v>0.76514737981261383</v>
      </c>
    </row>
    <row r="236" spans="1:10" x14ac:dyDescent="0.3">
      <c r="A236" s="98" t="s">
        <v>107</v>
      </c>
      <c r="B236" s="98" t="s">
        <v>93</v>
      </c>
      <c r="C236" s="98">
        <v>0.53047819728214196</v>
      </c>
      <c r="D236" s="98">
        <v>7.4149651597965605E-2</v>
      </c>
      <c r="E236" s="98" cm="1">
        <f t="array" ref="E236">IFERROR(INDEX(DI_전체데이터!AM$3:AM$722,MATCH(A236&amp;B236,DI_전체데이터!$A$3:$A$722&amp;DI_전체데이터!$D$3:$D$722,0)),"")</f>
        <v>0.38610847517404623</v>
      </c>
      <c r="F236" s="98">
        <f t="shared" si="12"/>
        <v>0.50512249057165204</v>
      </c>
      <c r="G236" s="98">
        <f t="shared" si="13"/>
        <v>0.516077405508928</v>
      </c>
      <c r="H236" s="98">
        <f t="shared" si="14"/>
        <v>0.42584336831407799</v>
      </c>
      <c r="I236" s="98">
        <f t="shared" si="15"/>
        <v>0.31496345227348999</v>
      </c>
      <c r="J236" s="98" cm="1">
        <f t="array" ref="J236">IFERROR(INDEX(DI_전체데이터!AN$3:AN$722,MATCH(A236&amp;B236,DI_전체데이터!$A$3:$A$722&amp;DI_전체데이터!$D$3:$D$722,0)),"")</f>
        <v>1.6561484214013547</v>
      </c>
    </row>
    <row r="237" spans="1:10" x14ac:dyDescent="0.3">
      <c r="A237" s="98" t="s">
        <v>107</v>
      </c>
      <c r="B237" s="98" t="s">
        <v>94</v>
      </c>
      <c r="C237" s="98">
        <v>0.50512249057165204</v>
      </c>
      <c r="D237" s="98">
        <v>-0.40746865401348897</v>
      </c>
      <c r="E237" s="98" cm="1">
        <f t="array" ref="E237">IFERROR(INDEX(DI_전체데이터!AM$3:AM$722,MATCH(A237&amp;B237,DI_전체데이터!$A$3:$A$722&amp;DI_전체데이터!$D$3:$D$722,0)),"")</f>
        <v>1.3745567545951374</v>
      </c>
      <c r="F237" s="98">
        <f t="shared" si="12"/>
        <v>0.516077405508928</v>
      </c>
      <c r="G237" s="98">
        <f t="shared" si="13"/>
        <v>0.42584336831407799</v>
      </c>
      <c r="H237" s="98">
        <f t="shared" si="14"/>
        <v>0.31496345227348999</v>
      </c>
      <c r="I237" s="98">
        <f t="shared" si="15"/>
        <v>0.31807707535380902</v>
      </c>
      <c r="J237" s="98" cm="1">
        <f t="array" ref="J237">IFERROR(INDEX(DI_전체데이터!AN$3:AN$722,MATCH(A237&amp;B237,DI_전체데이터!$A$3:$A$722&amp;DI_전체데이터!$D$3:$D$722,0)),"")</f>
        <v>-1.0168547033648703</v>
      </c>
    </row>
    <row r="238" spans="1:10" x14ac:dyDescent="0.3">
      <c r="A238" s="98" t="s">
        <v>107</v>
      </c>
      <c r="B238" s="98" t="s">
        <v>95</v>
      </c>
      <c r="C238" s="98">
        <v>0.516077405508928</v>
      </c>
      <c r="D238" s="98">
        <v>0.35617973807454401</v>
      </c>
      <c r="E238" s="98" cm="1">
        <f t="array" ref="E238">IFERROR(INDEX(DI_전체데이터!AM$3:AM$722,MATCH(A238&amp;B238,DI_전체데이터!$A$3:$A$722&amp;DI_전체데이터!$D$3:$D$722,0)),"")</f>
        <v>1.7200839268483987</v>
      </c>
      <c r="F238" s="98">
        <f t="shared" si="12"/>
        <v>0.42584336831407799</v>
      </c>
      <c r="G238" s="98">
        <f t="shared" si="13"/>
        <v>0.31496345227348999</v>
      </c>
      <c r="H238" s="98">
        <f t="shared" si="14"/>
        <v>0.31807707535380902</v>
      </c>
      <c r="I238" s="98" t="str">
        <f t="shared" si="15"/>
        <v/>
      </c>
      <c r="J238" s="98" cm="1">
        <f t="array" ref="J238">IFERROR(INDEX(DI_전체데이터!AN$3:AN$722,MATCH(A238&amp;B238,DI_전체데이터!$A$3:$A$722&amp;DI_전체데이터!$D$3:$D$722,0)),"")</f>
        <v>0.91769699502669555</v>
      </c>
    </row>
    <row r="239" spans="1:10" x14ac:dyDescent="0.3">
      <c r="A239" s="98" t="s">
        <v>107</v>
      </c>
      <c r="B239" s="98" t="s">
        <v>96</v>
      </c>
      <c r="C239" s="98">
        <v>0.42584336831407799</v>
      </c>
      <c r="D239" s="98">
        <v>-6.4945882279371106E-2</v>
      </c>
      <c r="E239" s="98" cm="1">
        <f t="array" ref="E239">IFERROR(INDEX(DI_전체데이터!AM$3:AM$722,MATCH(A239&amp;B239,DI_전체데이터!$A$3:$A$722&amp;DI_전체데이터!$D$3:$D$722,0)),"")</f>
        <v>1.4296591319768712</v>
      </c>
      <c r="F239" s="98">
        <f t="shared" si="12"/>
        <v>0.31496345227348999</v>
      </c>
      <c r="G239" s="98">
        <f t="shared" si="13"/>
        <v>0.31807707535380902</v>
      </c>
      <c r="H239" s="98" t="str">
        <f t="shared" si="14"/>
        <v/>
      </c>
      <c r="I239" s="98" t="str">
        <f t="shared" si="15"/>
        <v/>
      </c>
      <c r="J239" s="98" cm="1">
        <f t="array" ref="J239">IFERROR(INDEX(DI_전체데이터!AN$3:AN$722,MATCH(A239&amp;B239,DI_전체데이터!$A$3:$A$722&amp;DI_전체데이터!$D$3:$D$722,0)),"")</f>
        <v>0.69494673462951095</v>
      </c>
    </row>
    <row r="240" spans="1:10" x14ac:dyDescent="0.3">
      <c r="A240" s="98" t="s">
        <v>107</v>
      </c>
      <c r="B240" s="98" t="s">
        <v>97</v>
      </c>
      <c r="C240" s="98">
        <v>0.31496345227348999</v>
      </c>
      <c r="D240" s="98">
        <v>-8.5814346798859395E-2</v>
      </c>
      <c r="E240" s="98" cm="1">
        <f t="array" ref="E240">IFERROR(INDEX(DI_전체데이터!AM$3:AM$722,MATCH(A240&amp;B240,DI_전체데이터!$A$3:$A$722&amp;DI_전체데이터!$D$3:$D$722,0)),"")</f>
        <v>1.4296591319768712</v>
      </c>
      <c r="F240" s="98">
        <f t="shared" si="12"/>
        <v>0.31807707535380902</v>
      </c>
      <c r="G240" s="98" t="str">
        <f t="shared" si="13"/>
        <v/>
      </c>
      <c r="H240" s="98" t="str">
        <f t="shared" si="14"/>
        <v/>
      </c>
      <c r="I240" s="98" t="str">
        <f t="shared" si="15"/>
        <v/>
      </c>
      <c r="J240" s="98" cm="1">
        <f t="array" ref="J240">IFERROR(INDEX(DI_전체데이터!AN$3:AN$722,MATCH(A240&amp;B240,DI_전체데이터!$A$3:$A$722&amp;DI_전체데이터!$D$3:$D$722,0)),"")</f>
        <v>0.91769699502669555</v>
      </c>
    </row>
    <row r="241" spans="1:10" x14ac:dyDescent="0.3">
      <c r="A241" s="98" t="s">
        <v>107</v>
      </c>
      <c r="B241" s="98" t="s">
        <v>98</v>
      </c>
      <c r="C241" s="98">
        <v>0.31807707535380902</v>
      </c>
      <c r="D241" s="98">
        <v>0.14711520898826999</v>
      </c>
      <c r="E241" s="98" cm="1">
        <f t="array" ref="E241">IFERROR(INDEX(DI_전체데이터!AM$3:AM$722,MATCH(A241&amp;B241,DI_전체데이터!$A$3:$A$722&amp;DI_전체데이터!$D$3:$D$722,0)),"")</f>
        <v>2.9199087138317168</v>
      </c>
      <c r="F241" s="98" t="str">
        <f t="shared" si="12"/>
        <v/>
      </c>
      <c r="G241" s="98" t="str">
        <f t="shared" si="13"/>
        <v/>
      </c>
      <c r="H241" s="98" t="str">
        <f t="shared" si="14"/>
        <v/>
      </c>
      <c r="I241" s="98" t="str">
        <f t="shared" si="15"/>
        <v/>
      </c>
      <c r="J241" s="98" cm="1">
        <f t="array" ref="J241">IFERROR(INDEX(DI_전체데이터!AN$3:AN$722,MATCH(A241&amp;B241,DI_전체데이터!$A$3:$A$722&amp;DI_전체데이터!$D$3:$D$722,0)),"")</f>
        <v>2.6695953437954723E-2</v>
      </c>
    </row>
    <row r="242" spans="1:10" x14ac:dyDescent="0.3">
      <c r="A242" s="98" t="s">
        <v>119</v>
      </c>
      <c r="B242" s="98" t="s">
        <v>87</v>
      </c>
      <c r="C242" s="98">
        <v>0.34561551502389498</v>
      </c>
      <c r="D242" s="98">
        <v>1.17894582102779E-2</v>
      </c>
      <c r="E242" s="98" cm="1">
        <f t="array" ref="E242">IFERROR(INDEX(DI_전체데이터!AM$3:AM$722,MATCH(A242&amp;B242,DI_전체데이터!$A$3:$A$722&amp;DI_전체데이터!$D$3:$D$722,0)),"")</f>
        <v>-0.87592188870697085</v>
      </c>
      <c r="F242" s="98">
        <f t="shared" si="12"/>
        <v>0.20911742331570801</v>
      </c>
      <c r="G242" s="98">
        <f t="shared" si="13"/>
        <v>0.234654010589288</v>
      </c>
      <c r="H242" s="98">
        <f t="shared" si="14"/>
        <v>0.29758913900933698</v>
      </c>
      <c r="I242" s="98">
        <f t="shared" si="15"/>
        <v>0.472918757310752</v>
      </c>
      <c r="J242" s="98" cm="1">
        <f t="array" ref="J242">IFERROR(INDEX(DI_전체데이터!AN$3:AN$722,MATCH(A242&amp;B242,DI_전체데이터!$A$3:$A$722&amp;DI_전체데이터!$D$3:$D$722,0)),"")</f>
        <v>-2.8495575674888358</v>
      </c>
    </row>
    <row r="243" spans="1:10" x14ac:dyDescent="0.3">
      <c r="A243" s="98" t="s">
        <v>119</v>
      </c>
      <c r="B243" s="98" t="s">
        <v>88</v>
      </c>
      <c r="C243" s="98">
        <v>0.20911742331570801</v>
      </c>
      <c r="D243" s="98">
        <v>2.0320743189253501E-2</v>
      </c>
      <c r="E243" s="98" cm="1">
        <f t="array" ref="E243">IFERROR(INDEX(DI_전체데이터!AM$3:AM$722,MATCH(A243&amp;B243,DI_전체데이터!$A$3:$A$722&amp;DI_전체데이터!$D$3:$D$722,0)),"")</f>
        <v>-1.1349387141539125</v>
      </c>
      <c r="F243" s="98">
        <f t="shared" si="12"/>
        <v>0.234654010589288</v>
      </c>
      <c r="G243" s="98">
        <f t="shared" si="13"/>
        <v>0.29758913900933698</v>
      </c>
      <c r="H243" s="98">
        <f t="shared" si="14"/>
        <v>0.472918757310752</v>
      </c>
      <c r="I243" s="98">
        <f t="shared" si="15"/>
        <v>0.39712806825234498</v>
      </c>
      <c r="J243" s="98" cm="1">
        <f t="array" ref="J243">IFERROR(INDEX(DI_전체데이터!AN$3:AN$722,MATCH(A243&amp;B243,DI_전체데이터!$A$3:$A$722&amp;DI_전체데이터!$D$3:$D$722,0)),"")</f>
        <v>-0.25348520520609341</v>
      </c>
    </row>
    <row r="244" spans="1:10" x14ac:dyDescent="0.3">
      <c r="A244" s="98" t="s">
        <v>119</v>
      </c>
      <c r="B244" s="98" t="s">
        <v>89</v>
      </c>
      <c r="C244" s="98">
        <v>0.234654010589288</v>
      </c>
      <c r="D244" s="98">
        <v>0.14688071087176199</v>
      </c>
      <c r="E244" s="98" cm="1">
        <f t="array" ref="E244">IFERROR(INDEX(DI_전체데이터!AM$3:AM$722,MATCH(A244&amp;B244,DI_전체데이터!$A$3:$A$722&amp;DI_전체데이터!$D$3:$D$722,0)),"")</f>
        <v>-2.349944207312578</v>
      </c>
      <c r="F244" s="98">
        <f t="shared" si="12"/>
        <v>0.29758913900933698</v>
      </c>
      <c r="G244" s="98">
        <f t="shared" si="13"/>
        <v>0.472918757310752</v>
      </c>
      <c r="H244" s="98">
        <f t="shared" si="14"/>
        <v>0.39712806825234498</v>
      </c>
      <c r="I244" s="98">
        <f t="shared" si="15"/>
        <v>0.43877789686489099</v>
      </c>
      <c r="J244" s="98" cm="1">
        <f t="array" ref="J244">IFERROR(INDEX(DI_전체데이터!AN$3:AN$722,MATCH(A244&amp;B244,DI_전체데이터!$A$3:$A$722&amp;DI_전체데이터!$D$3:$D$722,0)),"")</f>
        <v>-1.036427663672312</v>
      </c>
    </row>
    <row r="245" spans="1:10" x14ac:dyDescent="0.3">
      <c r="A245" s="98" t="s">
        <v>119</v>
      </c>
      <c r="B245" s="98" t="s">
        <v>90</v>
      </c>
      <c r="C245" s="98">
        <v>0.29758913900933698</v>
      </c>
      <c r="D245" s="98">
        <v>-1.09689540089334E-2</v>
      </c>
      <c r="E245" s="98" cm="1">
        <f t="array" ref="E245">IFERROR(INDEX(DI_전체데이터!AM$3:AM$722,MATCH(A245&amp;B245,DI_전체데이터!$A$3:$A$722&amp;DI_전체데이터!$D$3:$D$722,0)),"")</f>
        <v>-3.3951551322575133</v>
      </c>
      <c r="F245" s="98">
        <f t="shared" si="12"/>
        <v>0.472918757310752</v>
      </c>
      <c r="G245" s="98">
        <f t="shared" si="13"/>
        <v>0.39712806825234498</v>
      </c>
      <c r="H245" s="98">
        <f t="shared" si="14"/>
        <v>0.43877789686489099</v>
      </c>
      <c r="I245" s="98">
        <f t="shared" si="15"/>
        <v>0.43906162128496901</v>
      </c>
      <c r="J245" s="98" cm="1">
        <f t="array" ref="J245">IFERROR(INDEX(DI_전체데이터!AN$3:AN$722,MATCH(A245&amp;B245,DI_전체데이터!$A$3:$A$722&amp;DI_전체데이터!$D$3:$D$722,0)),"")</f>
        <v>-2.0395049130923431</v>
      </c>
    </row>
    <row r="246" spans="1:10" x14ac:dyDescent="0.3">
      <c r="A246" s="98" t="s">
        <v>119</v>
      </c>
      <c r="B246" s="98" t="s">
        <v>91</v>
      </c>
      <c r="C246" s="98">
        <v>0.472918757310752</v>
      </c>
      <c r="D246" s="98">
        <v>0.34451053064118398</v>
      </c>
      <c r="E246" s="98" cm="1">
        <f t="array" ref="E246">IFERROR(INDEX(DI_전체데이터!AM$3:AM$722,MATCH(A246&amp;B246,DI_전체데이터!$A$3:$A$722&amp;DI_전체데이터!$D$3:$D$722,0)),"")</f>
        <v>1.5344987505579992</v>
      </c>
      <c r="F246" s="98">
        <f t="shared" si="12"/>
        <v>0.39712806825234498</v>
      </c>
      <c r="G246" s="98">
        <f t="shared" si="13"/>
        <v>0.43877789686489099</v>
      </c>
      <c r="H246" s="98">
        <f t="shared" si="14"/>
        <v>0.43906162128496901</v>
      </c>
      <c r="I246" s="98">
        <f t="shared" si="15"/>
        <v>0.27167974526074101</v>
      </c>
      <c r="J246" s="98" cm="1">
        <f t="array" ref="J246">IFERROR(INDEX(DI_전체데이터!AN$3:AN$722,MATCH(A246&amp;B246,DI_전체데이터!$A$3:$A$722&amp;DI_전체데이터!$D$3:$D$722,0)),"")</f>
        <v>-1.4448324088636331</v>
      </c>
    </row>
    <row r="247" spans="1:10" x14ac:dyDescent="0.3">
      <c r="A247" s="98" t="s">
        <v>119</v>
      </c>
      <c r="B247" s="98" t="s">
        <v>92</v>
      </c>
      <c r="C247" s="98">
        <v>0.39712806825234498</v>
      </c>
      <c r="D247" s="98">
        <v>0.15928291918805701</v>
      </c>
      <c r="E247" s="98" cm="1">
        <f t="array" ref="E247">IFERROR(INDEX(DI_전체데이터!AM$3:AM$722,MATCH(A247&amp;B247,DI_전체데이터!$A$3:$A$722&amp;DI_전체데이터!$D$3:$D$722,0)),"")</f>
        <v>-0.92358606570846324</v>
      </c>
      <c r="F247" s="98">
        <f t="shared" si="12"/>
        <v>0.43877789686489099</v>
      </c>
      <c r="G247" s="98">
        <f t="shared" si="13"/>
        <v>0.43906162128496901</v>
      </c>
      <c r="H247" s="98">
        <f t="shared" si="14"/>
        <v>0.27167974526074101</v>
      </c>
      <c r="I247" s="98">
        <f t="shared" si="15"/>
        <v>0.37568248357690398</v>
      </c>
      <c r="J247" s="98" cm="1">
        <f t="array" ref="J247">IFERROR(INDEX(DI_전체데이터!AN$3:AN$722,MATCH(A247&amp;B247,DI_전체데이터!$A$3:$A$722&amp;DI_전체데이터!$D$3:$D$722,0)),"")</f>
        <v>-0.92734290143185949</v>
      </c>
    </row>
    <row r="248" spans="1:10" x14ac:dyDescent="0.3">
      <c r="A248" s="98" t="s">
        <v>119</v>
      </c>
      <c r="B248" s="98" t="s">
        <v>93</v>
      </c>
      <c r="C248" s="98">
        <v>0.43877789686489099</v>
      </c>
      <c r="D248" s="98">
        <v>2.6380596643837E-2</v>
      </c>
      <c r="E248" s="98" cm="1">
        <f t="array" ref="E248">IFERROR(INDEX(DI_전체데이터!AM$3:AM$722,MATCH(A248&amp;B248,DI_전체데이터!$A$3:$A$722&amp;DI_전체데이터!$D$3:$D$722,0)),"")</f>
        <v>-1.4685786778979106</v>
      </c>
      <c r="F248" s="98">
        <f t="shared" si="12"/>
        <v>0.43906162128496901</v>
      </c>
      <c r="G248" s="98">
        <f t="shared" si="13"/>
        <v>0.27167974526074101</v>
      </c>
      <c r="H248" s="98">
        <f t="shared" si="14"/>
        <v>0.37568248357690398</v>
      </c>
      <c r="I248" s="98">
        <f t="shared" si="15"/>
        <v>0.37938830514715599</v>
      </c>
      <c r="J248" s="98" cm="1">
        <f t="array" ref="J248">IFERROR(INDEX(DI_전체데이터!AN$3:AN$722,MATCH(A248&amp;B248,DI_전체데이터!$A$3:$A$722&amp;DI_전체데이터!$D$3:$D$722,0)),"")</f>
        <v>-0.38829133119042597</v>
      </c>
    </row>
    <row r="249" spans="1:10" x14ac:dyDescent="0.3">
      <c r="A249" s="98" t="s">
        <v>119</v>
      </c>
      <c r="B249" s="98" t="s">
        <v>94</v>
      </c>
      <c r="C249" s="98">
        <v>0.43906162128496901</v>
      </c>
      <c r="D249" s="98">
        <v>1.9680178888986401E-2</v>
      </c>
      <c r="E249" s="98" cm="1">
        <f t="array" ref="E249">IFERROR(INDEX(DI_전체데이터!AM$3:AM$722,MATCH(A249&amp;B249,DI_전체데이터!$A$3:$A$722&amp;DI_전체데이터!$D$3:$D$722,0)),"")</f>
        <v>-1.3747590956424647</v>
      </c>
      <c r="F249" s="98">
        <f t="shared" si="12"/>
        <v>0.27167974526074101</v>
      </c>
      <c r="G249" s="98">
        <f t="shared" si="13"/>
        <v>0.37568248357690398</v>
      </c>
      <c r="H249" s="98">
        <f t="shared" si="14"/>
        <v>0.37938830514715599</v>
      </c>
      <c r="I249" s="98">
        <f t="shared" si="15"/>
        <v>0.29596018355268899</v>
      </c>
      <c r="J249" s="98" cm="1">
        <f t="array" ref="J249">IFERROR(INDEX(DI_전체데이터!AN$3:AN$722,MATCH(A249&amp;B249,DI_전체데이터!$A$3:$A$722&amp;DI_전체데이터!$D$3:$D$722,0)),"")</f>
        <v>-1.9335724992158678</v>
      </c>
    </row>
    <row r="250" spans="1:10" x14ac:dyDescent="0.3">
      <c r="A250" s="98" t="s">
        <v>119</v>
      </c>
      <c r="B250" s="98" t="s">
        <v>95</v>
      </c>
      <c r="C250" s="98">
        <v>0.27167974526074101</v>
      </c>
      <c r="D250" s="98">
        <v>-4.33200469915693E-2</v>
      </c>
      <c r="E250" s="98" cm="1">
        <f t="array" ref="E250">IFERROR(INDEX(DI_전체데이터!AM$3:AM$722,MATCH(A250&amp;B250,DI_전체데이터!$A$3:$A$722&amp;DI_전체데이터!$D$3:$D$722,0)),"")</f>
        <v>-2.2218482775957629</v>
      </c>
      <c r="F250" s="98">
        <f t="shared" si="12"/>
        <v>0.37568248357690398</v>
      </c>
      <c r="G250" s="98">
        <f t="shared" si="13"/>
        <v>0.37938830514715599</v>
      </c>
      <c r="H250" s="98">
        <f t="shared" si="14"/>
        <v>0.29596018355268899</v>
      </c>
      <c r="I250" s="98" t="str">
        <f t="shared" si="15"/>
        <v/>
      </c>
      <c r="J250" s="98" cm="1">
        <f t="array" ref="J250">IFERROR(INDEX(DI_전체데이터!AN$3:AN$722,MATCH(A250&amp;B250,DI_전체데이터!$A$3:$A$722&amp;DI_전체데이터!$D$3:$D$722,0)),"")</f>
        <v>-1.7250956942930731</v>
      </c>
    </row>
    <row r="251" spans="1:10" x14ac:dyDescent="0.3">
      <c r="A251" s="98" t="s">
        <v>119</v>
      </c>
      <c r="B251" s="98" t="s">
        <v>96</v>
      </c>
      <c r="C251" s="98">
        <v>0.37568248357690398</v>
      </c>
      <c r="D251" s="98">
        <v>0.40679272902193397</v>
      </c>
      <c r="E251" s="98" cm="1">
        <f t="array" ref="E251">IFERROR(INDEX(DI_전체데이터!AM$3:AM$722,MATCH(A251&amp;B251,DI_전체데이터!$A$3:$A$722&amp;DI_전체데이터!$D$3:$D$722,0)),"")</f>
        <v>-1.1935314003390332</v>
      </c>
      <c r="F251" s="98">
        <f t="shared" si="12"/>
        <v>0.37938830514715599</v>
      </c>
      <c r="G251" s="98">
        <f t="shared" si="13"/>
        <v>0.29596018355268899</v>
      </c>
      <c r="H251" s="98" t="str">
        <f t="shared" si="14"/>
        <v/>
      </c>
      <c r="I251" s="98" t="str">
        <f t="shared" si="15"/>
        <v/>
      </c>
      <c r="J251" s="98" cm="1">
        <f t="array" ref="J251">IFERROR(INDEX(DI_전체데이터!AN$3:AN$722,MATCH(A251&amp;B251,DI_전체데이터!$A$3:$A$722&amp;DI_전체데이터!$D$3:$D$722,0)),"")</f>
        <v>-2.1694530439925583</v>
      </c>
    </row>
    <row r="252" spans="1:10" x14ac:dyDescent="0.3">
      <c r="A252" s="98" t="s">
        <v>119</v>
      </c>
      <c r="B252" s="98" t="s">
        <v>97</v>
      </c>
      <c r="C252" s="98">
        <v>0.37938830514715599</v>
      </c>
      <c r="D252" s="98">
        <v>5.0825457424202802E-2</v>
      </c>
      <c r="E252" s="98" cm="1">
        <f t="array" ref="E252">IFERROR(INDEX(DI_전체데이터!AM$3:AM$722,MATCH(A252&amp;B252,DI_전체데이터!$A$3:$A$722&amp;DI_전체데이터!$D$3:$D$722,0)),"")</f>
        <v>-1.7120750073604709</v>
      </c>
      <c r="F252" s="98">
        <f t="shared" si="12"/>
        <v>0.29596018355268899</v>
      </c>
      <c r="G252" s="98" t="str">
        <f t="shared" si="13"/>
        <v/>
      </c>
      <c r="H252" s="98" t="str">
        <f t="shared" si="14"/>
        <v/>
      </c>
      <c r="I252" s="98" t="str">
        <f t="shared" si="15"/>
        <v/>
      </c>
      <c r="J252" s="98" cm="1">
        <f t="array" ref="J252">IFERROR(INDEX(DI_전체데이터!AN$3:AN$722,MATCH(A252&amp;B252,DI_전체데이터!$A$3:$A$722&amp;DI_전체데이터!$D$3:$D$722,0)),"")</f>
        <v>0.37006474651024468</v>
      </c>
    </row>
    <row r="253" spans="1:10" x14ac:dyDescent="0.3">
      <c r="A253" s="98" t="s">
        <v>119</v>
      </c>
      <c r="B253" s="98" t="s">
        <v>98</v>
      </c>
      <c r="C253" s="98">
        <v>0.29596018355268899</v>
      </c>
      <c r="D253" s="98">
        <v>7.9681434348593205E-2</v>
      </c>
      <c r="E253" s="98" cm="1">
        <f t="array" ref="E253">IFERROR(INDEX(DI_전체데이터!AM$3:AM$722,MATCH(A253&amp;B253,DI_전체데이터!$A$3:$A$722&amp;DI_전체데이터!$D$3:$D$722,0)),"")</f>
        <v>-1.5304045566186992</v>
      </c>
      <c r="F253" s="98" t="str">
        <f t="shared" si="12"/>
        <v/>
      </c>
      <c r="G253" s="98" t="str">
        <f t="shared" si="13"/>
        <v/>
      </c>
      <c r="H253" s="98" t="str">
        <f t="shared" si="14"/>
        <v/>
      </c>
      <c r="I253" s="98" t="str">
        <f t="shared" si="15"/>
        <v/>
      </c>
      <c r="J253" s="98" cm="1">
        <f t="array" ref="J253">IFERROR(INDEX(DI_전체데이터!AN$3:AN$722,MATCH(A253&amp;B253,DI_전체데이터!$A$3:$A$722&amp;DI_전체데이터!$D$3:$D$722,0)),"")</f>
        <v>-2.2487457910990409</v>
      </c>
    </row>
    <row r="254" spans="1:10" x14ac:dyDescent="0.3">
      <c r="A254" s="98" t="s">
        <v>121</v>
      </c>
      <c r="B254" s="98" t="s">
        <v>87</v>
      </c>
      <c r="C254" s="98">
        <v>0.19289522929630201</v>
      </c>
      <c r="D254" s="98">
        <v>-0.107954537189292</v>
      </c>
      <c r="E254" s="98" cm="1">
        <f t="array" ref="E254">IFERROR(INDEX(DI_전체데이터!AM$3:AM$722,MATCH(A254&amp;B254,DI_전체데이터!$A$3:$A$722&amp;DI_전체데이터!$D$3:$D$722,0)),"")</f>
        <v>-1.5516597705741253</v>
      </c>
      <c r="F254" s="98">
        <f t="shared" si="12"/>
        <v>0.16448954925831</v>
      </c>
      <c r="G254" s="98">
        <f t="shared" si="13"/>
        <v>0.216609678763898</v>
      </c>
      <c r="H254" s="98">
        <f t="shared" si="14"/>
        <v>0.16629182764800601</v>
      </c>
      <c r="I254" s="98">
        <f t="shared" si="15"/>
        <v>0.53323759543907001</v>
      </c>
      <c r="J254" s="98" cm="1">
        <f t="array" ref="J254">IFERROR(INDEX(DI_전체데이터!AN$3:AN$722,MATCH(A254&amp;B254,DI_전체데이터!$A$3:$A$722&amp;DI_전체데이터!$D$3:$D$722,0)),"")</f>
        <v>-1.1710539103788717</v>
      </c>
    </row>
    <row r="255" spans="1:10" x14ac:dyDescent="0.3">
      <c r="A255" s="98" t="s">
        <v>121</v>
      </c>
      <c r="B255" s="98" t="s">
        <v>88</v>
      </c>
      <c r="C255" s="98">
        <v>0.16448954925831</v>
      </c>
      <c r="D255" s="98">
        <v>7.8525655891424004E-2</v>
      </c>
      <c r="E255" s="98" cm="1">
        <f t="array" ref="E255">IFERROR(INDEX(DI_전체데이터!AM$3:AM$722,MATCH(A255&amp;B255,DI_전체데이터!$A$3:$A$722&amp;DI_전체데이터!$D$3:$D$722,0)),"")</f>
        <v>-1.1450809266006905</v>
      </c>
      <c r="F255" s="98">
        <f t="shared" si="12"/>
        <v>0.216609678763898</v>
      </c>
      <c r="G255" s="98">
        <f t="shared" si="13"/>
        <v>0.16629182764800601</v>
      </c>
      <c r="H255" s="98">
        <f t="shared" si="14"/>
        <v>0.53323759543907001</v>
      </c>
      <c r="I255" s="98">
        <f t="shared" si="15"/>
        <v>0.41060447430334701</v>
      </c>
      <c r="J255" s="98" cm="1">
        <f t="array" ref="J255">IFERROR(INDEX(DI_전체데이터!AN$3:AN$722,MATCH(A255&amp;B255,DI_전체데이터!$A$3:$A$722&amp;DI_전체데이터!$D$3:$D$722,0)),"")</f>
        <v>1.3428724086406041</v>
      </c>
    </row>
    <row r="256" spans="1:10" x14ac:dyDescent="0.3">
      <c r="A256" s="98" t="s">
        <v>121</v>
      </c>
      <c r="B256" s="98" t="s">
        <v>89</v>
      </c>
      <c r="C256" s="98">
        <v>0.216609678763898</v>
      </c>
      <c r="D256" s="98">
        <v>3.3823514293727097E-2</v>
      </c>
      <c r="E256" s="98" cm="1">
        <f t="array" ref="E256">IFERROR(INDEX(DI_전체데이터!AM$3:AM$722,MATCH(A256&amp;B256,DI_전체데이터!$A$3:$A$722&amp;DI_전체데이터!$D$3:$D$722,0)),"")</f>
        <v>-0.32514265705150908</v>
      </c>
      <c r="F256" s="98">
        <f t="shared" si="12"/>
        <v>0.16629182764800601</v>
      </c>
      <c r="G256" s="98">
        <f t="shared" si="13"/>
        <v>0.53323759543907001</v>
      </c>
      <c r="H256" s="98">
        <f t="shared" si="14"/>
        <v>0.41060447430334701</v>
      </c>
      <c r="I256" s="98">
        <f t="shared" si="15"/>
        <v>0.40460069123746101</v>
      </c>
      <c r="J256" s="98" cm="1">
        <f t="array" ref="J256">IFERROR(INDEX(DI_전체데이터!AN$3:AN$722,MATCH(A256&amp;B256,DI_전체데이터!$A$3:$A$722&amp;DI_전체데이터!$D$3:$D$722,0)),"")</f>
        <v>-0.18974583458388367</v>
      </c>
    </row>
    <row r="257" spans="1:10" x14ac:dyDescent="0.3">
      <c r="A257" s="98" t="s">
        <v>121</v>
      </c>
      <c r="B257" s="98" t="s">
        <v>90</v>
      </c>
      <c r="C257" s="98">
        <v>0.16629182764800601</v>
      </c>
      <c r="D257" s="98">
        <v>1.22949946593582E-2</v>
      </c>
      <c r="E257" s="98" cm="1">
        <f t="array" ref="E257">IFERROR(INDEX(DI_전체데이터!AM$3:AM$722,MATCH(A257&amp;B257,DI_전체데이터!$A$3:$A$722&amp;DI_전체데이터!$D$3:$D$722,0)),"")</f>
        <v>-0.17616606585441102</v>
      </c>
      <c r="F257" s="98">
        <f t="shared" si="12"/>
        <v>0.53323759543907001</v>
      </c>
      <c r="G257" s="98">
        <f t="shared" si="13"/>
        <v>0.41060447430334701</v>
      </c>
      <c r="H257" s="98">
        <f t="shared" si="14"/>
        <v>0.40460069123746101</v>
      </c>
      <c r="I257" s="98">
        <f t="shared" si="15"/>
        <v>0.39666513025407102</v>
      </c>
      <c r="J257" s="98" cm="1">
        <f t="array" ref="J257">IFERROR(INDEX(DI_전체데이터!AN$3:AN$722,MATCH(A257&amp;B257,DI_전체데이터!$A$3:$A$722&amp;DI_전체데이터!$D$3:$D$722,0)),"")</f>
        <v>-0.29957246515977509</v>
      </c>
    </row>
    <row r="258" spans="1:10" x14ac:dyDescent="0.3">
      <c r="A258" s="98" t="s">
        <v>121</v>
      </c>
      <c r="B258" s="98" t="s">
        <v>91</v>
      </c>
      <c r="C258" s="98">
        <v>0.53323759543907001</v>
      </c>
      <c r="D258" s="98">
        <v>0.35337233622652597</v>
      </c>
      <c r="E258" s="98" cm="1">
        <f t="array" ref="E258">IFERROR(INDEX(DI_전체데이터!AM$3:AM$722,MATCH(A258&amp;B258,DI_전체데이터!$A$3:$A$722&amp;DI_전체데이터!$D$3:$D$722,0)),"")</f>
        <v>-2.4306331457796597</v>
      </c>
      <c r="F258" s="98">
        <f t="shared" si="12"/>
        <v>0.41060447430334701</v>
      </c>
      <c r="G258" s="98">
        <f t="shared" si="13"/>
        <v>0.40460069123746101</v>
      </c>
      <c r="H258" s="98">
        <f t="shared" si="14"/>
        <v>0.39666513025407102</v>
      </c>
      <c r="I258" s="98">
        <f t="shared" si="15"/>
        <v>0.41847137490215802</v>
      </c>
      <c r="J258" s="98" cm="1">
        <f t="array" ref="J258">IFERROR(INDEX(DI_전체데이터!AN$3:AN$722,MATCH(A258&amp;B258,DI_전체데이터!$A$3:$A$722&amp;DI_전체데이터!$D$3:$D$722,0)),"")</f>
        <v>1.0736464422679868</v>
      </c>
    </row>
    <row r="259" spans="1:10" x14ac:dyDescent="0.3">
      <c r="A259" s="98" t="s">
        <v>121</v>
      </c>
      <c r="B259" s="98" t="s">
        <v>92</v>
      </c>
      <c r="C259" s="98">
        <v>0.41060447430334701</v>
      </c>
      <c r="D259" s="98">
        <v>-3.2786935231936203E-2</v>
      </c>
      <c r="E259" s="98" cm="1">
        <f t="array" ref="E259">IFERROR(INDEX(DI_전체데이터!AM$3:AM$722,MATCH(A259&amp;B259,DI_전체데이터!$A$3:$A$722&amp;DI_전체데이터!$D$3:$D$722,0)),"")</f>
        <v>-1.2121826213886471</v>
      </c>
      <c r="F259" s="98">
        <f t="shared" ref="F259:F322" si="16">IF(A260=A259,C260,"")</f>
        <v>0.40460069123746101</v>
      </c>
      <c r="G259" s="98">
        <f t="shared" ref="G259:G322" si="17">IF(AND(A261=A259),C261,"")</f>
        <v>0.39666513025407102</v>
      </c>
      <c r="H259" s="98">
        <f t="shared" ref="H259:H322" si="18">IF(A262=A259,C262,"")</f>
        <v>0.41847137490215802</v>
      </c>
      <c r="I259" s="98">
        <f t="shared" ref="I259:I322" si="19">IF(A263=A259,C263,"")</f>
        <v>0.45741822037151803</v>
      </c>
      <c r="J259" s="98" cm="1">
        <f t="array" ref="J259">IFERROR(INDEX(DI_전체데이터!AN$3:AN$722,MATCH(A259&amp;B259,DI_전체데이터!$A$3:$A$722&amp;DI_전체데이터!$D$3:$D$722,0)),"")</f>
        <v>-0.93879581704646409</v>
      </c>
    </row>
    <row r="260" spans="1:10" x14ac:dyDescent="0.3">
      <c r="A260" s="98" t="s">
        <v>121</v>
      </c>
      <c r="B260" s="98" t="s">
        <v>93</v>
      </c>
      <c r="C260" s="98">
        <v>0.40460069123746101</v>
      </c>
      <c r="D260" s="98">
        <v>6.5142790445827006E-2</v>
      </c>
      <c r="E260" s="98" cm="1">
        <f t="array" ref="E260">IFERROR(INDEX(DI_전체데이터!AM$3:AM$722,MATCH(A260&amp;B260,DI_전체데이터!$A$3:$A$722&amp;DI_전체데이터!$D$3:$D$722,0)),"")</f>
        <v>-0.47745473441954533</v>
      </c>
      <c r="F260" s="98">
        <f t="shared" si="16"/>
        <v>0.39666513025407102</v>
      </c>
      <c r="G260" s="98">
        <f t="shared" si="17"/>
        <v>0.41847137490215802</v>
      </c>
      <c r="H260" s="98">
        <f t="shared" si="18"/>
        <v>0.45741822037151803</v>
      </c>
      <c r="I260" s="98">
        <f t="shared" si="19"/>
        <v>0.35533464519161601</v>
      </c>
      <c r="J260" s="98" cm="1">
        <f t="array" ref="J260">IFERROR(INDEX(DI_전체데이터!AN$3:AN$722,MATCH(A260&amp;B260,DI_전체데이터!$A$3:$A$722&amp;DI_전체데이터!$D$3:$D$722,0)),"")</f>
        <v>-2.5454025271852361</v>
      </c>
    </row>
    <row r="261" spans="1:10" x14ac:dyDescent="0.3">
      <c r="A261" s="98" t="s">
        <v>121</v>
      </c>
      <c r="B261" s="98" t="s">
        <v>94</v>
      </c>
      <c r="C261" s="98">
        <v>0.39666513025407102</v>
      </c>
      <c r="D261" s="98">
        <v>9.41979312215524E-2</v>
      </c>
      <c r="E261" s="98" cm="1">
        <f t="array" ref="E261">IFERROR(INDEX(DI_전체데이터!AM$3:AM$722,MATCH(A261&amp;B261,DI_전체데이터!$A$3:$A$722&amp;DI_전체데이터!$D$3:$D$722,0)),"")</f>
        <v>-0.26836517374946633</v>
      </c>
      <c r="F261" s="98">
        <f t="shared" si="16"/>
        <v>0.41847137490215802</v>
      </c>
      <c r="G261" s="98">
        <f t="shared" si="17"/>
        <v>0.45741822037151803</v>
      </c>
      <c r="H261" s="98">
        <f t="shared" si="18"/>
        <v>0.35533464519161601</v>
      </c>
      <c r="I261" s="98">
        <f t="shared" si="19"/>
        <v>0.367883583060718</v>
      </c>
      <c r="J261" s="98" cm="1">
        <f t="array" ref="J261">IFERROR(INDEX(DI_전체데이터!AN$3:AN$722,MATCH(A261&amp;B261,DI_전체데이터!$A$3:$A$722&amp;DI_전체데이터!$D$3:$D$722,0)),"")</f>
        <v>-0.51921326105040277</v>
      </c>
    </row>
    <row r="262" spans="1:10" x14ac:dyDescent="0.3">
      <c r="A262" s="98" t="s">
        <v>121</v>
      </c>
      <c r="B262" s="98" t="s">
        <v>95</v>
      </c>
      <c r="C262" s="98">
        <v>0.41847137490215802</v>
      </c>
      <c r="D262" s="98">
        <v>-9.3989069205505496E-2</v>
      </c>
      <c r="E262" s="98" cm="1">
        <f t="array" ref="E262">IFERROR(INDEX(DI_전체데이터!AM$3:AM$722,MATCH(A262&amp;B262,DI_전체데이터!$A$3:$A$722&amp;DI_전체데이터!$D$3:$D$722,0)),"")</f>
        <v>0.74528994181526154</v>
      </c>
      <c r="F262" s="98">
        <f t="shared" si="16"/>
        <v>0.45741822037151803</v>
      </c>
      <c r="G262" s="98">
        <f t="shared" si="17"/>
        <v>0.35533464519161601</v>
      </c>
      <c r="H262" s="98">
        <f t="shared" si="18"/>
        <v>0.367883583060718</v>
      </c>
      <c r="I262" s="98" t="str">
        <f t="shared" si="19"/>
        <v/>
      </c>
      <c r="J262" s="98" cm="1">
        <f t="array" ref="J262">IFERROR(INDEX(DI_전체데이터!AN$3:AN$722,MATCH(A262&amp;B262,DI_전체데이터!$A$3:$A$722&amp;DI_전체데이터!$D$3:$D$722,0)),"")</f>
        <v>0.29200681791477445</v>
      </c>
    </row>
    <row r="263" spans="1:10" x14ac:dyDescent="0.3">
      <c r="A263" s="98" t="s">
        <v>121</v>
      </c>
      <c r="B263" s="98" t="s">
        <v>96</v>
      </c>
      <c r="C263" s="98">
        <v>0.45741822037151803</v>
      </c>
      <c r="D263" s="98">
        <v>0.525748526970647</v>
      </c>
      <c r="E263" s="98" cm="1">
        <f t="array" ref="E263">IFERROR(INDEX(DI_전체데이터!AM$3:AM$722,MATCH(A263&amp;B263,DI_전체데이터!$A$3:$A$722&amp;DI_전체데이터!$D$3:$D$722,0)),"")</f>
        <v>0.71583126984100487</v>
      </c>
      <c r="F263" s="98">
        <f t="shared" si="16"/>
        <v>0.35533464519161601</v>
      </c>
      <c r="G263" s="98">
        <f t="shared" si="17"/>
        <v>0.367883583060718</v>
      </c>
      <c r="H263" s="98" t="str">
        <f t="shared" si="18"/>
        <v/>
      </c>
      <c r="I263" s="98" t="str">
        <f t="shared" si="19"/>
        <v/>
      </c>
      <c r="J263" s="98" cm="1">
        <f t="array" ref="J263">IFERROR(INDEX(DI_전체데이터!AN$3:AN$722,MATCH(A263&amp;B263,DI_전체데이터!$A$3:$A$722&amp;DI_전체데이터!$D$3:$D$722,0)),"")</f>
        <v>-0.90458047140733067</v>
      </c>
    </row>
    <row r="264" spans="1:10" x14ac:dyDescent="0.3">
      <c r="A264" s="98" t="s">
        <v>121</v>
      </c>
      <c r="B264" s="98" t="s">
        <v>97</v>
      </c>
      <c r="C264" s="98">
        <v>0.35533464519161601</v>
      </c>
      <c r="D264" s="98">
        <v>0.20461543813613201</v>
      </c>
      <c r="E264" s="98" cm="1">
        <f t="array" ref="E264">IFERROR(INDEX(DI_전체데이터!AM$3:AM$722,MATCH(A264&amp;B264,DI_전체데이터!$A$3:$A$722&amp;DI_전체데이터!$D$3:$D$722,0)),"")</f>
        <v>0.58930886763588963</v>
      </c>
      <c r="F264" s="98">
        <f t="shared" si="16"/>
        <v>0.367883583060718</v>
      </c>
      <c r="G264" s="98" t="str">
        <f t="shared" si="17"/>
        <v/>
      </c>
      <c r="H264" s="98" t="str">
        <f t="shared" si="18"/>
        <v/>
      </c>
      <c r="I264" s="98" t="str">
        <f t="shared" si="19"/>
        <v/>
      </c>
      <c r="J264" s="98" cm="1">
        <f t="array" ref="J264">IFERROR(INDEX(DI_전체데이터!AN$3:AN$722,MATCH(A264&amp;B264,DI_전체데이터!$A$3:$A$722&amp;DI_전체데이터!$D$3:$D$722,0)),"")</f>
        <v>-0.8579601874077698</v>
      </c>
    </row>
    <row r="265" spans="1:10" x14ac:dyDescent="0.3">
      <c r="A265" s="98" t="s">
        <v>121</v>
      </c>
      <c r="B265" s="98" t="s">
        <v>98</v>
      </c>
      <c r="C265" s="98">
        <v>0.367883583060718</v>
      </c>
      <c r="D265" s="98">
        <v>5.0377047078789802E-2</v>
      </c>
      <c r="E265" s="98" cm="1">
        <f t="array" ref="E265">IFERROR(INDEX(DI_전체데이터!AM$3:AM$722,MATCH(A265&amp;B265,DI_전체데이터!$A$3:$A$722&amp;DI_전체데이터!$D$3:$D$722,0)),"")</f>
        <v>7.7046733320676186E-2</v>
      </c>
      <c r="F265" s="98" t="str">
        <f t="shared" si="16"/>
        <v/>
      </c>
      <c r="G265" s="98" t="str">
        <f t="shared" si="17"/>
        <v/>
      </c>
      <c r="H265" s="98" t="str">
        <f t="shared" si="18"/>
        <v/>
      </c>
      <c r="I265" s="98" t="str">
        <f t="shared" si="19"/>
        <v/>
      </c>
      <c r="J265" s="98" cm="1">
        <f t="array" ref="J265">IFERROR(INDEX(DI_전체데이터!AN$3:AN$722,MATCH(A265&amp;B265,DI_전체데이터!$A$3:$A$722&amp;DI_전체데이터!$D$3:$D$722,0)),"")</f>
        <v>-0.74140947740886243</v>
      </c>
    </row>
    <row r="266" spans="1:10" x14ac:dyDescent="0.3">
      <c r="A266" s="98" t="s">
        <v>122</v>
      </c>
      <c r="B266" s="98" t="s">
        <v>87</v>
      </c>
      <c r="C266" s="98">
        <v>0.24161217171733901</v>
      </c>
      <c r="D266" s="98">
        <v>5.9125920322673498E-2</v>
      </c>
      <c r="E266" s="98" cm="1">
        <f t="array" ref="E266">IFERROR(INDEX(DI_전체데이터!AM$3:AM$722,MATCH(A266&amp;B266,DI_전체데이터!$A$3:$A$722&amp;DI_전체데이터!$D$3:$D$722,0)),"")</f>
        <v>-0.17616606585441102</v>
      </c>
      <c r="F266" s="98">
        <f t="shared" si="16"/>
        <v>0.24650217241736</v>
      </c>
      <c r="G266" s="98">
        <f t="shared" si="17"/>
        <v>0.259585112988166</v>
      </c>
      <c r="H266" s="98">
        <f t="shared" si="18"/>
        <v>0.315892254667205</v>
      </c>
      <c r="I266" s="98">
        <f t="shared" si="19"/>
        <v>0.489555567087051</v>
      </c>
      <c r="J266" s="98" cm="1">
        <f t="array" ref="J266">IFERROR(INDEX(DI_전체데이터!AN$3:AN$722,MATCH(A266&amp;B266,DI_전체데이터!$A$3:$A$722&amp;DI_전체데이터!$D$3:$D$722,0)),"")</f>
        <v>-0.90914149027498059</v>
      </c>
    </row>
    <row r="267" spans="1:10" x14ac:dyDescent="0.3">
      <c r="A267" s="98" t="s">
        <v>122</v>
      </c>
      <c r="B267" s="98" t="s">
        <v>88</v>
      </c>
      <c r="C267" s="98">
        <v>0.24650217241736</v>
      </c>
      <c r="D267" s="98">
        <v>0.111111207537705</v>
      </c>
      <c r="E267" s="98" cm="1">
        <f t="array" ref="E267">IFERROR(INDEX(DI_전체데이터!AM$3:AM$722,MATCH(A267&amp;B267,DI_전체데이터!$A$3:$A$722&amp;DI_전체데이터!$D$3:$D$722,0)),"")</f>
        <v>2.2748361347142598</v>
      </c>
      <c r="F267" s="98">
        <f t="shared" si="16"/>
        <v>0.259585112988166</v>
      </c>
      <c r="G267" s="98">
        <f t="shared" si="17"/>
        <v>0.315892254667205</v>
      </c>
      <c r="H267" s="98">
        <f t="shared" si="18"/>
        <v>0.489555567087051</v>
      </c>
      <c r="I267" s="98">
        <f t="shared" si="19"/>
        <v>0.45245361611065499</v>
      </c>
      <c r="J267" s="98" cm="1">
        <f t="array" ref="J267">IFERROR(INDEX(DI_전체데이터!AN$3:AN$722,MATCH(A267&amp;B267,DI_전체데이터!$A$3:$A$722&amp;DI_전체데이터!$D$3:$D$722,0)),"")</f>
        <v>-1.1296918675952186</v>
      </c>
    </row>
    <row r="268" spans="1:10" x14ac:dyDescent="0.3">
      <c r="A268" s="98" t="s">
        <v>122</v>
      </c>
      <c r="B268" s="98" t="s">
        <v>89</v>
      </c>
      <c r="C268" s="98">
        <v>0.259585112988166</v>
      </c>
      <c r="D268" s="98">
        <v>0.125270036391814</v>
      </c>
      <c r="E268" s="98" cm="1">
        <f t="array" ref="E268">IFERROR(INDEX(DI_전체데이터!AM$3:AM$722,MATCH(A268&amp;B268,DI_전체데이터!$A$3:$A$722&amp;DI_전체데이터!$D$3:$D$722,0)),"")</f>
        <v>-1.1699251374924871</v>
      </c>
      <c r="F268" s="98">
        <f t="shared" si="16"/>
        <v>0.315892254667205</v>
      </c>
      <c r="G268" s="98">
        <f t="shared" si="17"/>
        <v>0.489555567087051</v>
      </c>
      <c r="H268" s="98">
        <f t="shared" si="18"/>
        <v>0.45245361611065499</v>
      </c>
      <c r="I268" s="98">
        <f t="shared" si="19"/>
        <v>0.43542587891589302</v>
      </c>
      <c r="J268" s="98" cm="1">
        <f t="array" ref="J268">IFERROR(INDEX(DI_전체데이터!AN$3:AN$722,MATCH(A268&amp;B268,DI_전체데이터!$A$3:$A$722&amp;DI_전체데이터!$D$3:$D$722,0)),"")</f>
        <v>0.6347111509666723</v>
      </c>
    </row>
    <row r="269" spans="1:10" x14ac:dyDescent="0.3">
      <c r="A269" s="98" t="s">
        <v>122</v>
      </c>
      <c r="B269" s="98" t="s">
        <v>90</v>
      </c>
      <c r="C269" s="98">
        <v>0.315892254667205</v>
      </c>
      <c r="D269" s="98">
        <v>1.3487464710935501E-2</v>
      </c>
      <c r="E269" s="98" cm="1">
        <f t="array" ref="E269">IFERROR(INDEX(DI_전체데이터!AM$3:AM$722,MATCH(A269&amp;B269,DI_전체데이터!$A$3:$A$722&amp;DI_전체데이터!$D$3:$D$722,0)),"")</f>
        <v>-0.11563302074794692</v>
      </c>
      <c r="F269" s="98">
        <f t="shared" si="16"/>
        <v>0.489555567087051</v>
      </c>
      <c r="G269" s="98">
        <f t="shared" si="17"/>
        <v>0.45245361611065499</v>
      </c>
      <c r="H269" s="98">
        <f t="shared" si="18"/>
        <v>0.43542587891589302</v>
      </c>
      <c r="I269" s="98">
        <f t="shared" si="19"/>
        <v>0.44371858019503901</v>
      </c>
      <c r="J269" s="98" cm="1">
        <f t="array" ref="J269">IFERROR(INDEX(DI_전체데이터!AN$3:AN$722,MATCH(A269&amp;B269,DI_전체데이터!$A$3:$A$722&amp;DI_전체데이터!$D$3:$D$722,0)),"")</f>
        <v>-2.2154783405563814</v>
      </c>
    </row>
    <row r="270" spans="1:10" x14ac:dyDescent="0.3">
      <c r="A270" s="98" t="s">
        <v>122</v>
      </c>
      <c r="B270" s="98" t="s">
        <v>91</v>
      </c>
      <c r="C270" s="98">
        <v>0.489555567087051</v>
      </c>
      <c r="D270" s="98">
        <v>0.23613933670789899</v>
      </c>
      <c r="E270" s="98" cm="1">
        <f t="array" ref="E270">IFERROR(INDEX(DI_전체데이터!AM$3:AM$722,MATCH(A270&amp;B270,DI_전체데이터!$A$3:$A$722&amp;DI_전체데이터!$D$3:$D$722,0)),"")</f>
        <v>0.56474084411998482</v>
      </c>
      <c r="F270" s="98">
        <f t="shared" si="16"/>
        <v>0.45245361611065499</v>
      </c>
      <c r="G270" s="98">
        <f t="shared" si="17"/>
        <v>0.43542587891589302</v>
      </c>
      <c r="H270" s="98">
        <f t="shared" si="18"/>
        <v>0.44371858019503901</v>
      </c>
      <c r="I270" s="98">
        <f t="shared" si="19"/>
        <v>0.46290995814345498</v>
      </c>
      <c r="J270" s="98" cm="1">
        <f t="array" ref="J270">IFERROR(INDEX(DI_전체데이터!AN$3:AN$722,MATCH(A270&amp;B270,DI_전체데이터!$A$3:$A$722&amp;DI_전체데이터!$D$3:$D$722,0)),"")</f>
        <v>-8.6136458906880335</v>
      </c>
    </row>
    <row r="271" spans="1:10" x14ac:dyDescent="0.3">
      <c r="A271" s="98" t="s">
        <v>122</v>
      </c>
      <c r="B271" s="98" t="s">
        <v>92</v>
      </c>
      <c r="C271" s="98">
        <v>0.45245361611065499</v>
      </c>
      <c r="D271" s="98">
        <v>0.275409745973478</v>
      </c>
      <c r="E271" s="98" cm="1">
        <f t="array" ref="E271">IFERROR(INDEX(DI_전체데이터!AM$3:AM$722,MATCH(A271&amp;B271,DI_전체데이터!$A$3:$A$722&amp;DI_전체데이터!$D$3:$D$722,0)),"")</f>
        <v>1.1163027595415767</v>
      </c>
      <c r="F271" s="98">
        <f t="shared" si="16"/>
        <v>0.43542587891589302</v>
      </c>
      <c r="G271" s="98">
        <f t="shared" si="17"/>
        <v>0.44371858019503901</v>
      </c>
      <c r="H271" s="98">
        <f t="shared" si="18"/>
        <v>0.46290995814345498</v>
      </c>
      <c r="I271" s="98">
        <f t="shared" si="19"/>
        <v>0.38470742632775801</v>
      </c>
      <c r="J271" s="98" cm="1">
        <f t="array" ref="J271">IFERROR(INDEX(DI_전체데이터!AN$3:AN$722,MATCH(A271&amp;B271,DI_전체데이터!$A$3:$A$722&amp;DI_전체데이터!$D$3:$D$722,0)),"")</f>
        <v>1.3111210887225984</v>
      </c>
    </row>
    <row r="272" spans="1:10" x14ac:dyDescent="0.3">
      <c r="A272" s="98" t="s">
        <v>122</v>
      </c>
      <c r="B272" s="98" t="s">
        <v>93</v>
      </c>
      <c r="C272" s="98">
        <v>0.43542587891589302</v>
      </c>
      <c r="D272" s="98">
        <v>-7.3924714620931198E-2</v>
      </c>
      <c r="E272" s="98" cm="1">
        <f t="array" ref="E272">IFERROR(INDEX(DI_전체데이터!AM$3:AM$722,MATCH(A272&amp;B272,DI_전체데이터!$A$3:$A$722&amp;DI_전체데이터!$D$3:$D$722,0)),"")</f>
        <v>1.7349662160813077</v>
      </c>
      <c r="F272" s="98">
        <f t="shared" si="16"/>
        <v>0.44371858019503901</v>
      </c>
      <c r="G272" s="98">
        <f t="shared" si="17"/>
        <v>0.46290995814345498</v>
      </c>
      <c r="H272" s="98">
        <f t="shared" si="18"/>
        <v>0.38470742632775801</v>
      </c>
      <c r="I272" s="98">
        <f t="shared" si="19"/>
        <v>0.358220588902396</v>
      </c>
      <c r="J272" s="98" cm="1">
        <f t="array" ref="J272">IFERROR(INDEX(DI_전체데이터!AN$3:AN$722,MATCH(A272&amp;B272,DI_전체데이터!$A$3:$A$722&amp;DI_전체데이터!$D$3:$D$722,0)),"")</f>
        <v>0.98029552274224396</v>
      </c>
    </row>
    <row r="273" spans="1:10" x14ac:dyDescent="0.3">
      <c r="A273" s="98" t="s">
        <v>122</v>
      </c>
      <c r="B273" s="98" t="s">
        <v>94</v>
      </c>
      <c r="C273" s="98">
        <v>0.44371858019503901</v>
      </c>
      <c r="D273" s="98">
        <v>7.4962559030876605E-2</v>
      </c>
      <c r="E273" s="98" cm="1">
        <f t="array" ref="E273">IFERROR(INDEX(DI_전체데이터!AM$3:AM$722,MATCH(A273&amp;B273,DI_전체데이터!$A$3:$A$722&amp;DI_전체데이터!$D$3:$D$722,0)),"")</f>
        <v>1.6217163140331661</v>
      </c>
      <c r="F273" s="98">
        <f t="shared" si="16"/>
        <v>0.46290995814345498</v>
      </c>
      <c r="G273" s="98">
        <f t="shared" si="17"/>
        <v>0.38470742632775801</v>
      </c>
      <c r="H273" s="98">
        <f t="shared" si="18"/>
        <v>0.358220588902396</v>
      </c>
      <c r="I273" s="98">
        <f t="shared" si="19"/>
        <v>0.81098070097170105</v>
      </c>
      <c r="J273" s="98" cm="1">
        <f t="array" ref="J273">IFERROR(INDEX(DI_전체데이터!AN$3:AN$722,MATCH(A273&amp;B273,DI_전체데이터!$A$3:$A$722&amp;DI_전체데이터!$D$3:$D$722,0)),"")</f>
        <v>1.7081117678990234</v>
      </c>
    </row>
    <row r="274" spans="1:10" x14ac:dyDescent="0.3">
      <c r="A274" s="98" t="s">
        <v>122</v>
      </c>
      <c r="B274" s="98" t="s">
        <v>95</v>
      </c>
      <c r="C274" s="98">
        <v>0.46290995814345498</v>
      </c>
      <c r="D274" s="98">
        <v>5.6988498321334603E-2</v>
      </c>
      <c r="E274" s="98" cm="1">
        <f t="array" ref="E274">IFERROR(INDEX(DI_전체데이터!AM$3:AM$722,MATCH(A274&amp;B274,DI_전체데이터!$A$3:$A$722&amp;DI_전체데이터!$D$3:$D$722,0)),"")</f>
        <v>-0.24816228131170479</v>
      </c>
      <c r="F274" s="98">
        <f t="shared" si="16"/>
        <v>0.38470742632775801</v>
      </c>
      <c r="G274" s="98">
        <f t="shared" si="17"/>
        <v>0.358220588902396</v>
      </c>
      <c r="H274" s="98">
        <f t="shared" si="18"/>
        <v>0.81098070097170105</v>
      </c>
      <c r="I274" s="98" t="str">
        <f t="shared" si="19"/>
        <v/>
      </c>
      <c r="J274" s="98" cm="1">
        <f t="array" ref="J274">IFERROR(INDEX(DI_전체데이터!AN$3:AN$722,MATCH(A274&amp;B274,DI_전체데이터!$A$3:$A$722&amp;DI_전체데이터!$D$3:$D$722,0)),"")</f>
        <v>0.66149833399995372</v>
      </c>
    </row>
    <row r="275" spans="1:10" x14ac:dyDescent="0.3">
      <c r="A275" s="98" t="s">
        <v>122</v>
      </c>
      <c r="B275" s="98" t="s">
        <v>96</v>
      </c>
      <c r="C275" s="98">
        <v>0.38470742632775801</v>
      </c>
      <c r="D275" s="98">
        <v>0.20221610044538099</v>
      </c>
      <c r="E275" s="98" cm="1">
        <f t="array" ref="E275">IFERROR(INDEX(DI_전체데이터!AM$3:AM$722,MATCH(A275&amp;B275,DI_전체데이터!$A$3:$A$722&amp;DI_전체데이터!$D$3:$D$722,0)),"")</f>
        <v>-0.86045158390896637</v>
      </c>
      <c r="F275" s="98">
        <f t="shared" si="16"/>
        <v>0.358220588902396</v>
      </c>
      <c r="G275" s="98">
        <f t="shared" si="17"/>
        <v>0.81098070097170105</v>
      </c>
      <c r="H275" s="98" t="str">
        <f t="shared" si="18"/>
        <v/>
      </c>
      <c r="I275" s="98" t="str">
        <f t="shared" si="19"/>
        <v/>
      </c>
      <c r="J275" s="98" cm="1">
        <f t="array" ref="J275">IFERROR(INDEX(DI_전체데이터!AN$3:AN$722,MATCH(A275&amp;B275,DI_전체데이터!$A$3:$A$722&amp;DI_전체데이터!$D$3:$D$722,0)),"")</f>
        <v>0.3968378812156711</v>
      </c>
    </row>
    <row r="276" spans="1:10" x14ac:dyDescent="0.3">
      <c r="A276" s="98" t="s">
        <v>122</v>
      </c>
      <c r="B276" s="98" t="s">
        <v>97</v>
      </c>
      <c r="C276" s="98">
        <v>0.358220588902396</v>
      </c>
      <c r="D276" s="98">
        <v>2.73037274766352E-2</v>
      </c>
      <c r="E276" s="98" cm="1">
        <f t="array" ref="E276">IFERROR(INDEX(DI_전체데이터!AM$3:AM$722,MATCH(A276&amp;B276,DI_전체데이터!$A$3:$A$722&amp;DI_전체데이터!$D$3:$D$722,0)),"")</f>
        <v>-0.70244467842736213</v>
      </c>
      <c r="F276" s="98">
        <f t="shared" si="16"/>
        <v>0.81098070097170105</v>
      </c>
      <c r="G276" s="98" t="str">
        <f t="shared" si="17"/>
        <v/>
      </c>
      <c r="H276" s="98" t="str">
        <f t="shared" si="18"/>
        <v/>
      </c>
      <c r="I276" s="98" t="str">
        <f t="shared" si="19"/>
        <v/>
      </c>
      <c r="J276" s="98" cm="1">
        <f t="array" ref="J276">IFERROR(INDEX(DI_전체데이터!AN$3:AN$722,MATCH(A276&amp;B276,DI_전체데이터!$A$3:$A$722&amp;DI_전체데이터!$D$3:$D$722,0)),"")</f>
        <v>-1.0043056923481815</v>
      </c>
    </row>
    <row r="277" spans="1:10" x14ac:dyDescent="0.3">
      <c r="A277" s="98" t="s">
        <v>122</v>
      </c>
      <c r="B277" s="98" t="s">
        <v>98</v>
      </c>
      <c r="C277" s="98">
        <v>0.81098070097170105</v>
      </c>
      <c r="D277" s="98">
        <v>0.100775187651895</v>
      </c>
      <c r="E277" s="98" cm="1">
        <f t="array" ref="E277">IFERROR(INDEX(DI_전체데이터!AM$3:AM$722,MATCH(A277&amp;B277,DI_전체데이터!$A$3:$A$722&amp;DI_전체데이터!$D$3:$D$722,0)),"")</f>
        <v>-1.753021091137815</v>
      </c>
      <c r="F277" s="98" t="str">
        <f t="shared" si="16"/>
        <v/>
      </c>
      <c r="G277" s="98" t="str">
        <f t="shared" si="17"/>
        <v/>
      </c>
      <c r="H277" s="98" t="str">
        <f t="shared" si="18"/>
        <v/>
      </c>
      <c r="I277" s="98" t="str">
        <f t="shared" si="19"/>
        <v/>
      </c>
      <c r="J277" s="98" cm="1">
        <f t="array" ref="J277">IFERROR(INDEX(DI_전체데이터!AN$3:AN$722,MATCH(A277&amp;B277,DI_전체데이터!$A$3:$A$722&amp;DI_전체데이터!$D$3:$D$722,0)),"")</f>
        <v>0.6909050509759852</v>
      </c>
    </row>
    <row r="278" spans="1:10" x14ac:dyDescent="0.3">
      <c r="A278" s="98" t="s">
        <v>123</v>
      </c>
      <c r="B278" s="98" t="s">
        <v>87</v>
      </c>
      <c r="C278" s="98">
        <v>0.203826177437198</v>
      </c>
      <c r="D278" s="98">
        <v>6.7653303491483893E-2</v>
      </c>
      <c r="E278" s="98" cm="1">
        <f t="array" ref="E278">IFERROR(INDEX(DI_전체데이터!AM$3:AM$722,MATCH(A278&amp;B278,DI_전체데이터!$A$3:$A$722&amp;DI_전체데이터!$D$3:$D$722,0)),"")</f>
        <v>1.5283595221669308</v>
      </c>
      <c r="F278" s="98">
        <f t="shared" si="16"/>
        <v>0.120362881197836</v>
      </c>
      <c r="G278" s="98">
        <f t="shared" si="17"/>
        <v>0.12348726147995</v>
      </c>
      <c r="H278" s="98">
        <f t="shared" si="18"/>
        <v>0.15332953945202701</v>
      </c>
      <c r="I278" s="98">
        <f t="shared" si="19"/>
        <v>0.28260122452459502</v>
      </c>
      <c r="J278" s="98" cm="1">
        <f t="array" ref="J278">IFERROR(INDEX(DI_전체데이터!AN$3:AN$722,MATCH(A278&amp;B278,DI_전체데이터!$A$3:$A$722&amp;DI_전체데이터!$D$3:$D$722,0)),"")</f>
        <v>-0.43211395089041787</v>
      </c>
    </row>
    <row r="279" spans="1:10" x14ac:dyDescent="0.3">
      <c r="A279" s="98" t="s">
        <v>123</v>
      </c>
      <c r="B279" s="98" t="s">
        <v>88</v>
      </c>
      <c r="C279" s="98">
        <v>0.120362881197836</v>
      </c>
      <c r="D279" s="98">
        <v>4.6558678439614101E-2</v>
      </c>
      <c r="E279" s="98" cm="1">
        <f t="array" ref="E279">IFERROR(INDEX(DI_전체데이터!AM$3:AM$722,MATCH(A279&amp;B279,DI_전체데이터!$A$3:$A$722&amp;DI_전체데이터!$D$3:$D$722,0)),"")</f>
        <v>-0.87908889203084528</v>
      </c>
      <c r="F279" s="98">
        <f t="shared" si="16"/>
        <v>0.12348726147995</v>
      </c>
      <c r="G279" s="98">
        <f t="shared" si="17"/>
        <v>0.15332953945202701</v>
      </c>
      <c r="H279" s="98">
        <f t="shared" si="18"/>
        <v>0.28260122452459502</v>
      </c>
      <c r="I279" s="98">
        <f t="shared" si="19"/>
        <v>0.20508893680352899</v>
      </c>
      <c r="J279" s="98" cm="1">
        <f t="array" ref="J279">IFERROR(INDEX(DI_전체데이터!AN$3:AN$722,MATCH(A279&amp;B279,DI_전체데이터!$A$3:$A$722&amp;DI_전체데이터!$D$3:$D$722,0)),"")</f>
        <v>-0.35325751786364334</v>
      </c>
    </row>
    <row r="280" spans="1:10" x14ac:dyDescent="0.3">
      <c r="A280" s="98" t="s">
        <v>123</v>
      </c>
      <c r="B280" s="98" t="s">
        <v>89</v>
      </c>
      <c r="C280" s="98">
        <v>0.12348726147995</v>
      </c>
      <c r="D280" s="98">
        <v>7.7884583972619797E-2</v>
      </c>
      <c r="E280" s="98" cm="1">
        <f t="array" ref="E280">IFERROR(INDEX(DI_전체데이터!AM$3:AM$722,MATCH(A280&amp;B280,DI_전체데이터!$A$3:$A$722&amp;DI_전체데이터!$D$3:$D$722,0)),"")</f>
        <v>1.2903139056542334E-2</v>
      </c>
      <c r="F280" s="98">
        <f t="shared" si="16"/>
        <v>0.15332953945202701</v>
      </c>
      <c r="G280" s="98">
        <f t="shared" si="17"/>
        <v>0.28260122452459502</v>
      </c>
      <c r="H280" s="98">
        <f t="shared" si="18"/>
        <v>0.20508893680352899</v>
      </c>
      <c r="I280" s="98">
        <f t="shared" si="19"/>
        <v>0.22612390908617999</v>
      </c>
      <c r="J280" s="98" cm="1">
        <f t="array" ref="J280">IFERROR(INDEX(DI_전체데이터!AN$3:AN$722,MATCH(A280&amp;B280,DI_전체데이터!$A$3:$A$722&amp;DI_전체데이터!$D$3:$D$722,0)),"")</f>
        <v>0.51416324543091996</v>
      </c>
    </row>
    <row r="281" spans="1:10" x14ac:dyDescent="0.3">
      <c r="A281" s="98" t="s">
        <v>123</v>
      </c>
      <c r="B281" s="98" t="s">
        <v>90</v>
      </c>
      <c r="C281" s="98">
        <v>0.15332953945202701</v>
      </c>
      <c r="D281" s="98">
        <v>6.9431763407738295E-2</v>
      </c>
      <c r="E281" s="98" cm="1">
        <f t="array" ref="E281">IFERROR(INDEX(DI_전체데이터!AM$3:AM$722,MATCH(A281&amp;B281,DI_전체데이터!$A$3:$A$722&amp;DI_전체데이터!$D$3:$D$722,0)),"")</f>
        <v>-0.32488444273711659</v>
      </c>
      <c r="F281" s="98">
        <f t="shared" si="16"/>
        <v>0.28260122452459502</v>
      </c>
      <c r="G281" s="98">
        <f t="shared" si="17"/>
        <v>0.20508893680352899</v>
      </c>
      <c r="H281" s="98">
        <f t="shared" si="18"/>
        <v>0.22612390908617999</v>
      </c>
      <c r="I281" s="98">
        <f t="shared" si="19"/>
        <v>0.20686344659186101</v>
      </c>
      <c r="J281" s="98" cm="1">
        <f t="array" ref="J281">IFERROR(INDEX(DI_전체데이터!AN$3:AN$722,MATCH(A281&amp;B281,DI_전체데이터!$A$3:$A$722&amp;DI_전체데이터!$D$3:$D$722,0)),"")</f>
        <v>0.51416324543091996</v>
      </c>
    </row>
    <row r="282" spans="1:10" x14ac:dyDescent="0.3">
      <c r="A282" s="98" t="s">
        <v>123</v>
      </c>
      <c r="B282" s="98" t="s">
        <v>91</v>
      </c>
      <c r="C282" s="98">
        <v>0.28260122452459502</v>
      </c>
      <c r="D282" s="98">
        <v>0.22664882473593501</v>
      </c>
      <c r="E282" s="98" cm="1">
        <f t="array" ref="E282">IFERROR(INDEX(DI_전체데이터!AM$3:AM$722,MATCH(A282&amp;B282,DI_전체데이터!$A$3:$A$722&amp;DI_전체데이터!$D$3:$D$722,0)),"")</f>
        <v>2.4022971615057589</v>
      </c>
      <c r="F282" s="98">
        <f t="shared" si="16"/>
        <v>0.20508893680352899</v>
      </c>
      <c r="G282" s="98">
        <f t="shared" si="17"/>
        <v>0.22612390908617999</v>
      </c>
      <c r="H282" s="98">
        <f t="shared" si="18"/>
        <v>0.20686344659186101</v>
      </c>
      <c r="I282" s="98">
        <f t="shared" si="19"/>
        <v>0.13025919220165599</v>
      </c>
      <c r="J282" s="98" cm="1">
        <f t="array" ref="J282">IFERROR(INDEX(DI_전체데이터!AN$3:AN$722,MATCH(A282&amp;B282,DI_전체데이터!$A$3:$A$722&amp;DI_전체데이터!$D$3:$D$722,0)),"")</f>
        <v>1.2016587426766323</v>
      </c>
    </row>
    <row r="283" spans="1:10" x14ac:dyDescent="0.3">
      <c r="A283" s="98" t="s">
        <v>123</v>
      </c>
      <c r="B283" s="98" t="s">
        <v>92</v>
      </c>
      <c r="C283" s="98">
        <v>0.20508893680352899</v>
      </c>
      <c r="D283" s="98">
        <v>5.3343344855323299E-2</v>
      </c>
      <c r="E283" s="98" cm="1">
        <f t="array" ref="E283">IFERROR(INDEX(DI_전체데이터!AM$3:AM$722,MATCH(A283&amp;B283,DI_전체데이터!$A$3:$A$722&amp;DI_전체데이터!$D$3:$D$722,0)),"")</f>
        <v>1.1618950038622238</v>
      </c>
      <c r="F283" s="98">
        <f t="shared" si="16"/>
        <v>0.22612390908617999</v>
      </c>
      <c r="G283" s="98">
        <f t="shared" si="17"/>
        <v>0.20686344659186101</v>
      </c>
      <c r="H283" s="98">
        <f t="shared" si="18"/>
        <v>0.13025919220165599</v>
      </c>
      <c r="I283" s="98">
        <f t="shared" si="19"/>
        <v>0.22749590026565</v>
      </c>
      <c r="J283" s="98" cm="1">
        <f t="array" ref="J283">IFERROR(INDEX(DI_전체데이터!AN$3:AN$722,MATCH(A283&amp;B283,DI_전체데이터!$A$3:$A$722&amp;DI_전체데이터!$D$3:$D$722,0)),"")</f>
        <v>2.8802785531262947</v>
      </c>
    </row>
    <row r="284" spans="1:10" x14ac:dyDescent="0.3">
      <c r="A284" s="98" t="s">
        <v>123</v>
      </c>
      <c r="B284" s="98" t="s">
        <v>93</v>
      </c>
      <c r="C284" s="98">
        <v>0.22612390908617999</v>
      </c>
      <c r="D284" s="98">
        <v>8.6642925369420001E-3</v>
      </c>
      <c r="E284" s="98" cm="1">
        <f t="array" ref="E284">IFERROR(INDEX(DI_전체데이터!AM$3:AM$722,MATCH(A284&amp;B284,DI_전체데이터!$A$3:$A$722&amp;DI_전체데이터!$D$3:$D$722,0)),"")</f>
        <v>2.4054650119452896</v>
      </c>
      <c r="F284" s="98">
        <f t="shared" si="16"/>
        <v>0.20686344659186101</v>
      </c>
      <c r="G284" s="98">
        <f t="shared" si="17"/>
        <v>0.13025919220165599</v>
      </c>
      <c r="H284" s="98">
        <f t="shared" si="18"/>
        <v>0.22749590026565</v>
      </c>
      <c r="I284" s="98">
        <f t="shared" si="19"/>
        <v>0.27355905362736299</v>
      </c>
      <c r="J284" s="98" cm="1">
        <f t="array" ref="J284">IFERROR(INDEX(DI_전체데이터!AN$3:AN$722,MATCH(A284&amp;B284,DI_전체데이터!$A$3:$A$722&amp;DI_전체데이터!$D$3:$D$722,0)),"")</f>
        <v>0.46435109387625217</v>
      </c>
    </row>
    <row r="285" spans="1:10" x14ac:dyDescent="0.3">
      <c r="A285" s="98" t="s">
        <v>123</v>
      </c>
      <c r="B285" s="98" t="s">
        <v>94</v>
      </c>
      <c r="C285" s="98">
        <v>0.20686344659186101</v>
      </c>
      <c r="D285" s="98">
        <v>3.2420753722574198E-2</v>
      </c>
      <c r="E285" s="98" cm="1">
        <f t="array" ref="E285">IFERROR(INDEX(DI_전체데이터!AM$3:AM$722,MATCH(A285&amp;B285,DI_전체데이터!$A$3:$A$722&amp;DI_전체데이터!$D$3:$D$722,0)),"")</f>
        <v>1.0881219121941668</v>
      </c>
      <c r="F285" s="98">
        <f t="shared" si="16"/>
        <v>0.13025919220165599</v>
      </c>
      <c r="G285" s="98">
        <f t="shared" si="17"/>
        <v>0.22749590026565</v>
      </c>
      <c r="H285" s="98">
        <f t="shared" si="18"/>
        <v>0.27355905362736299</v>
      </c>
      <c r="I285" s="98">
        <f t="shared" si="19"/>
        <v>0.199983901000369</v>
      </c>
      <c r="J285" s="98" cm="1">
        <f t="array" ref="J285">IFERROR(INDEX(DI_전체데이터!AN$3:AN$722,MATCH(A285&amp;B285,DI_전체데이터!$A$3:$A$722&amp;DI_전체데이터!$D$3:$D$722,0)),"")</f>
        <v>0.11738278855842821</v>
      </c>
    </row>
    <row r="286" spans="1:10" x14ac:dyDescent="0.3">
      <c r="A286" s="98" t="s">
        <v>123</v>
      </c>
      <c r="B286" s="98" t="s">
        <v>95</v>
      </c>
      <c r="C286" s="98">
        <v>0.13025919220165599</v>
      </c>
      <c r="D286" s="98">
        <v>6.1781134753667401E-2</v>
      </c>
      <c r="E286" s="98" cm="1">
        <f t="array" ref="E286">IFERROR(INDEX(DI_전체데이터!AM$3:AM$722,MATCH(A286&amp;B286,DI_전체데이터!$A$3:$A$722&amp;DI_전체데이터!$D$3:$D$722,0)),"")</f>
        <v>1.0881454766330187</v>
      </c>
      <c r="F286" s="98">
        <f t="shared" si="16"/>
        <v>0.22749590026565</v>
      </c>
      <c r="G286" s="98">
        <f t="shared" si="17"/>
        <v>0.27355905362736299</v>
      </c>
      <c r="H286" s="98">
        <f t="shared" si="18"/>
        <v>0.199983901000369</v>
      </c>
      <c r="I286" s="98" t="str">
        <f t="shared" si="19"/>
        <v/>
      </c>
      <c r="J286" s="98" cm="1">
        <f t="array" ref="J286">IFERROR(INDEX(DI_전체데이터!AN$3:AN$722,MATCH(A286&amp;B286,DI_전체데이터!$A$3:$A$722&amp;DI_전체데이터!$D$3:$D$722,0)),"")</f>
        <v>-0.38720302455467426</v>
      </c>
    </row>
    <row r="287" spans="1:10" x14ac:dyDescent="0.3">
      <c r="A287" s="98" t="s">
        <v>123</v>
      </c>
      <c r="B287" s="98" t="s">
        <v>96</v>
      </c>
      <c r="C287" s="98">
        <v>0.22749590026565</v>
      </c>
      <c r="D287" s="98">
        <v>0.25154212095053302</v>
      </c>
      <c r="E287" s="98" cm="1">
        <f t="array" ref="E287">IFERROR(INDEX(DI_전체데이터!AM$3:AM$722,MATCH(A287&amp;B287,DI_전체데이터!$A$3:$A$722&amp;DI_전체데이터!$D$3:$D$722,0)),"")</f>
        <v>0.40817205527482425</v>
      </c>
      <c r="F287" s="98">
        <f t="shared" si="16"/>
        <v>0.27355905362736299</v>
      </c>
      <c r="G287" s="98">
        <f t="shared" si="17"/>
        <v>0.199983901000369</v>
      </c>
      <c r="H287" s="98" t="str">
        <f t="shared" si="18"/>
        <v/>
      </c>
      <c r="I287" s="98" t="str">
        <f t="shared" si="19"/>
        <v/>
      </c>
      <c r="J287" s="98" cm="1">
        <f t="array" ref="J287">IFERROR(INDEX(DI_전체데이터!AN$3:AN$722,MATCH(A287&amp;B287,DI_전체데이터!$A$3:$A$722&amp;DI_전체데이터!$D$3:$D$722,0)),"")</f>
        <v>2.0310609215998703</v>
      </c>
    </row>
    <row r="288" spans="1:10" x14ac:dyDescent="0.3">
      <c r="A288" s="98" t="s">
        <v>123</v>
      </c>
      <c r="B288" s="98" t="s">
        <v>97</v>
      </c>
      <c r="C288" s="98">
        <v>0.27355905362736299</v>
      </c>
      <c r="D288" s="98">
        <v>5.3600513246793997E-2</v>
      </c>
      <c r="E288" s="98" cm="1">
        <f t="array" ref="E288">IFERROR(INDEX(DI_전체데이터!AM$3:AM$722,MATCH(A288&amp;B288,DI_전체데이터!$A$3:$A$722&amp;DI_전체데이터!$D$3:$D$722,0)),"")</f>
        <v>1.1797769449132536</v>
      </c>
      <c r="F288" s="98">
        <f t="shared" si="16"/>
        <v>0.199983901000369</v>
      </c>
      <c r="G288" s="98" t="str">
        <f t="shared" si="17"/>
        <v/>
      </c>
      <c r="H288" s="98" t="str">
        <f t="shared" si="18"/>
        <v/>
      </c>
      <c r="I288" s="98" t="str">
        <f t="shared" si="19"/>
        <v/>
      </c>
      <c r="J288" s="98" cm="1">
        <f t="array" ref="J288">IFERROR(INDEX(DI_전체데이터!AN$3:AN$722,MATCH(A288&amp;B288,DI_전체데이터!$A$3:$A$722&amp;DI_전체데이터!$D$3:$D$722,0)),"")</f>
        <v>2.6619123858140972</v>
      </c>
    </row>
    <row r="289" spans="1:10" x14ac:dyDescent="0.3">
      <c r="A289" s="98" t="s">
        <v>123</v>
      </c>
      <c r="B289" s="98" t="s">
        <v>98</v>
      </c>
      <c r="C289" s="98">
        <v>0.199983901000369</v>
      </c>
      <c r="D289" s="98">
        <v>8.94436240096185E-2</v>
      </c>
      <c r="E289" s="98" cm="1">
        <f t="array" ref="E289">IFERROR(INDEX(DI_전체데이터!AM$3:AM$722,MATCH(A289&amp;B289,DI_전체데이터!$A$3:$A$722&amp;DI_전체데이터!$D$3:$D$722,0)),"")</f>
        <v>0.49638222893380313</v>
      </c>
      <c r="F289" s="98" t="str">
        <f t="shared" si="16"/>
        <v/>
      </c>
      <c r="G289" s="98" t="str">
        <f t="shared" si="17"/>
        <v/>
      </c>
      <c r="H289" s="98" t="str">
        <f t="shared" si="18"/>
        <v/>
      </c>
      <c r="I289" s="98" t="str">
        <f t="shared" si="19"/>
        <v/>
      </c>
      <c r="J289" s="98" cm="1">
        <f t="array" ref="J289">IFERROR(INDEX(DI_전체데이터!AN$3:AN$722,MATCH(A289&amp;B289,DI_전체데이터!$A$3:$A$722&amp;DI_전체데이터!$D$3:$D$722,0)),"")</f>
        <v>1.3551486385131943</v>
      </c>
    </row>
    <row r="290" spans="1:10" x14ac:dyDescent="0.3">
      <c r="A290" s="98" t="s">
        <v>124</v>
      </c>
      <c r="B290" s="98" t="s">
        <v>87</v>
      </c>
      <c r="C290" s="98">
        <v>0.33052414634383498</v>
      </c>
      <c r="D290" s="98">
        <v>0.181388000232095</v>
      </c>
      <c r="E290" s="98" cm="1">
        <f t="array" ref="E290">IFERROR(INDEX(DI_전체데이터!AM$3:AM$722,MATCH(A290&amp;B290,DI_전체데이터!$A$3:$A$722&amp;DI_전체데이터!$D$3:$D$722,0)),"")</f>
        <v>0.44426231877901778</v>
      </c>
      <c r="F290" s="98">
        <f t="shared" si="16"/>
        <v>0.349716184558858</v>
      </c>
      <c r="G290" s="98">
        <f t="shared" si="17"/>
        <v>0.33441699249457701</v>
      </c>
      <c r="H290" s="98">
        <f t="shared" si="18"/>
        <v>0.27597633923694398</v>
      </c>
      <c r="I290" s="98">
        <f t="shared" si="19"/>
        <v>0.42990278463924397</v>
      </c>
      <c r="J290" s="98" cm="1">
        <f t="array" ref="J290">IFERROR(INDEX(DI_전체데이터!AN$3:AN$722,MATCH(A290&amp;B290,DI_전체데이터!$A$3:$A$722&amp;DI_전체데이터!$D$3:$D$722,0)),"")</f>
        <v>0.61707419491553395</v>
      </c>
    </row>
    <row r="291" spans="1:10" x14ac:dyDescent="0.3">
      <c r="A291" s="98" t="s">
        <v>124</v>
      </c>
      <c r="B291" s="98" t="s">
        <v>88</v>
      </c>
      <c r="C291" s="98">
        <v>0.349716184558858</v>
      </c>
      <c r="D291" s="98">
        <v>4.1899356813936299E-2</v>
      </c>
      <c r="E291" s="98" cm="1">
        <f t="array" ref="E291">IFERROR(INDEX(DI_전체데이터!AM$3:AM$722,MATCH(A291&amp;B291,DI_전체데이터!$A$3:$A$722&amp;DI_전체데이터!$D$3:$D$722,0)),"")</f>
        <v>1.3175700857734294</v>
      </c>
      <c r="F291" s="98">
        <f t="shared" si="16"/>
        <v>0.33441699249457701</v>
      </c>
      <c r="G291" s="98">
        <f t="shared" si="17"/>
        <v>0.27597633923694398</v>
      </c>
      <c r="H291" s="98">
        <f t="shared" si="18"/>
        <v>0.42990278463924397</v>
      </c>
      <c r="I291" s="98">
        <f t="shared" si="19"/>
        <v>0.41400370311383899</v>
      </c>
      <c r="J291" s="98" cm="1">
        <f t="array" ref="J291">IFERROR(INDEX(DI_전체데이터!AN$3:AN$722,MATCH(A291&amp;B291,DI_전체데이터!$A$3:$A$722&amp;DI_전체데이터!$D$3:$D$722,0)),"")</f>
        <v>2.913995016228931</v>
      </c>
    </row>
    <row r="292" spans="1:10" x14ac:dyDescent="0.3">
      <c r="A292" s="98" t="s">
        <v>124</v>
      </c>
      <c r="B292" s="98" t="s">
        <v>89</v>
      </c>
      <c r="C292" s="98">
        <v>0.33441699249457701</v>
      </c>
      <c r="D292" s="98">
        <v>0.17631576361474499</v>
      </c>
      <c r="E292" s="98" cm="1">
        <f t="array" ref="E292">IFERROR(INDEX(DI_전체데이터!AM$3:AM$722,MATCH(A292&amp;B292,DI_전체데이터!$A$3:$A$722&amp;DI_전체데이터!$D$3:$D$722,0)),"")</f>
        <v>1.5854945926896977</v>
      </c>
      <c r="F292" s="98">
        <f t="shared" si="16"/>
        <v>0.27597633923694398</v>
      </c>
      <c r="G292" s="98">
        <f t="shared" si="17"/>
        <v>0.42990278463924397</v>
      </c>
      <c r="H292" s="98">
        <f t="shared" si="18"/>
        <v>0.41400370311383899</v>
      </c>
      <c r="I292" s="98">
        <f t="shared" si="19"/>
        <v>0.484291761777492</v>
      </c>
      <c r="J292" s="98" cm="1">
        <f t="array" ref="J292">IFERROR(INDEX(DI_전체데이터!AN$3:AN$722,MATCH(A292&amp;B292,DI_전체데이터!$A$3:$A$722&amp;DI_전체데이터!$D$3:$D$722,0)),"")</f>
        <v>0.88646614309426564</v>
      </c>
    </row>
    <row r="293" spans="1:10" x14ac:dyDescent="0.3">
      <c r="A293" s="98" t="s">
        <v>124</v>
      </c>
      <c r="B293" s="98" t="s">
        <v>90</v>
      </c>
      <c r="C293" s="98">
        <v>0.27597633923694398</v>
      </c>
      <c r="D293" s="98">
        <v>-6.5848207854471499E-2</v>
      </c>
      <c r="E293" s="98" cm="1">
        <f t="array" ref="E293">IFERROR(INDEX(DI_전체데이터!AM$3:AM$722,MATCH(A293&amp;B293,DI_전체데이터!$A$3:$A$722&amp;DI_전체데이터!$D$3:$D$722,0)),"")</f>
        <v>1.5854945926896977</v>
      </c>
      <c r="F293" s="98">
        <f t="shared" si="16"/>
        <v>0.42990278463924397</v>
      </c>
      <c r="G293" s="98">
        <f t="shared" si="17"/>
        <v>0.41400370311383899</v>
      </c>
      <c r="H293" s="98">
        <f t="shared" si="18"/>
        <v>0.484291761777492</v>
      </c>
      <c r="I293" s="98">
        <f t="shared" si="19"/>
        <v>0.419593341514162</v>
      </c>
      <c r="J293" s="98" cm="1">
        <f t="array" ref="J293">IFERROR(INDEX(DI_전체데이터!AN$3:AN$722,MATCH(A293&amp;B293,DI_전체데이터!$A$3:$A$722&amp;DI_전체데이터!$D$3:$D$722,0)),"")</f>
        <v>-0.10130433356108415</v>
      </c>
    </row>
    <row r="294" spans="1:10" x14ac:dyDescent="0.3">
      <c r="A294" s="98" t="s">
        <v>124</v>
      </c>
      <c r="B294" s="98" t="s">
        <v>91</v>
      </c>
      <c r="C294" s="98">
        <v>0.42990278463924397</v>
      </c>
      <c r="D294" s="98">
        <v>0.22481164600057599</v>
      </c>
      <c r="E294" s="98" cm="1">
        <f t="array" ref="E294">IFERROR(INDEX(DI_전체데이터!AM$3:AM$722,MATCH(A294&amp;B294,DI_전체데이터!$A$3:$A$722&amp;DI_전체데이터!$D$3:$D$722,0)),"")</f>
        <v>1.1618950038622238</v>
      </c>
      <c r="F294" s="98">
        <f t="shared" si="16"/>
        <v>0.41400370311383899</v>
      </c>
      <c r="G294" s="98">
        <f t="shared" si="17"/>
        <v>0.484291761777492</v>
      </c>
      <c r="H294" s="98">
        <f t="shared" si="18"/>
        <v>0.419593341514162</v>
      </c>
      <c r="I294" s="98">
        <f t="shared" si="19"/>
        <v>0.32643282083269798</v>
      </c>
      <c r="J294" s="98" cm="1">
        <f t="array" ref="J294">IFERROR(INDEX(DI_전체데이터!AN$3:AN$722,MATCH(A294&amp;B294,DI_전체데이터!$A$3:$A$722&amp;DI_전체데이터!$D$3:$D$722,0)),"")</f>
        <v>2.4384075075774936</v>
      </c>
    </row>
    <row r="295" spans="1:10" x14ac:dyDescent="0.3">
      <c r="A295" s="98" t="s">
        <v>124</v>
      </c>
      <c r="B295" s="98" t="s">
        <v>92</v>
      </c>
      <c r="C295" s="98">
        <v>0.41400370311383899</v>
      </c>
      <c r="D295" s="98">
        <v>0.22854075342330901</v>
      </c>
      <c r="E295" s="98" cm="1">
        <f t="array" ref="E295">IFERROR(INDEX(DI_전체데이터!AM$3:AM$722,MATCH(A295&amp;B295,DI_전체데이터!$A$3:$A$722&amp;DI_전체데이터!$D$3:$D$722,0)),"")</f>
        <v>3.1437879164216809</v>
      </c>
      <c r="F295" s="98">
        <f t="shared" si="16"/>
        <v>0.484291761777492</v>
      </c>
      <c r="G295" s="98">
        <f t="shared" si="17"/>
        <v>0.419593341514162</v>
      </c>
      <c r="H295" s="98">
        <f t="shared" si="18"/>
        <v>0.32643282083269798</v>
      </c>
      <c r="I295" s="98">
        <f t="shared" si="19"/>
        <v>0.35841132909059698</v>
      </c>
      <c r="J295" s="98" cm="1">
        <f t="array" ref="J295">IFERROR(INDEX(DI_전체데이터!AN$3:AN$722,MATCH(A295&amp;B295,DI_전체데이터!$A$3:$A$722&amp;DI_전체데이터!$D$3:$D$722,0)),"")</f>
        <v>1.2860086181462516</v>
      </c>
    </row>
    <row r="296" spans="1:10" x14ac:dyDescent="0.3">
      <c r="A296" s="98" t="s">
        <v>124</v>
      </c>
      <c r="B296" s="98" t="s">
        <v>93</v>
      </c>
      <c r="C296" s="98">
        <v>0.484291761777492</v>
      </c>
      <c r="D296" s="98">
        <v>3.0275265460685E-2</v>
      </c>
      <c r="E296" s="98" cm="1">
        <f t="array" ref="E296">IFERROR(INDEX(DI_전체데이터!AM$3:AM$722,MATCH(A296&amp;B296,DI_전체데이터!$A$3:$A$722&amp;DI_전체데이터!$D$3:$D$722,0)),"")</f>
        <v>1.1502977939591208</v>
      </c>
      <c r="F296" s="98">
        <f t="shared" si="16"/>
        <v>0.419593341514162</v>
      </c>
      <c r="G296" s="98">
        <f t="shared" si="17"/>
        <v>0.32643282083269798</v>
      </c>
      <c r="H296" s="98">
        <f t="shared" si="18"/>
        <v>0.35841132909059698</v>
      </c>
      <c r="I296" s="98">
        <f t="shared" si="19"/>
        <v>0.30326853464785403</v>
      </c>
      <c r="J296" s="98" cm="1">
        <f t="array" ref="J296">IFERROR(INDEX(DI_전체데이터!AN$3:AN$722,MATCH(A296&amp;B296,DI_전체데이터!$A$3:$A$722&amp;DI_전체데이터!$D$3:$D$722,0)),"")</f>
        <v>1.7798938564739277</v>
      </c>
    </row>
    <row r="297" spans="1:10" x14ac:dyDescent="0.3">
      <c r="A297" s="98" t="s">
        <v>124</v>
      </c>
      <c r="B297" s="98" t="s">
        <v>94</v>
      </c>
      <c r="C297" s="98">
        <v>0.419593341514162</v>
      </c>
      <c r="D297" s="98">
        <v>-5.5147143250584701E-2</v>
      </c>
      <c r="E297" s="98" cm="1">
        <f t="array" ref="E297">IFERROR(INDEX(DI_전체데이터!AM$3:AM$722,MATCH(A297&amp;B297,DI_전체데이터!$A$3:$A$722&amp;DI_전체데이터!$D$3:$D$722,0)),"")</f>
        <v>-0.23440109301596213</v>
      </c>
      <c r="F297" s="98">
        <f t="shared" si="16"/>
        <v>0.32643282083269798</v>
      </c>
      <c r="G297" s="98">
        <f t="shared" si="17"/>
        <v>0.35841132909059698</v>
      </c>
      <c r="H297" s="98">
        <f t="shared" si="18"/>
        <v>0.30326853464785403</v>
      </c>
      <c r="I297" s="98">
        <f t="shared" si="19"/>
        <v>0.34527371259010398</v>
      </c>
      <c r="J297" s="98" cm="1">
        <f t="array" ref="J297">IFERROR(INDEX(DI_전체데이터!AN$3:AN$722,MATCH(A297&amp;B297,DI_전체데이터!$A$3:$A$722&amp;DI_전체데이터!$D$3:$D$722,0)),"")</f>
        <v>1.3746546865640366</v>
      </c>
    </row>
    <row r="298" spans="1:10" x14ac:dyDescent="0.3">
      <c r="A298" s="98" t="s">
        <v>124</v>
      </c>
      <c r="B298" s="98" t="s">
        <v>95</v>
      </c>
      <c r="C298" s="98">
        <v>0.32643282083269798</v>
      </c>
      <c r="D298" s="98">
        <v>-7.2064979610853896E-2</v>
      </c>
      <c r="E298" s="98" cm="1">
        <f t="array" ref="E298">IFERROR(INDEX(DI_전체데이터!AM$3:AM$722,MATCH(A298&amp;B298,DI_전체데이터!$A$3:$A$722&amp;DI_전체데이터!$D$3:$D$722,0)),"")</f>
        <v>0.61891724872715215</v>
      </c>
      <c r="F298" s="98">
        <f t="shared" si="16"/>
        <v>0.35841132909059698</v>
      </c>
      <c r="G298" s="98">
        <f t="shared" si="17"/>
        <v>0.30326853464785403</v>
      </c>
      <c r="H298" s="98">
        <f t="shared" si="18"/>
        <v>0.34527371259010398</v>
      </c>
      <c r="I298" s="98" t="str">
        <f t="shared" si="19"/>
        <v/>
      </c>
      <c r="J298" s="98" cm="1">
        <f t="array" ref="J298">IFERROR(INDEX(DI_전체데이터!AN$3:AN$722,MATCH(A298&amp;B298,DI_전체데이터!$A$3:$A$722&amp;DI_전체데이터!$D$3:$D$722,0)),"")</f>
        <v>0.61928030203999318</v>
      </c>
    </row>
    <row r="299" spans="1:10" x14ac:dyDescent="0.3">
      <c r="A299" s="98" t="s">
        <v>124</v>
      </c>
      <c r="B299" s="98" t="s">
        <v>96</v>
      </c>
      <c r="C299" s="98">
        <v>0.35841132909059698</v>
      </c>
      <c r="D299" s="98">
        <v>0.38383839950655202</v>
      </c>
      <c r="E299" s="98" cm="1">
        <f t="array" ref="E299">IFERROR(INDEX(DI_전체데이터!AM$3:AM$722,MATCH(A299&amp;B299,DI_전체데이터!$A$3:$A$722&amp;DI_전체데이터!$D$3:$D$722,0)),"")</f>
        <v>1.406812869174753</v>
      </c>
      <c r="F299" s="98">
        <f t="shared" si="16"/>
        <v>0.30326853464785403</v>
      </c>
      <c r="G299" s="98">
        <f t="shared" si="17"/>
        <v>0.34527371259010398</v>
      </c>
      <c r="H299" s="98" t="str">
        <f t="shared" si="18"/>
        <v/>
      </c>
      <c r="I299" s="98" t="str">
        <f t="shared" si="19"/>
        <v/>
      </c>
      <c r="J299" s="98" cm="1">
        <f t="array" ref="J299">IFERROR(INDEX(DI_전체데이터!AN$3:AN$722,MATCH(A299&amp;B299,DI_전체데이터!$A$3:$A$722&amp;DI_전체데이터!$D$3:$D$722,0)),"")</f>
        <v>-0.8187973036788263</v>
      </c>
    </row>
    <row r="300" spans="1:10" x14ac:dyDescent="0.3">
      <c r="A300" s="98" t="s">
        <v>124</v>
      </c>
      <c r="B300" s="98" t="s">
        <v>97</v>
      </c>
      <c r="C300" s="98">
        <v>0.30326853464785403</v>
      </c>
      <c r="D300" s="98">
        <v>0.100953918907845</v>
      </c>
      <c r="E300" s="98" cm="1">
        <f t="array" ref="E300">IFERROR(INDEX(DI_전체데이터!AM$3:AM$722,MATCH(A300&amp;B300,DI_전체데이터!$A$3:$A$722&amp;DI_전체데이터!$D$3:$D$722,0)),"")</f>
        <v>0.90118009721018622</v>
      </c>
      <c r="F300" s="98">
        <f t="shared" si="16"/>
        <v>0.34527371259010398</v>
      </c>
      <c r="G300" s="98" t="str">
        <f t="shared" si="17"/>
        <v/>
      </c>
      <c r="H300" s="98" t="str">
        <f t="shared" si="18"/>
        <v/>
      </c>
      <c r="I300" s="98" t="str">
        <f t="shared" si="19"/>
        <v/>
      </c>
      <c r="J300" s="98" cm="1">
        <f t="array" ref="J300">IFERROR(INDEX(DI_전체데이터!AN$3:AN$722,MATCH(A300&amp;B300,DI_전체데이터!$A$3:$A$722&amp;DI_전체데이터!$D$3:$D$722,0)),"")</f>
        <v>1.074429443243929</v>
      </c>
    </row>
    <row r="301" spans="1:10" x14ac:dyDescent="0.3">
      <c r="A301" s="98" t="s">
        <v>124</v>
      </c>
      <c r="B301" s="98" t="s">
        <v>98</v>
      </c>
      <c r="C301" s="98">
        <v>0.34527371259010398</v>
      </c>
      <c r="D301" s="98">
        <v>-3.8856302625689197E-2</v>
      </c>
      <c r="E301" s="98" cm="1">
        <f t="array" ref="E301">IFERROR(INDEX(DI_전체데이터!AM$3:AM$722,MATCH(A301&amp;B301,DI_전체데이터!$A$3:$A$722&amp;DI_전체데이터!$D$3:$D$722,0)),"")</f>
        <v>0.39248297356916284</v>
      </c>
      <c r="F301" s="98" t="str">
        <f t="shared" si="16"/>
        <v/>
      </c>
      <c r="G301" s="98" t="str">
        <f t="shared" si="17"/>
        <v/>
      </c>
      <c r="H301" s="98" t="str">
        <f t="shared" si="18"/>
        <v/>
      </c>
      <c r="I301" s="98" t="str">
        <f t="shared" si="19"/>
        <v/>
      </c>
      <c r="J301" s="98" cm="1">
        <f t="array" ref="J301">IFERROR(INDEX(DI_전체데이터!AN$3:AN$722,MATCH(A301&amp;B301,DI_전체데이터!$A$3:$A$722&amp;DI_전체데이터!$D$3:$D$722,0)),"")</f>
        <v>1.4036862687957126</v>
      </c>
    </row>
    <row r="302" spans="1:10" x14ac:dyDescent="0.3">
      <c r="A302" s="98" t="s">
        <v>125</v>
      </c>
      <c r="B302" s="98" t="s">
        <v>87</v>
      </c>
      <c r="C302" s="98">
        <v>0.33415091621822302</v>
      </c>
      <c r="D302" s="98">
        <v>8.0267590291304494E-2</v>
      </c>
      <c r="E302" s="98" cm="1">
        <f t="array" ref="E302">IFERROR(INDEX(DI_전체데이터!AM$3:AM$722,MATCH(A302&amp;B302,DI_전체데이터!$A$3:$A$722&amp;DI_전체데이터!$D$3:$D$722,0)),"")</f>
        <v>-0.14559978950033398</v>
      </c>
      <c r="F302" s="98">
        <f t="shared" si="16"/>
        <v>0.266404602498168</v>
      </c>
      <c r="G302" s="98">
        <f t="shared" si="17"/>
        <v>0.19876490937341701</v>
      </c>
      <c r="H302" s="98">
        <f t="shared" si="18"/>
        <v>0.30050876088883999</v>
      </c>
      <c r="I302" s="98">
        <f t="shared" si="19"/>
        <v>0.41236046551319799</v>
      </c>
      <c r="J302" s="98" cm="1">
        <f t="array" ref="J302">IFERROR(INDEX(DI_전체데이터!AN$3:AN$722,MATCH(A302&amp;B302,DI_전체데이터!$A$3:$A$722&amp;DI_전체데이터!$D$3:$D$722,0)),"")</f>
        <v>-0.45042861686177199</v>
      </c>
    </row>
    <row r="303" spans="1:10" x14ac:dyDescent="0.3">
      <c r="A303" s="98" t="s">
        <v>125</v>
      </c>
      <c r="B303" s="98" t="s">
        <v>88</v>
      </c>
      <c r="C303" s="98">
        <v>0.266404602498168</v>
      </c>
      <c r="D303" s="98">
        <v>0.133228795350673</v>
      </c>
      <c r="E303" s="98" cm="1">
        <f t="array" ref="E303">IFERROR(INDEX(DI_전체데이터!AM$3:AM$722,MATCH(A303&amp;B303,DI_전체데이터!$A$3:$A$722&amp;DI_전체데이터!$D$3:$D$722,0)),"")</f>
        <v>0.12484436871066407</v>
      </c>
      <c r="F303" s="98">
        <f t="shared" si="16"/>
        <v>0.19876490937341701</v>
      </c>
      <c r="G303" s="98">
        <f t="shared" si="17"/>
        <v>0.30050876088883999</v>
      </c>
      <c r="H303" s="98">
        <f t="shared" si="18"/>
        <v>0.41236046551319799</v>
      </c>
      <c r="I303" s="98">
        <f t="shared" si="19"/>
        <v>0.31718513928527298</v>
      </c>
      <c r="J303" s="98" cm="1">
        <f t="array" ref="J303">IFERROR(INDEX(DI_전체데이터!AN$3:AN$722,MATCH(A303&amp;B303,DI_전체데이터!$A$3:$A$722&amp;DI_전체데이터!$D$3:$D$722,0)),"")</f>
        <v>1.2222198165350577</v>
      </c>
    </row>
    <row r="304" spans="1:10" x14ac:dyDescent="0.3">
      <c r="A304" s="98" t="s">
        <v>125</v>
      </c>
      <c r="B304" s="98" t="s">
        <v>89</v>
      </c>
      <c r="C304" s="98">
        <v>0.19876490937341701</v>
      </c>
      <c r="D304" s="98">
        <v>-0.12719885534395201</v>
      </c>
      <c r="E304" s="98" cm="1">
        <f t="array" ref="E304">IFERROR(INDEX(DI_전체데이터!AM$3:AM$722,MATCH(A304&amp;B304,DI_전체데이터!$A$3:$A$722&amp;DI_전체데이터!$D$3:$D$722,0)),"")</f>
        <v>-0.97932728834593696</v>
      </c>
      <c r="F304" s="98">
        <f t="shared" si="16"/>
        <v>0.30050876088883999</v>
      </c>
      <c r="G304" s="98">
        <f t="shared" si="17"/>
        <v>0.41236046551319799</v>
      </c>
      <c r="H304" s="98">
        <f t="shared" si="18"/>
        <v>0.31718513928527298</v>
      </c>
      <c r="I304" s="98">
        <f t="shared" si="19"/>
        <v>0.39145825756620101</v>
      </c>
      <c r="J304" s="98" cm="1">
        <f t="array" ref="J304">IFERROR(INDEX(DI_전체데이터!AN$3:AN$722,MATCH(A304&amp;B304,DI_전체데이터!$A$3:$A$722&amp;DI_전체데이터!$D$3:$D$722,0)),"")</f>
        <v>-0.36391231858262596</v>
      </c>
    </row>
    <row r="305" spans="1:10" x14ac:dyDescent="0.3">
      <c r="A305" s="98" t="s">
        <v>125</v>
      </c>
      <c r="B305" s="98" t="s">
        <v>90</v>
      </c>
      <c r="C305" s="98">
        <v>0.30050876088883999</v>
      </c>
      <c r="D305" s="98">
        <v>0.24877252746407699</v>
      </c>
      <c r="E305" s="98" cm="1">
        <f t="array" ref="E305">IFERROR(INDEX(DI_전체데이터!AM$3:AM$722,MATCH(A305&amp;B305,DI_전체데이터!$A$3:$A$722&amp;DI_전체데이터!$D$3:$D$722,0)),"")</f>
        <v>-1.3803135248626739</v>
      </c>
      <c r="F305" s="98">
        <f t="shared" si="16"/>
        <v>0.41236046551319799</v>
      </c>
      <c r="G305" s="98">
        <f t="shared" si="17"/>
        <v>0.31718513928527298</v>
      </c>
      <c r="H305" s="98">
        <f t="shared" si="18"/>
        <v>0.39145825756620101</v>
      </c>
      <c r="I305" s="98">
        <f t="shared" si="19"/>
        <v>0.41620769780701999</v>
      </c>
      <c r="J305" s="98" cm="1">
        <f t="array" ref="J305">IFERROR(INDEX(DI_전체데이터!AN$3:AN$722,MATCH(A305&amp;B305,DI_전체데이터!$A$3:$A$722&amp;DI_전체데이터!$D$3:$D$722,0)),"")</f>
        <v>-10.313286620684451</v>
      </c>
    </row>
    <row r="306" spans="1:10" x14ac:dyDescent="0.3">
      <c r="A306" s="98" t="s">
        <v>125</v>
      </c>
      <c r="B306" s="98" t="s">
        <v>91</v>
      </c>
      <c r="C306" s="98">
        <v>0.41236046551319799</v>
      </c>
      <c r="D306" s="98">
        <v>9.2031287589432006E-2</v>
      </c>
      <c r="E306" s="98" cm="1">
        <f t="array" ref="E306">IFERROR(INDEX(DI_전체데이터!AM$3:AM$722,MATCH(A306&amp;B306,DI_전체데이터!$A$3:$A$722&amp;DI_전체데이터!$D$3:$D$722,0)),"")</f>
        <v>1.3376668045344033</v>
      </c>
      <c r="F306" s="98">
        <f t="shared" si="16"/>
        <v>0.31718513928527298</v>
      </c>
      <c r="G306" s="98">
        <f t="shared" si="17"/>
        <v>0.39145825756620101</v>
      </c>
      <c r="H306" s="98">
        <f t="shared" si="18"/>
        <v>0.41620769780701999</v>
      </c>
      <c r="I306" s="98">
        <f t="shared" si="19"/>
        <v>0.29752543304830298</v>
      </c>
      <c r="J306" s="98" cm="1">
        <f t="array" ref="J306">IFERROR(INDEX(DI_전체데이터!AN$3:AN$722,MATCH(A306&amp;B306,DI_전체데이터!$A$3:$A$722&amp;DI_전체데이터!$D$3:$D$722,0)),"")</f>
        <v>0.10898576834254636</v>
      </c>
    </row>
    <row r="307" spans="1:10" x14ac:dyDescent="0.3">
      <c r="A307" s="98" t="s">
        <v>125</v>
      </c>
      <c r="B307" s="98" t="s">
        <v>92</v>
      </c>
      <c r="C307" s="98">
        <v>0.31718513928527298</v>
      </c>
      <c r="D307" s="98">
        <v>-8.1555794730913705E-2</v>
      </c>
      <c r="E307" s="98" cm="1">
        <f t="array" ref="E307">IFERROR(INDEX(DI_전체데이터!AM$3:AM$722,MATCH(A307&amp;B307,DI_전체데이터!$A$3:$A$722&amp;DI_전체데이터!$D$3:$D$722,0)),"")</f>
        <v>2.1228164089655093</v>
      </c>
      <c r="F307" s="98">
        <f t="shared" si="16"/>
        <v>0.39145825756620101</v>
      </c>
      <c r="G307" s="98">
        <f t="shared" si="17"/>
        <v>0.41620769780701999</v>
      </c>
      <c r="H307" s="98">
        <f t="shared" si="18"/>
        <v>0.29752543304830298</v>
      </c>
      <c r="I307" s="98">
        <f t="shared" si="19"/>
        <v>0.69370874891620005</v>
      </c>
      <c r="J307" s="98" cm="1">
        <f t="array" ref="J307">IFERROR(INDEX(DI_전체데이터!AN$3:AN$722,MATCH(A307&amp;B307,DI_전체데이터!$A$3:$A$722&amp;DI_전체데이터!$D$3:$D$722,0)),"")</f>
        <v>-7.6406299398483091E-2</v>
      </c>
    </row>
    <row r="308" spans="1:10" x14ac:dyDescent="0.3">
      <c r="A308" s="98" t="s">
        <v>125</v>
      </c>
      <c r="B308" s="98" t="s">
        <v>93</v>
      </c>
      <c r="C308" s="98">
        <v>0.39145825756620101</v>
      </c>
      <c r="D308" s="98">
        <v>0.167822471815191</v>
      </c>
      <c r="E308" s="98" cm="1">
        <f t="array" ref="E308">IFERROR(INDEX(DI_전체데이터!AM$3:AM$722,MATCH(A308&amp;B308,DI_전체데이터!$A$3:$A$722&amp;DI_전체데이터!$D$3:$D$722,0)),"")</f>
        <v>0.16387642317350337</v>
      </c>
      <c r="F308" s="98">
        <f t="shared" si="16"/>
        <v>0.41620769780701999</v>
      </c>
      <c r="G308" s="98">
        <f t="shared" si="17"/>
        <v>0.29752543304830298</v>
      </c>
      <c r="H308" s="98">
        <f t="shared" si="18"/>
        <v>0.69370874891620005</v>
      </c>
      <c r="I308" s="98">
        <f t="shared" si="19"/>
        <v>0.53018320968406696</v>
      </c>
      <c r="J308" s="98" cm="1">
        <f t="array" ref="J308">IFERROR(INDEX(DI_전체데이터!AN$3:AN$722,MATCH(A308&amp;B308,DI_전체데이터!$A$3:$A$722&amp;DI_전체데이터!$D$3:$D$722,0)),"")</f>
        <v>1.4067302425297412</v>
      </c>
    </row>
    <row r="309" spans="1:10" x14ac:dyDescent="0.3">
      <c r="A309" s="98" t="s">
        <v>125</v>
      </c>
      <c r="B309" s="98" t="s">
        <v>94</v>
      </c>
      <c r="C309" s="98">
        <v>0.41620769780701999</v>
      </c>
      <c r="D309" s="98">
        <v>-5.30659998947089E-2</v>
      </c>
      <c r="E309" s="98" cm="1">
        <f t="array" ref="E309">IFERROR(INDEX(DI_전체데이터!AM$3:AM$722,MATCH(A309&amp;B309,DI_전체데이터!$A$3:$A$722&amp;DI_전체데이터!$D$3:$D$722,0)),"")</f>
        <v>0.64488309165298296</v>
      </c>
      <c r="F309" s="98">
        <f t="shared" si="16"/>
        <v>0.29752543304830298</v>
      </c>
      <c r="G309" s="98">
        <f t="shared" si="17"/>
        <v>0.69370874891620005</v>
      </c>
      <c r="H309" s="98">
        <f t="shared" si="18"/>
        <v>0.53018320968406696</v>
      </c>
      <c r="I309" s="98">
        <f t="shared" si="19"/>
        <v>0.63219420412809002</v>
      </c>
      <c r="J309" s="98" cm="1">
        <f t="array" ref="J309">IFERROR(INDEX(DI_전체데이터!AN$3:AN$722,MATCH(A309&amp;B309,DI_전체데이터!$A$3:$A$722&amp;DI_전체데이터!$D$3:$D$722,0)),"")</f>
        <v>-8.9752255509678172</v>
      </c>
    </row>
    <row r="310" spans="1:10" x14ac:dyDescent="0.3">
      <c r="A310" s="98" t="s">
        <v>125</v>
      </c>
      <c r="B310" s="98" t="s">
        <v>95</v>
      </c>
      <c r="C310" s="98">
        <v>0.29752543304830298</v>
      </c>
      <c r="D310" s="98">
        <v>0.17139982965346101</v>
      </c>
      <c r="E310" s="98" cm="1">
        <f t="array" ref="E310">IFERROR(INDEX(DI_전체데이터!AM$3:AM$722,MATCH(A310&amp;B310,DI_전체데이터!$A$3:$A$722&amp;DI_전체데이터!$D$3:$D$722,0)),"")</f>
        <v>1.347146554363716</v>
      </c>
      <c r="F310" s="98">
        <f t="shared" si="16"/>
        <v>0.69370874891620005</v>
      </c>
      <c r="G310" s="98">
        <f t="shared" si="17"/>
        <v>0.53018320968406696</v>
      </c>
      <c r="H310" s="98">
        <f t="shared" si="18"/>
        <v>0.63219420412809002</v>
      </c>
      <c r="I310" s="98" t="str">
        <f t="shared" si="19"/>
        <v/>
      </c>
      <c r="J310" s="98" cm="1">
        <f t="array" ref="J310">IFERROR(INDEX(DI_전체데이터!AN$3:AN$722,MATCH(A310&amp;B310,DI_전체데이터!$A$3:$A$722&amp;DI_전체데이터!$D$3:$D$722,0)),"")</f>
        <v>-8.4809632124083905</v>
      </c>
    </row>
    <row r="311" spans="1:10" x14ac:dyDescent="0.3">
      <c r="A311" s="98" t="s">
        <v>125</v>
      </c>
      <c r="B311" s="98" t="s">
        <v>96</v>
      </c>
      <c r="C311" s="98">
        <v>0.69370874891620005</v>
      </c>
      <c r="D311" s="98">
        <v>1.2941176781380099</v>
      </c>
      <c r="E311" s="98" cm="1">
        <f t="array" ref="E311">IFERROR(INDEX(DI_전체데이터!AM$3:AM$722,MATCH(A311&amp;B311,DI_전체데이터!$A$3:$A$722&amp;DI_전체데이터!$D$3:$D$722,0)),"")</f>
        <v>1.1820536148787046</v>
      </c>
      <c r="F311" s="98">
        <f t="shared" si="16"/>
        <v>0.53018320968406696</v>
      </c>
      <c r="G311" s="98">
        <f t="shared" si="17"/>
        <v>0.63219420412809002</v>
      </c>
      <c r="H311" s="98" t="str">
        <f t="shared" si="18"/>
        <v/>
      </c>
      <c r="I311" s="98" t="str">
        <f t="shared" si="19"/>
        <v/>
      </c>
      <c r="J311" s="98" cm="1">
        <f t="array" ref="J311">IFERROR(INDEX(DI_전체데이터!AN$3:AN$722,MATCH(A311&amp;B311,DI_전체데이터!$A$3:$A$722&amp;DI_전체데이터!$D$3:$D$722,0)),"")</f>
        <v>-8.4809632124083905</v>
      </c>
    </row>
    <row r="312" spans="1:10" x14ac:dyDescent="0.3">
      <c r="A312" s="98" t="s">
        <v>125</v>
      </c>
      <c r="B312" s="98" t="s">
        <v>97</v>
      </c>
      <c r="C312" s="98">
        <v>0.53018320968406696</v>
      </c>
      <c r="D312" s="98">
        <v>-1.3856748853683E-2</v>
      </c>
      <c r="E312" s="98" cm="1">
        <f t="array" ref="E312">IFERROR(INDEX(DI_전체데이터!AM$3:AM$722,MATCH(A312&amp;B312,DI_전체데이터!$A$3:$A$722&amp;DI_전체데이터!$D$3:$D$722,0)),"")</f>
        <v>4.1355846069394104</v>
      </c>
      <c r="F312" s="98">
        <f t="shared" si="16"/>
        <v>0.63219420412809002</v>
      </c>
      <c r="G312" s="98" t="str">
        <f t="shared" si="17"/>
        <v/>
      </c>
      <c r="H312" s="98" t="str">
        <f t="shared" si="18"/>
        <v/>
      </c>
      <c r="I312" s="98" t="str">
        <f t="shared" si="19"/>
        <v/>
      </c>
      <c r="J312" s="98" cm="1">
        <f t="array" ref="J312">IFERROR(INDEX(DI_전체데이터!AN$3:AN$722,MATCH(A312&amp;B312,DI_전체데이터!$A$3:$A$722&amp;DI_전체데이터!$D$3:$D$722,0)),"")</f>
        <v>2.7661555638806297</v>
      </c>
    </row>
    <row r="313" spans="1:10" x14ac:dyDescent="0.3">
      <c r="A313" s="98" t="s">
        <v>125</v>
      </c>
      <c r="B313" s="98" t="s">
        <v>98</v>
      </c>
      <c r="C313" s="98">
        <v>0.63219420412809002</v>
      </c>
      <c r="D313" s="98">
        <v>0.111904841886326</v>
      </c>
      <c r="E313" s="98" cm="1">
        <f t="array" ref="E313">IFERROR(INDEX(DI_전체데이터!AM$3:AM$722,MATCH(A313&amp;B313,DI_전체데이터!$A$3:$A$722&amp;DI_전체데이터!$D$3:$D$722,0)),"")</f>
        <v>2.0139138512079011</v>
      </c>
      <c r="F313" s="98" t="str">
        <f t="shared" si="16"/>
        <v/>
      </c>
      <c r="G313" s="98" t="str">
        <f t="shared" si="17"/>
        <v/>
      </c>
      <c r="H313" s="98" t="str">
        <f t="shared" si="18"/>
        <v/>
      </c>
      <c r="I313" s="98" t="str">
        <f t="shared" si="19"/>
        <v/>
      </c>
      <c r="J313" s="98" cm="1">
        <f t="array" ref="J313">IFERROR(INDEX(DI_전체데이터!AN$3:AN$722,MATCH(A313&amp;B313,DI_전체데이터!$A$3:$A$722&amp;DI_전체데이터!$D$3:$D$722,0)),"")</f>
        <v>-8.4809632124083905</v>
      </c>
    </row>
    <row r="314" spans="1:10" x14ac:dyDescent="0.3">
      <c r="A314" s="98" t="s">
        <v>126</v>
      </c>
      <c r="B314" s="98" t="s">
        <v>87</v>
      </c>
      <c r="C314" s="98">
        <v>0.122294789382266</v>
      </c>
      <c r="D314" s="98">
        <v>5.1903072358221197E-2</v>
      </c>
      <c r="E314" s="98" cm="1">
        <f t="array" ref="E314">IFERROR(INDEX(DI_전체데이터!AM$3:AM$722,MATCH(A314&amp;B314,DI_전체데이터!$A$3:$A$722&amp;DI_전체데이터!$D$3:$D$722,0)),"")</f>
        <v>-0.17616606585441102</v>
      </c>
      <c r="F314" s="98">
        <f t="shared" si="16"/>
        <v>8.9640066988088102E-2</v>
      </c>
      <c r="G314" s="98">
        <f t="shared" si="17"/>
        <v>0.10327011284698499</v>
      </c>
      <c r="H314" s="98">
        <f t="shared" si="18"/>
        <v>0.107733210053652</v>
      </c>
      <c r="I314" s="98">
        <f t="shared" si="19"/>
        <v>0.265158372713935</v>
      </c>
      <c r="J314" s="98" cm="1">
        <f t="array" ref="J314">IFERROR(INDEX(DI_전체데이터!AN$3:AN$722,MATCH(A314&amp;B314,DI_전체데이터!$A$3:$A$722&amp;DI_전체데이터!$D$3:$D$722,0)),"")</f>
        <v>-0.58711158874351899</v>
      </c>
    </row>
    <row r="315" spans="1:10" x14ac:dyDescent="0.3">
      <c r="A315" s="98" t="s">
        <v>126</v>
      </c>
      <c r="B315" s="98" t="s">
        <v>88</v>
      </c>
      <c r="C315" s="98">
        <v>8.9640066988088102E-2</v>
      </c>
      <c r="D315" s="98">
        <v>-2.14522039423291E-2</v>
      </c>
      <c r="E315" s="98" cm="1">
        <f t="array" ref="E315">IFERROR(INDEX(DI_전체데이터!AM$3:AM$722,MATCH(A315&amp;B315,DI_전체데이터!$A$3:$A$722&amp;DI_전체데이터!$D$3:$D$722,0)),"")</f>
        <v>-0.17616606585441102</v>
      </c>
      <c r="F315" s="98">
        <f t="shared" si="16"/>
        <v>0.10327011284698499</v>
      </c>
      <c r="G315" s="98">
        <f t="shared" si="17"/>
        <v>0.107733210053652</v>
      </c>
      <c r="H315" s="98">
        <f t="shared" si="18"/>
        <v>0.265158372713935</v>
      </c>
      <c r="I315" s="98">
        <f t="shared" si="19"/>
        <v>0.42827289792182699</v>
      </c>
      <c r="J315" s="98" cm="1">
        <f t="array" ref="J315">IFERROR(INDEX(DI_전체데이터!AN$3:AN$722,MATCH(A315&amp;B315,DI_전체데이터!$A$3:$A$722&amp;DI_전체데이터!$D$3:$D$722,0)),"")</f>
        <v>-1.5816181709237205</v>
      </c>
    </row>
    <row r="316" spans="1:10" x14ac:dyDescent="0.3">
      <c r="A316" s="98" t="s">
        <v>126</v>
      </c>
      <c r="B316" s="98" t="s">
        <v>89</v>
      </c>
      <c r="C316" s="98">
        <v>0.10327011284698499</v>
      </c>
      <c r="D316" s="98">
        <v>2.6981429058670899E-2</v>
      </c>
      <c r="E316" s="98" cm="1">
        <f t="array" ref="E316">IFERROR(INDEX(DI_전체데이터!AM$3:AM$722,MATCH(A316&amp;B316,DI_전체데이터!$A$3:$A$722&amp;DI_전체데이터!$D$3:$D$722,0)),"")</f>
        <v>-0.17616606585441102</v>
      </c>
      <c r="F316" s="98">
        <f t="shared" si="16"/>
        <v>0.107733210053652</v>
      </c>
      <c r="G316" s="98">
        <f t="shared" si="17"/>
        <v>0.265158372713935</v>
      </c>
      <c r="H316" s="98">
        <f t="shared" si="18"/>
        <v>0.42827289792182699</v>
      </c>
      <c r="I316" s="98">
        <f t="shared" si="19"/>
        <v>0.317676191748967</v>
      </c>
      <c r="J316" s="98" cm="1">
        <f t="array" ref="J316">IFERROR(INDEX(DI_전체데이터!AN$3:AN$722,MATCH(A316&amp;B316,DI_전체데이터!$A$3:$A$722&amp;DI_전체데이터!$D$3:$D$722,0)),"")</f>
        <v>-0.33848494319846867</v>
      </c>
    </row>
    <row r="317" spans="1:10" x14ac:dyDescent="0.3">
      <c r="A317" s="98" t="s">
        <v>126</v>
      </c>
      <c r="B317" s="98" t="s">
        <v>90</v>
      </c>
      <c r="C317" s="98">
        <v>0.107733210053652</v>
      </c>
      <c r="D317" s="98">
        <v>7.4750772724873904E-2</v>
      </c>
      <c r="E317" s="98" cm="1">
        <f t="array" ref="E317">IFERROR(INDEX(DI_전체데이터!AM$3:AM$722,MATCH(A317&amp;B317,DI_전체데이터!$A$3:$A$722&amp;DI_전체데이터!$D$3:$D$722,0)),"")</f>
        <v>-0.17616606585441102</v>
      </c>
      <c r="F317" s="98">
        <f t="shared" si="16"/>
        <v>0.265158372713935</v>
      </c>
      <c r="G317" s="98">
        <f t="shared" si="17"/>
        <v>0.42827289792182699</v>
      </c>
      <c r="H317" s="98">
        <f t="shared" si="18"/>
        <v>0.317676191748967</v>
      </c>
      <c r="I317" s="98">
        <f t="shared" si="19"/>
        <v>0.24484186725544599</v>
      </c>
      <c r="J317" s="98" cm="1">
        <f t="array" ref="J317">IFERROR(INDEX(DI_전체데이터!AN$3:AN$722,MATCH(A317&amp;B317,DI_전체데이터!$A$3:$A$722&amp;DI_전체데이터!$D$3:$D$722,0)),"")</f>
        <v>4.5756236280243195E-2</v>
      </c>
    </row>
    <row r="318" spans="1:10" x14ac:dyDescent="0.3">
      <c r="A318" s="98" t="s">
        <v>126</v>
      </c>
      <c r="B318" s="98" t="s">
        <v>91</v>
      </c>
      <c r="C318" s="98">
        <v>0.265158372713935</v>
      </c>
      <c r="D318" s="98">
        <v>0.25471290841566302</v>
      </c>
      <c r="E318" s="98" cm="1">
        <f t="array" ref="E318">IFERROR(INDEX(DI_전체데이터!AM$3:AM$722,MATCH(A318&amp;B318,DI_전체데이터!$A$3:$A$722&amp;DI_전체데이터!$D$3:$D$722,0)),"")</f>
        <v>-0.77459666924148229</v>
      </c>
      <c r="F318" s="98">
        <f t="shared" si="16"/>
        <v>0.42827289792182699</v>
      </c>
      <c r="G318" s="98">
        <f t="shared" si="17"/>
        <v>0.317676191748967</v>
      </c>
      <c r="H318" s="98">
        <f t="shared" si="18"/>
        <v>0.24484186725544599</v>
      </c>
      <c r="I318" s="98">
        <f t="shared" si="19"/>
        <v>0.190819201254463</v>
      </c>
      <c r="J318" s="98" cm="1">
        <f t="array" ref="J318">IFERROR(INDEX(DI_전체데이터!AN$3:AN$722,MATCH(A318&amp;B318,DI_전체데이터!$A$3:$A$722&amp;DI_전체데이터!$D$3:$D$722,0)),"")</f>
        <v>-0.43966225549543919</v>
      </c>
    </row>
    <row r="319" spans="1:10" x14ac:dyDescent="0.3">
      <c r="A319" s="98" t="s">
        <v>126</v>
      </c>
      <c r="B319" s="98" t="s">
        <v>92</v>
      </c>
      <c r="C319" s="98">
        <v>0.42827289792182699</v>
      </c>
      <c r="D319" s="98">
        <v>4.2176911587802297E-2</v>
      </c>
      <c r="E319" s="98" cm="1">
        <f t="array" ref="E319">IFERROR(INDEX(DI_전체데이터!AM$3:AM$722,MATCH(A319&amp;B319,DI_전체데이터!$A$3:$A$722&amp;DI_전체데이터!$D$3:$D$722,0)),"")</f>
        <v>-0.77459666924148229</v>
      </c>
      <c r="F319" s="98">
        <f t="shared" si="16"/>
        <v>0.317676191748967</v>
      </c>
      <c r="G319" s="98">
        <f t="shared" si="17"/>
        <v>0.24484186725544599</v>
      </c>
      <c r="H319" s="98">
        <f t="shared" si="18"/>
        <v>0.190819201254463</v>
      </c>
      <c r="I319" s="98">
        <f t="shared" si="19"/>
        <v>0.25113554953102402</v>
      </c>
      <c r="J319" s="98" cm="1">
        <f t="array" ref="J319">IFERROR(INDEX(DI_전체데이터!AN$3:AN$722,MATCH(A319&amp;B319,DI_전체데이터!$A$3:$A$722&amp;DI_전체데이터!$D$3:$D$722,0)),"")</f>
        <v>0.14046658410967883</v>
      </c>
    </row>
    <row r="320" spans="1:10" x14ac:dyDescent="0.3">
      <c r="A320" s="98" t="s">
        <v>126</v>
      </c>
      <c r="B320" s="98" t="s">
        <v>93</v>
      </c>
      <c r="C320" s="98">
        <v>0.317676191748967</v>
      </c>
      <c r="D320" s="98">
        <v>7.7225119790650804E-2</v>
      </c>
      <c r="E320" s="98" cm="1">
        <f t="array" ref="E320">IFERROR(INDEX(DI_전체데이터!AM$3:AM$722,MATCH(A320&amp;B320,DI_전체데이터!$A$3:$A$722&amp;DI_전체데이터!$D$3:$D$722,0)),"")</f>
        <v>-0.77459666924148229</v>
      </c>
      <c r="F320" s="98">
        <f t="shared" si="16"/>
        <v>0.24484186725544599</v>
      </c>
      <c r="G320" s="98">
        <f t="shared" si="17"/>
        <v>0.190819201254463</v>
      </c>
      <c r="H320" s="98">
        <f t="shared" si="18"/>
        <v>0.25113554953102402</v>
      </c>
      <c r="I320" s="98">
        <f t="shared" si="19"/>
        <v>0.27076272597396001</v>
      </c>
      <c r="J320" s="98" cm="1">
        <f t="array" ref="J320">IFERROR(INDEX(DI_전체데이터!AN$3:AN$722,MATCH(A320&amp;B320,DI_전체데이터!$A$3:$A$722&amp;DI_전체데이터!$D$3:$D$722,0)),"")</f>
        <v>-0.63303853536381105</v>
      </c>
    </row>
    <row r="321" spans="1:10" x14ac:dyDescent="0.3">
      <c r="A321" s="98" t="s">
        <v>126</v>
      </c>
      <c r="B321" s="98" t="s">
        <v>94</v>
      </c>
      <c r="C321" s="98">
        <v>0.24484186725544599</v>
      </c>
      <c r="D321" s="98">
        <v>-2.4721908024571901E-2</v>
      </c>
      <c r="E321" s="98" cm="1">
        <f t="array" ref="E321">IFERROR(INDEX(DI_전체데이터!AM$3:AM$722,MATCH(A321&amp;B321,DI_전체데이터!$A$3:$A$722&amp;DI_전체데이터!$D$3:$D$722,0)),"")</f>
        <v>-0.77459666924148229</v>
      </c>
      <c r="F321" s="98">
        <f t="shared" si="16"/>
        <v>0.190819201254463</v>
      </c>
      <c r="G321" s="98">
        <f t="shared" si="17"/>
        <v>0.25113554953102402</v>
      </c>
      <c r="H321" s="98">
        <f t="shared" si="18"/>
        <v>0.27076272597396001</v>
      </c>
      <c r="I321" s="98">
        <f t="shared" si="19"/>
        <v>0.22241834515966699</v>
      </c>
      <c r="J321" s="98" cm="1">
        <f t="array" ref="J321">IFERROR(INDEX(DI_전체데이터!AN$3:AN$722,MATCH(A321&amp;B321,DI_전체데이터!$A$3:$A$722&amp;DI_전체데이터!$D$3:$D$722,0)),"")</f>
        <v>-0.19103560995038882</v>
      </c>
    </row>
    <row r="322" spans="1:10" x14ac:dyDescent="0.3">
      <c r="A322" s="98" t="s">
        <v>126</v>
      </c>
      <c r="B322" s="98" t="s">
        <v>95</v>
      </c>
      <c r="C322" s="98">
        <v>0.190819201254463</v>
      </c>
      <c r="D322" s="98">
        <v>9.3572689517057203E-2</v>
      </c>
      <c r="E322" s="98" cm="1">
        <f t="array" ref="E322">IFERROR(INDEX(DI_전체데이터!AM$3:AM$722,MATCH(A322&amp;B322,DI_전체데이터!$A$3:$A$722&amp;DI_전체데이터!$D$3:$D$722,0)),"")</f>
        <v>-1.1211461167919601</v>
      </c>
      <c r="F322" s="98">
        <f t="shared" si="16"/>
        <v>0.25113554953102402</v>
      </c>
      <c r="G322" s="98">
        <f t="shared" si="17"/>
        <v>0.27076272597396001</v>
      </c>
      <c r="H322" s="98">
        <f t="shared" si="18"/>
        <v>0.22241834515966699</v>
      </c>
      <c r="I322" s="98" t="str">
        <f t="shared" si="19"/>
        <v/>
      </c>
      <c r="J322" s="98" cm="1">
        <f t="array" ref="J322">IFERROR(INDEX(DI_전체데이터!AN$3:AN$722,MATCH(A322&amp;B322,DI_전체데이터!$A$3:$A$722&amp;DI_전체데이터!$D$3:$D$722,0)),"")</f>
        <v>-1.8194914406747218</v>
      </c>
    </row>
    <row r="323" spans="1:10" x14ac:dyDescent="0.3">
      <c r="A323" s="98" t="s">
        <v>126</v>
      </c>
      <c r="B323" s="98" t="s">
        <v>96</v>
      </c>
      <c r="C323" s="98">
        <v>0.25113554953102402</v>
      </c>
      <c r="D323" s="98">
        <v>0.23038606311373</v>
      </c>
      <c r="E323" s="98" cm="1">
        <f t="array" ref="E323">IFERROR(INDEX(DI_전체데이터!AM$3:AM$722,MATCH(A323&amp;B323,DI_전체데이터!$A$3:$A$722&amp;DI_전체데이터!$D$3:$D$722,0)),"")</f>
        <v>-0.41403933560541228</v>
      </c>
      <c r="F323" s="98">
        <f t="shared" ref="F323:F386" si="20">IF(A324=A323,C324,"")</f>
        <v>0.27076272597396001</v>
      </c>
      <c r="G323" s="98">
        <f t="shared" ref="G323:G386" si="21">IF(AND(A325=A323),C325,"")</f>
        <v>0.22241834515966699</v>
      </c>
      <c r="H323" s="98" t="str">
        <f t="shared" ref="H323:H386" si="22">IF(A326=A323,C326,"")</f>
        <v/>
      </c>
      <c r="I323" s="98" t="str">
        <f t="shared" ref="I323:I386" si="23">IF(A327=A323,C327,"")</f>
        <v/>
      </c>
      <c r="J323" s="98" cm="1">
        <f t="array" ref="J323">IFERROR(INDEX(DI_전체데이터!AN$3:AN$722,MATCH(A323&amp;B323,DI_전체데이터!$A$3:$A$722&amp;DI_전체데이터!$D$3:$D$722,0)),"")</f>
        <v>-0.22828090918639976</v>
      </c>
    </row>
    <row r="324" spans="1:10" x14ac:dyDescent="0.3">
      <c r="A324" s="98" t="s">
        <v>126</v>
      </c>
      <c r="B324" s="98" t="s">
        <v>97</v>
      </c>
      <c r="C324" s="98">
        <v>0.27076272597396001</v>
      </c>
      <c r="D324" s="98">
        <v>3.5643530111254498E-2</v>
      </c>
      <c r="E324" s="98" cm="1">
        <f t="array" ref="E324">IFERROR(INDEX(DI_전체데이터!AM$3:AM$722,MATCH(A324&amp;B324,DI_전체데이터!$A$3:$A$722&amp;DI_전체데이터!$D$3:$D$722,0)),"")</f>
        <v>-0.41403933560541228</v>
      </c>
      <c r="F324" s="98">
        <f t="shared" si="20"/>
        <v>0.22241834515966699</v>
      </c>
      <c r="G324" s="98" t="str">
        <f t="shared" si="21"/>
        <v/>
      </c>
      <c r="H324" s="98" t="str">
        <f t="shared" si="22"/>
        <v/>
      </c>
      <c r="I324" s="98" t="str">
        <f t="shared" si="23"/>
        <v/>
      </c>
      <c r="J324" s="98" cm="1">
        <f t="array" ref="J324">IFERROR(INDEX(DI_전체데이터!AN$3:AN$722,MATCH(A324&amp;B324,DI_전체데이터!$A$3:$A$722&amp;DI_전체데이터!$D$3:$D$722,0)),"")</f>
        <v>1.6612815969559835</v>
      </c>
    </row>
    <row r="325" spans="1:10" x14ac:dyDescent="0.3">
      <c r="A325" s="98" t="s">
        <v>126</v>
      </c>
      <c r="B325" s="98" t="s">
        <v>98</v>
      </c>
      <c r="C325" s="98">
        <v>0.22241834515966699</v>
      </c>
      <c r="D325" s="98">
        <v>0.102564115005848</v>
      </c>
      <c r="E325" s="98" cm="1">
        <f t="array" ref="E325">IFERROR(INDEX(DI_전체데이터!AM$3:AM$722,MATCH(A325&amp;B325,DI_전체데이터!$A$3:$A$722&amp;DI_전체데이터!$D$3:$D$722,0)),"")</f>
        <v>0.29306744558113529</v>
      </c>
      <c r="F325" s="98" t="str">
        <f t="shared" si="20"/>
        <v/>
      </c>
      <c r="G325" s="98" t="str">
        <f t="shared" si="21"/>
        <v/>
      </c>
      <c r="H325" s="98" t="str">
        <f t="shared" si="22"/>
        <v/>
      </c>
      <c r="I325" s="98" t="str">
        <f t="shared" si="23"/>
        <v/>
      </c>
      <c r="J325" s="98" cm="1">
        <f t="array" ref="J325">IFERROR(INDEX(DI_전체데이터!AN$3:AN$722,MATCH(A325&amp;B325,DI_전체데이터!$A$3:$A$722&amp;DI_전체데이터!$D$3:$D$722,0)),"")</f>
        <v>-1.4879892466146538</v>
      </c>
    </row>
    <row r="326" spans="1:10" x14ac:dyDescent="0.3">
      <c r="A326" s="98" t="s">
        <v>127</v>
      </c>
      <c r="B326" s="98" t="s">
        <v>87</v>
      </c>
      <c r="C326" s="98">
        <v>0.25044738057429</v>
      </c>
      <c r="D326" s="98">
        <v>4.2763195446095803E-2</v>
      </c>
      <c r="E326" s="98" cm="1">
        <f t="array" ref="E326">IFERROR(INDEX(DI_전체데이터!AM$3:AM$722,MATCH(A326&amp;B326,DI_전체데이터!$A$3:$A$722&amp;DI_전체데이터!$D$3:$D$722,0)),"")</f>
        <v>0.85156380340926086</v>
      </c>
      <c r="F326" s="98">
        <f t="shared" si="20"/>
        <v>0.17079301914249001</v>
      </c>
      <c r="G326" s="98">
        <f t="shared" si="21"/>
        <v>0.21229739586509799</v>
      </c>
      <c r="H326" s="98">
        <f t="shared" si="22"/>
        <v>0.21401880418517899</v>
      </c>
      <c r="I326" s="98">
        <f t="shared" si="23"/>
        <v>0.32137270573952997</v>
      </c>
      <c r="J326" s="98" cm="1">
        <f t="array" ref="J326">IFERROR(INDEX(DI_전체데이터!AN$3:AN$722,MATCH(A326&amp;B326,DI_전체데이터!$A$3:$A$722&amp;DI_전체데이터!$D$3:$D$722,0)),"")</f>
        <v>1.7730719605127612</v>
      </c>
    </row>
    <row r="327" spans="1:10" x14ac:dyDescent="0.3">
      <c r="A327" s="98" t="s">
        <v>127</v>
      </c>
      <c r="B327" s="98" t="s">
        <v>88</v>
      </c>
      <c r="C327" s="98">
        <v>0.17079301914249001</v>
      </c>
      <c r="D327" s="98">
        <v>0.142857153491285</v>
      </c>
      <c r="E327" s="98" cm="1">
        <f t="array" ref="E327">IFERROR(INDEX(DI_전체데이터!AM$3:AM$722,MATCH(A327&amp;B327,DI_전체데이터!$A$3:$A$722&amp;DI_전체데이터!$D$3:$D$722,0)),"")</f>
        <v>1.5854945926896977</v>
      </c>
      <c r="F327" s="98">
        <f t="shared" si="20"/>
        <v>0.21229739586509799</v>
      </c>
      <c r="G327" s="98">
        <f t="shared" si="21"/>
        <v>0.21401880418517899</v>
      </c>
      <c r="H327" s="98">
        <f t="shared" si="22"/>
        <v>0.32137270573952997</v>
      </c>
      <c r="I327" s="98">
        <f t="shared" si="23"/>
        <v>0.24107480100394399</v>
      </c>
      <c r="J327" s="98" cm="1">
        <f t="array" ref="J327">IFERROR(INDEX(DI_전체데이터!AN$3:AN$722,MATCH(A327&amp;B327,DI_전체데이터!$A$3:$A$722&amp;DI_전체데이터!$D$3:$D$722,0)),"")</f>
        <v>1.4069513693245321</v>
      </c>
    </row>
    <row r="328" spans="1:10" x14ac:dyDescent="0.3">
      <c r="A328" s="98" t="s">
        <v>127</v>
      </c>
      <c r="B328" s="98" t="s">
        <v>89</v>
      </c>
      <c r="C328" s="98">
        <v>0.21229739586509799</v>
      </c>
      <c r="D328" s="98">
        <v>1.5193257258118299E-2</v>
      </c>
      <c r="E328" s="98" cm="1">
        <f t="array" ref="E328">IFERROR(INDEX(DI_전체데이터!AM$3:AM$722,MATCH(A328&amp;B328,DI_전체데이터!$A$3:$A$722&amp;DI_전체데이터!$D$3:$D$722,0)),"")</f>
        <v>2.5077941812965077</v>
      </c>
      <c r="F328" s="98">
        <f t="shared" si="20"/>
        <v>0.21401880418517899</v>
      </c>
      <c r="G328" s="98">
        <f t="shared" si="21"/>
        <v>0.32137270573952997</v>
      </c>
      <c r="H328" s="98">
        <f t="shared" si="22"/>
        <v>0.24107480100394399</v>
      </c>
      <c r="I328" s="98">
        <f t="shared" si="23"/>
        <v>0.35403683432261501</v>
      </c>
      <c r="J328" s="98" cm="1">
        <f t="array" ref="J328">IFERROR(INDEX(DI_전체데이터!AN$3:AN$722,MATCH(A328&amp;B328,DI_전체데이터!$A$3:$A$722&amp;DI_전체데이터!$D$3:$D$722,0)),"")</f>
        <v>1.8462960787504052</v>
      </c>
    </row>
    <row r="329" spans="1:10" x14ac:dyDescent="0.3">
      <c r="A329" s="98" t="s">
        <v>127</v>
      </c>
      <c r="B329" s="98" t="s">
        <v>90</v>
      </c>
      <c r="C329" s="98">
        <v>0.21401880418517899</v>
      </c>
      <c r="D329" s="98">
        <v>0.13228712464891901</v>
      </c>
      <c r="E329" s="98" cm="1">
        <f t="array" ref="E329">IFERROR(INDEX(DI_전체데이터!AM$3:AM$722,MATCH(A329&amp;B329,DI_전체데이터!$A$3:$A$722&amp;DI_전체데이터!$D$3:$D$722,0)),"")</f>
        <v>1.4306535585244859</v>
      </c>
      <c r="F329" s="98">
        <f t="shared" si="20"/>
        <v>0.32137270573952997</v>
      </c>
      <c r="G329" s="98">
        <f t="shared" si="21"/>
        <v>0.24107480100394399</v>
      </c>
      <c r="H329" s="98">
        <f t="shared" si="22"/>
        <v>0.35403683432261501</v>
      </c>
      <c r="I329" s="98">
        <f t="shared" si="23"/>
        <v>0.28727646257068101</v>
      </c>
      <c r="J329" s="98" cm="1">
        <f t="array" ref="J329">IFERROR(INDEX(DI_전체데이터!AN$3:AN$722,MATCH(A329&amp;B329,DI_전체데이터!$A$3:$A$722&amp;DI_전체데이터!$D$3:$D$722,0)),"")</f>
        <v>1.1872790146115939</v>
      </c>
    </row>
    <row r="330" spans="1:10" x14ac:dyDescent="0.3">
      <c r="A330" s="98" t="s">
        <v>127</v>
      </c>
      <c r="B330" s="98" t="s">
        <v>91</v>
      </c>
      <c r="C330" s="98">
        <v>0.32137270573952997</v>
      </c>
      <c r="D330" s="98">
        <v>5.24933659025201E-2</v>
      </c>
      <c r="E330" s="98" cm="1">
        <f t="array" ref="E330">IFERROR(INDEX(DI_전체데이터!AM$3:AM$722,MATCH(A330&amp;B330,DI_전체데이터!$A$3:$A$722&amp;DI_전체데이터!$D$3:$D$722,0)),"")</f>
        <v>-1.1617842816346227</v>
      </c>
      <c r="F330" s="98">
        <f t="shared" si="20"/>
        <v>0.24107480100394399</v>
      </c>
      <c r="G330" s="98">
        <f t="shared" si="21"/>
        <v>0.35403683432261501</v>
      </c>
      <c r="H330" s="98">
        <f t="shared" si="22"/>
        <v>0.28727646257068101</v>
      </c>
      <c r="I330" s="98">
        <f t="shared" si="23"/>
        <v>0.21214399505994699</v>
      </c>
      <c r="J330" s="98" cm="1">
        <f t="array" ref="J330">IFERROR(INDEX(DI_전체데이터!AN$3:AN$722,MATCH(A330&amp;B330,DI_전체데이터!$A$3:$A$722&amp;DI_전체데이터!$D$3:$D$722,0)),"")</f>
        <v>-0.73346753789371277</v>
      </c>
    </row>
    <row r="331" spans="1:10" x14ac:dyDescent="0.3">
      <c r="A331" s="98" t="s">
        <v>127</v>
      </c>
      <c r="B331" s="98" t="s">
        <v>92</v>
      </c>
      <c r="C331" s="98">
        <v>0.24107480100394399</v>
      </c>
      <c r="D331" s="98">
        <v>1.53061143667307E-2</v>
      </c>
      <c r="E331" s="98" cm="1">
        <f t="array" ref="E331">IFERROR(INDEX(DI_전체데이터!AM$3:AM$722,MATCH(A331&amp;B331,DI_전체데이터!$A$3:$A$722&amp;DI_전체데이터!$D$3:$D$722,0)),"")</f>
        <v>-0.77459666924148229</v>
      </c>
      <c r="F331" s="98">
        <f t="shared" si="20"/>
        <v>0.35403683432261501</v>
      </c>
      <c r="G331" s="98">
        <f t="shared" si="21"/>
        <v>0.28727646257068101</v>
      </c>
      <c r="H331" s="98">
        <f t="shared" si="22"/>
        <v>0.21214399505994699</v>
      </c>
      <c r="I331" s="98">
        <f t="shared" si="23"/>
        <v>0.34855816243930798</v>
      </c>
      <c r="J331" s="98" cm="1">
        <f t="array" ref="J331">IFERROR(INDEX(DI_전체데이터!AN$3:AN$722,MATCH(A331&amp;B331,DI_전체데이터!$A$3:$A$722&amp;DI_전체데이터!$D$3:$D$722,0)),"")</f>
        <v>-1.3525441739029003</v>
      </c>
    </row>
    <row r="332" spans="1:10" x14ac:dyDescent="0.3">
      <c r="A332" s="98" t="s">
        <v>127</v>
      </c>
      <c r="B332" s="98" t="s">
        <v>93</v>
      </c>
      <c r="C332" s="98">
        <v>0.35403683432261501</v>
      </c>
      <c r="D332" s="98">
        <v>0.10253167030231</v>
      </c>
      <c r="E332" s="98" cm="1">
        <f t="array" ref="E332">IFERROR(INDEX(DI_전체데이터!AM$3:AM$722,MATCH(A332&amp;B332,DI_전체데이터!$A$3:$A$722&amp;DI_전체데이터!$D$3:$D$722,0)),"")</f>
        <v>-2.5680658569337131</v>
      </c>
      <c r="F332" s="98">
        <f t="shared" si="20"/>
        <v>0.28727646257068101</v>
      </c>
      <c r="G332" s="98">
        <f t="shared" si="21"/>
        <v>0.21214399505994699</v>
      </c>
      <c r="H332" s="98">
        <f t="shared" si="22"/>
        <v>0.34855816243930798</v>
      </c>
      <c r="I332" s="98">
        <f t="shared" si="23"/>
        <v>0.31240515278297498</v>
      </c>
      <c r="J332" s="98" cm="1">
        <f t="array" ref="J332">IFERROR(INDEX(DI_전체데이터!AN$3:AN$722,MATCH(A332&amp;B332,DI_전체데이터!$A$3:$A$722&amp;DI_전체데이터!$D$3:$D$722,0)),"")</f>
        <v>-1.5023207793889926</v>
      </c>
    </row>
    <row r="333" spans="1:10" x14ac:dyDescent="0.3">
      <c r="A333" s="98" t="s">
        <v>127</v>
      </c>
      <c r="B333" s="98" t="s">
        <v>94</v>
      </c>
      <c r="C333" s="98">
        <v>0.28727646257068101</v>
      </c>
      <c r="D333" s="98">
        <v>7.86516659165339E-2</v>
      </c>
      <c r="E333" s="98" cm="1">
        <f t="array" ref="E333">IFERROR(INDEX(DI_전체데이터!AM$3:AM$722,MATCH(A333&amp;B333,DI_전체데이터!$A$3:$A$722&amp;DI_전체데이터!$D$3:$D$722,0)),"")</f>
        <v>-0.5519628844211929</v>
      </c>
      <c r="F333" s="98">
        <f t="shared" si="20"/>
        <v>0.21214399505994699</v>
      </c>
      <c r="G333" s="98">
        <f t="shared" si="21"/>
        <v>0.34855816243930798</v>
      </c>
      <c r="H333" s="98">
        <f t="shared" si="22"/>
        <v>0.31240515278297498</v>
      </c>
      <c r="I333" s="98">
        <f t="shared" si="23"/>
        <v>0.378907475406837</v>
      </c>
      <c r="J333" s="98" cm="1">
        <f t="array" ref="J333">IFERROR(INDEX(DI_전체데이터!AN$3:AN$722,MATCH(A333&amp;B333,DI_전체데이터!$A$3:$A$722&amp;DI_전체데이터!$D$3:$D$722,0)),"")</f>
        <v>-1.8318293114583988</v>
      </c>
    </row>
    <row r="334" spans="1:10" x14ac:dyDescent="0.3">
      <c r="A334" s="98" t="s">
        <v>127</v>
      </c>
      <c r="B334" s="98" t="s">
        <v>95</v>
      </c>
      <c r="C334" s="98">
        <v>0.21214399505994699</v>
      </c>
      <c r="D334" s="98">
        <v>5.1103393138072398E-2</v>
      </c>
      <c r="E334" s="98" cm="1">
        <f t="array" ref="E334">IFERROR(INDEX(DI_전체데이터!AM$3:AM$722,MATCH(A334&amp;B334,DI_전체데이터!$A$3:$A$722&amp;DI_전체데이터!$D$3:$D$722,0)),"")</f>
        <v>0.79040428826067755</v>
      </c>
      <c r="F334" s="98">
        <f t="shared" si="20"/>
        <v>0.34855816243930798</v>
      </c>
      <c r="G334" s="98">
        <f t="shared" si="21"/>
        <v>0.31240515278297498</v>
      </c>
      <c r="H334" s="98">
        <f t="shared" si="22"/>
        <v>0.378907475406837</v>
      </c>
      <c r="I334" s="98" t="str">
        <f t="shared" si="23"/>
        <v/>
      </c>
      <c r="J334" s="98" cm="1">
        <f t="array" ref="J334">IFERROR(INDEX(DI_전체데이터!AN$3:AN$722,MATCH(A334&amp;B334,DI_전체데이터!$A$3:$A$722&amp;DI_전체데이터!$D$3:$D$722,0)),"")</f>
        <v>-1.1417634457529224</v>
      </c>
    </row>
    <row r="335" spans="1:10" x14ac:dyDescent="0.3">
      <c r="A335" s="98" t="s">
        <v>127</v>
      </c>
      <c r="B335" s="98" t="s">
        <v>96</v>
      </c>
      <c r="C335" s="98">
        <v>0.34855816243930798</v>
      </c>
      <c r="D335" s="98">
        <v>0.62293273371741398</v>
      </c>
      <c r="E335" s="98" cm="1">
        <f t="array" ref="E335">IFERROR(INDEX(DI_전체데이터!AM$3:AM$722,MATCH(A335&amp;B335,DI_전체데이터!$A$3:$A$722&amp;DI_전체데이터!$D$3:$D$722,0)),"")</f>
        <v>-0.37449280629954762</v>
      </c>
      <c r="F335" s="98">
        <f t="shared" si="20"/>
        <v>0.31240515278297498</v>
      </c>
      <c r="G335" s="98">
        <f t="shared" si="21"/>
        <v>0.378907475406837</v>
      </c>
      <c r="H335" s="98" t="str">
        <f t="shared" si="22"/>
        <v/>
      </c>
      <c r="I335" s="98" t="str">
        <f t="shared" si="23"/>
        <v/>
      </c>
      <c r="J335" s="98" cm="1">
        <f t="array" ref="J335">IFERROR(INDEX(DI_전체데이터!AN$3:AN$722,MATCH(A335&amp;B335,DI_전체데이터!$A$3:$A$722&amp;DI_전체데이터!$D$3:$D$722,0)),"")</f>
        <v>-0.59258255897057799</v>
      </c>
    </row>
    <row r="336" spans="1:10" x14ac:dyDescent="0.3">
      <c r="A336" s="98" t="s">
        <v>127</v>
      </c>
      <c r="B336" s="98" t="s">
        <v>97</v>
      </c>
      <c r="C336" s="98">
        <v>0.31240515278297498</v>
      </c>
      <c r="D336" s="98">
        <v>-2.3160720200178099E-2</v>
      </c>
      <c r="E336" s="98" cm="1">
        <f t="array" ref="E336">IFERROR(INDEX(DI_전체데이터!AM$3:AM$722,MATCH(A336&amp;B336,DI_전체데이터!$A$3:$A$722&amp;DI_전체데이터!$D$3:$D$722,0)),"")</f>
        <v>-1.1888943107617047</v>
      </c>
      <c r="F336" s="98">
        <f t="shared" si="20"/>
        <v>0.378907475406837</v>
      </c>
      <c r="G336" s="98" t="str">
        <f t="shared" si="21"/>
        <v/>
      </c>
      <c r="H336" s="98" t="str">
        <f t="shared" si="22"/>
        <v/>
      </c>
      <c r="I336" s="98" t="str">
        <f t="shared" si="23"/>
        <v/>
      </c>
      <c r="J336" s="98" cm="1">
        <f t="array" ref="J336">IFERROR(INDEX(DI_전체데이터!AN$3:AN$722,MATCH(A336&amp;B336,DI_전체데이터!$A$3:$A$722&amp;DI_전체데이터!$D$3:$D$722,0)),"")</f>
        <v>2.3886851121335706</v>
      </c>
    </row>
    <row r="337" spans="1:10" x14ac:dyDescent="0.3">
      <c r="A337" s="98" t="s">
        <v>127</v>
      </c>
      <c r="B337" s="98" t="s">
        <v>98</v>
      </c>
      <c r="C337" s="98">
        <v>0.378907475406837</v>
      </c>
      <c r="D337" s="98">
        <v>0.11479840828891</v>
      </c>
      <c r="E337" s="98" cm="1">
        <f t="array" ref="E337">IFERROR(INDEX(DI_전체데이터!AM$3:AM$722,MATCH(A337&amp;B337,DI_전체데이터!$A$3:$A$722&amp;DI_전체데이터!$D$3:$D$722,0)),"")</f>
        <v>1.0413207364828461</v>
      </c>
      <c r="F337" s="98" t="str">
        <f t="shared" si="20"/>
        <v/>
      </c>
      <c r="G337" s="98" t="str">
        <f t="shared" si="21"/>
        <v/>
      </c>
      <c r="H337" s="98" t="str">
        <f t="shared" si="22"/>
        <v/>
      </c>
      <c r="I337" s="98" t="str">
        <f t="shared" si="23"/>
        <v/>
      </c>
      <c r="J337" s="98" cm="1">
        <f t="array" ref="J337">IFERROR(INDEX(DI_전체데이터!AN$3:AN$722,MATCH(A337&amp;B337,DI_전체데이터!$A$3:$A$722&amp;DI_전체데이터!$D$3:$D$722,0)),"")</f>
        <v>0.13965862340587887</v>
      </c>
    </row>
    <row r="338" spans="1:10" x14ac:dyDescent="0.3">
      <c r="A338" s="98" t="s">
        <v>128</v>
      </c>
      <c r="B338" s="98" t="s">
        <v>87</v>
      </c>
      <c r="C338" s="98">
        <v>0.32729704199841603</v>
      </c>
      <c r="D338" s="98">
        <v>0.17361106332335</v>
      </c>
      <c r="E338" s="98" cm="1">
        <f t="array" ref="E338">IFERROR(INDEX(DI_전체데이터!AM$3:AM$722,MATCH(A338&amp;B338,DI_전체데이터!$A$3:$A$722&amp;DI_전체데이터!$D$3:$D$722,0)),"")</f>
        <v>-0.17616606585441102</v>
      </c>
      <c r="F338" s="98">
        <f t="shared" si="20"/>
        <v>0.30647496139124197</v>
      </c>
      <c r="G338" s="98">
        <f t="shared" si="21"/>
        <v>0.36583788825807301</v>
      </c>
      <c r="H338" s="98">
        <f t="shared" si="22"/>
        <v>0.251710257442056</v>
      </c>
      <c r="I338" s="98">
        <f t="shared" si="23"/>
        <v>0.34932397149303002</v>
      </c>
      <c r="J338" s="98" cm="1">
        <f t="array" ref="J338">IFERROR(INDEX(DI_전체데이터!AN$3:AN$722,MATCH(A338&amp;B338,DI_전체데이터!$A$3:$A$722&amp;DI_전체데이터!$D$3:$D$722,0)),"")</f>
        <v>-0.93187094658579039</v>
      </c>
    </row>
    <row r="339" spans="1:10" x14ac:dyDescent="0.3">
      <c r="A339" s="98" t="s">
        <v>128</v>
      </c>
      <c r="B339" s="98" t="s">
        <v>88</v>
      </c>
      <c r="C339" s="98">
        <v>0.30647496139124197</v>
      </c>
      <c r="D339" s="98">
        <v>-5.9090922596366599E-2</v>
      </c>
      <c r="E339" s="98" cm="1">
        <f t="array" ref="E339">IFERROR(INDEX(DI_전체데이터!AM$3:AM$722,MATCH(A339&amp;B339,DI_전체데이터!$A$3:$A$722&amp;DI_전체데이터!$D$3:$D$722,0)),"")</f>
        <v>-0.83250432932100771</v>
      </c>
      <c r="F339" s="98">
        <f t="shared" si="20"/>
        <v>0.36583788825807301</v>
      </c>
      <c r="G339" s="98">
        <f t="shared" si="21"/>
        <v>0.251710257442056</v>
      </c>
      <c r="H339" s="98">
        <f t="shared" si="22"/>
        <v>0.34932397149303002</v>
      </c>
      <c r="I339" s="98">
        <f t="shared" si="23"/>
        <v>0.32872519104407599</v>
      </c>
      <c r="J339" s="98" cm="1">
        <f t="array" ref="J339">IFERROR(INDEX(DI_전체데이터!AN$3:AN$722,MATCH(A339&amp;B339,DI_전체데이터!$A$3:$A$722&amp;DI_전체데이터!$D$3:$D$722,0)),"")</f>
        <v>0.71211911689221052</v>
      </c>
    </row>
    <row r="340" spans="1:10" x14ac:dyDescent="0.3">
      <c r="A340" s="98" t="s">
        <v>128</v>
      </c>
      <c r="B340" s="98" t="s">
        <v>89</v>
      </c>
      <c r="C340" s="98">
        <v>0.36583788825807301</v>
      </c>
      <c r="D340" s="98">
        <v>3.6741249299252703E-2</v>
      </c>
      <c r="E340" s="98" cm="1">
        <f t="array" ref="E340">IFERROR(INDEX(DI_전체데이터!AM$3:AM$722,MATCH(A340&amp;B340,DI_전체데이터!$A$3:$A$722&amp;DI_전체데이터!$D$3:$D$722,0)),"")</f>
        <v>1.290660392428207</v>
      </c>
      <c r="F340" s="98">
        <f t="shared" si="20"/>
        <v>0.251710257442056</v>
      </c>
      <c r="G340" s="98">
        <f t="shared" si="21"/>
        <v>0.34932397149303002</v>
      </c>
      <c r="H340" s="98">
        <f t="shared" si="22"/>
        <v>0.32872519104407599</v>
      </c>
      <c r="I340" s="98">
        <f t="shared" si="23"/>
        <v>0.33357538074970899</v>
      </c>
      <c r="J340" s="98" cm="1">
        <f t="array" ref="J340">IFERROR(INDEX(DI_전체데이터!AN$3:AN$722,MATCH(A340&amp;B340,DI_전체데이터!$A$3:$A$722&amp;DI_전체데이터!$D$3:$D$722,0)),"")</f>
        <v>-0.10316575132239254</v>
      </c>
    </row>
    <row r="341" spans="1:10" x14ac:dyDescent="0.3">
      <c r="A341" s="98" t="s">
        <v>128</v>
      </c>
      <c r="B341" s="98" t="s">
        <v>90</v>
      </c>
      <c r="C341" s="98">
        <v>0.251710257442056</v>
      </c>
      <c r="D341" s="98">
        <v>-5.6316597232713803E-2</v>
      </c>
      <c r="E341" s="98" cm="1">
        <f t="array" ref="E341">IFERROR(INDEX(DI_전체데이터!AM$3:AM$722,MATCH(A341&amp;B341,DI_전체데이터!$A$3:$A$722&amp;DI_전체데이터!$D$3:$D$722,0)),"")</f>
        <v>-0.58359647482881027</v>
      </c>
      <c r="F341" s="98">
        <f t="shared" si="20"/>
        <v>0.34932397149303002</v>
      </c>
      <c r="G341" s="98">
        <f t="shared" si="21"/>
        <v>0.32872519104407599</v>
      </c>
      <c r="H341" s="98">
        <f t="shared" si="22"/>
        <v>0.33357538074970899</v>
      </c>
      <c r="I341" s="98">
        <f t="shared" si="23"/>
        <v>0.32713773990324702</v>
      </c>
      <c r="J341" s="98" cm="1">
        <f t="array" ref="J341">IFERROR(INDEX(DI_전체데이터!AN$3:AN$722,MATCH(A341&amp;B341,DI_전체데이터!$A$3:$A$722&amp;DI_전체데이터!$D$3:$D$722,0)),"")</f>
        <v>0.48565109794370814</v>
      </c>
    </row>
    <row r="342" spans="1:10" x14ac:dyDescent="0.3">
      <c r="A342" s="98" t="s">
        <v>128</v>
      </c>
      <c r="B342" s="98" t="s">
        <v>91</v>
      </c>
      <c r="C342" s="98">
        <v>0.34932397149303002</v>
      </c>
      <c r="D342" s="98">
        <v>6.4624463878476701E-2</v>
      </c>
      <c r="E342" s="98" cm="1">
        <f t="array" ref="E342">IFERROR(INDEX(DI_전체데이터!AM$3:AM$722,MATCH(A342&amp;B342,DI_전체데이터!$A$3:$A$722&amp;DI_전체데이터!$D$3:$D$722,0)),"")</f>
        <v>-0.62347886526831997</v>
      </c>
      <c r="F342" s="98">
        <f t="shared" si="20"/>
        <v>0.32872519104407599</v>
      </c>
      <c r="G342" s="98">
        <f t="shared" si="21"/>
        <v>0.33357538074970899</v>
      </c>
      <c r="H342" s="98">
        <f t="shared" si="22"/>
        <v>0.32713773990324702</v>
      </c>
      <c r="I342" s="98">
        <f t="shared" si="23"/>
        <v>0.35032000187985601</v>
      </c>
      <c r="J342" s="98" cm="1">
        <f t="array" ref="J342">IFERROR(INDEX(DI_전체데이터!AN$3:AN$722,MATCH(A342&amp;B342,DI_전체데이터!$A$3:$A$722&amp;DI_전체데이터!$D$3:$D$722,0)),"")</f>
        <v>-1.3558372983384626</v>
      </c>
    </row>
    <row r="343" spans="1:10" x14ac:dyDescent="0.3">
      <c r="A343" s="98" t="s">
        <v>128</v>
      </c>
      <c r="B343" s="98" t="s">
        <v>92</v>
      </c>
      <c r="C343" s="98">
        <v>0.32872519104407599</v>
      </c>
      <c r="D343" s="98">
        <v>0.129296235679214</v>
      </c>
      <c r="E343" s="98" cm="1">
        <f t="array" ref="E343">IFERROR(INDEX(DI_전체데이터!AM$3:AM$722,MATCH(A343&amp;B343,DI_전체데이터!$A$3:$A$722&amp;DI_전체데이터!$D$3:$D$722,0)),"")</f>
        <v>0.83949491487423344</v>
      </c>
      <c r="F343" s="98">
        <f t="shared" si="20"/>
        <v>0.33357538074970899</v>
      </c>
      <c r="G343" s="98">
        <f t="shared" si="21"/>
        <v>0.32713773990324702</v>
      </c>
      <c r="H343" s="98">
        <f t="shared" si="22"/>
        <v>0.35032000187985601</v>
      </c>
      <c r="I343" s="98">
        <f t="shared" si="23"/>
        <v>0.32342874189690402</v>
      </c>
      <c r="J343" s="98" cm="1">
        <f t="array" ref="J343">IFERROR(INDEX(DI_전체데이터!AN$3:AN$722,MATCH(A343&amp;B343,DI_전체데이터!$A$3:$A$722&amp;DI_전체데이터!$D$3:$D$722,0)),"")</f>
        <v>-3.1877119404996588</v>
      </c>
    </row>
    <row r="344" spans="1:10" x14ac:dyDescent="0.3">
      <c r="A344" s="98" t="s">
        <v>128</v>
      </c>
      <c r="B344" s="98" t="s">
        <v>93</v>
      </c>
      <c r="C344" s="98">
        <v>0.33357538074970899</v>
      </c>
      <c r="D344" s="98">
        <v>-2.5110782865583402E-2</v>
      </c>
      <c r="E344" s="98" cm="1">
        <f t="array" ref="E344">IFERROR(INDEX(DI_전체데이터!AM$3:AM$722,MATCH(A344&amp;B344,DI_전체데이터!$A$3:$A$722&amp;DI_전체데이터!$D$3:$D$722,0)),"")</f>
        <v>-0.8525060251319847</v>
      </c>
      <c r="F344" s="98">
        <f t="shared" si="20"/>
        <v>0.32713773990324702</v>
      </c>
      <c r="G344" s="98">
        <f t="shared" si="21"/>
        <v>0.35032000187985601</v>
      </c>
      <c r="H344" s="98">
        <f t="shared" si="22"/>
        <v>0.32342874189690402</v>
      </c>
      <c r="I344" s="98">
        <f t="shared" si="23"/>
        <v>0.33027248225204697</v>
      </c>
      <c r="J344" s="98" cm="1">
        <f t="array" ref="J344">IFERROR(INDEX(DI_전체데이터!AN$3:AN$722,MATCH(A344&amp;B344,DI_전체데이터!$A$3:$A$722&amp;DI_전체데이터!$D$3:$D$722,0)),"")</f>
        <v>-1.094140920886862</v>
      </c>
    </row>
    <row r="345" spans="1:10" x14ac:dyDescent="0.3">
      <c r="A345" s="98" t="s">
        <v>128</v>
      </c>
      <c r="B345" s="98" t="s">
        <v>94</v>
      </c>
      <c r="C345" s="98">
        <v>0.32713773990324702</v>
      </c>
      <c r="D345" s="98">
        <v>-0.20193861066235799</v>
      </c>
      <c r="E345" s="98" cm="1">
        <f t="array" ref="E345">IFERROR(INDEX(DI_전체데이터!AM$3:AM$722,MATCH(A345&amp;B345,DI_전체데이터!$A$3:$A$722&amp;DI_전체데이터!$D$3:$D$722,0)),"")</f>
        <v>-2.1810359661651932</v>
      </c>
      <c r="F345" s="98">
        <f t="shared" si="20"/>
        <v>0.35032000187985601</v>
      </c>
      <c r="G345" s="98">
        <f t="shared" si="21"/>
        <v>0.32342874189690402</v>
      </c>
      <c r="H345" s="98">
        <f t="shared" si="22"/>
        <v>0.33027248225204697</v>
      </c>
      <c r="I345" s="98">
        <f t="shared" si="23"/>
        <v>0.31212496027569903</v>
      </c>
      <c r="J345" s="98" cm="1">
        <f t="array" ref="J345">IFERROR(INDEX(DI_전체데이터!AN$3:AN$722,MATCH(A345&amp;B345,DI_전체데이터!$A$3:$A$722&amp;DI_전체데이터!$D$3:$D$722,0)),"")</f>
        <v>-2.3564831312140377E-2</v>
      </c>
    </row>
    <row r="346" spans="1:10" x14ac:dyDescent="0.3">
      <c r="A346" s="98" t="s">
        <v>128</v>
      </c>
      <c r="B346" s="98" t="s">
        <v>95</v>
      </c>
      <c r="C346" s="98">
        <v>0.35032000187985601</v>
      </c>
      <c r="D346" s="98">
        <v>-0.126</v>
      </c>
      <c r="E346" s="98" cm="1">
        <f t="array" ref="E346">IFERROR(INDEX(DI_전체데이터!AM$3:AM$722,MATCH(A346&amp;B346,DI_전체데이터!$A$3:$A$722&amp;DI_전체데이터!$D$3:$D$722,0)),"")</f>
        <v>0.72230221613188628</v>
      </c>
      <c r="F346" s="98">
        <f t="shared" si="20"/>
        <v>0.32342874189690402</v>
      </c>
      <c r="G346" s="98">
        <f t="shared" si="21"/>
        <v>0.33027248225204697</v>
      </c>
      <c r="H346" s="98">
        <f t="shared" si="22"/>
        <v>0.31212496027569903</v>
      </c>
      <c r="I346" s="98" t="str">
        <f t="shared" si="23"/>
        <v/>
      </c>
      <c r="J346" s="98" cm="1">
        <f t="array" ref="J346">IFERROR(INDEX(DI_전체데이터!AN$3:AN$722,MATCH(A346&amp;B346,DI_전체데이터!$A$3:$A$722&amp;DI_전체데이터!$D$3:$D$722,0)),"")</f>
        <v>0.73845853591445632</v>
      </c>
    </row>
    <row r="347" spans="1:10" x14ac:dyDescent="0.3">
      <c r="A347" s="98" t="s">
        <v>128</v>
      </c>
      <c r="B347" s="98" t="s">
        <v>96</v>
      </c>
      <c r="C347" s="98">
        <v>0.32342874189690402</v>
      </c>
      <c r="D347" s="98">
        <v>0.19413092550790001</v>
      </c>
      <c r="E347" s="98" cm="1">
        <f t="array" ref="E347">IFERROR(INDEX(DI_전체데이터!AM$3:AM$722,MATCH(A347&amp;B347,DI_전체데이터!$A$3:$A$722&amp;DI_전체데이터!$D$3:$D$722,0)),"")</f>
        <v>-0.67097717003498103</v>
      </c>
      <c r="F347" s="98">
        <f t="shared" si="20"/>
        <v>0.33027248225204697</v>
      </c>
      <c r="G347" s="98">
        <f t="shared" si="21"/>
        <v>0.31212496027569903</v>
      </c>
      <c r="H347" s="98" t="str">
        <f t="shared" si="22"/>
        <v/>
      </c>
      <c r="I347" s="98" t="str">
        <f t="shared" si="23"/>
        <v/>
      </c>
      <c r="J347" s="98" cm="1">
        <f t="array" ref="J347">IFERROR(INDEX(DI_전체데이터!AN$3:AN$722,MATCH(A347&amp;B347,DI_전체데이터!$A$3:$A$722&amp;DI_전체데이터!$D$3:$D$722,0)),"")</f>
        <v>0.33699250232392963</v>
      </c>
    </row>
    <row r="348" spans="1:10" x14ac:dyDescent="0.3">
      <c r="A348" s="98" t="s">
        <v>128</v>
      </c>
      <c r="B348" s="98" t="s">
        <v>97</v>
      </c>
      <c r="C348" s="98">
        <v>0.33027248225204697</v>
      </c>
      <c r="D348" s="98">
        <v>1.6245487364620899E-2</v>
      </c>
      <c r="E348" s="98" cm="1">
        <f t="array" ref="E348">IFERROR(INDEX(DI_전체데이터!AM$3:AM$722,MATCH(A348&amp;B348,DI_전체데이터!$A$3:$A$722&amp;DI_전체데이터!$D$3:$D$722,0)),"")</f>
        <v>-1.3690407375500615</v>
      </c>
      <c r="F348" s="98">
        <f t="shared" si="20"/>
        <v>0.31212496027569903</v>
      </c>
      <c r="G348" s="98" t="str">
        <f t="shared" si="21"/>
        <v/>
      </c>
      <c r="H348" s="98" t="str">
        <f t="shared" si="22"/>
        <v/>
      </c>
      <c r="I348" s="98" t="str">
        <f t="shared" si="23"/>
        <v/>
      </c>
      <c r="J348" s="98" cm="1">
        <f t="array" ref="J348">IFERROR(INDEX(DI_전체데이터!AN$3:AN$722,MATCH(A348&amp;B348,DI_전체데이터!$A$3:$A$722&amp;DI_전체데이터!$D$3:$D$722,0)),"")</f>
        <v>-0.99527996470239244</v>
      </c>
    </row>
    <row r="349" spans="1:10" x14ac:dyDescent="0.3">
      <c r="A349" s="98" t="s">
        <v>128</v>
      </c>
      <c r="B349" s="98" t="s">
        <v>98</v>
      </c>
      <c r="C349" s="98">
        <v>0.31212496027569903</v>
      </c>
      <c r="D349" s="98">
        <v>0.107913669064748</v>
      </c>
      <c r="E349" s="98" cm="1">
        <f t="array" ref="E349">IFERROR(INDEX(DI_전체데이터!AM$3:AM$722,MATCH(A349&amp;B349,DI_전체데이터!$A$3:$A$722&amp;DI_전체데이터!$D$3:$D$722,0)),"")</f>
        <v>-1.0223601720847797</v>
      </c>
      <c r="F349" s="98" t="str">
        <f t="shared" si="20"/>
        <v/>
      </c>
      <c r="G349" s="98" t="str">
        <f t="shared" si="21"/>
        <v/>
      </c>
      <c r="H349" s="98" t="str">
        <f t="shared" si="22"/>
        <v/>
      </c>
      <c r="I349" s="98" t="str">
        <f t="shared" si="23"/>
        <v/>
      </c>
      <c r="J349" s="98" cm="1">
        <f t="array" ref="J349">IFERROR(INDEX(DI_전체데이터!AN$3:AN$722,MATCH(A349&amp;B349,DI_전체데이터!$A$3:$A$722&amp;DI_전체데이터!$D$3:$D$722,0)),"")</f>
        <v>-4.0857882231850606E-2</v>
      </c>
    </row>
    <row r="350" spans="1:10" x14ac:dyDescent="0.3">
      <c r="A350" s="98" t="s">
        <v>129</v>
      </c>
      <c r="B350" s="98" t="s">
        <v>87</v>
      </c>
      <c r="C350" s="98">
        <v>0.51419950468030995</v>
      </c>
      <c r="D350" s="98">
        <v>-9.0909037825856506E-2</v>
      </c>
      <c r="E350" s="98" cm="1">
        <f t="array" ref="E350">IFERROR(INDEX(DI_전체데이터!AM$3:AM$722,MATCH(A350&amp;B350,DI_전체데이터!$A$3:$A$722&amp;DI_전체데이터!$D$3:$D$722,0)),"")</f>
        <v>-0.17616606585441102</v>
      </c>
      <c r="F350" s="98">
        <f t="shared" si="20"/>
        <v>0.30260090028672698</v>
      </c>
      <c r="G350" s="98">
        <f t="shared" si="21"/>
        <v>0.389998986358291</v>
      </c>
      <c r="H350" s="98">
        <f t="shared" si="22"/>
        <v>0.298686671329218</v>
      </c>
      <c r="I350" s="98">
        <f t="shared" si="23"/>
        <v>0.49374571741961198</v>
      </c>
      <c r="J350" s="98" cm="1">
        <f t="array" ref="J350">IFERROR(INDEX(DI_전체데이터!AN$3:AN$722,MATCH(A350&amp;B350,DI_전체데이터!$A$3:$A$722&amp;DI_전체데이터!$D$3:$D$722,0)),"")</f>
        <v>-2.3164144447873949</v>
      </c>
    </row>
    <row r="351" spans="1:10" x14ac:dyDescent="0.3">
      <c r="A351" s="98" t="s">
        <v>129</v>
      </c>
      <c r="B351" s="98" t="s">
        <v>88</v>
      </c>
      <c r="C351" s="98">
        <v>0.30260090028672698</v>
      </c>
      <c r="D351" s="98">
        <v>7.0539392988330396E-2</v>
      </c>
      <c r="E351" s="98" cm="1">
        <f t="array" ref="E351">IFERROR(INDEX(DI_전체데이터!AM$3:AM$722,MATCH(A351&amp;B351,DI_전체데이터!$A$3:$A$722&amp;DI_전체데이터!$D$3:$D$722,0)),"")</f>
        <v>1.1400599391147974</v>
      </c>
      <c r="F351" s="98">
        <f t="shared" si="20"/>
        <v>0.389998986358291</v>
      </c>
      <c r="G351" s="98">
        <f t="shared" si="21"/>
        <v>0.298686671329218</v>
      </c>
      <c r="H351" s="98">
        <f t="shared" si="22"/>
        <v>0.49374571741961198</v>
      </c>
      <c r="I351" s="98">
        <f t="shared" si="23"/>
        <v>0.29750418895809799</v>
      </c>
      <c r="J351" s="98" cm="1">
        <f t="array" ref="J351">IFERROR(INDEX(DI_전체데이터!AN$3:AN$722,MATCH(A351&amp;B351,DI_전체데이터!$A$3:$A$722&amp;DI_전체데이터!$D$3:$D$722,0)),"")</f>
        <v>-5.1084166165209777E-2</v>
      </c>
    </row>
    <row r="352" spans="1:10" x14ac:dyDescent="0.3">
      <c r="A352" s="98" t="s">
        <v>129</v>
      </c>
      <c r="B352" s="98" t="s">
        <v>89</v>
      </c>
      <c r="C352" s="98">
        <v>0.389998986358291</v>
      </c>
      <c r="D352" s="98">
        <v>0.102316600976088</v>
      </c>
      <c r="E352" s="98" cm="1">
        <f t="array" ref="E352">IFERROR(INDEX(DI_전체데이터!AM$3:AM$722,MATCH(A352&amp;B352,DI_전체데이터!$A$3:$A$722&amp;DI_전체데이터!$D$3:$D$722,0)),"")</f>
        <v>-0.17616606585441102</v>
      </c>
      <c r="F352" s="98">
        <f t="shared" si="20"/>
        <v>0.298686671329218</v>
      </c>
      <c r="G352" s="98">
        <f t="shared" si="21"/>
        <v>0.49374571741961198</v>
      </c>
      <c r="H352" s="98">
        <f t="shared" si="22"/>
        <v>0.29750418895809799</v>
      </c>
      <c r="I352" s="98">
        <f t="shared" si="23"/>
        <v>0.35676382715647198</v>
      </c>
      <c r="J352" s="98" cm="1">
        <f t="array" ref="J352">IFERROR(INDEX(DI_전체데이터!AN$3:AN$722,MATCH(A352&amp;B352,DI_전체데이터!$A$3:$A$722&amp;DI_전체데이터!$D$3:$D$722,0)),"")</f>
        <v>-0.43049908967828421</v>
      </c>
    </row>
    <row r="353" spans="1:10" x14ac:dyDescent="0.3">
      <c r="A353" s="98" t="s">
        <v>129</v>
      </c>
      <c r="B353" s="98" t="s">
        <v>90</v>
      </c>
      <c r="C353" s="98">
        <v>0.298686671329218</v>
      </c>
      <c r="D353" s="98">
        <v>-3.24786483943727E-2</v>
      </c>
      <c r="E353" s="98" cm="1">
        <f t="array" ref="E353">IFERROR(INDEX(DI_전체데이터!AM$3:AM$722,MATCH(A353&amp;B353,DI_전체데이터!$A$3:$A$722&amp;DI_전체데이터!$D$3:$D$722,0)),"")</f>
        <v>1.468076082246266</v>
      </c>
      <c r="F353" s="98">
        <f t="shared" si="20"/>
        <v>0.49374571741961198</v>
      </c>
      <c r="G353" s="98">
        <f t="shared" si="21"/>
        <v>0.29750418895809799</v>
      </c>
      <c r="H353" s="98">
        <f t="shared" si="22"/>
        <v>0.35676382715647198</v>
      </c>
      <c r="I353" s="98">
        <f t="shared" si="23"/>
        <v>0.309903935974707</v>
      </c>
      <c r="J353" s="98" cm="1">
        <f t="array" ref="J353">IFERROR(INDEX(DI_전체데이터!AN$3:AN$722,MATCH(A353&amp;B353,DI_전체데이터!$A$3:$A$722&amp;DI_전체데이터!$D$3:$D$722,0)),"")</f>
        <v>-0.36354351494068105</v>
      </c>
    </row>
    <row r="354" spans="1:10" x14ac:dyDescent="0.3">
      <c r="A354" s="98" t="s">
        <v>129</v>
      </c>
      <c r="B354" s="98" t="s">
        <v>91</v>
      </c>
      <c r="C354" s="98">
        <v>0.49374571741961198</v>
      </c>
      <c r="D354" s="98">
        <v>8.2914462033842395E-2</v>
      </c>
      <c r="E354" s="98" cm="1">
        <f t="array" ref="E354">IFERROR(INDEX(DI_전체데이터!AM$3:AM$722,MATCH(A354&amp;B354,DI_전체데이터!$A$3:$A$722&amp;DI_전체데이터!$D$3:$D$722,0)),"")</f>
        <v>-0.77459666924148229</v>
      </c>
      <c r="F354" s="98">
        <f t="shared" si="20"/>
        <v>0.29750418895809799</v>
      </c>
      <c r="G354" s="98">
        <f t="shared" si="21"/>
        <v>0.35676382715647198</v>
      </c>
      <c r="H354" s="98">
        <f t="shared" si="22"/>
        <v>0.309903935974707</v>
      </c>
      <c r="I354" s="98">
        <f t="shared" si="23"/>
        <v>0.30743901796304302</v>
      </c>
      <c r="J354" s="98" cm="1">
        <f t="array" ref="J354">IFERROR(INDEX(DI_전체데이터!AN$3:AN$722,MATCH(A354&amp;B354,DI_전체데이터!$A$3:$A$722&amp;DI_전체데이터!$D$3:$D$722,0)),"")</f>
        <v>-0.12223961849366582</v>
      </c>
    </row>
    <row r="355" spans="1:10" x14ac:dyDescent="0.3">
      <c r="A355" s="98" t="s">
        <v>129</v>
      </c>
      <c r="B355" s="98" t="s">
        <v>92</v>
      </c>
      <c r="C355" s="98">
        <v>0.29750418895809799</v>
      </c>
      <c r="D355" s="98">
        <v>5.8201058201058101E-2</v>
      </c>
      <c r="E355" s="98" cm="1">
        <f t="array" ref="E355">IFERROR(INDEX(DI_전체데이터!AM$3:AM$722,MATCH(A355&amp;B355,DI_전체데이터!$A$3:$A$722&amp;DI_전체데이터!$D$3:$D$722,0)),"")</f>
        <v>-0.39722952226805996</v>
      </c>
      <c r="F355" s="98">
        <f t="shared" si="20"/>
        <v>0.35676382715647198</v>
      </c>
      <c r="G355" s="98">
        <f t="shared" si="21"/>
        <v>0.309903935974707</v>
      </c>
      <c r="H355" s="98">
        <f t="shared" si="22"/>
        <v>0.30743901796304302</v>
      </c>
      <c r="I355" s="98">
        <f t="shared" si="23"/>
        <v>0.35379274595829102</v>
      </c>
      <c r="J355" s="98" cm="1">
        <f t="array" ref="J355">IFERROR(INDEX(DI_전체데이터!AN$3:AN$722,MATCH(A355&amp;B355,DI_전체데이터!$A$3:$A$722&amp;DI_전체데이터!$D$3:$D$722,0)),"")</f>
        <v>0.26703265352244521</v>
      </c>
    </row>
    <row r="356" spans="1:10" x14ac:dyDescent="0.3">
      <c r="A356" s="98" t="s">
        <v>129</v>
      </c>
      <c r="B356" s="98" t="s">
        <v>93</v>
      </c>
      <c r="C356" s="98">
        <v>0.35676382715647198</v>
      </c>
      <c r="D356" s="98">
        <v>-3.8525963149078697E-2</v>
      </c>
      <c r="E356" s="98" cm="1">
        <f t="array" ref="E356">IFERROR(INDEX(DI_전체데이터!AM$3:AM$722,MATCH(A356&amp;B356,DI_전체데이터!$A$3:$A$722&amp;DI_전체데이터!$D$3:$D$722,0)),"")</f>
        <v>-0.77459666924148229</v>
      </c>
      <c r="F356" s="98">
        <f t="shared" si="20"/>
        <v>0.309903935974707</v>
      </c>
      <c r="G356" s="98">
        <f t="shared" si="21"/>
        <v>0.30743901796304302</v>
      </c>
      <c r="H356" s="98">
        <f t="shared" si="22"/>
        <v>0.35379274595829102</v>
      </c>
      <c r="I356" s="98">
        <f t="shared" si="23"/>
        <v>0.44429168357313997</v>
      </c>
      <c r="J356" s="98" cm="1">
        <f t="array" ref="J356">IFERROR(INDEX(DI_전체데이터!AN$3:AN$722,MATCH(A356&amp;B356,DI_전체데이터!$A$3:$A$722&amp;DI_전체데이터!$D$3:$D$722,0)),"")</f>
        <v>-9.4031482840321701E-2</v>
      </c>
    </row>
    <row r="357" spans="1:10" x14ac:dyDescent="0.3">
      <c r="A357" s="98" t="s">
        <v>129</v>
      </c>
      <c r="B357" s="98" t="s">
        <v>94</v>
      </c>
      <c r="C357" s="98">
        <v>0.309903935974707</v>
      </c>
      <c r="D357" s="98">
        <v>-0.11985688729874699</v>
      </c>
      <c r="E357" s="98" cm="1">
        <f t="array" ref="E357">IFERROR(INDEX(DI_전체데이터!AM$3:AM$722,MATCH(A357&amp;B357,DI_전체데이터!$A$3:$A$722&amp;DI_전체데이터!$D$3:$D$722,0)),"")</f>
        <v>-1.2032907246914857</v>
      </c>
      <c r="F357" s="98">
        <f t="shared" si="20"/>
        <v>0.30743901796304302</v>
      </c>
      <c r="G357" s="98">
        <f t="shared" si="21"/>
        <v>0.35379274595829102</v>
      </c>
      <c r="H357" s="98">
        <f t="shared" si="22"/>
        <v>0.44429168357313997</v>
      </c>
      <c r="I357" s="98">
        <f t="shared" si="23"/>
        <v>0.32427897638445002</v>
      </c>
      <c r="J357" s="98" cm="1">
        <f t="array" ref="J357">IFERROR(INDEX(DI_전체데이터!AN$3:AN$722,MATCH(A357&amp;B357,DI_전체데이터!$A$3:$A$722&amp;DI_전체데이터!$D$3:$D$722,0)),"")</f>
        <v>-1.8993521646541751</v>
      </c>
    </row>
    <row r="358" spans="1:10" x14ac:dyDescent="0.3">
      <c r="A358" s="98" t="s">
        <v>129</v>
      </c>
      <c r="B358" s="98" t="s">
        <v>95</v>
      </c>
      <c r="C358" s="98">
        <v>0.30743901796304302</v>
      </c>
      <c r="D358" s="98">
        <v>4.08997955010224E-2</v>
      </c>
      <c r="E358" s="98" cm="1">
        <f t="array" ref="E358">IFERROR(INDEX(DI_전체데이터!AM$3:AM$722,MATCH(A358&amp;B358,DI_전체데이터!$A$3:$A$722&amp;DI_전체데이터!$D$3:$D$722,0)),"")</f>
        <v>-1.4432868944819539</v>
      </c>
      <c r="F358" s="98">
        <f t="shared" si="20"/>
        <v>0.35379274595829102</v>
      </c>
      <c r="G358" s="98">
        <f t="shared" si="21"/>
        <v>0.44429168357313997</v>
      </c>
      <c r="H358" s="98">
        <f t="shared" si="22"/>
        <v>0.32427897638445002</v>
      </c>
      <c r="I358" s="98" t="str">
        <f t="shared" si="23"/>
        <v/>
      </c>
      <c r="J358" s="98" cm="1">
        <f t="array" ref="J358">IFERROR(INDEX(DI_전체데이터!AN$3:AN$722,MATCH(A358&amp;B358,DI_전체데이터!$A$3:$A$722&amp;DI_전체데이터!$D$3:$D$722,0)),"")</f>
        <v>-0.18480431965771821</v>
      </c>
    </row>
    <row r="359" spans="1:10" x14ac:dyDescent="0.3">
      <c r="A359" s="98" t="s">
        <v>129</v>
      </c>
      <c r="B359" s="98" t="s">
        <v>96</v>
      </c>
      <c r="C359" s="98">
        <v>0.35379274595829102</v>
      </c>
      <c r="D359" s="98">
        <v>0.27466150870406097</v>
      </c>
      <c r="E359" s="98" cm="1">
        <f t="array" ref="E359">IFERROR(INDEX(DI_전체데이터!AM$3:AM$722,MATCH(A359&amp;B359,DI_전체데이터!$A$3:$A$722&amp;DI_전체데이터!$D$3:$D$722,0)),"")</f>
        <v>-1.0426759286587446</v>
      </c>
      <c r="F359" s="98">
        <f t="shared" si="20"/>
        <v>0.44429168357313997</v>
      </c>
      <c r="G359" s="98">
        <f t="shared" si="21"/>
        <v>0.32427897638445002</v>
      </c>
      <c r="H359" s="98" t="str">
        <f t="shared" si="22"/>
        <v/>
      </c>
      <c r="I359" s="98" t="str">
        <f t="shared" si="23"/>
        <v/>
      </c>
      <c r="J359" s="98" cm="1">
        <f t="array" ref="J359">IFERROR(INDEX(DI_전체데이터!AN$3:AN$722,MATCH(A359&amp;B359,DI_전체데이터!$A$3:$A$722&amp;DI_전체데이터!$D$3:$D$722,0)),"")</f>
        <v>1.0724725837483571</v>
      </c>
    </row>
    <row r="360" spans="1:10" x14ac:dyDescent="0.3">
      <c r="A360" s="98" t="s">
        <v>129</v>
      </c>
      <c r="B360" s="98" t="s">
        <v>97</v>
      </c>
      <c r="C360" s="98">
        <v>0.44429168357313997</v>
      </c>
      <c r="D360" s="98">
        <v>-7.7712609970674501E-2</v>
      </c>
      <c r="E360" s="98" cm="1">
        <f t="array" ref="E360">IFERROR(INDEX(DI_전체데이터!AM$3:AM$722,MATCH(A360&amp;B360,DI_전체데이터!$A$3:$A$722&amp;DI_전체데이터!$D$3:$D$722,0)),"")</f>
        <v>-1.0242463724496438</v>
      </c>
      <c r="F360" s="98">
        <f t="shared" si="20"/>
        <v>0.32427897638445002</v>
      </c>
      <c r="G360" s="98" t="str">
        <f t="shared" si="21"/>
        <v/>
      </c>
      <c r="H360" s="98" t="str">
        <f t="shared" si="22"/>
        <v/>
      </c>
      <c r="I360" s="98" t="str">
        <f t="shared" si="23"/>
        <v/>
      </c>
      <c r="J360" s="98" cm="1">
        <f t="array" ref="J360">IFERROR(INDEX(DI_전체데이터!AN$3:AN$722,MATCH(A360&amp;B360,DI_전체데이터!$A$3:$A$722&amp;DI_전체데이터!$D$3:$D$722,0)),"")</f>
        <v>-1.2486540071551622</v>
      </c>
    </row>
    <row r="361" spans="1:10" x14ac:dyDescent="0.3">
      <c r="A361" s="98" t="s">
        <v>129</v>
      </c>
      <c r="B361" s="98" t="s">
        <v>98</v>
      </c>
      <c r="C361" s="98">
        <v>0.32427897638445002</v>
      </c>
      <c r="D361" s="98">
        <v>3.6624203821655897E-2</v>
      </c>
      <c r="E361" s="98" cm="1">
        <f t="array" ref="E361">IFERROR(INDEX(DI_전체데이터!AM$3:AM$722,MATCH(A361&amp;B361,DI_전체데이터!$A$3:$A$722&amp;DI_전체데이터!$D$3:$D$722,0)),"")</f>
        <v>-1.0550893914246118</v>
      </c>
      <c r="F361" s="98" t="str">
        <f t="shared" si="20"/>
        <v/>
      </c>
      <c r="G361" s="98" t="str">
        <f t="shared" si="21"/>
        <v/>
      </c>
      <c r="H361" s="98" t="str">
        <f t="shared" si="22"/>
        <v/>
      </c>
      <c r="I361" s="98" t="str">
        <f t="shared" si="23"/>
        <v/>
      </c>
      <c r="J361" s="98" cm="1">
        <f t="array" ref="J361">IFERROR(INDEX(DI_전체데이터!AN$3:AN$722,MATCH(A361&amp;B361,DI_전체데이터!$A$3:$A$722&amp;DI_전체데이터!$D$3:$D$722,0)),"")</f>
        <v>-8.8090711703403324E-2</v>
      </c>
    </row>
    <row r="362" spans="1:10" x14ac:dyDescent="0.3">
      <c r="A362" s="98" t="s">
        <v>130</v>
      </c>
      <c r="B362" s="98" t="s">
        <v>87</v>
      </c>
      <c r="C362" s="98">
        <v>0.173190298310687</v>
      </c>
      <c r="D362" s="98">
        <v>-4.7158381878384198E-2</v>
      </c>
      <c r="E362" s="98" cm="1">
        <f t="array" ref="E362">IFERROR(INDEX(DI_전체데이터!AM$3:AM$722,MATCH(A362&amp;B362,DI_전체데이터!$A$3:$A$722&amp;DI_전체데이터!$D$3:$D$722,0)),"")</f>
        <v>-0.97857708845518221</v>
      </c>
      <c r="F362" s="98">
        <f t="shared" si="20"/>
        <v>0.168963218491128</v>
      </c>
      <c r="G362" s="98">
        <f t="shared" si="21"/>
        <v>0.27468594241689698</v>
      </c>
      <c r="H362" s="98">
        <f t="shared" si="22"/>
        <v>0.24650315706658599</v>
      </c>
      <c r="I362" s="98">
        <f t="shared" si="23"/>
        <v>0.28413837244849899</v>
      </c>
      <c r="J362" s="98" cm="1">
        <f t="array" ref="J362">IFERROR(INDEX(DI_전체데이터!AN$3:AN$722,MATCH(A362&amp;B362,DI_전체데이터!$A$3:$A$722&amp;DI_전체데이터!$D$3:$D$722,0)),"")</f>
        <v>-1.8380523914673705</v>
      </c>
    </row>
    <row r="363" spans="1:10" x14ac:dyDescent="0.3">
      <c r="A363" s="98" t="s">
        <v>130</v>
      </c>
      <c r="B363" s="98" t="s">
        <v>88</v>
      </c>
      <c r="C363" s="98">
        <v>0.168963218491128</v>
      </c>
      <c r="D363" s="98">
        <v>-4.3701821513572402E-2</v>
      </c>
      <c r="E363" s="98" cm="1">
        <f t="array" ref="E363">IFERROR(INDEX(DI_전체데이터!AM$3:AM$722,MATCH(A363&amp;B363,DI_전체데이터!$A$3:$A$722&amp;DI_전체데이터!$D$3:$D$722,0)),"")</f>
        <v>-1.5854945926896991</v>
      </c>
      <c r="F363" s="98">
        <f t="shared" si="20"/>
        <v>0.27468594241689698</v>
      </c>
      <c r="G363" s="98">
        <f t="shared" si="21"/>
        <v>0.24650315706658599</v>
      </c>
      <c r="H363" s="98">
        <f t="shared" si="22"/>
        <v>0.28413837244849899</v>
      </c>
      <c r="I363" s="98">
        <f t="shared" si="23"/>
        <v>0.18415963826325399</v>
      </c>
      <c r="J363" s="98" cm="1">
        <f t="array" ref="J363">IFERROR(INDEX(DI_전체데이터!AN$3:AN$722,MATCH(A363&amp;B363,DI_전체데이터!$A$3:$A$722&amp;DI_전체데이터!$D$3:$D$722,0)),"")</f>
        <v>-0.91028904901878405</v>
      </c>
    </row>
    <row r="364" spans="1:10" x14ac:dyDescent="0.3">
      <c r="A364" s="98" t="s">
        <v>130</v>
      </c>
      <c r="B364" s="98" t="s">
        <v>89</v>
      </c>
      <c r="C364" s="98">
        <v>0.27468594241689698</v>
      </c>
      <c r="D364" s="98">
        <v>-8.3445506862043703E-2</v>
      </c>
      <c r="E364" s="98" cm="1">
        <f t="array" ref="E364">IFERROR(INDEX(DI_전체데이터!AM$3:AM$722,MATCH(A364&amp;B364,DI_전체데이터!$A$3:$A$722&amp;DI_전체데이터!$D$3:$D$722,0)),"")</f>
        <v>-1.5854945926896991</v>
      </c>
      <c r="F364" s="98">
        <f t="shared" si="20"/>
        <v>0.24650315706658599</v>
      </c>
      <c r="G364" s="98">
        <f t="shared" si="21"/>
        <v>0.28413837244849899</v>
      </c>
      <c r="H364" s="98">
        <f t="shared" si="22"/>
        <v>0.18415963826325399</v>
      </c>
      <c r="I364" s="98">
        <f t="shared" si="23"/>
        <v>0.37738125208502199</v>
      </c>
      <c r="J364" s="98" cm="1">
        <f t="array" ref="J364">IFERROR(INDEX(DI_전체데이터!AN$3:AN$722,MATCH(A364&amp;B364,DI_전체데이터!$A$3:$A$722&amp;DI_전체데이터!$D$3:$D$722,0)),"")</f>
        <v>-2.4565612864330943</v>
      </c>
    </row>
    <row r="365" spans="1:10" x14ac:dyDescent="0.3">
      <c r="A365" s="98" t="s">
        <v>130</v>
      </c>
      <c r="B365" s="98" t="s">
        <v>90</v>
      </c>
      <c r="C365" s="98">
        <v>0.24650315706658599</v>
      </c>
      <c r="D365" s="98">
        <v>9.9855297353408798E-2</v>
      </c>
      <c r="E365" s="98" cm="1">
        <f t="array" ref="E365">IFERROR(INDEX(DI_전체데이터!AM$3:AM$722,MATCH(A365&amp;B365,DI_전체데이터!$A$3:$A$722&amp;DI_전체데이터!$D$3:$D$722,0)),"")</f>
        <v>-0.36347548147459063</v>
      </c>
      <c r="F365" s="98">
        <f t="shared" si="20"/>
        <v>0.28413837244849899</v>
      </c>
      <c r="G365" s="98">
        <f t="shared" si="21"/>
        <v>0.18415963826325399</v>
      </c>
      <c r="H365" s="98">
        <f t="shared" si="22"/>
        <v>0.37738125208502199</v>
      </c>
      <c r="I365" s="98">
        <f t="shared" si="23"/>
        <v>0.31610195016326997</v>
      </c>
      <c r="J365" s="98" cm="1">
        <f t="array" ref="J365">IFERROR(INDEX(DI_전체데이터!AN$3:AN$722,MATCH(A365&amp;B365,DI_전체데이터!$A$3:$A$722&amp;DI_전체데이터!$D$3:$D$722,0)),"")</f>
        <v>-1.0958417175085016</v>
      </c>
    </row>
    <row r="366" spans="1:10" x14ac:dyDescent="0.3">
      <c r="A366" s="98" t="s">
        <v>130</v>
      </c>
      <c r="B366" s="98" t="s">
        <v>91</v>
      </c>
      <c r="C366" s="98">
        <v>0.28413837244849899</v>
      </c>
      <c r="D366" s="98">
        <v>5.3231930544145302E-2</v>
      </c>
      <c r="E366" s="98" cm="1">
        <f t="array" ref="E366">IFERROR(INDEX(DI_전체데이터!AM$3:AM$722,MATCH(A366&amp;B366,DI_전체데이터!$A$3:$A$722&amp;DI_전체데이터!$D$3:$D$722,0)),"")</f>
        <v>-2.0437725959097257</v>
      </c>
      <c r="F366" s="98">
        <f t="shared" si="20"/>
        <v>0.18415963826325399</v>
      </c>
      <c r="G366" s="98">
        <f t="shared" si="21"/>
        <v>0.37738125208502199</v>
      </c>
      <c r="H366" s="98">
        <f t="shared" si="22"/>
        <v>0.31610195016326997</v>
      </c>
      <c r="I366" s="98">
        <f t="shared" si="23"/>
        <v>0.31033450078900399</v>
      </c>
      <c r="J366" s="98" cm="1">
        <f t="array" ref="J366">IFERROR(INDEX(DI_전체데이터!AN$3:AN$722,MATCH(A366&amp;B366,DI_전체데이터!$A$3:$A$722&amp;DI_전체데이터!$D$3:$D$722,0)),"")</f>
        <v>-2.9258909029756115</v>
      </c>
    </row>
    <row r="367" spans="1:10" x14ac:dyDescent="0.3">
      <c r="A367" s="98" t="s">
        <v>130</v>
      </c>
      <c r="B367" s="98" t="s">
        <v>92</v>
      </c>
      <c r="C367" s="98">
        <v>0.18415963826325399</v>
      </c>
      <c r="D367" s="98">
        <v>-0.10906866420212701</v>
      </c>
      <c r="E367" s="98" cm="1">
        <f t="array" ref="E367">IFERROR(INDEX(DI_전체데이터!AM$3:AM$722,MATCH(A367&amp;B367,DI_전체데이터!$A$3:$A$722&amp;DI_전체데이터!$D$3:$D$722,0)),"")</f>
        <v>2.9080662821628023E-2</v>
      </c>
      <c r="F367" s="98">
        <f t="shared" si="20"/>
        <v>0.37738125208502199</v>
      </c>
      <c r="G367" s="98">
        <f t="shared" si="21"/>
        <v>0.31610195016326997</v>
      </c>
      <c r="H367" s="98">
        <f t="shared" si="22"/>
        <v>0.31033450078900399</v>
      </c>
      <c r="I367" s="98">
        <f t="shared" si="23"/>
        <v>0.37029393430405699</v>
      </c>
      <c r="J367" s="98" cm="1">
        <f t="array" ref="J367">IFERROR(INDEX(DI_전체데이터!AN$3:AN$722,MATCH(A367&amp;B367,DI_전체데이터!$A$3:$A$722&amp;DI_전체데이터!$D$3:$D$722,0)),"")</f>
        <v>-0.60648254685414471</v>
      </c>
    </row>
    <row r="368" spans="1:10" x14ac:dyDescent="0.3">
      <c r="A368" s="98" t="s">
        <v>130</v>
      </c>
      <c r="B368" s="98" t="s">
        <v>93</v>
      </c>
      <c r="C368" s="98">
        <v>0.37738125208502199</v>
      </c>
      <c r="D368" s="98">
        <v>0.287220067699823</v>
      </c>
      <c r="E368" s="98" cm="1">
        <f t="array" ref="E368">IFERROR(INDEX(DI_전체데이터!AM$3:AM$722,MATCH(A368&amp;B368,DI_전체데이터!$A$3:$A$722&amp;DI_전체데이터!$D$3:$D$722,0)),"")</f>
        <v>-1.80061602678939</v>
      </c>
      <c r="F368" s="98">
        <f t="shared" si="20"/>
        <v>0.31610195016326997</v>
      </c>
      <c r="G368" s="98">
        <f t="shared" si="21"/>
        <v>0.31033450078900399</v>
      </c>
      <c r="H368" s="98">
        <f t="shared" si="22"/>
        <v>0.37029393430405699</v>
      </c>
      <c r="I368" s="98">
        <f t="shared" si="23"/>
        <v>0.24609704313806899</v>
      </c>
      <c r="J368" s="98" cm="1">
        <f t="array" ref="J368">IFERROR(INDEX(DI_전체데이터!AN$3:AN$722,MATCH(A368&amp;B368,DI_전체데이터!$A$3:$A$722&amp;DI_전체데이터!$D$3:$D$722,0)),"")</f>
        <v>0.78516246681873525</v>
      </c>
    </row>
    <row r="369" spans="1:10" x14ac:dyDescent="0.3">
      <c r="A369" s="98" t="s">
        <v>130</v>
      </c>
      <c r="B369" s="98" t="s">
        <v>94</v>
      </c>
      <c r="C369" s="98">
        <v>0.31610195016326997</v>
      </c>
      <c r="D369" s="98">
        <v>-2.86591562670768E-2</v>
      </c>
      <c r="E369" s="98" cm="1">
        <f t="array" ref="E369">IFERROR(INDEX(DI_전체데이터!AM$3:AM$722,MATCH(A369&amp;B369,DI_전체데이터!$A$3:$A$722&amp;DI_전체데이터!$D$3:$D$722,0)),"")</f>
        <v>-0.81780641930076647</v>
      </c>
      <c r="F369" s="98">
        <f t="shared" si="20"/>
        <v>0.31033450078900399</v>
      </c>
      <c r="G369" s="98">
        <f t="shared" si="21"/>
        <v>0.37029393430405699</v>
      </c>
      <c r="H369" s="98">
        <f t="shared" si="22"/>
        <v>0.24609704313806899</v>
      </c>
      <c r="I369" s="98">
        <f t="shared" si="23"/>
        <v>0.35302979315046401</v>
      </c>
      <c r="J369" s="98" cm="1">
        <f t="array" ref="J369">IFERROR(INDEX(DI_전체데이터!AN$3:AN$722,MATCH(A369&amp;B369,DI_전체데이터!$A$3:$A$722&amp;DI_전체데이터!$D$3:$D$722,0)),"")</f>
        <v>-1.6888731130441619</v>
      </c>
    </row>
    <row r="370" spans="1:10" x14ac:dyDescent="0.3">
      <c r="A370" s="98" t="s">
        <v>130</v>
      </c>
      <c r="B370" s="98" t="s">
        <v>95</v>
      </c>
      <c r="C370" s="98">
        <v>0.31033450078900399</v>
      </c>
      <c r="D370" s="98">
        <v>8.5653101383657004E-2</v>
      </c>
      <c r="E370" s="98" cm="1">
        <f t="array" ref="E370">IFERROR(INDEX(DI_전체데이터!AM$3:AM$722,MATCH(A370&amp;B370,DI_전체데이터!$A$3:$A$722&amp;DI_전체데이터!$D$3:$D$722,0)),"")</f>
        <v>-1.7420578462691463</v>
      </c>
      <c r="F370" s="98">
        <f t="shared" si="20"/>
        <v>0.37029393430405699</v>
      </c>
      <c r="G370" s="98">
        <f t="shared" si="21"/>
        <v>0.24609704313806899</v>
      </c>
      <c r="H370" s="98">
        <f t="shared" si="22"/>
        <v>0.35302979315046401</v>
      </c>
      <c r="I370" s="98" t="str">
        <f t="shared" si="23"/>
        <v/>
      </c>
      <c r="J370" s="98" cm="1">
        <f t="array" ref="J370">IFERROR(INDEX(DI_전체데이터!AN$3:AN$722,MATCH(A370&amp;B370,DI_전체데이터!$A$3:$A$722&amp;DI_전체데이터!$D$3:$D$722,0)),"")</f>
        <v>-6.8503430470240601E-2</v>
      </c>
    </row>
    <row r="371" spans="1:10" x14ac:dyDescent="0.3">
      <c r="A371" s="98" t="s">
        <v>130</v>
      </c>
      <c r="B371" s="98" t="s">
        <v>96</v>
      </c>
      <c r="C371" s="98">
        <v>0.37029393430405699</v>
      </c>
      <c r="D371" s="98">
        <v>-6.2381855311907999E-2</v>
      </c>
      <c r="E371" s="98" cm="1">
        <f t="array" ref="E371">IFERROR(INDEX(DI_전체데이터!AM$3:AM$722,MATCH(A371&amp;B371,DI_전체데이터!$A$3:$A$722&amp;DI_전체데이터!$D$3:$D$722,0)),"")</f>
        <v>0.24572256333395859</v>
      </c>
      <c r="F371" s="98">
        <f t="shared" si="20"/>
        <v>0.24609704313806899</v>
      </c>
      <c r="G371" s="98">
        <f t="shared" si="21"/>
        <v>0.35302979315046401</v>
      </c>
      <c r="H371" s="98" t="str">
        <f t="shared" si="22"/>
        <v/>
      </c>
      <c r="I371" s="98" t="str">
        <f t="shared" si="23"/>
        <v/>
      </c>
      <c r="J371" s="98" cm="1">
        <f t="array" ref="J371">IFERROR(INDEX(DI_전체데이터!AN$3:AN$722,MATCH(A371&amp;B371,DI_전체데이터!$A$3:$A$722&amp;DI_전체데이터!$D$3:$D$722,0)),"")</f>
        <v>0.58093090924377011</v>
      </c>
    </row>
    <row r="372" spans="1:10" x14ac:dyDescent="0.3">
      <c r="A372" s="98" t="s">
        <v>130</v>
      </c>
      <c r="B372" s="98" t="s">
        <v>97</v>
      </c>
      <c r="C372" s="98">
        <v>0.24609704313806899</v>
      </c>
      <c r="D372" s="98">
        <v>-5.9819952488362402E-3</v>
      </c>
      <c r="E372" s="98" cm="1">
        <f t="array" ref="E372">IFERROR(INDEX(DI_전체데이터!AM$3:AM$722,MATCH(A372&amp;B372,DI_전체데이터!$A$3:$A$722&amp;DI_전체데이터!$D$3:$D$722,0)),"")</f>
        <v>6.9361670350918891E-2</v>
      </c>
      <c r="F372" s="98">
        <f t="shared" si="20"/>
        <v>0.35302979315046401</v>
      </c>
      <c r="G372" s="98" t="str">
        <f t="shared" si="21"/>
        <v/>
      </c>
      <c r="H372" s="98" t="str">
        <f t="shared" si="22"/>
        <v/>
      </c>
      <c r="I372" s="98" t="str">
        <f t="shared" si="23"/>
        <v/>
      </c>
      <c r="J372" s="98" cm="1">
        <f t="array" ref="J372">IFERROR(INDEX(DI_전체데이터!AN$3:AN$722,MATCH(A372&amp;B372,DI_전체데이터!$A$3:$A$722&amp;DI_전체데이터!$D$3:$D$722,0)),"")</f>
        <v>-0.81071410442910974</v>
      </c>
    </row>
    <row r="373" spans="1:10" x14ac:dyDescent="0.3">
      <c r="A373" s="98" t="s">
        <v>130</v>
      </c>
      <c r="B373" s="98" t="s">
        <v>98</v>
      </c>
      <c r="C373" s="98">
        <v>0.35302979315046401</v>
      </c>
      <c r="D373" s="98">
        <v>9.6928607987080098E-2</v>
      </c>
      <c r="E373" s="98" cm="1">
        <f t="array" ref="E373">IFERROR(INDEX(DI_전체데이터!AM$3:AM$722,MATCH(A373&amp;B373,DI_전체데이터!$A$3:$A$722&amp;DI_전체데이터!$D$3:$D$722,0)),"")</f>
        <v>-1.2726995234959209</v>
      </c>
      <c r="F373" s="98" t="str">
        <f t="shared" si="20"/>
        <v/>
      </c>
      <c r="G373" s="98" t="str">
        <f t="shared" si="21"/>
        <v/>
      </c>
      <c r="H373" s="98" t="str">
        <f t="shared" si="22"/>
        <v/>
      </c>
      <c r="I373" s="98" t="str">
        <f t="shared" si="23"/>
        <v/>
      </c>
      <c r="J373" s="98" cm="1">
        <f t="array" ref="J373">IFERROR(INDEX(DI_전체데이터!AN$3:AN$722,MATCH(A373&amp;B373,DI_전체데이터!$A$3:$A$722&amp;DI_전체데이터!$D$3:$D$722,0)),"")</f>
        <v>-0.81071410442910974</v>
      </c>
    </row>
    <row r="374" spans="1:10" x14ac:dyDescent="0.3">
      <c r="A374" s="98" t="s">
        <v>132</v>
      </c>
      <c r="B374" s="98" t="s">
        <v>87</v>
      </c>
      <c r="C374" s="98">
        <v>0.27454161135358202</v>
      </c>
      <c r="D374" s="98">
        <v>-6.3749850436724695E-2</v>
      </c>
      <c r="E374" s="98" cm="1">
        <f t="array" ref="E374">IFERROR(INDEX(DI_전체데이터!AM$3:AM$722,MATCH(A374&amp;B374,DI_전체데이터!$A$3:$A$722&amp;DI_전체데이터!$D$3:$D$722,0)),"")</f>
        <v>0.1429002516487653</v>
      </c>
      <c r="F374" s="98">
        <f t="shared" si="20"/>
        <v>0.33992005282766502</v>
      </c>
      <c r="G374" s="98">
        <f t="shared" si="21"/>
        <v>0.30531355592883003</v>
      </c>
      <c r="H374" s="98">
        <f t="shared" si="22"/>
        <v>0.39624834416924598</v>
      </c>
      <c r="I374" s="98">
        <f t="shared" si="23"/>
        <v>0.45262310276906398</v>
      </c>
      <c r="J374" s="98" cm="1">
        <f t="array" ref="J374">IFERROR(INDEX(DI_전체데이터!AN$3:AN$722,MATCH(A374&amp;B374,DI_전체데이터!$A$3:$A$722&amp;DI_전체데이터!$D$3:$D$722,0)),"")</f>
        <v>0.24888439172099697</v>
      </c>
    </row>
    <row r="375" spans="1:10" x14ac:dyDescent="0.3">
      <c r="A375" s="98" t="s">
        <v>132</v>
      </c>
      <c r="B375" s="98" t="s">
        <v>88</v>
      </c>
      <c r="C375" s="98">
        <v>0.33992005282766502</v>
      </c>
      <c r="D375" s="98">
        <v>1.93333531098176E-2</v>
      </c>
      <c r="E375" s="98" cm="1">
        <f t="array" ref="E375">IFERROR(INDEX(DI_전체데이터!AM$3:AM$722,MATCH(A375&amp;B375,DI_전체데이터!$A$3:$A$722&amp;DI_전체데이터!$D$3:$D$722,0)),"")</f>
        <v>1.0569963951264665</v>
      </c>
      <c r="F375" s="98">
        <f t="shared" si="20"/>
        <v>0.30531355592883003</v>
      </c>
      <c r="G375" s="98">
        <f t="shared" si="21"/>
        <v>0.39624834416924598</v>
      </c>
      <c r="H375" s="98">
        <f t="shared" si="22"/>
        <v>0.45262310276906398</v>
      </c>
      <c r="I375" s="98">
        <f t="shared" si="23"/>
        <v>0.32124617279366002</v>
      </c>
      <c r="J375" s="98" cm="1">
        <f t="array" ref="J375">IFERROR(INDEX(DI_전체데이터!AN$3:AN$722,MATCH(A375&amp;B375,DI_전체데이터!$A$3:$A$722&amp;DI_전체데이터!$D$3:$D$722,0)),"")</f>
        <v>0.10381737299799032</v>
      </c>
    </row>
    <row r="376" spans="1:10" x14ac:dyDescent="0.3">
      <c r="A376" s="98" t="s">
        <v>132</v>
      </c>
      <c r="B376" s="98" t="s">
        <v>89</v>
      </c>
      <c r="C376" s="98">
        <v>0.30531355592883003</v>
      </c>
      <c r="D376" s="98">
        <v>-8.1794154426955798E-2</v>
      </c>
      <c r="E376" s="98" cm="1">
        <f t="array" ref="E376">IFERROR(INDEX(DI_전체데이터!AM$3:AM$722,MATCH(A376&amp;B376,DI_전체데이터!$A$3:$A$722&amp;DI_전체데이터!$D$3:$D$722,0)),"")</f>
        <v>1.7994907016859352</v>
      </c>
      <c r="F376" s="98">
        <f t="shared" si="20"/>
        <v>0.39624834416924598</v>
      </c>
      <c r="G376" s="98">
        <f t="shared" si="21"/>
        <v>0.45262310276906398</v>
      </c>
      <c r="H376" s="98">
        <f t="shared" si="22"/>
        <v>0.32124617279366002</v>
      </c>
      <c r="I376" s="98">
        <f t="shared" si="23"/>
        <v>0.37072082168771098</v>
      </c>
      <c r="J376" s="98" cm="1">
        <f t="array" ref="J376">IFERROR(INDEX(DI_전체데이터!AN$3:AN$722,MATCH(A376&amp;B376,DI_전체데이터!$A$3:$A$722&amp;DI_전체데이터!$D$3:$D$722,0)),"")</f>
        <v>-0.62368290000096938</v>
      </c>
    </row>
    <row r="377" spans="1:10" x14ac:dyDescent="0.3">
      <c r="A377" s="98" t="s">
        <v>132</v>
      </c>
      <c r="B377" s="98" t="s">
        <v>90</v>
      </c>
      <c r="C377" s="98">
        <v>0.39624834416924598</v>
      </c>
      <c r="D377" s="98">
        <v>0.48664495295895599</v>
      </c>
      <c r="E377" s="98" cm="1">
        <f t="array" ref="E377">IFERROR(INDEX(DI_전체데이터!AM$3:AM$722,MATCH(A377&amp;B377,DI_전체데이터!$A$3:$A$722&amp;DI_전체데이터!$D$3:$D$722,0)),"")</f>
        <v>1.9692474700737084</v>
      </c>
      <c r="F377" s="98">
        <f t="shared" si="20"/>
        <v>0.45262310276906398</v>
      </c>
      <c r="G377" s="98">
        <f t="shared" si="21"/>
        <v>0.32124617279366002</v>
      </c>
      <c r="H377" s="98">
        <f t="shared" si="22"/>
        <v>0.37072082168771098</v>
      </c>
      <c r="I377" s="98">
        <f t="shared" si="23"/>
        <v>0.32948964128215902</v>
      </c>
      <c r="J377" s="98" cm="1">
        <f t="array" ref="J377">IFERROR(INDEX(DI_전체데이터!AN$3:AN$722,MATCH(A377&amp;B377,DI_전체데이터!$A$3:$A$722&amp;DI_전체데이터!$D$3:$D$722,0)),"")</f>
        <v>0.5478759811921633</v>
      </c>
    </row>
    <row r="378" spans="1:10" x14ac:dyDescent="0.3">
      <c r="A378" s="98" t="s">
        <v>132</v>
      </c>
      <c r="B378" s="98" t="s">
        <v>91</v>
      </c>
      <c r="C378" s="98">
        <v>0.45262310276906398</v>
      </c>
      <c r="D378" s="98">
        <v>-0.17408208068794301</v>
      </c>
      <c r="E378" s="98" cm="1">
        <f t="array" ref="E378">IFERROR(INDEX(DI_전체데이터!AM$3:AM$722,MATCH(A378&amp;B378,DI_전체데이터!$A$3:$A$722&amp;DI_전체데이터!$D$3:$D$722,0)),"")</f>
        <v>-0.54191811224363273</v>
      </c>
      <c r="F378" s="98">
        <f t="shared" si="20"/>
        <v>0.32124617279366002</v>
      </c>
      <c r="G378" s="98">
        <f t="shared" si="21"/>
        <v>0.37072082168771098</v>
      </c>
      <c r="H378" s="98">
        <f t="shared" si="22"/>
        <v>0.32948964128215902</v>
      </c>
      <c r="I378" s="98">
        <f t="shared" si="23"/>
        <v>0.278782484301204</v>
      </c>
      <c r="J378" s="98" cm="1">
        <f t="array" ref="J378">IFERROR(INDEX(DI_전체데이터!AN$3:AN$722,MATCH(A378&amp;B378,DI_전체데이터!$A$3:$A$722&amp;DI_전체데이터!$D$3:$D$722,0)),"")</f>
        <v>-1.3269268332350697</v>
      </c>
    </row>
    <row r="379" spans="1:10" x14ac:dyDescent="0.3">
      <c r="A379" s="98" t="s">
        <v>132</v>
      </c>
      <c r="B379" s="98" t="s">
        <v>92</v>
      </c>
      <c r="C379" s="98">
        <v>0.32124617279366002</v>
      </c>
      <c r="D379" s="98">
        <v>-7.3365153376522094E-2</v>
      </c>
      <c r="E379" s="98" cm="1">
        <f t="array" ref="E379">IFERROR(INDEX(DI_전체데이터!AM$3:AM$722,MATCH(A379&amp;B379,DI_전체데이터!$A$3:$A$722&amp;DI_전체데이터!$D$3:$D$722,0)),"")</f>
        <v>-0.81780641930076647</v>
      </c>
      <c r="F379" s="98">
        <f t="shared" si="20"/>
        <v>0.37072082168771098</v>
      </c>
      <c r="G379" s="98">
        <f t="shared" si="21"/>
        <v>0.32948964128215902</v>
      </c>
      <c r="H379" s="98">
        <f t="shared" si="22"/>
        <v>0.278782484301204</v>
      </c>
      <c r="I379" s="98">
        <f t="shared" si="23"/>
        <v>0.30304775024481601</v>
      </c>
      <c r="J379" s="98" cm="1">
        <f t="array" ref="J379">IFERROR(INDEX(DI_전체데이터!AN$3:AN$722,MATCH(A379&amp;B379,DI_전체데이터!$A$3:$A$722&amp;DI_전체데이터!$D$3:$D$722,0)),"")</f>
        <v>-1.2097709451157588</v>
      </c>
    </row>
    <row r="380" spans="1:10" x14ac:dyDescent="0.3">
      <c r="A380" s="98" t="s">
        <v>132</v>
      </c>
      <c r="B380" s="98" t="s">
        <v>93</v>
      </c>
      <c r="C380" s="98">
        <v>0.37072082168771098</v>
      </c>
      <c r="D380" s="98">
        <v>6.1379617453754198E-2</v>
      </c>
      <c r="E380" s="98" cm="1">
        <f t="array" ref="E380">IFERROR(INDEX(DI_전체데이터!AM$3:AM$722,MATCH(A380&amp;B380,DI_전체데이터!$A$3:$A$722&amp;DI_전체데이터!$D$3:$D$722,0)),"")</f>
        <v>-0.84279546239786785</v>
      </c>
      <c r="F380" s="98">
        <f t="shared" si="20"/>
        <v>0.32948964128215902</v>
      </c>
      <c r="G380" s="98">
        <f t="shared" si="21"/>
        <v>0.278782484301204</v>
      </c>
      <c r="H380" s="98">
        <f t="shared" si="22"/>
        <v>0.30304775024481601</v>
      </c>
      <c r="I380" s="98">
        <f t="shared" si="23"/>
        <v>0.29808421522960798</v>
      </c>
      <c r="J380" s="98" cm="1">
        <f t="array" ref="J380">IFERROR(INDEX(DI_전체데이터!AN$3:AN$722,MATCH(A380&amp;B380,DI_전체데이터!$A$3:$A$722&amp;DI_전체데이터!$D$3:$D$722,0)),"")</f>
        <v>-0.594702532489365</v>
      </c>
    </row>
    <row r="381" spans="1:10" x14ac:dyDescent="0.3">
      <c r="A381" s="98" t="s">
        <v>132</v>
      </c>
      <c r="B381" s="98" t="s">
        <v>94</v>
      </c>
      <c r="C381" s="98">
        <v>0.32948964128215902</v>
      </c>
      <c r="D381" s="98">
        <v>3.4812017250251702E-2</v>
      </c>
      <c r="E381" s="98" cm="1">
        <f t="array" ref="E381">IFERROR(INDEX(DI_전체데이터!AM$3:AM$722,MATCH(A381&amp;B381,DI_전체데이터!$A$3:$A$722&amp;DI_전체데이터!$D$3:$D$722,0)),"")</f>
        <v>-2.9837907696494881</v>
      </c>
      <c r="F381" s="98">
        <f t="shared" si="20"/>
        <v>0.278782484301204</v>
      </c>
      <c r="G381" s="98">
        <f t="shared" si="21"/>
        <v>0.30304775024481601</v>
      </c>
      <c r="H381" s="98">
        <f t="shared" si="22"/>
        <v>0.29808421522960798</v>
      </c>
      <c r="I381" s="98">
        <f t="shared" si="23"/>
        <v>0.27418883378018499</v>
      </c>
      <c r="J381" s="98" cm="1">
        <f t="array" ref="J381">IFERROR(INDEX(DI_전체데이터!AN$3:AN$722,MATCH(A381&amp;B381,DI_전체데이터!$A$3:$A$722&amp;DI_전체데이터!$D$3:$D$722,0)),"")</f>
        <v>0.91281808669296904</v>
      </c>
    </row>
    <row r="382" spans="1:10" x14ac:dyDescent="0.3">
      <c r="A382" s="98" t="s">
        <v>132</v>
      </c>
      <c r="B382" s="98" t="s">
        <v>95</v>
      </c>
      <c r="C382" s="98">
        <v>0.278782484301204</v>
      </c>
      <c r="D382" s="98">
        <v>-6.2673305123632103E-2</v>
      </c>
      <c r="E382" s="98" cm="1">
        <f t="array" ref="E382">IFERROR(INDEX(DI_전체데이터!AM$3:AM$722,MATCH(A382&amp;B382,DI_전체데이터!$A$3:$A$722&amp;DI_전체데이터!$D$3:$D$722,0)),"")</f>
        <v>-0.61028808504386423</v>
      </c>
      <c r="F382" s="98">
        <f t="shared" si="20"/>
        <v>0.30304775024481601</v>
      </c>
      <c r="G382" s="98">
        <f t="shared" si="21"/>
        <v>0.29808421522960798</v>
      </c>
      <c r="H382" s="98">
        <f t="shared" si="22"/>
        <v>0.27418883378018499</v>
      </c>
      <c r="I382" s="98" t="str">
        <f t="shared" si="23"/>
        <v/>
      </c>
      <c r="J382" s="98" cm="1">
        <f t="array" ref="J382">IFERROR(INDEX(DI_전체데이터!AN$3:AN$722,MATCH(A382&amp;B382,DI_전체데이터!$A$3:$A$722&amp;DI_전체데이터!$D$3:$D$722,0)),"")</f>
        <v>0.61120667750826285</v>
      </c>
    </row>
    <row r="383" spans="1:10" x14ac:dyDescent="0.3">
      <c r="A383" s="98" t="s">
        <v>132</v>
      </c>
      <c r="B383" s="98" t="s">
        <v>96</v>
      </c>
      <c r="C383" s="98">
        <v>0.30304775024481601</v>
      </c>
      <c r="D383" s="98">
        <v>-5.0434821248451403E-2</v>
      </c>
      <c r="E383" s="98" cm="1">
        <f t="array" ref="E383">IFERROR(INDEX(DI_전체데이터!AM$3:AM$722,MATCH(A383&amp;B383,DI_전체데이터!$A$3:$A$722&amp;DI_전체데이터!$D$3:$D$722,0)),"")</f>
        <v>-0.8017189178782409</v>
      </c>
      <c r="F383" s="98">
        <f t="shared" si="20"/>
        <v>0.29808421522960798</v>
      </c>
      <c r="G383" s="98">
        <f t="shared" si="21"/>
        <v>0.27418883378018499</v>
      </c>
      <c r="H383" s="98" t="str">
        <f t="shared" si="22"/>
        <v/>
      </c>
      <c r="I383" s="98" t="str">
        <f t="shared" si="23"/>
        <v/>
      </c>
      <c r="J383" s="98" cm="1">
        <f t="array" ref="J383">IFERROR(INDEX(DI_전체데이터!AN$3:AN$722,MATCH(A383&amp;B383,DI_전체데이터!$A$3:$A$722&amp;DI_전체데이터!$D$3:$D$722,0)),"")</f>
        <v>0.58022795709209707</v>
      </c>
    </row>
    <row r="384" spans="1:10" x14ac:dyDescent="0.3">
      <c r="A384" s="98" t="s">
        <v>132</v>
      </c>
      <c r="B384" s="98" t="s">
        <v>97</v>
      </c>
      <c r="C384" s="98">
        <v>0.29808421522960798</v>
      </c>
      <c r="D384" s="98">
        <v>8.1047346296674899E-2</v>
      </c>
      <c r="E384" s="98" cm="1">
        <f t="array" ref="E384">IFERROR(INDEX(DI_전체데이터!AM$3:AM$722,MATCH(A384&amp;B384,DI_전체데이터!$A$3:$A$722&amp;DI_전체데이터!$D$3:$D$722,0)),"")</f>
        <v>0.83646149438512574</v>
      </c>
      <c r="F384" s="98">
        <f t="shared" si="20"/>
        <v>0.27418883378018499</v>
      </c>
      <c r="G384" s="98" t="str">
        <f t="shared" si="21"/>
        <v/>
      </c>
      <c r="H384" s="98" t="str">
        <f t="shared" si="22"/>
        <v/>
      </c>
      <c r="I384" s="98" t="str">
        <f t="shared" si="23"/>
        <v/>
      </c>
      <c r="J384" s="98" cm="1">
        <f t="array" ref="J384">IFERROR(INDEX(DI_전체데이터!AN$3:AN$722,MATCH(A384&amp;B384,DI_전체데이터!$A$3:$A$722&amp;DI_전체데이터!$D$3:$D$722,0)),"")</f>
        <v>-0.43463492374145235</v>
      </c>
    </row>
    <row r="385" spans="1:10" x14ac:dyDescent="0.3">
      <c r="A385" s="98" t="s">
        <v>132</v>
      </c>
      <c r="B385" s="98" t="s">
        <v>98</v>
      </c>
      <c r="C385" s="98">
        <v>0.27418883378018499</v>
      </c>
      <c r="D385" s="98">
        <v>3.8020084219056997E-2</v>
      </c>
      <c r="E385" s="98" cm="1">
        <f t="array" ref="E385">IFERROR(INDEX(DI_전체데이터!AM$3:AM$722,MATCH(A385&amp;B385,DI_전체데이터!$A$3:$A$722&amp;DI_전체데이터!$D$3:$D$722,0)),"")</f>
        <v>-0.48264386570909351</v>
      </c>
      <c r="F385" s="98" t="str">
        <f t="shared" si="20"/>
        <v/>
      </c>
      <c r="G385" s="98" t="str">
        <f t="shared" si="21"/>
        <v/>
      </c>
      <c r="H385" s="98" t="str">
        <f t="shared" si="22"/>
        <v/>
      </c>
      <c r="I385" s="98" t="str">
        <f t="shared" si="23"/>
        <v/>
      </c>
      <c r="J385" s="98" cm="1">
        <f t="array" ref="J385">IFERROR(INDEX(DI_전체데이터!AN$3:AN$722,MATCH(A385&amp;B385,DI_전체데이터!$A$3:$A$722&amp;DI_전체데이터!$D$3:$D$722,0)),"")</f>
        <v>-9.0977651924799896E-2</v>
      </c>
    </row>
    <row r="386" spans="1:10" x14ac:dyDescent="0.3">
      <c r="A386" s="98" t="s">
        <v>133</v>
      </c>
      <c r="B386" s="98" t="s">
        <v>87</v>
      </c>
      <c r="C386" s="98">
        <v>0.31624689498116398</v>
      </c>
      <c r="D386" s="98">
        <v>-0.11344537815126</v>
      </c>
      <c r="E386" s="98" cm="1">
        <f t="array" ref="E386">IFERROR(INDEX(DI_전체데이터!AM$3:AM$722,MATCH(A386&amp;B386,DI_전체데이터!$A$3:$A$722&amp;DI_전체데이터!$D$3:$D$722,0)),"")</f>
        <v>-0.70466426341764399</v>
      </c>
      <c r="F386" s="98">
        <f t="shared" si="20"/>
        <v>0.42258756496413902</v>
      </c>
      <c r="G386" s="98">
        <f t="shared" si="21"/>
        <v>0.49400568841845899</v>
      </c>
      <c r="H386" s="98">
        <f t="shared" si="22"/>
        <v>0.37603396971078701</v>
      </c>
      <c r="I386" s="98">
        <f t="shared" si="23"/>
        <v>0.372854975134918</v>
      </c>
      <c r="J386" s="98" cm="1">
        <f t="array" ref="J386">IFERROR(INDEX(DI_전체데이터!AN$3:AN$722,MATCH(A386&amp;B386,DI_전체데이터!$A$3:$A$722&amp;DI_전체데이터!$D$3:$D$722,0)),"")</f>
        <v>-0.28771935296771184</v>
      </c>
    </row>
    <row r="387" spans="1:10" x14ac:dyDescent="0.3">
      <c r="A387" s="98" t="s">
        <v>133</v>
      </c>
      <c r="B387" s="98" t="s">
        <v>88</v>
      </c>
      <c r="C387" s="98">
        <v>0.42258756496413902</v>
      </c>
      <c r="D387" s="98">
        <v>0.30273752012882399</v>
      </c>
      <c r="E387" s="98" cm="1">
        <f t="array" ref="E387">IFERROR(INDEX(DI_전체데이터!AM$3:AM$722,MATCH(A387&amp;B387,DI_전체데이터!$A$3:$A$722&amp;DI_전체데이터!$D$3:$D$722,0)),"")</f>
        <v>-0.70466426341764399</v>
      </c>
      <c r="F387" s="98">
        <f t="shared" ref="F387:F450" si="24">IF(A388=A387,C388,"")</f>
        <v>0.49400568841845899</v>
      </c>
      <c r="G387" s="98">
        <f t="shared" ref="G387:G450" si="25">IF(AND(A389=A387),C389,"")</f>
        <v>0.37603396971078701</v>
      </c>
      <c r="H387" s="98">
        <f t="shared" ref="H387:H450" si="26">IF(A390=A387,C390,"")</f>
        <v>0.372854975134918</v>
      </c>
      <c r="I387" s="98">
        <f t="shared" ref="I387:I450" si="27">IF(A391=A387,C391,"")</f>
        <v>0.283538305874102</v>
      </c>
      <c r="J387" s="98" cm="1">
        <f t="array" ref="J387">IFERROR(INDEX(DI_전체데이터!AN$3:AN$722,MATCH(A387&amp;B387,DI_전체데이터!$A$3:$A$722&amp;DI_전체데이터!$D$3:$D$722,0)),"")</f>
        <v>-5.6385123704085025</v>
      </c>
    </row>
    <row r="388" spans="1:10" x14ac:dyDescent="0.3">
      <c r="A388" s="98" t="s">
        <v>133</v>
      </c>
      <c r="B388" s="98" t="s">
        <v>89</v>
      </c>
      <c r="C388" s="98">
        <v>0.49400568841845899</v>
      </c>
      <c r="D388" s="98">
        <v>4.6116504854369002E-2</v>
      </c>
      <c r="E388" s="98" cm="1">
        <f t="array" ref="E388">IFERROR(INDEX(DI_전체데이터!AM$3:AM$722,MATCH(A388&amp;B388,DI_전체데이터!$A$3:$A$722&amp;DI_전체데이터!$D$3:$D$722,0)),"")</f>
        <v>-0.70466426341764399</v>
      </c>
      <c r="F388" s="98">
        <f t="shared" si="24"/>
        <v>0.37603396971078701</v>
      </c>
      <c r="G388" s="98">
        <f t="shared" si="25"/>
        <v>0.372854975134918</v>
      </c>
      <c r="H388" s="98">
        <f t="shared" si="26"/>
        <v>0.283538305874102</v>
      </c>
      <c r="I388" s="98">
        <f t="shared" si="27"/>
        <v>0.46332995723721299</v>
      </c>
      <c r="J388" s="98" cm="1">
        <f t="array" ref="J388">IFERROR(INDEX(DI_전체데이터!AN$3:AN$722,MATCH(A388&amp;B388,DI_전체데이터!$A$3:$A$722&amp;DI_전체데이터!$D$3:$D$722,0)),"")</f>
        <v>-5.6385123704085025</v>
      </c>
    </row>
    <row r="389" spans="1:10" x14ac:dyDescent="0.3">
      <c r="A389" s="98" t="s">
        <v>133</v>
      </c>
      <c r="B389" s="98" t="s">
        <v>90</v>
      </c>
      <c r="C389" s="98">
        <v>0.37603396971078701</v>
      </c>
      <c r="D389" s="98">
        <v>0.24720496894409899</v>
      </c>
      <c r="E389" s="98" cm="1">
        <f t="array" ref="E389">IFERROR(INDEX(DI_전체데이터!AM$3:AM$722,MATCH(A389&amp;B389,DI_전체데이터!$A$3:$A$722&amp;DI_전체데이터!$D$3:$D$722,0)),"")</f>
        <v>-0.70466426341764399</v>
      </c>
      <c r="F389" s="98">
        <f t="shared" si="24"/>
        <v>0.372854975134918</v>
      </c>
      <c r="G389" s="98">
        <f t="shared" si="25"/>
        <v>0.283538305874102</v>
      </c>
      <c r="H389" s="98">
        <f t="shared" si="26"/>
        <v>0.46332995723721299</v>
      </c>
      <c r="I389" s="98">
        <f t="shared" si="27"/>
        <v>0.47955036047760802</v>
      </c>
      <c r="J389" s="98" cm="1">
        <f t="array" ref="J389">IFERROR(INDEX(DI_전체데이터!AN$3:AN$722,MATCH(A389&amp;B389,DI_전체데이터!$A$3:$A$722&amp;DI_전체데이터!$D$3:$D$722,0)),"")</f>
        <v>-1.7470265395424729</v>
      </c>
    </row>
    <row r="390" spans="1:10" x14ac:dyDescent="0.3">
      <c r="A390" s="98" t="s">
        <v>133</v>
      </c>
      <c r="B390" s="98" t="s">
        <v>91</v>
      </c>
      <c r="C390" s="98">
        <v>0.372854975134918</v>
      </c>
      <c r="D390" s="98">
        <v>-0.110572259941804</v>
      </c>
      <c r="E390" s="98" cm="1">
        <f t="array" ref="E390">IFERROR(INDEX(DI_전체데이터!AM$3:AM$722,MATCH(A390&amp;B390,DI_전체데이터!$A$3:$A$722&amp;DI_전체데이터!$D$3:$D$722,0)),"")</f>
        <v>-0.81780641930076647</v>
      </c>
      <c r="F390" s="98">
        <f t="shared" si="24"/>
        <v>0.283538305874102</v>
      </c>
      <c r="G390" s="98">
        <f t="shared" si="25"/>
        <v>0.46332995723721299</v>
      </c>
      <c r="H390" s="98">
        <f t="shared" si="26"/>
        <v>0.47955036047760802</v>
      </c>
      <c r="I390" s="98">
        <f t="shared" si="27"/>
        <v>0.48081566304807899</v>
      </c>
      <c r="J390" s="98" cm="1">
        <f t="array" ref="J390">IFERROR(INDEX(DI_전체데이터!AN$3:AN$722,MATCH(A390&amp;B390,DI_전체데이터!$A$3:$A$722&amp;DI_전체데이터!$D$3:$D$722,0)),"")</f>
        <v>-5.7516545262916248</v>
      </c>
    </row>
    <row r="391" spans="1:10" x14ac:dyDescent="0.3">
      <c r="A391" s="98" t="s">
        <v>133</v>
      </c>
      <c r="B391" s="98" t="s">
        <v>92</v>
      </c>
      <c r="C391" s="98">
        <v>0.283538305874102</v>
      </c>
      <c r="D391" s="98">
        <v>-0.157608695652173</v>
      </c>
      <c r="E391" s="98" cm="1">
        <f t="array" ref="E391">IFERROR(INDEX(DI_전체데이터!AM$3:AM$722,MATCH(A391&amp;B391,DI_전체데이터!$A$3:$A$722&amp;DI_전체데이터!$D$3:$D$722,0)),"")</f>
        <v>-0.81780641930076647</v>
      </c>
      <c r="F391" s="98">
        <f t="shared" si="24"/>
        <v>0.46332995723721299</v>
      </c>
      <c r="G391" s="98">
        <f t="shared" si="25"/>
        <v>0.47955036047760802</v>
      </c>
      <c r="H391" s="98">
        <f t="shared" si="26"/>
        <v>0.48081566304807899</v>
      </c>
      <c r="I391" s="98">
        <f t="shared" si="27"/>
        <v>0.40205779330388602</v>
      </c>
      <c r="J391" s="98" cm="1">
        <f t="array" ref="J391">IFERROR(INDEX(DI_전체데이터!AN$3:AN$722,MATCH(A391&amp;B391,DI_전체데이터!$A$3:$A$722&amp;DI_전체데이터!$D$3:$D$722,0)),"")</f>
        <v>-2.1033865598547226</v>
      </c>
    </row>
    <row r="392" spans="1:10" x14ac:dyDescent="0.3">
      <c r="A392" s="98" t="s">
        <v>133</v>
      </c>
      <c r="B392" s="98" t="s">
        <v>93</v>
      </c>
      <c r="C392" s="98">
        <v>0.46332995723721299</v>
      </c>
      <c r="D392" s="98">
        <v>0.31812420785804801</v>
      </c>
      <c r="E392" s="98" cm="1">
        <f t="array" ref="E392">IFERROR(INDEX(DI_전체데이터!AM$3:AM$722,MATCH(A392&amp;B392,DI_전체데이터!$A$3:$A$722&amp;DI_전체데이터!$D$3:$D$722,0)),"")</f>
        <v>-0.81780641930076647</v>
      </c>
      <c r="F392" s="98">
        <f t="shared" si="24"/>
        <v>0.47955036047760802</v>
      </c>
      <c r="G392" s="98">
        <f t="shared" si="25"/>
        <v>0.48081566304807899</v>
      </c>
      <c r="H392" s="98">
        <f t="shared" si="26"/>
        <v>0.40205779330388602</v>
      </c>
      <c r="I392" s="98">
        <f t="shared" si="27"/>
        <v>0.46624614947779802</v>
      </c>
      <c r="J392" s="98" cm="1">
        <f t="array" ref="J392">IFERROR(INDEX(DI_전체데이터!AN$3:AN$722,MATCH(A392&amp;B392,DI_전체데이터!$A$3:$A$722&amp;DI_전체데이터!$D$3:$D$722,0)),"")</f>
        <v>-0.64407937327996156</v>
      </c>
    </row>
    <row r="393" spans="1:10" x14ac:dyDescent="0.3">
      <c r="A393" s="98" t="s">
        <v>133</v>
      </c>
      <c r="B393" s="98" t="s">
        <v>94</v>
      </c>
      <c r="C393" s="98">
        <v>0.47955036047760802</v>
      </c>
      <c r="D393" s="98">
        <v>7.7594568380213197E-2</v>
      </c>
      <c r="E393" s="98" cm="1">
        <f t="array" ref="E393">IFERROR(INDEX(DI_전체데이터!AM$3:AM$722,MATCH(A393&amp;B393,DI_전체데이터!$A$3:$A$722&amp;DI_전체데이터!$D$3:$D$722,0)),"")</f>
        <v>-0.81780641930076647</v>
      </c>
      <c r="F393" s="98">
        <f t="shared" si="24"/>
        <v>0.48081566304807899</v>
      </c>
      <c r="G393" s="98">
        <f t="shared" si="25"/>
        <v>0.40205779330388602</v>
      </c>
      <c r="H393" s="98">
        <f t="shared" si="26"/>
        <v>0.46624614947779802</v>
      </c>
      <c r="I393" s="98">
        <f t="shared" si="27"/>
        <v>0.35664363201828297</v>
      </c>
      <c r="J393" s="98" cm="1">
        <f t="array" ref="J393">IFERROR(INDEX(DI_전체데이터!AN$3:AN$722,MATCH(A393&amp;B393,DI_전체데이터!$A$3:$A$722&amp;DI_전체데이터!$D$3:$D$722,0)),"")</f>
        <v>8.5574220007418877E-2</v>
      </c>
    </row>
    <row r="394" spans="1:10" x14ac:dyDescent="0.3">
      <c r="A394" s="98" t="s">
        <v>133</v>
      </c>
      <c r="B394" s="98" t="s">
        <v>95</v>
      </c>
      <c r="C394" s="98">
        <v>0.48081566304807899</v>
      </c>
      <c r="D394" s="98">
        <v>-8.5635359116022006E-2</v>
      </c>
      <c r="E394" s="98" cm="1">
        <f t="array" ref="E394">IFERROR(INDEX(DI_전체데이터!AM$3:AM$722,MATCH(A394&amp;B394,DI_전체데이터!$A$3:$A$722&amp;DI_전체데이터!$D$3:$D$722,0)),"")</f>
        <v>-0.55815630565143814</v>
      </c>
      <c r="F394" s="98">
        <f t="shared" si="24"/>
        <v>0.40205779330388602</v>
      </c>
      <c r="G394" s="98">
        <f t="shared" si="25"/>
        <v>0.46624614947779802</v>
      </c>
      <c r="H394" s="98">
        <f t="shared" si="26"/>
        <v>0.35664363201828297</v>
      </c>
      <c r="I394" s="98" t="str">
        <f t="shared" si="27"/>
        <v/>
      </c>
      <c r="J394" s="98" cm="1">
        <f t="array" ref="J394">IFERROR(INDEX(DI_전체데이터!AN$3:AN$722,MATCH(A394&amp;B394,DI_전체데이터!$A$3:$A$722&amp;DI_전체데이터!$D$3:$D$722,0)),"")</f>
        <v>-5.492004412642296</v>
      </c>
    </row>
    <row r="395" spans="1:10" x14ac:dyDescent="0.3">
      <c r="A395" s="98" t="s">
        <v>133</v>
      </c>
      <c r="B395" s="98" t="s">
        <v>96</v>
      </c>
      <c r="C395" s="98">
        <v>0.40205779330388602</v>
      </c>
      <c r="D395" s="98">
        <v>-9.2702169625246494E-2</v>
      </c>
      <c r="E395" s="98" cm="1">
        <f t="array" ref="E395">IFERROR(INDEX(DI_전체데이터!AM$3:AM$722,MATCH(A395&amp;B395,DI_전체데이터!$A$3:$A$722&amp;DI_전체데이터!$D$3:$D$722,0)),"")</f>
        <v>-0.55815630565143814</v>
      </c>
      <c r="F395" s="98">
        <f t="shared" si="24"/>
        <v>0.46624614947779802</v>
      </c>
      <c r="G395" s="98">
        <f t="shared" si="25"/>
        <v>0.35664363201828297</v>
      </c>
      <c r="H395" s="98" t="str">
        <f t="shared" si="26"/>
        <v/>
      </c>
      <c r="I395" s="98" t="str">
        <f t="shared" si="27"/>
        <v/>
      </c>
      <c r="J395" s="98" cm="1">
        <f t="array" ref="J395">IFERROR(INDEX(DI_전체데이터!AN$3:AN$722,MATCH(A395&amp;B395,DI_전체데이터!$A$3:$A$722&amp;DI_전체데이터!$D$3:$D$722,0)),"")</f>
        <v>-5.492004412642296</v>
      </c>
    </row>
    <row r="396" spans="1:10" x14ac:dyDescent="0.3">
      <c r="A396" s="98" t="s">
        <v>133</v>
      </c>
      <c r="B396" s="98" t="s">
        <v>97</v>
      </c>
      <c r="C396" s="98">
        <v>0.46624614947779802</v>
      </c>
      <c r="D396" s="98">
        <v>9.7402597402597296E-2</v>
      </c>
      <c r="E396" s="98" cm="1">
        <f t="array" ref="E396">IFERROR(INDEX(DI_전체데이터!AM$3:AM$722,MATCH(A396&amp;B396,DI_전체데이터!$A$3:$A$722&amp;DI_전체데이터!$D$3:$D$722,0)),"")</f>
        <v>-0.55815630565143814</v>
      </c>
      <c r="F396" s="98">
        <f t="shared" si="24"/>
        <v>0.35664363201828297</v>
      </c>
      <c r="G396" s="98" t="str">
        <f t="shared" si="25"/>
        <v/>
      </c>
      <c r="H396" s="98" t="str">
        <f t="shared" si="26"/>
        <v/>
      </c>
      <c r="I396" s="98" t="str">
        <f t="shared" si="27"/>
        <v/>
      </c>
      <c r="J396" s="98" cm="1">
        <f t="array" ref="J396">IFERROR(INDEX(DI_전체데이터!AN$3:AN$722,MATCH(A396&amp;B396,DI_전체데이터!$A$3:$A$722&amp;DI_전체데이터!$D$3:$D$722,0)),"")</f>
        <v>0.83166006251500046</v>
      </c>
    </row>
    <row r="397" spans="1:10" x14ac:dyDescent="0.3">
      <c r="A397" s="98" t="s">
        <v>133</v>
      </c>
      <c r="B397" s="98" t="s">
        <v>98</v>
      </c>
      <c r="C397" s="98">
        <v>0.35664363201828297</v>
      </c>
      <c r="D397" s="98">
        <v>0.20736434108527099</v>
      </c>
      <c r="E397" s="98" cm="1">
        <f t="array" ref="E397">IFERROR(INDEX(DI_전체데이터!AM$3:AM$722,MATCH(A397&amp;B397,DI_전체데이터!$A$3:$A$722&amp;DI_전체데이터!$D$3:$D$722,0)),"")</f>
        <v>-0.55815630565143814</v>
      </c>
      <c r="F397" s="98" t="str">
        <f t="shared" si="24"/>
        <v/>
      </c>
      <c r="G397" s="98" t="str">
        <f t="shared" si="25"/>
        <v/>
      </c>
      <c r="H397" s="98" t="str">
        <f t="shared" si="26"/>
        <v/>
      </c>
      <c r="I397" s="98" t="str">
        <f t="shared" si="27"/>
        <v/>
      </c>
      <c r="J397" s="98" cm="1">
        <f t="array" ref="J397">IFERROR(INDEX(DI_전체데이터!AN$3:AN$722,MATCH(A397&amp;B397,DI_전체데이터!$A$3:$A$722&amp;DI_전체데이터!$D$3:$D$722,0)),"")</f>
        <v>-1.1140828529180138</v>
      </c>
    </row>
    <row r="398" spans="1:10" x14ac:dyDescent="0.3">
      <c r="A398" s="98" t="s">
        <v>134</v>
      </c>
      <c r="B398" s="98" t="s">
        <v>87</v>
      </c>
      <c r="C398" s="98">
        <v>0.18967313537905101</v>
      </c>
      <c r="D398" s="98">
        <v>-0.102836823854976</v>
      </c>
      <c r="E398" s="98" cm="1">
        <f t="array" ref="E398">IFERROR(INDEX(DI_전체데이터!AM$3:AM$722,MATCH(A398&amp;B398,DI_전체데이터!$A$3:$A$722&amp;DI_전체데이터!$D$3:$D$722,0)),"")</f>
        <v>-0.70466426341764399</v>
      </c>
      <c r="F398" s="98">
        <f t="shared" si="24"/>
        <v>0.225423885042081</v>
      </c>
      <c r="G398" s="98">
        <f t="shared" si="25"/>
        <v>0.453083167287537</v>
      </c>
      <c r="H398" s="98">
        <f t="shared" si="26"/>
        <v>0.53732441114303697</v>
      </c>
      <c r="I398" s="98">
        <f t="shared" si="27"/>
        <v>0.335364053170712</v>
      </c>
      <c r="J398" s="98" cm="1">
        <f t="array" ref="J398">IFERROR(INDEX(DI_전체데이터!AN$3:AN$722,MATCH(A398&amp;B398,DI_전체데이터!$A$3:$A$722&amp;DI_전체데이터!$D$3:$D$722,0)),"")</f>
        <v>0.66314770232653764</v>
      </c>
    </row>
    <row r="399" spans="1:10" x14ac:dyDescent="0.3">
      <c r="A399" s="98" t="s">
        <v>134</v>
      </c>
      <c r="B399" s="98" t="s">
        <v>88</v>
      </c>
      <c r="C399" s="98">
        <v>0.225423885042081</v>
      </c>
      <c r="D399" s="98">
        <v>0.200795204732268</v>
      </c>
      <c r="E399" s="98" cm="1">
        <f t="array" ref="E399">IFERROR(INDEX(DI_전체데이터!AM$3:AM$722,MATCH(A399&amp;B399,DI_전체데이터!$A$3:$A$722&amp;DI_전체데이터!$D$3:$D$722,0)),"")</f>
        <v>-0.70466426341764399</v>
      </c>
      <c r="F399" s="98">
        <f t="shared" si="24"/>
        <v>0.453083167287537</v>
      </c>
      <c r="G399" s="98">
        <f t="shared" si="25"/>
        <v>0.53732441114303697</v>
      </c>
      <c r="H399" s="98">
        <f t="shared" si="26"/>
        <v>0.335364053170712</v>
      </c>
      <c r="I399" s="98">
        <f t="shared" si="27"/>
        <v>0.39467392496478498</v>
      </c>
      <c r="J399" s="98" cm="1">
        <f t="array" ref="J399">IFERROR(INDEX(DI_전체데이터!AN$3:AN$722,MATCH(A399&amp;B399,DI_전체데이터!$A$3:$A$722&amp;DI_전체데이터!$D$3:$D$722,0)),"")</f>
        <v>-0.71065787612531062</v>
      </c>
    </row>
    <row r="400" spans="1:10" x14ac:dyDescent="0.3">
      <c r="A400" s="98" t="s">
        <v>134</v>
      </c>
      <c r="B400" s="98" t="s">
        <v>89</v>
      </c>
      <c r="C400" s="98">
        <v>0.453083167287537</v>
      </c>
      <c r="D400" s="98">
        <v>0.25704814905833101</v>
      </c>
      <c r="E400" s="98" cm="1">
        <f t="array" ref="E400">IFERROR(INDEX(DI_전체데이터!AM$3:AM$722,MATCH(A400&amp;B400,DI_전체데이터!$A$3:$A$722&amp;DI_전체데이터!$D$3:$D$722,0)),"")</f>
        <v>-1.9321574353079392</v>
      </c>
      <c r="F400" s="98">
        <f t="shared" si="24"/>
        <v>0.53732441114303697</v>
      </c>
      <c r="G400" s="98">
        <f t="shared" si="25"/>
        <v>0.335364053170712</v>
      </c>
      <c r="H400" s="98">
        <f t="shared" si="26"/>
        <v>0.39467392496478498</v>
      </c>
      <c r="I400" s="98">
        <f t="shared" si="27"/>
        <v>0.74897478077687696</v>
      </c>
      <c r="J400" s="98" cm="1">
        <f t="array" ref="J400">IFERROR(INDEX(DI_전체데이터!AN$3:AN$722,MATCH(A400&amp;B400,DI_전체데이터!$A$3:$A$722&amp;DI_전체데이터!$D$3:$D$722,0)),"")</f>
        <v>0.13860375419037707</v>
      </c>
    </row>
    <row r="401" spans="1:10" x14ac:dyDescent="0.3">
      <c r="A401" s="98" t="s">
        <v>134</v>
      </c>
      <c r="B401" s="98" t="s">
        <v>90</v>
      </c>
      <c r="C401" s="98">
        <v>0.53732441114303697</v>
      </c>
      <c r="D401" s="98">
        <v>-7.9346201051346904E-2</v>
      </c>
      <c r="E401" s="98" cm="1">
        <f t="array" ref="E401">IFERROR(INDEX(DI_전체데이터!AM$3:AM$722,MATCH(A401&amp;B401,DI_전체데이터!$A$3:$A$722&amp;DI_전체데이터!$D$3:$D$722,0)),"")</f>
        <v>-0.70466426341764399</v>
      </c>
      <c r="F401" s="98">
        <f t="shared" si="24"/>
        <v>0.335364053170712</v>
      </c>
      <c r="G401" s="98">
        <f t="shared" si="25"/>
        <v>0.39467392496478498</v>
      </c>
      <c r="H401" s="98">
        <f t="shared" si="26"/>
        <v>0.74897478077687696</v>
      </c>
      <c r="I401" s="98">
        <f t="shared" si="27"/>
        <v>0.49069903604312098</v>
      </c>
      <c r="J401" s="98" cm="1">
        <f t="array" ref="J401">IFERROR(INDEX(DI_전체데이터!AN$3:AN$722,MATCH(A401&amp;B401,DI_전체데이터!$A$3:$A$722&amp;DI_전체데이터!$D$3:$D$722,0)),"")</f>
        <v>-1.7329172459497437</v>
      </c>
    </row>
    <row r="402" spans="1:10" x14ac:dyDescent="0.3">
      <c r="A402" s="98" t="s">
        <v>134</v>
      </c>
      <c r="B402" s="98" t="s">
        <v>91</v>
      </c>
      <c r="C402" s="98">
        <v>0.335364053170712</v>
      </c>
      <c r="D402" s="98">
        <v>0.13126849492363199</v>
      </c>
      <c r="E402" s="98" cm="1">
        <f t="array" ref="E402">IFERROR(INDEX(DI_전체데이터!AM$3:AM$722,MATCH(A402&amp;B402,DI_전체데이터!$A$3:$A$722&amp;DI_전체데이터!$D$3:$D$722,0)),"")</f>
        <v>-0.3906197978220749</v>
      </c>
      <c r="F402" s="98">
        <f t="shared" si="24"/>
        <v>0.39467392496478498</v>
      </c>
      <c r="G402" s="98">
        <f t="shared" si="25"/>
        <v>0.74897478077687696</v>
      </c>
      <c r="H402" s="98">
        <f t="shared" si="26"/>
        <v>0.49069903604312098</v>
      </c>
      <c r="I402" s="98">
        <f t="shared" si="27"/>
        <v>0.496776451561938</v>
      </c>
      <c r="J402" s="98" cm="1">
        <f t="array" ref="J402">IFERROR(INDEX(DI_전체데이터!AN$3:AN$722,MATCH(A402&amp;B402,DI_전체데이터!$A$3:$A$722&amp;DI_전체데이터!$D$3:$D$722,0)),"")</f>
        <v>-0.30480681348217908</v>
      </c>
    </row>
    <row r="403" spans="1:10" x14ac:dyDescent="0.3">
      <c r="A403" s="98" t="s">
        <v>134</v>
      </c>
      <c r="B403" s="98" t="s">
        <v>92</v>
      </c>
      <c r="C403" s="98">
        <v>0.39467392496478498</v>
      </c>
      <c r="D403" s="98">
        <v>2.1464546486680201E-2</v>
      </c>
      <c r="E403" s="98" cm="1">
        <f t="array" ref="E403">IFERROR(INDEX(DI_전체데이터!AM$3:AM$722,MATCH(A403&amp;B403,DI_전체데이터!$A$3:$A$722&amp;DI_전체데이터!$D$3:$D$722,0)),"")</f>
        <v>-0.81780641930076647</v>
      </c>
      <c r="F403" s="98">
        <f t="shared" si="24"/>
        <v>0.74897478077687696</v>
      </c>
      <c r="G403" s="98">
        <f t="shared" si="25"/>
        <v>0.49069903604312098</v>
      </c>
      <c r="H403" s="98">
        <f t="shared" si="26"/>
        <v>0.496776451561938</v>
      </c>
      <c r="I403" s="98">
        <f t="shared" si="27"/>
        <v>0.314657466250087</v>
      </c>
      <c r="J403" s="98" cm="1">
        <f t="array" ref="J403">IFERROR(INDEX(DI_전체데이터!AN$3:AN$722,MATCH(A403&amp;B403,DI_전체데이터!$A$3:$A$722&amp;DI_전체데이터!$D$3:$D$722,0)),"")</f>
        <v>-0.69512402741514212</v>
      </c>
    </row>
    <row r="404" spans="1:10" x14ac:dyDescent="0.3">
      <c r="A404" s="98" t="s">
        <v>134</v>
      </c>
      <c r="B404" s="98" t="s">
        <v>93</v>
      </c>
      <c r="C404" s="98">
        <v>0.74897478077687696</v>
      </c>
      <c r="D404" s="98">
        <v>0.70167052801653096</v>
      </c>
      <c r="E404" s="98" cm="1">
        <f t="array" ref="E404">IFERROR(INDEX(DI_전체데이터!AM$3:AM$722,MATCH(A404&amp;B404,DI_전체데이터!$A$3:$A$722&amp;DI_전체데이터!$D$3:$D$722,0)),"")</f>
        <v>-1.1214026791130927</v>
      </c>
      <c r="F404" s="98">
        <f t="shared" si="24"/>
        <v>0.49069903604312098</v>
      </c>
      <c r="G404" s="98">
        <f t="shared" si="25"/>
        <v>0.496776451561938</v>
      </c>
      <c r="H404" s="98">
        <f t="shared" si="26"/>
        <v>0.314657466250087</v>
      </c>
      <c r="I404" s="98">
        <f t="shared" si="27"/>
        <v>0.471966695004294</v>
      </c>
      <c r="J404" s="98" cm="1">
        <f t="array" ref="J404">IFERROR(INDEX(DI_전체데이터!AN$3:AN$722,MATCH(A404&amp;B404,DI_전체데이터!$A$3:$A$722&amp;DI_전체데이터!$D$3:$D$722,0)),"")</f>
        <v>0.65597402081435197</v>
      </c>
    </row>
    <row r="405" spans="1:10" x14ac:dyDescent="0.3">
      <c r="A405" s="98" t="s">
        <v>134</v>
      </c>
      <c r="B405" s="98" t="s">
        <v>94</v>
      </c>
      <c r="C405" s="98">
        <v>0.49069903604312098</v>
      </c>
      <c r="D405" s="98">
        <v>-0.138402973956812</v>
      </c>
      <c r="E405" s="98" cm="1">
        <f t="array" ref="E405">IFERROR(INDEX(DI_전체데이터!AM$3:AM$722,MATCH(A405&amp;B405,DI_전체데이터!$A$3:$A$722&amp;DI_전체데이터!$D$3:$D$722,0)),"")</f>
        <v>0.28609639092316341</v>
      </c>
      <c r="F405" s="98">
        <f t="shared" si="24"/>
        <v>0.496776451561938</v>
      </c>
      <c r="G405" s="98">
        <f t="shared" si="25"/>
        <v>0.314657466250087</v>
      </c>
      <c r="H405" s="98">
        <f t="shared" si="26"/>
        <v>0.471966695004294</v>
      </c>
      <c r="I405" s="98">
        <f t="shared" si="27"/>
        <v>0.28921621938686598</v>
      </c>
      <c r="J405" s="98" cm="1">
        <f t="array" ref="J405">IFERROR(INDEX(DI_전체데이터!AN$3:AN$722,MATCH(A405&amp;B405,DI_전체데이터!$A$3:$A$722&amp;DI_전체데이터!$D$3:$D$722,0)),"")</f>
        <v>-0.27940155103684039</v>
      </c>
    </row>
    <row r="406" spans="1:10" x14ac:dyDescent="0.3">
      <c r="A406" s="98" t="s">
        <v>134</v>
      </c>
      <c r="B406" s="98" t="s">
        <v>95</v>
      </c>
      <c r="C406" s="98">
        <v>0.496776451561938</v>
      </c>
      <c r="D406" s="98">
        <v>-7.6923097351366404E-2</v>
      </c>
      <c r="E406" s="98" cm="1">
        <f t="array" ref="E406">IFERROR(INDEX(DI_전체데이터!AM$3:AM$722,MATCH(A406&amp;B406,DI_전체데이터!$A$3:$A$722&amp;DI_전체데이터!$D$3:$D$722,0)),"")</f>
        <v>-0.55815630565143814</v>
      </c>
      <c r="F406" s="98">
        <f t="shared" si="24"/>
        <v>0.314657466250087</v>
      </c>
      <c r="G406" s="98">
        <f t="shared" si="25"/>
        <v>0.471966695004294</v>
      </c>
      <c r="H406" s="98">
        <f t="shared" si="26"/>
        <v>0.28921621938686598</v>
      </c>
      <c r="I406" s="98" t="str">
        <f t="shared" si="27"/>
        <v/>
      </c>
      <c r="J406" s="98" cm="1">
        <f t="array" ref="J406">IFERROR(INDEX(DI_전체데이터!AN$3:AN$722,MATCH(A406&amp;B406,DI_전체데이터!$A$3:$A$722&amp;DI_전체데이터!$D$3:$D$722,0)),"")</f>
        <v>-1.1629882474278566</v>
      </c>
    </row>
    <row r="407" spans="1:10" x14ac:dyDescent="0.3">
      <c r="A407" s="98" t="s">
        <v>134</v>
      </c>
      <c r="B407" s="98" t="s">
        <v>96</v>
      </c>
      <c r="C407" s="98">
        <v>0.314657466250087</v>
      </c>
      <c r="D407" s="98">
        <v>-5.2727305831611601E-2</v>
      </c>
      <c r="E407" s="98" cm="1">
        <f t="array" ref="E407">IFERROR(INDEX(DI_전체데이터!AM$3:AM$722,MATCH(A407&amp;B407,DI_전체데이터!$A$3:$A$722&amp;DI_전체데이터!$D$3:$D$722,0)),"")</f>
        <v>-0.55815630565143814</v>
      </c>
      <c r="F407" s="98">
        <f t="shared" si="24"/>
        <v>0.471966695004294</v>
      </c>
      <c r="G407" s="98">
        <f t="shared" si="25"/>
        <v>0.28921621938686598</v>
      </c>
      <c r="H407" s="98" t="str">
        <f t="shared" si="26"/>
        <v/>
      </c>
      <c r="I407" s="98" t="str">
        <f t="shared" si="27"/>
        <v/>
      </c>
      <c r="J407" s="98" cm="1">
        <f t="array" ref="J407">IFERROR(INDEX(DI_전체데이터!AN$3:AN$722,MATCH(A407&amp;B407,DI_전체데이터!$A$3:$A$722&amp;DI_전체데이터!$D$3:$D$722,0)),"")</f>
        <v>-1.3362059459188136</v>
      </c>
    </row>
    <row r="408" spans="1:10" x14ac:dyDescent="0.3">
      <c r="A408" s="98" t="s">
        <v>134</v>
      </c>
      <c r="B408" s="98" t="s">
        <v>97</v>
      </c>
      <c r="C408" s="98">
        <v>0.471966695004294</v>
      </c>
      <c r="D408" s="98">
        <v>0.13536705089440099</v>
      </c>
      <c r="E408" s="98" cm="1">
        <f t="array" ref="E408">IFERROR(INDEX(DI_전체데이터!AM$3:AM$722,MATCH(A408&amp;B408,DI_전체데이터!$A$3:$A$722&amp;DI_전체데이터!$D$3:$D$722,0)),"")</f>
        <v>-0.55815630565143814</v>
      </c>
      <c r="F408" s="98">
        <f t="shared" si="24"/>
        <v>0.28921621938686598</v>
      </c>
      <c r="G408" s="98" t="str">
        <f t="shared" si="25"/>
        <v/>
      </c>
      <c r="H408" s="98" t="str">
        <f t="shared" si="26"/>
        <v/>
      </c>
      <c r="I408" s="98" t="str">
        <f t="shared" si="27"/>
        <v/>
      </c>
      <c r="J408" s="98" cm="1">
        <f t="array" ref="J408">IFERROR(INDEX(DI_전체데이터!AN$3:AN$722,MATCH(A408&amp;B408,DI_전체데이터!$A$3:$A$722&amp;DI_전체데이터!$D$3:$D$722,0)),"")</f>
        <v>-1.2010961410958658</v>
      </c>
    </row>
    <row r="409" spans="1:10" x14ac:dyDescent="0.3">
      <c r="A409" s="98" t="s">
        <v>134</v>
      </c>
      <c r="B409" s="98" t="s">
        <v>98</v>
      </c>
      <c r="C409" s="98">
        <v>0.28921621938686598</v>
      </c>
      <c r="D409" s="98">
        <v>-6.1769613290456701E-2</v>
      </c>
      <c r="E409" s="98" cm="1">
        <f t="array" ref="E409">IFERROR(INDEX(DI_전체데이터!AM$3:AM$722,MATCH(A409&amp;B409,DI_전체데이터!$A$3:$A$722&amp;DI_전체데이터!$D$3:$D$722,0)),"")</f>
        <v>-0.55815630565143814</v>
      </c>
      <c r="F409" s="98" t="str">
        <f t="shared" si="24"/>
        <v/>
      </c>
      <c r="G409" s="98" t="str">
        <f t="shared" si="25"/>
        <v/>
      </c>
      <c r="H409" s="98" t="str">
        <f t="shared" si="26"/>
        <v/>
      </c>
      <c r="I409" s="98" t="str">
        <f t="shared" si="27"/>
        <v/>
      </c>
      <c r="J409" s="98" cm="1">
        <f t="array" ref="J409">IFERROR(INDEX(DI_전체데이터!AN$3:AN$722,MATCH(A409&amp;B409,DI_전체데이터!$A$3:$A$722&amp;DI_전체데이터!$D$3:$D$722,0)),"")</f>
        <v>-2.3570355823588782</v>
      </c>
    </row>
    <row r="410" spans="1:10" x14ac:dyDescent="0.3">
      <c r="A410" s="98" t="s">
        <v>135</v>
      </c>
      <c r="B410" s="98" t="s">
        <v>87</v>
      </c>
      <c r="C410" s="98">
        <v>0.29880223734702199</v>
      </c>
      <c r="D410" s="98">
        <v>-8.4078625261265305E-2</v>
      </c>
      <c r="E410" s="98" cm="1">
        <f t="array" ref="E410">IFERROR(INDEX(DI_전체데이터!AM$3:AM$722,MATCH(A410&amp;B410,DI_전체데이터!$A$3:$A$722&amp;DI_전체데이터!$D$3:$D$722,0)),"")</f>
        <v>0.17616606585441119</v>
      </c>
      <c r="F410" s="98">
        <f t="shared" si="24"/>
        <v>0.43814504079851502</v>
      </c>
      <c r="G410" s="98">
        <f t="shared" si="25"/>
        <v>0.46707072439674102</v>
      </c>
      <c r="H410" s="98">
        <f t="shared" si="26"/>
        <v>0.34483852877941201</v>
      </c>
      <c r="I410" s="98">
        <f t="shared" si="27"/>
        <v>0.32384158547821901</v>
      </c>
      <c r="J410" s="98" cm="1">
        <f t="array" ref="J410">IFERROR(INDEX(DI_전체데이터!AN$3:AN$722,MATCH(A410&amp;B410,DI_전체데이터!$A$3:$A$722&amp;DI_전체데이터!$D$3:$D$722,0)),"")</f>
        <v>-1.2522605142786998</v>
      </c>
    </row>
    <row r="411" spans="1:10" x14ac:dyDescent="0.3">
      <c r="A411" s="98" t="s">
        <v>135</v>
      </c>
      <c r="B411" s="98" t="s">
        <v>88</v>
      </c>
      <c r="C411" s="98">
        <v>0.43814504079851502</v>
      </c>
      <c r="D411" s="98">
        <v>0.21456680765956199</v>
      </c>
      <c r="E411" s="98" cm="1">
        <f t="array" ref="E411">IFERROR(INDEX(DI_전체데이터!AM$3:AM$722,MATCH(A411&amp;B411,DI_전체데이터!$A$3:$A$722&amp;DI_전체데이터!$D$3:$D$722,0)),"")</f>
        <v>0.17616606585441119</v>
      </c>
      <c r="F411" s="98">
        <f t="shared" si="24"/>
        <v>0.46707072439674102</v>
      </c>
      <c r="G411" s="98">
        <f t="shared" si="25"/>
        <v>0.34483852877941201</v>
      </c>
      <c r="H411" s="98">
        <f t="shared" si="26"/>
        <v>0.32384158547821901</v>
      </c>
      <c r="I411" s="98">
        <f t="shared" si="27"/>
        <v>0.27598113516746298</v>
      </c>
      <c r="J411" s="98" cm="1">
        <f t="array" ref="J411">IFERROR(INDEX(DI_전체데이터!AN$3:AN$722,MATCH(A411&amp;B411,DI_전체데이터!$A$3:$A$722&amp;DI_전체데이터!$D$3:$D$722,0)),"")</f>
        <v>0.33674507544315446</v>
      </c>
    </row>
    <row r="412" spans="1:10" x14ac:dyDescent="0.3">
      <c r="A412" s="98" t="s">
        <v>135</v>
      </c>
      <c r="B412" s="98" t="s">
        <v>89</v>
      </c>
      <c r="C412" s="98">
        <v>0.46707072439674102</v>
      </c>
      <c r="D412" s="98">
        <v>-3.5483811018654901E-2</v>
      </c>
      <c r="E412" s="98" cm="1">
        <f t="array" ref="E412">IFERROR(INDEX(DI_전체데이터!AM$3:AM$722,MATCH(A412&amp;B412,DI_전체데이터!$A$3:$A$722&amp;DI_전체데이터!$D$3:$D$722,0)),"")</f>
        <v>0.17616606585441119</v>
      </c>
      <c r="F412" s="98">
        <f t="shared" si="24"/>
        <v>0.34483852877941201</v>
      </c>
      <c r="G412" s="98">
        <f t="shared" si="25"/>
        <v>0.32384158547821901</v>
      </c>
      <c r="H412" s="98">
        <f t="shared" si="26"/>
        <v>0.27598113516746298</v>
      </c>
      <c r="I412" s="98">
        <f t="shared" si="27"/>
        <v>0.45877051457335399</v>
      </c>
      <c r="J412" s="98" cm="1">
        <f t="array" ref="J412">IFERROR(INDEX(DI_전체데이터!AN$3:AN$722,MATCH(A412&amp;B412,DI_전체데이터!$A$3:$A$722&amp;DI_전체데이터!$D$3:$D$722,0)),"")</f>
        <v>-0.25345700073924815</v>
      </c>
    </row>
    <row r="413" spans="1:10" x14ac:dyDescent="0.3">
      <c r="A413" s="98" t="s">
        <v>135</v>
      </c>
      <c r="B413" s="98" t="s">
        <v>90</v>
      </c>
      <c r="C413" s="98">
        <v>0.34483852877941201</v>
      </c>
      <c r="D413" s="98">
        <v>0.24596209681523701</v>
      </c>
      <c r="E413" s="98" cm="1">
        <f t="array" ref="E413">IFERROR(INDEX(DI_전체데이터!AM$3:AM$722,MATCH(A413&amp;B413,DI_전체데이터!$A$3:$A$722&amp;DI_전체데이터!$D$3:$D$722,0)),"")</f>
        <v>0.17616606585441119</v>
      </c>
      <c r="F413" s="98">
        <f t="shared" si="24"/>
        <v>0.32384158547821901</v>
      </c>
      <c r="G413" s="98">
        <f t="shared" si="25"/>
        <v>0.27598113516746298</v>
      </c>
      <c r="H413" s="98">
        <f t="shared" si="26"/>
        <v>0.45877051457335399</v>
      </c>
      <c r="I413" s="98">
        <f t="shared" si="27"/>
        <v>0.50750776833288702</v>
      </c>
      <c r="J413" s="98" cm="1">
        <f t="array" ref="J413">IFERROR(INDEX(DI_전체데이터!AN$3:AN$722,MATCH(A413&amp;B413,DI_전체데이터!$A$3:$A$722&amp;DI_전체데이터!$D$3:$D$722,0)),"")</f>
        <v>-0.37830743993167926</v>
      </c>
    </row>
    <row r="414" spans="1:10" x14ac:dyDescent="0.3">
      <c r="A414" s="98" t="s">
        <v>135</v>
      </c>
      <c r="B414" s="98" t="s">
        <v>91</v>
      </c>
      <c r="C414" s="98">
        <v>0.32384158547821901</v>
      </c>
      <c r="D414" s="98">
        <v>-6.9832543835439007E-2</v>
      </c>
      <c r="E414" s="98" cm="1">
        <f t="array" ref="E414">IFERROR(INDEX(DI_전체데이터!AM$3:AM$722,MATCH(A414&amp;B414,DI_전체데이터!$A$3:$A$722&amp;DI_전체데이터!$D$3:$D$722,0)),"")</f>
        <v>0.93982622441621988</v>
      </c>
      <c r="F414" s="98">
        <f t="shared" si="24"/>
        <v>0.27598113516746298</v>
      </c>
      <c r="G414" s="98">
        <f t="shared" si="25"/>
        <v>0.45877051457335399</v>
      </c>
      <c r="H414" s="98">
        <f t="shared" si="26"/>
        <v>0.50750776833288702</v>
      </c>
      <c r="I414" s="98">
        <f t="shared" si="27"/>
        <v>0.38887311550220699</v>
      </c>
      <c r="J414" s="98" cm="1">
        <f t="array" ref="J414">IFERROR(INDEX(DI_전체데이터!AN$3:AN$722,MATCH(A414&amp;B414,DI_전체데이터!$A$3:$A$722&amp;DI_전체데이터!$D$3:$D$722,0)),"")</f>
        <v>1.1498685397681774</v>
      </c>
    </row>
    <row r="415" spans="1:10" x14ac:dyDescent="0.3">
      <c r="A415" s="98" t="s">
        <v>135</v>
      </c>
      <c r="B415" s="98" t="s">
        <v>92</v>
      </c>
      <c r="C415" s="98">
        <v>0.27598113516746298</v>
      </c>
      <c r="D415" s="98">
        <v>-0.174559963559275</v>
      </c>
      <c r="E415" s="98" cm="1">
        <f t="array" ref="E415">IFERROR(INDEX(DI_전체데이터!AM$3:AM$722,MATCH(A415&amp;B415,DI_전체데이터!$A$3:$A$722&amp;DI_전체데이터!$D$3:$D$722,0)),"")</f>
        <v>0.99954117914538154</v>
      </c>
      <c r="F415" s="98">
        <f t="shared" si="24"/>
        <v>0.45877051457335399</v>
      </c>
      <c r="G415" s="98">
        <f t="shared" si="25"/>
        <v>0.50750776833288702</v>
      </c>
      <c r="H415" s="98">
        <f t="shared" si="26"/>
        <v>0.38887311550220699</v>
      </c>
      <c r="I415" s="98">
        <f t="shared" si="27"/>
        <v>0.45913487386493701</v>
      </c>
      <c r="J415" s="98" cm="1">
        <f t="array" ref="J415">IFERROR(INDEX(DI_전체데이터!AN$3:AN$722,MATCH(A415&amp;B415,DI_전체데이터!$A$3:$A$722&amp;DI_전체데이터!$D$3:$D$722,0)),"")</f>
        <v>-0.42888540098772954</v>
      </c>
    </row>
    <row r="416" spans="1:10" x14ac:dyDescent="0.3">
      <c r="A416" s="98" t="s">
        <v>135</v>
      </c>
      <c r="B416" s="98" t="s">
        <v>93</v>
      </c>
      <c r="C416" s="98">
        <v>0.45877051457335399</v>
      </c>
      <c r="D416" s="98">
        <v>0.126094519757559</v>
      </c>
      <c r="E416" s="98" cm="1">
        <f t="array" ref="E416">IFERROR(INDEX(DI_전체데이터!AM$3:AM$722,MATCH(A416&amp;B416,DI_전체데이터!$A$3:$A$722&amp;DI_전체데이터!$D$3:$D$722,0)),"")</f>
        <v>1.7315713428028239</v>
      </c>
      <c r="F416" s="98">
        <f t="shared" si="24"/>
        <v>0.50750776833288702</v>
      </c>
      <c r="G416" s="98">
        <f t="shared" si="25"/>
        <v>0.38887311550220699</v>
      </c>
      <c r="H416" s="98">
        <f t="shared" si="26"/>
        <v>0.45913487386493701</v>
      </c>
      <c r="I416" s="98">
        <f t="shared" si="27"/>
        <v>0.38708859755625002</v>
      </c>
      <c r="J416" s="98" cm="1">
        <f t="array" ref="J416">IFERROR(INDEX(DI_전체데이터!AN$3:AN$722,MATCH(A416&amp;B416,DI_전체데이터!$A$3:$A$722&amp;DI_전체데이터!$D$3:$D$722,0)),"")</f>
        <v>1.1248089534069714</v>
      </c>
    </row>
    <row r="417" spans="1:10" x14ac:dyDescent="0.3">
      <c r="A417" s="98" t="s">
        <v>135</v>
      </c>
      <c r="B417" s="98" t="s">
        <v>94</v>
      </c>
      <c r="C417" s="98">
        <v>0.50750776833288702</v>
      </c>
      <c r="D417" s="98">
        <v>-0.10910208422054</v>
      </c>
      <c r="E417" s="98" cm="1">
        <f t="array" ref="E417">IFERROR(INDEX(DI_전체데이터!AM$3:AM$722,MATCH(A417&amp;B417,DI_전체데이터!$A$3:$A$722&amp;DI_전체데이터!$D$3:$D$722,0)),"")</f>
        <v>-0.39363158452869473</v>
      </c>
      <c r="F417" s="98">
        <f t="shared" si="24"/>
        <v>0.38887311550220699</v>
      </c>
      <c r="G417" s="98">
        <f t="shared" si="25"/>
        <v>0.45913487386493701</v>
      </c>
      <c r="H417" s="98">
        <f t="shared" si="26"/>
        <v>0.38708859755625002</v>
      </c>
      <c r="I417" s="98">
        <f t="shared" si="27"/>
        <v>0.62055953404872999</v>
      </c>
      <c r="J417" s="98" cm="1">
        <f t="array" ref="J417">IFERROR(INDEX(DI_전체데이터!AN$3:AN$722,MATCH(A417&amp;B417,DI_전체데이터!$A$3:$A$722&amp;DI_전체데이터!$D$3:$D$722,0)),"")</f>
        <v>1.3190207477063118</v>
      </c>
    </row>
    <row r="418" spans="1:10" x14ac:dyDescent="0.3">
      <c r="A418" s="98" t="s">
        <v>135</v>
      </c>
      <c r="B418" s="98" t="s">
        <v>95</v>
      </c>
      <c r="C418" s="98">
        <v>0.38887311550220699</v>
      </c>
      <c r="D418" s="98">
        <v>-0.190305200700847</v>
      </c>
      <c r="E418" s="98" cm="1">
        <f t="array" ref="E418">IFERROR(INDEX(DI_전체데이터!AM$3:AM$722,MATCH(A418&amp;B418,DI_전체데이터!$A$3:$A$722&amp;DI_전체데이터!$D$3:$D$722,0)),"")</f>
        <v>2.0232222679324847</v>
      </c>
      <c r="F418" s="98">
        <f t="shared" si="24"/>
        <v>0.45913487386493701</v>
      </c>
      <c r="G418" s="98">
        <f t="shared" si="25"/>
        <v>0.38708859755625002</v>
      </c>
      <c r="H418" s="98">
        <f t="shared" si="26"/>
        <v>0.62055953404872999</v>
      </c>
      <c r="I418" s="98" t="str">
        <f t="shared" si="27"/>
        <v/>
      </c>
      <c r="J418" s="98" cm="1">
        <f t="array" ref="J418">IFERROR(INDEX(DI_전체데이터!AN$3:AN$722,MATCH(A418&amp;B418,DI_전체데이터!$A$3:$A$722&amp;DI_전체데이터!$D$3:$D$722,0)),"")</f>
        <v>3.5882386990284161</v>
      </c>
    </row>
    <row r="419" spans="1:10" x14ac:dyDescent="0.3">
      <c r="A419" s="98" t="s">
        <v>135</v>
      </c>
      <c r="B419" s="98" t="s">
        <v>96</v>
      </c>
      <c r="C419" s="98">
        <v>0.45913487386493701</v>
      </c>
      <c r="D419" s="98">
        <v>0.235421072961123</v>
      </c>
      <c r="E419" s="98" cm="1">
        <f t="array" ref="E419">IFERROR(INDEX(DI_전체데이터!AM$3:AM$722,MATCH(A419&amp;B419,DI_전체데이터!$A$3:$A$722&amp;DI_전체데이터!$D$3:$D$722,0)),"")</f>
        <v>1.3023647131866889</v>
      </c>
      <c r="F419" s="98">
        <f t="shared" si="24"/>
        <v>0.38708859755625002</v>
      </c>
      <c r="G419" s="98">
        <f t="shared" si="25"/>
        <v>0.62055953404872999</v>
      </c>
      <c r="H419" s="98" t="str">
        <f t="shared" si="26"/>
        <v/>
      </c>
      <c r="I419" s="98" t="str">
        <f t="shared" si="27"/>
        <v/>
      </c>
      <c r="J419" s="98" cm="1">
        <f t="array" ref="J419">IFERROR(INDEX(DI_전체데이터!AN$3:AN$722,MATCH(A419&amp;B419,DI_전체데이터!$A$3:$A$722&amp;DI_전체데이터!$D$3:$D$722,0)),"")</f>
        <v>1.6978402012560545</v>
      </c>
    </row>
    <row r="420" spans="1:10" x14ac:dyDescent="0.3">
      <c r="A420" s="98" t="s">
        <v>135</v>
      </c>
      <c r="B420" s="98" t="s">
        <v>97</v>
      </c>
      <c r="C420" s="98">
        <v>0.38708859755625002</v>
      </c>
      <c r="D420" s="98">
        <v>0.27874564383774803</v>
      </c>
      <c r="E420" s="98" cm="1">
        <f t="array" ref="E420">IFERROR(INDEX(DI_전체데이터!AM$3:AM$722,MATCH(A420&amp;B420,DI_전체데이터!$A$3:$A$722&amp;DI_전체데이터!$D$3:$D$722,0)),"")</f>
        <v>1.3023647131866889</v>
      </c>
      <c r="F420" s="98">
        <f t="shared" si="24"/>
        <v>0.62055953404872999</v>
      </c>
      <c r="G420" s="98" t="str">
        <f t="shared" si="25"/>
        <v/>
      </c>
      <c r="H420" s="98" t="str">
        <f t="shared" si="26"/>
        <v/>
      </c>
      <c r="I420" s="98" t="str">
        <f t="shared" si="27"/>
        <v/>
      </c>
      <c r="J420" s="98" cm="1">
        <f t="array" ref="J420">IFERROR(INDEX(DI_전체데이터!AN$3:AN$722,MATCH(A420&amp;B420,DI_전체데이터!$A$3:$A$722&amp;DI_전체데이터!$D$3:$D$722,0)),"")</f>
        <v>2.1359343254811622</v>
      </c>
    </row>
    <row r="421" spans="1:10" x14ac:dyDescent="0.3">
      <c r="A421" s="98" t="s">
        <v>135</v>
      </c>
      <c r="B421" s="98" t="s">
        <v>98</v>
      </c>
      <c r="C421" s="98">
        <v>0.62055953404872999</v>
      </c>
      <c r="D421" s="98">
        <v>0.25381410695603501</v>
      </c>
      <c r="E421" s="98" cm="1">
        <f t="array" ref="E421">IFERROR(INDEX(DI_전체데이터!AM$3:AM$722,MATCH(A421&amp;B421,DI_전체데이터!$A$3:$A$722&amp;DI_전체데이터!$D$3:$D$722,0)),"")</f>
        <v>1.3023647131866889</v>
      </c>
      <c r="F421" s="98" t="str">
        <f t="shared" si="24"/>
        <v/>
      </c>
      <c r="G421" s="98" t="str">
        <f t="shared" si="25"/>
        <v/>
      </c>
      <c r="H421" s="98" t="str">
        <f t="shared" si="26"/>
        <v/>
      </c>
      <c r="I421" s="98" t="str">
        <f t="shared" si="27"/>
        <v/>
      </c>
      <c r="J421" s="98" cm="1">
        <f t="array" ref="J421">IFERROR(INDEX(DI_전체데이터!AN$3:AN$722,MATCH(A421&amp;B421,DI_전체데이터!$A$3:$A$722&amp;DI_전체데이터!$D$3:$D$722,0)),"")</f>
        <v>0.87274164659302955</v>
      </c>
    </row>
    <row r="422" spans="1:10" x14ac:dyDescent="0.3">
      <c r="A422" s="98" t="s">
        <v>136</v>
      </c>
      <c r="B422" s="98" t="s">
        <v>87</v>
      </c>
      <c r="C422" s="98">
        <v>0.75580025621756797</v>
      </c>
      <c r="D422" s="98">
        <v>0.24551975949848001</v>
      </c>
      <c r="E422" s="98" cm="1">
        <f t="array" ref="E422">IFERROR(INDEX(DI_전체데이터!AM$3:AM$722,MATCH(A422&amp;B422,DI_전체데이터!$A$3:$A$722&amp;DI_전체데이터!$D$3:$D$722,0)),"")</f>
        <v>2.3622906197174842</v>
      </c>
      <c r="F422" s="98">
        <f t="shared" si="24"/>
        <v>0.45991323525913402</v>
      </c>
      <c r="G422" s="98">
        <f t="shared" si="25"/>
        <v>0.446809296990132</v>
      </c>
      <c r="H422" s="98">
        <f t="shared" si="26"/>
        <v>0.56565022672087195</v>
      </c>
      <c r="I422" s="98">
        <f t="shared" si="27"/>
        <v>0.90303588079955999</v>
      </c>
      <c r="J422" s="98" cm="1">
        <f t="array" ref="J422">IFERROR(INDEX(DI_전체데이터!AN$3:AN$722,MATCH(A422&amp;B422,DI_전체데이터!$A$3:$A$722&amp;DI_전체데이터!$D$3:$D$722,0)),"")</f>
        <v>-6.1270967259943632E-2</v>
      </c>
    </row>
    <row r="423" spans="1:10" x14ac:dyDescent="0.3">
      <c r="A423" s="98" t="s">
        <v>136</v>
      </c>
      <c r="B423" s="98" t="s">
        <v>88</v>
      </c>
      <c r="C423" s="98">
        <v>0.45991323525913402</v>
      </c>
      <c r="D423" s="98">
        <v>-3.27380981445312E-2</v>
      </c>
      <c r="E423" s="98" cm="1">
        <f t="array" ref="E423">IFERROR(INDEX(DI_전체데이터!AM$3:AM$722,MATCH(A423&amp;B423,DI_전체데이터!$A$3:$A$722&amp;DI_전체데이터!$D$3:$D$722,0)),"")</f>
        <v>2.7364521560573465</v>
      </c>
      <c r="F423" s="98">
        <f t="shared" si="24"/>
        <v>0.446809296990132</v>
      </c>
      <c r="G423" s="98">
        <f t="shared" si="25"/>
        <v>0.56565022672087195</v>
      </c>
      <c r="H423" s="98">
        <f t="shared" si="26"/>
        <v>0.90303588079955999</v>
      </c>
      <c r="I423" s="98">
        <f t="shared" si="27"/>
        <v>1.24998911904987</v>
      </c>
      <c r="J423" s="98" cm="1">
        <f t="array" ref="J423">IFERROR(INDEX(DI_전체데이터!AN$3:AN$722,MATCH(A423&amp;B423,DI_전체데이터!$A$3:$A$722&amp;DI_전체데이터!$D$3:$D$722,0)),"")</f>
        <v>0.28384292238774833</v>
      </c>
    </row>
    <row r="424" spans="1:10" x14ac:dyDescent="0.3">
      <c r="A424" s="98" t="s">
        <v>136</v>
      </c>
      <c r="B424" s="98" t="s">
        <v>89</v>
      </c>
      <c r="C424" s="98">
        <v>0.446809296990132</v>
      </c>
      <c r="D424" s="98">
        <v>-2.9275803094158101E-2</v>
      </c>
      <c r="E424" s="98" cm="1">
        <f t="array" ref="E424">IFERROR(INDEX(DI_전체데이터!AM$3:AM$722,MATCH(A424&amp;B424,DI_전체데이터!$A$3:$A$722&amp;DI_전체데이터!$D$3:$D$722,0)),"")</f>
        <v>1.5294981476046965</v>
      </c>
      <c r="F424" s="98">
        <f t="shared" si="24"/>
        <v>0.56565022672087195</v>
      </c>
      <c r="G424" s="98">
        <f t="shared" si="25"/>
        <v>0.90303588079955999</v>
      </c>
      <c r="H424" s="98">
        <f t="shared" si="26"/>
        <v>1.24998911904987</v>
      </c>
      <c r="I424" s="98">
        <f t="shared" si="27"/>
        <v>0.78297619970347399</v>
      </c>
      <c r="J424" s="98" cm="1">
        <f t="array" ref="J424">IFERROR(INDEX(DI_전체데이터!AN$3:AN$722,MATCH(A424&amp;B424,DI_전체데이터!$A$3:$A$722&amp;DI_전체데이터!$D$3:$D$722,0)),"")</f>
        <v>2.4800222201457975</v>
      </c>
    </row>
    <row r="425" spans="1:10" x14ac:dyDescent="0.3">
      <c r="A425" s="98" t="s">
        <v>136</v>
      </c>
      <c r="B425" s="98" t="s">
        <v>90</v>
      </c>
      <c r="C425" s="98">
        <v>0.56565022672087195</v>
      </c>
      <c r="D425" s="98">
        <v>0.68159203980099403</v>
      </c>
      <c r="E425" s="98" cm="1">
        <f t="array" ref="E425">IFERROR(INDEX(DI_전체데이터!AM$3:AM$722,MATCH(A425&amp;B425,DI_전체데이터!$A$3:$A$722&amp;DI_전체데이터!$D$3:$D$722,0)),"")</f>
        <v>3.1236389294372318</v>
      </c>
      <c r="F425" s="98">
        <f t="shared" si="24"/>
        <v>0.90303588079955999</v>
      </c>
      <c r="G425" s="98">
        <f t="shared" si="25"/>
        <v>1.24998911904987</v>
      </c>
      <c r="H425" s="98">
        <f t="shared" si="26"/>
        <v>0.78297619970347399</v>
      </c>
      <c r="I425" s="98">
        <f t="shared" si="27"/>
        <v>0.69772680549210697</v>
      </c>
      <c r="J425" s="98" cm="1">
        <f t="array" ref="J425">IFERROR(INDEX(DI_전체데이터!AN$3:AN$722,MATCH(A425&amp;B425,DI_전체데이터!$A$3:$A$722&amp;DI_전체데이터!$D$3:$D$722,0)),"")</f>
        <v>2.0766423491290134</v>
      </c>
    </row>
    <row r="426" spans="1:10" x14ac:dyDescent="0.3">
      <c r="A426" s="98" t="s">
        <v>136</v>
      </c>
      <c r="B426" s="98" t="s">
        <v>91</v>
      </c>
      <c r="C426" s="98">
        <v>0.90303588079955999</v>
      </c>
      <c r="D426" s="98">
        <v>0.977443609022556</v>
      </c>
      <c r="E426" s="98" cm="1">
        <f t="array" ref="E426">IFERROR(INDEX(DI_전체데이터!AM$3:AM$722,MATCH(A426&amp;B426,DI_전체데이터!$A$3:$A$722&amp;DI_전체데이터!$D$3:$D$722,0)),"")</f>
        <v>0.14794374937475752</v>
      </c>
      <c r="F426" s="98">
        <f t="shared" si="24"/>
        <v>1.24998911904987</v>
      </c>
      <c r="G426" s="98">
        <f t="shared" si="25"/>
        <v>0.78297619970347399</v>
      </c>
      <c r="H426" s="98">
        <f t="shared" si="26"/>
        <v>0.69772680549210697</v>
      </c>
      <c r="I426" s="98">
        <f t="shared" si="27"/>
        <v>0.99175654477208697</v>
      </c>
      <c r="J426" s="98" cm="1">
        <f t="array" ref="J426">IFERROR(INDEX(DI_전체데이터!AN$3:AN$722,MATCH(A426&amp;B426,DI_전체데이터!$A$3:$A$722&amp;DI_전체데이터!$D$3:$D$722,0)),"")</f>
        <v>1.2877273164791179</v>
      </c>
    </row>
    <row r="427" spans="1:10" x14ac:dyDescent="0.3">
      <c r="A427" s="98" t="s">
        <v>136</v>
      </c>
      <c r="B427" s="98" t="s">
        <v>92</v>
      </c>
      <c r="C427" s="98">
        <v>1.24998911904987</v>
      </c>
      <c r="D427" s="98">
        <v>-0.43965517241379298</v>
      </c>
      <c r="E427" s="98" cm="1">
        <f t="array" ref="E427">IFERROR(INDEX(DI_전체데이터!AM$3:AM$722,MATCH(A427&amp;B427,DI_전체데이터!$A$3:$A$722&amp;DI_전체데이터!$D$3:$D$722,0)),"")</f>
        <v>2.0088528854453376</v>
      </c>
      <c r="F427" s="98">
        <f t="shared" si="24"/>
        <v>0.78297619970347399</v>
      </c>
      <c r="G427" s="98">
        <f t="shared" si="25"/>
        <v>0.69772680549210697</v>
      </c>
      <c r="H427" s="98">
        <f t="shared" si="26"/>
        <v>0.99175654477208697</v>
      </c>
      <c r="I427" s="98">
        <f t="shared" si="27"/>
        <v>0.366581618343014</v>
      </c>
      <c r="J427" s="98" cm="1">
        <f t="array" ref="J427">IFERROR(INDEX(DI_전체데이터!AN$3:AN$722,MATCH(A427&amp;B427,DI_전체데이터!$A$3:$A$722&amp;DI_전체데이터!$D$3:$D$722,0)),"")</f>
        <v>2.248720538607337</v>
      </c>
    </row>
    <row r="428" spans="1:10" x14ac:dyDescent="0.3">
      <c r="A428" s="98" t="s">
        <v>136</v>
      </c>
      <c r="B428" s="98" t="s">
        <v>93</v>
      </c>
      <c r="C428" s="98">
        <v>0.78297619970347399</v>
      </c>
      <c r="D428" s="98">
        <v>0.36900958466453598</v>
      </c>
      <c r="E428" s="98" cm="1">
        <f t="array" ref="E428">IFERROR(INDEX(DI_전체데이터!AM$3:AM$722,MATCH(A428&amp;B428,DI_전체데이터!$A$3:$A$722&amp;DI_전체데이터!$D$3:$D$722,0)),"")</f>
        <v>2.9828636042969956</v>
      </c>
      <c r="F428" s="98">
        <f t="shared" si="24"/>
        <v>0.69772680549210697</v>
      </c>
      <c r="G428" s="98">
        <f t="shared" si="25"/>
        <v>0.99175654477208697</v>
      </c>
      <c r="H428" s="98">
        <f t="shared" si="26"/>
        <v>0.366581618343014</v>
      </c>
      <c r="I428" s="98">
        <f t="shared" si="27"/>
        <v>0.34055624040648003</v>
      </c>
      <c r="J428" s="98" cm="1">
        <f t="array" ref="J428">IFERROR(INDEX(DI_전체데이터!AN$3:AN$722,MATCH(A428&amp;B428,DI_전체데이터!$A$3:$A$722&amp;DI_전체데이터!$D$3:$D$722,0)),"")</f>
        <v>2.4504104741157313</v>
      </c>
    </row>
    <row r="429" spans="1:10" x14ac:dyDescent="0.3">
      <c r="A429" s="98" t="s">
        <v>136</v>
      </c>
      <c r="B429" s="98" t="s">
        <v>94</v>
      </c>
      <c r="C429" s="98">
        <v>0.69772680549210697</v>
      </c>
      <c r="D429" s="98">
        <v>-0.13593380614657199</v>
      </c>
      <c r="E429" s="98" cm="1">
        <f t="array" ref="E429">IFERROR(INDEX(DI_전체데이터!AM$3:AM$722,MATCH(A429&amp;B429,DI_전체데이터!$A$3:$A$722&amp;DI_전체데이터!$D$3:$D$722,0)),"")</f>
        <v>2.8229749170169605</v>
      </c>
      <c r="F429" s="98">
        <f t="shared" si="24"/>
        <v>0.99175654477208697</v>
      </c>
      <c r="G429" s="98">
        <f t="shared" si="25"/>
        <v>0.366581618343014</v>
      </c>
      <c r="H429" s="98">
        <f t="shared" si="26"/>
        <v>0.34055624040648003</v>
      </c>
      <c r="I429" s="98">
        <f t="shared" si="27"/>
        <v>0.54425976414002897</v>
      </c>
      <c r="J429" s="98" cm="1">
        <f t="array" ref="J429">IFERROR(INDEX(DI_전체데이터!AN$3:AN$722,MATCH(A429&amp;B429,DI_전체데이터!$A$3:$A$722&amp;DI_전체데이터!$D$3:$D$722,0)),"")</f>
        <v>2.0974530869760448</v>
      </c>
    </row>
    <row r="430" spans="1:10" x14ac:dyDescent="0.3">
      <c r="A430" s="98" t="s">
        <v>136</v>
      </c>
      <c r="B430" s="98" t="s">
        <v>95</v>
      </c>
      <c r="C430" s="98">
        <v>0.99175654477208697</v>
      </c>
      <c r="D430" s="98">
        <v>-0.249318801089918</v>
      </c>
      <c r="E430" s="98" cm="1">
        <f t="array" ref="E430">IFERROR(INDEX(DI_전체데이터!AM$3:AM$722,MATCH(A430&amp;B430,DI_전체데이터!$A$3:$A$722&amp;DI_전체데이터!$D$3:$D$722,0)),"")</f>
        <v>1.7010962340464413</v>
      </c>
      <c r="F430" s="98">
        <f t="shared" si="24"/>
        <v>0.366581618343014</v>
      </c>
      <c r="G430" s="98">
        <f t="shared" si="25"/>
        <v>0.34055624040648003</v>
      </c>
      <c r="H430" s="98">
        <f t="shared" si="26"/>
        <v>0.54425976414002897</v>
      </c>
      <c r="I430" s="98" t="str">
        <f t="shared" si="27"/>
        <v/>
      </c>
      <c r="J430" s="98" cm="1">
        <f t="array" ref="J430">IFERROR(INDEX(DI_전체데이터!AN$3:AN$722,MATCH(A430&amp;B430,DI_전체데이터!$A$3:$A$722&amp;DI_전체데이터!$D$3:$D$722,0)),"")</f>
        <v>2.0689059440736552</v>
      </c>
    </row>
    <row r="431" spans="1:10" x14ac:dyDescent="0.3">
      <c r="A431" s="98" t="s">
        <v>136</v>
      </c>
      <c r="B431" s="98" t="s">
        <v>96</v>
      </c>
      <c r="C431" s="98">
        <v>0.366581618343014</v>
      </c>
      <c r="D431" s="98">
        <v>-0.15344827586206899</v>
      </c>
      <c r="E431" s="98" cm="1">
        <f t="array" ref="E431">IFERROR(INDEX(DI_전체데이터!AM$3:AM$722,MATCH(A431&amp;B431,DI_전체데이터!$A$3:$A$722&amp;DI_전체데이터!$D$3:$D$722,0)),"")</f>
        <v>0.43760864739904548</v>
      </c>
      <c r="F431" s="98">
        <f t="shared" si="24"/>
        <v>0.34055624040648003</v>
      </c>
      <c r="G431" s="98">
        <f t="shared" si="25"/>
        <v>0.54425976414002897</v>
      </c>
      <c r="H431" s="98" t="str">
        <f t="shared" si="26"/>
        <v/>
      </c>
      <c r="I431" s="98" t="str">
        <f t="shared" si="27"/>
        <v/>
      </c>
      <c r="J431" s="98" cm="1">
        <f t="array" ref="J431">IFERROR(INDEX(DI_전체데이터!AN$3:AN$722,MATCH(A431&amp;B431,DI_전체데이터!$A$3:$A$722&amp;DI_전체데이터!$D$3:$D$722,0)),"")</f>
        <v>3.5815804603865971</v>
      </c>
    </row>
    <row r="432" spans="1:10" x14ac:dyDescent="0.3">
      <c r="A432" s="98" t="s">
        <v>136</v>
      </c>
      <c r="B432" s="98" t="s">
        <v>97</v>
      </c>
      <c r="C432" s="98">
        <v>0.34055624040648003</v>
      </c>
      <c r="D432" s="98">
        <v>-0.24251497005987999</v>
      </c>
      <c r="E432" s="98" cm="1">
        <f t="array" ref="E432">IFERROR(INDEX(DI_전체데이터!AM$3:AM$722,MATCH(A432&amp;B432,DI_전체데이터!$A$3:$A$722&amp;DI_전체데이터!$D$3:$D$722,0)),"")</f>
        <v>2.1849417816107337</v>
      </c>
      <c r="F432" s="98">
        <f t="shared" si="24"/>
        <v>0.54425976414002897</v>
      </c>
      <c r="G432" s="98" t="str">
        <f t="shared" si="25"/>
        <v/>
      </c>
      <c r="H432" s="98" t="str">
        <f t="shared" si="26"/>
        <v/>
      </c>
      <c r="I432" s="98" t="str">
        <f t="shared" si="27"/>
        <v/>
      </c>
      <c r="J432" s="98" cm="1">
        <f t="array" ref="J432">IFERROR(INDEX(DI_전체데이터!AN$3:AN$722,MATCH(A432&amp;B432,DI_전체데이터!$A$3:$A$722&amp;DI_전체데이터!$D$3:$D$722,0)),"")</f>
        <v>2.4610808186733064</v>
      </c>
    </row>
    <row r="433" spans="1:10" x14ac:dyDescent="0.3">
      <c r="A433" s="98" t="s">
        <v>136</v>
      </c>
      <c r="B433" s="98" t="s">
        <v>98</v>
      </c>
      <c r="C433" s="98">
        <v>0.54425976414002897</v>
      </c>
      <c r="D433" s="98">
        <v>0.34036939313984099</v>
      </c>
      <c r="E433" s="98" cm="1">
        <f t="array" ref="E433">IFERROR(INDEX(DI_전체데이터!AM$3:AM$722,MATCH(A433&amp;B433,DI_전체데이터!$A$3:$A$722&amp;DI_전체데이터!$D$3:$D$722,0)),"")</f>
        <v>2.276506029483877</v>
      </c>
      <c r="F433" s="98" t="str">
        <f t="shared" si="24"/>
        <v/>
      </c>
      <c r="G433" s="98" t="str">
        <f t="shared" si="25"/>
        <v/>
      </c>
      <c r="H433" s="98" t="str">
        <f t="shared" si="26"/>
        <v/>
      </c>
      <c r="I433" s="98" t="str">
        <f t="shared" si="27"/>
        <v/>
      </c>
      <c r="J433" s="98" cm="1">
        <f t="array" ref="J433">IFERROR(INDEX(DI_전체데이터!AN$3:AN$722,MATCH(A433&amp;B433,DI_전체데이터!$A$3:$A$722&amp;DI_전체데이터!$D$3:$D$722,0)),"")</f>
        <v>3.3395525377765263</v>
      </c>
    </row>
    <row r="434" spans="1:10" x14ac:dyDescent="0.3">
      <c r="A434" s="98" t="s">
        <v>137</v>
      </c>
      <c r="B434" s="98" t="s">
        <v>87</v>
      </c>
      <c r="C434" s="98">
        <v>0.51440026922007298</v>
      </c>
      <c r="D434" s="98">
        <v>-0.344548241283131</v>
      </c>
      <c r="E434" s="98" cm="1">
        <f t="array" ref="E434">IFERROR(INDEX(DI_전체데이터!AM$3:AM$722,MATCH(A434&amp;B434,DI_전체데이터!$A$3:$A$722&amp;DI_전체데이터!$D$3:$D$722,0)),"")</f>
        <v>0.17616606585441119</v>
      </c>
      <c r="F434" s="98">
        <f t="shared" si="24"/>
        <v>0.34973311738928797</v>
      </c>
      <c r="G434" s="98">
        <f t="shared" si="25"/>
        <v>0.35623000793502502</v>
      </c>
      <c r="H434" s="98">
        <f t="shared" si="26"/>
        <v>0.28574657221356098</v>
      </c>
      <c r="I434" s="98">
        <f t="shared" si="27"/>
        <v>0.30330279192826498</v>
      </c>
      <c r="J434" s="98" cm="1">
        <f t="array" ref="J434">IFERROR(INDEX(DI_전체데이터!AN$3:AN$722,MATCH(A434&amp;B434,DI_전체데이터!$A$3:$A$722&amp;DI_전체데이터!$D$3:$D$722,0)),"")</f>
        <v>-1.8207851599674671</v>
      </c>
    </row>
    <row r="435" spans="1:10" x14ac:dyDescent="0.3">
      <c r="A435" s="98" t="s">
        <v>137</v>
      </c>
      <c r="B435" s="98" t="s">
        <v>88</v>
      </c>
      <c r="C435" s="98">
        <v>0.34973311738928797</v>
      </c>
      <c r="D435" s="98">
        <v>-6.9565241218222107E-2</v>
      </c>
      <c r="E435" s="98" cm="1">
        <f t="array" ref="E435">IFERROR(INDEX(DI_전체데이터!AM$3:AM$722,MATCH(A435&amp;B435,DI_전체데이터!$A$3:$A$722&amp;DI_전체데이터!$D$3:$D$722,0)),"")</f>
        <v>0.17616606585441119</v>
      </c>
      <c r="F435" s="98">
        <f t="shared" si="24"/>
        <v>0.35623000793502502</v>
      </c>
      <c r="G435" s="98">
        <f t="shared" si="25"/>
        <v>0.28574657221356098</v>
      </c>
      <c r="H435" s="98">
        <f t="shared" si="26"/>
        <v>0.30330279192826498</v>
      </c>
      <c r="I435" s="98">
        <f t="shared" si="27"/>
        <v>0.24066354954424099</v>
      </c>
      <c r="J435" s="98" cm="1">
        <f t="array" ref="J435">IFERROR(INDEX(DI_전체데이터!AN$3:AN$722,MATCH(A435&amp;B435,DI_전체데이터!$A$3:$A$722&amp;DI_전체데이터!$D$3:$D$722,0)),"")</f>
        <v>-1.0200482604568477</v>
      </c>
    </row>
    <row r="436" spans="1:10" x14ac:dyDescent="0.3">
      <c r="A436" s="98" t="s">
        <v>137</v>
      </c>
      <c r="B436" s="98" t="s">
        <v>89</v>
      </c>
      <c r="C436" s="98">
        <v>0.35623000793502502</v>
      </c>
      <c r="D436" s="98">
        <v>0.176225238302675</v>
      </c>
      <c r="E436" s="98" cm="1">
        <f t="array" ref="E436">IFERROR(INDEX(DI_전체데이터!AM$3:AM$722,MATCH(A436&amp;B436,DI_전체데이터!$A$3:$A$722&amp;DI_전체데이터!$D$3:$D$722,0)),"")</f>
        <v>-5.9610492486900174E-2</v>
      </c>
      <c r="F436" s="98">
        <f t="shared" si="24"/>
        <v>0.28574657221356098</v>
      </c>
      <c r="G436" s="98">
        <f t="shared" si="25"/>
        <v>0.30330279192826498</v>
      </c>
      <c r="H436" s="98">
        <f t="shared" si="26"/>
        <v>0.24066354954424099</v>
      </c>
      <c r="I436" s="98">
        <f t="shared" si="27"/>
        <v>0.59655557407957205</v>
      </c>
      <c r="J436" s="98" cm="1">
        <f t="array" ref="J436">IFERROR(INDEX(DI_전체데이터!AN$3:AN$722,MATCH(A436&amp;B436,DI_전체데이터!$A$3:$A$722&amp;DI_전체데이터!$D$3:$D$722,0)),"")</f>
        <v>2.0780409340782766</v>
      </c>
    </row>
    <row r="437" spans="1:10" x14ac:dyDescent="0.3">
      <c r="A437" s="98" t="s">
        <v>137</v>
      </c>
      <c r="B437" s="98" t="s">
        <v>90</v>
      </c>
      <c r="C437" s="98">
        <v>0.28574657221356098</v>
      </c>
      <c r="D437" s="98">
        <v>9.1588694496020195E-2</v>
      </c>
      <c r="E437" s="98" cm="1">
        <f t="array" ref="E437">IFERROR(INDEX(DI_전체데이터!AM$3:AM$722,MATCH(A437&amp;B437,DI_전체데이터!$A$3:$A$722&amp;DI_전체데이터!$D$3:$D$722,0)),"")</f>
        <v>0.17616606585441119</v>
      </c>
      <c r="F437" s="98">
        <f t="shared" si="24"/>
        <v>0.30330279192826498</v>
      </c>
      <c r="G437" s="98">
        <f t="shared" si="25"/>
        <v>0.24066354954424099</v>
      </c>
      <c r="H437" s="98">
        <f t="shared" si="26"/>
        <v>0.59655557407957205</v>
      </c>
      <c r="I437" s="98">
        <f t="shared" si="27"/>
        <v>0.44243961037291102</v>
      </c>
      <c r="J437" s="98" cm="1">
        <f t="array" ref="J437">IFERROR(INDEX(DI_전체데이터!AN$3:AN$722,MATCH(A437&amp;B437,DI_전체데이터!$A$3:$A$722&amp;DI_전체데이터!$D$3:$D$722,0)),"")</f>
        <v>0.105047289137488</v>
      </c>
    </row>
    <row r="438" spans="1:10" x14ac:dyDescent="0.3">
      <c r="A438" s="98" t="s">
        <v>137</v>
      </c>
      <c r="B438" s="98" t="s">
        <v>91</v>
      </c>
      <c r="C438" s="98">
        <v>0.30330279192826498</v>
      </c>
      <c r="D438" s="98">
        <v>3.3219783333017797E-2</v>
      </c>
      <c r="E438" s="98" cm="1">
        <f t="array" ref="E438">IFERROR(INDEX(DI_전체데이터!AM$3:AM$722,MATCH(A438&amp;B438,DI_전체데이터!$A$3:$A$722&amp;DI_전체데이터!$D$3:$D$722,0)),"")</f>
        <v>0.99954117914538154</v>
      </c>
      <c r="F438" s="98">
        <f t="shared" si="24"/>
        <v>0.24066354954424099</v>
      </c>
      <c r="G438" s="98">
        <f t="shared" si="25"/>
        <v>0.59655557407957205</v>
      </c>
      <c r="H438" s="98">
        <f t="shared" si="26"/>
        <v>0.44243961037291102</v>
      </c>
      <c r="I438" s="98">
        <f t="shared" si="27"/>
        <v>0.39556163489349</v>
      </c>
      <c r="J438" s="98" cm="1">
        <f t="array" ref="J438">IFERROR(INDEX(DI_전체데이터!AN$3:AN$722,MATCH(A438&amp;B438,DI_전체데이터!$A$3:$A$722&amp;DI_전체데이터!$D$3:$D$722,0)),"")</f>
        <v>2.2817982084622233</v>
      </c>
    </row>
    <row r="439" spans="1:10" x14ac:dyDescent="0.3">
      <c r="A439" s="98" t="s">
        <v>137</v>
      </c>
      <c r="B439" s="98" t="s">
        <v>92</v>
      </c>
      <c r="C439" s="98">
        <v>0.24066354954424099</v>
      </c>
      <c r="D439" s="98">
        <v>-0.181454863061488</v>
      </c>
      <c r="E439" s="98" cm="1">
        <f t="array" ref="E439">IFERROR(INDEX(DI_전체데이터!AM$3:AM$722,MATCH(A439&amp;B439,DI_전체데이터!$A$3:$A$722&amp;DI_전체데이터!$D$3:$D$722,0)),"")</f>
        <v>0.99954117914538154</v>
      </c>
      <c r="F439" s="98">
        <f t="shared" si="24"/>
        <v>0.59655557407957205</v>
      </c>
      <c r="G439" s="98">
        <f t="shared" si="25"/>
        <v>0.44243961037291102</v>
      </c>
      <c r="H439" s="98">
        <f t="shared" si="26"/>
        <v>0.39556163489349</v>
      </c>
      <c r="I439" s="98">
        <f t="shared" si="27"/>
        <v>0.45972360752143998</v>
      </c>
      <c r="J439" s="98" cm="1">
        <f t="array" ref="J439">IFERROR(INDEX(DI_전체데이터!AN$3:AN$722,MATCH(A439&amp;B439,DI_전체데이터!$A$3:$A$722&amp;DI_전체데이터!$D$3:$D$722,0)),"")</f>
        <v>0.96511030078479398</v>
      </c>
    </row>
    <row r="440" spans="1:10" x14ac:dyDescent="0.3">
      <c r="A440" s="98" t="s">
        <v>137</v>
      </c>
      <c r="B440" s="98" t="s">
        <v>93</v>
      </c>
      <c r="C440" s="98">
        <v>0.59655557407957205</v>
      </c>
      <c r="D440" s="98">
        <v>0.33494204171068398</v>
      </c>
      <c r="E440" s="98" cm="1">
        <f t="array" ref="E440">IFERROR(INDEX(DI_전체데이터!AM$3:AM$722,MATCH(A440&amp;B440,DI_전체데이터!$A$3:$A$722&amp;DI_전체데이터!$D$3:$D$722,0)),"")</f>
        <v>0.99954117914538154</v>
      </c>
      <c r="F440" s="98">
        <f t="shared" si="24"/>
        <v>0.44243961037291102</v>
      </c>
      <c r="G440" s="98">
        <f t="shared" si="25"/>
        <v>0.39556163489349</v>
      </c>
      <c r="H440" s="98">
        <f t="shared" si="26"/>
        <v>0.45972360752143998</v>
      </c>
      <c r="I440" s="98">
        <f t="shared" si="27"/>
        <v>0.35381708930254102</v>
      </c>
      <c r="J440" s="98" cm="1">
        <f t="array" ref="J440">IFERROR(INDEX(DI_전체데이터!AN$3:AN$722,MATCH(A440&amp;B440,DI_전체데이터!$A$3:$A$722&amp;DI_전체데이터!$D$3:$D$722,0)),"")</f>
        <v>0.76993068152908006</v>
      </c>
    </row>
    <row r="441" spans="1:10" x14ac:dyDescent="0.3">
      <c r="A441" s="98" t="s">
        <v>137</v>
      </c>
      <c r="B441" s="98" t="s">
        <v>94</v>
      </c>
      <c r="C441" s="98">
        <v>0.44243961037291102</v>
      </c>
      <c r="D441" s="98">
        <v>-6.2604525853924495E-2</v>
      </c>
      <c r="E441" s="98" cm="1">
        <f t="array" ref="E441">IFERROR(INDEX(DI_전체데이터!AM$3:AM$722,MATCH(A441&amp;B441,DI_전체데이터!$A$3:$A$722&amp;DI_전체데이터!$D$3:$D$722,0)),"")</f>
        <v>0.99954117914538154</v>
      </c>
      <c r="F441" s="98">
        <f t="shared" si="24"/>
        <v>0.39556163489349</v>
      </c>
      <c r="G441" s="98">
        <f t="shared" si="25"/>
        <v>0.45972360752143998</v>
      </c>
      <c r="H441" s="98">
        <f t="shared" si="26"/>
        <v>0.35381708930254102</v>
      </c>
      <c r="I441" s="98">
        <f t="shared" si="27"/>
        <v>0.41742077008297801</v>
      </c>
      <c r="J441" s="98" cm="1">
        <f t="array" ref="J441">IFERROR(INDEX(DI_전체데이터!AN$3:AN$722,MATCH(A441&amp;B441,DI_전체데이터!$A$3:$A$722&amp;DI_전체데이터!$D$3:$D$722,0)),"")</f>
        <v>0.96511030078479398</v>
      </c>
    </row>
    <row r="442" spans="1:10" x14ac:dyDescent="0.3">
      <c r="A442" s="98" t="s">
        <v>137</v>
      </c>
      <c r="B442" s="98" t="s">
        <v>95</v>
      </c>
      <c r="C442" s="98">
        <v>0.39556163489349</v>
      </c>
      <c r="D442" s="98">
        <v>-0.10883281254434</v>
      </c>
      <c r="E442" s="98" cm="1">
        <f t="array" ref="E442">IFERROR(INDEX(DI_전체데이터!AM$3:AM$722,MATCH(A442&amp;B442,DI_전체데이터!$A$3:$A$722&amp;DI_전체데이터!$D$3:$D$722,0)),"")</f>
        <v>-0.55815630565143814</v>
      </c>
      <c r="F442" s="98">
        <f t="shared" si="24"/>
        <v>0.45972360752143998</v>
      </c>
      <c r="G442" s="98">
        <f t="shared" si="25"/>
        <v>0.35381708930254102</v>
      </c>
      <c r="H442" s="98">
        <f t="shared" si="26"/>
        <v>0.41742077008297801</v>
      </c>
      <c r="I442" s="98" t="str">
        <f t="shared" si="27"/>
        <v/>
      </c>
      <c r="J442" s="98" cm="1">
        <f t="array" ref="J442">IFERROR(INDEX(DI_전체데이터!AN$3:AN$722,MATCH(A442&amp;B442,DI_전체데이터!$A$3:$A$722&amp;DI_전체데이터!$D$3:$D$722,0)),"")</f>
        <v>-0.82494387360216193</v>
      </c>
    </row>
    <row r="443" spans="1:10" x14ac:dyDescent="0.3">
      <c r="A443" s="98" t="s">
        <v>137</v>
      </c>
      <c r="B443" s="98" t="s">
        <v>96</v>
      </c>
      <c r="C443" s="98">
        <v>0.45972360752143998</v>
      </c>
      <c r="D443" s="98">
        <v>0.27208480124889001</v>
      </c>
      <c r="E443" s="98" cm="1">
        <f t="array" ref="E443">IFERROR(INDEX(DI_전체데이터!AM$3:AM$722,MATCH(A443&amp;B443,DI_전체데이터!$A$3:$A$722&amp;DI_전체데이터!$D$3:$D$722,0)),"")</f>
        <v>-0.55815630565143814</v>
      </c>
      <c r="F443" s="98">
        <f t="shared" si="24"/>
        <v>0.35381708930254102</v>
      </c>
      <c r="G443" s="98">
        <f t="shared" si="25"/>
        <v>0.41742077008297801</v>
      </c>
      <c r="H443" s="98" t="str">
        <f t="shared" si="26"/>
        <v/>
      </c>
      <c r="I443" s="98" t="str">
        <f t="shared" si="27"/>
        <v/>
      </c>
      <c r="J443" s="98" cm="1">
        <f t="array" ref="J443">IFERROR(INDEX(DI_전체데이터!AN$3:AN$722,MATCH(A443&amp;B443,DI_전체데이터!$A$3:$A$722&amp;DI_전체데이터!$D$3:$D$722,0)),"")</f>
        <v>-0.30859567451297176</v>
      </c>
    </row>
    <row r="444" spans="1:10" x14ac:dyDescent="0.3">
      <c r="A444" s="98" t="s">
        <v>137</v>
      </c>
      <c r="B444" s="98" t="s">
        <v>97</v>
      </c>
      <c r="C444" s="98">
        <v>0.35381708930254102</v>
      </c>
      <c r="D444" s="98">
        <v>-7.5862045102111905E-2</v>
      </c>
      <c r="E444" s="98" cm="1">
        <f t="array" ref="E444">IFERROR(INDEX(DI_전체데이터!AM$3:AM$722,MATCH(A444&amp;B444,DI_전체데이터!$A$3:$A$722&amp;DI_전체데이터!$D$3:$D$722,0)),"")</f>
        <v>-1.4191996180144015</v>
      </c>
      <c r="F444" s="98">
        <f t="shared" si="24"/>
        <v>0.41742077008297801</v>
      </c>
      <c r="G444" s="98" t="str">
        <f t="shared" si="25"/>
        <v/>
      </c>
      <c r="H444" s="98" t="str">
        <f t="shared" si="26"/>
        <v/>
      </c>
      <c r="I444" s="98" t="str">
        <f t="shared" si="27"/>
        <v/>
      </c>
      <c r="J444" s="98" cm="1">
        <f t="array" ref="J444">IFERROR(INDEX(DI_전체데이터!AN$3:AN$722,MATCH(A444&amp;B444,DI_전체데이터!$A$3:$A$722&amp;DI_전체데이터!$D$3:$D$722,0)),"")</f>
        <v>-0.20532603469513122</v>
      </c>
    </row>
    <row r="445" spans="1:10" x14ac:dyDescent="0.3">
      <c r="A445" s="98" t="s">
        <v>137</v>
      </c>
      <c r="B445" s="98" t="s">
        <v>98</v>
      </c>
      <c r="C445" s="98">
        <v>0.41742077008297801</v>
      </c>
      <c r="D445" s="98">
        <v>0.26663381541963999</v>
      </c>
      <c r="E445" s="98" cm="1">
        <f t="array" ref="E445">IFERROR(INDEX(DI_전체데이터!AM$3:AM$722,MATCH(A445&amp;B445,DI_전체데이터!$A$3:$A$722&amp;DI_전체데이터!$D$3:$D$722,0)),"")</f>
        <v>0.53866356505283675</v>
      </c>
      <c r="F445" s="98" t="str">
        <f t="shared" si="24"/>
        <v/>
      </c>
      <c r="G445" s="98" t="str">
        <f t="shared" si="25"/>
        <v/>
      </c>
      <c r="H445" s="98" t="str">
        <f t="shared" si="26"/>
        <v/>
      </c>
      <c r="I445" s="98" t="str">
        <f t="shared" si="27"/>
        <v/>
      </c>
      <c r="J445" s="98" cm="1">
        <f t="array" ref="J445">IFERROR(INDEX(DI_전체데이터!AN$3:AN$722,MATCH(A445&amp;B445,DI_전체데이터!$A$3:$A$722&amp;DI_전체데이터!$D$3:$D$722,0)),"")</f>
        <v>-0.51513495414864785</v>
      </c>
    </row>
    <row r="446" spans="1:10" x14ac:dyDescent="0.3">
      <c r="A446" s="98" t="s">
        <v>138</v>
      </c>
      <c r="B446" s="98" t="s">
        <v>87</v>
      </c>
      <c r="C446" s="98">
        <v>0.29248980939580499</v>
      </c>
      <c r="D446" s="98">
        <v>0.161549015172227</v>
      </c>
      <c r="E446" s="98" cm="1">
        <f t="array" ref="E446">IFERROR(INDEX(DI_전체데이터!AM$3:AM$722,MATCH(A446&amp;B446,DI_전체데이터!$A$3:$A$722&amp;DI_전체데이터!$D$3:$D$722,0)),"")</f>
        <v>0.41016313038835439</v>
      </c>
      <c r="F446" s="98">
        <f t="shared" si="24"/>
        <v>0.44384307295072101</v>
      </c>
      <c r="G446" s="98">
        <f t="shared" si="25"/>
        <v>0.75497000498192901</v>
      </c>
      <c r="H446" s="98">
        <f t="shared" si="26"/>
        <v>0.61927701700558602</v>
      </c>
      <c r="I446" s="98">
        <f t="shared" si="27"/>
        <v>0.45396695329993397</v>
      </c>
      <c r="J446" s="98" cm="1">
        <f t="array" ref="J446">IFERROR(INDEX(DI_전체데이터!AN$3:AN$722,MATCH(A446&amp;B446,DI_전체데이터!$A$3:$A$722&amp;DI_전체데이터!$D$3:$D$722,0)),"")</f>
        <v>-0.71668411412808386</v>
      </c>
    </row>
    <row r="447" spans="1:10" x14ac:dyDescent="0.3">
      <c r="A447" s="98" t="s">
        <v>138</v>
      </c>
      <c r="B447" s="98" t="s">
        <v>88</v>
      </c>
      <c r="C447" s="98">
        <v>0.44384307295072101</v>
      </c>
      <c r="D447" s="98">
        <v>9.6926606823614897E-2</v>
      </c>
      <c r="E447" s="98" cm="1">
        <f t="array" ref="E447">IFERROR(INDEX(DI_전체데이터!AM$3:AM$722,MATCH(A447&amp;B447,DI_전체데이터!$A$3:$A$722&amp;DI_전체데이터!$D$3:$D$722,0)),"")</f>
        <v>-5.8972152721845389E-2</v>
      </c>
      <c r="F447" s="98">
        <f t="shared" si="24"/>
        <v>0.75497000498192901</v>
      </c>
      <c r="G447" s="98">
        <f t="shared" si="25"/>
        <v>0.61927701700558602</v>
      </c>
      <c r="H447" s="98">
        <f t="shared" si="26"/>
        <v>0.45396695329993397</v>
      </c>
      <c r="I447" s="98">
        <f t="shared" si="27"/>
        <v>0.30889312696410198</v>
      </c>
      <c r="J447" s="98" cm="1">
        <f t="array" ref="J447">IFERROR(INDEX(DI_전체데이터!AN$3:AN$722,MATCH(A447&amp;B447,DI_전체데이터!$A$3:$A$722&amp;DI_전체데이터!$D$3:$D$722,0)),"")</f>
        <v>0.49852268254785981</v>
      </c>
    </row>
    <row r="448" spans="1:10" x14ac:dyDescent="0.3">
      <c r="A448" s="98" t="s">
        <v>138</v>
      </c>
      <c r="B448" s="98" t="s">
        <v>89</v>
      </c>
      <c r="C448" s="98">
        <v>0.75497000498192901</v>
      </c>
      <c r="D448" s="98">
        <v>0.60251032918346703</v>
      </c>
      <c r="E448" s="98" cm="1">
        <f t="array" ref="E448">IFERROR(INDEX(DI_전체데이터!AM$3:AM$722,MATCH(A448&amp;B448,DI_전체데이터!$A$3:$A$722&amp;DI_전체데이터!$D$3:$D$722,0)),"")</f>
        <v>-7.4521071022601304E-2</v>
      </c>
      <c r="F448" s="98">
        <f t="shared" si="24"/>
        <v>0.61927701700558602</v>
      </c>
      <c r="G448" s="98">
        <f t="shared" si="25"/>
        <v>0.45396695329993397</v>
      </c>
      <c r="H448" s="98">
        <f t="shared" si="26"/>
        <v>0.30889312696410198</v>
      </c>
      <c r="I448" s="98">
        <f t="shared" si="27"/>
        <v>0.512665292619781</v>
      </c>
      <c r="J448" s="98" cm="1">
        <f t="array" ref="J448">IFERROR(INDEX(DI_전체데이터!AN$3:AN$722,MATCH(A448&amp;B448,DI_전체데이터!$A$3:$A$722&amp;DI_전체데이터!$D$3:$D$722,0)),"")</f>
        <v>0.54165502255333309</v>
      </c>
    </row>
    <row r="449" spans="1:10" x14ac:dyDescent="0.3">
      <c r="A449" s="98" t="s">
        <v>138</v>
      </c>
      <c r="B449" s="98" t="s">
        <v>90</v>
      </c>
      <c r="C449" s="98">
        <v>0.61927701700558602</v>
      </c>
      <c r="D449" s="98">
        <v>-1.94945609509924E-2</v>
      </c>
      <c r="E449" s="98" cm="1">
        <f t="array" ref="E449">IFERROR(INDEX(DI_전체데이터!AM$3:AM$722,MATCH(A449&amp;B449,DI_전체데이터!$A$3:$A$722&amp;DI_전체데이터!$D$3:$D$722,0)),"")</f>
        <v>-2.1483138857031321</v>
      </c>
      <c r="F449" s="98">
        <f t="shared" si="24"/>
        <v>0.45396695329993397</v>
      </c>
      <c r="G449" s="98">
        <f t="shared" si="25"/>
        <v>0.30889312696410198</v>
      </c>
      <c r="H449" s="98">
        <f t="shared" si="26"/>
        <v>0.512665292619781</v>
      </c>
      <c r="I449" s="98">
        <f t="shared" si="27"/>
        <v>0.37100111079642301</v>
      </c>
      <c r="J449" s="98" cm="1">
        <f t="array" ref="J449">IFERROR(INDEX(DI_전체데이터!AN$3:AN$722,MATCH(A449&amp;B449,DI_전체데이터!$A$3:$A$722&amp;DI_전체데이터!$D$3:$D$722,0)),"")</f>
        <v>0.82632846658945736</v>
      </c>
    </row>
    <row r="450" spans="1:10" x14ac:dyDescent="0.3">
      <c r="A450" s="98" t="s">
        <v>138</v>
      </c>
      <c r="B450" s="98" t="s">
        <v>91</v>
      </c>
      <c r="C450" s="98">
        <v>0.45396695329993397</v>
      </c>
      <c r="D450" s="98">
        <v>-6.1870496357771497E-2</v>
      </c>
      <c r="E450" s="98" cm="1">
        <f t="array" ref="E450">IFERROR(INDEX(DI_전체데이터!AM$3:AM$722,MATCH(A450&amp;B450,DI_전체데이터!$A$3:$A$722&amp;DI_전체데이터!$D$3:$D$722,0)),"")</f>
        <v>9.0867379922307479E-2</v>
      </c>
      <c r="F450" s="98">
        <f t="shared" si="24"/>
        <v>0.30889312696410198</v>
      </c>
      <c r="G450" s="98">
        <f t="shared" si="25"/>
        <v>0.512665292619781</v>
      </c>
      <c r="H450" s="98">
        <f t="shared" si="26"/>
        <v>0.37100111079642301</v>
      </c>
      <c r="I450" s="98">
        <f t="shared" si="27"/>
        <v>0.286334307582222</v>
      </c>
      <c r="J450" s="98" cm="1">
        <f t="array" ref="J450">IFERROR(INDEX(DI_전체데이터!AN$3:AN$722,MATCH(A450&amp;B450,DI_전체데이터!$A$3:$A$722&amp;DI_전체데이터!$D$3:$D$722,0)),"")</f>
        <v>0.39704936911370436</v>
      </c>
    </row>
    <row r="451" spans="1:10" x14ac:dyDescent="0.3">
      <c r="A451" s="98" t="s">
        <v>138</v>
      </c>
      <c r="B451" s="98" t="s">
        <v>92</v>
      </c>
      <c r="C451" s="98">
        <v>0.30889312696410198</v>
      </c>
      <c r="D451" s="98">
        <v>-9.0225558393082106E-2</v>
      </c>
      <c r="E451" s="98" cm="1">
        <f t="array" ref="E451">IFERROR(INDEX(DI_전체데이터!AM$3:AM$722,MATCH(A451&amp;B451,DI_전체데이터!$A$3:$A$722&amp;DI_전체데이터!$D$3:$D$722,0)),"")</f>
        <v>0.6270214656664459</v>
      </c>
      <c r="F451" s="98">
        <f t="shared" ref="F451:F514" si="28">IF(A452=A451,C452,"")</f>
        <v>0.512665292619781</v>
      </c>
      <c r="G451" s="98">
        <f t="shared" ref="G451:G514" si="29">IF(AND(A453=A451),C453,"")</f>
        <v>0.37100111079642301</v>
      </c>
      <c r="H451" s="98">
        <f t="shared" ref="H451:H514" si="30">IF(A454=A451,C454,"")</f>
        <v>0.286334307582222</v>
      </c>
      <c r="I451" s="98">
        <f t="shared" ref="I451:I514" si="31">IF(A455=A451,C455,"")</f>
        <v>0.27904110327385301</v>
      </c>
      <c r="J451" s="98" cm="1">
        <f t="array" ref="J451">IFERROR(INDEX(DI_전체데이터!AN$3:AN$722,MATCH(A451&amp;B451,DI_전체데이터!$A$3:$A$722&amp;DI_전체데이터!$D$3:$D$722,0)),"")</f>
        <v>0.81694269906698724</v>
      </c>
    </row>
    <row r="452" spans="1:10" x14ac:dyDescent="0.3">
      <c r="A452" s="98" t="s">
        <v>138</v>
      </c>
      <c r="B452" s="98" t="s">
        <v>93</v>
      </c>
      <c r="C452" s="98">
        <v>0.512665292619781</v>
      </c>
      <c r="D452" s="98">
        <v>-8.3194602257831804E-2</v>
      </c>
      <c r="E452" s="98" cm="1">
        <f t="array" ref="E452">IFERROR(INDEX(DI_전체데이터!AM$3:AM$722,MATCH(A452&amp;B452,DI_전체데이터!$A$3:$A$722&amp;DI_전체데이터!$D$3:$D$722,0)),"")</f>
        <v>0.68592632538433707</v>
      </c>
      <c r="F452" s="98">
        <f t="shared" si="28"/>
        <v>0.37100111079642301</v>
      </c>
      <c r="G452" s="98">
        <f t="shared" si="29"/>
        <v>0.286334307582222</v>
      </c>
      <c r="H452" s="98">
        <f t="shared" si="30"/>
        <v>0.27904110327385301</v>
      </c>
      <c r="I452" s="98">
        <f t="shared" si="31"/>
        <v>0.180776933770668</v>
      </c>
      <c r="J452" s="98" cm="1">
        <f t="array" ref="J452">IFERROR(INDEX(DI_전체데이터!AN$3:AN$722,MATCH(A452&amp;B452,DI_전체데이터!$A$3:$A$722&amp;DI_전체데이터!$D$3:$D$722,0)),"")</f>
        <v>-0.96701088355939069</v>
      </c>
    </row>
    <row r="453" spans="1:10" x14ac:dyDescent="0.3">
      <c r="A453" s="98" t="s">
        <v>138</v>
      </c>
      <c r="B453" s="98" t="s">
        <v>94</v>
      </c>
      <c r="C453" s="98">
        <v>0.37100111079642301</v>
      </c>
      <c r="D453" s="98">
        <v>-0.11217517497957299</v>
      </c>
      <c r="E453" s="98" cm="1">
        <f t="array" ref="E453">IFERROR(INDEX(DI_전체데이터!AM$3:AM$722,MATCH(A453&amp;B453,DI_전체데이터!$A$3:$A$722&amp;DI_전체데이터!$D$3:$D$722,0)),"")</f>
        <v>0.24509600059539033</v>
      </c>
      <c r="F453" s="98">
        <f t="shared" si="28"/>
        <v>0.286334307582222</v>
      </c>
      <c r="G453" s="98">
        <f t="shared" si="29"/>
        <v>0.27904110327385301</v>
      </c>
      <c r="H453" s="98">
        <f t="shared" si="30"/>
        <v>0.180776933770668</v>
      </c>
      <c r="I453" s="98">
        <f t="shared" si="31"/>
        <v>0.31261633627225399</v>
      </c>
      <c r="J453" s="98" cm="1">
        <f t="array" ref="J453">IFERROR(INDEX(DI_전체데이터!AN$3:AN$722,MATCH(A453&amp;B453,DI_전체데이터!$A$3:$A$722&amp;DI_전체데이터!$D$3:$D$722,0)),"")</f>
        <v>-0.62195216351560179</v>
      </c>
    </row>
    <row r="454" spans="1:10" x14ac:dyDescent="0.3">
      <c r="A454" s="98" t="s">
        <v>138</v>
      </c>
      <c r="B454" s="98" t="s">
        <v>95</v>
      </c>
      <c r="C454" s="98">
        <v>0.286334307582222</v>
      </c>
      <c r="D454" s="98">
        <v>-0.133611697108939</v>
      </c>
      <c r="E454" s="98" cm="1">
        <f t="array" ref="E454">IFERROR(INDEX(DI_전체데이터!AM$3:AM$722,MATCH(A454&amp;B454,DI_전체데이터!$A$3:$A$722&amp;DI_전체데이터!$D$3:$D$722,0)),"")</f>
        <v>0.95757839182945947</v>
      </c>
      <c r="F454" s="98">
        <f t="shared" si="28"/>
        <v>0.27904110327385301</v>
      </c>
      <c r="G454" s="98">
        <f t="shared" si="29"/>
        <v>0.180776933770668</v>
      </c>
      <c r="H454" s="98">
        <f t="shared" si="30"/>
        <v>0.31261633627225399</v>
      </c>
      <c r="I454" s="98" t="str">
        <f t="shared" si="31"/>
        <v/>
      </c>
      <c r="J454" s="98" cm="1">
        <f t="array" ref="J454">IFERROR(INDEX(DI_전체데이터!AN$3:AN$722,MATCH(A454&amp;B454,DI_전체데이터!$A$3:$A$722&amp;DI_전체데이터!$D$3:$D$722,0)),"")</f>
        <v>0.55511018352031449</v>
      </c>
    </row>
    <row r="455" spans="1:10" x14ac:dyDescent="0.3">
      <c r="A455" s="98" t="s">
        <v>138</v>
      </c>
      <c r="B455" s="98" t="s">
        <v>96</v>
      </c>
      <c r="C455" s="98">
        <v>0.27904110327385301</v>
      </c>
      <c r="D455" s="98">
        <v>4.4289130784133303E-2</v>
      </c>
      <c r="E455" s="98" cm="1">
        <f t="array" ref="E455">IFERROR(INDEX(DI_전체데이터!AM$3:AM$722,MATCH(A455&amp;B455,DI_전체데이터!$A$3:$A$722&amp;DI_전체데이터!$D$3:$D$722,0)),"")</f>
        <v>1.6802915531158056</v>
      </c>
      <c r="F455" s="98">
        <f t="shared" si="28"/>
        <v>0.180776933770668</v>
      </c>
      <c r="G455" s="98">
        <f t="shared" si="29"/>
        <v>0.31261633627225399</v>
      </c>
      <c r="H455" s="98" t="str">
        <f t="shared" si="30"/>
        <v/>
      </c>
      <c r="I455" s="98" t="str">
        <f t="shared" si="31"/>
        <v/>
      </c>
      <c r="J455" s="98" cm="1">
        <f t="array" ref="J455">IFERROR(INDEX(DI_전체데이터!AN$3:AN$722,MATCH(A455&amp;B455,DI_전체데이터!$A$3:$A$722&amp;DI_전체데이터!$D$3:$D$722,0)),"")</f>
        <v>-1.3500120957983612</v>
      </c>
    </row>
    <row r="456" spans="1:10" x14ac:dyDescent="0.3">
      <c r="A456" s="98" t="s">
        <v>138</v>
      </c>
      <c r="B456" s="98" t="s">
        <v>97</v>
      </c>
      <c r="C456" s="98">
        <v>0.180776933770668</v>
      </c>
      <c r="D456" s="98">
        <v>-5.7649602677495998E-2</v>
      </c>
      <c r="E456" s="98" cm="1">
        <f t="array" ref="E456">IFERROR(INDEX(DI_전체데이터!AM$3:AM$722,MATCH(A456&amp;B456,DI_전체데이터!$A$3:$A$722&amp;DI_전체데이터!$D$3:$D$722,0)),"")</f>
        <v>0.94327376121462436</v>
      </c>
      <c r="F456" s="98">
        <f t="shared" si="28"/>
        <v>0.31261633627225399</v>
      </c>
      <c r="G456" s="98" t="str">
        <f t="shared" si="29"/>
        <v/>
      </c>
      <c r="H456" s="98" t="str">
        <f t="shared" si="30"/>
        <v/>
      </c>
      <c r="I456" s="98" t="str">
        <f t="shared" si="31"/>
        <v/>
      </c>
      <c r="J456" s="98" cm="1">
        <f t="array" ref="J456">IFERROR(INDEX(DI_전체데이터!AN$3:AN$722,MATCH(A456&amp;B456,DI_전체데이터!$A$3:$A$722&amp;DI_전체데이터!$D$3:$D$722,0)),"")</f>
        <v>2.4320779463958555</v>
      </c>
    </row>
    <row r="457" spans="1:10" x14ac:dyDescent="0.3">
      <c r="A457" s="98" t="s">
        <v>138</v>
      </c>
      <c r="B457" s="98" t="s">
        <v>98</v>
      </c>
      <c r="C457" s="98">
        <v>0.31261633627225399</v>
      </c>
      <c r="D457" s="98">
        <v>0.205673769567954</v>
      </c>
      <c r="E457" s="98" cm="1">
        <f t="array" ref="E457">IFERROR(INDEX(DI_전체데이터!AM$3:AM$722,MATCH(A457&amp;B457,DI_전체데이터!$A$3:$A$722&amp;DI_전체데이터!$D$3:$D$722,0)),"")</f>
        <v>-0.80186030049176515</v>
      </c>
      <c r="F457" s="98" t="str">
        <f t="shared" si="28"/>
        <v/>
      </c>
      <c r="G457" s="98" t="str">
        <f t="shared" si="29"/>
        <v/>
      </c>
      <c r="H457" s="98" t="str">
        <f t="shared" si="30"/>
        <v/>
      </c>
      <c r="I457" s="98" t="str">
        <f t="shared" si="31"/>
        <v/>
      </c>
      <c r="J457" s="98" cm="1">
        <f t="array" ref="J457">IFERROR(INDEX(DI_전체데이터!AN$3:AN$722,MATCH(A457&amp;B457,DI_전체데이터!$A$3:$A$722&amp;DI_전체데이터!$D$3:$D$722,0)),"")</f>
        <v>0.14452348539128973</v>
      </c>
    </row>
    <row r="458" spans="1:10" x14ac:dyDescent="0.3">
      <c r="A458" s="98" t="s">
        <v>139</v>
      </c>
      <c r="B458" s="98" t="s">
        <v>87</v>
      </c>
      <c r="C458" s="98">
        <v>0.37060490196283702</v>
      </c>
      <c r="D458" s="98">
        <v>-1.9047619047619001E-2</v>
      </c>
      <c r="E458" s="98" cm="1">
        <f t="array" ref="E458">IFERROR(INDEX(DI_전체데이터!AM$3:AM$722,MATCH(A458&amp;B458,DI_전체데이터!$A$3:$A$722&amp;DI_전체데이터!$D$3:$D$722,0)),"")</f>
        <v>-0.70466426341764399</v>
      </c>
      <c r="F458" s="98">
        <f t="shared" si="28"/>
        <v>0.521121600775172</v>
      </c>
      <c r="G458" s="98">
        <f t="shared" si="29"/>
        <v>0.372658480666474</v>
      </c>
      <c r="H458" s="98">
        <f t="shared" si="30"/>
        <v>0.37187539027689498</v>
      </c>
      <c r="I458" s="98">
        <f t="shared" si="31"/>
        <v>0.20393765225028701</v>
      </c>
      <c r="J458" s="98" cm="1">
        <f t="array" ref="J458">IFERROR(INDEX(DI_전체데이터!AN$3:AN$722,MATCH(A458&amp;B458,DI_전체데이터!$A$3:$A$722&amp;DI_전체데이터!$D$3:$D$722,0)),"")</f>
        <v>-0.93154500571666021</v>
      </c>
    </row>
    <row r="459" spans="1:10" x14ac:dyDescent="0.3">
      <c r="A459" s="98" t="s">
        <v>139</v>
      </c>
      <c r="B459" s="98" t="s">
        <v>88</v>
      </c>
      <c r="C459" s="98">
        <v>0.521121600775172</v>
      </c>
      <c r="D459" s="98">
        <v>9.9585062240663894E-2</v>
      </c>
      <c r="E459" s="98" cm="1">
        <f t="array" ref="E459">IFERROR(INDEX(DI_전체데이터!AM$3:AM$722,MATCH(A459&amp;B459,DI_전체데이터!$A$3:$A$722&amp;DI_전체데이터!$D$3:$D$722,0)),"")</f>
        <v>-0.70466426341764399</v>
      </c>
      <c r="F459" s="98">
        <f t="shared" si="28"/>
        <v>0.372658480666474</v>
      </c>
      <c r="G459" s="98">
        <f t="shared" si="29"/>
        <v>0.37187539027689498</v>
      </c>
      <c r="H459" s="98">
        <f t="shared" si="30"/>
        <v>0.20393765225028701</v>
      </c>
      <c r="I459" s="98">
        <f t="shared" si="31"/>
        <v>0.28397319563720103</v>
      </c>
      <c r="J459" s="98" cm="1">
        <f t="array" ref="J459">IFERROR(INDEX(DI_전체데이터!AN$3:AN$722,MATCH(A459&amp;B459,DI_전체데이터!$A$3:$A$722&amp;DI_전체데이터!$D$3:$D$722,0)),"")</f>
        <v>-2.246798502227537</v>
      </c>
    </row>
    <row r="460" spans="1:10" x14ac:dyDescent="0.3">
      <c r="A460" s="98" t="s">
        <v>139</v>
      </c>
      <c r="B460" s="98" t="s">
        <v>89</v>
      </c>
      <c r="C460" s="98">
        <v>0.372658480666474</v>
      </c>
      <c r="D460" s="98">
        <v>-0.140862944162436</v>
      </c>
      <c r="E460" s="98" cm="1">
        <f t="array" ref="E460">IFERROR(INDEX(DI_전체데이터!AM$3:AM$722,MATCH(A460&amp;B460,DI_전체데이터!$A$3:$A$722&amp;DI_전체데이터!$D$3:$D$722,0)),"")</f>
        <v>-0.70466426341764399</v>
      </c>
      <c r="F460" s="98">
        <f t="shared" si="28"/>
        <v>0.37187539027689498</v>
      </c>
      <c r="G460" s="98">
        <f t="shared" si="29"/>
        <v>0.20393765225028701</v>
      </c>
      <c r="H460" s="98">
        <f t="shared" si="30"/>
        <v>0.28397319563720103</v>
      </c>
      <c r="I460" s="98">
        <f t="shared" si="31"/>
        <v>0.45538374793002701</v>
      </c>
      <c r="J460" s="98" cm="1">
        <f t="array" ref="J460">IFERROR(INDEX(DI_전체데이터!AN$3:AN$722,MATCH(A460&amp;B460,DI_전체데이터!$A$3:$A$722&amp;DI_전체데이터!$D$3:$D$722,0)),"")</f>
        <v>-1.146455707760921</v>
      </c>
    </row>
    <row r="461" spans="1:10" x14ac:dyDescent="0.3">
      <c r="A461" s="98" t="s">
        <v>139</v>
      </c>
      <c r="B461" s="98" t="s">
        <v>90</v>
      </c>
      <c r="C461" s="98">
        <v>0.37187539027689498</v>
      </c>
      <c r="D461" s="98">
        <v>9.92366412213741E-2</v>
      </c>
      <c r="E461" s="98" cm="1">
        <f t="array" ref="E461">IFERROR(INDEX(DI_전체데이터!AM$3:AM$722,MATCH(A461&amp;B461,DI_전체데이터!$A$3:$A$722&amp;DI_전체데이터!$D$3:$D$722,0)),"")</f>
        <v>-0.70466426341764399</v>
      </c>
      <c r="F461" s="98">
        <f t="shared" si="28"/>
        <v>0.20393765225028701</v>
      </c>
      <c r="G461" s="98">
        <f t="shared" si="29"/>
        <v>0.28397319563720103</v>
      </c>
      <c r="H461" s="98">
        <f t="shared" si="30"/>
        <v>0.45538374793002701</v>
      </c>
      <c r="I461" s="98">
        <f t="shared" si="31"/>
        <v>0.60644212873410297</v>
      </c>
      <c r="J461" s="98" cm="1">
        <f t="array" ref="J461">IFERROR(INDEX(DI_전체데이터!AN$3:AN$722,MATCH(A461&amp;B461,DI_전체데이터!$A$3:$A$722&amp;DI_전체데이터!$D$3:$D$722,0)),"")</f>
        <v>0.5590756236623341</v>
      </c>
    </row>
    <row r="462" spans="1:10" x14ac:dyDescent="0.3">
      <c r="A462" s="98" t="s">
        <v>139</v>
      </c>
      <c r="B462" s="98" t="s">
        <v>91</v>
      </c>
      <c r="C462" s="98">
        <v>0.20393765225028701</v>
      </c>
      <c r="D462" s="98">
        <v>-0.16371077762619299</v>
      </c>
      <c r="E462" s="98" cm="1">
        <f t="array" ref="E462">IFERROR(INDEX(DI_전체데이터!AM$3:AM$722,MATCH(A462&amp;B462,DI_전체데이터!$A$3:$A$722&amp;DI_전체데이터!$D$3:$D$722,0)),"")</f>
        <v>-0.81780641930076647</v>
      </c>
      <c r="F462" s="98">
        <f t="shared" si="28"/>
        <v>0.28397319563720103</v>
      </c>
      <c r="G462" s="98">
        <f t="shared" si="29"/>
        <v>0.45538374793002701</v>
      </c>
      <c r="H462" s="98">
        <f t="shared" si="30"/>
        <v>0.60644212873410297</v>
      </c>
      <c r="I462" s="98">
        <f t="shared" si="31"/>
        <v>0.35185847108649498</v>
      </c>
      <c r="J462" s="98" cm="1">
        <f t="array" ref="J462">IFERROR(INDEX(DI_전체데이터!AN$3:AN$722,MATCH(A462&amp;B462,DI_전체데이터!$A$3:$A$722&amp;DI_전체데이터!$D$3:$D$722,0)),"")</f>
        <v>0.61598644510586731</v>
      </c>
    </row>
    <row r="463" spans="1:10" x14ac:dyDescent="0.3">
      <c r="A463" s="98" t="s">
        <v>139</v>
      </c>
      <c r="B463" s="98" t="s">
        <v>92</v>
      </c>
      <c r="C463" s="98">
        <v>0.28397319563720103</v>
      </c>
      <c r="D463" s="98">
        <v>-0.148867313915857</v>
      </c>
      <c r="E463" s="98" cm="1">
        <f t="array" ref="E463">IFERROR(INDEX(DI_전체데이터!AM$3:AM$722,MATCH(A463&amp;B463,DI_전체데이터!$A$3:$A$722&amp;DI_전체데이터!$D$3:$D$722,0)),"")</f>
        <v>-0.81780641930076647</v>
      </c>
      <c r="F463" s="98">
        <f t="shared" si="28"/>
        <v>0.45538374793002701</v>
      </c>
      <c r="G463" s="98">
        <f t="shared" si="29"/>
        <v>0.60644212873410297</v>
      </c>
      <c r="H463" s="98">
        <f t="shared" si="30"/>
        <v>0.35185847108649498</v>
      </c>
      <c r="I463" s="98">
        <f t="shared" si="31"/>
        <v>0.43867213840820302</v>
      </c>
      <c r="J463" s="98" cm="1">
        <f t="array" ref="J463">IFERROR(INDEX(DI_전체데이터!AN$3:AN$722,MATCH(A463&amp;B463,DI_전체데이터!$A$3:$A$722&amp;DI_전체데이터!$D$3:$D$722,0)),"")</f>
        <v>-1.98582410799201</v>
      </c>
    </row>
    <row r="464" spans="1:10" x14ac:dyDescent="0.3">
      <c r="A464" s="98" t="s">
        <v>139</v>
      </c>
      <c r="B464" s="98" t="s">
        <v>93</v>
      </c>
      <c r="C464" s="98">
        <v>0.45538374793002701</v>
      </c>
      <c r="D464" s="98">
        <v>2.9739776951672899E-2</v>
      </c>
      <c r="E464" s="98" cm="1">
        <f t="array" ref="E464">IFERROR(INDEX(DI_전체데이터!AM$3:AM$722,MATCH(A464&amp;B464,DI_전체데이터!$A$3:$A$722&amp;DI_전체데이터!$D$3:$D$722,0)),"")</f>
        <v>-0.81780641930076647</v>
      </c>
      <c r="F464" s="98">
        <f t="shared" si="28"/>
        <v>0.60644212873410297</v>
      </c>
      <c r="G464" s="98">
        <f t="shared" si="29"/>
        <v>0.35185847108649498</v>
      </c>
      <c r="H464" s="98">
        <f t="shared" si="30"/>
        <v>0.43867213840820302</v>
      </c>
      <c r="I464" s="98">
        <f t="shared" si="31"/>
        <v>0.29515646778883903</v>
      </c>
      <c r="J464" s="98" cm="1">
        <f t="array" ref="J464">IFERROR(INDEX(DI_전체데이터!AN$3:AN$722,MATCH(A464&amp;B464,DI_전체데이터!$A$3:$A$722&amp;DI_전체데이터!$D$3:$D$722,0)),"")</f>
        <v>-1.7753835485502698</v>
      </c>
    </row>
    <row r="465" spans="1:10" x14ac:dyDescent="0.3">
      <c r="A465" s="98" t="s">
        <v>139</v>
      </c>
      <c r="B465" s="98" t="s">
        <v>94</v>
      </c>
      <c r="C465" s="98">
        <v>0.60644212873410297</v>
      </c>
      <c r="D465" s="98">
        <v>-5.7943925233644798E-2</v>
      </c>
      <c r="E465" s="98" cm="1">
        <f t="array" ref="E465">IFERROR(INDEX(DI_전체데이터!AM$3:AM$722,MATCH(A465&amp;B465,DI_전체데이터!$A$3:$A$722&amp;DI_전체데이터!$D$3:$D$722,0)),"")</f>
        <v>-0.81780641930076647</v>
      </c>
      <c r="F465" s="98">
        <f t="shared" si="28"/>
        <v>0.35185847108649498</v>
      </c>
      <c r="G465" s="98">
        <f t="shared" si="29"/>
        <v>0.43867213840820302</v>
      </c>
      <c r="H465" s="98">
        <f t="shared" si="30"/>
        <v>0.29515646778883903</v>
      </c>
      <c r="I465" s="98">
        <f t="shared" si="31"/>
        <v>0.498161470184522</v>
      </c>
      <c r="J465" s="98" cm="1">
        <f t="array" ref="J465">IFERROR(INDEX(DI_전체데이터!AN$3:AN$722,MATCH(A465&amp;B465,DI_전체데이터!$A$3:$A$722&amp;DI_전체데이터!$D$3:$D$722,0)),"")</f>
        <v>0.23809093993551811</v>
      </c>
    </row>
    <row r="466" spans="1:10" x14ac:dyDescent="0.3">
      <c r="A466" s="98" t="s">
        <v>139</v>
      </c>
      <c r="B466" s="98" t="s">
        <v>95</v>
      </c>
      <c r="C466" s="98">
        <v>0.35185847108649498</v>
      </c>
      <c r="D466" s="98">
        <v>-0.185877466251297</v>
      </c>
      <c r="E466" s="98" cm="1">
        <f t="array" ref="E466">IFERROR(INDEX(DI_전체데이터!AM$3:AM$722,MATCH(A466&amp;B466,DI_전체데이터!$A$3:$A$722&amp;DI_전체데이터!$D$3:$D$722,0)),"")</f>
        <v>-0.55815630565143814</v>
      </c>
      <c r="F466" s="98">
        <f t="shared" si="28"/>
        <v>0.43867213840820302</v>
      </c>
      <c r="G466" s="98">
        <f t="shared" si="29"/>
        <v>0.29515646778883903</v>
      </c>
      <c r="H466" s="98">
        <f t="shared" si="30"/>
        <v>0.498161470184522</v>
      </c>
      <c r="I466" s="98" t="str">
        <f t="shared" si="31"/>
        <v/>
      </c>
      <c r="J466" s="98" cm="1">
        <f t="array" ref="J466">IFERROR(INDEX(DI_전체데이터!AN$3:AN$722,MATCH(A466&amp;B466,DI_전체데이터!$A$3:$A$722&amp;DI_전체데이터!$D$3:$D$722,0)),"")</f>
        <v>-9.6094740254283662E-2</v>
      </c>
    </row>
    <row r="467" spans="1:10" x14ac:dyDescent="0.3">
      <c r="A467" s="98" t="s">
        <v>139</v>
      </c>
      <c r="B467" s="98" t="s">
        <v>96</v>
      </c>
      <c r="C467" s="98">
        <v>0.43867213840820302</v>
      </c>
      <c r="D467" s="98">
        <v>0.21039290240811101</v>
      </c>
      <c r="E467" s="98" cm="1">
        <f t="array" ref="E467">IFERROR(INDEX(DI_전체데이터!AM$3:AM$722,MATCH(A467&amp;B467,DI_전체데이터!$A$3:$A$722&amp;DI_전체데이터!$D$3:$D$722,0)),"")</f>
        <v>-0.55815630565143814</v>
      </c>
      <c r="F467" s="98">
        <f t="shared" si="28"/>
        <v>0.29515646778883903</v>
      </c>
      <c r="G467" s="98">
        <f t="shared" si="29"/>
        <v>0.498161470184522</v>
      </c>
      <c r="H467" s="98" t="str">
        <f t="shared" si="30"/>
        <v/>
      </c>
      <c r="I467" s="98" t="str">
        <f t="shared" si="31"/>
        <v/>
      </c>
      <c r="J467" s="98" cm="1">
        <f t="array" ref="J467">IFERROR(INDEX(DI_전체데이터!AN$3:AN$722,MATCH(A467&amp;B467,DI_전체데이터!$A$3:$A$722&amp;DI_전체데이터!$D$3:$D$722,0)),"")</f>
        <v>0.23793789378022767</v>
      </c>
    </row>
    <row r="468" spans="1:10" x14ac:dyDescent="0.3">
      <c r="A468" s="98" t="s">
        <v>139</v>
      </c>
      <c r="B468" s="98" t="s">
        <v>97</v>
      </c>
      <c r="C468" s="98">
        <v>0.29515646778883903</v>
      </c>
      <c r="D468" s="98">
        <v>-3.3057851239669402E-2</v>
      </c>
      <c r="E468" s="98" cm="1">
        <f t="array" ref="E468">IFERROR(INDEX(DI_전체데이터!AM$3:AM$722,MATCH(A468&amp;B468,DI_전체데이터!$A$3:$A$722&amp;DI_전체데이터!$D$3:$D$722,0)),"")</f>
        <v>-0.55815630565143814</v>
      </c>
      <c r="F468" s="98">
        <f t="shared" si="28"/>
        <v>0.498161470184522</v>
      </c>
      <c r="G468" s="98" t="str">
        <f t="shared" si="29"/>
        <v/>
      </c>
      <c r="H468" s="98" t="str">
        <f t="shared" si="30"/>
        <v/>
      </c>
      <c r="I468" s="98" t="str">
        <f t="shared" si="31"/>
        <v/>
      </c>
      <c r="J468" s="98" cm="1">
        <f t="array" ref="J468">IFERROR(INDEX(DI_전체데이터!AN$3:AN$722,MATCH(A468&amp;B468,DI_전체데이터!$A$3:$A$722&amp;DI_전체데이터!$D$3:$D$722,0)),"")</f>
        <v>-1.2500256578280358</v>
      </c>
    </row>
    <row r="469" spans="1:10" x14ac:dyDescent="0.3">
      <c r="A469" s="98" t="s">
        <v>139</v>
      </c>
      <c r="B469" s="98" t="s">
        <v>98</v>
      </c>
      <c r="C469" s="98">
        <v>0.498161470184522</v>
      </c>
      <c r="D469" s="98">
        <v>2.6624068157614401E-2</v>
      </c>
      <c r="E469" s="98" cm="1">
        <f t="array" ref="E469">IFERROR(INDEX(DI_전체데이터!AM$3:AM$722,MATCH(A469&amp;B469,DI_전체데이터!$A$3:$A$722&amp;DI_전체데이터!$D$3:$D$722,0)),"")</f>
        <v>-0.55815630565143814</v>
      </c>
      <c r="F469" s="98" t="str">
        <f t="shared" si="28"/>
        <v/>
      </c>
      <c r="G469" s="98" t="str">
        <f t="shared" si="29"/>
        <v/>
      </c>
      <c r="H469" s="98" t="str">
        <f t="shared" si="30"/>
        <v/>
      </c>
      <c r="I469" s="98" t="str">
        <f t="shared" si="31"/>
        <v/>
      </c>
      <c r="J469" s="98" cm="1">
        <f t="array" ref="J469">IFERROR(INDEX(DI_전체데이터!AN$3:AN$722,MATCH(A469&amp;B469,DI_전체데이터!$A$3:$A$722&amp;DI_전체데이터!$D$3:$D$722,0)),"")</f>
        <v>-0.54147158563362663</v>
      </c>
    </row>
    <row r="470" spans="1:10" x14ac:dyDescent="0.3">
      <c r="A470" s="98" t="s">
        <v>140</v>
      </c>
      <c r="B470" s="98" t="s">
        <v>87</v>
      </c>
      <c r="C470" s="98">
        <v>0.27089056159337299</v>
      </c>
      <c r="D470" s="98">
        <v>-3.8582606520686097E-2</v>
      </c>
      <c r="E470" s="98" cm="1">
        <f t="array" ref="E470">IFERROR(INDEX(DI_전체데이터!AM$3:AM$722,MATCH(A470&amp;B470,DI_전체데이터!$A$3:$A$722&amp;DI_전체데이터!$D$3:$D$722,0)),"")</f>
        <v>0.17616606585441119</v>
      </c>
      <c r="F470" s="98">
        <f t="shared" si="28"/>
        <v>0.30637803931716601</v>
      </c>
      <c r="G470" s="98">
        <f t="shared" si="29"/>
        <v>0.30573081387975298</v>
      </c>
      <c r="H470" s="98">
        <f t="shared" si="30"/>
        <v>0.33154956059584201</v>
      </c>
      <c r="I470" s="98">
        <f t="shared" si="31"/>
        <v>0.23811119302752901</v>
      </c>
      <c r="J470" s="98" cm="1">
        <f t="array" ref="J470">IFERROR(INDEX(DI_전체데이터!AN$3:AN$722,MATCH(A470&amp;B470,DI_전체데이터!$A$3:$A$722&amp;DI_전체데이터!$D$3:$D$722,0)),"")</f>
        <v>1.3386610967633423</v>
      </c>
    </row>
    <row r="471" spans="1:10" x14ac:dyDescent="0.3">
      <c r="A471" s="98" t="s">
        <v>140</v>
      </c>
      <c r="B471" s="98" t="s">
        <v>88</v>
      </c>
      <c r="C471" s="98">
        <v>0.30637803931716601</v>
      </c>
      <c r="D471" s="98">
        <v>-4.4129820974022203E-2</v>
      </c>
      <c r="E471" s="98" cm="1">
        <f t="array" ref="E471">IFERROR(INDEX(DI_전체데이터!AM$3:AM$722,MATCH(A471&amp;B471,DI_전체데이터!$A$3:$A$722&amp;DI_전체데이터!$D$3:$D$722,0)),"")</f>
        <v>0.17616606585441119</v>
      </c>
      <c r="F471" s="98">
        <f t="shared" si="28"/>
        <v>0.30573081387975298</v>
      </c>
      <c r="G471" s="98">
        <f t="shared" si="29"/>
        <v>0.33154956059584201</v>
      </c>
      <c r="H471" s="98">
        <f t="shared" si="30"/>
        <v>0.23811119302752901</v>
      </c>
      <c r="I471" s="98">
        <f t="shared" si="31"/>
        <v>0.220897333848214</v>
      </c>
      <c r="J471" s="98" cm="1">
        <f t="array" ref="J471">IFERROR(INDEX(DI_전체데이터!AN$3:AN$722,MATCH(A471&amp;B471,DI_전체데이터!$A$3:$A$722&amp;DI_전체데이터!$D$3:$D$722,0)),"")</f>
        <v>-0.74720717245198154</v>
      </c>
    </row>
    <row r="472" spans="1:10" x14ac:dyDescent="0.3">
      <c r="A472" s="98" t="s">
        <v>140</v>
      </c>
      <c r="B472" s="98" t="s">
        <v>89</v>
      </c>
      <c r="C472" s="98">
        <v>0.30573081387975298</v>
      </c>
      <c r="D472" s="98">
        <v>-6.2931113052485999E-2</v>
      </c>
      <c r="E472" s="98" cm="1">
        <f t="array" ref="E472">IFERROR(INDEX(DI_전체데이터!AM$3:AM$722,MATCH(A472&amp;B472,DI_전체데이터!$A$3:$A$722&amp;DI_전체데이터!$D$3:$D$722,0)),"")</f>
        <v>-0.85711913424834474</v>
      </c>
      <c r="F472" s="98">
        <f t="shared" si="28"/>
        <v>0.33154956059584201</v>
      </c>
      <c r="G472" s="98">
        <f t="shared" si="29"/>
        <v>0.23811119302752901</v>
      </c>
      <c r="H472" s="98">
        <f t="shared" si="30"/>
        <v>0.220897333848214</v>
      </c>
      <c r="I472" s="98">
        <f t="shared" si="31"/>
        <v>0.56112581621569402</v>
      </c>
      <c r="J472" s="98" cm="1">
        <f t="array" ref="J472">IFERROR(INDEX(DI_전체데이터!AN$3:AN$722,MATCH(A472&amp;B472,DI_전체데이터!$A$3:$A$722&amp;DI_전체데이터!$D$3:$D$722,0)),"")</f>
        <v>-0.43858380608848668</v>
      </c>
    </row>
    <row r="473" spans="1:10" x14ac:dyDescent="0.3">
      <c r="A473" s="98" t="s">
        <v>140</v>
      </c>
      <c r="B473" s="98" t="s">
        <v>90</v>
      </c>
      <c r="C473" s="98">
        <v>0.33154956059584201</v>
      </c>
      <c r="D473" s="98">
        <v>0.208746408125843</v>
      </c>
      <c r="E473" s="98" cm="1">
        <f t="array" ref="E473">IFERROR(INDEX(DI_전체데이터!AM$3:AM$722,MATCH(A473&amp;B473,DI_전체데이터!$A$3:$A$722&amp;DI_전체데이터!$D$3:$D$722,0)),"")</f>
        <v>0.17616606585441119</v>
      </c>
      <c r="F473" s="98">
        <f t="shared" si="28"/>
        <v>0.23811119302752901</v>
      </c>
      <c r="G473" s="98">
        <f t="shared" si="29"/>
        <v>0.220897333848214</v>
      </c>
      <c r="H473" s="98">
        <f t="shared" si="30"/>
        <v>0.56112581621569402</v>
      </c>
      <c r="I473" s="98">
        <f t="shared" si="31"/>
        <v>0.51416645326910904</v>
      </c>
      <c r="J473" s="98" cm="1">
        <f t="array" ref="J473">IFERROR(INDEX(DI_전체데이터!AN$3:AN$722,MATCH(A473&amp;B473,DI_전체데이터!$A$3:$A$722&amp;DI_전체데이터!$D$3:$D$722,0)),"")</f>
        <v>-0.74720717245198154</v>
      </c>
    </row>
    <row r="474" spans="1:10" x14ac:dyDescent="0.3">
      <c r="A474" s="98" t="s">
        <v>140</v>
      </c>
      <c r="B474" s="98" t="s">
        <v>91</v>
      </c>
      <c r="C474" s="98">
        <v>0.23811119302752901</v>
      </c>
      <c r="D474" s="98">
        <v>-3.5771042848911E-2</v>
      </c>
      <c r="E474" s="98" cm="1">
        <f t="array" ref="E474">IFERROR(INDEX(DI_전체데이터!AM$3:AM$722,MATCH(A474&amp;B474,DI_전체데이터!$A$3:$A$722&amp;DI_전체데이터!$D$3:$D$722,0)),"")</f>
        <v>0.37053315536143866</v>
      </c>
      <c r="F474" s="98">
        <f t="shared" si="28"/>
        <v>0.220897333848214</v>
      </c>
      <c r="G474" s="98">
        <f t="shared" si="29"/>
        <v>0.56112581621569402</v>
      </c>
      <c r="H474" s="98">
        <f t="shared" si="30"/>
        <v>0.51416645326910904</v>
      </c>
      <c r="I474" s="98">
        <f t="shared" si="31"/>
        <v>0.35879473558517599</v>
      </c>
      <c r="J474" s="98" cm="1">
        <f t="array" ref="J474">IFERROR(INDEX(DI_전체데이터!AN$3:AN$722,MATCH(A474&amp;B474,DI_전체데이터!$A$3:$A$722&amp;DI_전체데이터!$D$3:$D$722,0)),"")</f>
        <v>0.33076683021676917</v>
      </c>
    </row>
    <row r="475" spans="1:10" x14ac:dyDescent="0.3">
      <c r="A475" s="98" t="s">
        <v>140</v>
      </c>
      <c r="B475" s="98" t="s">
        <v>92</v>
      </c>
      <c r="C475" s="98">
        <v>0.220897333848214</v>
      </c>
      <c r="D475" s="98">
        <v>-7.2992652661516805E-2</v>
      </c>
      <c r="E475" s="98" cm="1">
        <f t="array" ref="E475">IFERROR(INDEX(DI_전체데이터!AM$3:AM$722,MATCH(A475&amp;B475,DI_전체데이터!$A$3:$A$722&amp;DI_전체데이터!$D$3:$D$722,0)),"")</f>
        <v>9.0867379922307479E-2</v>
      </c>
      <c r="F475" s="98">
        <f t="shared" si="28"/>
        <v>0.56112581621569402</v>
      </c>
      <c r="G475" s="98">
        <f t="shared" si="29"/>
        <v>0.51416645326910904</v>
      </c>
      <c r="H475" s="98">
        <f t="shared" si="30"/>
        <v>0.35879473558517599</v>
      </c>
      <c r="I475" s="98">
        <f t="shared" si="31"/>
        <v>0.31554884596583899</v>
      </c>
      <c r="J475" s="98" cm="1">
        <f t="array" ref="J475">IFERROR(INDEX(DI_전체데이터!AN$3:AN$722,MATCH(A475&amp;B475,DI_전체데이터!$A$3:$A$722&amp;DI_전체데이터!$D$3:$D$722,0)),"")</f>
        <v>-0.47244526429334582</v>
      </c>
    </row>
    <row r="476" spans="1:10" x14ac:dyDescent="0.3">
      <c r="A476" s="98" t="s">
        <v>140</v>
      </c>
      <c r="B476" s="98" t="s">
        <v>93</v>
      </c>
      <c r="C476" s="98">
        <v>0.56112581621569402</v>
      </c>
      <c r="D476" s="98">
        <v>0.30829013175401798</v>
      </c>
      <c r="E476" s="98" cm="1">
        <f t="array" ref="E476">IFERROR(INDEX(DI_전체데이터!AM$3:AM$722,MATCH(A476&amp;B476,DI_전체데이터!$A$3:$A$722&amp;DI_전체데이터!$D$3:$D$722,0)),"")</f>
        <v>-0.41836399897175264</v>
      </c>
      <c r="F476" s="98">
        <f t="shared" si="28"/>
        <v>0.51416645326910904</v>
      </c>
      <c r="G476" s="98">
        <f t="shared" si="29"/>
        <v>0.35879473558517599</v>
      </c>
      <c r="H476" s="98">
        <f t="shared" si="30"/>
        <v>0.31554884596583899</v>
      </c>
      <c r="I476" s="98">
        <f t="shared" si="31"/>
        <v>0.365326764672394</v>
      </c>
      <c r="J476" s="98" cm="1">
        <f t="array" ref="J476">IFERROR(INDEX(DI_전체데이터!AN$3:AN$722,MATCH(A476&amp;B476,DI_전체데이터!$A$3:$A$722&amp;DI_전체데이터!$D$3:$D$722,0)),"")</f>
        <v>-0.54445738311149183</v>
      </c>
    </row>
    <row r="477" spans="1:10" x14ac:dyDescent="0.3">
      <c r="A477" s="98" t="s">
        <v>140</v>
      </c>
      <c r="B477" s="98" t="s">
        <v>94</v>
      </c>
      <c r="C477" s="98">
        <v>0.51416645326910904</v>
      </c>
      <c r="D477" s="98">
        <v>0.24286033519552999</v>
      </c>
      <c r="E477" s="98" cm="1">
        <f t="array" ref="E477">IFERROR(INDEX(DI_전체데이터!AM$3:AM$722,MATCH(A477&amp;B477,DI_전체데이터!$A$3:$A$722&amp;DI_전체데이터!$D$3:$D$722,0)),"")</f>
        <v>9.0867379922307479E-2</v>
      </c>
      <c r="F477" s="98">
        <f t="shared" si="28"/>
        <v>0.35879473558517599</v>
      </c>
      <c r="G477" s="98">
        <f t="shared" si="29"/>
        <v>0.31554884596583899</v>
      </c>
      <c r="H477" s="98">
        <f t="shared" si="30"/>
        <v>0.365326764672394</v>
      </c>
      <c r="I477" s="98">
        <f t="shared" si="31"/>
        <v>0.396968996096138</v>
      </c>
      <c r="J477" s="98" cm="1">
        <f t="array" ref="J477">IFERROR(INDEX(DI_전체데이터!AN$3:AN$722,MATCH(A477&amp;B477,DI_전체데이터!$A$3:$A$722&amp;DI_전체데이터!$D$3:$D$722,0)),"")</f>
        <v>-4.6919107640649688E-2</v>
      </c>
    </row>
    <row r="478" spans="1:10" x14ac:dyDescent="0.3">
      <c r="A478" s="98" t="s">
        <v>140</v>
      </c>
      <c r="B478" s="98" t="s">
        <v>95</v>
      </c>
      <c r="C478" s="98">
        <v>0.35879473558517599</v>
      </c>
      <c r="D478" s="98">
        <v>-0.29176336129776698</v>
      </c>
      <c r="E478" s="98" cm="1">
        <f t="array" ref="E478">IFERROR(INDEX(DI_전체데이터!AM$3:AM$722,MATCH(A478&amp;B478,DI_전체데이터!$A$3:$A$722&amp;DI_전체데이터!$D$3:$D$722,0)),"")</f>
        <v>-0.55815630565143814</v>
      </c>
      <c r="F478" s="98">
        <f t="shared" si="28"/>
        <v>0.31554884596583899</v>
      </c>
      <c r="G478" s="98">
        <f t="shared" si="29"/>
        <v>0.365326764672394</v>
      </c>
      <c r="H478" s="98">
        <f t="shared" si="30"/>
        <v>0.396968996096138</v>
      </c>
      <c r="I478" s="98" t="str">
        <f t="shared" si="31"/>
        <v/>
      </c>
      <c r="J478" s="98" cm="1">
        <f t="array" ref="J478">IFERROR(INDEX(DI_전체데이터!AN$3:AN$722,MATCH(A478&amp;B478,DI_전체데이터!$A$3:$A$722&amp;DI_전체데이터!$D$3:$D$722,0)),"")</f>
        <v>-0.14061422803369317</v>
      </c>
    </row>
    <row r="479" spans="1:10" x14ac:dyDescent="0.3">
      <c r="A479" s="98" t="s">
        <v>140</v>
      </c>
      <c r="B479" s="98" t="s">
        <v>96</v>
      </c>
      <c r="C479" s="98">
        <v>0.31554884596583899</v>
      </c>
      <c r="D479" s="98">
        <v>-2.2445785121513798E-2</v>
      </c>
      <c r="E479" s="98" cm="1">
        <f t="array" ref="E479">IFERROR(INDEX(DI_전체데이터!AM$3:AM$722,MATCH(A479&amp;B479,DI_전체데이터!$A$3:$A$722&amp;DI_전체데이터!$D$3:$D$722,0)),"")</f>
        <v>0.70469449790624672</v>
      </c>
      <c r="F479" s="98">
        <f t="shared" si="28"/>
        <v>0.365326764672394</v>
      </c>
      <c r="G479" s="98">
        <f t="shared" si="29"/>
        <v>0.396968996096138</v>
      </c>
      <c r="H479" s="98" t="str">
        <f t="shared" si="30"/>
        <v/>
      </c>
      <c r="I479" s="98" t="str">
        <f t="shared" si="31"/>
        <v/>
      </c>
      <c r="J479" s="98" cm="1">
        <f t="array" ref="J479">IFERROR(INDEX(DI_전체데이터!AN$3:AN$722,MATCH(A479&amp;B479,DI_전체데이터!$A$3:$A$722&amp;DI_전체데이터!$D$3:$D$722,0)),"")</f>
        <v>-0.94143865282171979</v>
      </c>
    </row>
    <row r="480" spans="1:10" x14ac:dyDescent="0.3">
      <c r="A480" s="98" t="s">
        <v>140</v>
      </c>
      <c r="B480" s="98" t="s">
        <v>97</v>
      </c>
      <c r="C480" s="98">
        <v>0.365326764672394</v>
      </c>
      <c r="D480" s="98">
        <v>3.8849892596270999E-3</v>
      </c>
      <c r="E480" s="98" cm="1">
        <f t="array" ref="E480">IFERROR(INDEX(DI_전체데이터!AM$3:AM$722,MATCH(A480&amp;B480,DI_전체데이터!$A$3:$A$722&amp;DI_전체데이터!$D$3:$D$722,0)),"")</f>
        <v>-0.55815630565143814</v>
      </c>
      <c r="F480" s="98">
        <f t="shared" si="28"/>
        <v>0.396968996096138</v>
      </c>
      <c r="G480" s="98" t="str">
        <f t="shared" si="29"/>
        <v/>
      </c>
      <c r="H480" s="98" t="str">
        <f t="shared" si="30"/>
        <v/>
      </c>
      <c r="I480" s="98" t="str">
        <f t="shared" si="31"/>
        <v/>
      </c>
      <c r="J480" s="98" cm="1">
        <f t="array" ref="J480">IFERROR(INDEX(DI_전체데이터!AN$3:AN$722,MATCH(A480&amp;B480,DI_전체데이터!$A$3:$A$722&amp;DI_전체데이터!$D$3:$D$722,0)),"")</f>
        <v>-0.73009873889889221</v>
      </c>
    </row>
    <row r="481" spans="1:10" x14ac:dyDescent="0.3">
      <c r="A481" s="98" t="s">
        <v>140</v>
      </c>
      <c r="B481" s="98" t="s">
        <v>98</v>
      </c>
      <c r="C481" s="98">
        <v>0.396968996096138</v>
      </c>
      <c r="D481" s="98">
        <v>0.22969839116240201</v>
      </c>
      <c r="E481" s="98" cm="1">
        <f t="array" ref="E481">IFERROR(INDEX(DI_전체데이터!AM$3:AM$722,MATCH(A481&amp;B481,DI_전체데이터!$A$3:$A$722&amp;DI_전체데이터!$D$3:$D$722,0)),"")</f>
        <v>-0.55815630565143814</v>
      </c>
      <c r="F481" s="98" t="str">
        <f t="shared" si="28"/>
        <v/>
      </c>
      <c r="G481" s="98" t="str">
        <f t="shared" si="29"/>
        <v/>
      </c>
      <c r="H481" s="98" t="str">
        <f t="shared" si="30"/>
        <v/>
      </c>
      <c r="I481" s="98" t="str">
        <f t="shared" si="31"/>
        <v/>
      </c>
      <c r="J481" s="98" cm="1">
        <f t="array" ref="J481">IFERROR(INDEX(DI_전체데이터!AN$3:AN$722,MATCH(A481&amp;B481,DI_전체데이터!$A$3:$A$722&amp;DI_전체데이터!$D$3:$D$722,0)),"")</f>
        <v>1.9750521593132793</v>
      </c>
    </row>
    <row r="482" spans="1:10" x14ac:dyDescent="0.3">
      <c r="A482" s="98" t="s">
        <v>141</v>
      </c>
      <c r="B482" s="98" t="s">
        <v>87</v>
      </c>
      <c r="C482" s="98">
        <v>0.235483086804817</v>
      </c>
      <c r="D482" s="98">
        <v>0.17515944071883299</v>
      </c>
      <c r="E482" s="98" cm="1">
        <f t="array" ref="E482">IFERROR(INDEX(DI_전체데이터!AM$3:AM$722,MATCH(A482&amp;B482,DI_전체데이터!$A$3:$A$722&amp;DI_전체데이터!$D$3:$D$722,0)),"")</f>
        <v>-0.5242203095444411</v>
      </c>
      <c r="F482" s="98">
        <f t="shared" si="28"/>
        <v>0.23130819944839101</v>
      </c>
      <c r="G482" s="98">
        <f t="shared" si="29"/>
        <v>0.16854466426647</v>
      </c>
      <c r="H482" s="98">
        <f t="shared" si="30"/>
        <v>0.21549218981781201</v>
      </c>
      <c r="I482" s="98">
        <f t="shared" si="31"/>
        <v>0.43868620628245297</v>
      </c>
      <c r="J482" s="98" cm="1">
        <f t="array" ref="J482">IFERROR(INDEX(DI_전체데이터!AN$3:AN$722,MATCH(A482&amp;B482,DI_전체데이터!$A$3:$A$722&amp;DI_전체데이터!$D$3:$D$722,0)),"")</f>
        <v>-0.44185219621785154</v>
      </c>
    </row>
    <row r="483" spans="1:10" x14ac:dyDescent="0.3">
      <c r="A483" s="98" t="s">
        <v>141</v>
      </c>
      <c r="B483" s="98" t="s">
        <v>88</v>
      </c>
      <c r="C483" s="98">
        <v>0.23130819944839101</v>
      </c>
      <c r="D483" s="98">
        <v>0.132977288342954</v>
      </c>
      <c r="E483" s="98" cm="1">
        <f t="array" ref="E483">IFERROR(INDEX(DI_전체데이터!AM$3:AM$722,MATCH(A483&amp;B483,DI_전체데이터!$A$3:$A$722&amp;DI_전체데이터!$D$3:$D$722,0)),"")</f>
        <v>-2.3564042215995507</v>
      </c>
      <c r="F483" s="98">
        <f t="shared" si="28"/>
        <v>0.16854466426647</v>
      </c>
      <c r="G483" s="98">
        <f t="shared" si="29"/>
        <v>0.21549218981781201</v>
      </c>
      <c r="H483" s="98">
        <f t="shared" si="30"/>
        <v>0.43868620628245297</v>
      </c>
      <c r="I483" s="98">
        <f t="shared" si="31"/>
        <v>0.372045244571449</v>
      </c>
      <c r="J483" s="98" cm="1">
        <f t="array" ref="J483">IFERROR(INDEX(DI_전체데이터!AN$3:AN$722,MATCH(A483&amp;B483,DI_전체데이터!$A$3:$A$722&amp;DI_전체데이터!$D$3:$D$722,0)),"")</f>
        <v>0.52479187204267019</v>
      </c>
    </row>
    <row r="484" spans="1:10" x14ac:dyDescent="0.3">
      <c r="A484" s="98" t="s">
        <v>141</v>
      </c>
      <c r="B484" s="98" t="s">
        <v>89</v>
      </c>
      <c r="C484" s="98">
        <v>0.16854466426647</v>
      </c>
      <c r="D484" s="98">
        <v>-7.6270385231436505E-2</v>
      </c>
      <c r="E484" s="98" cm="1">
        <f t="array" ref="E484">IFERROR(INDEX(DI_전체데이터!AM$3:AM$722,MATCH(A484&amp;B484,DI_전체데이터!$A$3:$A$722&amp;DI_전체데이터!$D$3:$D$722,0)),"")</f>
        <v>-0.70453973138232151</v>
      </c>
      <c r="F484" s="98">
        <f t="shared" si="28"/>
        <v>0.21549218981781201</v>
      </c>
      <c r="G484" s="98">
        <f t="shared" si="29"/>
        <v>0.43868620628245297</v>
      </c>
      <c r="H484" s="98">
        <f t="shared" si="30"/>
        <v>0.372045244571449</v>
      </c>
      <c r="I484" s="98">
        <f t="shared" si="31"/>
        <v>0.42227593103012401</v>
      </c>
      <c r="J484" s="98" cm="1">
        <f t="array" ref="J484">IFERROR(INDEX(DI_전체데이터!AN$3:AN$722,MATCH(A484&amp;B484,DI_전체데이터!$A$3:$A$722&amp;DI_전체데이터!$D$3:$D$722,0)),"")</f>
        <v>-0.51234802689026948</v>
      </c>
    </row>
    <row r="485" spans="1:10" x14ac:dyDescent="0.3">
      <c r="A485" s="98" t="s">
        <v>141</v>
      </c>
      <c r="B485" s="98" t="s">
        <v>90</v>
      </c>
      <c r="C485" s="98">
        <v>0.21549218981781201</v>
      </c>
      <c r="D485" s="98">
        <v>6.6561973962883506E-2</v>
      </c>
      <c r="E485" s="98" cm="1">
        <f t="array" ref="E485">IFERROR(INDEX(DI_전체데이터!AM$3:AM$722,MATCH(A485&amp;B485,DI_전체데이터!$A$3:$A$722&amp;DI_전체데이터!$D$3:$D$722,0)),"")</f>
        <v>-1.063486718176192</v>
      </c>
      <c r="F485" s="98">
        <f t="shared" si="28"/>
        <v>0.43868620628245297</v>
      </c>
      <c r="G485" s="98">
        <f t="shared" si="29"/>
        <v>0.372045244571449</v>
      </c>
      <c r="H485" s="98">
        <f t="shared" si="30"/>
        <v>0.42227593103012401</v>
      </c>
      <c r="I485" s="98">
        <f t="shared" si="31"/>
        <v>0.33734669506647902</v>
      </c>
      <c r="J485" s="98" cm="1">
        <f t="array" ref="J485">IFERROR(INDEX(DI_전체데이터!AN$3:AN$722,MATCH(A485&amp;B485,DI_전체데이터!$A$3:$A$722&amp;DI_전체데이터!$D$3:$D$722,0)),"")</f>
        <v>-0.79284722682895881</v>
      </c>
    </row>
    <row r="486" spans="1:10" x14ac:dyDescent="0.3">
      <c r="A486" s="98" t="s">
        <v>141</v>
      </c>
      <c r="B486" s="98" t="s">
        <v>91</v>
      </c>
      <c r="C486" s="98">
        <v>0.43868620628245297</v>
      </c>
      <c r="D486" s="98">
        <v>0.214472841977009</v>
      </c>
      <c r="E486" s="98" cm="1">
        <f t="array" ref="E486">IFERROR(INDEX(DI_전체데이터!AM$3:AM$722,MATCH(A486&amp;B486,DI_전체데이터!$A$3:$A$722&amp;DI_전체데이터!$D$3:$D$722,0)),"")</f>
        <v>-1.2211969334800736</v>
      </c>
      <c r="F486" s="98">
        <f t="shared" si="28"/>
        <v>0.372045244571449</v>
      </c>
      <c r="G486" s="98">
        <f t="shared" si="29"/>
        <v>0.42227593103012401</v>
      </c>
      <c r="H486" s="98">
        <f t="shared" si="30"/>
        <v>0.33734669506647902</v>
      </c>
      <c r="I486" s="98">
        <f t="shared" si="31"/>
        <v>0.32261367130975599</v>
      </c>
      <c r="J486" s="98" cm="1">
        <f t="array" ref="J486">IFERROR(INDEX(DI_전체데이터!AN$3:AN$722,MATCH(A486&amp;B486,DI_전체데이터!$A$3:$A$722&amp;DI_전체데이터!$D$3:$D$722,0)),"")</f>
        <v>-0.72139149844434225</v>
      </c>
    </row>
    <row r="487" spans="1:10" x14ac:dyDescent="0.3">
      <c r="A487" s="98" t="s">
        <v>141</v>
      </c>
      <c r="B487" s="98" t="s">
        <v>92</v>
      </c>
      <c r="C487" s="98">
        <v>0.372045244571449</v>
      </c>
      <c r="D487" s="98">
        <v>0.30572388068949202</v>
      </c>
      <c r="E487" s="98" cm="1">
        <f t="array" ref="E487">IFERROR(INDEX(DI_전체데이터!AM$3:AM$722,MATCH(A487&amp;B487,DI_전체데이터!$A$3:$A$722&amp;DI_전체데이터!$D$3:$D$722,0)),"")</f>
        <v>-1.467522588174639</v>
      </c>
      <c r="F487" s="98">
        <f t="shared" si="28"/>
        <v>0.42227593103012401</v>
      </c>
      <c r="G487" s="98">
        <f t="shared" si="29"/>
        <v>0.33734669506647902</v>
      </c>
      <c r="H487" s="98">
        <f t="shared" si="30"/>
        <v>0.32261367130975599</v>
      </c>
      <c r="I487" s="98">
        <f t="shared" si="31"/>
        <v>0.36845392701324797</v>
      </c>
      <c r="J487" s="98" cm="1">
        <f t="array" ref="J487">IFERROR(INDEX(DI_전체데이터!AN$3:AN$722,MATCH(A487&amp;B487,DI_전체데이터!$A$3:$A$722&amp;DI_전체데이터!$D$3:$D$722,0)),"")</f>
        <v>-1.6018190601514408</v>
      </c>
    </row>
    <row r="488" spans="1:10" x14ac:dyDescent="0.3">
      <c r="A488" s="98" t="s">
        <v>141</v>
      </c>
      <c r="B488" s="98" t="s">
        <v>93</v>
      </c>
      <c r="C488" s="98">
        <v>0.42227593103012401</v>
      </c>
      <c r="D488" s="98">
        <v>-0.140213907010376</v>
      </c>
      <c r="E488" s="98" cm="1">
        <f t="array" ref="E488">IFERROR(INDEX(DI_전체데이터!AM$3:AM$722,MATCH(A488&amp;B488,DI_전체데이터!$A$3:$A$722&amp;DI_전체데이터!$D$3:$D$722,0)),"")</f>
        <v>0.65163048279209723</v>
      </c>
      <c r="F488" s="98">
        <f t="shared" si="28"/>
        <v>0.33734669506647902</v>
      </c>
      <c r="G488" s="98">
        <f t="shared" si="29"/>
        <v>0.32261367130975599</v>
      </c>
      <c r="H488" s="98">
        <f t="shared" si="30"/>
        <v>0.36845392701324797</v>
      </c>
      <c r="I488" s="98">
        <f t="shared" si="31"/>
        <v>0.26335778155496697</v>
      </c>
      <c r="J488" s="98" cm="1">
        <f t="array" ref="J488">IFERROR(INDEX(DI_전체데이터!AN$3:AN$722,MATCH(A488&amp;B488,DI_전체데이터!$A$3:$A$722&amp;DI_전체데이터!$D$3:$D$722,0)),"")</f>
        <v>1.8552626429084613</v>
      </c>
    </row>
    <row r="489" spans="1:10" x14ac:dyDescent="0.3">
      <c r="A489" s="98" t="s">
        <v>141</v>
      </c>
      <c r="B489" s="98" t="s">
        <v>94</v>
      </c>
      <c r="C489" s="98">
        <v>0.33734669506647902</v>
      </c>
      <c r="D489" s="98">
        <v>-0.105485294338834</v>
      </c>
      <c r="E489" s="98" cm="1">
        <f t="array" ref="E489">IFERROR(INDEX(DI_전체데이터!AM$3:AM$722,MATCH(A489&amp;B489,DI_전체데이터!$A$3:$A$722&amp;DI_전체데이터!$D$3:$D$722,0)),"")</f>
        <v>-0.46589171782555971</v>
      </c>
      <c r="F489" s="98">
        <f t="shared" si="28"/>
        <v>0.32261367130975599</v>
      </c>
      <c r="G489" s="98">
        <f t="shared" si="29"/>
        <v>0.36845392701324797</v>
      </c>
      <c r="H489" s="98">
        <f t="shared" si="30"/>
        <v>0.26335778155496697</v>
      </c>
      <c r="I489" s="98">
        <f t="shared" si="31"/>
        <v>0.45830599657273302</v>
      </c>
      <c r="J489" s="98" cm="1">
        <f t="array" ref="J489">IFERROR(INDEX(DI_전체데이터!AN$3:AN$722,MATCH(A489&amp;B489,DI_전체데이터!$A$3:$A$722&amp;DI_전체데이터!$D$3:$D$722,0)),"")</f>
        <v>7.8800760417104487E-2</v>
      </c>
    </row>
    <row r="490" spans="1:10" x14ac:dyDescent="0.3">
      <c r="A490" s="98" t="s">
        <v>141</v>
      </c>
      <c r="B490" s="98" t="s">
        <v>95</v>
      </c>
      <c r="C490" s="98">
        <v>0.32261367130975599</v>
      </c>
      <c r="D490" s="98">
        <v>-3.9500039959454898E-2</v>
      </c>
      <c r="E490" s="98" cm="1">
        <f t="array" ref="E490">IFERROR(INDEX(DI_전체데이터!AM$3:AM$722,MATCH(A490&amp;B490,DI_전체데이터!$A$3:$A$722&amp;DI_전체데이터!$D$3:$D$722,0)),"")</f>
        <v>0.14772852859860397</v>
      </c>
      <c r="F490" s="98">
        <f t="shared" si="28"/>
        <v>0.36845392701324797</v>
      </c>
      <c r="G490" s="98">
        <f t="shared" si="29"/>
        <v>0.26335778155496697</v>
      </c>
      <c r="H490" s="98">
        <f t="shared" si="30"/>
        <v>0.45830599657273302</v>
      </c>
      <c r="I490" s="98" t="str">
        <f t="shared" si="31"/>
        <v/>
      </c>
      <c r="J490" s="98" cm="1">
        <f t="array" ref="J490">IFERROR(INDEX(DI_전체데이터!AN$3:AN$722,MATCH(A490&amp;B490,DI_전체데이터!$A$3:$A$722&amp;DI_전체데이터!$D$3:$D$722,0)),"")</f>
        <v>-0.67494033813891052</v>
      </c>
    </row>
    <row r="491" spans="1:10" x14ac:dyDescent="0.3">
      <c r="A491" s="98" t="s">
        <v>141</v>
      </c>
      <c r="B491" s="98" t="s">
        <v>96</v>
      </c>
      <c r="C491" s="98">
        <v>0.36845392701324797</v>
      </c>
      <c r="D491" s="98">
        <v>3.8640490681519202E-2</v>
      </c>
      <c r="E491" s="98" cm="1">
        <f t="array" ref="E491">IFERROR(INDEX(DI_전체데이터!AM$3:AM$722,MATCH(A491&amp;B491,DI_전체데이터!$A$3:$A$722&amp;DI_전체데이터!$D$3:$D$722,0)),"")</f>
        <v>-0.12370285054228364</v>
      </c>
      <c r="F491" s="98">
        <f t="shared" si="28"/>
        <v>0.26335778155496697</v>
      </c>
      <c r="G491" s="98">
        <f t="shared" si="29"/>
        <v>0.45830599657273302</v>
      </c>
      <c r="H491" s="98" t="str">
        <f t="shared" si="30"/>
        <v/>
      </c>
      <c r="I491" s="98" t="str">
        <f t="shared" si="31"/>
        <v/>
      </c>
      <c r="J491" s="98" cm="1">
        <f t="array" ref="J491">IFERROR(INDEX(DI_전체데이터!AN$3:AN$722,MATCH(A491&amp;B491,DI_전체데이터!$A$3:$A$722&amp;DI_전체데이터!$D$3:$D$722,0)),"")</f>
        <v>-1.3227097042701188</v>
      </c>
    </row>
    <row r="492" spans="1:10" x14ac:dyDescent="0.3">
      <c r="A492" s="98" t="s">
        <v>141</v>
      </c>
      <c r="B492" s="98" t="s">
        <v>97</v>
      </c>
      <c r="C492" s="98">
        <v>0.26335778155496697</v>
      </c>
      <c r="D492" s="98">
        <v>3.5577408516167502E-2</v>
      </c>
      <c r="E492" s="98" cm="1">
        <f t="array" ref="E492">IFERROR(INDEX(DI_전체데이터!AM$3:AM$722,MATCH(A492&amp;B492,DI_전체데이터!$A$3:$A$722&amp;DI_전체데이터!$D$3:$D$722,0)),"")</f>
        <v>-0.57520486520986236</v>
      </c>
      <c r="F492" s="98">
        <f t="shared" si="28"/>
        <v>0.45830599657273302</v>
      </c>
      <c r="G492" s="98" t="str">
        <f t="shared" si="29"/>
        <v/>
      </c>
      <c r="H492" s="98" t="str">
        <f t="shared" si="30"/>
        <v/>
      </c>
      <c r="I492" s="98" t="str">
        <f t="shared" si="31"/>
        <v/>
      </c>
      <c r="J492" s="98" cm="1">
        <f t="array" ref="J492">IFERROR(INDEX(DI_전체데이터!AN$3:AN$722,MATCH(A492&amp;B492,DI_전체데이터!$A$3:$A$722&amp;DI_전체데이터!$D$3:$D$722,0)),"")</f>
        <v>-1.869714946780936</v>
      </c>
    </row>
    <row r="493" spans="1:10" x14ac:dyDescent="0.3">
      <c r="A493" s="98" t="s">
        <v>141</v>
      </c>
      <c r="B493" s="98" t="s">
        <v>98</v>
      </c>
      <c r="C493" s="98">
        <v>0.45830599657273302</v>
      </c>
      <c r="D493" s="98">
        <v>0.389150587900011</v>
      </c>
      <c r="E493" s="98" cm="1">
        <f t="array" ref="E493">IFERROR(INDEX(DI_전체데이터!AM$3:AM$722,MATCH(A493&amp;B493,DI_전체데이터!$A$3:$A$722&amp;DI_전체데이터!$D$3:$D$722,0)),"")</f>
        <v>1.2090239468318877</v>
      </c>
      <c r="F493" s="98" t="str">
        <f t="shared" si="28"/>
        <v/>
      </c>
      <c r="G493" s="98" t="str">
        <f t="shared" si="29"/>
        <v/>
      </c>
      <c r="H493" s="98" t="str">
        <f t="shared" si="30"/>
        <v/>
      </c>
      <c r="I493" s="98" t="str">
        <f t="shared" si="31"/>
        <v/>
      </c>
      <c r="J493" s="98" cm="1">
        <f t="array" ref="J493">IFERROR(INDEX(DI_전체데이터!AN$3:AN$722,MATCH(A493&amp;B493,DI_전체데이터!$A$3:$A$722&amp;DI_전체데이터!$D$3:$D$722,0)),"")</f>
        <v>-1.0150192553577935</v>
      </c>
    </row>
    <row r="494" spans="1:10" x14ac:dyDescent="0.3">
      <c r="A494" s="98" t="s">
        <v>143</v>
      </c>
      <c r="B494" s="98" t="s">
        <v>87</v>
      </c>
      <c r="C494" s="98">
        <v>0.31539339924533899</v>
      </c>
      <c r="D494" s="98">
        <v>0.317073225039819</v>
      </c>
      <c r="E494" s="98" cm="1">
        <f t="array" ref="E494">IFERROR(INDEX(DI_전체데이터!AM$3:AM$722,MATCH(A494&amp;B494,DI_전체데이터!$A$3:$A$722&amp;DI_전체데이터!$D$3:$D$722,0)),"")</f>
        <v>2.183322771218227</v>
      </c>
      <c r="F494" s="98">
        <f t="shared" si="28"/>
        <v>0.27351261082376999</v>
      </c>
      <c r="G494" s="98">
        <f t="shared" si="29"/>
        <v>0.209354161869511</v>
      </c>
      <c r="H494" s="98">
        <f t="shared" si="30"/>
        <v>0.25236180920317097</v>
      </c>
      <c r="I494" s="98">
        <f t="shared" si="31"/>
        <v>0.46243326531233597</v>
      </c>
      <c r="J494" s="98" cm="1">
        <f t="array" ref="J494">IFERROR(INDEX(DI_전체데이터!AN$3:AN$722,MATCH(A494&amp;B494,DI_전체데이터!$A$3:$A$722&amp;DI_전체데이터!$D$3:$D$722,0)),"")</f>
        <v>1.8271891491539805</v>
      </c>
    </row>
    <row r="495" spans="1:10" x14ac:dyDescent="0.3">
      <c r="A495" s="98" t="s">
        <v>143</v>
      </c>
      <c r="B495" s="98" t="s">
        <v>88</v>
      </c>
      <c r="C495" s="98">
        <v>0.27351261082376999</v>
      </c>
      <c r="D495" s="98">
        <v>8.9901527262277597E-2</v>
      </c>
      <c r="E495" s="98" cm="1">
        <f t="array" ref="E495">IFERROR(INDEX(DI_전체데이터!AM$3:AM$722,MATCH(A495&amp;B495,DI_전체데이터!$A$3:$A$722&amp;DI_전체데이터!$D$3:$D$722,0)),"")</f>
        <v>0.160339563863374</v>
      </c>
      <c r="F495" s="98">
        <f t="shared" si="28"/>
        <v>0.209354161869511</v>
      </c>
      <c r="G495" s="98">
        <f t="shared" si="29"/>
        <v>0.25236180920317097</v>
      </c>
      <c r="H495" s="98">
        <f t="shared" si="30"/>
        <v>0.46243326531233597</v>
      </c>
      <c r="I495" s="98">
        <f t="shared" si="31"/>
        <v>0.32940781011915099</v>
      </c>
      <c r="J495" s="98" cm="1">
        <f t="array" ref="J495">IFERROR(INDEX(DI_전체데이터!AN$3:AN$722,MATCH(A495&amp;B495,DI_전체데이터!$A$3:$A$722&amp;DI_전체데이터!$D$3:$D$722,0)),"")</f>
        <v>0.8967739527407339</v>
      </c>
    </row>
    <row r="496" spans="1:10" x14ac:dyDescent="0.3">
      <c r="A496" s="98" t="s">
        <v>143</v>
      </c>
      <c r="B496" s="98" t="s">
        <v>89</v>
      </c>
      <c r="C496" s="98">
        <v>0.209354161869511</v>
      </c>
      <c r="D496" s="98">
        <v>-8.0226003736676502E-2</v>
      </c>
      <c r="E496" s="98" cm="1">
        <f t="array" ref="E496">IFERROR(INDEX(DI_전체데이터!AM$3:AM$722,MATCH(A496&amp;B496,DI_전체데이터!$A$3:$A$722&amp;DI_전체데이터!$D$3:$D$722,0)),"")</f>
        <v>0.88943690334671766</v>
      </c>
      <c r="F496" s="98">
        <f t="shared" si="28"/>
        <v>0.25236180920317097</v>
      </c>
      <c r="G496" s="98">
        <f t="shared" si="29"/>
        <v>0.46243326531233597</v>
      </c>
      <c r="H496" s="98">
        <f t="shared" si="30"/>
        <v>0.32940781011915099</v>
      </c>
      <c r="I496" s="98">
        <f t="shared" si="31"/>
        <v>0.394937444125672</v>
      </c>
      <c r="J496" s="98" cm="1">
        <f t="array" ref="J496">IFERROR(INDEX(DI_전체데이터!AN$3:AN$722,MATCH(A496&amp;B496,DI_전체데이터!$A$3:$A$722&amp;DI_전체데이터!$D$3:$D$722,0)),"")</f>
        <v>2.3110050512888702</v>
      </c>
    </row>
    <row r="497" spans="1:10" x14ac:dyDescent="0.3">
      <c r="A497" s="98" t="s">
        <v>143</v>
      </c>
      <c r="B497" s="98" t="s">
        <v>90</v>
      </c>
      <c r="C497" s="98">
        <v>0.25236180920317097</v>
      </c>
      <c r="D497" s="98">
        <v>0.22100140460287401</v>
      </c>
      <c r="E497" s="98" cm="1">
        <f t="array" ref="E497">IFERROR(INDEX(DI_전체데이터!AM$3:AM$722,MATCH(A497&amp;B497,DI_전체데이터!$A$3:$A$722&amp;DI_전체데이터!$D$3:$D$722,0)),"")</f>
        <v>0.82259405865499524</v>
      </c>
      <c r="F497" s="98">
        <f t="shared" si="28"/>
        <v>0.46243326531233597</v>
      </c>
      <c r="G497" s="98">
        <f t="shared" si="29"/>
        <v>0.32940781011915099</v>
      </c>
      <c r="H497" s="98">
        <f t="shared" si="30"/>
        <v>0.394937444125672</v>
      </c>
      <c r="I497" s="98">
        <f t="shared" si="31"/>
        <v>0.34188547516568102</v>
      </c>
      <c r="J497" s="98" cm="1">
        <f t="array" ref="J497">IFERROR(INDEX(DI_전체데이터!AN$3:AN$722,MATCH(A497&amp;B497,DI_전체데이터!$A$3:$A$722&amp;DI_전체데이터!$D$3:$D$722,0)),"")</f>
        <v>1.978381618571134</v>
      </c>
    </row>
    <row r="498" spans="1:10" x14ac:dyDescent="0.3">
      <c r="A498" s="98" t="s">
        <v>143</v>
      </c>
      <c r="B498" s="98" t="s">
        <v>91</v>
      </c>
      <c r="C498" s="98">
        <v>0.46243326531233597</v>
      </c>
      <c r="D498" s="98">
        <v>0.180756445365096</v>
      </c>
      <c r="E498" s="98" cm="1">
        <f t="array" ref="E498">IFERROR(INDEX(DI_전체데이터!AM$3:AM$722,MATCH(A498&amp;B498,DI_전체데이터!$A$3:$A$722&amp;DI_전체데이터!$D$3:$D$722,0)),"")</f>
        <v>-0.51429869288251839</v>
      </c>
      <c r="F498" s="98">
        <f t="shared" si="28"/>
        <v>0.32940781011915099</v>
      </c>
      <c r="G498" s="98">
        <f t="shared" si="29"/>
        <v>0.394937444125672</v>
      </c>
      <c r="H498" s="98">
        <f t="shared" si="30"/>
        <v>0.34188547516568102</v>
      </c>
      <c r="I498" s="98">
        <f t="shared" si="31"/>
        <v>0.29210510922378002</v>
      </c>
      <c r="J498" s="98" cm="1">
        <f t="array" ref="J498">IFERROR(INDEX(DI_전체데이터!AN$3:AN$722,MATCH(A498&amp;B498,DI_전체데이터!$A$3:$A$722&amp;DI_전체데이터!$D$3:$D$722,0)),"")</f>
        <v>-0.77692983325341547</v>
      </c>
    </row>
    <row r="499" spans="1:10" x14ac:dyDescent="0.3">
      <c r="A499" s="98" t="s">
        <v>143</v>
      </c>
      <c r="B499" s="98" t="s">
        <v>92</v>
      </c>
      <c r="C499" s="98">
        <v>0.32940781011915099</v>
      </c>
      <c r="D499" s="98">
        <v>0.18951236446035299</v>
      </c>
      <c r="E499" s="98" cm="1">
        <f t="array" ref="E499">IFERROR(INDEX(DI_전체데이터!AM$3:AM$722,MATCH(A499&amp;B499,DI_전체데이터!$A$3:$A$722&amp;DI_전체데이터!$D$3:$D$722,0)),"")</f>
        <v>-2.2118328074985127</v>
      </c>
      <c r="F499" s="98">
        <f t="shared" si="28"/>
        <v>0.394937444125672</v>
      </c>
      <c r="G499" s="98">
        <f t="shared" si="29"/>
        <v>0.34188547516568102</v>
      </c>
      <c r="H499" s="98">
        <f t="shared" si="30"/>
        <v>0.29210510922378002</v>
      </c>
      <c r="I499" s="98">
        <f t="shared" si="31"/>
        <v>0.36611091670863</v>
      </c>
      <c r="J499" s="98" cm="1">
        <f t="array" ref="J499">IFERROR(INDEX(DI_전체데이터!AN$3:AN$722,MATCH(A499&amp;B499,DI_전체데이터!$A$3:$A$722&amp;DI_전체데이터!$D$3:$D$722,0)),"")</f>
        <v>0.34242988440722</v>
      </c>
    </row>
    <row r="500" spans="1:10" x14ac:dyDescent="0.3">
      <c r="A500" s="98" t="s">
        <v>143</v>
      </c>
      <c r="B500" s="98" t="s">
        <v>93</v>
      </c>
      <c r="C500" s="98">
        <v>0.394937444125672</v>
      </c>
      <c r="D500" s="98">
        <v>-0.223172573248619</v>
      </c>
      <c r="E500" s="98" cm="1">
        <f t="array" ref="E500">IFERROR(INDEX(DI_전체데이터!AM$3:AM$722,MATCH(A500&amp;B500,DI_전체데이터!$A$3:$A$722&amp;DI_전체데이터!$D$3:$D$722,0)),"")</f>
        <v>-0.2486403868206129</v>
      </c>
      <c r="F500" s="98">
        <f t="shared" si="28"/>
        <v>0.34188547516568102</v>
      </c>
      <c r="G500" s="98">
        <f t="shared" si="29"/>
        <v>0.29210510922378002</v>
      </c>
      <c r="H500" s="98">
        <f t="shared" si="30"/>
        <v>0.36611091670863</v>
      </c>
      <c r="I500" s="98">
        <f t="shared" si="31"/>
        <v>0.29997756465162201</v>
      </c>
      <c r="J500" s="98" cm="1">
        <f t="array" ref="J500">IFERROR(INDEX(DI_전체데이터!AN$3:AN$722,MATCH(A500&amp;B500,DI_전체데이터!$A$3:$A$722&amp;DI_전체데이터!$D$3:$D$722,0)),"")</f>
        <v>-1.0547970743443966</v>
      </c>
    </row>
    <row r="501" spans="1:10" x14ac:dyDescent="0.3">
      <c r="A501" s="98" t="s">
        <v>143</v>
      </c>
      <c r="B501" s="98" t="s">
        <v>94</v>
      </c>
      <c r="C501" s="98">
        <v>0.34188547516568102</v>
      </c>
      <c r="D501" s="98">
        <v>2.0263464575620699E-2</v>
      </c>
      <c r="E501" s="98" cm="1">
        <f t="array" ref="E501">IFERROR(INDEX(DI_전체데이터!AM$3:AM$722,MATCH(A501&amp;B501,DI_전체데이터!$A$3:$A$722&amp;DI_전체데이터!$D$3:$D$722,0)),"")</f>
        <v>-0.10877881259714217</v>
      </c>
      <c r="F501" s="98">
        <f t="shared" si="28"/>
        <v>0.29210510922378002</v>
      </c>
      <c r="G501" s="98">
        <f t="shared" si="29"/>
        <v>0.36611091670863</v>
      </c>
      <c r="H501" s="98">
        <f t="shared" si="30"/>
        <v>0.29997756465162201</v>
      </c>
      <c r="I501" s="98">
        <f t="shared" si="31"/>
        <v>0.30930599836587602</v>
      </c>
      <c r="J501" s="98" cm="1">
        <f t="array" ref="J501">IFERROR(INDEX(DI_전체데이터!AN$3:AN$722,MATCH(A501&amp;B501,DI_전체데이터!$A$3:$A$722&amp;DI_전체데이터!$D$3:$D$722,0)),"")</f>
        <v>-1.0194558371344975E-2</v>
      </c>
    </row>
    <row r="502" spans="1:10" x14ac:dyDescent="0.3">
      <c r="A502" s="98" t="s">
        <v>143</v>
      </c>
      <c r="B502" s="98" t="s">
        <v>95</v>
      </c>
      <c r="C502" s="98">
        <v>0.29210510922378002</v>
      </c>
      <c r="D502" s="98">
        <v>-2.75590747383553E-2</v>
      </c>
      <c r="E502" s="98" cm="1">
        <f t="array" ref="E502">IFERROR(INDEX(DI_전체데이터!AM$3:AM$722,MATCH(A502&amp;B502,DI_전체데이터!$A$3:$A$722&amp;DI_전체데이터!$D$3:$D$722,0)),"")</f>
        <v>1.4948774529574287</v>
      </c>
      <c r="F502" s="98">
        <f t="shared" si="28"/>
        <v>0.36611091670863</v>
      </c>
      <c r="G502" s="98">
        <f t="shared" si="29"/>
        <v>0.29997756465162201</v>
      </c>
      <c r="H502" s="98">
        <f t="shared" si="30"/>
        <v>0.30930599836587602</v>
      </c>
      <c r="I502" s="98" t="str">
        <f t="shared" si="31"/>
        <v/>
      </c>
      <c r="J502" s="98" cm="1">
        <f t="array" ref="J502">IFERROR(INDEX(DI_전체데이터!AN$3:AN$722,MATCH(A502&amp;B502,DI_전체데이터!$A$3:$A$722&amp;DI_전체데이터!$D$3:$D$722,0)),"")</f>
        <v>1.485104065349216</v>
      </c>
    </row>
    <row r="503" spans="1:10" x14ac:dyDescent="0.3">
      <c r="A503" s="98" t="s">
        <v>143</v>
      </c>
      <c r="B503" s="98" t="s">
        <v>96</v>
      </c>
      <c r="C503" s="98">
        <v>0.36611091670863</v>
      </c>
      <c r="D503" s="98">
        <v>3.9699514951229503E-2</v>
      </c>
      <c r="E503" s="98" cm="1">
        <f t="array" ref="E503">IFERROR(INDEX(DI_전체데이터!AM$3:AM$722,MATCH(A503&amp;B503,DI_전체데이터!$A$3:$A$722&amp;DI_전체데이터!$D$3:$D$722,0)),"")</f>
        <v>0.32709120836485289</v>
      </c>
      <c r="F503" s="98">
        <f t="shared" si="28"/>
        <v>0.29997756465162201</v>
      </c>
      <c r="G503" s="98">
        <f t="shared" si="29"/>
        <v>0.30930599836587602</v>
      </c>
      <c r="H503" s="98" t="str">
        <f t="shared" si="30"/>
        <v/>
      </c>
      <c r="I503" s="98" t="str">
        <f t="shared" si="31"/>
        <v/>
      </c>
      <c r="J503" s="98" cm="1">
        <f t="array" ref="J503">IFERROR(INDEX(DI_전체데이터!AN$3:AN$722,MATCH(A503&amp;B503,DI_전체데이터!$A$3:$A$722&amp;DI_전체데이터!$D$3:$D$722,0)),"")</f>
        <v>0.45699527331257894</v>
      </c>
    </row>
    <row r="504" spans="1:10" x14ac:dyDescent="0.3">
      <c r="A504" s="98" t="s">
        <v>143</v>
      </c>
      <c r="B504" s="98" t="s">
        <v>97</v>
      </c>
      <c r="C504" s="98">
        <v>0.29997756465162201</v>
      </c>
      <c r="D504" s="98">
        <v>2.0263475167606199E-2</v>
      </c>
      <c r="E504" s="98" cm="1">
        <f t="array" ref="E504">IFERROR(INDEX(DI_전체데이터!AM$3:AM$722,MATCH(A504&amp;B504,DI_전체데이터!$A$3:$A$722&amp;DI_전체데이터!$D$3:$D$722,0)),"")</f>
        <v>1.5448045811416256</v>
      </c>
      <c r="F504" s="98">
        <f t="shared" si="28"/>
        <v>0.30930599836587602</v>
      </c>
      <c r="G504" s="98" t="str">
        <f t="shared" si="29"/>
        <v/>
      </c>
      <c r="H504" s="98" t="str">
        <f t="shared" si="30"/>
        <v/>
      </c>
      <c r="I504" s="98" t="str">
        <f t="shared" si="31"/>
        <v/>
      </c>
      <c r="J504" s="98" cm="1">
        <f t="array" ref="J504">IFERROR(INDEX(DI_전체데이터!AN$3:AN$722,MATCH(A504&amp;B504,DI_전체데이터!$A$3:$A$722&amp;DI_전체데이터!$D$3:$D$722,0)),"")</f>
        <v>-2.0995319368320029</v>
      </c>
    </row>
    <row r="505" spans="1:10" x14ac:dyDescent="0.3">
      <c r="A505" s="98" t="s">
        <v>143</v>
      </c>
      <c r="B505" s="98" t="s">
        <v>98</v>
      </c>
      <c r="C505" s="98">
        <v>0.30930599836587602</v>
      </c>
      <c r="D505" s="98">
        <v>0.21073554006431899</v>
      </c>
      <c r="E505" s="98" cm="1">
        <f t="array" ref="E505">IFERROR(INDEX(DI_전체데이터!AM$3:AM$722,MATCH(A505&amp;B505,DI_전체데이터!$A$3:$A$722&amp;DI_전체데이터!$D$3:$D$722,0)),"")</f>
        <v>2.1548711379638945</v>
      </c>
      <c r="F505" s="98" t="str">
        <f t="shared" si="28"/>
        <v/>
      </c>
      <c r="G505" s="98" t="str">
        <f t="shared" si="29"/>
        <v/>
      </c>
      <c r="H505" s="98" t="str">
        <f t="shared" si="30"/>
        <v/>
      </c>
      <c r="I505" s="98" t="str">
        <f t="shared" si="31"/>
        <v/>
      </c>
      <c r="J505" s="98" cm="1">
        <f t="array" ref="J505">IFERROR(INDEX(DI_전체데이터!AN$3:AN$722,MATCH(A505&amp;B505,DI_전체데이터!$A$3:$A$722&amp;DI_전체데이터!$D$3:$D$722,0)),"")</f>
        <v>1.1373613856897655</v>
      </c>
    </row>
    <row r="506" spans="1:10" x14ac:dyDescent="0.3">
      <c r="A506" s="98" t="s">
        <v>144</v>
      </c>
      <c r="B506" s="98" t="s">
        <v>87</v>
      </c>
      <c r="C506" s="98">
        <v>0.248480385433796</v>
      </c>
      <c r="D506" s="98">
        <v>6.6666672112442704E-2</v>
      </c>
      <c r="E506" s="98" cm="1">
        <f t="array" ref="E506">IFERROR(INDEX(DI_전체데이터!AM$3:AM$722,MATCH(A506&amp;B506,DI_전체데이터!$A$3:$A$722&amp;DI_전체데이터!$D$3:$D$722,0)),"")</f>
        <v>-0.41403933560541228</v>
      </c>
      <c r="F506" s="98">
        <f t="shared" si="28"/>
        <v>0.28994271863503002</v>
      </c>
      <c r="G506" s="98">
        <f t="shared" si="29"/>
        <v>0.24284771818669201</v>
      </c>
      <c r="H506" s="98">
        <f t="shared" si="30"/>
        <v>0.25115161452576801</v>
      </c>
      <c r="I506" s="98">
        <f t="shared" si="31"/>
        <v>0.38853404321711299</v>
      </c>
      <c r="J506" s="98" cm="1">
        <f t="array" ref="J506">IFERROR(INDEX(DI_전체데이터!AN$3:AN$722,MATCH(A506&amp;B506,DI_전체데이터!$A$3:$A$722&amp;DI_전체데이터!$D$3:$D$722,0)),"")</f>
        <v>-1.8789125601991157</v>
      </c>
    </row>
    <row r="507" spans="1:10" x14ac:dyDescent="0.3">
      <c r="A507" s="98" t="s">
        <v>144</v>
      </c>
      <c r="B507" s="98" t="s">
        <v>88</v>
      </c>
      <c r="C507" s="98">
        <v>0.28994271863503002</v>
      </c>
      <c r="D507" s="98">
        <v>9.1172279957452501E-2</v>
      </c>
      <c r="E507" s="98" cm="1">
        <f t="array" ref="E507">IFERROR(INDEX(DI_전체데이터!AM$3:AM$722,MATCH(A507&amp;B507,DI_전체데이터!$A$3:$A$722&amp;DI_전체데이터!$D$3:$D$722,0)),"")</f>
        <v>-0.41403933560541228</v>
      </c>
      <c r="F507" s="98">
        <f t="shared" si="28"/>
        <v>0.24284771818669201</v>
      </c>
      <c r="G507" s="98">
        <f t="shared" si="29"/>
        <v>0.25115161452576801</v>
      </c>
      <c r="H507" s="98">
        <f t="shared" si="30"/>
        <v>0.38853404321711299</v>
      </c>
      <c r="I507" s="98">
        <f t="shared" si="31"/>
        <v>0.30626273622627498</v>
      </c>
      <c r="J507" s="98" cm="1">
        <f t="array" ref="J507">IFERROR(INDEX(DI_전체데이터!AN$3:AN$722,MATCH(A507&amp;B507,DI_전체데이터!$A$3:$A$722&amp;DI_전체데이터!$D$3:$D$722,0)),"")</f>
        <v>-0.22654353534745336</v>
      </c>
    </row>
    <row r="508" spans="1:10" x14ac:dyDescent="0.3">
      <c r="A508" s="98" t="s">
        <v>144</v>
      </c>
      <c r="B508" s="98" t="s">
        <v>89</v>
      </c>
      <c r="C508" s="98">
        <v>0.24284771818669201</v>
      </c>
      <c r="D508" s="98">
        <v>3.6637869835255098E-2</v>
      </c>
      <c r="E508" s="98" cm="1">
        <f t="array" ref="E508">IFERROR(INDEX(DI_전체데이터!AM$3:AM$722,MATCH(A508&amp;B508,DI_전체데이터!$A$3:$A$722&amp;DI_전체데이터!$D$3:$D$722,0)),"")</f>
        <v>-2.6218238666601223</v>
      </c>
      <c r="F508" s="98">
        <f t="shared" si="28"/>
        <v>0.25115161452576801</v>
      </c>
      <c r="G508" s="98">
        <f t="shared" si="29"/>
        <v>0.38853404321711299</v>
      </c>
      <c r="H508" s="98">
        <f t="shared" si="30"/>
        <v>0.30626273622627498</v>
      </c>
      <c r="I508" s="98">
        <f t="shared" si="31"/>
        <v>0.28015156243945699</v>
      </c>
      <c r="J508" s="98" cm="1">
        <f t="array" ref="J508">IFERROR(INDEX(DI_전체데이터!AN$3:AN$722,MATCH(A508&amp;B508,DI_전체데이터!$A$3:$A$722&amp;DI_전체데이터!$D$3:$D$722,0)),"")</f>
        <v>-2.7276414333171455</v>
      </c>
    </row>
    <row r="509" spans="1:10" x14ac:dyDescent="0.3">
      <c r="A509" s="98" t="s">
        <v>144</v>
      </c>
      <c r="B509" s="98" t="s">
        <v>90</v>
      </c>
      <c r="C509" s="98">
        <v>0.25115161452576801</v>
      </c>
      <c r="D509" s="98">
        <v>1.7167399873386498E-2</v>
      </c>
      <c r="E509" s="98" cm="1">
        <f t="array" ref="E509">IFERROR(INDEX(DI_전체데이터!AM$3:AM$722,MATCH(A509&amp;B509,DI_전체데이터!$A$3:$A$722&amp;DI_전체데이터!$D$3:$D$722,0)),"")</f>
        <v>0.8511913094566389</v>
      </c>
      <c r="F509" s="98">
        <f t="shared" si="28"/>
        <v>0.38853404321711299</v>
      </c>
      <c r="G509" s="98">
        <f t="shared" si="29"/>
        <v>0.30626273622627498</v>
      </c>
      <c r="H509" s="98">
        <f t="shared" si="30"/>
        <v>0.28015156243945699</v>
      </c>
      <c r="I509" s="98">
        <f t="shared" si="31"/>
        <v>0.30284758190080902</v>
      </c>
      <c r="J509" s="98" cm="1">
        <f t="array" ref="J509">IFERROR(INDEX(DI_전체데이터!AN$3:AN$722,MATCH(A509&amp;B509,DI_전체데이터!$A$3:$A$722&amp;DI_전체데이터!$D$3:$D$722,0)),"")</f>
        <v>-0.31609691276836271</v>
      </c>
    </row>
    <row r="510" spans="1:10" x14ac:dyDescent="0.3">
      <c r="A510" s="98" t="s">
        <v>144</v>
      </c>
      <c r="B510" s="98" t="s">
        <v>91</v>
      </c>
      <c r="C510" s="98">
        <v>0.38853404321711299</v>
      </c>
      <c r="D510" s="98">
        <v>9.4915186815119401E-2</v>
      </c>
      <c r="E510" s="98" cm="1">
        <f t="array" ref="E510">IFERROR(INDEX(DI_전체데이터!AM$3:AM$722,MATCH(A510&amp;B510,DI_전체데이터!$A$3:$A$722&amp;DI_전체데이터!$D$3:$D$722,0)),"")</f>
        <v>-0.48684065216787376</v>
      </c>
      <c r="F510" s="98">
        <f t="shared" si="28"/>
        <v>0.30626273622627498</v>
      </c>
      <c r="G510" s="98">
        <f t="shared" si="29"/>
        <v>0.28015156243945699</v>
      </c>
      <c r="H510" s="98">
        <f t="shared" si="30"/>
        <v>0.30284758190080902</v>
      </c>
      <c r="I510" s="98">
        <f t="shared" si="31"/>
        <v>0.33696369133332199</v>
      </c>
      <c r="J510" s="98" cm="1">
        <f t="array" ref="J510">IFERROR(INDEX(DI_전체데이터!AN$3:AN$722,MATCH(A510&amp;B510,DI_전체데이터!$A$3:$A$722&amp;DI_전체데이터!$D$3:$D$722,0)),"")</f>
        <v>-0.96640579880457489</v>
      </c>
    </row>
    <row r="511" spans="1:10" x14ac:dyDescent="0.3">
      <c r="A511" s="98" t="s">
        <v>144</v>
      </c>
      <c r="B511" s="98" t="s">
        <v>92</v>
      </c>
      <c r="C511" s="98">
        <v>0.30626273622627498</v>
      </c>
      <c r="D511" s="98">
        <v>5.9760068711647296E-3</v>
      </c>
      <c r="E511" s="98" cm="1">
        <f t="array" ref="E511">IFERROR(INDEX(DI_전체데이터!AM$3:AM$722,MATCH(A511&amp;B511,DI_전체데이터!$A$3:$A$722&amp;DI_전체데이터!$D$3:$D$722,0)),"")</f>
        <v>-0.54397900278025335</v>
      </c>
      <c r="F511" s="98">
        <f t="shared" si="28"/>
        <v>0.28015156243945699</v>
      </c>
      <c r="G511" s="98">
        <f t="shared" si="29"/>
        <v>0.30284758190080902</v>
      </c>
      <c r="H511" s="98">
        <f t="shared" si="30"/>
        <v>0.33696369133332199</v>
      </c>
      <c r="I511" s="98">
        <f t="shared" si="31"/>
        <v>0.42069645089233099</v>
      </c>
      <c r="J511" s="98" cm="1">
        <f t="array" ref="J511">IFERROR(INDEX(DI_전체데이터!AN$3:AN$722,MATCH(A511&amp;B511,DI_전체데이터!$A$3:$A$722&amp;DI_전체데이터!$D$3:$D$722,0)),"")</f>
        <v>-0.44909797270276763</v>
      </c>
    </row>
    <row r="512" spans="1:10" x14ac:dyDescent="0.3">
      <c r="A512" s="98" t="s">
        <v>144</v>
      </c>
      <c r="B512" s="98" t="s">
        <v>93</v>
      </c>
      <c r="C512" s="98">
        <v>0.28015156243945699</v>
      </c>
      <c r="D512" s="98">
        <v>-0.121212158872151</v>
      </c>
      <c r="E512" s="98" cm="1">
        <f t="array" ref="E512">IFERROR(INDEX(DI_전체데이터!AM$3:AM$722,MATCH(A512&amp;B512,DI_전체데이터!$A$3:$A$722&amp;DI_전체데이터!$D$3:$D$722,0)),"")</f>
        <v>-1.1808097565718176</v>
      </c>
      <c r="F512" s="98">
        <f t="shared" si="28"/>
        <v>0.30284758190080902</v>
      </c>
      <c r="G512" s="98">
        <f t="shared" si="29"/>
        <v>0.33696369133332199</v>
      </c>
      <c r="H512" s="98">
        <f t="shared" si="30"/>
        <v>0.42069645089233099</v>
      </c>
      <c r="I512" s="98">
        <f t="shared" si="31"/>
        <v>0.272051288830857</v>
      </c>
      <c r="J512" s="98" cm="1">
        <f t="array" ref="J512">IFERROR(INDEX(DI_전체데이터!AN$3:AN$722,MATCH(A512&amp;B512,DI_전체데이터!$A$3:$A$722&amp;DI_전체데이터!$D$3:$D$722,0)),"")</f>
        <v>0.32764050492756891</v>
      </c>
    </row>
    <row r="513" spans="1:10" x14ac:dyDescent="0.3">
      <c r="A513" s="98" t="s">
        <v>144</v>
      </c>
      <c r="B513" s="98" t="s">
        <v>94</v>
      </c>
      <c r="C513" s="98">
        <v>0.30284758190080902</v>
      </c>
      <c r="D513" s="98">
        <v>0.102564156749512</v>
      </c>
      <c r="E513" s="98" cm="1">
        <f t="array" ref="E513">IFERROR(INDEX(DI_전체데이터!AM$3:AM$722,MATCH(A513&amp;B513,DI_전체데이터!$A$3:$A$722&amp;DI_전체데이터!$D$3:$D$722,0)),"")</f>
        <v>0.11696562044832881</v>
      </c>
      <c r="F513" s="98">
        <f t="shared" si="28"/>
        <v>0.33696369133332199</v>
      </c>
      <c r="G513" s="98">
        <f t="shared" si="29"/>
        <v>0.42069645089233099</v>
      </c>
      <c r="H513" s="98">
        <f t="shared" si="30"/>
        <v>0.272051288830857</v>
      </c>
      <c r="I513" s="98">
        <f t="shared" si="31"/>
        <v>0.37102047634076102</v>
      </c>
      <c r="J513" s="98" cm="1">
        <f t="array" ref="J513">IFERROR(INDEX(DI_전체데이터!AN$3:AN$722,MATCH(A513&amp;B513,DI_전체데이터!$A$3:$A$722&amp;DI_전체데이터!$D$3:$D$722,0)),"")</f>
        <v>-0.12908171991906864</v>
      </c>
    </row>
    <row r="514" spans="1:10" x14ac:dyDescent="0.3">
      <c r="A514" s="98" t="s">
        <v>144</v>
      </c>
      <c r="B514" s="98" t="s">
        <v>95</v>
      </c>
      <c r="C514" s="98">
        <v>0.33696369133332199</v>
      </c>
      <c r="D514" s="98">
        <v>6.58868275366606E-2</v>
      </c>
      <c r="E514" s="98" cm="1">
        <f t="array" ref="E514">IFERROR(INDEX(DI_전체데이터!AM$3:AM$722,MATCH(A514&amp;B514,DI_전체데이터!$A$3:$A$722&amp;DI_전체데이터!$D$3:$D$722,0)),"")</f>
        <v>1.1342843396848521</v>
      </c>
      <c r="F514" s="98">
        <f t="shared" si="28"/>
        <v>0.42069645089233099</v>
      </c>
      <c r="G514" s="98">
        <f t="shared" si="29"/>
        <v>0.272051288830857</v>
      </c>
      <c r="H514" s="98">
        <f t="shared" si="30"/>
        <v>0.37102047634076102</v>
      </c>
      <c r="I514" s="98" t="str">
        <f t="shared" si="31"/>
        <v/>
      </c>
      <c r="J514" s="98" cm="1">
        <f t="array" ref="J514">IFERROR(INDEX(DI_전체데이터!AN$3:AN$722,MATCH(A514&amp;B514,DI_전체데이터!$A$3:$A$722&amp;DI_전체데이터!$D$3:$D$722,0)),"")</f>
        <v>0.40611669032046704</v>
      </c>
    </row>
    <row r="515" spans="1:10" x14ac:dyDescent="0.3">
      <c r="A515" s="98" t="s">
        <v>144</v>
      </c>
      <c r="B515" s="98" t="s">
        <v>96</v>
      </c>
      <c r="C515" s="98">
        <v>0.42069645089233099</v>
      </c>
      <c r="D515" s="98">
        <v>9.7514377522514906E-2</v>
      </c>
      <c r="E515" s="98" cm="1">
        <f t="array" ref="E515">IFERROR(INDEX(DI_전체데이터!AM$3:AM$722,MATCH(A515&amp;B515,DI_전체데이터!$A$3:$A$722&amp;DI_전체데이터!$D$3:$D$722,0)),"")</f>
        <v>1.1708829030900589</v>
      </c>
      <c r="F515" s="98">
        <f t="shared" ref="F515:F578" si="32">IF(A516=A515,C516,"")</f>
        <v>0.272051288830857</v>
      </c>
      <c r="G515" s="98">
        <f t="shared" ref="G515:G578" si="33">IF(AND(A517=A515),C517,"")</f>
        <v>0.37102047634076102</v>
      </c>
      <c r="H515" s="98" t="str">
        <f t="shared" ref="H515:H578" si="34">IF(A518=A515,C518,"")</f>
        <v/>
      </c>
      <c r="I515" s="98" t="str">
        <f t="shared" ref="I515:I578" si="35">IF(A519=A515,C519,"")</f>
        <v/>
      </c>
      <c r="J515" s="98" cm="1">
        <f t="array" ref="J515">IFERROR(INDEX(DI_전체데이터!AN$3:AN$722,MATCH(A515&amp;B515,DI_전체데이터!$A$3:$A$722&amp;DI_전체데이터!$D$3:$D$722,0)),"")</f>
        <v>1.2991717549759505</v>
      </c>
    </row>
    <row r="516" spans="1:10" x14ac:dyDescent="0.3">
      <c r="A516" s="98" t="s">
        <v>144</v>
      </c>
      <c r="B516" s="98" t="s">
        <v>97</v>
      </c>
      <c r="C516" s="98">
        <v>0.272051288830857</v>
      </c>
      <c r="D516" s="98">
        <v>4.1755379104776599E-2</v>
      </c>
      <c r="E516" s="98" cm="1">
        <f t="array" ref="E516">IFERROR(INDEX(DI_전체데이터!AM$3:AM$722,MATCH(A516&amp;B516,DI_전체데이터!$A$3:$A$722&amp;DI_전체데이터!$D$3:$D$722,0)),"")</f>
        <v>-0.34744520119622446</v>
      </c>
      <c r="F516" s="98">
        <f t="shared" si="32"/>
        <v>0.37102047634076102</v>
      </c>
      <c r="G516" s="98" t="str">
        <f t="shared" si="33"/>
        <v/>
      </c>
      <c r="H516" s="98" t="str">
        <f t="shared" si="34"/>
        <v/>
      </c>
      <c r="I516" s="98" t="str">
        <f t="shared" si="35"/>
        <v/>
      </c>
      <c r="J516" s="98" cm="1">
        <f t="array" ref="J516">IFERROR(INDEX(DI_전체데이터!AN$3:AN$722,MATCH(A516&amp;B516,DI_전체데이터!$A$3:$A$722&amp;DI_전체데이터!$D$3:$D$722,0)),"")</f>
        <v>1.7427786456631407</v>
      </c>
    </row>
    <row r="517" spans="1:10" x14ac:dyDescent="0.3">
      <c r="A517" s="98" t="s">
        <v>144</v>
      </c>
      <c r="B517" s="98" t="s">
        <v>98</v>
      </c>
      <c r="C517" s="98">
        <v>0.37102047634076102</v>
      </c>
      <c r="D517" s="98">
        <v>0.262267380237589</v>
      </c>
      <c r="E517" s="98" cm="1">
        <f t="array" ref="E517">IFERROR(INDEX(DI_전체데이터!AM$3:AM$722,MATCH(A517&amp;B517,DI_전체데이터!$A$3:$A$722&amp;DI_전체데이터!$D$3:$D$722,0)),"")</f>
        <v>0.9486532435113213</v>
      </c>
      <c r="F517" s="98" t="str">
        <f t="shared" si="32"/>
        <v/>
      </c>
      <c r="G517" s="98" t="str">
        <f t="shared" si="33"/>
        <v/>
      </c>
      <c r="H517" s="98" t="str">
        <f t="shared" si="34"/>
        <v/>
      </c>
      <c r="I517" s="98" t="str">
        <f t="shared" si="35"/>
        <v/>
      </c>
      <c r="J517" s="98" cm="1">
        <f t="array" ref="J517">IFERROR(INDEX(DI_전체데이터!AN$3:AN$722,MATCH(A517&amp;B517,DI_전체데이터!$A$3:$A$722&amp;DI_전체데이터!$D$3:$D$722,0)),"")</f>
        <v>1.1310726027754474</v>
      </c>
    </row>
    <row r="518" spans="1:10" x14ac:dyDescent="0.3">
      <c r="A518" s="98" t="s">
        <v>145</v>
      </c>
      <c r="B518" s="98" t="s">
        <v>87</v>
      </c>
      <c r="C518" s="98">
        <v>0.29395104022509599</v>
      </c>
      <c r="D518" s="98">
        <v>2.5974100417844401E-2</v>
      </c>
      <c r="E518" s="98" cm="1">
        <f t="array" ref="E518">IFERROR(INDEX(DI_전체데이터!AM$3:AM$722,MATCH(A518&amp;B518,DI_전체데이터!$A$3:$A$722&amp;DI_전체데이터!$D$3:$D$722,0)),"")</f>
        <v>2.0405876480578389</v>
      </c>
      <c r="F518" s="98">
        <f t="shared" si="32"/>
        <v>0.207336282083707</v>
      </c>
      <c r="G518" s="98">
        <f t="shared" si="33"/>
        <v>0.44238071736501</v>
      </c>
      <c r="H518" s="98">
        <f t="shared" si="34"/>
        <v>0.28511265953585102</v>
      </c>
      <c r="I518" s="98">
        <f t="shared" si="35"/>
        <v>0.216349801273272</v>
      </c>
      <c r="J518" s="98" cm="1">
        <f t="array" ref="J518">IFERROR(INDEX(DI_전체데이터!AN$3:AN$722,MATCH(A518&amp;B518,DI_전체데이터!$A$3:$A$722&amp;DI_전체데이터!$D$3:$D$722,0)),"")</f>
        <v>1.6089208435574385</v>
      </c>
    </row>
    <row r="519" spans="1:10" x14ac:dyDescent="0.3">
      <c r="A519" s="98" t="s">
        <v>145</v>
      </c>
      <c r="B519" s="98" t="s">
        <v>88</v>
      </c>
      <c r="C519" s="98">
        <v>0.207336282083707</v>
      </c>
      <c r="D519" s="98">
        <v>-0.10307083521015201</v>
      </c>
      <c r="E519" s="98" cm="1">
        <f t="array" ref="E519">IFERROR(INDEX(DI_전체데이터!AM$3:AM$722,MATCH(A519&amp;B519,DI_전체데이터!$A$3:$A$722&amp;DI_전체데이터!$D$3:$D$722,0)),"")</f>
        <v>1.6561573424216496</v>
      </c>
      <c r="F519" s="98">
        <f t="shared" si="32"/>
        <v>0.44238071736501</v>
      </c>
      <c r="G519" s="98">
        <f t="shared" si="33"/>
        <v>0.28511265953585102</v>
      </c>
      <c r="H519" s="98">
        <f t="shared" si="34"/>
        <v>0.216349801273272</v>
      </c>
      <c r="I519" s="98">
        <f t="shared" si="35"/>
        <v>0.30303134411138899</v>
      </c>
      <c r="J519" s="98" cm="1">
        <f t="array" ref="J519">IFERROR(INDEX(DI_전체데이터!AN$3:AN$722,MATCH(A519&amp;B519,DI_전체데이터!$A$3:$A$722&amp;DI_전체데이터!$D$3:$D$722,0)),"")</f>
        <v>1.6089208435574385</v>
      </c>
    </row>
    <row r="520" spans="1:10" x14ac:dyDescent="0.3">
      <c r="A520" s="98" t="s">
        <v>145</v>
      </c>
      <c r="B520" s="98" t="s">
        <v>89</v>
      </c>
      <c r="C520" s="98">
        <v>0.44238071736501</v>
      </c>
      <c r="D520" s="98">
        <v>3.2653025062229599E-2</v>
      </c>
      <c r="E520" s="98" cm="1">
        <f t="array" ref="E520">IFERROR(INDEX(DI_전체데이터!AM$3:AM$722,MATCH(A520&amp;B520,DI_전체데이터!$A$3:$A$722&amp;DI_전체데이터!$D$3:$D$722,0)),"")</f>
        <v>3.5564613169355788</v>
      </c>
      <c r="F520" s="98">
        <f t="shared" si="32"/>
        <v>0.28511265953585102</v>
      </c>
      <c r="G520" s="98">
        <f t="shared" si="33"/>
        <v>0.216349801273272</v>
      </c>
      <c r="H520" s="98">
        <f t="shared" si="34"/>
        <v>0.30303134411138899</v>
      </c>
      <c r="I520" s="98">
        <f t="shared" si="35"/>
        <v>0.49793555103984399</v>
      </c>
      <c r="J520" s="98" cm="1">
        <f t="array" ref="J520">IFERROR(INDEX(DI_전체데이터!AN$3:AN$722,MATCH(A520&amp;B520,DI_전체데이터!$A$3:$A$722&amp;DI_전체데이터!$D$3:$D$722,0)),"")</f>
        <v>0.22725325177927491</v>
      </c>
    </row>
    <row r="521" spans="1:10" x14ac:dyDescent="0.3">
      <c r="A521" s="98" t="s">
        <v>145</v>
      </c>
      <c r="B521" s="98" t="s">
        <v>90</v>
      </c>
      <c r="C521" s="98">
        <v>0.28511265953585102</v>
      </c>
      <c r="D521" s="98">
        <v>3.1856961091074297E-2</v>
      </c>
      <c r="E521" s="98" cm="1">
        <f t="array" ref="E521">IFERROR(INDEX(DI_전체데이터!AM$3:AM$722,MATCH(A521&amp;B521,DI_전체데이터!$A$3:$A$722&amp;DI_전체데이터!$D$3:$D$722,0)),"")</f>
        <v>3.3120070004939155</v>
      </c>
      <c r="F521" s="98">
        <f t="shared" si="32"/>
        <v>0.216349801273272</v>
      </c>
      <c r="G521" s="98">
        <f t="shared" si="33"/>
        <v>0.30303134411138899</v>
      </c>
      <c r="H521" s="98">
        <f t="shared" si="34"/>
        <v>0.49793555103984399</v>
      </c>
      <c r="I521" s="98">
        <f t="shared" si="35"/>
        <v>1.4970228829077901</v>
      </c>
      <c r="J521" s="98" cm="1">
        <f t="array" ref="J521">IFERROR(INDEX(DI_전체데이터!AN$3:AN$722,MATCH(A521&amp;B521,DI_전체데이터!$A$3:$A$722&amp;DI_전체데이터!$D$3:$D$722,0)),"")</f>
        <v>0.97122810889059452</v>
      </c>
    </row>
    <row r="522" spans="1:10" x14ac:dyDescent="0.3">
      <c r="A522" s="98" t="s">
        <v>145</v>
      </c>
      <c r="B522" s="98" t="s">
        <v>91</v>
      </c>
      <c r="C522" s="98">
        <v>0.216349801273272</v>
      </c>
      <c r="D522" s="98">
        <v>-6.9958848288025094E-2</v>
      </c>
      <c r="E522" s="98" cm="1">
        <f t="array" ref="E522">IFERROR(INDEX(DI_전체데이터!AM$3:AM$722,MATCH(A522&amp;B522,DI_전체데이터!$A$3:$A$722&amp;DI_전체데이터!$D$3:$D$722,0)),"")</f>
        <v>1.4491376746189462</v>
      </c>
      <c r="F522" s="98">
        <f t="shared" si="32"/>
        <v>0.30303134411138899</v>
      </c>
      <c r="G522" s="98">
        <f t="shared" si="33"/>
        <v>0.49793555103984399</v>
      </c>
      <c r="H522" s="98">
        <f t="shared" si="34"/>
        <v>1.4970228829077901</v>
      </c>
      <c r="I522" s="98">
        <f t="shared" si="35"/>
        <v>0.79948636296699405</v>
      </c>
      <c r="J522" s="98" cm="1">
        <f t="array" ref="J522">IFERROR(INDEX(DI_전체데이터!AN$3:AN$722,MATCH(A522&amp;B522,DI_전체데이터!$A$3:$A$722&amp;DI_전체데이터!$D$3:$D$722,0)),"")</f>
        <v>0.7642084410878911</v>
      </c>
    </row>
    <row r="523" spans="1:10" x14ac:dyDescent="0.3">
      <c r="A523" s="98" t="s">
        <v>145</v>
      </c>
      <c r="B523" s="98" t="s">
        <v>92</v>
      </c>
      <c r="C523" s="98">
        <v>0.30303134411138899</v>
      </c>
      <c r="D523" s="98">
        <v>0.16407985143006601</v>
      </c>
      <c r="E523" s="98" cm="1">
        <f t="array" ref="E523">IFERROR(INDEX(DI_전체데이터!AM$3:AM$722,MATCH(A523&amp;B523,DI_전체데이터!$A$3:$A$722&amp;DI_전체데이터!$D$3:$D$722,0)),"")</f>
        <v>0.63244855856934978</v>
      </c>
      <c r="F523" s="98">
        <f t="shared" si="32"/>
        <v>0.49793555103984399</v>
      </c>
      <c r="G523" s="98">
        <f t="shared" si="33"/>
        <v>1.4970228829077901</v>
      </c>
      <c r="H523" s="98">
        <f t="shared" si="34"/>
        <v>0.79948636296699405</v>
      </c>
      <c r="I523" s="98">
        <f t="shared" si="35"/>
        <v>0.45683904054490598</v>
      </c>
      <c r="J523" s="98" cm="1">
        <f t="array" ref="J523">IFERROR(INDEX(DI_전체데이터!AN$3:AN$722,MATCH(A523&amp;B523,DI_전체데이터!$A$3:$A$722&amp;DI_전체데이터!$D$3:$D$722,0)),"")</f>
        <v>2.2521581553105263</v>
      </c>
    </row>
    <row r="524" spans="1:10" x14ac:dyDescent="0.3">
      <c r="A524" s="98" t="s">
        <v>145</v>
      </c>
      <c r="B524" s="98" t="s">
        <v>93</v>
      </c>
      <c r="C524" s="98">
        <v>0.49793555103984399</v>
      </c>
      <c r="D524" s="98">
        <v>0.34637973948690098</v>
      </c>
      <c r="E524" s="98" cm="1">
        <f t="array" ref="E524">IFERROR(INDEX(DI_전체데이터!AM$3:AM$722,MATCH(A524&amp;B524,DI_전체데이터!$A$3:$A$722&amp;DI_전체데이터!$D$3:$D$722,0)),"")</f>
        <v>0.74511125143372159</v>
      </c>
      <c r="F524" s="98">
        <f t="shared" si="32"/>
        <v>1.4970228829077901</v>
      </c>
      <c r="G524" s="98">
        <f t="shared" si="33"/>
        <v>0.79948636296699405</v>
      </c>
      <c r="H524" s="98">
        <f t="shared" si="34"/>
        <v>0.45683904054490598</v>
      </c>
      <c r="I524" s="98">
        <f t="shared" si="35"/>
        <v>0.47563746864530998</v>
      </c>
      <c r="J524" s="98" cm="1">
        <f t="array" ref="J524">IFERROR(INDEX(DI_전체데이터!AN$3:AN$722,MATCH(A524&amp;B524,DI_전체데이터!$A$3:$A$722&amp;DI_전체데이터!$D$3:$D$722,0)),"")</f>
        <v>-12.627338986915838</v>
      </c>
    </row>
    <row r="525" spans="1:10" x14ac:dyDescent="0.3">
      <c r="A525" s="98" t="s">
        <v>145</v>
      </c>
      <c r="B525" s="98" t="s">
        <v>94</v>
      </c>
      <c r="C525" s="98">
        <v>1.4970228829077901</v>
      </c>
      <c r="D525" s="98">
        <v>0.41967439179383698</v>
      </c>
      <c r="E525" s="98" cm="1">
        <f t="array" ref="E525">IFERROR(INDEX(DI_전체데이터!AM$3:AM$722,MATCH(A525&amp;B525,DI_전체데이터!$A$3:$A$722&amp;DI_전체데이터!$D$3:$D$722,0)),"")</f>
        <v>0.88981478328424968</v>
      </c>
      <c r="F525" s="98">
        <f t="shared" si="32"/>
        <v>0.79948636296699405</v>
      </c>
      <c r="G525" s="98">
        <f t="shared" si="33"/>
        <v>0.45683904054490598</v>
      </c>
      <c r="H525" s="98">
        <f t="shared" si="34"/>
        <v>0.47563746864530998</v>
      </c>
      <c r="I525" s="98">
        <f t="shared" si="35"/>
        <v>0.88383688431387597</v>
      </c>
      <c r="J525" s="98" cm="1">
        <f t="array" ref="J525">IFERROR(INDEX(DI_전체데이터!AN$3:AN$722,MATCH(A525&amp;B525,DI_전체데이터!$A$3:$A$722&amp;DI_전체데이터!$D$3:$D$722,0)),"")</f>
        <v>2.9961330124218457</v>
      </c>
    </row>
    <row r="526" spans="1:10" x14ac:dyDescent="0.3">
      <c r="A526" s="98" t="s">
        <v>145</v>
      </c>
      <c r="B526" s="98" t="s">
        <v>95</v>
      </c>
      <c r="C526" s="98">
        <v>0.79948636296699405</v>
      </c>
      <c r="D526" s="98">
        <v>-0.18704284581984701</v>
      </c>
      <c r="E526" s="98" cm="1">
        <f t="array" ref="E526">IFERROR(INDEX(DI_전체데이터!AM$3:AM$722,MATCH(A526&amp;B526,DI_전체데이터!$A$3:$A$722&amp;DI_전체데이터!$D$3:$D$722,0)),"")</f>
        <v>-0.12019777212755967</v>
      </c>
      <c r="F526" s="98">
        <f t="shared" si="32"/>
        <v>0.45683904054490598</v>
      </c>
      <c r="G526" s="98">
        <f t="shared" si="33"/>
        <v>0.47563746864530998</v>
      </c>
      <c r="H526" s="98">
        <f t="shared" si="34"/>
        <v>0.88383688431387597</v>
      </c>
      <c r="I526" s="98" t="str">
        <f t="shared" si="35"/>
        <v/>
      </c>
      <c r="J526" s="98" cm="1">
        <f t="array" ref="J526">IFERROR(INDEX(DI_전체데이터!AN$3:AN$722,MATCH(A526&amp;B526,DI_전체데이터!$A$3:$A$722&amp;DI_전체데이터!$D$3:$D$722,0)),"")</f>
        <v>-13.488128256120232</v>
      </c>
    </row>
    <row r="527" spans="1:10" x14ac:dyDescent="0.3">
      <c r="A527" s="98" t="s">
        <v>145</v>
      </c>
      <c r="B527" s="98" t="s">
        <v>96</v>
      </c>
      <c r="C527" s="98">
        <v>0.45683904054490598</v>
      </c>
      <c r="D527" s="98">
        <v>6.0880829335111901E-2</v>
      </c>
      <c r="E527" s="98" cm="1">
        <f t="array" ref="E527">IFERROR(INDEX(DI_전체데이터!AM$3:AM$722,MATCH(A527&amp;B527,DI_전체데이터!$A$3:$A$722&amp;DI_전체데이터!$D$3:$D$722,0)),"")</f>
        <v>0.33642967068562374</v>
      </c>
      <c r="F527" s="98">
        <f t="shared" si="32"/>
        <v>0.47563746864530998</v>
      </c>
      <c r="G527" s="98">
        <f t="shared" si="33"/>
        <v>0.88383688431387597</v>
      </c>
      <c r="H527" s="98" t="str">
        <f t="shared" si="34"/>
        <v/>
      </c>
      <c r="I527" s="98" t="str">
        <f t="shared" si="35"/>
        <v/>
      </c>
      <c r="J527" s="98" cm="1">
        <f t="array" ref="J527">IFERROR(INDEX(DI_전체데이터!AN$3:AN$722,MATCH(A527&amp;B527,DI_전체데이터!$A$3:$A$722&amp;DI_전체데이터!$D$3:$D$722,0)),"")</f>
        <v>-13.488128256120232</v>
      </c>
    </row>
    <row r="528" spans="1:10" x14ac:dyDescent="0.3">
      <c r="A528" s="98" t="s">
        <v>145</v>
      </c>
      <c r="B528" s="98" t="s">
        <v>97</v>
      </c>
      <c r="C528" s="98">
        <v>0.47563746864530998</v>
      </c>
      <c r="D528" s="98">
        <v>0.138442530749808</v>
      </c>
      <c r="E528" s="98" cm="1">
        <f t="array" ref="E528">IFERROR(INDEX(DI_전체데이터!AM$3:AM$722,MATCH(A528&amp;B528,DI_전체데이터!$A$3:$A$722&amp;DI_전체데이터!$D$3:$D$722,0)),"")</f>
        <v>0.30135774298958318</v>
      </c>
      <c r="F528" s="98">
        <f t="shared" si="32"/>
        <v>0.88383688431387597</v>
      </c>
      <c r="G528" s="98" t="str">
        <f t="shared" si="33"/>
        <v/>
      </c>
      <c r="H528" s="98" t="str">
        <f t="shared" si="34"/>
        <v/>
      </c>
      <c r="I528" s="98" t="str">
        <f t="shared" si="35"/>
        <v/>
      </c>
      <c r="J528" s="98" cm="1">
        <f t="array" ref="J528">IFERROR(INDEX(DI_전체데이터!AN$3:AN$722,MATCH(A528&amp;B528,DI_전체데이터!$A$3:$A$722&amp;DI_전체데이터!$D$3:$D$722,0)),"")</f>
        <v>-9.6580828116502926E-2</v>
      </c>
    </row>
    <row r="529" spans="1:10" x14ac:dyDescent="0.3">
      <c r="A529" s="98" t="s">
        <v>145</v>
      </c>
      <c r="B529" s="98" t="s">
        <v>98</v>
      </c>
      <c r="C529" s="98">
        <v>0.88383688431387597</v>
      </c>
      <c r="D529" s="98">
        <v>0.45457791024212502</v>
      </c>
      <c r="E529" s="98" cm="1">
        <f t="array" ref="E529">IFERROR(INDEX(DI_전체데이터!AM$3:AM$722,MATCH(A529&amp;B529,DI_전체데이터!$A$3:$A$722&amp;DI_전체데이터!$D$3:$D$722,0)),"")</f>
        <v>-2.4741527542306518E-2</v>
      </c>
      <c r="F529" s="98" t="str">
        <f t="shared" si="32"/>
        <v/>
      </c>
      <c r="G529" s="98" t="str">
        <f t="shared" si="33"/>
        <v/>
      </c>
      <c r="H529" s="98" t="str">
        <f t="shared" si="34"/>
        <v/>
      </c>
      <c r="I529" s="98" t="str">
        <f t="shared" si="35"/>
        <v/>
      </c>
      <c r="J529" s="98" cm="1">
        <f t="array" ref="J529">IFERROR(INDEX(DI_전체데이터!AN$3:AN$722,MATCH(A529&amp;B529,DI_전체데이터!$A$3:$A$722&amp;DI_전체데이터!$D$3:$D$722,0)),"")</f>
        <v>1.816497375884027</v>
      </c>
    </row>
    <row r="530" spans="1:10" x14ac:dyDescent="0.3">
      <c r="A530" s="98" t="s">
        <v>146</v>
      </c>
      <c r="B530" s="98" t="s">
        <v>87</v>
      </c>
      <c r="C530" s="98">
        <v>0.32940206428678098</v>
      </c>
      <c r="D530" s="98">
        <v>-0.148936098207089</v>
      </c>
      <c r="E530" s="98" cm="1">
        <f t="array" ref="E530">IFERROR(INDEX(DI_전체데이터!AM$3:AM$722,MATCH(A530&amp;B530,DI_전체데이터!$A$3:$A$722&amp;DI_전체데이터!$D$3:$D$722,0)),"")</f>
        <v>-0.5970893948874566</v>
      </c>
      <c r="F530" s="98">
        <f t="shared" si="32"/>
        <v>0.299898021107326</v>
      </c>
      <c r="G530" s="98">
        <f t="shared" si="33"/>
        <v>0.32380695695947798</v>
      </c>
      <c r="H530" s="98">
        <f t="shared" si="34"/>
        <v>0.421159297831319</v>
      </c>
      <c r="I530" s="98">
        <f t="shared" si="35"/>
        <v>0.35479820050241601</v>
      </c>
      <c r="J530" s="98" cm="1">
        <f t="array" ref="J530">IFERROR(INDEX(DI_전체데이터!AN$3:AN$722,MATCH(A530&amp;B530,DI_전체데이터!$A$3:$A$722&amp;DI_전체데이터!$D$3:$D$722,0)),"")</f>
        <v>-1.3114338029774304</v>
      </c>
    </row>
    <row r="531" spans="1:10" x14ac:dyDescent="0.3">
      <c r="A531" s="98" t="s">
        <v>146</v>
      </c>
      <c r="B531" s="98" t="s">
        <v>88</v>
      </c>
      <c r="C531" s="98">
        <v>0.299898021107326</v>
      </c>
      <c r="D531" s="98">
        <v>0.31175293337161902</v>
      </c>
      <c r="E531" s="98" cm="1">
        <f t="array" ref="E531">IFERROR(INDEX(DI_전체데이터!AM$3:AM$722,MATCH(A531&amp;B531,DI_전체데이터!$A$3:$A$722&amp;DI_전체데이터!$D$3:$D$722,0)),"")</f>
        <v>-0.24382092987701562</v>
      </c>
      <c r="F531" s="98">
        <f t="shared" si="32"/>
        <v>0.32380695695947798</v>
      </c>
      <c r="G531" s="98">
        <f t="shared" si="33"/>
        <v>0.421159297831319</v>
      </c>
      <c r="H531" s="98">
        <f t="shared" si="34"/>
        <v>0.35479820050241601</v>
      </c>
      <c r="I531" s="98">
        <f t="shared" si="35"/>
        <v>0.43724255984434601</v>
      </c>
      <c r="J531" s="98" cm="1">
        <f t="array" ref="J531">IFERROR(INDEX(DI_전체데이터!AN$3:AN$722,MATCH(A531&amp;B531,DI_전체데이터!$A$3:$A$722&amp;DI_전체데이터!$D$3:$D$722,0)),"")</f>
        <v>-1.6392043615227672</v>
      </c>
    </row>
    <row r="532" spans="1:10" x14ac:dyDescent="0.3">
      <c r="A532" s="98" t="s">
        <v>146</v>
      </c>
      <c r="B532" s="98" t="s">
        <v>89</v>
      </c>
      <c r="C532" s="98">
        <v>0.32380695695947798</v>
      </c>
      <c r="D532" s="98">
        <v>-7.9027342397568007E-2</v>
      </c>
      <c r="E532" s="98" cm="1">
        <f t="array" ref="E532">IFERROR(INDEX(DI_전체데이터!AM$3:AM$722,MATCH(A532&amp;B532,DI_전체데이터!$A$3:$A$722&amp;DI_전체데이터!$D$3:$D$722,0)),"")</f>
        <v>-1.7837393782129274</v>
      </c>
      <c r="F532" s="98">
        <f t="shared" si="32"/>
        <v>0.421159297831319</v>
      </c>
      <c r="G532" s="98">
        <f t="shared" si="33"/>
        <v>0.35479820050241601</v>
      </c>
      <c r="H532" s="98">
        <f t="shared" si="34"/>
        <v>0.43724255984434601</v>
      </c>
      <c r="I532" s="98">
        <f t="shared" si="35"/>
        <v>0.57584644994856304</v>
      </c>
      <c r="J532" s="98" cm="1">
        <f t="array" ref="J532">IFERROR(INDEX(DI_전체데이터!AN$3:AN$722,MATCH(A532&amp;B532,DI_전체데이터!$A$3:$A$722&amp;DI_전체데이터!$D$3:$D$722,0)),"")</f>
        <v>-0.76167318432639219</v>
      </c>
    </row>
    <row r="533" spans="1:10" x14ac:dyDescent="0.3">
      <c r="A533" s="98" t="s">
        <v>146</v>
      </c>
      <c r="B533" s="98" t="s">
        <v>90</v>
      </c>
      <c r="C533" s="98">
        <v>0.421159297831319</v>
      </c>
      <c r="D533" s="98">
        <v>0.10729609309778899</v>
      </c>
      <c r="E533" s="98" cm="1">
        <f t="array" ref="E533">IFERROR(INDEX(DI_전체데이터!AM$3:AM$722,MATCH(A533&amp;B533,DI_전체데이터!$A$3:$A$722&amp;DI_전체데이터!$D$3:$D$722,0)),"")</f>
        <v>-0.6136922942395151</v>
      </c>
      <c r="F533" s="98">
        <f t="shared" si="32"/>
        <v>0.35479820050241601</v>
      </c>
      <c r="G533" s="98">
        <f t="shared" si="33"/>
        <v>0.43724255984434601</v>
      </c>
      <c r="H533" s="98">
        <f t="shared" si="34"/>
        <v>0.57584644994856304</v>
      </c>
      <c r="I533" s="98">
        <f t="shared" si="35"/>
        <v>0.59849560161244197</v>
      </c>
      <c r="J533" s="98" cm="1">
        <f t="array" ref="J533">IFERROR(INDEX(DI_전체데이터!AN$3:AN$722,MATCH(A533&amp;B533,DI_전체데이터!$A$3:$A$722&amp;DI_전체데이터!$D$3:$D$722,0)),"")</f>
        <v>-1.0932748273222583</v>
      </c>
    </row>
    <row r="534" spans="1:10" x14ac:dyDescent="0.3">
      <c r="A534" s="98" t="s">
        <v>146</v>
      </c>
      <c r="B534" s="98" t="s">
        <v>91</v>
      </c>
      <c r="C534" s="98">
        <v>0.35479820050241601</v>
      </c>
      <c r="D534" s="98">
        <v>-7.0866107216076002E-2</v>
      </c>
      <c r="E534" s="98" cm="1">
        <f t="array" ref="E534">IFERROR(INDEX(DI_전체데이터!AM$3:AM$722,MATCH(A534&amp;B534,DI_전체데이터!$A$3:$A$722&amp;DI_전체데이터!$D$3:$D$722,0)),"")</f>
        <v>-0.90855803823248626</v>
      </c>
      <c r="F534" s="98">
        <f t="shared" si="32"/>
        <v>0.43724255984434601</v>
      </c>
      <c r="G534" s="98">
        <f t="shared" si="33"/>
        <v>0.57584644994856304</v>
      </c>
      <c r="H534" s="98">
        <f t="shared" si="34"/>
        <v>0.59849560161244197</v>
      </c>
      <c r="I534" s="98">
        <f t="shared" si="35"/>
        <v>0.61908342466795396</v>
      </c>
      <c r="J534" s="98" cm="1">
        <f t="array" ref="J534">IFERROR(INDEX(DI_전체데이터!AN$3:AN$722,MATCH(A534&amp;B534,DI_전체데이터!$A$3:$A$722&amp;DI_전체데이터!$D$3:$D$722,0)),"")</f>
        <v>-0.44454831965176678</v>
      </c>
    </row>
    <row r="535" spans="1:10" x14ac:dyDescent="0.3">
      <c r="A535" s="98" t="s">
        <v>146</v>
      </c>
      <c r="B535" s="98" t="s">
        <v>92</v>
      </c>
      <c r="C535" s="98">
        <v>0.43724255984434601</v>
      </c>
      <c r="D535" s="98">
        <v>0.28359458994834402</v>
      </c>
      <c r="E535" s="98" cm="1">
        <f t="array" ref="E535">IFERROR(INDEX(DI_전체데이터!AM$3:AM$722,MATCH(A535&amp;B535,DI_전체데이터!$A$3:$A$722&amp;DI_전체데이터!$D$3:$D$722,0)),"")</f>
        <v>-1.178206145074713</v>
      </c>
      <c r="F535" s="98">
        <f t="shared" si="32"/>
        <v>0.57584644994856304</v>
      </c>
      <c r="G535" s="98">
        <f t="shared" si="33"/>
        <v>0.59849560161244197</v>
      </c>
      <c r="H535" s="98">
        <f t="shared" si="34"/>
        <v>0.61908342466795396</v>
      </c>
      <c r="I535" s="98">
        <f t="shared" si="35"/>
        <v>0.519975345334308</v>
      </c>
      <c r="J535" s="98" cm="1">
        <f t="array" ref="J535">IFERROR(INDEX(DI_전체데이터!AN$3:AN$722,MATCH(A535&amp;B535,DI_전체데이터!$A$3:$A$722&amp;DI_전체데이터!$D$3:$D$722,0)),"")</f>
        <v>-1.7879439701188877</v>
      </c>
    </row>
    <row r="536" spans="1:10" x14ac:dyDescent="0.3">
      <c r="A536" s="98" t="s">
        <v>146</v>
      </c>
      <c r="B536" s="98" t="s">
        <v>93</v>
      </c>
      <c r="C536" s="98">
        <v>0.57584644994856304</v>
      </c>
      <c r="D536" s="98">
        <v>0.190199779407353</v>
      </c>
      <c r="E536" s="98" cm="1">
        <f t="array" ref="E536">IFERROR(INDEX(DI_전체데이터!AM$3:AM$722,MATCH(A536&amp;B536,DI_전체데이터!$A$3:$A$722&amp;DI_전체데이터!$D$3:$D$722,0)),"")</f>
        <v>8.7793889223772847E-3</v>
      </c>
      <c r="F536" s="98">
        <f t="shared" si="32"/>
        <v>0.59849560161244197</v>
      </c>
      <c r="G536" s="98">
        <f t="shared" si="33"/>
        <v>0.61908342466795396</v>
      </c>
      <c r="H536" s="98">
        <f t="shared" si="34"/>
        <v>0.519975345334308</v>
      </c>
      <c r="I536" s="98">
        <f t="shared" si="35"/>
        <v>0.44939040016971799</v>
      </c>
      <c r="J536" s="98" cm="1">
        <f t="array" ref="J536">IFERROR(INDEX(DI_전체데이터!AN$3:AN$722,MATCH(A536&amp;B536,DI_전체데이터!$A$3:$A$722&amp;DI_전체데이터!$D$3:$D$722,0)),"")</f>
        <v>0.23489829652255534</v>
      </c>
    </row>
    <row r="537" spans="1:10" x14ac:dyDescent="0.3">
      <c r="A537" s="98" t="s">
        <v>146</v>
      </c>
      <c r="B537" s="98" t="s">
        <v>94</v>
      </c>
      <c r="C537" s="98">
        <v>0.59849560161244197</v>
      </c>
      <c r="D537" s="98">
        <v>0.57018036127853</v>
      </c>
      <c r="E537" s="98" cm="1">
        <f t="array" ref="E537">IFERROR(INDEX(DI_전체데이터!AM$3:AM$722,MATCH(A537&amp;B537,DI_전체데이터!$A$3:$A$722&amp;DI_전체데이터!$D$3:$D$722,0)),"")</f>
        <v>-1.112494770422702</v>
      </c>
      <c r="F537" s="98">
        <f t="shared" si="32"/>
        <v>0.61908342466795396</v>
      </c>
      <c r="G537" s="98">
        <f t="shared" si="33"/>
        <v>0.519975345334308</v>
      </c>
      <c r="H537" s="98">
        <f t="shared" si="34"/>
        <v>0.44939040016971799</v>
      </c>
      <c r="I537" s="98">
        <f t="shared" si="35"/>
        <v>0.50734639294943595</v>
      </c>
      <c r="J537" s="98" cm="1">
        <f t="array" ref="J537">IFERROR(INDEX(DI_전체데이터!AN$3:AN$722,MATCH(A537&amp;B537,DI_전체데이터!$A$3:$A$722&amp;DI_전체데이터!$D$3:$D$722,0)),"")</f>
        <v>1.5635378762029557</v>
      </c>
    </row>
    <row r="538" spans="1:10" x14ac:dyDescent="0.3">
      <c r="A538" s="98" t="s">
        <v>146</v>
      </c>
      <c r="B538" s="98" t="s">
        <v>95</v>
      </c>
      <c r="C538" s="98">
        <v>0.61908342466795396</v>
      </c>
      <c r="D538" s="98">
        <v>-2.7690074324754999E-2</v>
      </c>
      <c r="E538" s="98" cm="1">
        <f t="array" ref="E538">IFERROR(INDEX(DI_전체데이터!AM$3:AM$722,MATCH(A538&amp;B538,DI_전체데이터!$A$3:$A$722&amp;DI_전체데이터!$D$3:$D$722,0)),"")</f>
        <v>0.13782893244949534</v>
      </c>
      <c r="F538" s="98">
        <f t="shared" si="32"/>
        <v>0.519975345334308</v>
      </c>
      <c r="G538" s="98">
        <f t="shared" si="33"/>
        <v>0.44939040016971799</v>
      </c>
      <c r="H538" s="98">
        <f t="shared" si="34"/>
        <v>0.50734639294943595</v>
      </c>
      <c r="I538" s="98" t="str">
        <f t="shared" si="35"/>
        <v/>
      </c>
      <c r="J538" s="98" cm="1">
        <f t="array" ref="J538">IFERROR(INDEX(DI_전체데이터!AN$3:AN$722,MATCH(A538&amp;B538,DI_전체데이터!$A$3:$A$722&amp;DI_전체데이터!$D$3:$D$722,0)),"")</f>
        <v>-0.69585692644887587</v>
      </c>
    </row>
    <row r="539" spans="1:10" x14ac:dyDescent="0.3">
      <c r="A539" s="98" t="s">
        <v>146</v>
      </c>
      <c r="B539" s="98" t="s">
        <v>96</v>
      </c>
      <c r="C539" s="98">
        <v>0.519975345334308</v>
      </c>
      <c r="D539" s="98">
        <v>0.47834180003503701</v>
      </c>
      <c r="E539" s="98" cm="1">
        <f t="array" ref="E539">IFERROR(INDEX(DI_전체데이터!AM$3:AM$722,MATCH(A539&amp;B539,DI_전체데이터!$A$3:$A$722&amp;DI_전체데이터!$D$3:$D$722,0)),"")</f>
        <v>1.7900687409155167</v>
      </c>
      <c r="F539" s="98">
        <f t="shared" si="32"/>
        <v>0.44939040016971799</v>
      </c>
      <c r="G539" s="98">
        <f t="shared" si="33"/>
        <v>0.50734639294943595</v>
      </c>
      <c r="H539" s="98" t="str">
        <f t="shared" si="34"/>
        <v/>
      </c>
      <c r="I539" s="98" t="str">
        <f t="shared" si="35"/>
        <v/>
      </c>
      <c r="J539" s="98" cm="1">
        <f t="array" ref="J539">IFERROR(INDEX(DI_전체데이터!AN$3:AN$722,MATCH(A539&amp;B539,DI_전체데이터!$A$3:$A$722&amp;DI_전체데이터!$D$3:$D$722,0)),"")</f>
        <v>0.50476971198442799</v>
      </c>
    </row>
    <row r="540" spans="1:10" x14ac:dyDescent="0.3">
      <c r="A540" s="98" t="s">
        <v>146</v>
      </c>
      <c r="B540" s="98" t="s">
        <v>97</v>
      </c>
      <c r="C540" s="98">
        <v>0.44939040016971799</v>
      </c>
      <c r="D540" s="98">
        <v>0.22473243653452801</v>
      </c>
      <c r="E540" s="98" cm="1">
        <f t="array" ref="E540">IFERROR(INDEX(DI_전체데이터!AM$3:AM$722,MATCH(A540&amp;B540,DI_전체데이터!$A$3:$A$722&amp;DI_전체데이터!$D$3:$D$722,0)),"")</f>
        <v>-1.8546387947439733</v>
      </c>
      <c r="F540" s="98">
        <f t="shared" si="32"/>
        <v>0.50734639294943595</v>
      </c>
      <c r="G540" s="98" t="str">
        <f t="shared" si="33"/>
        <v/>
      </c>
      <c r="H540" s="98" t="str">
        <f t="shared" si="34"/>
        <v/>
      </c>
      <c r="I540" s="98" t="str">
        <f t="shared" si="35"/>
        <v/>
      </c>
      <c r="J540" s="98" cm="1">
        <f t="array" ref="J540">IFERROR(INDEX(DI_전체데이터!AN$3:AN$722,MATCH(A540&amp;B540,DI_전체데이터!$A$3:$A$722&amp;DI_전체데이터!$D$3:$D$722,0)),"")</f>
        <v>-0.51394379941352197</v>
      </c>
    </row>
    <row r="541" spans="1:10" x14ac:dyDescent="0.3">
      <c r="A541" s="98" t="s">
        <v>146</v>
      </c>
      <c r="B541" s="98" t="s">
        <v>98</v>
      </c>
      <c r="C541" s="98">
        <v>0.50734639294943595</v>
      </c>
      <c r="D541" s="98">
        <v>-3.5984907619290199E-2</v>
      </c>
      <c r="E541" s="98" cm="1">
        <f t="array" ref="E541">IFERROR(INDEX(DI_전체데이터!AM$3:AM$722,MATCH(A541&amp;B541,DI_전체데이터!$A$3:$A$722&amp;DI_전체데이터!$D$3:$D$722,0)),"")</f>
        <v>-0.13822429430893057</v>
      </c>
      <c r="F541" s="98" t="str">
        <f t="shared" si="32"/>
        <v/>
      </c>
      <c r="G541" s="98" t="str">
        <f t="shared" si="33"/>
        <v/>
      </c>
      <c r="H541" s="98" t="str">
        <f t="shared" si="34"/>
        <v/>
      </c>
      <c r="I541" s="98" t="str">
        <f t="shared" si="35"/>
        <v/>
      </c>
      <c r="J541" s="98" cm="1">
        <f t="array" ref="J541">IFERROR(INDEX(DI_전체데이터!AN$3:AN$722,MATCH(A541&amp;B541,DI_전체데이터!$A$3:$A$722&amp;DI_전체데이터!$D$3:$D$722,0)),"")</f>
        <v>-0.5491136706403551</v>
      </c>
    </row>
    <row r="542" spans="1:10" x14ac:dyDescent="0.3">
      <c r="A542" s="98" t="s">
        <v>147</v>
      </c>
      <c r="B542" s="98" t="s">
        <v>87</v>
      </c>
      <c r="C542" s="98">
        <v>0.34925635530952298</v>
      </c>
      <c r="D542" s="98">
        <v>0.114754098360655</v>
      </c>
      <c r="E542" s="98" cm="1">
        <f t="array" ref="E542">IFERROR(INDEX(DI_전체데이터!AM$3:AM$722,MATCH(A542&amp;B542,DI_전체데이터!$A$3:$A$722&amp;DI_전체데이터!$D$3:$D$722,0)),"")</f>
        <v>0.6210590034081187</v>
      </c>
      <c r="F542" s="98">
        <f t="shared" si="32"/>
        <v>0.36646719523205101</v>
      </c>
      <c r="G542" s="98">
        <f t="shared" si="33"/>
        <v>0.36509808364434698</v>
      </c>
      <c r="H542" s="98">
        <f t="shared" si="34"/>
        <v>0.35315460433940998</v>
      </c>
      <c r="I542" s="98">
        <f t="shared" si="35"/>
        <v>0.30283102591817901</v>
      </c>
      <c r="J542" s="98" cm="1">
        <f t="array" ref="J542">IFERROR(INDEX(DI_전체데이터!AN$3:AN$722,MATCH(A542&amp;B542,DI_전체데이터!$A$3:$A$722&amp;DI_전체데이터!$D$3:$D$722,0)),"")</f>
        <v>0.25019473915966156</v>
      </c>
    </row>
    <row r="543" spans="1:10" x14ac:dyDescent="0.3">
      <c r="A543" s="98" t="s">
        <v>147</v>
      </c>
      <c r="B543" s="98" t="s">
        <v>88</v>
      </c>
      <c r="C543" s="98">
        <v>0.36646719523205101</v>
      </c>
      <c r="D543" s="98">
        <v>6.1547479484173398E-2</v>
      </c>
      <c r="E543" s="98" cm="1">
        <f t="array" ref="E543">IFERROR(INDEX(DI_전체데이터!AM$3:AM$722,MATCH(A543&amp;B543,DI_전체데이터!$A$3:$A$722&amp;DI_전체데이터!$D$3:$D$722,0)),"")</f>
        <v>-1.2916428839721874</v>
      </c>
      <c r="F543" s="98">
        <f t="shared" si="32"/>
        <v>0.36509808364434698</v>
      </c>
      <c r="G543" s="98">
        <f t="shared" si="33"/>
        <v>0.35315460433940998</v>
      </c>
      <c r="H543" s="98">
        <f t="shared" si="34"/>
        <v>0.30283102591817901</v>
      </c>
      <c r="I543" s="98">
        <f t="shared" si="35"/>
        <v>0.51880300625091702</v>
      </c>
      <c r="J543" s="98" cm="1">
        <f t="array" ref="J543">IFERROR(INDEX(DI_전체데이터!AN$3:AN$722,MATCH(A543&amp;B543,DI_전체데이터!$A$3:$A$722&amp;DI_전체데이터!$D$3:$D$722,0)),"")</f>
        <v>0.95895151543087453</v>
      </c>
    </row>
    <row r="544" spans="1:10" x14ac:dyDescent="0.3">
      <c r="A544" s="98" t="s">
        <v>147</v>
      </c>
      <c r="B544" s="98" t="s">
        <v>89</v>
      </c>
      <c r="C544" s="98">
        <v>0.36509808364434698</v>
      </c>
      <c r="D544" s="98">
        <v>-9.2265193370165699E-2</v>
      </c>
      <c r="E544" s="98" cm="1">
        <f t="array" ref="E544">IFERROR(INDEX(DI_전체데이터!AM$3:AM$722,MATCH(A544&amp;B544,DI_전체데이터!$A$3:$A$722&amp;DI_전체데이터!$D$3:$D$722,0)),"")</f>
        <v>0.6210590034081187</v>
      </c>
      <c r="F544" s="98">
        <f t="shared" si="32"/>
        <v>0.35315460433940998</v>
      </c>
      <c r="G544" s="98">
        <f t="shared" si="33"/>
        <v>0.30283102591817901</v>
      </c>
      <c r="H544" s="98">
        <f t="shared" si="34"/>
        <v>0.51880300625091702</v>
      </c>
      <c r="I544" s="98">
        <f t="shared" si="35"/>
        <v>0.50150517180063703</v>
      </c>
      <c r="J544" s="98" cm="1">
        <f t="array" ref="J544">IFERROR(INDEX(DI_전체데이터!AN$3:AN$722,MATCH(A544&amp;B544,DI_전체데이터!$A$3:$A$722&amp;DI_전체데이터!$D$3:$D$722,0)),"")</f>
        <v>-1.4894809844151313</v>
      </c>
    </row>
    <row r="545" spans="1:10" x14ac:dyDescent="0.3">
      <c r="A545" s="98" t="s">
        <v>147</v>
      </c>
      <c r="B545" s="98" t="s">
        <v>90</v>
      </c>
      <c r="C545" s="98">
        <v>0.35315460433940998</v>
      </c>
      <c r="D545" s="98">
        <v>8.2435003170577802E-3</v>
      </c>
      <c r="E545" s="98" cm="1">
        <f t="array" ref="E545">IFERROR(INDEX(DI_전체데이터!AM$3:AM$722,MATCH(A545&amp;B545,DI_전체데이터!$A$3:$A$722&amp;DI_전체데이터!$D$3:$D$722,0)),"")</f>
        <v>-0.37078158631463731</v>
      </c>
      <c r="F545" s="98">
        <f t="shared" si="32"/>
        <v>0.30283102591817901</v>
      </c>
      <c r="G545" s="98">
        <f t="shared" si="33"/>
        <v>0.51880300625091702</v>
      </c>
      <c r="H545" s="98">
        <f t="shared" si="34"/>
        <v>0.50150517180063703</v>
      </c>
      <c r="I545" s="98">
        <f t="shared" si="35"/>
        <v>0.52174348437711404</v>
      </c>
      <c r="J545" s="98" cm="1">
        <f t="array" ref="J545">IFERROR(INDEX(DI_전체데이터!AN$3:AN$722,MATCH(A545&amp;B545,DI_전체데이터!$A$3:$A$722&amp;DI_전체데이터!$D$3:$D$722,0)),"")</f>
        <v>-0.45856203711155152</v>
      </c>
    </row>
    <row r="546" spans="1:10" x14ac:dyDescent="0.3">
      <c r="A546" s="98" t="s">
        <v>147</v>
      </c>
      <c r="B546" s="98" t="s">
        <v>91</v>
      </c>
      <c r="C546" s="98">
        <v>0.30283102591817901</v>
      </c>
      <c r="D546" s="98">
        <v>7.5577763897564099E-2</v>
      </c>
      <c r="E546" s="98" cm="1">
        <f t="array" ref="E546">IFERROR(INDEX(DI_전체데이터!AM$3:AM$722,MATCH(A546&amp;B546,DI_전체데이터!$A$3:$A$722&amp;DI_전체데이터!$D$3:$D$722,0)),"")</f>
        <v>0.3592894465073615</v>
      </c>
      <c r="F546" s="98">
        <f t="shared" si="32"/>
        <v>0.51880300625091702</v>
      </c>
      <c r="G546" s="98">
        <f t="shared" si="33"/>
        <v>0.50150517180063703</v>
      </c>
      <c r="H546" s="98">
        <f t="shared" si="34"/>
        <v>0.52174348437711404</v>
      </c>
      <c r="I546" s="98">
        <f t="shared" si="35"/>
        <v>0.54375219927617202</v>
      </c>
      <c r="J546" s="98" cm="1">
        <f t="array" ref="J546">IFERROR(INDEX(DI_전체데이터!AN$3:AN$722,MATCH(A546&amp;B546,DI_전체데이터!$A$3:$A$722&amp;DI_전체데이터!$D$3:$D$722,0)),"")</f>
        <v>0.96636444569608781</v>
      </c>
    </row>
    <row r="547" spans="1:10" x14ac:dyDescent="0.3">
      <c r="A547" s="98" t="s">
        <v>147</v>
      </c>
      <c r="B547" s="98" t="s">
        <v>92</v>
      </c>
      <c r="C547" s="98">
        <v>0.51880300625091702</v>
      </c>
      <c r="D547" s="98">
        <v>0.16386797915460299</v>
      </c>
      <c r="E547" s="98" cm="1">
        <f t="array" ref="E547">IFERROR(INDEX(DI_전체데이터!AM$3:AM$722,MATCH(A547&amp;B547,DI_전체데이터!$A$3:$A$722&amp;DI_전체데이터!$D$3:$D$722,0)),"")</f>
        <v>1.4182000372983279</v>
      </c>
      <c r="F547" s="98">
        <f t="shared" si="32"/>
        <v>0.50150517180063703</v>
      </c>
      <c r="G547" s="98">
        <f t="shared" si="33"/>
        <v>0.52174348437711404</v>
      </c>
      <c r="H547" s="98">
        <f t="shared" si="34"/>
        <v>0.54375219927617202</v>
      </c>
      <c r="I547" s="98">
        <f t="shared" si="35"/>
        <v>0.63746094243930296</v>
      </c>
      <c r="J547" s="98" cm="1">
        <f t="array" ref="J547">IFERROR(INDEX(DI_전체데이터!AN$3:AN$722,MATCH(A547&amp;B547,DI_전체데이터!$A$3:$A$722&amp;DI_전체데이터!$D$3:$D$722,0)),"")</f>
        <v>1.928781541895944</v>
      </c>
    </row>
    <row r="548" spans="1:10" x14ac:dyDescent="0.3">
      <c r="A548" s="98" t="s">
        <v>147</v>
      </c>
      <c r="B548" s="98" t="s">
        <v>93</v>
      </c>
      <c r="C548" s="98">
        <v>0.50150517180063703</v>
      </c>
      <c r="D548" s="98">
        <v>-0.102255639097744</v>
      </c>
      <c r="E548" s="98" cm="1">
        <f t="array" ref="E548">IFERROR(INDEX(DI_전체데이터!AM$3:AM$722,MATCH(A548&amp;B548,DI_전체데이터!$A$3:$A$722&amp;DI_전체데이터!$D$3:$D$722,0)),"")</f>
        <v>1.8897582549434264</v>
      </c>
      <c r="F548" s="98">
        <f t="shared" si="32"/>
        <v>0.52174348437711404</v>
      </c>
      <c r="G548" s="98">
        <f t="shared" si="33"/>
        <v>0.54375219927617202</v>
      </c>
      <c r="H548" s="98">
        <f t="shared" si="34"/>
        <v>0.63746094243930296</v>
      </c>
      <c r="I548" s="98">
        <f t="shared" si="35"/>
        <v>0.59969366516770695</v>
      </c>
      <c r="J548" s="98" cm="1">
        <f t="array" ref="J548">IFERROR(INDEX(DI_전체데이터!AN$3:AN$722,MATCH(A548&amp;B548,DI_전체데이터!$A$3:$A$722&amp;DI_전체데이터!$D$3:$D$722,0)),"")</f>
        <v>1.3440572014721934</v>
      </c>
    </row>
    <row r="549" spans="1:10" x14ac:dyDescent="0.3">
      <c r="A549" s="98" t="s">
        <v>147</v>
      </c>
      <c r="B549" s="98" t="s">
        <v>94</v>
      </c>
      <c r="C549" s="98">
        <v>0.52174348437711404</v>
      </c>
      <c r="D549" s="98">
        <v>1.38648180242635E-2</v>
      </c>
      <c r="E549" s="98" cm="1">
        <f t="array" ref="E549">IFERROR(INDEX(DI_전체데이터!AM$3:AM$722,MATCH(A549&amp;B549,DI_전체데이터!$A$3:$A$722&amp;DI_전체데이터!$D$3:$D$722,0)),"")</f>
        <v>2.6172357999494897</v>
      </c>
      <c r="F549" s="98">
        <f t="shared" si="32"/>
        <v>0.54375219927617202</v>
      </c>
      <c r="G549" s="98">
        <f t="shared" si="33"/>
        <v>0.63746094243930296</v>
      </c>
      <c r="H549" s="98">
        <f t="shared" si="34"/>
        <v>0.59969366516770695</v>
      </c>
      <c r="I549" s="98">
        <f t="shared" si="35"/>
        <v>0.64093357961408104</v>
      </c>
      <c r="J549" s="98" cm="1">
        <f t="array" ref="J549">IFERROR(INDEX(DI_전체데이터!AN$3:AN$722,MATCH(A549&amp;B549,DI_전체데이터!$A$3:$A$722&amp;DI_전체데이터!$D$3:$D$722,0)),"")</f>
        <v>1.6098409925738979</v>
      </c>
    </row>
    <row r="550" spans="1:10" x14ac:dyDescent="0.3">
      <c r="A550" s="98" t="s">
        <v>147</v>
      </c>
      <c r="B550" s="98" t="s">
        <v>95</v>
      </c>
      <c r="C550" s="98">
        <v>0.54375219927617202</v>
      </c>
      <c r="D550" s="98">
        <v>0.29844961240309997</v>
      </c>
      <c r="E550" s="98" cm="1">
        <f t="array" ref="E550">IFERROR(INDEX(DI_전체데이터!AM$3:AM$722,MATCH(A550&amp;B550,DI_전체데이터!$A$3:$A$722&amp;DI_전체데이터!$D$3:$D$722,0)),"")</f>
        <v>2.114256997078158</v>
      </c>
      <c r="F550" s="98">
        <f t="shared" si="32"/>
        <v>0.63746094243930296</v>
      </c>
      <c r="G550" s="98">
        <f t="shared" si="33"/>
        <v>0.59969366516770695</v>
      </c>
      <c r="H550" s="98">
        <f t="shared" si="34"/>
        <v>0.64093357961408104</v>
      </c>
      <c r="I550" s="98" t="str">
        <f t="shared" si="35"/>
        <v/>
      </c>
      <c r="J550" s="98" cm="1">
        <f t="array" ref="J550">IFERROR(INDEX(DI_전체데이터!AN$3:AN$722,MATCH(A550&amp;B550,DI_전체데이터!$A$3:$A$722&amp;DI_전체데이터!$D$3:$D$722,0)),"")</f>
        <v>2.5198534790141824</v>
      </c>
    </row>
    <row r="551" spans="1:10" x14ac:dyDescent="0.3">
      <c r="A551" s="98" t="s">
        <v>147</v>
      </c>
      <c r="B551" s="98" t="s">
        <v>96</v>
      </c>
      <c r="C551" s="98">
        <v>0.63746094243930296</v>
      </c>
      <c r="D551" s="98">
        <v>1.8679245283018799</v>
      </c>
      <c r="E551" s="98" cm="1">
        <f t="array" ref="E551">IFERROR(INDEX(DI_전체데이터!AM$3:AM$722,MATCH(A551&amp;B551,DI_전체데이터!$A$3:$A$722&amp;DI_전체데이터!$D$3:$D$722,0)),"")</f>
        <v>2.5537475845889426</v>
      </c>
      <c r="F551" s="98">
        <f t="shared" si="32"/>
        <v>0.59969366516770695</v>
      </c>
      <c r="G551" s="98">
        <f t="shared" si="33"/>
        <v>0.64093357961408104</v>
      </c>
      <c r="H551" s="98" t="str">
        <f t="shared" si="34"/>
        <v/>
      </c>
      <c r="I551" s="98" t="str">
        <f t="shared" si="35"/>
        <v/>
      </c>
      <c r="J551" s="98" cm="1">
        <f t="array" ref="J551">IFERROR(INDEX(DI_전체데이터!AN$3:AN$722,MATCH(A551&amp;B551,DI_전체데이터!$A$3:$A$722&amp;DI_전체데이터!$D$3:$D$722,0)),"")</f>
        <v>3.0201523799115102</v>
      </c>
    </row>
    <row r="552" spans="1:10" x14ac:dyDescent="0.3">
      <c r="A552" s="98" t="s">
        <v>147</v>
      </c>
      <c r="B552" s="98" t="s">
        <v>97</v>
      </c>
      <c r="C552" s="98">
        <v>0.59969366516770695</v>
      </c>
      <c r="D552" s="98">
        <v>3.2000000000000899E-3</v>
      </c>
      <c r="E552" s="98" cm="1">
        <f t="array" ref="E552">IFERROR(INDEX(DI_전체데이터!AM$3:AM$722,MATCH(A552&amp;B552,DI_전체데이터!$A$3:$A$722&amp;DI_전체데이터!$D$3:$D$722,0)),"")</f>
        <v>2.2479219694546289</v>
      </c>
      <c r="F552" s="98">
        <f t="shared" si="32"/>
        <v>0.64093357961408104</v>
      </c>
      <c r="G552" s="98" t="str">
        <f t="shared" si="33"/>
        <v/>
      </c>
      <c r="H552" s="98" t="str">
        <f t="shared" si="34"/>
        <v/>
      </c>
      <c r="I552" s="98" t="str">
        <f t="shared" si="35"/>
        <v/>
      </c>
      <c r="J552" s="98" cm="1">
        <f t="array" ref="J552">IFERROR(INDEX(DI_전체데이터!AN$3:AN$722,MATCH(A552&amp;B552,DI_전체데이터!$A$3:$A$722&amp;DI_전체데이터!$D$3:$D$722,0)),"")</f>
        <v>3.2966333514600317</v>
      </c>
    </row>
    <row r="553" spans="1:10" x14ac:dyDescent="0.3">
      <c r="A553" s="98" t="s">
        <v>147</v>
      </c>
      <c r="B553" s="98" t="s">
        <v>98</v>
      </c>
      <c r="C553" s="98">
        <v>0.64093357961408104</v>
      </c>
      <c r="D553" s="98">
        <v>0.16563467492260001</v>
      </c>
      <c r="E553" s="98" cm="1">
        <f t="array" ref="E553">IFERROR(INDEX(DI_전체데이터!AM$3:AM$722,MATCH(A553&amp;B553,DI_전체데이터!$A$3:$A$722&amp;DI_전체데이터!$D$3:$D$722,0)),"")</f>
        <v>2.5608639507331366</v>
      </c>
      <c r="F553" s="98" t="str">
        <f t="shared" si="32"/>
        <v/>
      </c>
      <c r="G553" s="98" t="str">
        <f t="shared" si="33"/>
        <v/>
      </c>
      <c r="H553" s="98" t="str">
        <f t="shared" si="34"/>
        <v/>
      </c>
      <c r="I553" s="98" t="str">
        <f t="shared" si="35"/>
        <v/>
      </c>
      <c r="J553" s="98" cm="1">
        <f t="array" ref="J553">IFERROR(INDEX(DI_전체데이터!AN$3:AN$722,MATCH(A553&amp;B553,DI_전체데이터!$A$3:$A$722&amp;DI_전체데이터!$D$3:$D$722,0)),"")</f>
        <v>1.3941809519951991</v>
      </c>
    </row>
    <row r="554" spans="1:10" x14ac:dyDescent="0.3">
      <c r="A554" s="98" t="s">
        <v>148</v>
      </c>
      <c r="B554" s="98" t="s">
        <v>87</v>
      </c>
      <c r="C554" s="98">
        <v>0.195077202974617</v>
      </c>
      <c r="D554" s="98">
        <v>2.2026452534750201E-2</v>
      </c>
      <c r="E554" s="98" cm="1">
        <f t="array" ref="E554">IFERROR(INDEX(DI_전체데이터!AM$3:AM$722,MATCH(A554&amp;B554,DI_전체데이터!$A$3:$A$722&amp;DI_전체데이터!$D$3:$D$722,0)),"")</f>
        <v>-1.0085162453173964</v>
      </c>
      <c r="F554" s="98">
        <f t="shared" si="32"/>
        <v>0.18615927411668501</v>
      </c>
      <c r="G554" s="98">
        <f t="shared" si="33"/>
        <v>0.23234178416958601</v>
      </c>
      <c r="H554" s="98">
        <f t="shared" si="34"/>
        <v>0.25519163055981903</v>
      </c>
      <c r="I554" s="98">
        <f t="shared" si="35"/>
        <v>0.219307599292865</v>
      </c>
      <c r="J554" s="98" cm="1">
        <f t="array" ref="J554">IFERROR(INDEX(DI_전체데이터!AN$3:AN$722,MATCH(A554&amp;B554,DI_전체데이터!$A$3:$A$722&amp;DI_전체데이터!$D$3:$D$722,0)),"")</f>
        <v>-1.0362016797053395</v>
      </c>
    </row>
    <row r="555" spans="1:10" x14ac:dyDescent="0.3">
      <c r="A555" s="98" t="s">
        <v>148</v>
      </c>
      <c r="B555" s="98" t="s">
        <v>88</v>
      </c>
      <c r="C555" s="98">
        <v>0.18615927411668501</v>
      </c>
      <c r="D555" s="98">
        <v>5.1836001044583899E-2</v>
      </c>
      <c r="E555" s="98" cm="1">
        <f t="array" ref="E555">IFERROR(INDEX(DI_전체데이터!AM$3:AM$722,MATCH(A555&amp;B555,DI_전체데이터!$A$3:$A$722&amp;DI_전체데이터!$D$3:$D$722,0)),"")</f>
        <v>-1.2642600437609079</v>
      </c>
      <c r="F555" s="98">
        <f t="shared" si="32"/>
        <v>0.23234178416958601</v>
      </c>
      <c r="G555" s="98">
        <f t="shared" si="33"/>
        <v>0.25519163055981903</v>
      </c>
      <c r="H555" s="98">
        <f t="shared" si="34"/>
        <v>0.219307599292865</v>
      </c>
      <c r="I555" s="98">
        <f t="shared" si="35"/>
        <v>0.223681442361755</v>
      </c>
      <c r="J555" s="98" cm="1">
        <f t="array" ref="J555">IFERROR(INDEX(DI_전체데이터!AN$3:AN$722,MATCH(A555&amp;B555,DI_전체데이터!$A$3:$A$722&amp;DI_전체데이터!$D$3:$D$722,0)),"")</f>
        <v>-2.306695486936766</v>
      </c>
    </row>
    <row r="556" spans="1:10" x14ac:dyDescent="0.3">
      <c r="A556" s="98" t="s">
        <v>148</v>
      </c>
      <c r="B556" s="98" t="s">
        <v>89</v>
      </c>
      <c r="C556" s="98">
        <v>0.23234178416958601</v>
      </c>
      <c r="D556" s="98">
        <v>-0.112244874727828</v>
      </c>
      <c r="E556" s="98" cm="1">
        <f t="array" ref="E556">IFERROR(INDEX(DI_전체데이터!AM$3:AM$722,MATCH(A556&amp;B556,DI_전체데이터!$A$3:$A$722&amp;DI_전체데이터!$D$3:$D$722,0)),"")</f>
        <v>-1.389729613033762</v>
      </c>
      <c r="F556" s="98">
        <f t="shared" si="32"/>
        <v>0.25519163055981903</v>
      </c>
      <c r="G556" s="98">
        <f t="shared" si="33"/>
        <v>0.219307599292865</v>
      </c>
      <c r="H556" s="98">
        <f t="shared" si="34"/>
        <v>0.223681442361755</v>
      </c>
      <c r="I556" s="98">
        <f t="shared" si="35"/>
        <v>0.21844145823851799</v>
      </c>
      <c r="J556" s="98" cm="1">
        <f t="array" ref="J556">IFERROR(INDEX(DI_전체데이터!AN$3:AN$722,MATCH(A556&amp;B556,DI_전체데이터!$A$3:$A$722&amp;DI_전체데이터!$D$3:$D$722,0)),"")</f>
        <v>8.8357028046805008E-2</v>
      </c>
    </row>
    <row r="557" spans="1:10" x14ac:dyDescent="0.3">
      <c r="A557" s="98" t="s">
        <v>148</v>
      </c>
      <c r="B557" s="98" t="s">
        <v>90</v>
      </c>
      <c r="C557" s="98">
        <v>0.25519163055981903</v>
      </c>
      <c r="D557" s="98">
        <v>0.174807942202862</v>
      </c>
      <c r="E557" s="98" cm="1">
        <f t="array" ref="E557">IFERROR(INDEX(DI_전체데이터!AM$3:AM$722,MATCH(A557&amp;B557,DI_전체데이터!$A$3:$A$722&amp;DI_전체데이터!$D$3:$D$722,0)),"")</f>
        <v>-1.4359343216997069</v>
      </c>
      <c r="F557" s="98">
        <f t="shared" si="32"/>
        <v>0.219307599292865</v>
      </c>
      <c r="G557" s="98">
        <f t="shared" si="33"/>
        <v>0.223681442361755</v>
      </c>
      <c r="H557" s="98">
        <f t="shared" si="34"/>
        <v>0.21844145823851799</v>
      </c>
      <c r="I557" s="98">
        <f t="shared" si="35"/>
        <v>0.27843938215575698</v>
      </c>
      <c r="J557" s="98" cm="1">
        <f t="array" ref="J557">IFERROR(INDEX(DI_전체데이터!AN$3:AN$722,MATCH(A557&amp;B557,DI_전체데이터!$A$3:$A$722&amp;DI_전체데이터!$D$3:$D$722,0)),"")</f>
        <v>-0.99922264997303234</v>
      </c>
    </row>
    <row r="558" spans="1:10" x14ac:dyDescent="0.3">
      <c r="A558" s="98" t="s">
        <v>148</v>
      </c>
      <c r="B558" s="98" t="s">
        <v>91</v>
      </c>
      <c r="C558" s="98">
        <v>0.219307599292865</v>
      </c>
      <c r="D558" s="98">
        <v>-9.2050116062221896E-2</v>
      </c>
      <c r="E558" s="98" cm="1">
        <f t="array" ref="E558">IFERROR(INDEX(DI_전체데이터!AM$3:AM$722,MATCH(A558&amp;B558,DI_전체데이터!$A$3:$A$722&amp;DI_전체데이터!$D$3:$D$722,0)),"")</f>
        <v>1.0445818820962558</v>
      </c>
      <c r="F558" s="98">
        <f t="shared" si="32"/>
        <v>0.223681442361755</v>
      </c>
      <c r="G558" s="98">
        <f t="shared" si="33"/>
        <v>0.21844145823851799</v>
      </c>
      <c r="H558" s="98">
        <f t="shared" si="34"/>
        <v>0.27843938215575698</v>
      </c>
      <c r="I558" s="98">
        <f t="shared" si="35"/>
        <v>0.264637773746006</v>
      </c>
      <c r="J558" s="98" cm="1">
        <f t="array" ref="J558">IFERROR(INDEX(DI_전체데이터!AN$3:AN$722,MATCH(A558&amp;B558,DI_전체데이터!$A$3:$A$722&amp;DI_전체데이터!$D$3:$D$722,0)),"")</f>
        <v>0.94715717714901959</v>
      </c>
    </row>
    <row r="559" spans="1:10" x14ac:dyDescent="0.3">
      <c r="A559" s="98" t="s">
        <v>148</v>
      </c>
      <c r="B559" s="98" t="s">
        <v>92</v>
      </c>
      <c r="C559" s="98">
        <v>0.223681442361755</v>
      </c>
      <c r="D559" s="98">
        <v>5.4421751395655499E-2</v>
      </c>
      <c r="E559" s="98" cm="1">
        <f t="array" ref="E559">IFERROR(INDEX(DI_전체데이터!AM$3:AM$722,MATCH(A559&amp;B559,DI_전체데이터!$A$3:$A$722&amp;DI_전체데이터!$D$3:$D$722,0)),"")</f>
        <v>2.0955637926065598</v>
      </c>
      <c r="F559" s="98">
        <f t="shared" si="32"/>
        <v>0.21844145823851799</v>
      </c>
      <c r="G559" s="98">
        <f t="shared" si="33"/>
        <v>0.27843938215575698</v>
      </c>
      <c r="H559" s="98">
        <f t="shared" si="34"/>
        <v>0.264637773746006</v>
      </c>
      <c r="I559" s="98">
        <f t="shared" si="35"/>
        <v>0.35860077218602199</v>
      </c>
      <c r="J559" s="98" cm="1">
        <f t="array" ref="J559">IFERROR(INDEX(DI_전체데이터!AN$3:AN$722,MATCH(A559&amp;B559,DI_전체데이터!$A$3:$A$722&amp;DI_전체데이터!$D$3:$D$722,0)),"")</f>
        <v>1.782967292348566</v>
      </c>
    </row>
    <row r="560" spans="1:10" x14ac:dyDescent="0.3">
      <c r="A560" s="98" t="s">
        <v>148</v>
      </c>
      <c r="B560" s="98" t="s">
        <v>93</v>
      </c>
      <c r="C560" s="98">
        <v>0.21844145823851799</v>
      </c>
      <c r="D560" s="98">
        <v>-4.2462761632263001E-2</v>
      </c>
      <c r="E560" s="98" cm="1">
        <f t="array" ref="E560">IFERROR(INDEX(DI_전체데이터!AM$3:AM$722,MATCH(A560&amp;B560,DI_전체데이터!$A$3:$A$722&amp;DI_전체데이터!$D$3:$D$722,0)),"")</f>
        <v>0.95896360560824778</v>
      </c>
      <c r="F560" s="98">
        <f t="shared" si="32"/>
        <v>0.27843938215575698</v>
      </c>
      <c r="G560" s="98">
        <f t="shared" si="33"/>
        <v>0.264637773746006</v>
      </c>
      <c r="H560" s="98">
        <f t="shared" si="34"/>
        <v>0.35860077218602199</v>
      </c>
      <c r="I560" s="98">
        <f t="shared" si="35"/>
        <v>0.26430424141647102</v>
      </c>
      <c r="J560" s="98" cm="1">
        <f t="array" ref="J560">IFERROR(INDEX(DI_전체데이터!AN$3:AN$722,MATCH(A560&amp;B560,DI_전체데이터!$A$3:$A$722&amp;DI_전체데이터!$D$3:$D$722,0)),"")</f>
        <v>0.32907910876616286</v>
      </c>
    </row>
    <row r="561" spans="1:10" x14ac:dyDescent="0.3">
      <c r="A561" s="98" t="s">
        <v>148</v>
      </c>
      <c r="B561" s="98" t="s">
        <v>94</v>
      </c>
      <c r="C561" s="98">
        <v>0.27843938215575698</v>
      </c>
      <c r="D561" s="98">
        <v>3.4827354431811099E-2</v>
      </c>
      <c r="E561" s="98" cm="1">
        <f t="array" ref="E561">IFERROR(INDEX(DI_전체데이터!AM$3:AM$722,MATCH(A561&amp;B561,DI_전체데이터!$A$3:$A$722&amp;DI_전체데이터!$D$3:$D$722,0)),"")</f>
        <v>0.82456604780132414</v>
      </c>
      <c r="F561" s="98">
        <f t="shared" si="32"/>
        <v>0.264637773746006</v>
      </c>
      <c r="G561" s="98">
        <f t="shared" si="33"/>
        <v>0.35860077218602199</v>
      </c>
      <c r="H561" s="98">
        <f t="shared" si="34"/>
        <v>0.26430424141647102</v>
      </c>
      <c r="I561" s="98">
        <f t="shared" si="35"/>
        <v>0.20052144143279799</v>
      </c>
      <c r="J561" s="98" cm="1">
        <f t="array" ref="J561">IFERROR(INDEX(DI_전체데이터!AN$3:AN$722,MATCH(A561&amp;B561,DI_전체데이터!$A$3:$A$722&amp;DI_전체데이터!$D$3:$D$722,0)),"")</f>
        <v>3.3600388671820971</v>
      </c>
    </row>
    <row r="562" spans="1:10" x14ac:dyDescent="0.3">
      <c r="A562" s="98" t="s">
        <v>148</v>
      </c>
      <c r="B562" s="98" t="s">
        <v>95</v>
      </c>
      <c r="C562" s="98">
        <v>0.264637773746006</v>
      </c>
      <c r="D562" s="98">
        <v>-9.5541334858554497E-2</v>
      </c>
      <c r="E562" s="98" cm="1">
        <f t="array" ref="E562">IFERROR(INDEX(DI_전체데이터!AM$3:AM$722,MATCH(A562&amp;B562,DI_전체데이터!$A$3:$A$722&amp;DI_전체데이터!$D$3:$D$722,0)),"")</f>
        <v>1.2119939367566031</v>
      </c>
      <c r="F562" s="98">
        <f t="shared" si="32"/>
        <v>0.35860077218602199</v>
      </c>
      <c r="G562" s="98">
        <f t="shared" si="33"/>
        <v>0.26430424141647102</v>
      </c>
      <c r="H562" s="98">
        <f t="shared" si="34"/>
        <v>0.20052144143279799</v>
      </c>
      <c r="I562" s="98" t="str">
        <f t="shared" si="35"/>
        <v/>
      </c>
      <c r="J562" s="98" cm="1">
        <f t="array" ref="J562">IFERROR(INDEX(DI_전체데이터!AN$3:AN$722,MATCH(A562&amp;B562,DI_전체데이터!$A$3:$A$722&amp;DI_전체데이터!$D$3:$D$722,0)),"")</f>
        <v>7.4510533683217028E-2</v>
      </c>
    </row>
    <row r="563" spans="1:10" x14ac:dyDescent="0.3">
      <c r="A563" s="98" t="s">
        <v>148</v>
      </c>
      <c r="B563" s="98" t="s">
        <v>96</v>
      </c>
      <c r="C563" s="98">
        <v>0.35860077218602199</v>
      </c>
      <c r="D563" s="98">
        <v>6.5116279505201102E-2</v>
      </c>
      <c r="E563" s="98" cm="1">
        <f t="array" ref="E563">IFERROR(INDEX(DI_전체데이터!AM$3:AM$722,MATCH(A563&amp;B563,DI_전체데이터!$A$3:$A$722&amp;DI_전체데이터!$D$3:$D$722,0)),"")</f>
        <v>0.9610757078390274</v>
      </c>
      <c r="F563" s="98">
        <f t="shared" si="32"/>
        <v>0.26430424141647102</v>
      </c>
      <c r="G563" s="98">
        <f t="shared" si="33"/>
        <v>0.20052144143279799</v>
      </c>
      <c r="H563" s="98" t="str">
        <f t="shared" si="34"/>
        <v/>
      </c>
      <c r="I563" s="98" t="str">
        <f t="shared" si="35"/>
        <v/>
      </c>
      <c r="J563" s="98" cm="1">
        <f t="array" ref="J563">IFERROR(INDEX(DI_전체데이터!AN$3:AN$722,MATCH(A563&amp;B563,DI_전체데이터!$A$3:$A$722&amp;DI_전체데이터!$D$3:$D$722,0)),"")</f>
        <v>-0.1968029996788252</v>
      </c>
    </row>
    <row r="564" spans="1:10" x14ac:dyDescent="0.3">
      <c r="A564" s="98" t="s">
        <v>148</v>
      </c>
      <c r="B564" s="98" t="s">
        <v>97</v>
      </c>
      <c r="C564" s="98">
        <v>0.26430424141647102</v>
      </c>
      <c r="D564" s="98">
        <v>-6.5501901298092797E-3</v>
      </c>
      <c r="E564" s="98" cm="1">
        <f t="array" ref="E564">IFERROR(INDEX(DI_전체데이터!AM$3:AM$722,MATCH(A564&amp;B564,DI_전체데이터!$A$3:$A$722&amp;DI_전체데이터!$D$3:$D$722,0)),"")</f>
        <v>-0.65685588576767728</v>
      </c>
      <c r="F564" s="98">
        <f t="shared" si="32"/>
        <v>0.20052144143279799</v>
      </c>
      <c r="G564" s="98" t="str">
        <f t="shared" si="33"/>
        <v/>
      </c>
      <c r="H564" s="98" t="str">
        <f t="shared" si="34"/>
        <v/>
      </c>
      <c r="I564" s="98" t="str">
        <f t="shared" si="35"/>
        <v/>
      </c>
      <c r="J564" s="98" cm="1">
        <f t="array" ref="J564">IFERROR(INDEX(DI_전체데이터!AN$3:AN$722,MATCH(A564&amp;B564,DI_전체데이터!$A$3:$A$722&amp;DI_전체데이터!$D$3:$D$722,0)),"")</f>
        <v>-0.40201469036720644</v>
      </c>
    </row>
    <row r="565" spans="1:10" x14ac:dyDescent="0.3">
      <c r="A565" s="98" t="s">
        <v>148</v>
      </c>
      <c r="B565" s="98" t="s">
        <v>98</v>
      </c>
      <c r="C565" s="98">
        <v>0.20052144143279799</v>
      </c>
      <c r="D565" s="98">
        <v>-6.6079894746017198E-3</v>
      </c>
      <c r="E565" s="98" cm="1">
        <f t="array" ref="E565">IFERROR(INDEX(DI_전체데이터!AM$3:AM$722,MATCH(A565&amp;B565,DI_전체데이터!$A$3:$A$722&amp;DI_전체데이터!$D$3:$D$722,0)),"")</f>
        <v>0.44555087126735826</v>
      </c>
      <c r="F565" s="98" t="str">
        <f t="shared" si="32"/>
        <v/>
      </c>
      <c r="G565" s="98" t="str">
        <f t="shared" si="33"/>
        <v/>
      </c>
      <c r="H565" s="98" t="str">
        <f t="shared" si="34"/>
        <v/>
      </c>
      <c r="I565" s="98" t="str">
        <f t="shared" si="35"/>
        <v/>
      </c>
      <c r="J565" s="98" cm="1">
        <f t="array" ref="J565">IFERROR(INDEX(DI_전체데이터!AN$3:AN$722,MATCH(A565&amp;B565,DI_전체데이터!$A$3:$A$722&amp;DI_전체데이터!$D$3:$D$722,0)),"")</f>
        <v>0.14582723388123586</v>
      </c>
    </row>
    <row r="566" spans="1:10" x14ac:dyDescent="0.3">
      <c r="A566" s="98" t="s">
        <v>149</v>
      </c>
      <c r="B566" s="98" t="s">
        <v>87</v>
      </c>
      <c r="C566" s="98">
        <v>0.36039071420788898</v>
      </c>
      <c r="D566" s="98">
        <v>0.36293347402693099</v>
      </c>
      <c r="E566" s="98" cm="1">
        <f t="array" ref="E566">IFERROR(INDEX(DI_전체데이터!AM$3:AM$722,MATCH(A566&amp;B566,DI_전체데이터!$A$3:$A$722&amp;DI_전체데이터!$D$3:$D$722,0)),"")</f>
        <v>0.40424151075469172</v>
      </c>
      <c r="F566" s="98">
        <f t="shared" si="32"/>
        <v>0.40564082009520103</v>
      </c>
      <c r="G566" s="98">
        <f t="shared" si="33"/>
        <v>0.62429208169528505</v>
      </c>
      <c r="H566" s="98">
        <f t="shared" si="34"/>
        <v>0.60873925200708101</v>
      </c>
      <c r="I566" s="98">
        <f t="shared" si="35"/>
        <v>0.302834461125912</v>
      </c>
      <c r="J566" s="98" cm="1">
        <f t="array" ref="J566">IFERROR(INDEX(DI_전체데이터!AN$3:AN$722,MATCH(A566&amp;B566,DI_전체데이터!$A$3:$A$722&amp;DI_전체데이터!$D$3:$D$722,0)),"")</f>
        <v>-2.1053117889670725</v>
      </c>
    </row>
    <row r="567" spans="1:10" x14ac:dyDescent="0.3">
      <c r="A567" s="98" t="s">
        <v>149</v>
      </c>
      <c r="B567" s="98" t="s">
        <v>88</v>
      </c>
      <c r="C567" s="98">
        <v>0.40564082009520103</v>
      </c>
      <c r="D567" s="98">
        <v>-3.81001412332826E-3</v>
      </c>
      <c r="E567" s="98" cm="1">
        <f t="array" ref="E567">IFERROR(INDEX(DI_전체데이터!AM$3:AM$722,MATCH(A567&amp;B567,DI_전체데이터!$A$3:$A$722&amp;DI_전체데이터!$D$3:$D$722,0)),"")</f>
        <v>-1.802495566831678</v>
      </c>
      <c r="F567" s="98">
        <f t="shared" si="32"/>
        <v>0.62429208169528505</v>
      </c>
      <c r="G567" s="98">
        <f t="shared" si="33"/>
        <v>0.60873925200708101</v>
      </c>
      <c r="H567" s="98">
        <f t="shared" si="34"/>
        <v>0.302834461125912</v>
      </c>
      <c r="I567" s="98">
        <f t="shared" si="35"/>
        <v>0.23978746808606999</v>
      </c>
      <c r="J567" s="98" cm="1">
        <f t="array" ref="J567">IFERROR(INDEX(DI_전체데이터!AN$3:AN$722,MATCH(A567&amp;B567,DI_전체데이터!$A$3:$A$722&amp;DI_전체데이터!$D$3:$D$722,0)),"")</f>
        <v>-2.4075363327545531</v>
      </c>
    </row>
    <row r="568" spans="1:10" x14ac:dyDescent="0.3">
      <c r="A568" s="98" t="s">
        <v>149</v>
      </c>
      <c r="B568" s="98" t="s">
        <v>89</v>
      </c>
      <c r="C568" s="98">
        <v>0.62429208169528505</v>
      </c>
      <c r="D568" s="98">
        <v>0.33704722068168302</v>
      </c>
      <c r="E568" s="98" cm="1">
        <f t="array" ref="E568">IFERROR(INDEX(DI_전체데이터!AM$3:AM$722,MATCH(A568&amp;B568,DI_전체데이터!$A$3:$A$722&amp;DI_전체데이터!$D$3:$D$722,0)),"")</f>
        <v>-1.3014978262093329</v>
      </c>
      <c r="F568" s="98">
        <f t="shared" si="32"/>
        <v>0.60873925200708101</v>
      </c>
      <c r="G568" s="98">
        <f t="shared" si="33"/>
        <v>0.302834461125912</v>
      </c>
      <c r="H568" s="98">
        <f t="shared" si="34"/>
        <v>0.23978746808606999</v>
      </c>
      <c r="I568" s="98">
        <f t="shared" si="35"/>
        <v>0.44852586595927402</v>
      </c>
      <c r="J568" s="98" cm="1">
        <f t="array" ref="J568">IFERROR(INDEX(DI_전체데이터!AN$3:AN$722,MATCH(A568&amp;B568,DI_전체데이터!$A$3:$A$722&amp;DI_전체데이터!$D$3:$D$722,0)),"")</f>
        <v>-1.563466356890945</v>
      </c>
    </row>
    <row r="569" spans="1:10" x14ac:dyDescent="0.3">
      <c r="A569" s="98" t="s">
        <v>149</v>
      </c>
      <c r="B569" s="98" t="s">
        <v>90</v>
      </c>
      <c r="C569" s="98">
        <v>0.60873925200708101</v>
      </c>
      <c r="D569" s="98">
        <v>-2.25049449073585E-2</v>
      </c>
      <c r="E569" s="98" cm="1">
        <f t="array" ref="E569">IFERROR(INDEX(DI_전체데이터!AM$3:AM$722,MATCH(A569&amp;B569,DI_전체데이터!$A$3:$A$722&amp;DI_전체데이터!$D$3:$D$722,0)),"")</f>
        <v>-1.6047968963806891</v>
      </c>
      <c r="F569" s="98">
        <f t="shared" si="32"/>
        <v>0.302834461125912</v>
      </c>
      <c r="G569" s="98">
        <f t="shared" si="33"/>
        <v>0.23978746808606999</v>
      </c>
      <c r="H569" s="98">
        <f t="shared" si="34"/>
        <v>0.44852586595927402</v>
      </c>
      <c r="I569" s="98">
        <f t="shared" si="35"/>
        <v>0.44030155593949299</v>
      </c>
      <c r="J569" s="98" cm="1">
        <f t="array" ref="J569">IFERROR(INDEX(DI_전체데이터!AN$3:AN$722,MATCH(A569&amp;B569,DI_전체데이터!$A$3:$A$722&amp;DI_전체데이터!$D$3:$D$722,0)),"")</f>
        <v>-1.0113903424319497</v>
      </c>
    </row>
    <row r="570" spans="1:10" x14ac:dyDescent="0.3">
      <c r="A570" s="98" t="s">
        <v>149</v>
      </c>
      <c r="B570" s="98" t="s">
        <v>91</v>
      </c>
      <c r="C570" s="98">
        <v>0.302834461125912</v>
      </c>
      <c r="D570" s="98">
        <v>-0.125042460588355</v>
      </c>
      <c r="E570" s="98" cm="1">
        <f t="array" ref="E570">IFERROR(INDEX(DI_전체데이터!AM$3:AM$722,MATCH(A570&amp;B570,DI_전체데이터!$A$3:$A$722&amp;DI_전체데이터!$D$3:$D$722,0)),"")</f>
        <v>0.36008264922793143</v>
      </c>
      <c r="F570" s="98">
        <f t="shared" si="32"/>
        <v>0.23978746808606999</v>
      </c>
      <c r="G570" s="98">
        <f t="shared" si="33"/>
        <v>0.44852586595927402</v>
      </c>
      <c r="H570" s="98">
        <f t="shared" si="34"/>
        <v>0.44030155593949299</v>
      </c>
      <c r="I570" s="98">
        <f t="shared" si="35"/>
        <v>0.48970818716292402</v>
      </c>
      <c r="J570" s="98" cm="1">
        <f t="array" ref="J570">IFERROR(INDEX(DI_전체데이터!AN$3:AN$722,MATCH(A570&amp;B570,DI_전체데이터!$A$3:$A$722&amp;DI_전체데이터!$D$3:$D$722,0)),"")</f>
        <v>-0.71537021589679417</v>
      </c>
    </row>
    <row r="571" spans="1:10" x14ac:dyDescent="0.3">
      <c r="A571" s="98" t="s">
        <v>149</v>
      </c>
      <c r="B571" s="98" t="s">
        <v>92</v>
      </c>
      <c r="C571" s="98">
        <v>0.23978746808606999</v>
      </c>
      <c r="D571" s="98">
        <v>-0.125573269031164</v>
      </c>
      <c r="E571" s="98" cm="1">
        <f t="array" ref="E571">IFERROR(INDEX(DI_전체데이터!AM$3:AM$722,MATCH(A571&amp;B571,DI_전체데이터!$A$3:$A$722&amp;DI_전체데이터!$D$3:$D$722,0)),"")</f>
        <v>-0.21673058987207966</v>
      </c>
      <c r="F571" s="98">
        <f t="shared" si="32"/>
        <v>0.44852586595927402</v>
      </c>
      <c r="G571" s="98">
        <f t="shared" si="33"/>
        <v>0.44030155593949299</v>
      </c>
      <c r="H571" s="98">
        <f t="shared" si="34"/>
        <v>0.48970818716292402</v>
      </c>
      <c r="I571" s="98">
        <f t="shared" si="35"/>
        <v>0.33256681057082499</v>
      </c>
      <c r="J571" s="98" cm="1">
        <f t="array" ref="J571">IFERROR(INDEX(DI_전체데이터!AN$3:AN$722,MATCH(A571&amp;B571,DI_전체데이터!$A$3:$A$722&amp;DI_전체데이터!$D$3:$D$722,0)),"")</f>
        <v>-1.3796536575953389</v>
      </c>
    </row>
    <row r="572" spans="1:10" x14ac:dyDescent="0.3">
      <c r="A572" s="98" t="s">
        <v>149</v>
      </c>
      <c r="B572" s="98" t="s">
        <v>93</v>
      </c>
      <c r="C572" s="98">
        <v>0.44852586595927402</v>
      </c>
      <c r="D572" s="98">
        <v>4.5963661322198299E-2</v>
      </c>
      <c r="E572" s="98" cm="1">
        <f t="array" ref="E572">IFERROR(INDEX(DI_전체데이터!AM$3:AM$722,MATCH(A572&amp;B572,DI_전체데이터!$A$3:$A$722&amp;DI_전체데이터!$D$3:$D$722,0)),"")</f>
        <v>-0.22637835166632608</v>
      </c>
      <c r="F572" s="98">
        <f t="shared" si="32"/>
        <v>0.44030155593949299</v>
      </c>
      <c r="G572" s="98">
        <f t="shared" si="33"/>
        <v>0.48970818716292402</v>
      </c>
      <c r="H572" s="98">
        <f t="shared" si="34"/>
        <v>0.33256681057082499</v>
      </c>
      <c r="I572" s="98">
        <f t="shared" si="35"/>
        <v>0.35467015407647801</v>
      </c>
      <c r="J572" s="98" cm="1">
        <f t="array" ref="J572">IFERROR(INDEX(DI_전체데이터!AN$3:AN$722,MATCH(A572&amp;B572,DI_전체데이터!$A$3:$A$722&amp;DI_전체데이터!$D$3:$D$722,0)),"")</f>
        <v>0.21877837399178368</v>
      </c>
    </row>
    <row r="573" spans="1:10" x14ac:dyDescent="0.3">
      <c r="A573" s="98" t="s">
        <v>149</v>
      </c>
      <c r="B573" s="98" t="s">
        <v>94</v>
      </c>
      <c r="C573" s="98">
        <v>0.44030155593949299</v>
      </c>
      <c r="D573" s="98">
        <v>-0.32490015176203102</v>
      </c>
      <c r="E573" s="98" cm="1">
        <f t="array" ref="E573">IFERROR(INDEX(DI_전체데이터!AM$3:AM$722,MATCH(A573&amp;B573,DI_전체데이터!$A$3:$A$722&amp;DI_전체데이터!$D$3:$D$722,0)),"")</f>
        <v>-0.3991840624238514</v>
      </c>
      <c r="F573" s="98">
        <f t="shared" si="32"/>
        <v>0.48970818716292402</v>
      </c>
      <c r="G573" s="98">
        <f t="shared" si="33"/>
        <v>0.33256681057082499</v>
      </c>
      <c r="H573" s="98">
        <f t="shared" si="34"/>
        <v>0.35467015407647801</v>
      </c>
      <c r="I573" s="98">
        <f t="shared" si="35"/>
        <v>0.35795542675805703</v>
      </c>
      <c r="J573" s="98" cm="1">
        <f t="array" ref="J573">IFERROR(INDEX(DI_전체데이터!AN$3:AN$722,MATCH(A573&amp;B573,DI_전체데이터!$A$3:$A$722&amp;DI_전체데이터!$D$3:$D$722,0)),"")</f>
        <v>-0.55189421266629313</v>
      </c>
    </row>
    <row r="574" spans="1:10" x14ac:dyDescent="0.3">
      <c r="A574" s="98" t="s">
        <v>149</v>
      </c>
      <c r="B574" s="98" t="s">
        <v>95</v>
      </c>
      <c r="C574" s="98">
        <v>0.48970818716292402</v>
      </c>
      <c r="D574" s="98">
        <v>0.123964220760356</v>
      </c>
      <c r="E574" s="98" cm="1">
        <f t="array" ref="E574">IFERROR(INDEX(DI_전체데이터!AM$3:AM$722,MATCH(A574&amp;B574,DI_전체데이터!$A$3:$A$722&amp;DI_전체데이터!$D$3:$D$722,0)),"")</f>
        <v>-1.1759308555054333</v>
      </c>
      <c r="F574" s="98">
        <f t="shared" si="32"/>
        <v>0.33256681057082499</v>
      </c>
      <c r="G574" s="98">
        <f t="shared" si="33"/>
        <v>0.35467015407647801</v>
      </c>
      <c r="H574" s="98">
        <f t="shared" si="34"/>
        <v>0.35795542675805703</v>
      </c>
      <c r="I574" s="98" t="str">
        <f t="shared" si="35"/>
        <v/>
      </c>
      <c r="J574" s="98" cm="1">
        <f t="array" ref="J574">IFERROR(INDEX(DI_전체데이터!AN$3:AN$722,MATCH(A574&amp;B574,DI_전체데이터!$A$3:$A$722&amp;DI_전체데이터!$D$3:$D$722,0)),"")</f>
        <v>-1.6958804255018303</v>
      </c>
    </row>
    <row r="575" spans="1:10" x14ac:dyDescent="0.3">
      <c r="A575" s="98" t="s">
        <v>149</v>
      </c>
      <c r="B575" s="98" t="s">
        <v>96</v>
      </c>
      <c r="C575" s="98">
        <v>0.33256681057082499</v>
      </c>
      <c r="D575" s="98">
        <v>-5.64217873208308E-2</v>
      </c>
      <c r="E575" s="98" cm="1">
        <f t="array" ref="E575">IFERROR(INDEX(DI_전체데이터!AM$3:AM$722,MATCH(A575&amp;B575,DI_전체데이터!$A$3:$A$722&amp;DI_전체데이터!$D$3:$D$722,0)),"")</f>
        <v>-2.8382738406699941</v>
      </c>
      <c r="F575" s="98">
        <f t="shared" si="32"/>
        <v>0.35467015407647801</v>
      </c>
      <c r="G575" s="98">
        <f t="shared" si="33"/>
        <v>0.35795542675805703</v>
      </c>
      <c r="H575" s="98" t="str">
        <f t="shared" si="34"/>
        <v/>
      </c>
      <c r="I575" s="98" t="str">
        <f t="shared" si="35"/>
        <v/>
      </c>
      <c r="J575" s="98" cm="1">
        <f t="array" ref="J575">IFERROR(INDEX(DI_전체데이터!AN$3:AN$722,MATCH(A575&amp;B575,DI_전체데이터!$A$3:$A$722&amp;DI_전체데이터!$D$3:$D$722,0)),"")</f>
        <v>-2.9803347365986244</v>
      </c>
    </row>
    <row r="576" spans="1:10" x14ac:dyDescent="0.3">
      <c r="A576" s="98" t="s">
        <v>149</v>
      </c>
      <c r="B576" s="98" t="s">
        <v>97</v>
      </c>
      <c r="C576" s="98">
        <v>0.35467015407647801</v>
      </c>
      <c r="D576" s="98">
        <v>8.2372994546340197E-3</v>
      </c>
      <c r="E576" s="98" cm="1">
        <f t="array" ref="E576">IFERROR(INDEX(DI_전체데이터!AM$3:AM$722,MATCH(A576&amp;B576,DI_전체데이터!$A$3:$A$722&amp;DI_전체데이터!$D$3:$D$722,0)),"")</f>
        <v>-3.4009794862885467</v>
      </c>
      <c r="F576" s="98">
        <f t="shared" si="32"/>
        <v>0.35795542675805703</v>
      </c>
      <c r="G576" s="98" t="str">
        <f t="shared" si="33"/>
        <v/>
      </c>
      <c r="H576" s="98" t="str">
        <f t="shared" si="34"/>
        <v/>
      </c>
      <c r="I576" s="98" t="str">
        <f t="shared" si="35"/>
        <v/>
      </c>
      <c r="J576" s="98" cm="1">
        <f t="array" ref="J576">IFERROR(INDEX(DI_전체데이터!AN$3:AN$722,MATCH(A576&amp;B576,DI_전체데이터!$A$3:$A$722&amp;DI_전체데이터!$D$3:$D$722,0)),"")</f>
        <v>-7.0905885321083684</v>
      </c>
    </row>
    <row r="577" spans="1:10" x14ac:dyDescent="0.3">
      <c r="A577" s="98" t="s">
        <v>149</v>
      </c>
      <c r="B577" s="98" t="s">
        <v>98</v>
      </c>
      <c r="C577" s="98">
        <v>0.35795542675805703</v>
      </c>
      <c r="D577" s="98">
        <v>0.118333346976266</v>
      </c>
      <c r="E577" s="98" cm="1">
        <f t="array" ref="E577">IFERROR(INDEX(DI_전체데이터!AM$3:AM$722,MATCH(A577&amp;B577,DI_전체데이터!$A$3:$A$722&amp;DI_전체데이터!$D$3:$D$722,0)),"")</f>
        <v>-3.1390242612175667</v>
      </c>
      <c r="F577" s="98" t="str">
        <f t="shared" si="32"/>
        <v/>
      </c>
      <c r="G577" s="98" t="str">
        <f t="shared" si="33"/>
        <v/>
      </c>
      <c r="H577" s="98" t="str">
        <f t="shared" si="34"/>
        <v/>
      </c>
      <c r="I577" s="98" t="str">
        <f t="shared" si="35"/>
        <v/>
      </c>
      <c r="J577" s="98" cm="1">
        <f t="array" ref="J577">IFERROR(INDEX(DI_전체데이터!AN$3:AN$722,MATCH(A577&amp;B577,DI_전체데이터!$A$3:$A$722&amp;DI_전체데이터!$D$3:$D$722,0)),"")</f>
        <v>0.61613733447240038</v>
      </c>
    </row>
    <row r="578" spans="1:10" x14ac:dyDescent="0.3">
      <c r="A578" s="98" t="s">
        <v>150</v>
      </c>
      <c r="B578" s="98" t="s">
        <v>87</v>
      </c>
      <c r="C578" s="98">
        <v>0.375535809637771</v>
      </c>
      <c r="D578" s="98">
        <v>0.139573145298174</v>
      </c>
      <c r="E578" s="98" cm="1">
        <f t="array" ref="E578">IFERROR(INDEX(DI_전체데이터!AM$3:AM$722,MATCH(A578&amp;B578,DI_전체데이터!$A$3:$A$722&amp;DI_전체데이터!$D$3:$D$722,0)),"")</f>
        <v>-0.26005453877837498</v>
      </c>
      <c r="F578" s="98">
        <f t="shared" si="32"/>
        <v>0.279470044063095</v>
      </c>
      <c r="G578" s="98">
        <f t="shared" si="33"/>
        <v>0.29552304744184699</v>
      </c>
      <c r="H578" s="98">
        <f t="shared" si="34"/>
        <v>0.29110019255740499</v>
      </c>
      <c r="I578" s="98">
        <f t="shared" si="35"/>
        <v>0.35695428638119397</v>
      </c>
      <c r="J578" s="98" cm="1">
        <f t="array" ref="J578">IFERROR(INDEX(DI_전체데이터!AN$3:AN$722,MATCH(A578&amp;B578,DI_전체데이터!$A$3:$A$722&amp;DI_전체데이터!$D$3:$D$722,0)),"")</f>
        <v>4.2882407030999437E-2</v>
      </c>
    </row>
    <row r="579" spans="1:10" x14ac:dyDescent="0.3">
      <c r="A579" s="98" t="s">
        <v>150</v>
      </c>
      <c r="B579" s="98" t="s">
        <v>88</v>
      </c>
      <c r="C579" s="98">
        <v>0.279470044063095</v>
      </c>
      <c r="D579" s="98">
        <v>-3.4334806276324702E-2</v>
      </c>
      <c r="E579" s="98" cm="1">
        <f t="array" ref="E579">IFERROR(INDEX(DI_전체데이터!AM$3:AM$722,MATCH(A579&amp;B579,DI_전체데이터!$A$3:$A$722&amp;DI_전체데이터!$D$3:$D$722,0)),"")</f>
        <v>1.1207391532315429</v>
      </c>
      <c r="F579" s="98">
        <f t="shared" ref="F579:F642" si="36">IF(A580=A579,C580,"")</f>
        <v>0.29552304744184699</v>
      </c>
      <c r="G579" s="98">
        <f t="shared" ref="G579:G642" si="37">IF(AND(A581=A579),C581,"")</f>
        <v>0.29110019255740499</v>
      </c>
      <c r="H579" s="98">
        <f t="shared" ref="H579:H642" si="38">IF(A582=A579,C582,"")</f>
        <v>0.35695428638119397</v>
      </c>
      <c r="I579" s="98">
        <f t="shared" ref="I579:I642" si="39">IF(A583=A579,C583,"")</f>
        <v>0.242349193752526</v>
      </c>
      <c r="J579" s="98" cm="1">
        <f t="array" ref="J579">IFERROR(INDEX(DI_전체데이터!AN$3:AN$722,MATCH(A579&amp;B579,DI_전체데이터!$A$3:$A$722&amp;DI_전체데이터!$D$3:$D$722,0)),"")</f>
        <v>-1.1817138046553506</v>
      </c>
    </row>
    <row r="580" spans="1:10" x14ac:dyDescent="0.3">
      <c r="A580" s="98" t="s">
        <v>150</v>
      </c>
      <c r="B580" s="98" t="s">
        <v>89</v>
      </c>
      <c r="C580" s="98">
        <v>0.29552304744184699</v>
      </c>
      <c r="D580" s="98">
        <v>0.11094892875986399</v>
      </c>
      <c r="E580" s="98" cm="1">
        <f t="array" ref="E580">IFERROR(INDEX(DI_전체데이터!AM$3:AM$722,MATCH(A580&amp;B580,DI_전체데이터!$A$3:$A$722&amp;DI_전체데이터!$D$3:$D$722,0)),"")</f>
        <v>-1.5544232242103049</v>
      </c>
      <c r="F580" s="98">
        <f t="shared" si="36"/>
        <v>0.29110019255740499</v>
      </c>
      <c r="G580" s="98">
        <f t="shared" si="37"/>
        <v>0.35695428638119397</v>
      </c>
      <c r="H580" s="98">
        <f t="shared" si="38"/>
        <v>0.242349193752526</v>
      </c>
      <c r="I580" s="98">
        <f t="shared" si="39"/>
        <v>0.32772623862862599</v>
      </c>
      <c r="J580" s="98" cm="1">
        <f t="array" ref="J580">IFERROR(INDEX(DI_전체데이터!AN$3:AN$722,MATCH(A580&amp;B580,DI_전체데이터!$A$3:$A$722&amp;DI_전체데이터!$D$3:$D$722,0)),"")</f>
        <v>-0.45351369123040486</v>
      </c>
    </row>
    <row r="581" spans="1:10" x14ac:dyDescent="0.3">
      <c r="A581" s="98" t="s">
        <v>150</v>
      </c>
      <c r="B581" s="98" t="s">
        <v>90</v>
      </c>
      <c r="C581" s="98">
        <v>0.29110019255740499</v>
      </c>
      <c r="D581" s="98">
        <v>-4.0927458133483896E-3</v>
      </c>
      <c r="E581" s="98" cm="1">
        <f t="array" ref="E581">IFERROR(INDEX(DI_전체데이터!AM$3:AM$722,MATCH(A581&amp;B581,DI_전체데이터!$A$3:$A$722&amp;DI_전체데이터!$D$3:$D$722,0)),"")</f>
        <v>-0.25399777154434794</v>
      </c>
      <c r="F581" s="98">
        <f t="shared" si="36"/>
        <v>0.35695428638119397</v>
      </c>
      <c r="G581" s="98">
        <f t="shared" si="37"/>
        <v>0.242349193752526</v>
      </c>
      <c r="H581" s="98">
        <f t="shared" si="38"/>
        <v>0.32772623862862599</v>
      </c>
      <c r="I581" s="98">
        <f t="shared" si="39"/>
        <v>0.451061720001523</v>
      </c>
      <c r="J581" s="98" cm="1">
        <f t="array" ref="J581">IFERROR(INDEX(DI_전체데이터!AN$3:AN$722,MATCH(A581&amp;B581,DI_전체데이터!$A$3:$A$722&amp;DI_전체데이터!$D$3:$D$722,0)),"")</f>
        <v>-0.57360952145493749</v>
      </c>
    </row>
    <row r="582" spans="1:10" x14ac:dyDescent="0.3">
      <c r="A582" s="98" t="s">
        <v>150</v>
      </c>
      <c r="B582" s="98" t="s">
        <v>91</v>
      </c>
      <c r="C582" s="98">
        <v>0.35695428638119397</v>
      </c>
      <c r="D582" s="98">
        <v>-0.103652130149882</v>
      </c>
      <c r="E582" s="98" cm="1">
        <f t="array" ref="E582">IFERROR(INDEX(DI_전체데이터!AM$3:AM$722,MATCH(A582&amp;B582,DI_전체데이터!$A$3:$A$722&amp;DI_전체데이터!$D$3:$D$722,0)),"")</f>
        <v>-1.1760585910585599</v>
      </c>
      <c r="F582" s="98">
        <f t="shared" si="36"/>
        <v>0.242349193752526</v>
      </c>
      <c r="G582" s="98">
        <f t="shared" si="37"/>
        <v>0.32772623862862599</v>
      </c>
      <c r="H582" s="98">
        <f t="shared" si="38"/>
        <v>0.451061720001523</v>
      </c>
      <c r="I582" s="98">
        <f t="shared" si="39"/>
        <v>0.53324414994623504</v>
      </c>
      <c r="J582" s="98" cm="1">
        <f t="array" ref="J582">IFERROR(INDEX(DI_전체데이터!AN$3:AN$722,MATCH(A582&amp;B582,DI_전체데이터!$A$3:$A$722&amp;DI_전체데이터!$D$3:$D$722,0)),"")</f>
        <v>-1.0014278650223529E-2</v>
      </c>
    </row>
    <row r="583" spans="1:10" x14ac:dyDescent="0.3">
      <c r="A583" s="98" t="s">
        <v>150</v>
      </c>
      <c r="B583" s="98" t="s">
        <v>92</v>
      </c>
      <c r="C583" s="98">
        <v>0.242349193752526</v>
      </c>
      <c r="D583" s="98">
        <v>-0.11026034741775299</v>
      </c>
      <c r="E583" s="98" cm="1">
        <f t="array" ref="E583">IFERROR(INDEX(DI_전체데이터!AM$3:AM$722,MATCH(A583&amp;B583,DI_전체데이터!$A$3:$A$722&amp;DI_전체데이터!$D$3:$D$722,0)),"")</f>
        <v>0.9670399826810151</v>
      </c>
      <c r="F583" s="98">
        <f t="shared" si="36"/>
        <v>0.32772623862862599</v>
      </c>
      <c r="G583" s="98">
        <f t="shared" si="37"/>
        <v>0.451061720001523</v>
      </c>
      <c r="H583" s="98">
        <f t="shared" si="38"/>
        <v>0.53324414994623504</v>
      </c>
      <c r="I583" s="98">
        <f t="shared" si="39"/>
        <v>0.42544672589013299</v>
      </c>
      <c r="J583" s="98" cm="1">
        <f t="array" ref="J583">IFERROR(INDEX(DI_전체데이터!AN$3:AN$722,MATCH(A583&amp;B583,DI_전체데이터!$A$3:$A$722&amp;DI_전체데이터!$D$3:$D$722,0)),"")</f>
        <v>0.11768762082186301</v>
      </c>
    </row>
    <row r="584" spans="1:10" x14ac:dyDescent="0.3">
      <c r="A584" s="98" t="s">
        <v>150</v>
      </c>
      <c r="B584" s="98" t="s">
        <v>93</v>
      </c>
      <c r="C584" s="98">
        <v>0.32772623862862599</v>
      </c>
      <c r="D584" s="98">
        <v>-4.7781538166079301E-2</v>
      </c>
      <c r="E584" s="98" cm="1">
        <f t="array" ref="E584">IFERROR(INDEX(DI_전체데이터!AM$3:AM$722,MATCH(A584&amp;B584,DI_전체데이터!$A$3:$A$722&amp;DI_전체데이터!$D$3:$D$722,0)),"")</f>
        <v>0.50094556203170015</v>
      </c>
      <c r="F584" s="98">
        <f t="shared" si="36"/>
        <v>0.451061720001523</v>
      </c>
      <c r="G584" s="98">
        <f t="shared" si="37"/>
        <v>0.53324414994623504</v>
      </c>
      <c r="H584" s="98">
        <f t="shared" si="38"/>
        <v>0.42544672589013299</v>
      </c>
      <c r="I584" s="98">
        <f t="shared" si="39"/>
        <v>0.46098059613873099</v>
      </c>
      <c r="J584" s="98" cm="1">
        <f t="array" ref="J584">IFERROR(INDEX(DI_전체데이터!AN$3:AN$722,MATCH(A584&amp;B584,DI_전체데이터!$A$3:$A$722&amp;DI_전체데이터!$D$3:$D$722,0)),"")</f>
        <v>-1.2209805667475992</v>
      </c>
    </row>
    <row r="585" spans="1:10" x14ac:dyDescent="0.3">
      <c r="A585" s="98" t="s">
        <v>150</v>
      </c>
      <c r="B585" s="98" t="s">
        <v>94</v>
      </c>
      <c r="C585" s="98">
        <v>0.451061720001523</v>
      </c>
      <c r="D585" s="98">
        <v>-0.24551975029582801</v>
      </c>
      <c r="E585" s="98" cm="1">
        <f t="array" ref="E585">IFERROR(INDEX(DI_전체데이터!AM$3:AM$722,MATCH(A585&amp;B585,DI_전체데이터!$A$3:$A$722&amp;DI_전체데이터!$D$3:$D$722,0)),"")</f>
        <v>-0.60613918004712497</v>
      </c>
      <c r="F585" s="98">
        <f t="shared" si="36"/>
        <v>0.53324414994623504</v>
      </c>
      <c r="G585" s="98">
        <f t="shared" si="37"/>
        <v>0.42544672589013299</v>
      </c>
      <c r="H585" s="98">
        <f t="shared" si="38"/>
        <v>0.46098059613873099</v>
      </c>
      <c r="I585" s="98">
        <f t="shared" si="39"/>
        <v>0.31240997070383703</v>
      </c>
      <c r="J585" s="98" cm="1">
        <f t="array" ref="J585">IFERROR(INDEX(DI_전체데이터!AN$3:AN$722,MATCH(A585&amp;B585,DI_전체데이터!$A$3:$A$722&amp;DI_전체데이터!$D$3:$D$722,0)),"")</f>
        <v>1.4211276981921297</v>
      </c>
    </row>
    <row r="586" spans="1:10" x14ac:dyDescent="0.3">
      <c r="A586" s="98" t="s">
        <v>150</v>
      </c>
      <c r="B586" s="98" t="s">
        <v>95</v>
      </c>
      <c r="C586" s="98">
        <v>0.53324414994623504</v>
      </c>
      <c r="D586" s="98">
        <v>0.232848290134784</v>
      </c>
      <c r="E586" s="98" cm="1">
        <f t="array" ref="E586">IFERROR(INDEX(DI_전체데이터!AM$3:AM$722,MATCH(A586&amp;B586,DI_전체데이터!$A$3:$A$722&amp;DI_전체데이터!$D$3:$D$722,0)),"")</f>
        <v>-0.79267526633649832</v>
      </c>
      <c r="F586" s="98">
        <f t="shared" si="36"/>
        <v>0.42544672589013299</v>
      </c>
      <c r="G586" s="98">
        <f t="shared" si="37"/>
        <v>0.46098059613873099</v>
      </c>
      <c r="H586" s="98">
        <f t="shared" si="38"/>
        <v>0.31240997070383703</v>
      </c>
      <c r="I586" s="98" t="str">
        <f t="shared" si="39"/>
        <v/>
      </c>
      <c r="J586" s="98" cm="1">
        <f t="array" ref="J586">IFERROR(INDEX(DI_전체데이터!AN$3:AN$722,MATCH(A586&amp;B586,DI_전체데이터!$A$3:$A$722&amp;DI_전체데이터!$D$3:$D$722,0)),"")</f>
        <v>-0.89227591290483754</v>
      </c>
    </row>
    <row r="587" spans="1:10" x14ac:dyDescent="0.3">
      <c r="A587" s="98" t="s">
        <v>150</v>
      </c>
      <c r="B587" s="98" t="s">
        <v>96</v>
      </c>
      <c r="C587" s="98">
        <v>0.42544672589013299</v>
      </c>
      <c r="D587" s="98">
        <v>0.19512200622652601</v>
      </c>
      <c r="E587" s="98" cm="1">
        <f t="array" ref="E587">IFERROR(INDEX(DI_전체데이터!AM$3:AM$722,MATCH(A587&amp;B587,DI_전체데이터!$A$3:$A$722&amp;DI_전체데이터!$D$3:$D$722,0)),"")</f>
        <v>-0.31550672262240564</v>
      </c>
      <c r="F587" s="98">
        <f t="shared" si="36"/>
        <v>0.46098059613873099</v>
      </c>
      <c r="G587" s="98">
        <f t="shared" si="37"/>
        <v>0.31240997070383703</v>
      </c>
      <c r="H587" s="98" t="str">
        <f t="shared" si="38"/>
        <v/>
      </c>
      <c r="I587" s="98" t="str">
        <f t="shared" si="39"/>
        <v/>
      </c>
      <c r="J587" s="98" cm="1">
        <f t="array" ref="J587">IFERROR(INDEX(DI_전체데이터!AN$3:AN$722,MATCH(A587&amp;B587,DI_전체데이터!$A$3:$A$722&amp;DI_전체데이터!$D$3:$D$722,0)),"")</f>
        <v>0.69298904605899969</v>
      </c>
    </row>
    <row r="588" spans="1:10" x14ac:dyDescent="0.3">
      <c r="A588" s="98" t="s">
        <v>150</v>
      </c>
      <c r="B588" s="98" t="s">
        <v>97</v>
      </c>
      <c r="C588" s="98">
        <v>0.46098059613873099</v>
      </c>
      <c r="D588" s="98">
        <v>0.13166669869980399</v>
      </c>
      <c r="E588" s="98" cm="1">
        <f t="array" ref="E588">IFERROR(INDEX(DI_전체데이터!AM$3:AM$722,MATCH(A588&amp;B588,DI_전체데이터!$A$3:$A$722&amp;DI_전체데이터!$D$3:$D$722,0)),"")</f>
        <v>-9.9020306551878989E-2</v>
      </c>
      <c r="F588" s="98">
        <f t="shared" si="36"/>
        <v>0.31240997070383703</v>
      </c>
      <c r="G588" s="98" t="str">
        <f t="shared" si="37"/>
        <v/>
      </c>
      <c r="H588" s="98" t="str">
        <f t="shared" si="38"/>
        <v/>
      </c>
      <c r="I588" s="98" t="str">
        <f t="shared" si="39"/>
        <v/>
      </c>
      <c r="J588" s="98" cm="1">
        <f t="array" ref="J588">IFERROR(INDEX(DI_전체데이터!AN$3:AN$722,MATCH(A588&amp;B588,DI_전체데이터!$A$3:$A$722&amp;DI_전체데이터!$D$3:$D$722,0)),"")</f>
        <v>1.1626971820482854</v>
      </c>
    </row>
    <row r="589" spans="1:10" x14ac:dyDescent="0.3">
      <c r="A589" s="98" t="s">
        <v>150</v>
      </c>
      <c r="B589" s="98" t="s">
        <v>98</v>
      </c>
      <c r="C589" s="98">
        <v>0.31240997070383703</v>
      </c>
      <c r="D589" s="98">
        <v>-6.3348417912353294E-2</v>
      </c>
      <c r="E589" s="98" cm="1">
        <f t="array" ref="E589">IFERROR(INDEX(DI_전체데이터!AM$3:AM$722,MATCH(A589&amp;B589,DI_전체데이터!$A$3:$A$722&amp;DI_전체데이터!$D$3:$D$722,0)),"")</f>
        <v>0.68215116880931992</v>
      </c>
      <c r="F589" s="98" t="str">
        <f t="shared" si="36"/>
        <v/>
      </c>
      <c r="G589" s="98" t="str">
        <f t="shared" si="37"/>
        <v/>
      </c>
      <c r="H589" s="98" t="str">
        <f t="shared" si="38"/>
        <v/>
      </c>
      <c r="I589" s="98" t="str">
        <f t="shared" si="39"/>
        <v/>
      </c>
      <c r="J589" s="98" cm="1">
        <f t="array" ref="J589">IFERROR(INDEX(DI_전체데이터!AN$3:AN$722,MATCH(A589&amp;B589,DI_전체데이터!$A$3:$A$722&amp;DI_전체데이터!$D$3:$D$722,0)),"")</f>
        <v>-0.89227591290483754</v>
      </c>
    </row>
    <row r="590" spans="1:10" x14ac:dyDescent="0.3">
      <c r="A590" s="98" t="s">
        <v>151</v>
      </c>
      <c r="B590" s="98" t="s">
        <v>87</v>
      </c>
      <c r="C590" s="98">
        <v>0.32985052706617302</v>
      </c>
      <c r="D590" s="98">
        <v>8.4821399921026094E-2</v>
      </c>
      <c r="E590" s="98" cm="1">
        <f t="array" ref="E590">IFERROR(INDEX(DI_전체데이터!AM$3:AM$722,MATCH(A590&amp;B590,DI_전체데이터!$A$3:$A$722&amp;DI_전체데이터!$D$3:$D$722,0)),"")</f>
        <v>-0.24200537098259656</v>
      </c>
      <c r="F590" s="98">
        <f t="shared" si="36"/>
        <v>0.29236797526870301</v>
      </c>
      <c r="G590" s="98">
        <f t="shared" si="37"/>
        <v>0.31940023222311897</v>
      </c>
      <c r="H590" s="98">
        <f t="shared" si="38"/>
        <v>0.28952920167135399</v>
      </c>
      <c r="I590" s="98">
        <f t="shared" si="39"/>
        <v>0.26289312793707198</v>
      </c>
      <c r="J590" s="98" cm="1">
        <f t="array" ref="J590">IFERROR(INDEX(DI_전체데이터!AN$3:AN$722,MATCH(A590&amp;B590,DI_전체데이터!$A$3:$A$722&amp;DI_전체데이터!$D$3:$D$722,0)),"")</f>
        <v>-1.6098373550794021</v>
      </c>
    </row>
    <row r="591" spans="1:10" x14ac:dyDescent="0.3">
      <c r="A591" s="98" t="s">
        <v>151</v>
      </c>
      <c r="B591" s="98" t="s">
        <v>88</v>
      </c>
      <c r="C591" s="98">
        <v>0.29236797526870301</v>
      </c>
      <c r="D591" s="98">
        <v>1.32976337675994E-2</v>
      </c>
      <c r="E591" s="98" cm="1">
        <f t="array" ref="E591">IFERROR(INDEX(DI_전체데이터!AM$3:AM$722,MATCH(A591&amp;B591,DI_전체데이터!$A$3:$A$722&amp;DI_전체데이터!$D$3:$D$722,0)),"")</f>
        <v>-0.7780612005231835</v>
      </c>
      <c r="F591" s="98">
        <f t="shared" si="36"/>
        <v>0.31940023222311897</v>
      </c>
      <c r="G591" s="98">
        <f t="shared" si="37"/>
        <v>0.28952920167135399</v>
      </c>
      <c r="H591" s="98">
        <f t="shared" si="38"/>
        <v>0.26289312793707198</v>
      </c>
      <c r="I591" s="98">
        <f t="shared" si="39"/>
        <v>0.20601957977985499</v>
      </c>
      <c r="J591" s="98" cm="1">
        <f t="array" ref="J591">IFERROR(INDEX(DI_전체데이터!AN$3:AN$722,MATCH(A591&amp;B591,DI_전체데이터!$A$3:$A$722&amp;DI_전체데이터!$D$3:$D$722,0)),"")</f>
        <v>-0.42512323835167476</v>
      </c>
    </row>
    <row r="592" spans="1:10" x14ac:dyDescent="0.3">
      <c r="A592" s="98" t="s">
        <v>151</v>
      </c>
      <c r="B592" s="98" t="s">
        <v>89</v>
      </c>
      <c r="C592" s="98">
        <v>0.31940023222311897</v>
      </c>
      <c r="D592" s="98">
        <v>-6.4516135806158198E-2</v>
      </c>
      <c r="E592" s="98" cm="1">
        <f t="array" ref="E592">IFERROR(INDEX(DI_전체데이터!AM$3:AM$722,MATCH(A592&amp;B592,DI_전체데이터!$A$3:$A$722&amp;DI_전체데이터!$D$3:$D$722,0)),"")</f>
        <v>-0.73673598986938094</v>
      </c>
      <c r="F592" s="98">
        <f t="shared" si="36"/>
        <v>0.28952920167135399</v>
      </c>
      <c r="G592" s="98">
        <f t="shared" si="37"/>
        <v>0.26289312793707198</v>
      </c>
      <c r="H592" s="98">
        <f t="shared" si="38"/>
        <v>0.20601957977985499</v>
      </c>
      <c r="I592" s="98">
        <f t="shared" si="39"/>
        <v>0.32803927941591898</v>
      </c>
      <c r="J592" s="98" cm="1">
        <f t="array" ref="J592">IFERROR(INDEX(DI_전체데이터!AN$3:AN$722,MATCH(A592&amp;B592,DI_전체데이터!$A$3:$A$722&amp;DI_전체데이터!$D$3:$D$722,0)),"")</f>
        <v>0.10156158132981685</v>
      </c>
    </row>
    <row r="593" spans="1:10" x14ac:dyDescent="0.3">
      <c r="A593" s="98" t="s">
        <v>151</v>
      </c>
      <c r="B593" s="98" t="s">
        <v>90</v>
      </c>
      <c r="C593" s="98">
        <v>0.28952920167135399</v>
      </c>
      <c r="D593" s="98">
        <v>-2.3776289672434801E-2</v>
      </c>
      <c r="E593" s="98" cm="1">
        <f t="array" ref="E593">IFERROR(INDEX(DI_전체데이터!AM$3:AM$722,MATCH(A593&amp;B593,DI_전체데이터!$A$3:$A$722&amp;DI_전체데이터!$D$3:$D$722,0)),"")</f>
        <v>-0.14538456129725247</v>
      </c>
      <c r="F593" s="98">
        <f t="shared" si="36"/>
        <v>0.26289312793707198</v>
      </c>
      <c r="G593" s="98">
        <f t="shared" si="37"/>
        <v>0.20601957977985499</v>
      </c>
      <c r="H593" s="98">
        <f t="shared" si="38"/>
        <v>0.32803927941591898</v>
      </c>
      <c r="I593" s="98">
        <f t="shared" si="39"/>
        <v>0.28448649860749597</v>
      </c>
      <c r="J593" s="98" cm="1">
        <f t="array" ref="J593">IFERROR(INDEX(DI_전체데이터!AN$3:AN$722,MATCH(A593&amp;B593,DI_전체데이터!$A$3:$A$722&amp;DI_전체데이터!$D$3:$D$722,0)),"")</f>
        <v>-8.0752394713778652E-2</v>
      </c>
    </row>
    <row r="594" spans="1:10" x14ac:dyDescent="0.3">
      <c r="A594" s="98" t="s">
        <v>151</v>
      </c>
      <c r="B594" s="98" t="s">
        <v>91</v>
      </c>
      <c r="C594" s="98">
        <v>0.26289312793707198</v>
      </c>
      <c r="D594" s="98">
        <v>-2.7755563848406901E-2</v>
      </c>
      <c r="E594" s="98" cm="1">
        <f t="array" ref="E594">IFERROR(INDEX(DI_전체데이터!AM$3:AM$722,MATCH(A594&amp;B594,DI_전체데이터!$A$3:$A$722&amp;DI_전체데이터!$D$3:$D$722,0)),"")</f>
        <v>1.1783010262566695</v>
      </c>
      <c r="F594" s="98">
        <f t="shared" si="36"/>
        <v>0.20601957977985499</v>
      </c>
      <c r="G594" s="98">
        <f t="shared" si="37"/>
        <v>0.32803927941591898</v>
      </c>
      <c r="H594" s="98">
        <f t="shared" si="38"/>
        <v>0.28448649860749597</v>
      </c>
      <c r="I594" s="98">
        <f t="shared" si="39"/>
        <v>0.44976812861583199</v>
      </c>
      <c r="J594" s="98" cm="1">
        <f t="array" ref="J594">IFERROR(INDEX(DI_전체데이터!AN$3:AN$722,MATCH(A594&amp;B594,DI_전체데이터!$A$3:$A$722&amp;DI_전체데이터!$D$3:$D$722,0)),"")</f>
        <v>7.6855889570705438E-2</v>
      </c>
    </row>
    <row r="595" spans="1:10" x14ac:dyDescent="0.3">
      <c r="A595" s="98" t="s">
        <v>151</v>
      </c>
      <c r="B595" s="98" t="s">
        <v>92</v>
      </c>
      <c r="C595" s="98">
        <v>0.20601957977985499</v>
      </c>
      <c r="D595" s="98">
        <v>-3.4638577968734097E-2</v>
      </c>
      <c r="E595" s="98" cm="1">
        <f t="array" ref="E595">IFERROR(INDEX(DI_전체데이터!AM$3:AM$722,MATCH(A595&amp;B595,DI_전체데이터!$A$3:$A$722&amp;DI_전체데이터!$D$3:$D$722,0)),"")</f>
        <v>-0.99615849195786432</v>
      </c>
      <c r="F595" s="98">
        <f t="shared" si="36"/>
        <v>0.32803927941591898</v>
      </c>
      <c r="G595" s="98">
        <f t="shared" si="37"/>
        <v>0.28448649860749597</v>
      </c>
      <c r="H595" s="98">
        <f t="shared" si="38"/>
        <v>0.44976812861583199</v>
      </c>
      <c r="I595" s="98">
        <f t="shared" si="39"/>
        <v>0.55368758064964396</v>
      </c>
      <c r="J595" s="98" cm="1">
        <f t="array" ref="J595">IFERROR(INDEX(DI_전체데이터!AN$3:AN$722,MATCH(A595&amp;B595,DI_전체데이터!$A$3:$A$722&amp;DI_전체데이터!$D$3:$D$722,0)),"")</f>
        <v>-2.2932257989960139</v>
      </c>
    </row>
    <row r="596" spans="1:10" x14ac:dyDescent="0.3">
      <c r="A596" s="98" t="s">
        <v>151</v>
      </c>
      <c r="B596" s="98" t="s">
        <v>93</v>
      </c>
      <c r="C596" s="98">
        <v>0.32803927941591898</v>
      </c>
      <c r="D596" s="98">
        <v>-8.1325299391699593E-2</v>
      </c>
      <c r="E596" s="98" cm="1">
        <f t="array" ref="E596">IFERROR(INDEX(DI_전체데이터!AM$3:AM$722,MATCH(A596&amp;B596,DI_전체데이터!$A$3:$A$722&amp;DI_전체데이터!$D$3:$D$722,0)),"")</f>
        <v>0.73610798746307438</v>
      </c>
      <c r="F596" s="98">
        <f t="shared" si="36"/>
        <v>0.28448649860749597</v>
      </c>
      <c r="G596" s="98">
        <f t="shared" si="37"/>
        <v>0.44976812861583199</v>
      </c>
      <c r="H596" s="98">
        <f t="shared" si="38"/>
        <v>0.55368758064964396</v>
      </c>
      <c r="I596" s="98">
        <f t="shared" si="39"/>
        <v>0.357091590427773</v>
      </c>
      <c r="J596" s="98" cm="1">
        <f t="array" ref="J596">IFERROR(INDEX(DI_전체데이터!AN$3:AN$722,MATCH(A596&amp;B596,DI_전체데이터!$A$3:$A$722&amp;DI_전체데이터!$D$3:$D$722,0)),"")</f>
        <v>-1.1993419427344518</v>
      </c>
    </row>
    <row r="597" spans="1:10" x14ac:dyDescent="0.3">
      <c r="A597" s="98" t="s">
        <v>151</v>
      </c>
      <c r="B597" s="98" t="s">
        <v>94</v>
      </c>
      <c r="C597" s="98">
        <v>0.28448649860749597</v>
      </c>
      <c r="D597" s="98">
        <v>-0.16171619752101099</v>
      </c>
      <c r="E597" s="98" cm="1">
        <f t="array" ref="E597">IFERROR(INDEX(DI_전체데이터!AM$3:AM$722,MATCH(A597&amp;B597,DI_전체데이터!$A$3:$A$722&amp;DI_전체데이터!$D$3:$D$722,0)),"")</f>
        <v>-0.40005158018960429</v>
      </c>
      <c r="F597" s="98">
        <f t="shared" si="36"/>
        <v>0.44976812861583199</v>
      </c>
      <c r="G597" s="98">
        <f t="shared" si="37"/>
        <v>0.55368758064964396</v>
      </c>
      <c r="H597" s="98">
        <f t="shared" si="38"/>
        <v>0.357091590427773</v>
      </c>
      <c r="I597" s="98">
        <f t="shared" si="39"/>
        <v>0.668559293263148</v>
      </c>
      <c r="J597" s="98" cm="1">
        <f t="array" ref="J597">IFERROR(INDEX(DI_전체데이터!AN$3:AN$722,MATCH(A597&amp;B597,DI_전체데이터!$A$3:$A$722&amp;DI_전체데이터!$D$3:$D$722,0)),"")</f>
        <v>-0.26346353237733761</v>
      </c>
    </row>
    <row r="598" spans="1:10" x14ac:dyDescent="0.3">
      <c r="A598" s="98" t="s">
        <v>151</v>
      </c>
      <c r="B598" s="98" t="s">
        <v>95</v>
      </c>
      <c r="C598" s="98">
        <v>0.44976812861583199</v>
      </c>
      <c r="D598" s="98">
        <v>0.43779810525594998</v>
      </c>
      <c r="E598" s="98" cm="1">
        <f t="array" ref="E598">IFERROR(INDEX(DI_전체데이터!AM$3:AM$722,MATCH(A598&amp;B598,DI_전체데이터!$A$3:$A$722&amp;DI_전체데이터!$D$3:$D$722,0)),"")</f>
        <v>-2.7106710717431679</v>
      </c>
      <c r="F598" s="98">
        <f t="shared" si="36"/>
        <v>0.55368758064964396</v>
      </c>
      <c r="G598" s="98">
        <f t="shared" si="37"/>
        <v>0.357091590427773</v>
      </c>
      <c r="H598" s="98">
        <f t="shared" si="38"/>
        <v>0.668559293263148</v>
      </c>
      <c r="I598" s="98" t="str">
        <f t="shared" si="39"/>
        <v/>
      </c>
      <c r="J598" s="98" cm="1">
        <f t="array" ref="J598">IFERROR(INDEX(DI_전체데이터!AN$3:AN$722,MATCH(A598&amp;B598,DI_전체데이터!$A$3:$A$722&amp;DI_전체데이터!$D$3:$D$722,0)),"")</f>
        <v>0.51257632934485098</v>
      </c>
    </row>
    <row r="599" spans="1:10" x14ac:dyDescent="0.3">
      <c r="A599" s="98" t="s">
        <v>151</v>
      </c>
      <c r="B599" s="98" t="s">
        <v>96</v>
      </c>
      <c r="C599" s="98">
        <v>0.55368758064964396</v>
      </c>
      <c r="D599" s="98">
        <v>1.15659338140144</v>
      </c>
      <c r="E599" s="98" cm="1">
        <f t="array" ref="E599">IFERROR(INDEX(DI_전체데이터!AM$3:AM$722,MATCH(A599&amp;B599,DI_전체데이터!$A$3:$A$722&amp;DI_전체데이터!$D$3:$D$722,0)),"")</f>
        <v>-0.11082716365136663</v>
      </c>
      <c r="F599" s="98">
        <f t="shared" si="36"/>
        <v>0.357091590427773</v>
      </c>
      <c r="G599" s="98">
        <f t="shared" si="37"/>
        <v>0.668559293263148</v>
      </c>
      <c r="H599" s="98" t="str">
        <f t="shared" si="38"/>
        <v/>
      </c>
      <c r="I599" s="98" t="str">
        <f t="shared" si="39"/>
        <v/>
      </c>
      <c r="J599" s="98" cm="1">
        <f t="array" ref="J599">IFERROR(INDEX(DI_전체데이터!AN$3:AN$722,MATCH(A599&amp;B599,DI_전체데이터!$A$3:$A$722&amp;DI_전체데이터!$D$3:$D$722,0)),"")</f>
        <v>-2.0907746026170346</v>
      </c>
    </row>
    <row r="600" spans="1:10" x14ac:dyDescent="0.3">
      <c r="A600" s="98" t="s">
        <v>151</v>
      </c>
      <c r="B600" s="98" t="s">
        <v>97</v>
      </c>
      <c r="C600" s="98">
        <v>0.357091590427773</v>
      </c>
      <c r="D600" s="98">
        <v>-0.291666653883908</v>
      </c>
      <c r="E600" s="98" cm="1">
        <f t="array" ref="E600">IFERROR(INDEX(DI_전체데이터!AM$3:AM$722,MATCH(A600&amp;B600,DI_전체데이터!$A$3:$A$722&amp;DI_전체데이터!$D$3:$D$722,0)),"")</f>
        <v>-1.2896317712981809</v>
      </c>
      <c r="F600" s="98">
        <f t="shared" si="36"/>
        <v>0.668559293263148</v>
      </c>
      <c r="G600" s="98" t="str">
        <f t="shared" si="37"/>
        <v/>
      </c>
      <c r="H600" s="98" t="str">
        <f t="shared" si="38"/>
        <v/>
      </c>
      <c r="I600" s="98" t="str">
        <f t="shared" si="39"/>
        <v/>
      </c>
      <c r="J600" s="98" cm="1">
        <f t="array" ref="J600">IFERROR(INDEX(DI_전체데이터!AN$3:AN$722,MATCH(A600&amp;B600,DI_전체데이터!$A$3:$A$722&amp;DI_전체데이터!$D$3:$D$722,0)),"")</f>
        <v>0.20409966032762017</v>
      </c>
    </row>
    <row r="601" spans="1:10" x14ac:dyDescent="0.3">
      <c r="A601" s="98" t="s">
        <v>151</v>
      </c>
      <c r="B601" s="98" t="s">
        <v>98</v>
      </c>
      <c r="C601" s="98">
        <v>0.668559293263148</v>
      </c>
      <c r="D601" s="98">
        <v>0.24733097316268299</v>
      </c>
      <c r="E601" s="98" cm="1">
        <f t="array" ref="E601">IFERROR(INDEX(DI_전체데이터!AM$3:AM$722,MATCH(A601&amp;B601,DI_전체데이터!$A$3:$A$722&amp;DI_전체데이터!$D$3:$D$722,0)),"")</f>
        <v>-0.99866878991948127</v>
      </c>
      <c r="F601" s="98" t="str">
        <f t="shared" si="36"/>
        <v/>
      </c>
      <c r="G601" s="98" t="str">
        <f t="shared" si="37"/>
        <v/>
      </c>
      <c r="H601" s="98" t="str">
        <f t="shared" si="38"/>
        <v/>
      </c>
      <c r="I601" s="98" t="str">
        <f t="shared" si="39"/>
        <v/>
      </c>
      <c r="J601" s="98" cm="1">
        <f t="array" ref="J601">IFERROR(INDEX(DI_전체데이터!AN$3:AN$722,MATCH(A601&amp;B601,DI_전체데이터!$A$3:$A$722&amp;DI_전체데이터!$D$3:$D$722,0)),"")</f>
        <v>0.5736384265843294</v>
      </c>
    </row>
    <row r="602" spans="1:10" x14ac:dyDescent="0.3">
      <c r="A602" s="98" t="s">
        <v>152</v>
      </c>
      <c r="B602" s="98" t="s">
        <v>87</v>
      </c>
      <c r="C602" s="98">
        <v>0.238855188405631</v>
      </c>
      <c r="D602" s="98">
        <v>0.159830930287614</v>
      </c>
      <c r="E602" s="98" cm="1">
        <f t="array" ref="E602">IFERROR(INDEX(DI_전체데이터!AM$3:AM$722,MATCH(A602&amp;B602,DI_전체데이터!$A$3:$A$722&amp;DI_전체데이터!$D$3:$D$722,0)),"")</f>
        <v>0.78746772110537389</v>
      </c>
      <c r="F602" s="98">
        <f t="shared" si="36"/>
        <v>0.196323328171223</v>
      </c>
      <c r="G602" s="98">
        <f t="shared" si="37"/>
        <v>0.214862568340035</v>
      </c>
      <c r="H602" s="98">
        <f t="shared" si="38"/>
        <v>0.18604366674532899</v>
      </c>
      <c r="I602" s="98">
        <f t="shared" si="39"/>
        <v>0.25306142703337098</v>
      </c>
      <c r="J602" s="98" cm="1">
        <f t="array" ref="J602">IFERROR(INDEX(DI_전체데이터!AN$3:AN$722,MATCH(A602&amp;B602,DI_전체데이터!$A$3:$A$722&amp;DI_전체데이터!$D$3:$D$722,0)),"")</f>
        <v>0.94196456665475237</v>
      </c>
    </row>
    <row r="603" spans="1:10" x14ac:dyDescent="0.3">
      <c r="A603" s="98" t="s">
        <v>152</v>
      </c>
      <c r="B603" s="98" t="s">
        <v>88</v>
      </c>
      <c r="C603" s="98">
        <v>0.196323328171223</v>
      </c>
      <c r="D603" s="98">
        <v>0.149925486697285</v>
      </c>
      <c r="E603" s="98" cm="1">
        <f t="array" ref="E603">IFERROR(INDEX(DI_전체데이터!AM$3:AM$722,MATCH(A603&amp;B603,DI_전체데이터!$A$3:$A$722&amp;DI_전체데이터!$D$3:$D$722,0)),"")</f>
        <v>0.68934141888026534</v>
      </c>
      <c r="F603" s="98">
        <f t="shared" si="36"/>
        <v>0.214862568340035</v>
      </c>
      <c r="G603" s="98">
        <f t="shared" si="37"/>
        <v>0.18604366674532899</v>
      </c>
      <c r="H603" s="98">
        <f t="shared" si="38"/>
        <v>0.25306142703337098</v>
      </c>
      <c r="I603" s="98">
        <f t="shared" si="39"/>
        <v>0.278911619992389</v>
      </c>
      <c r="J603" s="98" cm="1">
        <f t="array" ref="J603">IFERROR(INDEX(DI_전체데이터!AN$3:AN$722,MATCH(A603&amp;B603,DI_전체데이터!$A$3:$A$722&amp;DI_전체데이터!$D$3:$D$722,0)),"")</f>
        <v>0.21276846586382009</v>
      </c>
    </row>
    <row r="604" spans="1:10" x14ac:dyDescent="0.3">
      <c r="A604" s="98" t="s">
        <v>152</v>
      </c>
      <c r="B604" s="98" t="s">
        <v>89</v>
      </c>
      <c r="C604" s="98">
        <v>0.214862568340035</v>
      </c>
      <c r="D604" s="98">
        <v>-5.8114121919110903E-2</v>
      </c>
      <c r="E604" s="98" cm="1">
        <f t="array" ref="E604">IFERROR(INDEX(DI_전체데이터!AM$3:AM$722,MATCH(A604&amp;B604,DI_전체데이터!$A$3:$A$722&amp;DI_전체데이터!$D$3:$D$722,0)),"")</f>
        <v>0.19658029275522843</v>
      </c>
      <c r="F604" s="98">
        <f t="shared" si="36"/>
        <v>0.18604366674532899</v>
      </c>
      <c r="G604" s="98">
        <f t="shared" si="37"/>
        <v>0.25306142703337098</v>
      </c>
      <c r="H604" s="98">
        <f t="shared" si="38"/>
        <v>0.278911619992389</v>
      </c>
      <c r="I604" s="98">
        <f t="shared" si="39"/>
        <v>0.38073028173277101</v>
      </c>
      <c r="J604" s="98" cm="1">
        <f t="array" ref="J604">IFERROR(INDEX(DI_전체데이터!AN$3:AN$722,MATCH(A604&amp;B604,DI_전체데이터!$A$3:$A$722&amp;DI_전체데이터!$D$3:$D$722,0)),"")</f>
        <v>0.65623248604629292</v>
      </c>
    </row>
    <row r="605" spans="1:10" x14ac:dyDescent="0.3">
      <c r="A605" s="98" t="s">
        <v>152</v>
      </c>
      <c r="B605" s="98" t="s">
        <v>90</v>
      </c>
      <c r="C605" s="98">
        <v>0.18604366674532899</v>
      </c>
      <c r="D605" s="98">
        <v>0.16846960447589099</v>
      </c>
      <c r="E605" s="98" cm="1">
        <f t="array" ref="E605">IFERROR(INDEX(DI_전체데이터!AM$3:AM$722,MATCH(A605&amp;B605,DI_전체데이터!$A$3:$A$722&amp;DI_전체데이터!$D$3:$D$722,0)),"")</f>
        <v>0.28443674172704914</v>
      </c>
      <c r="F605" s="98">
        <f t="shared" si="36"/>
        <v>0.25306142703337098</v>
      </c>
      <c r="G605" s="98">
        <f t="shared" si="37"/>
        <v>0.278911619992389</v>
      </c>
      <c r="H605" s="98">
        <f t="shared" si="38"/>
        <v>0.38073028173277101</v>
      </c>
      <c r="I605" s="98">
        <f t="shared" si="39"/>
        <v>0.35463773688688599</v>
      </c>
      <c r="J605" s="98" cm="1">
        <f t="array" ref="J605">IFERROR(INDEX(DI_전체데이터!AN$3:AN$722,MATCH(A605&amp;B605,DI_전체데이터!$A$3:$A$722&amp;DI_전체데이터!$D$3:$D$722,0)),"")</f>
        <v>0.98896652453221356</v>
      </c>
    </row>
    <row r="606" spans="1:10" x14ac:dyDescent="0.3">
      <c r="A606" s="98" t="s">
        <v>152</v>
      </c>
      <c r="B606" s="98" t="s">
        <v>91</v>
      </c>
      <c r="C606" s="98">
        <v>0.25306142703337098</v>
      </c>
      <c r="D606" s="98">
        <v>3.98802550633525E-2</v>
      </c>
      <c r="E606" s="98" cm="1">
        <f t="array" ref="E606">IFERROR(INDEX(DI_전체데이터!AM$3:AM$722,MATCH(A606&amp;B606,DI_전체데이터!$A$3:$A$722&amp;DI_전체데이터!$D$3:$D$722,0)),"")</f>
        <v>9.5117674759895632E-2</v>
      </c>
      <c r="F606" s="98">
        <f t="shared" si="36"/>
        <v>0.278911619992389</v>
      </c>
      <c r="G606" s="98">
        <f t="shared" si="37"/>
        <v>0.38073028173277101</v>
      </c>
      <c r="H606" s="98">
        <f t="shared" si="38"/>
        <v>0.35463773688688599</v>
      </c>
      <c r="I606" s="98">
        <f t="shared" si="39"/>
        <v>0.291893342368374</v>
      </c>
      <c r="J606" s="98" cm="1">
        <f t="array" ref="J606">IFERROR(INDEX(DI_전체데이터!AN$3:AN$722,MATCH(A606&amp;B606,DI_전체데이터!$A$3:$A$722&amp;DI_전체데이터!$D$3:$D$722,0)),"")</f>
        <v>2.0034383173279968</v>
      </c>
    </row>
    <row r="607" spans="1:10" x14ac:dyDescent="0.3">
      <c r="A607" s="98" t="s">
        <v>152</v>
      </c>
      <c r="B607" s="98" t="s">
        <v>92</v>
      </c>
      <c r="C607" s="98">
        <v>0.278911619992389</v>
      </c>
      <c r="D607" s="98">
        <v>-1.6644875697442399E-3</v>
      </c>
      <c r="E607" s="98" cm="1">
        <f t="array" ref="E607">IFERROR(INDEX(DI_전체데이터!AM$3:AM$722,MATCH(A607&amp;B607,DI_전체데이터!$A$3:$A$722&amp;DI_전체데이터!$D$3:$D$722,0)),"")</f>
        <v>1.0929890371610849</v>
      </c>
      <c r="F607" s="98">
        <f t="shared" si="36"/>
        <v>0.38073028173277101</v>
      </c>
      <c r="G607" s="98">
        <f t="shared" si="37"/>
        <v>0.35463773688688599</v>
      </c>
      <c r="H607" s="98">
        <f t="shared" si="38"/>
        <v>0.291893342368374</v>
      </c>
      <c r="I607" s="98">
        <f t="shared" si="39"/>
        <v>0.31334723824104299</v>
      </c>
      <c r="J607" s="98" cm="1">
        <f t="array" ref="J607">IFERROR(INDEX(DI_전체데이터!AN$3:AN$722,MATCH(A607&amp;B607,DI_전체데이터!$A$3:$A$722&amp;DI_전체데이터!$D$3:$D$722,0)),"")</f>
        <v>2.0904326270483735</v>
      </c>
    </row>
    <row r="608" spans="1:10" x14ac:dyDescent="0.3">
      <c r="A608" s="98" t="s">
        <v>152</v>
      </c>
      <c r="B608" s="98" t="s">
        <v>93</v>
      </c>
      <c r="C608" s="98">
        <v>0.38073028173277101</v>
      </c>
      <c r="D608" s="98">
        <v>-0.243947789213976</v>
      </c>
      <c r="E608" s="98" cm="1">
        <f t="array" ref="E608">IFERROR(INDEX(DI_전체데이터!AM$3:AM$722,MATCH(A608&amp;B608,DI_전체데이터!$A$3:$A$722&amp;DI_전체데이터!$D$3:$D$722,0)),"")</f>
        <v>1.1987854006610785</v>
      </c>
      <c r="F608" s="98">
        <f t="shared" si="36"/>
        <v>0.35463773688688599</v>
      </c>
      <c r="G608" s="98">
        <f t="shared" si="37"/>
        <v>0.291893342368374</v>
      </c>
      <c r="H608" s="98">
        <f t="shared" si="38"/>
        <v>0.31334723824104299</v>
      </c>
      <c r="I608" s="98">
        <f t="shared" si="39"/>
        <v>0.30500059295430298</v>
      </c>
      <c r="J608" s="98" cm="1">
        <f t="array" ref="J608">IFERROR(INDEX(DI_전체데이터!AN$3:AN$722,MATCH(A608&amp;B608,DI_전체데이터!$A$3:$A$722&amp;DI_전체데이터!$D$3:$D$722,0)),"")</f>
        <v>2.0240247570328154</v>
      </c>
    </row>
    <row r="609" spans="1:10" x14ac:dyDescent="0.3">
      <c r="A609" s="98" t="s">
        <v>152</v>
      </c>
      <c r="B609" s="98" t="s">
        <v>94</v>
      </c>
      <c r="C609" s="98">
        <v>0.35463773688688599</v>
      </c>
      <c r="D609" s="98">
        <v>-0.126219462998788</v>
      </c>
      <c r="E609" s="98" cm="1">
        <f t="array" ref="E609">IFERROR(INDEX(DI_전체데이터!AM$3:AM$722,MATCH(A609&amp;B609,DI_전체데이터!$A$3:$A$722&amp;DI_전체데이터!$D$3:$D$722,0)),"")</f>
        <v>0.55764383212872337</v>
      </c>
      <c r="F609" s="98">
        <f t="shared" si="36"/>
        <v>0.291893342368374</v>
      </c>
      <c r="G609" s="98">
        <f t="shared" si="37"/>
        <v>0.31334723824104299</v>
      </c>
      <c r="H609" s="98">
        <f t="shared" si="38"/>
        <v>0.30500059295430298</v>
      </c>
      <c r="I609" s="98">
        <f t="shared" si="39"/>
        <v>0.436865897047234</v>
      </c>
      <c r="J609" s="98" cm="1">
        <f t="array" ref="J609">IFERROR(INDEX(DI_전체데이터!AN$3:AN$722,MATCH(A609&amp;B609,DI_전체데이터!$A$3:$A$722&amp;DI_전체데이터!$D$3:$D$722,0)),"")</f>
        <v>-0.61814696208342013</v>
      </c>
    </row>
    <row r="610" spans="1:10" x14ac:dyDescent="0.3">
      <c r="A610" s="98" t="s">
        <v>152</v>
      </c>
      <c r="B610" s="98" t="s">
        <v>95</v>
      </c>
      <c r="C610" s="98">
        <v>0.291893342368374</v>
      </c>
      <c r="D610" s="98">
        <v>8.8827805774827698E-2</v>
      </c>
      <c r="E610" s="98" cm="1">
        <f t="array" ref="E610">IFERROR(INDEX(DI_전체데이터!AM$3:AM$722,MATCH(A610&amp;B610,DI_전체데이터!$A$3:$A$722&amp;DI_전체데이터!$D$3:$D$722,0)),"")</f>
        <v>-0.95844771555544228</v>
      </c>
      <c r="F610" s="98">
        <f t="shared" si="36"/>
        <v>0.31334723824104299</v>
      </c>
      <c r="G610" s="98">
        <f t="shared" si="37"/>
        <v>0.30500059295430298</v>
      </c>
      <c r="H610" s="98">
        <f t="shared" si="38"/>
        <v>0.436865897047234</v>
      </c>
      <c r="I610" s="98" t="str">
        <f t="shared" si="39"/>
        <v/>
      </c>
      <c r="J610" s="98" cm="1">
        <f t="array" ref="J610">IFERROR(INDEX(DI_전체데이터!AN$3:AN$722,MATCH(A610&amp;B610,DI_전체데이터!$A$3:$A$722&amp;DI_전체데이터!$D$3:$D$722,0)),"")</f>
        <v>-1.2004162540790033</v>
      </c>
    </row>
    <row r="611" spans="1:10" x14ac:dyDescent="0.3">
      <c r="A611" s="98" t="s">
        <v>152</v>
      </c>
      <c r="B611" s="98" t="s">
        <v>96</v>
      </c>
      <c r="C611" s="98">
        <v>0.31334723824104299</v>
      </c>
      <c r="D611" s="98">
        <v>2.32448250213779E-2</v>
      </c>
      <c r="E611" s="98" cm="1">
        <f t="array" ref="E611">IFERROR(INDEX(DI_전체데이터!AM$3:AM$722,MATCH(A611&amp;B611,DI_전체데이터!$A$3:$A$722&amp;DI_전체데이터!$D$3:$D$722,0)),"")</f>
        <v>2.0455580354891767</v>
      </c>
      <c r="F611" s="98">
        <f t="shared" si="36"/>
        <v>0.30500059295430298</v>
      </c>
      <c r="G611" s="98">
        <f t="shared" si="37"/>
        <v>0.436865897047234</v>
      </c>
      <c r="H611" s="98" t="str">
        <f t="shared" si="38"/>
        <v/>
      </c>
      <c r="I611" s="98" t="str">
        <f t="shared" si="39"/>
        <v/>
      </c>
      <c r="J611" s="98" cm="1">
        <f t="array" ref="J611">IFERROR(INDEX(DI_전체데이터!AN$3:AN$722,MATCH(A611&amp;B611,DI_전체데이터!$A$3:$A$722&amp;DI_전체데이터!$D$3:$D$722,0)),"")</f>
        <v>0.25948514848524451</v>
      </c>
    </row>
    <row r="612" spans="1:10" x14ac:dyDescent="0.3">
      <c r="A612" s="98" t="s">
        <v>152</v>
      </c>
      <c r="B612" s="98" t="s">
        <v>97</v>
      </c>
      <c r="C612" s="98">
        <v>0.30500059295430298</v>
      </c>
      <c r="D612" s="98">
        <v>0.39990584551591202</v>
      </c>
      <c r="E612" s="98" cm="1">
        <f t="array" ref="E612">IFERROR(INDEX(DI_전체데이터!AM$3:AM$722,MATCH(A612&amp;B612,DI_전체데이터!$A$3:$A$722&amp;DI_전체데이터!$D$3:$D$722,0)),"")</f>
        <v>9.6355582063926415E-2</v>
      </c>
      <c r="F612" s="98">
        <f t="shared" si="36"/>
        <v>0.436865897047234</v>
      </c>
      <c r="G612" s="98" t="str">
        <f t="shared" si="37"/>
        <v/>
      </c>
      <c r="H612" s="98" t="str">
        <f t="shared" si="38"/>
        <v/>
      </c>
      <c r="I612" s="98" t="str">
        <f t="shared" si="39"/>
        <v/>
      </c>
      <c r="J612" s="98" cm="1">
        <f t="array" ref="J612">IFERROR(INDEX(DI_전체데이터!AN$3:AN$722,MATCH(A612&amp;B612,DI_전체데이터!$A$3:$A$722&amp;DI_전체데이터!$D$3:$D$722,0)),"")</f>
        <v>-0.50975745349090085</v>
      </c>
    </row>
    <row r="613" spans="1:10" x14ac:dyDescent="0.3">
      <c r="A613" s="98" t="s">
        <v>152</v>
      </c>
      <c r="B613" s="98" t="s">
        <v>98</v>
      </c>
      <c r="C613" s="98">
        <v>0.436865897047234</v>
      </c>
      <c r="D613" s="98">
        <v>0.400963436216281</v>
      </c>
      <c r="E613" s="98" cm="1">
        <f t="array" ref="E613">IFERROR(INDEX(DI_전체데이터!AM$3:AM$722,MATCH(A613&amp;B613,DI_전체데이터!$A$3:$A$722&amp;DI_전체데이터!$D$3:$D$722,0)),"")</f>
        <v>1.5210614136497853</v>
      </c>
      <c r="F613" s="98" t="str">
        <f t="shared" si="36"/>
        <v/>
      </c>
      <c r="G613" s="98" t="str">
        <f t="shared" si="37"/>
        <v/>
      </c>
      <c r="H613" s="98" t="str">
        <f t="shared" si="38"/>
        <v/>
      </c>
      <c r="I613" s="98" t="str">
        <f t="shared" si="39"/>
        <v/>
      </c>
      <c r="J613" s="98" cm="1">
        <f t="array" ref="J613">IFERROR(INDEX(DI_전체데이터!AN$3:AN$722,MATCH(A613&amp;B613,DI_전체데이터!$A$3:$A$722&amp;DI_전체데이터!$D$3:$D$722,0)),"")</f>
        <v>0.75789721148796685</v>
      </c>
    </row>
    <row r="614" spans="1:10" x14ac:dyDescent="0.3">
      <c r="A614" s="98" t="s">
        <v>154</v>
      </c>
      <c r="B614" s="98" t="s">
        <v>87</v>
      </c>
      <c r="C614" s="98">
        <v>0.371363057541367</v>
      </c>
      <c r="D614" s="98">
        <v>0.174463807951804</v>
      </c>
      <c r="E614" s="98" cm="1">
        <f t="array" ref="E614">IFERROR(INDEX(DI_전체데이터!AM$3:AM$722,MATCH(A614&amp;B614,DI_전체데이터!$A$3:$A$722&amp;DI_전체데이터!$D$3:$D$722,0)),"")</f>
        <v>-0.52303526469661155</v>
      </c>
      <c r="F614" s="98">
        <f t="shared" si="36"/>
        <v>0.32957268140402901</v>
      </c>
      <c r="G614" s="98">
        <f t="shared" si="37"/>
        <v>0.34749476912135602</v>
      </c>
      <c r="H614" s="98">
        <f t="shared" si="38"/>
        <v>0.34025148948212802</v>
      </c>
      <c r="I614" s="98">
        <f t="shared" si="39"/>
        <v>0.41405619247303299</v>
      </c>
      <c r="J614" s="98" cm="1">
        <f t="array" ref="J614">IFERROR(INDEX(DI_전체데이터!AN$3:AN$722,MATCH(A614&amp;B614,DI_전체데이터!$A$3:$A$722&amp;DI_전체데이터!$D$3:$D$722,0)),"")</f>
        <v>-1.0025382024914604</v>
      </c>
    </row>
    <row r="615" spans="1:10" x14ac:dyDescent="0.3">
      <c r="A615" s="98" t="s">
        <v>154</v>
      </c>
      <c r="B615" s="98" t="s">
        <v>88</v>
      </c>
      <c r="C615" s="98">
        <v>0.32957268140402901</v>
      </c>
      <c r="D615" s="98">
        <v>0.32457741498621601</v>
      </c>
      <c r="E615" s="98" cm="1">
        <f t="array" ref="E615">IFERROR(INDEX(DI_전체데이터!AM$3:AM$722,MATCH(A615&amp;B615,DI_전체데이터!$A$3:$A$722&amp;DI_전체데이터!$D$3:$D$722,0)),"")</f>
        <v>-0.24839597675387157</v>
      </c>
      <c r="F615" s="98">
        <f t="shared" si="36"/>
        <v>0.34749476912135602</v>
      </c>
      <c r="G615" s="98">
        <f t="shared" si="37"/>
        <v>0.34025148948212802</v>
      </c>
      <c r="H615" s="98">
        <f t="shared" si="38"/>
        <v>0.41405619247303299</v>
      </c>
      <c r="I615" s="98">
        <f t="shared" si="39"/>
        <v>0.41965064726071399</v>
      </c>
      <c r="J615" s="98" cm="1">
        <f t="array" ref="J615">IFERROR(INDEX(DI_전체데이터!AN$3:AN$722,MATCH(A615&amp;B615,DI_전체데이터!$A$3:$A$722&amp;DI_전체데이터!$D$3:$D$722,0)),"")</f>
        <v>-0.48432867597392937</v>
      </c>
    </row>
    <row r="616" spans="1:10" x14ac:dyDescent="0.3">
      <c r="A616" s="98" t="s">
        <v>154</v>
      </c>
      <c r="B616" s="98" t="s">
        <v>89</v>
      </c>
      <c r="C616" s="98">
        <v>0.34749476912135602</v>
      </c>
      <c r="D616" s="98">
        <v>-2.2152616188301399E-2</v>
      </c>
      <c r="E616" s="98" cm="1">
        <f t="array" ref="E616">IFERROR(INDEX(DI_전체데이터!AM$3:AM$722,MATCH(A616&amp;B616,DI_전체데이터!$A$3:$A$722&amp;DI_전체데이터!$D$3:$D$722,0)),"")</f>
        <v>1.0129062615356246</v>
      </c>
      <c r="F616" s="98">
        <f t="shared" si="36"/>
        <v>0.34025148948212802</v>
      </c>
      <c r="G616" s="98">
        <f t="shared" si="37"/>
        <v>0.41405619247303299</v>
      </c>
      <c r="H616" s="98">
        <f t="shared" si="38"/>
        <v>0.41965064726071399</v>
      </c>
      <c r="I616" s="98">
        <f t="shared" si="39"/>
        <v>0.63866515678565505</v>
      </c>
      <c r="J616" s="98" cm="1">
        <f t="array" ref="J616">IFERROR(INDEX(DI_전체데이터!AN$3:AN$722,MATCH(A616&amp;B616,DI_전체데이터!$A$3:$A$722&amp;DI_전체데이터!$D$3:$D$722,0)),"")</f>
        <v>-1.0200104010866884</v>
      </c>
    </row>
    <row r="617" spans="1:10" x14ac:dyDescent="0.3">
      <c r="A617" s="98" t="s">
        <v>154</v>
      </c>
      <c r="B617" s="98" t="s">
        <v>90</v>
      </c>
      <c r="C617" s="98">
        <v>0.34025148948212802</v>
      </c>
      <c r="D617" s="98">
        <v>0.22878647796832799</v>
      </c>
      <c r="E617" s="98" cm="1">
        <f t="array" ref="E617">IFERROR(INDEX(DI_전체데이터!AM$3:AM$722,MATCH(A617&amp;B617,DI_전체데이터!$A$3:$A$722&amp;DI_전체데이터!$D$3:$D$722,0)),"")</f>
        <v>-0.60551465611947042</v>
      </c>
      <c r="F617" s="98">
        <f t="shared" si="36"/>
        <v>0.41405619247303299</v>
      </c>
      <c r="G617" s="98">
        <f t="shared" si="37"/>
        <v>0.41965064726071399</v>
      </c>
      <c r="H617" s="98">
        <f t="shared" si="38"/>
        <v>0.63866515678565505</v>
      </c>
      <c r="I617" s="98">
        <f t="shared" si="39"/>
        <v>0.46931891735220199</v>
      </c>
      <c r="J617" s="98" cm="1">
        <f t="array" ref="J617">IFERROR(INDEX(DI_전체데이터!AN$3:AN$722,MATCH(A617&amp;B617,DI_전체데이터!$A$3:$A$722&amp;DI_전체데이터!$D$3:$D$722,0)),"")</f>
        <v>-1.279021345097253</v>
      </c>
    </row>
    <row r="618" spans="1:10" x14ac:dyDescent="0.3">
      <c r="A618" s="98" t="s">
        <v>154</v>
      </c>
      <c r="B618" s="98" t="s">
        <v>91</v>
      </c>
      <c r="C618" s="98">
        <v>0.41405619247303299</v>
      </c>
      <c r="D618" s="98">
        <v>0.28724332580702799</v>
      </c>
      <c r="E618" s="98" cm="1">
        <f t="array" ref="E618">IFERROR(INDEX(DI_전체데이터!AM$3:AM$722,MATCH(A618&amp;B618,DI_전체데이터!$A$3:$A$722&amp;DI_전체데이터!$D$3:$D$722,0)),"")</f>
        <v>2.8808786515821247</v>
      </c>
      <c r="F618" s="98">
        <f t="shared" si="36"/>
        <v>0.41965064726071399</v>
      </c>
      <c r="G618" s="98">
        <f t="shared" si="37"/>
        <v>0.63866515678565505</v>
      </c>
      <c r="H618" s="98">
        <f t="shared" si="38"/>
        <v>0.46931891735220199</v>
      </c>
      <c r="I618" s="98">
        <f t="shared" si="39"/>
        <v>0.52592874913787402</v>
      </c>
      <c r="J618" s="98" cm="1">
        <f t="array" ref="J618">IFERROR(INDEX(DI_전체데이터!AN$3:AN$722,MATCH(A618&amp;B618,DI_전체데이터!$A$3:$A$722&amp;DI_전체데이터!$D$3:$D$722,0)),"")</f>
        <v>1.2578359255259834</v>
      </c>
    </row>
    <row r="619" spans="1:10" x14ac:dyDescent="0.3">
      <c r="A619" s="98" t="s">
        <v>154</v>
      </c>
      <c r="B619" s="98" t="s">
        <v>92</v>
      </c>
      <c r="C619" s="98">
        <v>0.41965064726071399</v>
      </c>
      <c r="D619" s="98">
        <v>0.27654854125905598</v>
      </c>
      <c r="E619" s="98" cm="1">
        <f t="array" ref="E619">IFERROR(INDEX(DI_전체데이터!AM$3:AM$722,MATCH(A619&amp;B619,DI_전체데이터!$A$3:$A$722&amp;DI_전체데이터!$D$3:$D$722,0)),"")</f>
        <v>0.90380140783575613</v>
      </c>
      <c r="F619" s="98">
        <f t="shared" si="36"/>
        <v>0.63866515678565505</v>
      </c>
      <c r="G619" s="98">
        <f t="shared" si="37"/>
        <v>0.46931891735220199</v>
      </c>
      <c r="H619" s="98">
        <f t="shared" si="38"/>
        <v>0.52592874913787402</v>
      </c>
      <c r="I619" s="98">
        <f t="shared" si="39"/>
        <v>0.50537596569009302</v>
      </c>
      <c r="J619" s="98" cm="1">
        <f t="array" ref="J619">IFERROR(INDEX(DI_전체데이터!AN$3:AN$722,MATCH(A619&amp;B619,DI_전체데이터!$A$3:$A$722&amp;DI_전체데이터!$D$3:$D$722,0)),"")</f>
        <v>1.2047348861253213</v>
      </c>
    </row>
    <row r="620" spans="1:10" x14ac:dyDescent="0.3">
      <c r="A620" s="98" t="s">
        <v>154</v>
      </c>
      <c r="B620" s="98" t="s">
        <v>93</v>
      </c>
      <c r="C620" s="98">
        <v>0.63866515678565505</v>
      </c>
      <c r="D620" s="98">
        <v>-0.25736713774923098</v>
      </c>
      <c r="E620" s="98" cm="1">
        <f t="array" ref="E620">IFERROR(INDEX(DI_전체데이터!AM$3:AM$722,MATCH(A620&amp;B620,DI_전체데이터!$A$3:$A$722&amp;DI_전체데이터!$D$3:$D$722,0)),"")</f>
        <v>2.9329331308594053</v>
      </c>
      <c r="F620" s="98">
        <f t="shared" si="36"/>
        <v>0.46931891735220199</v>
      </c>
      <c r="G620" s="98">
        <f t="shared" si="37"/>
        <v>0.52592874913787402</v>
      </c>
      <c r="H620" s="98">
        <f t="shared" si="38"/>
        <v>0.50537596569009302</v>
      </c>
      <c r="I620" s="98">
        <f t="shared" si="39"/>
        <v>0.48747932759734902</v>
      </c>
      <c r="J620" s="98" cm="1">
        <f t="array" ref="J620">IFERROR(INDEX(DI_전체데이터!AN$3:AN$722,MATCH(A620&amp;B620,DI_전체데이터!$A$3:$A$722&amp;DI_전체데이터!$D$3:$D$722,0)),"")</f>
        <v>0.80264359312352052</v>
      </c>
    </row>
    <row r="621" spans="1:10" x14ac:dyDescent="0.3">
      <c r="A621" s="98" t="s">
        <v>154</v>
      </c>
      <c r="B621" s="98" t="s">
        <v>94</v>
      </c>
      <c r="C621" s="98">
        <v>0.46931891735220199</v>
      </c>
      <c r="D621" s="98">
        <v>2.83854524018585E-2</v>
      </c>
      <c r="E621" s="98" cm="1">
        <f t="array" ref="E621">IFERROR(INDEX(DI_전체데이터!AM$3:AM$722,MATCH(A621&amp;B621,DI_전체데이터!$A$3:$A$722&amp;DI_전체데이터!$D$3:$D$722,0)),"")</f>
        <v>0.94420759938041043</v>
      </c>
      <c r="F621" s="98">
        <f t="shared" si="36"/>
        <v>0.52592874913787402</v>
      </c>
      <c r="G621" s="98">
        <f t="shared" si="37"/>
        <v>0.50537596569009302</v>
      </c>
      <c r="H621" s="98">
        <f t="shared" si="38"/>
        <v>0.48747932759734902</v>
      </c>
      <c r="I621" s="98">
        <f t="shared" si="39"/>
        <v>0.65752373311427004</v>
      </c>
      <c r="J621" s="98" cm="1">
        <f t="array" ref="J621">IFERROR(INDEX(DI_전체데이터!AN$3:AN$722,MATCH(A621&amp;B621,DI_전체데이터!$A$3:$A$722&amp;DI_전체데이터!$D$3:$D$722,0)),"")</f>
        <v>2.074169129326596</v>
      </c>
    </row>
    <row r="622" spans="1:10" x14ac:dyDescent="0.3">
      <c r="A622" s="98" t="s">
        <v>154</v>
      </c>
      <c r="B622" s="98" t="s">
        <v>95</v>
      </c>
      <c r="C622" s="98">
        <v>0.52592874913787402</v>
      </c>
      <c r="D622" s="98">
        <v>0.12110349272625399</v>
      </c>
      <c r="E622" s="98" cm="1">
        <f t="array" ref="E622">IFERROR(INDEX(DI_전체데이터!AM$3:AM$722,MATCH(A622&amp;B622,DI_전체데이터!$A$3:$A$722&amp;DI_전체데이터!$D$3:$D$722,0)),"")</f>
        <v>-0.80106731337506631</v>
      </c>
      <c r="F622" s="98">
        <f t="shared" si="36"/>
        <v>0.50537596569009302</v>
      </c>
      <c r="G622" s="98">
        <f t="shared" si="37"/>
        <v>0.48747932759734902</v>
      </c>
      <c r="H622" s="98">
        <f t="shared" si="38"/>
        <v>0.65752373311427004</v>
      </c>
      <c r="I622" s="98" t="str">
        <f t="shared" si="39"/>
        <v/>
      </c>
      <c r="J622" s="98" cm="1">
        <f t="array" ref="J622">IFERROR(INDEX(DI_전체데이터!AN$3:AN$722,MATCH(A622&amp;B622,DI_전체데이터!$A$3:$A$722&amp;DI_전체데이터!$D$3:$D$722,0)),"")</f>
        <v>1.3887531494365482</v>
      </c>
    </row>
    <row r="623" spans="1:10" x14ac:dyDescent="0.3">
      <c r="A623" s="98" t="s">
        <v>154</v>
      </c>
      <c r="B623" s="98" t="s">
        <v>96</v>
      </c>
      <c r="C623" s="98">
        <v>0.50537596569009302</v>
      </c>
      <c r="D623" s="98">
        <v>0.48491048340350201</v>
      </c>
      <c r="E623" s="98" cm="1">
        <f t="array" ref="E623">IFERROR(INDEX(DI_전체데이터!AM$3:AM$722,MATCH(A623&amp;B623,DI_전체데이터!$A$3:$A$722&amp;DI_전체데이터!$D$3:$D$722,0)),"")</f>
        <v>-0.14326955644882544</v>
      </c>
      <c r="F623" s="98">
        <f t="shared" si="36"/>
        <v>0.48747932759734902</v>
      </c>
      <c r="G623" s="98">
        <f t="shared" si="37"/>
        <v>0.65752373311427004</v>
      </c>
      <c r="H623" s="98" t="str">
        <f t="shared" si="38"/>
        <v/>
      </c>
      <c r="I623" s="98" t="str">
        <f t="shared" si="39"/>
        <v/>
      </c>
      <c r="J623" s="98" cm="1">
        <f t="array" ref="J623">IFERROR(INDEX(DI_전체데이터!AN$3:AN$722,MATCH(A623&amp;B623,DI_전체데이터!$A$3:$A$722&amp;DI_전체데이터!$D$3:$D$722,0)),"")</f>
        <v>1.2456155224833423</v>
      </c>
    </row>
    <row r="624" spans="1:10" x14ac:dyDescent="0.3">
      <c r="A624" s="98" t="s">
        <v>154</v>
      </c>
      <c r="B624" s="98" t="s">
        <v>97</v>
      </c>
      <c r="C624" s="98">
        <v>0.48747932759734902</v>
      </c>
      <c r="D624" s="98">
        <v>0.21892083348718699</v>
      </c>
      <c r="E624" s="98" cm="1">
        <f t="array" ref="E624">IFERROR(INDEX(DI_전체데이터!AM$3:AM$722,MATCH(A624&amp;B624,DI_전체데이터!$A$3:$A$722&amp;DI_전체데이터!$D$3:$D$722,0)),"")</f>
        <v>-0.64807961300576189</v>
      </c>
      <c r="F624" s="98">
        <f t="shared" si="36"/>
        <v>0.65752373311427004</v>
      </c>
      <c r="G624" s="98" t="str">
        <f t="shared" si="37"/>
        <v/>
      </c>
      <c r="H624" s="98" t="str">
        <f t="shared" si="38"/>
        <v/>
      </c>
      <c r="I624" s="98" t="str">
        <f t="shared" si="39"/>
        <v/>
      </c>
      <c r="J624" s="98" cm="1">
        <f t="array" ref="J624">IFERROR(INDEX(DI_전체데이터!AN$3:AN$722,MATCH(A624&amp;B624,DI_전체데이터!$A$3:$A$722&amp;DI_전체데이터!$D$3:$D$722,0)),"")</f>
        <v>1.5052605202124125</v>
      </c>
    </row>
    <row r="625" spans="1:10" x14ac:dyDescent="0.3">
      <c r="A625" s="98" t="s">
        <v>154</v>
      </c>
      <c r="B625" s="98" t="s">
        <v>98</v>
      </c>
      <c r="C625" s="98">
        <v>0.65752373311427004</v>
      </c>
      <c r="D625" s="98">
        <v>0.80962830944689901</v>
      </c>
      <c r="E625" s="98" cm="1">
        <f t="array" ref="E625">IFERROR(INDEX(DI_전체데이터!AM$3:AM$722,MATCH(A625&amp;B625,DI_전체데이터!$A$3:$A$722&amp;DI_전체데이터!$D$3:$D$722,0)),"")</f>
        <v>1.9015247640324293</v>
      </c>
      <c r="F625" s="98" t="str">
        <f t="shared" si="36"/>
        <v/>
      </c>
      <c r="G625" s="98" t="str">
        <f t="shared" si="37"/>
        <v/>
      </c>
      <c r="H625" s="98" t="str">
        <f t="shared" si="38"/>
        <v/>
      </c>
      <c r="I625" s="98" t="str">
        <f t="shared" si="39"/>
        <v/>
      </c>
      <c r="J625" s="98" cm="1">
        <f t="array" ref="J625">IFERROR(INDEX(DI_전체데이터!AN$3:AN$722,MATCH(A625&amp;B625,DI_전체데이터!$A$3:$A$722&amp;DI_전체데이터!$D$3:$D$722,0)),"")</f>
        <v>1.9137753332417475</v>
      </c>
    </row>
    <row r="626" spans="1:10" x14ac:dyDescent="0.3">
      <c r="A626" s="98" t="s">
        <v>155</v>
      </c>
      <c r="B626" s="98" t="s">
        <v>87</v>
      </c>
      <c r="C626" s="98">
        <v>0.33625158158742602</v>
      </c>
      <c r="D626" s="98">
        <v>0.12534812551289001</v>
      </c>
      <c r="E626" s="98" cm="1">
        <f t="array" ref="E626">IFERROR(INDEX(DI_전체데이터!AM$3:AM$722,MATCH(A626&amp;B626,DI_전체데이터!$A$3:$A$722&amp;DI_전체데이터!$D$3:$D$722,0)),"")</f>
        <v>-2.1592354036431884</v>
      </c>
      <c r="F626" s="98">
        <f t="shared" si="36"/>
        <v>0.27063168984469499</v>
      </c>
      <c r="G626" s="98">
        <f t="shared" si="37"/>
        <v>0.42597049973464701</v>
      </c>
      <c r="H626" s="98">
        <f t="shared" si="38"/>
        <v>0.30355126374408398</v>
      </c>
      <c r="I626" s="98">
        <f t="shared" si="39"/>
        <v>0.31956458296895102</v>
      </c>
      <c r="J626" s="98" cm="1">
        <f t="array" ref="J626">IFERROR(INDEX(DI_전체데이터!AN$3:AN$722,MATCH(A626&amp;B626,DI_전체데이터!$A$3:$A$722&amp;DI_전체데이터!$D$3:$D$722,0)),"")</f>
        <v>-3.7030595026538342</v>
      </c>
    </row>
    <row r="627" spans="1:10" x14ac:dyDescent="0.3">
      <c r="A627" s="98" t="s">
        <v>155</v>
      </c>
      <c r="B627" s="98" t="s">
        <v>88</v>
      </c>
      <c r="C627" s="98">
        <v>0.27063168984469499</v>
      </c>
      <c r="D627" s="98">
        <v>-7.5623516106517893E-2</v>
      </c>
      <c r="E627" s="98" cm="1">
        <f t="array" ref="E627">IFERROR(INDEX(DI_전체데이터!AM$3:AM$722,MATCH(A627&amp;B627,DI_전체데이터!$A$3:$A$722&amp;DI_전체데이터!$D$3:$D$722,0)),"")</f>
        <v>-2.5080244948198303</v>
      </c>
      <c r="F627" s="98">
        <f t="shared" si="36"/>
        <v>0.42597049973464701</v>
      </c>
      <c r="G627" s="98">
        <f t="shared" si="37"/>
        <v>0.30355126374408398</v>
      </c>
      <c r="H627" s="98">
        <f t="shared" si="38"/>
        <v>0.31956458296895102</v>
      </c>
      <c r="I627" s="98">
        <f t="shared" si="39"/>
        <v>0.22885950053159701</v>
      </c>
      <c r="J627" s="98" cm="1">
        <f t="array" ref="J627">IFERROR(INDEX(DI_전체데이터!AN$3:AN$722,MATCH(A627&amp;B627,DI_전체데이터!$A$3:$A$722&amp;DI_전체데이터!$D$3:$D$722,0)),"")</f>
        <v>-3.712590555741639</v>
      </c>
    </row>
    <row r="628" spans="1:10" x14ac:dyDescent="0.3">
      <c r="A628" s="98" t="s">
        <v>155</v>
      </c>
      <c r="B628" s="98" t="s">
        <v>89</v>
      </c>
      <c r="C628" s="98">
        <v>0.42597049973464701</v>
      </c>
      <c r="D628" s="98">
        <v>6.4448047072596298E-2</v>
      </c>
      <c r="E628" s="98" cm="1">
        <f t="array" ref="E628">IFERROR(INDEX(DI_전체데이터!AM$3:AM$722,MATCH(A628&amp;B628,DI_전체데이터!$A$3:$A$722&amp;DI_전체데이터!$D$3:$D$722,0)),"")</f>
        <v>-1.6249192990408423</v>
      </c>
      <c r="F628" s="98">
        <f t="shared" si="36"/>
        <v>0.30355126374408398</v>
      </c>
      <c r="G628" s="98">
        <f t="shared" si="37"/>
        <v>0.31956458296895102</v>
      </c>
      <c r="H628" s="98">
        <f t="shared" si="38"/>
        <v>0.22885950053159701</v>
      </c>
      <c r="I628" s="98">
        <f t="shared" si="39"/>
        <v>0.367720068061343</v>
      </c>
      <c r="J628" s="98" cm="1">
        <f t="array" ref="J628">IFERROR(INDEX(DI_전체데이터!AN$3:AN$722,MATCH(A628&amp;B628,DI_전체데이터!$A$3:$A$722&amp;DI_전체데이터!$D$3:$D$722,0)),"")</f>
        <v>-2.1799972192225767</v>
      </c>
    </row>
    <row r="629" spans="1:10" x14ac:dyDescent="0.3">
      <c r="A629" s="98" t="s">
        <v>155</v>
      </c>
      <c r="B629" s="98" t="s">
        <v>90</v>
      </c>
      <c r="C629" s="98">
        <v>0.30355126374408398</v>
      </c>
      <c r="D629" s="98">
        <v>0.17585849842982501</v>
      </c>
      <c r="E629" s="98" cm="1">
        <f t="array" ref="E629">IFERROR(INDEX(DI_전체데이터!AM$3:AM$722,MATCH(A629&amp;B629,DI_전체데이터!$A$3:$A$722&amp;DI_전체데이터!$D$3:$D$722,0)),"")</f>
        <v>-2.4836219124370809</v>
      </c>
      <c r="F629" s="98">
        <f t="shared" si="36"/>
        <v>0.31956458296895102</v>
      </c>
      <c r="G629" s="98">
        <f t="shared" si="37"/>
        <v>0.22885950053159701</v>
      </c>
      <c r="H629" s="98">
        <f t="shared" si="38"/>
        <v>0.367720068061343</v>
      </c>
      <c r="I629" s="98">
        <f t="shared" si="39"/>
        <v>0.31887489924760098</v>
      </c>
      <c r="J629" s="98" cm="1">
        <f t="array" ref="J629">IFERROR(INDEX(DI_전체데이터!AN$3:AN$722,MATCH(A629&amp;B629,DI_전체데이터!$A$3:$A$722&amp;DI_전체데이터!$D$3:$D$722,0)),"")</f>
        <v>-1.3941618921330545</v>
      </c>
    </row>
    <row r="630" spans="1:10" x14ac:dyDescent="0.3">
      <c r="A630" s="98" t="s">
        <v>155</v>
      </c>
      <c r="B630" s="98" t="s">
        <v>91</v>
      </c>
      <c r="C630" s="98">
        <v>0.31956458296895102</v>
      </c>
      <c r="D630" s="98">
        <v>-0.17626375039631501</v>
      </c>
      <c r="E630" s="98" cm="1">
        <f t="array" ref="E630">IFERROR(INDEX(DI_전체데이터!AM$3:AM$722,MATCH(A630&amp;B630,DI_전체데이터!$A$3:$A$722&amp;DI_전체데이터!$D$3:$D$722,0)),"")</f>
        <v>1.0975736066738</v>
      </c>
      <c r="F630" s="98">
        <f t="shared" si="36"/>
        <v>0.22885950053159701</v>
      </c>
      <c r="G630" s="98">
        <f t="shared" si="37"/>
        <v>0.367720068061343</v>
      </c>
      <c r="H630" s="98">
        <f t="shared" si="38"/>
        <v>0.31887489924760098</v>
      </c>
      <c r="I630" s="98">
        <f t="shared" si="39"/>
        <v>0.34684981475106003</v>
      </c>
      <c r="J630" s="98" cm="1">
        <f t="array" ref="J630">IFERROR(INDEX(DI_전체데이터!AN$3:AN$722,MATCH(A630&amp;B630,DI_전체데이터!$A$3:$A$722&amp;DI_전체데이터!$D$3:$D$722,0)),"")</f>
        <v>-0.75333222949394574</v>
      </c>
    </row>
    <row r="631" spans="1:10" x14ac:dyDescent="0.3">
      <c r="A631" s="98" t="s">
        <v>155</v>
      </c>
      <c r="B631" s="98" t="s">
        <v>92</v>
      </c>
      <c r="C631" s="98">
        <v>0.22885950053159701</v>
      </c>
      <c r="D631" s="98">
        <v>-0.14101902968879601</v>
      </c>
      <c r="E631" s="98" cm="1">
        <f t="array" ref="E631">IFERROR(INDEX(DI_전체데이터!AM$3:AM$722,MATCH(A631&amp;B631,DI_전체데이터!$A$3:$A$722&amp;DI_전체데이터!$D$3:$D$722,0)),"")</f>
        <v>-2.7900669890423773</v>
      </c>
      <c r="F631" s="98">
        <f t="shared" si="36"/>
        <v>0.367720068061343</v>
      </c>
      <c r="G631" s="98">
        <f t="shared" si="37"/>
        <v>0.31887489924760098</v>
      </c>
      <c r="H631" s="98">
        <f t="shared" si="38"/>
        <v>0.34684981475106003</v>
      </c>
      <c r="I631" s="98">
        <f t="shared" si="39"/>
        <v>0.52974125987001097</v>
      </c>
      <c r="J631" s="98" cm="1">
        <f t="array" ref="J631">IFERROR(INDEX(DI_전체데이터!AN$3:AN$722,MATCH(A631&amp;B631,DI_전체데이터!$A$3:$A$722&amp;DI_전체데이터!$D$3:$D$722,0)),"")</f>
        <v>5.8512839837832037E-2</v>
      </c>
    </row>
    <row r="632" spans="1:10" x14ac:dyDescent="0.3">
      <c r="A632" s="98" t="s">
        <v>155</v>
      </c>
      <c r="B632" s="98" t="s">
        <v>93</v>
      </c>
      <c r="C632" s="98">
        <v>0.367720068061343</v>
      </c>
      <c r="D632" s="98">
        <v>3.9901668123781597E-2</v>
      </c>
      <c r="E632" s="98" cm="1">
        <f t="array" ref="E632">IFERROR(INDEX(DI_전체데이터!AM$3:AM$722,MATCH(A632&amp;B632,DI_전체데이터!$A$3:$A$722&amp;DI_전체데이터!$D$3:$D$722,0)),"")</f>
        <v>-0.1441786285783975</v>
      </c>
      <c r="F632" s="98">
        <f t="shared" si="36"/>
        <v>0.31887489924760098</v>
      </c>
      <c r="G632" s="98">
        <f t="shared" si="37"/>
        <v>0.34684981475106003</v>
      </c>
      <c r="H632" s="98">
        <f t="shared" si="38"/>
        <v>0.52974125987001097</v>
      </c>
      <c r="I632" s="98">
        <f t="shared" si="39"/>
        <v>0.37788469306352002</v>
      </c>
      <c r="J632" s="98" cm="1">
        <f t="array" ref="J632">IFERROR(INDEX(DI_전체데이터!AN$3:AN$722,MATCH(A632&amp;B632,DI_전체데이터!$A$3:$A$722&amp;DI_전체데이터!$D$3:$D$722,0)),"")</f>
        <v>0.40921797089107842</v>
      </c>
    </row>
    <row r="633" spans="1:10" x14ac:dyDescent="0.3">
      <c r="A633" s="98" t="s">
        <v>155</v>
      </c>
      <c r="B633" s="98" t="s">
        <v>94</v>
      </c>
      <c r="C633" s="98">
        <v>0.31887489924760098</v>
      </c>
      <c r="D633" s="98">
        <v>0.18252074658951001</v>
      </c>
      <c r="E633" s="98" cm="1">
        <f t="array" ref="E633">IFERROR(INDEX(DI_전체데이터!AM$3:AM$722,MATCH(A633&amp;B633,DI_전체데이터!$A$3:$A$722&amp;DI_전체데이터!$D$3:$D$722,0)),"")</f>
        <v>-0.18415247514837685</v>
      </c>
      <c r="F633" s="98">
        <f t="shared" si="36"/>
        <v>0.34684981475106003</v>
      </c>
      <c r="G633" s="98">
        <f t="shared" si="37"/>
        <v>0.52974125987001097</v>
      </c>
      <c r="H633" s="98">
        <f t="shared" si="38"/>
        <v>0.37788469306352002</v>
      </c>
      <c r="I633" s="98">
        <f t="shared" si="39"/>
        <v>0.40688554949306899</v>
      </c>
      <c r="J633" s="98" cm="1">
        <f t="array" ref="J633">IFERROR(INDEX(DI_전체데이터!AN$3:AN$722,MATCH(A633&amp;B633,DI_전체데이터!$A$3:$A$722&amp;DI_전체데이터!$D$3:$D$722,0)),"")</f>
        <v>-0.16621935928515533</v>
      </c>
    </row>
    <row r="634" spans="1:10" x14ac:dyDescent="0.3">
      <c r="A634" s="98" t="s">
        <v>155</v>
      </c>
      <c r="B634" s="98" t="s">
        <v>95</v>
      </c>
      <c r="C634" s="98">
        <v>0.34684981475106003</v>
      </c>
      <c r="D634" s="98">
        <v>-9.6135267757143598E-3</v>
      </c>
      <c r="E634" s="98" cm="1">
        <f t="array" ref="E634">IFERROR(INDEX(DI_전체데이터!AM$3:AM$722,MATCH(A634&amp;B634,DI_전체데이터!$A$3:$A$722&amp;DI_전체데이터!$D$3:$D$722,0)),"")</f>
        <v>1.1718215493397919</v>
      </c>
      <c r="F634" s="98">
        <f t="shared" si="36"/>
        <v>0.52974125987001097</v>
      </c>
      <c r="G634" s="98">
        <f t="shared" si="37"/>
        <v>0.37788469306352002</v>
      </c>
      <c r="H634" s="98">
        <f t="shared" si="38"/>
        <v>0.40688554949306899</v>
      </c>
      <c r="I634" s="98" t="str">
        <f t="shared" si="39"/>
        <v/>
      </c>
      <c r="J634" s="98" cm="1">
        <f t="array" ref="J634">IFERROR(INDEX(DI_전체데이터!AN$3:AN$722,MATCH(A634&amp;B634,DI_전체데이터!$A$3:$A$722&amp;DI_전체데이터!$D$3:$D$722,0)),"")</f>
        <v>0.19273972935682337</v>
      </c>
    </row>
    <row r="635" spans="1:10" x14ac:dyDescent="0.3">
      <c r="A635" s="98" t="s">
        <v>155</v>
      </c>
      <c r="B635" s="98" t="s">
        <v>96</v>
      </c>
      <c r="C635" s="98">
        <v>0.52974125987001097</v>
      </c>
      <c r="D635" s="98">
        <v>0.33451951153710202</v>
      </c>
      <c r="E635" s="98" cm="1">
        <f t="array" ref="E635">IFERROR(INDEX(DI_전체데이터!AM$3:AM$722,MATCH(A635&amp;B635,DI_전체데이터!$A$3:$A$722&amp;DI_전체데이터!$D$3:$D$722,0)),"")</f>
        <v>0.71689267745064411</v>
      </c>
      <c r="F635" s="98">
        <f t="shared" si="36"/>
        <v>0.37788469306352002</v>
      </c>
      <c r="G635" s="98">
        <f t="shared" si="37"/>
        <v>0.40688554949306899</v>
      </c>
      <c r="H635" s="98" t="str">
        <f t="shared" si="38"/>
        <v/>
      </c>
      <c r="I635" s="98" t="str">
        <f t="shared" si="39"/>
        <v/>
      </c>
      <c r="J635" s="98" cm="1">
        <f t="array" ref="J635">IFERROR(INDEX(DI_전체데이터!AN$3:AN$722,MATCH(A635&amp;B635,DI_전체데이터!$A$3:$A$722&amp;DI_전체데이터!$D$3:$D$722,0)),"")</f>
        <v>2.4611303642544344</v>
      </c>
    </row>
    <row r="636" spans="1:10" x14ac:dyDescent="0.3">
      <c r="A636" s="98" t="s">
        <v>155</v>
      </c>
      <c r="B636" s="98" t="s">
        <v>97</v>
      </c>
      <c r="C636" s="98">
        <v>0.37788469306352002</v>
      </c>
      <c r="D636" s="98">
        <v>2.4809124768067001E-2</v>
      </c>
      <c r="E636" s="98" cm="1">
        <f t="array" ref="E636">IFERROR(INDEX(DI_전체데이터!AM$3:AM$722,MATCH(A636&amp;B636,DI_전체데이터!$A$3:$A$722&amp;DI_전체데이터!$D$3:$D$722,0)),"")</f>
        <v>0.31622776601683822</v>
      </c>
      <c r="F636" s="98">
        <f t="shared" si="36"/>
        <v>0.40688554949306899</v>
      </c>
      <c r="G636" s="98" t="str">
        <f t="shared" si="37"/>
        <v/>
      </c>
      <c r="H636" s="98" t="str">
        <f t="shared" si="38"/>
        <v/>
      </c>
      <c r="I636" s="98" t="str">
        <f t="shared" si="39"/>
        <v/>
      </c>
      <c r="J636" s="98" cm="1">
        <f t="array" ref="J636">IFERROR(INDEX(DI_전체데이터!AN$3:AN$722,MATCH(A636&amp;B636,DI_전체데이터!$A$3:$A$722&amp;DI_전체데이터!$D$3:$D$722,0)),"")</f>
        <v>0.60517439024729702</v>
      </c>
    </row>
    <row r="637" spans="1:10" x14ac:dyDescent="0.3">
      <c r="A637" s="98" t="s">
        <v>155</v>
      </c>
      <c r="B637" s="98" t="s">
        <v>98</v>
      </c>
      <c r="C637" s="98">
        <v>0.40688554949306899</v>
      </c>
      <c r="D637" s="98">
        <v>-4.7151308825913299E-2</v>
      </c>
      <c r="E637" s="98" cm="1">
        <f t="array" ref="E637">IFERROR(INDEX(DI_전체데이터!AM$3:AM$722,MATCH(A637&amp;B637,DI_전체데이터!$A$3:$A$722&amp;DI_전체데이터!$D$3:$D$722,0)),"")</f>
        <v>0.66664902964015904</v>
      </c>
      <c r="F637" s="98" t="str">
        <f t="shared" si="36"/>
        <v/>
      </c>
      <c r="G637" s="98" t="str">
        <f t="shared" si="37"/>
        <v/>
      </c>
      <c r="H637" s="98" t="str">
        <f t="shared" si="38"/>
        <v/>
      </c>
      <c r="I637" s="98" t="str">
        <f t="shared" si="39"/>
        <v/>
      </c>
      <c r="J637" s="98" cm="1">
        <f t="array" ref="J637">IFERROR(INDEX(DI_전체데이터!AN$3:AN$722,MATCH(A637&amp;B637,DI_전체데이터!$A$3:$A$722&amp;DI_전체데이터!$D$3:$D$722,0)),"")</f>
        <v>0.25755089035390366</v>
      </c>
    </row>
    <row r="638" spans="1:10" x14ac:dyDescent="0.3">
      <c r="A638" s="98" t="s">
        <v>156</v>
      </c>
      <c r="B638" s="98" t="s">
        <v>87</v>
      </c>
      <c r="C638" s="98">
        <v>0.38388490988400398</v>
      </c>
      <c r="D638" s="98">
        <v>0.159392901777867</v>
      </c>
      <c r="E638" s="98" cm="1">
        <f t="array" ref="E638">IFERROR(INDEX(DI_전체데이터!AM$3:AM$722,MATCH(A638&amp;B638,DI_전체데이터!$A$3:$A$722&amp;DI_전체데이터!$D$3:$D$722,0)),"")</f>
        <v>0.82985460039056402</v>
      </c>
      <c r="F638" s="98">
        <f t="shared" si="36"/>
        <v>0.21479902514566801</v>
      </c>
      <c r="G638" s="98">
        <f t="shared" si="37"/>
        <v>0.31413139442439297</v>
      </c>
      <c r="H638" s="98">
        <f t="shared" si="38"/>
        <v>0.40529794129278202</v>
      </c>
      <c r="I638" s="98">
        <f t="shared" si="39"/>
        <v>0.37003387337504601</v>
      </c>
      <c r="J638" s="98" cm="1">
        <f t="array" ref="J638">IFERROR(INDEX(DI_전체데이터!AN$3:AN$722,MATCH(A638&amp;B638,DI_전체데이터!$A$3:$A$722&amp;DI_전체데이터!$D$3:$D$722,0)),"")</f>
        <v>-0.67113231472255674</v>
      </c>
    </row>
    <row r="639" spans="1:10" x14ac:dyDescent="0.3">
      <c r="A639" s="98" t="s">
        <v>156</v>
      </c>
      <c r="B639" s="98" t="s">
        <v>88</v>
      </c>
      <c r="C639" s="98">
        <v>0.21479902514566801</v>
      </c>
      <c r="D639" s="98">
        <v>-0.184385347971316</v>
      </c>
      <c r="E639" s="98" cm="1">
        <f t="array" ref="E639">IFERROR(INDEX(DI_전체데이터!AM$3:AM$722,MATCH(A639&amp;B639,DI_전체데이터!$A$3:$A$722&amp;DI_전체데이터!$D$3:$D$722,0)),"")</f>
        <v>2.1366928444805224</v>
      </c>
      <c r="F639" s="98">
        <f t="shared" si="36"/>
        <v>0.31413139442439297</v>
      </c>
      <c r="G639" s="98">
        <f t="shared" si="37"/>
        <v>0.40529794129278202</v>
      </c>
      <c r="H639" s="98">
        <f t="shared" si="38"/>
        <v>0.37003387337504601</v>
      </c>
      <c r="I639" s="98">
        <f t="shared" si="39"/>
        <v>0.278785724331996</v>
      </c>
      <c r="J639" s="98" cm="1">
        <f t="array" ref="J639">IFERROR(INDEX(DI_전체데이터!AN$3:AN$722,MATCH(A639&amp;B639,DI_전체데이터!$A$3:$A$722&amp;DI_전체데이터!$D$3:$D$722,0)),"")</f>
        <v>1.6180228959557324E-2</v>
      </c>
    </row>
    <row r="640" spans="1:10" x14ac:dyDescent="0.3">
      <c r="A640" s="98" t="s">
        <v>156</v>
      </c>
      <c r="B640" s="98" t="s">
        <v>89</v>
      </c>
      <c r="C640" s="98">
        <v>0.31413139442439297</v>
      </c>
      <c r="D640" s="98">
        <v>-0.13823525702525</v>
      </c>
      <c r="E640" s="98" cm="1">
        <f t="array" ref="E640">IFERROR(INDEX(DI_전체데이터!AM$3:AM$722,MATCH(A640&amp;B640,DI_전체데이터!$A$3:$A$722&amp;DI_전체데이터!$D$3:$D$722,0)),"")</f>
        <v>-0.30666917998385945</v>
      </c>
      <c r="F640" s="98">
        <f t="shared" si="36"/>
        <v>0.40529794129278202</v>
      </c>
      <c r="G640" s="98">
        <f t="shared" si="37"/>
        <v>0.37003387337504601</v>
      </c>
      <c r="H640" s="98">
        <f t="shared" si="38"/>
        <v>0.278785724331996</v>
      </c>
      <c r="I640" s="98">
        <f t="shared" si="39"/>
        <v>0.34405497671268798</v>
      </c>
      <c r="J640" s="98" cm="1">
        <f t="array" ref="J640">IFERROR(INDEX(DI_전체데이터!AN$3:AN$722,MATCH(A640&amp;B640,DI_전체데이터!$A$3:$A$722&amp;DI_전체데이터!$D$3:$D$722,0)),"")</f>
        <v>-0.86091264394821643</v>
      </c>
    </row>
    <row r="641" spans="1:10" x14ac:dyDescent="0.3">
      <c r="A641" s="98" t="s">
        <v>156</v>
      </c>
      <c r="B641" s="98" t="s">
        <v>90</v>
      </c>
      <c r="C641" s="98">
        <v>0.40529794129278202</v>
      </c>
      <c r="D641" s="98">
        <v>0.30528845338004301</v>
      </c>
      <c r="E641" s="98" cm="1">
        <f t="array" ref="E641">IFERROR(INDEX(DI_전체데이터!AM$3:AM$722,MATCH(A641&amp;B641,DI_전체데이터!$A$3:$A$722&amp;DI_전체데이터!$D$3:$D$722,0)),"")</f>
        <v>-0.7738667461238673</v>
      </c>
      <c r="F641" s="98">
        <f t="shared" si="36"/>
        <v>0.37003387337504601</v>
      </c>
      <c r="G641" s="98">
        <f t="shared" si="37"/>
        <v>0.278785724331996</v>
      </c>
      <c r="H641" s="98">
        <f t="shared" si="38"/>
        <v>0.34405497671268798</v>
      </c>
      <c r="I641" s="98">
        <f t="shared" si="39"/>
        <v>0.45146354340539802</v>
      </c>
      <c r="J641" s="98" cm="1">
        <f t="array" ref="J641">IFERROR(INDEX(DI_전체데이터!AN$3:AN$722,MATCH(A641&amp;B641,DI_전체데이터!$A$3:$A$722&amp;DI_전체데이터!$D$3:$D$722,0)),"")</f>
        <v>-0.38973389552589188</v>
      </c>
    </row>
    <row r="642" spans="1:10" x14ac:dyDescent="0.3">
      <c r="A642" s="98" t="s">
        <v>156</v>
      </c>
      <c r="B642" s="98" t="s">
        <v>91</v>
      </c>
      <c r="C642" s="98">
        <v>0.37003387337504601</v>
      </c>
      <c r="D642" s="98">
        <v>-7.1541717495954504E-2</v>
      </c>
      <c r="E642" s="98" cm="1">
        <f t="array" ref="E642">IFERROR(INDEX(DI_전체데이터!AM$3:AM$722,MATCH(A642&amp;B642,DI_전체데이터!$A$3:$A$722&amp;DI_전체데이터!$D$3:$D$722,0)),"")</f>
        <v>-0.80616356641527309</v>
      </c>
      <c r="F642" s="98">
        <f t="shared" si="36"/>
        <v>0.278785724331996</v>
      </c>
      <c r="G642" s="98">
        <f t="shared" si="37"/>
        <v>0.34405497671268798</v>
      </c>
      <c r="H642" s="98">
        <f t="shared" si="38"/>
        <v>0.45146354340539802</v>
      </c>
      <c r="I642" s="98">
        <f t="shared" si="39"/>
        <v>0.46696597555130998</v>
      </c>
      <c r="J642" s="98" cm="1">
        <f t="array" ref="J642">IFERROR(INDEX(DI_전체데이터!AN$3:AN$722,MATCH(A642&amp;B642,DI_전체데이터!$A$3:$A$722&amp;DI_전체데이터!$D$3:$D$722,0)),"")</f>
        <v>-0.73483596325806011</v>
      </c>
    </row>
    <row r="643" spans="1:10" x14ac:dyDescent="0.3">
      <c r="A643" s="98" t="s">
        <v>156</v>
      </c>
      <c r="B643" s="98" t="s">
        <v>92</v>
      </c>
      <c r="C643" s="98">
        <v>0.278785724331996</v>
      </c>
      <c r="D643" s="98">
        <v>-0.24442373003419299</v>
      </c>
      <c r="E643" s="98" cm="1">
        <f t="array" ref="E643">IFERROR(INDEX(DI_전체데이터!AM$3:AM$722,MATCH(A643&amp;B643,DI_전체데이터!$A$3:$A$722&amp;DI_전체데이터!$D$3:$D$722,0)),"")</f>
        <v>-1.1417676002220909</v>
      </c>
      <c r="F643" s="98">
        <f t="shared" ref="F643:F706" si="40">IF(A644=A643,C644,"")</f>
        <v>0.34405497671268798</v>
      </c>
      <c r="G643" s="98">
        <f t="shared" ref="G643:G706" si="41">IF(AND(A645=A643),C645,"")</f>
        <v>0.45146354340539802</v>
      </c>
      <c r="H643" s="98">
        <f t="shared" ref="H643:H706" si="42">IF(A646=A643,C646,"")</f>
        <v>0.46696597555130998</v>
      </c>
      <c r="I643" s="98">
        <f t="shared" ref="I643:I706" si="43">IF(A647=A643,C647,"")</f>
        <v>0.62477654875380695</v>
      </c>
      <c r="J643" s="98" cm="1">
        <f t="array" ref="J643">IFERROR(INDEX(DI_전체데이터!AN$3:AN$722,MATCH(A643&amp;B643,DI_전체데이터!$A$3:$A$722&amp;DI_전체데이터!$D$3:$D$722,0)),"")</f>
        <v>-1.5115295328667762</v>
      </c>
    </row>
    <row r="644" spans="1:10" x14ac:dyDescent="0.3">
      <c r="A644" s="98" t="s">
        <v>156</v>
      </c>
      <c r="B644" s="98" t="s">
        <v>93</v>
      </c>
      <c r="C644" s="98">
        <v>0.34405497671268798</v>
      </c>
      <c r="D644" s="98">
        <v>-0.118292658456205</v>
      </c>
      <c r="E644" s="98" cm="1">
        <f t="array" ref="E644">IFERROR(INDEX(DI_전체데이터!AM$3:AM$722,MATCH(A644&amp;B644,DI_전체데이터!$A$3:$A$722&amp;DI_전체데이터!$D$3:$D$722,0)),"")</f>
        <v>-0.87043968070372868</v>
      </c>
      <c r="F644" s="98">
        <f t="shared" si="40"/>
        <v>0.45146354340539802</v>
      </c>
      <c r="G644" s="98">
        <f t="shared" si="41"/>
        <v>0.46696597555130998</v>
      </c>
      <c r="H644" s="98">
        <f t="shared" si="42"/>
        <v>0.62477654875380695</v>
      </c>
      <c r="I644" s="98">
        <f t="shared" si="43"/>
        <v>0.42349674897293399</v>
      </c>
      <c r="J644" s="98" cm="1">
        <f t="array" ref="J644">IFERROR(INDEX(DI_전체데이터!AN$3:AN$722,MATCH(A644&amp;B644,DI_전체데이터!$A$3:$A$722&amp;DI_전체데이터!$D$3:$D$722,0)),"")</f>
        <v>1.1770251311633915</v>
      </c>
    </row>
    <row r="645" spans="1:10" x14ac:dyDescent="0.3">
      <c r="A645" s="98" t="s">
        <v>156</v>
      </c>
      <c r="B645" s="98" t="s">
        <v>94</v>
      </c>
      <c r="C645" s="98">
        <v>0.45146354340539802</v>
      </c>
      <c r="D645" s="98">
        <v>6.1111118365982403E-2</v>
      </c>
      <c r="E645" s="98" cm="1">
        <f t="array" ref="E645">IFERROR(INDEX(DI_전체데이터!AM$3:AM$722,MATCH(A645&amp;B645,DI_전체데이터!$A$3:$A$722&amp;DI_전체데이터!$D$3:$D$722,0)),"")</f>
        <v>-0.29607971541716649</v>
      </c>
      <c r="F645" s="98">
        <f t="shared" si="40"/>
        <v>0.46696597555130998</v>
      </c>
      <c r="G645" s="98">
        <f t="shared" si="41"/>
        <v>0.62477654875380695</v>
      </c>
      <c r="H645" s="98">
        <f t="shared" si="42"/>
        <v>0.42349674897293399</v>
      </c>
      <c r="I645" s="98">
        <f t="shared" si="43"/>
        <v>0.41343050140920401</v>
      </c>
      <c r="J645" s="98" cm="1">
        <f t="array" ref="J645">IFERROR(INDEX(DI_전체데이터!AN$3:AN$722,MATCH(A645&amp;B645,DI_전체데이터!$A$3:$A$722&amp;DI_전체데이터!$D$3:$D$722,0)),"")</f>
        <v>0.10160326555132504</v>
      </c>
    </row>
    <row r="646" spans="1:10" x14ac:dyDescent="0.3">
      <c r="A646" s="98" t="s">
        <v>156</v>
      </c>
      <c r="B646" s="98" t="s">
        <v>95</v>
      </c>
      <c r="C646" s="98">
        <v>0.46696597555130998</v>
      </c>
      <c r="D646" s="98">
        <v>4.5635320393122999E-2</v>
      </c>
      <c r="E646" s="98" cm="1">
        <f t="array" ref="E646">IFERROR(INDEX(DI_전체데이터!AM$3:AM$722,MATCH(A646&amp;B646,DI_전체데이터!$A$3:$A$722&amp;DI_전체데이터!$D$3:$D$722,0)),"")</f>
        <v>1.638746301820224</v>
      </c>
      <c r="F646" s="98">
        <f t="shared" si="40"/>
        <v>0.62477654875380695</v>
      </c>
      <c r="G646" s="98">
        <f t="shared" si="41"/>
        <v>0.42349674897293399</v>
      </c>
      <c r="H646" s="98">
        <f t="shared" si="42"/>
        <v>0.41343050140920401</v>
      </c>
      <c r="I646" s="98" t="str">
        <f t="shared" si="43"/>
        <v/>
      </c>
      <c r="J646" s="98" cm="1">
        <f t="array" ref="J646">IFERROR(INDEX(DI_전체데이터!AN$3:AN$722,MATCH(A646&amp;B646,DI_전체데이터!$A$3:$A$722&amp;DI_전체데이터!$D$3:$D$722,0)),"")</f>
        <v>-12.311065289922233</v>
      </c>
    </row>
    <row r="647" spans="1:10" x14ac:dyDescent="0.3">
      <c r="A647" s="98" t="s">
        <v>156</v>
      </c>
      <c r="B647" s="98" t="s">
        <v>96</v>
      </c>
      <c r="C647" s="98">
        <v>0.62477654875380695</v>
      </c>
      <c r="D647" s="98">
        <v>0.421800981694338</v>
      </c>
      <c r="E647" s="98" cm="1">
        <f t="array" ref="E647">IFERROR(INDEX(DI_전체데이터!AM$3:AM$722,MATCH(A647&amp;B647,DI_전체데이터!$A$3:$A$722&amp;DI_전체데이터!$D$3:$D$722,0)),"")</f>
        <v>0.96169893358376057</v>
      </c>
      <c r="F647" s="98">
        <f t="shared" si="40"/>
        <v>0.42349674897293399</v>
      </c>
      <c r="G647" s="98">
        <f t="shared" si="41"/>
        <v>0.41343050140920401</v>
      </c>
      <c r="H647" s="98" t="str">
        <f t="shared" si="42"/>
        <v/>
      </c>
      <c r="I647" s="98" t="str">
        <f t="shared" si="43"/>
        <v/>
      </c>
      <c r="J647" s="98" cm="1">
        <f t="array" ref="J647">IFERROR(INDEX(DI_전체데이터!AN$3:AN$722,MATCH(A647&amp;B647,DI_전체데이터!$A$3:$A$722&amp;DI_전체데이터!$D$3:$D$722,0)),"")</f>
        <v>0.59399709742257434</v>
      </c>
    </row>
    <row r="648" spans="1:10" x14ac:dyDescent="0.3">
      <c r="A648" s="98" t="s">
        <v>156</v>
      </c>
      <c r="B648" s="98" t="s">
        <v>97</v>
      </c>
      <c r="C648" s="98">
        <v>0.42349674897293399</v>
      </c>
      <c r="D648" s="98">
        <v>-8.3194747017245607E-3</v>
      </c>
      <c r="E648" s="98" cm="1">
        <f t="array" ref="E648">IFERROR(INDEX(DI_전체데이터!AM$3:AM$722,MATCH(A648&amp;B648,DI_전체데이터!$A$3:$A$722&amp;DI_전체데이터!$D$3:$D$722,0)),"")</f>
        <v>-0.3091214476132228</v>
      </c>
      <c r="F648" s="98">
        <f t="shared" si="40"/>
        <v>0.41343050140920401</v>
      </c>
      <c r="G648" s="98" t="str">
        <f t="shared" si="41"/>
        <v/>
      </c>
      <c r="H648" s="98" t="str">
        <f t="shared" si="42"/>
        <v/>
      </c>
      <c r="I648" s="98" t="str">
        <f t="shared" si="43"/>
        <v/>
      </c>
      <c r="J648" s="98" cm="1">
        <f t="array" ref="J648">IFERROR(INDEX(DI_전체데이터!AN$3:AN$722,MATCH(A648&amp;B648,DI_전체데이터!$A$3:$A$722&amp;DI_전체데이터!$D$3:$D$722,0)),"")</f>
        <v>-12.311065289922233</v>
      </c>
    </row>
    <row r="649" spans="1:10" x14ac:dyDescent="0.3">
      <c r="A649" s="98" t="s">
        <v>156</v>
      </c>
      <c r="B649" s="98" t="s">
        <v>98</v>
      </c>
      <c r="C649" s="98">
        <v>0.41343050140920401</v>
      </c>
      <c r="D649" s="98">
        <v>1.66665504015472E-3</v>
      </c>
      <c r="E649" s="98" cm="1">
        <f t="array" ref="E649">IFERROR(INDEX(DI_전체데이터!AM$3:AM$722,MATCH(A649&amp;B649,DI_전체데이터!$A$3:$A$722&amp;DI_전체데이터!$D$3:$D$722,0)),"")</f>
        <v>-0.50263794314615462</v>
      </c>
      <c r="F649" s="98" t="str">
        <f t="shared" si="40"/>
        <v/>
      </c>
      <c r="G649" s="98" t="str">
        <f t="shared" si="41"/>
        <v/>
      </c>
      <c r="H649" s="98" t="str">
        <f t="shared" si="42"/>
        <v/>
      </c>
      <c r="I649" s="98" t="str">
        <f t="shared" si="43"/>
        <v/>
      </c>
      <c r="J649" s="98" cm="1">
        <f t="array" ref="J649">IFERROR(INDEX(DI_전체데이터!AN$3:AN$722,MATCH(A649&amp;B649,DI_전체데이터!$A$3:$A$722&amp;DI_전체데이터!$D$3:$D$722,0)),"")</f>
        <v>2.2071298958406755</v>
      </c>
    </row>
    <row r="650" spans="1:10" x14ac:dyDescent="0.3">
      <c r="A650" s="98" t="s">
        <v>157</v>
      </c>
      <c r="B650" s="98" t="s">
        <v>87</v>
      </c>
      <c r="C650" s="98">
        <v>0.32070274273774702</v>
      </c>
      <c r="D650" s="98">
        <v>0.33449063314069399</v>
      </c>
      <c r="E650" s="98" cm="1">
        <f t="array" ref="E650">IFERROR(INDEX(DI_전체데이터!AM$3:AM$722,MATCH(A650&amp;B650,DI_전체데이터!$A$3:$A$722&amp;DI_전체데이터!$D$3:$D$722,0)),"")</f>
        <v>-0.97820926278080633</v>
      </c>
      <c r="F650" s="98">
        <f t="shared" si="40"/>
        <v>0.29844449063503897</v>
      </c>
      <c r="G650" s="98">
        <f t="shared" si="41"/>
        <v>0.28087889358560802</v>
      </c>
      <c r="H650" s="98">
        <f t="shared" si="42"/>
        <v>0.29566618513487403</v>
      </c>
      <c r="I650" s="98">
        <f t="shared" si="43"/>
        <v>0.215293893938727</v>
      </c>
      <c r="J650" s="98" cm="1">
        <f t="array" ref="J650">IFERROR(INDEX(DI_전체데이터!AN$3:AN$722,MATCH(A650&amp;B650,DI_전체데이터!$A$3:$A$722&amp;DI_전체데이터!$D$3:$D$722,0)),"")</f>
        <v>-1.210080649102055</v>
      </c>
    </row>
    <row r="651" spans="1:10" x14ac:dyDescent="0.3">
      <c r="A651" s="98" t="s">
        <v>157</v>
      </c>
      <c r="B651" s="98" t="s">
        <v>88</v>
      </c>
      <c r="C651" s="98">
        <v>0.29844449063503897</v>
      </c>
      <c r="D651" s="98">
        <v>0.11335678851020201</v>
      </c>
      <c r="E651" s="98" cm="1">
        <f t="array" ref="E651">IFERROR(INDEX(DI_전체데이터!AM$3:AM$722,MATCH(A651&amp;B651,DI_전체데이터!$A$3:$A$722&amp;DI_전체데이터!$D$3:$D$722,0)),"")</f>
        <v>-0.92876942324882472</v>
      </c>
      <c r="F651" s="98">
        <f t="shared" si="40"/>
        <v>0.28087889358560802</v>
      </c>
      <c r="G651" s="98">
        <f t="shared" si="41"/>
        <v>0.29566618513487403</v>
      </c>
      <c r="H651" s="98">
        <f t="shared" si="42"/>
        <v>0.215293893938727</v>
      </c>
      <c r="I651" s="98">
        <f t="shared" si="43"/>
        <v>0.37204510627223603</v>
      </c>
      <c r="J651" s="98" cm="1">
        <f t="array" ref="J651">IFERROR(INDEX(DI_전체데이터!AN$3:AN$722,MATCH(A651&amp;B651,DI_전체데이터!$A$3:$A$722&amp;DI_전체데이터!$D$3:$D$722,0)),"")</f>
        <v>0.15618943773344551</v>
      </c>
    </row>
    <row r="652" spans="1:10" x14ac:dyDescent="0.3">
      <c r="A652" s="98" t="s">
        <v>157</v>
      </c>
      <c r="B652" s="98" t="s">
        <v>89</v>
      </c>
      <c r="C652" s="98">
        <v>0.28087889358560802</v>
      </c>
      <c r="D652" s="98">
        <v>-0.206136951749608</v>
      </c>
      <c r="E652" s="98" cm="1">
        <f t="array" ref="E652">IFERROR(INDEX(DI_전체데이터!AM$3:AM$722,MATCH(A652&amp;B652,DI_전체데이터!$A$3:$A$722&amp;DI_전체데이터!$D$3:$D$722,0)),"")</f>
        <v>-0.37006750646784276</v>
      </c>
      <c r="F652" s="98">
        <f t="shared" si="40"/>
        <v>0.29566618513487403</v>
      </c>
      <c r="G652" s="98">
        <f t="shared" si="41"/>
        <v>0.215293893938727</v>
      </c>
      <c r="H652" s="98">
        <f t="shared" si="42"/>
        <v>0.37204510627223603</v>
      </c>
      <c r="I652" s="98">
        <f t="shared" si="43"/>
        <v>0.37933361430551499</v>
      </c>
      <c r="J652" s="98" cm="1">
        <f t="array" ref="J652">IFERROR(INDEX(DI_전체데이터!AN$3:AN$722,MATCH(A652&amp;B652,DI_전체데이터!$A$3:$A$722&amp;DI_전체데이터!$D$3:$D$722,0)),"")</f>
        <v>-0.60626768798844033</v>
      </c>
    </row>
    <row r="653" spans="1:10" x14ac:dyDescent="0.3">
      <c r="A653" s="98" t="s">
        <v>157</v>
      </c>
      <c r="B653" s="98" t="s">
        <v>90</v>
      </c>
      <c r="C653" s="98">
        <v>0.29566618513487403</v>
      </c>
      <c r="D653" s="98">
        <v>4.8222500766243299E-2</v>
      </c>
      <c r="E653" s="98" cm="1">
        <f t="array" ref="E653">IFERROR(INDEX(DI_전체데이터!AM$3:AM$722,MATCH(A653&amp;B653,DI_전체데이터!$A$3:$A$722&amp;DI_전체데이터!$D$3:$D$722,0)),"")</f>
        <v>0.87830849900039876</v>
      </c>
      <c r="F653" s="98">
        <f t="shared" si="40"/>
        <v>0.215293893938727</v>
      </c>
      <c r="G653" s="98">
        <f t="shared" si="41"/>
        <v>0.37204510627223603</v>
      </c>
      <c r="H653" s="98">
        <f t="shared" si="42"/>
        <v>0.37933361430551499</v>
      </c>
      <c r="I653" s="98">
        <f t="shared" si="43"/>
        <v>0.30176808028597601</v>
      </c>
      <c r="J653" s="98" cm="1">
        <f t="array" ref="J653">IFERROR(INDEX(DI_전체데이터!AN$3:AN$722,MATCH(A653&amp;B653,DI_전체데이터!$A$3:$A$722&amp;DI_전체데이터!$D$3:$D$722,0)),"")</f>
        <v>-0.1591650719860869</v>
      </c>
    </row>
    <row r="654" spans="1:10" x14ac:dyDescent="0.3">
      <c r="A654" s="98" t="s">
        <v>157</v>
      </c>
      <c r="B654" s="98" t="s">
        <v>91</v>
      </c>
      <c r="C654" s="98">
        <v>0.215293893938727</v>
      </c>
      <c r="D654" s="98">
        <v>-6.21301592897541E-2</v>
      </c>
      <c r="E654" s="98" cm="1">
        <f t="array" ref="E654">IFERROR(INDEX(DI_전체데이터!AM$3:AM$722,MATCH(A654&amp;B654,DI_전체데이터!$A$3:$A$722&amp;DI_전체데이터!$D$3:$D$722,0)),"")</f>
        <v>-0.29657719112338488</v>
      </c>
      <c r="F654" s="98">
        <f t="shared" si="40"/>
        <v>0.37204510627223603</v>
      </c>
      <c r="G654" s="98">
        <f t="shared" si="41"/>
        <v>0.37933361430551499</v>
      </c>
      <c r="H654" s="98">
        <f t="shared" si="42"/>
        <v>0.30176808028597601</v>
      </c>
      <c r="I654" s="98">
        <f t="shared" si="43"/>
        <v>0.29318332813765302</v>
      </c>
      <c r="J654" s="98" cm="1">
        <f t="array" ref="J654">IFERROR(INDEX(DI_전체데이터!AN$3:AN$722,MATCH(A654&amp;B654,DI_전체데이터!$A$3:$A$722&amp;DI_전체데이터!$D$3:$D$722,0)),"")</f>
        <v>0.30993270512407123</v>
      </c>
    </row>
    <row r="655" spans="1:10" x14ac:dyDescent="0.3">
      <c r="A655" s="98" t="s">
        <v>157</v>
      </c>
      <c r="B655" s="98" t="s">
        <v>92</v>
      </c>
      <c r="C655" s="98">
        <v>0.37204510627223603</v>
      </c>
      <c r="D655" s="98">
        <v>0.15440420450035899</v>
      </c>
      <c r="E655" s="98" cm="1">
        <f t="array" ref="E655">IFERROR(INDEX(DI_전체데이터!AM$3:AM$722,MATCH(A655&amp;B655,DI_전체데이터!$A$3:$A$722&amp;DI_전체데이터!$D$3:$D$722,0)),"")</f>
        <v>-1.1527090149666008</v>
      </c>
      <c r="F655" s="98">
        <f t="shared" si="40"/>
        <v>0.37933361430551499</v>
      </c>
      <c r="G655" s="98">
        <f t="shared" si="41"/>
        <v>0.30176808028597601</v>
      </c>
      <c r="H655" s="98">
        <f t="shared" si="42"/>
        <v>0.29318332813765302</v>
      </c>
      <c r="I655" s="98">
        <f t="shared" si="43"/>
        <v>0.31876506522810399</v>
      </c>
      <c r="J655" s="98" cm="1">
        <f t="array" ref="J655">IFERROR(INDEX(DI_전체데이터!AN$3:AN$722,MATCH(A655&amp;B655,DI_전체데이터!$A$3:$A$722&amp;DI_전체데이터!$D$3:$D$722,0)),"")</f>
        <v>0.64717335688567368</v>
      </c>
    </row>
    <row r="656" spans="1:10" x14ac:dyDescent="0.3">
      <c r="A656" s="98" t="s">
        <v>157</v>
      </c>
      <c r="B656" s="98" t="s">
        <v>93</v>
      </c>
      <c r="C656" s="98">
        <v>0.37933361430551499</v>
      </c>
      <c r="D656" s="98">
        <v>-4.8357713942637902E-2</v>
      </c>
      <c r="E656" s="98" cm="1">
        <f t="array" ref="E656">IFERROR(INDEX(DI_전체데이터!AM$3:AM$722,MATCH(A656&amp;B656,DI_전체데이터!$A$3:$A$722&amp;DI_전체데이터!$D$3:$D$722,0)),"")</f>
        <v>2.2587615557370135</v>
      </c>
      <c r="F656" s="98">
        <f t="shared" si="40"/>
        <v>0.30176808028597601</v>
      </c>
      <c r="G656" s="98">
        <f t="shared" si="41"/>
        <v>0.29318332813765302</v>
      </c>
      <c r="H656" s="98">
        <f t="shared" si="42"/>
        <v>0.31876506522810399</v>
      </c>
      <c r="I656" s="98">
        <f t="shared" si="43"/>
        <v>0.25154541670786401</v>
      </c>
      <c r="J656" s="98" cm="1">
        <f t="array" ref="J656">IFERROR(INDEX(DI_전체데이터!AN$3:AN$722,MATCH(A656&amp;B656,DI_전체데이터!$A$3:$A$722&amp;DI_전체데이터!$D$3:$D$722,0)),"")</f>
        <v>1.3919810121047436</v>
      </c>
    </row>
    <row r="657" spans="1:10" x14ac:dyDescent="0.3">
      <c r="A657" s="98" t="s">
        <v>157</v>
      </c>
      <c r="B657" s="98" t="s">
        <v>94</v>
      </c>
      <c r="C657" s="98">
        <v>0.30176808028597601</v>
      </c>
      <c r="D657" s="98">
        <v>-0.18932041465028299</v>
      </c>
      <c r="E657" s="98" cm="1">
        <f t="array" ref="E657">IFERROR(INDEX(DI_전체데이터!AM$3:AM$722,MATCH(A657&amp;B657,DI_전체데이터!$A$3:$A$722&amp;DI_전체데이터!$D$3:$D$722,0)),"")</f>
        <v>0.6091114358059484</v>
      </c>
      <c r="F657" s="98">
        <f t="shared" si="40"/>
        <v>0.29318332813765302</v>
      </c>
      <c r="G657" s="98">
        <f t="shared" si="41"/>
        <v>0.31876506522810399</v>
      </c>
      <c r="H657" s="98">
        <f t="shared" si="42"/>
        <v>0.25154541670786401</v>
      </c>
      <c r="I657" s="98">
        <f t="shared" si="43"/>
        <v>0.36913256900507702</v>
      </c>
      <c r="J657" s="98" cm="1">
        <f t="array" ref="J657">IFERROR(INDEX(DI_전체데이터!AN$3:AN$722,MATCH(A657&amp;B657,DI_전체데이터!$A$3:$A$722&amp;DI_전체데이터!$D$3:$D$722,0)),"")</f>
        <v>-1.2867171059816978</v>
      </c>
    </row>
    <row r="658" spans="1:10" x14ac:dyDescent="0.3">
      <c r="A658" s="98" t="s">
        <v>157</v>
      </c>
      <c r="B658" s="98" t="s">
        <v>95</v>
      </c>
      <c r="C658" s="98">
        <v>0.29318332813765302</v>
      </c>
      <c r="D658" s="98">
        <v>-7.5341739004332997E-2</v>
      </c>
      <c r="E658" s="98" cm="1">
        <f t="array" ref="E658">IFERROR(INDEX(DI_전체데이터!AM$3:AM$722,MATCH(A658&amp;B658,DI_전체데이터!$A$3:$A$722&amp;DI_전체데이터!$D$3:$D$722,0)),"")</f>
        <v>0.71143729910277187</v>
      </c>
      <c r="F658" s="98">
        <f t="shared" si="40"/>
        <v>0.31876506522810399</v>
      </c>
      <c r="G658" s="98">
        <f t="shared" si="41"/>
        <v>0.25154541670786401</v>
      </c>
      <c r="H658" s="98">
        <f t="shared" si="42"/>
        <v>0.36913256900507702</v>
      </c>
      <c r="I658" s="98" t="str">
        <f t="shared" si="43"/>
        <v/>
      </c>
      <c r="J658" s="98" cm="1">
        <f t="array" ref="J658">IFERROR(INDEX(DI_전체데이터!AN$3:AN$722,MATCH(A658&amp;B658,DI_전체데이터!$A$3:$A$722&amp;DI_전체데이터!$D$3:$D$722,0)),"")</f>
        <v>-0.29003992197160211</v>
      </c>
    </row>
    <row r="659" spans="1:10" x14ac:dyDescent="0.3">
      <c r="A659" s="98" t="s">
        <v>157</v>
      </c>
      <c r="B659" s="98" t="s">
        <v>96</v>
      </c>
      <c r="C659" s="98">
        <v>0.31876506522810399</v>
      </c>
      <c r="D659" s="98">
        <v>-5.2631595007967498E-2</v>
      </c>
      <c r="E659" s="98" cm="1">
        <f t="array" ref="E659">IFERROR(INDEX(DI_전체데이터!AM$3:AM$722,MATCH(A659&amp;B659,DI_전체데이터!$A$3:$A$722&amp;DI_전체데이터!$D$3:$D$722,0)),"")</f>
        <v>5.1971722720893232E-2</v>
      </c>
      <c r="F659" s="98">
        <f t="shared" si="40"/>
        <v>0.25154541670786401</v>
      </c>
      <c r="G659" s="98">
        <f t="shared" si="41"/>
        <v>0.36913256900507702</v>
      </c>
      <c r="H659" s="98" t="str">
        <f t="shared" si="42"/>
        <v/>
      </c>
      <c r="I659" s="98" t="str">
        <f t="shared" si="43"/>
        <v/>
      </c>
      <c r="J659" s="98" cm="1">
        <f t="array" ref="J659">IFERROR(INDEX(DI_전체데이터!AN$3:AN$722,MATCH(A659&amp;B659,DI_전체데이터!$A$3:$A$722&amp;DI_전체데이터!$D$3:$D$722,0)),"")</f>
        <v>1.7758825105909966</v>
      </c>
    </row>
    <row r="660" spans="1:10" x14ac:dyDescent="0.3">
      <c r="A660" s="98" t="s">
        <v>157</v>
      </c>
      <c r="B660" s="98" t="s">
        <v>97</v>
      </c>
      <c r="C660" s="98">
        <v>0.25154541670786401</v>
      </c>
      <c r="D660" s="98">
        <v>9.2143713548975496E-3</v>
      </c>
      <c r="E660" s="98" cm="1">
        <f t="array" ref="E660">IFERROR(INDEX(DI_전체데이터!AM$3:AM$722,MATCH(A660&amp;B660,DI_전체데이터!$A$3:$A$722&amp;DI_전체데이터!$D$3:$D$722,0)),"")</f>
        <v>-0.40005060738610843</v>
      </c>
      <c r="F660" s="98">
        <f t="shared" si="40"/>
        <v>0.36913256900507702</v>
      </c>
      <c r="G660" s="98" t="str">
        <f t="shared" si="41"/>
        <v/>
      </c>
      <c r="H660" s="98" t="str">
        <f t="shared" si="42"/>
        <v/>
      </c>
      <c r="I660" s="98" t="str">
        <f t="shared" si="43"/>
        <v/>
      </c>
      <c r="J660" s="98" cm="1">
        <f t="array" ref="J660">IFERROR(INDEX(DI_전체데이터!AN$3:AN$722,MATCH(A660&amp;B660,DI_전체데이터!$A$3:$A$722&amp;DI_전체데이터!$D$3:$D$722,0)),"")</f>
        <v>0.83567802696818017</v>
      </c>
    </row>
    <row r="661" spans="1:10" x14ac:dyDescent="0.3">
      <c r="A661" s="98" t="s">
        <v>157</v>
      </c>
      <c r="B661" s="98" t="s">
        <v>98</v>
      </c>
      <c r="C661" s="98">
        <v>0.36913256900507702</v>
      </c>
      <c r="D661" s="98">
        <v>0.22370172432552901</v>
      </c>
      <c r="E661" s="98" cm="1">
        <f t="array" ref="E661">IFERROR(INDEX(DI_전체데이터!AM$3:AM$722,MATCH(A661&amp;B661,DI_전체데이터!$A$3:$A$722&amp;DI_전체데이터!$D$3:$D$722,0)),"")</f>
        <v>0.17703929425624373</v>
      </c>
      <c r="F661" s="98" t="str">
        <f t="shared" si="40"/>
        <v/>
      </c>
      <c r="G661" s="98" t="str">
        <f t="shared" si="41"/>
        <v/>
      </c>
      <c r="H661" s="98" t="str">
        <f t="shared" si="42"/>
        <v/>
      </c>
      <c r="I661" s="98" t="str">
        <f t="shared" si="43"/>
        <v/>
      </c>
      <c r="J661" s="98" cm="1">
        <f t="array" ref="J661">IFERROR(INDEX(DI_전체데이터!AN$3:AN$722,MATCH(A661&amp;B661,DI_전체데이터!$A$3:$A$722&amp;DI_전체데이터!$D$3:$D$722,0)),"")</f>
        <v>-1.0043198117275443</v>
      </c>
    </row>
    <row r="662" spans="1:10" x14ac:dyDescent="0.3">
      <c r="A662" s="98" t="s">
        <v>158</v>
      </c>
      <c r="B662" s="98" t="s">
        <v>87</v>
      </c>
      <c r="C662" s="98">
        <v>0.423834934580751</v>
      </c>
      <c r="D662" s="98">
        <v>0</v>
      </c>
      <c r="E662" s="98" cm="1">
        <f t="array" ref="E662">IFERROR(INDEX(DI_전체데이터!AM$3:AM$722,MATCH(A662&amp;B662,DI_전체데이터!$A$3:$A$722&amp;DI_전체데이터!$D$3:$D$722,0)),"")</f>
        <v>1.6006056801902557</v>
      </c>
      <c r="F662" s="98">
        <f t="shared" si="40"/>
        <v>0.33787242290791197</v>
      </c>
      <c r="G662" s="98">
        <f t="shared" si="41"/>
        <v>0.44835206619666401</v>
      </c>
      <c r="H662" s="98">
        <f t="shared" si="42"/>
        <v>0.55587711804022</v>
      </c>
      <c r="I662" s="98">
        <f t="shared" si="43"/>
        <v>0.45454907459198901</v>
      </c>
      <c r="J662" s="98" cm="1">
        <f t="array" ref="J662">IFERROR(INDEX(DI_전체데이터!AN$3:AN$722,MATCH(A662&amp;B662,DI_전체데이터!$A$3:$A$722&amp;DI_전체데이터!$D$3:$D$722,0)),"")</f>
        <v>2.8171565524392888</v>
      </c>
    </row>
    <row r="663" spans="1:10" x14ac:dyDescent="0.3">
      <c r="A663" s="98" t="s">
        <v>158</v>
      </c>
      <c r="B663" s="98" t="s">
        <v>88</v>
      </c>
      <c r="C663" s="98">
        <v>0.33787242290791197</v>
      </c>
      <c r="D663" s="98">
        <v>-1.04166737001882E-2</v>
      </c>
      <c r="E663" s="98" cm="1">
        <f t="array" ref="E663">IFERROR(INDEX(DI_전체데이터!AM$3:AM$722,MATCH(A663&amp;B663,DI_전체데이터!$A$3:$A$722&amp;DI_전체데이터!$D$3:$D$722,0)),"")</f>
        <v>1.9938372460200058</v>
      </c>
      <c r="F663" s="98">
        <f t="shared" si="40"/>
        <v>0.44835206619666401</v>
      </c>
      <c r="G663" s="98">
        <f t="shared" si="41"/>
        <v>0.55587711804022</v>
      </c>
      <c r="H663" s="98">
        <f t="shared" si="42"/>
        <v>0.45454907459198901</v>
      </c>
      <c r="I663" s="98">
        <f t="shared" si="43"/>
        <v>0.30111431756608698</v>
      </c>
      <c r="J663" s="98" cm="1">
        <f t="array" ref="J663">IFERROR(INDEX(DI_전체데이터!AN$3:AN$722,MATCH(A663&amp;B663,DI_전체데이터!$A$3:$A$722&amp;DI_전체데이터!$D$3:$D$722,0)),"")</f>
        <v>-1.2886362007184626E-2</v>
      </c>
    </row>
    <row r="664" spans="1:10" x14ac:dyDescent="0.3">
      <c r="A664" s="98" t="s">
        <v>158</v>
      </c>
      <c r="B664" s="98" t="s">
        <v>89</v>
      </c>
      <c r="C664" s="98">
        <v>0.44835206619666401</v>
      </c>
      <c r="D664" s="98">
        <v>-4.6938790021346197E-2</v>
      </c>
      <c r="E664" s="98" cm="1">
        <f t="array" ref="E664">IFERROR(INDEX(DI_전체데이터!AM$3:AM$722,MATCH(A664&amp;B664,DI_전체데이터!$A$3:$A$722&amp;DI_전체데이터!$D$3:$D$722,0)),"")</f>
        <v>2.7182181325064541</v>
      </c>
      <c r="F664" s="98">
        <f t="shared" si="40"/>
        <v>0.55587711804022</v>
      </c>
      <c r="G664" s="98">
        <f t="shared" si="41"/>
        <v>0.45454907459198901</v>
      </c>
      <c r="H664" s="98">
        <f t="shared" si="42"/>
        <v>0.30111431756608698</v>
      </c>
      <c r="I664" s="98">
        <f t="shared" si="43"/>
        <v>0.42386880415652201</v>
      </c>
      <c r="J664" s="98" cm="1">
        <f t="array" ref="J664">IFERROR(INDEX(DI_전체데이터!AN$3:AN$722,MATCH(A664&amp;B664,DI_전체데이터!$A$3:$A$722&amp;DI_전체데이터!$D$3:$D$722,0)),"")</f>
        <v>1.0289701445501018</v>
      </c>
    </row>
    <row r="665" spans="1:10" x14ac:dyDescent="0.3">
      <c r="A665" s="98" t="s">
        <v>158</v>
      </c>
      <c r="B665" s="98" t="s">
        <v>90</v>
      </c>
      <c r="C665" s="98">
        <v>0.55587711804022</v>
      </c>
      <c r="D665" s="98">
        <v>0.26799092471028402</v>
      </c>
      <c r="E665" s="98" cm="1">
        <f t="array" ref="E665">IFERROR(INDEX(DI_전체데이터!AM$3:AM$722,MATCH(A665&amp;B665,DI_전체데이터!$A$3:$A$722&amp;DI_전체데이터!$D$3:$D$722,0)),"")</f>
        <v>2.0467437608237335</v>
      </c>
      <c r="F665" s="98">
        <f t="shared" si="40"/>
        <v>0.45454907459198901</v>
      </c>
      <c r="G665" s="98">
        <f t="shared" si="41"/>
        <v>0.30111431756608698</v>
      </c>
      <c r="H665" s="98">
        <f t="shared" si="42"/>
        <v>0.42386880415652201</v>
      </c>
      <c r="I665" s="98">
        <f t="shared" si="43"/>
        <v>0.365253466387714</v>
      </c>
      <c r="J665" s="98" cm="1">
        <f t="array" ref="J665">IFERROR(INDEX(DI_전체데이터!AN$3:AN$722,MATCH(A665&amp;B665,DI_전체데이터!$A$3:$A$722&amp;DI_전체데이터!$D$3:$D$722,0)),"")</f>
        <v>1.9136234504138339</v>
      </c>
    </row>
    <row r="666" spans="1:10" x14ac:dyDescent="0.3">
      <c r="A666" s="98" t="s">
        <v>158</v>
      </c>
      <c r="B666" s="98" t="s">
        <v>91</v>
      </c>
      <c r="C666" s="98">
        <v>0.45454907459198901</v>
      </c>
      <c r="D666" s="98">
        <v>-1.6071423946105799E-2</v>
      </c>
      <c r="E666" s="98" cm="1">
        <f t="array" ref="E666">IFERROR(INDEX(DI_전체데이터!AM$3:AM$722,MATCH(A666&amp;B666,DI_전체데이터!$A$3:$A$722&amp;DI_전체데이터!$D$3:$D$722,0)),"")</f>
        <v>-0.3372137569669264</v>
      </c>
      <c r="F666" s="98">
        <f t="shared" si="40"/>
        <v>0.30111431756608698</v>
      </c>
      <c r="G666" s="98">
        <f t="shared" si="41"/>
        <v>0.42386880415652201</v>
      </c>
      <c r="H666" s="98">
        <f t="shared" si="42"/>
        <v>0.365253466387714</v>
      </c>
      <c r="I666" s="98">
        <f t="shared" si="43"/>
        <v>0.32415920715799601</v>
      </c>
      <c r="J666" s="98" cm="1">
        <f t="array" ref="J666">IFERROR(INDEX(DI_전체데이터!AN$3:AN$722,MATCH(A666&amp;B666,DI_전체데이터!$A$3:$A$722&amp;DI_전체데이터!$D$3:$D$722,0)),"")</f>
        <v>0.29426849497197682</v>
      </c>
    </row>
    <row r="667" spans="1:10" x14ac:dyDescent="0.3">
      <c r="A667" s="98" t="s">
        <v>158</v>
      </c>
      <c r="B667" s="98" t="s">
        <v>92</v>
      </c>
      <c r="C667" s="98">
        <v>0.30111431756608698</v>
      </c>
      <c r="D667" s="98">
        <v>-0.259124084907846</v>
      </c>
      <c r="E667" s="98" cm="1">
        <f t="array" ref="E667">IFERROR(INDEX(DI_전체데이터!AM$3:AM$722,MATCH(A667&amp;B667,DI_전체데이터!$A$3:$A$722&amp;DI_전체데이터!$D$3:$D$722,0)),"")</f>
        <v>-1.6643963547558331</v>
      </c>
      <c r="F667" s="98">
        <f t="shared" si="40"/>
        <v>0.42386880415652201</v>
      </c>
      <c r="G667" s="98">
        <f t="shared" si="41"/>
        <v>0.365253466387714</v>
      </c>
      <c r="H667" s="98">
        <f t="shared" si="42"/>
        <v>0.32415920715799601</v>
      </c>
      <c r="I667" s="98">
        <f t="shared" si="43"/>
        <v>0.74076535677653199</v>
      </c>
      <c r="J667" s="98" cm="1">
        <f t="array" ref="J667">IFERROR(INDEX(DI_전체데이터!AN$3:AN$722,MATCH(A667&amp;B667,DI_전체데이터!$A$3:$A$722&amp;DI_전체데이터!$D$3:$D$722,0)),"")</f>
        <v>-0.32501684109354412</v>
      </c>
    </row>
    <row r="668" spans="1:10" x14ac:dyDescent="0.3">
      <c r="A668" s="98" t="s">
        <v>158</v>
      </c>
      <c r="B668" s="98" t="s">
        <v>93</v>
      </c>
      <c r="C668" s="98">
        <v>0.42386880415652201</v>
      </c>
      <c r="D668" s="98">
        <v>7.1428550871581696E-3</v>
      </c>
      <c r="E668" s="98" cm="1">
        <f t="array" ref="E668">IFERROR(INDEX(DI_전체데이터!AM$3:AM$722,MATCH(A668&amp;B668,DI_전체데이터!$A$3:$A$722&amp;DI_전체데이터!$D$3:$D$722,0)),"")</f>
        <v>-1.4840070902225493</v>
      </c>
      <c r="F668" s="98">
        <f t="shared" si="40"/>
        <v>0.365253466387714</v>
      </c>
      <c r="G668" s="98">
        <f t="shared" si="41"/>
        <v>0.32415920715799601</v>
      </c>
      <c r="H668" s="98">
        <f t="shared" si="42"/>
        <v>0.74076535677653199</v>
      </c>
      <c r="I668" s="98">
        <f t="shared" si="43"/>
        <v>0.268011585700763</v>
      </c>
      <c r="J668" s="98" cm="1">
        <f t="array" ref="J668">IFERROR(INDEX(DI_전체데이터!AN$3:AN$722,MATCH(A668&amp;B668,DI_전체데이터!$A$3:$A$722&amp;DI_전체데이터!$D$3:$D$722,0)),"")</f>
        <v>-6.2670357657017561E-3</v>
      </c>
    </row>
    <row r="669" spans="1:10" x14ac:dyDescent="0.3">
      <c r="A669" s="98" t="s">
        <v>158</v>
      </c>
      <c r="B669" s="98" t="s">
        <v>94</v>
      </c>
      <c r="C669" s="98">
        <v>0.365253466387714</v>
      </c>
      <c r="D669" s="98">
        <v>2.3809516957193902E-3</v>
      </c>
      <c r="E669" s="98" cm="1">
        <f t="array" ref="E669">IFERROR(INDEX(DI_전체데이터!AM$3:AM$722,MATCH(A669&amp;B669,DI_전체데이터!$A$3:$A$722&amp;DI_전체데이터!$D$3:$D$722,0)),"")</f>
        <v>1.3776279952395876</v>
      </c>
      <c r="F669" s="98">
        <f t="shared" si="40"/>
        <v>0.32415920715799601</v>
      </c>
      <c r="G669" s="98">
        <f t="shared" si="41"/>
        <v>0.74076535677653199</v>
      </c>
      <c r="H669" s="98">
        <f t="shared" si="42"/>
        <v>0.268011585700763</v>
      </c>
      <c r="I669" s="98">
        <f t="shared" si="43"/>
        <v>0.26936793110733298</v>
      </c>
      <c r="J669" s="98" cm="1">
        <f t="array" ref="J669">IFERROR(INDEX(DI_전체데이터!AN$3:AN$722,MATCH(A669&amp;B669,DI_전체데이터!$A$3:$A$722&amp;DI_전체데이터!$D$3:$D$722,0)),"")</f>
        <v>0.41448270726704778</v>
      </c>
    </row>
    <row r="670" spans="1:10" x14ac:dyDescent="0.3">
      <c r="A670" s="98" t="s">
        <v>158</v>
      </c>
      <c r="B670" s="98" t="s">
        <v>95</v>
      </c>
      <c r="C670" s="98">
        <v>0.32415920715799601</v>
      </c>
      <c r="D670" s="98">
        <v>6.7790449309194506E-2</v>
      </c>
      <c r="E670" s="98" cm="1">
        <f t="array" ref="E670">IFERROR(INDEX(DI_전체데이터!AM$3:AM$722,MATCH(A670&amp;B670,DI_전체데이터!$A$3:$A$722&amp;DI_전체데이터!$D$3:$D$722,0)),"")</f>
        <v>0.59496493053389887</v>
      </c>
      <c r="F670" s="98">
        <f t="shared" si="40"/>
        <v>0.74076535677653199</v>
      </c>
      <c r="G670" s="98">
        <f t="shared" si="41"/>
        <v>0.268011585700763</v>
      </c>
      <c r="H670" s="98">
        <f t="shared" si="42"/>
        <v>0.26936793110733298</v>
      </c>
      <c r="I670" s="98" t="str">
        <f t="shared" si="43"/>
        <v/>
      </c>
      <c r="J670" s="98" cm="1">
        <f t="array" ref="J670">IFERROR(INDEX(DI_전체데이터!AN$3:AN$722,MATCH(A670&amp;B670,DI_전체데이터!$A$3:$A$722&amp;DI_전체데이터!$D$3:$D$722,0)),"")</f>
        <v>-1.4765755123914814E-2</v>
      </c>
    </row>
    <row r="671" spans="1:10" x14ac:dyDescent="0.3">
      <c r="A671" s="98" t="s">
        <v>158</v>
      </c>
      <c r="B671" s="98" t="s">
        <v>96</v>
      </c>
      <c r="C671" s="98">
        <v>0.74076535677653199</v>
      </c>
      <c r="D671" s="98">
        <v>0.32743358244219201</v>
      </c>
      <c r="E671" s="98" cm="1">
        <f t="array" ref="E671">IFERROR(INDEX(DI_전체데이터!AM$3:AM$722,MATCH(A671&amp;B671,DI_전체데이터!$A$3:$A$722&amp;DI_전체데이터!$D$3:$D$722,0)),"")</f>
        <v>-0.32422388131998792</v>
      </c>
      <c r="F671" s="98">
        <f t="shared" si="40"/>
        <v>0.268011585700763</v>
      </c>
      <c r="G671" s="98">
        <f t="shared" si="41"/>
        <v>0.26936793110733298</v>
      </c>
      <c r="H671" s="98" t="str">
        <f t="shared" si="42"/>
        <v/>
      </c>
      <c r="I671" s="98" t="str">
        <f t="shared" si="43"/>
        <v/>
      </c>
      <c r="J671" s="98" cm="1">
        <f t="array" ref="J671">IFERROR(INDEX(DI_전체데이터!AN$3:AN$722,MATCH(A671&amp;B671,DI_전체데이터!$A$3:$A$722&amp;DI_전체데이터!$D$3:$D$722,0)),"")</f>
        <v>-0.34262269774683718</v>
      </c>
    </row>
    <row r="672" spans="1:10" x14ac:dyDescent="0.3">
      <c r="A672" s="98" t="s">
        <v>158</v>
      </c>
      <c r="B672" s="98" t="s">
        <v>97</v>
      </c>
      <c r="C672" s="98">
        <v>0.268011585700763</v>
      </c>
      <c r="D672" s="98">
        <v>-0.204355154452941</v>
      </c>
      <c r="E672" s="98" cm="1">
        <f t="array" ref="E672">IFERROR(INDEX(DI_전체데이터!AM$3:AM$722,MATCH(A672&amp;B672,DI_전체데이터!$A$3:$A$722&amp;DI_전체데이터!$D$3:$D$722,0)),"")</f>
        <v>0.33712871695958718</v>
      </c>
      <c r="F672" s="98">
        <f t="shared" si="40"/>
        <v>0.26936793110733298</v>
      </c>
      <c r="G672" s="98" t="str">
        <f t="shared" si="41"/>
        <v/>
      </c>
      <c r="H672" s="98" t="str">
        <f t="shared" si="42"/>
        <v/>
      </c>
      <c r="I672" s="98" t="str">
        <f t="shared" si="43"/>
        <v/>
      </c>
      <c r="J672" s="98" cm="1">
        <f t="array" ref="J672">IFERROR(INDEX(DI_전체데이터!AN$3:AN$722,MATCH(A672&amp;B672,DI_전체데이터!$A$3:$A$722&amp;DI_전체데이터!$D$3:$D$722,0)),"")</f>
        <v>1.8107093204679083</v>
      </c>
    </row>
    <row r="673" spans="1:10" x14ac:dyDescent="0.3">
      <c r="A673" s="98" t="s">
        <v>158</v>
      </c>
      <c r="B673" s="98" t="s">
        <v>98</v>
      </c>
      <c r="C673" s="98">
        <v>0.26936793110733298</v>
      </c>
      <c r="D673" s="98">
        <v>-8.2802570864852598E-2</v>
      </c>
      <c r="E673" s="98" cm="1">
        <f t="array" ref="E673">IFERROR(INDEX(DI_전체데이터!AM$3:AM$722,MATCH(A673&amp;B673,DI_전체데이터!$A$3:$A$722&amp;DI_전체데이터!$D$3:$D$722,0)),"")</f>
        <v>2.1862427958800499</v>
      </c>
      <c r="F673" s="98" t="str">
        <f t="shared" si="40"/>
        <v/>
      </c>
      <c r="G673" s="98" t="str">
        <f t="shared" si="41"/>
        <v/>
      </c>
      <c r="H673" s="98" t="str">
        <f t="shared" si="42"/>
        <v/>
      </c>
      <c r="I673" s="98" t="str">
        <f t="shared" si="43"/>
        <v/>
      </c>
      <c r="J673" s="98" cm="1">
        <f t="array" ref="J673">IFERROR(INDEX(DI_전체데이터!AN$3:AN$722,MATCH(A673&amp;B673,DI_전체데이터!$A$3:$A$722&amp;DI_전체데이터!$D$3:$D$722,0)),"")</f>
        <v>1.467876196515296</v>
      </c>
    </row>
    <row r="674" spans="1:10" x14ac:dyDescent="0.3">
      <c r="A674" s="98" t="s">
        <v>159</v>
      </c>
      <c r="B674" s="98" t="s">
        <v>87</v>
      </c>
      <c r="C674" s="98">
        <v>0.20500047430289001</v>
      </c>
      <c r="D674" s="98">
        <v>3.9890840650974299E-2</v>
      </c>
      <c r="E674" s="98" cm="1">
        <f t="array" ref="E674">IFERROR(INDEX(DI_전체데이터!AM$3:AM$722,MATCH(A674&amp;B674,DI_전체데이터!$A$3:$A$722&amp;DI_전체데이터!$D$3:$D$722,0)),"")</f>
        <v>0.62120117250424556</v>
      </c>
      <c r="F674" s="98">
        <f t="shared" si="40"/>
        <v>0.126241659220762</v>
      </c>
      <c r="G674" s="98">
        <f t="shared" si="41"/>
        <v>0.152034846473907</v>
      </c>
      <c r="H674" s="98">
        <f t="shared" si="42"/>
        <v>0.19975531073477201</v>
      </c>
      <c r="I674" s="98">
        <f t="shared" si="43"/>
        <v>0.12947696255957999</v>
      </c>
      <c r="J674" s="98" cm="1">
        <f t="array" ref="J674">IFERROR(INDEX(DI_전체데이터!AN$3:AN$722,MATCH(A674&amp;B674,DI_전체데이터!$A$3:$A$722&amp;DI_전체데이터!$D$3:$D$722,0)),"")</f>
        <v>-0.29298751508072057</v>
      </c>
    </row>
    <row r="675" spans="1:10" x14ac:dyDescent="0.3">
      <c r="A675" s="98" t="s">
        <v>159</v>
      </c>
      <c r="B675" s="98" t="s">
        <v>88</v>
      </c>
      <c r="C675" s="98">
        <v>0.126241659220762</v>
      </c>
      <c r="D675" s="98">
        <v>-2.6057083169288499E-3</v>
      </c>
      <c r="E675" s="98" cm="1">
        <f t="array" ref="E675">IFERROR(INDEX(DI_전체데이터!AM$3:AM$722,MATCH(A675&amp;B675,DI_전체데이터!$A$3:$A$722&amp;DI_전체데이터!$D$3:$D$722,0)),"")</f>
        <v>0.28180274418036677</v>
      </c>
      <c r="F675" s="98">
        <f t="shared" si="40"/>
        <v>0.152034846473907</v>
      </c>
      <c r="G675" s="98">
        <f t="shared" si="41"/>
        <v>0.19975531073477201</v>
      </c>
      <c r="H675" s="98">
        <f t="shared" si="42"/>
        <v>0.12947696255957999</v>
      </c>
      <c r="I675" s="98">
        <f t="shared" si="43"/>
        <v>0.13290830601366499</v>
      </c>
      <c r="J675" s="98" cm="1">
        <f t="array" ref="J675">IFERROR(INDEX(DI_전체데이터!AN$3:AN$722,MATCH(A675&amp;B675,DI_전체데이터!$A$3:$A$722&amp;DI_전체데이터!$D$3:$D$722,0)),"")</f>
        <v>1.203357364695014</v>
      </c>
    </row>
    <row r="676" spans="1:10" x14ac:dyDescent="0.3">
      <c r="A676" s="98" t="s">
        <v>159</v>
      </c>
      <c r="B676" s="98" t="s">
        <v>89</v>
      </c>
      <c r="C676" s="98">
        <v>0.152034846473907</v>
      </c>
      <c r="D676" s="98">
        <v>0.14045892500030999</v>
      </c>
      <c r="E676" s="98" cm="1">
        <f t="array" ref="E676">IFERROR(INDEX(DI_전체데이터!AM$3:AM$722,MATCH(A676&amp;B676,DI_전체데이터!$A$3:$A$722&amp;DI_전체데이터!$D$3:$D$722,0)),"")</f>
        <v>1.0577258707485877</v>
      </c>
      <c r="F676" s="98">
        <f t="shared" si="40"/>
        <v>0.19975531073477201</v>
      </c>
      <c r="G676" s="98">
        <f t="shared" si="41"/>
        <v>0.12947696255957999</v>
      </c>
      <c r="H676" s="98">
        <f t="shared" si="42"/>
        <v>0.13290830601366499</v>
      </c>
      <c r="I676" s="98">
        <f t="shared" si="43"/>
        <v>0.204100390891748</v>
      </c>
      <c r="J676" s="98" cm="1">
        <f t="array" ref="J676">IFERROR(INDEX(DI_전체데이터!AN$3:AN$722,MATCH(A676&amp;B676,DI_전체데이터!$A$3:$A$722&amp;DI_전체데이터!$D$3:$D$722,0)),"")</f>
        <v>1.3648718432435119</v>
      </c>
    </row>
    <row r="677" spans="1:10" x14ac:dyDescent="0.3">
      <c r="A677" s="98" t="s">
        <v>159</v>
      </c>
      <c r="B677" s="98" t="s">
        <v>90</v>
      </c>
      <c r="C677" s="98">
        <v>0.19975531073477201</v>
      </c>
      <c r="D677" s="98">
        <v>2.9671485029909302E-2</v>
      </c>
      <c r="E677" s="98" cm="1">
        <f t="array" ref="E677">IFERROR(INDEX(DI_전체데이터!AM$3:AM$722,MATCH(A677&amp;B677,DI_전체데이터!$A$3:$A$722&amp;DI_전체데이터!$D$3:$D$722,0)),"")</f>
        <v>0.70102610142810007</v>
      </c>
      <c r="F677" s="98">
        <f t="shared" si="40"/>
        <v>0.12947696255957999</v>
      </c>
      <c r="G677" s="98">
        <f t="shared" si="41"/>
        <v>0.13290830601366499</v>
      </c>
      <c r="H677" s="98">
        <f t="shared" si="42"/>
        <v>0.204100390891748</v>
      </c>
      <c r="I677" s="98">
        <f t="shared" si="43"/>
        <v>0.214024902122188</v>
      </c>
      <c r="J677" s="98" cm="1">
        <f t="array" ref="J677">IFERROR(INDEX(DI_전체데이터!AN$3:AN$722,MATCH(A677&amp;B677,DI_전체데이터!$A$3:$A$722&amp;DI_전체데이터!$D$3:$D$722,0)),"")</f>
        <v>-0.33103018151569796</v>
      </c>
    </row>
    <row r="678" spans="1:10" x14ac:dyDescent="0.3">
      <c r="A678" s="98" t="s">
        <v>159</v>
      </c>
      <c r="B678" s="98" t="s">
        <v>91</v>
      </c>
      <c r="C678" s="98">
        <v>0.12947696255957999</v>
      </c>
      <c r="D678" s="98">
        <v>6.7427533429314998E-2</v>
      </c>
      <c r="E678" s="98" cm="1">
        <f t="array" ref="E678">IFERROR(INDEX(DI_전체데이터!AM$3:AM$722,MATCH(A678&amp;B678,DI_전체데이터!$A$3:$A$722&amp;DI_전체데이터!$D$3:$D$722,0)),"")</f>
        <v>0.2713435138677297</v>
      </c>
      <c r="F678" s="98">
        <f t="shared" si="40"/>
        <v>0.13290830601366499</v>
      </c>
      <c r="G678" s="98">
        <f t="shared" si="41"/>
        <v>0.204100390891748</v>
      </c>
      <c r="H678" s="98">
        <f t="shared" si="42"/>
        <v>0.214024902122188</v>
      </c>
      <c r="I678" s="98">
        <f t="shared" si="43"/>
        <v>0.156603770093933</v>
      </c>
      <c r="J678" s="98" cm="1">
        <f t="array" ref="J678">IFERROR(INDEX(DI_전체데이터!AN$3:AN$722,MATCH(A678&amp;B678,DI_전체데이터!$A$3:$A$722&amp;DI_전체데이터!$D$3:$D$722,0)),"")</f>
        <v>0.19025263727112318</v>
      </c>
    </row>
    <row r="679" spans="1:10" x14ac:dyDescent="0.3">
      <c r="A679" s="98" t="s">
        <v>159</v>
      </c>
      <c r="B679" s="98" t="s">
        <v>92</v>
      </c>
      <c r="C679" s="98">
        <v>0.13290830601366499</v>
      </c>
      <c r="D679" s="98">
        <v>2.5929998004075002E-3</v>
      </c>
      <c r="E679" s="98" cm="1">
        <f t="array" ref="E679">IFERROR(INDEX(DI_전체데이터!AM$3:AM$722,MATCH(A679&amp;B679,DI_전체데이터!$A$3:$A$722&amp;DI_전체데이터!$D$3:$D$722,0)),"")</f>
        <v>0.42190266457401487</v>
      </c>
      <c r="F679" s="98">
        <f t="shared" si="40"/>
        <v>0.204100390891748</v>
      </c>
      <c r="G679" s="98">
        <f t="shared" si="41"/>
        <v>0.214024902122188</v>
      </c>
      <c r="H679" s="98">
        <f t="shared" si="42"/>
        <v>0.156603770093933</v>
      </c>
      <c r="I679" s="98">
        <f t="shared" si="43"/>
        <v>0.220994026016086</v>
      </c>
      <c r="J679" s="98" cm="1">
        <f t="array" ref="J679">IFERROR(INDEX(DI_전체데이터!AN$3:AN$722,MATCH(A679&amp;B679,DI_전체데이터!$A$3:$A$722&amp;DI_전체데이터!$D$3:$D$722,0)),"")</f>
        <v>-0.22821669351361673</v>
      </c>
    </row>
    <row r="680" spans="1:10" x14ac:dyDescent="0.3">
      <c r="A680" s="98" t="s">
        <v>159</v>
      </c>
      <c r="B680" s="98" t="s">
        <v>93</v>
      </c>
      <c r="C680" s="98">
        <v>0.204100390891748</v>
      </c>
      <c r="D680" s="98">
        <v>0.101195436059117</v>
      </c>
      <c r="E680" s="98" cm="1">
        <f t="array" ref="E680">IFERROR(INDEX(DI_전체데이터!AM$3:AM$722,MATCH(A680&amp;B680,DI_전체데이터!$A$3:$A$722&amp;DI_전체데이터!$D$3:$D$722,0)),"")</f>
        <v>0.17249021964199696</v>
      </c>
      <c r="F680" s="98">
        <f t="shared" si="40"/>
        <v>0.214024902122188</v>
      </c>
      <c r="G680" s="98">
        <f t="shared" si="41"/>
        <v>0.156603770093933</v>
      </c>
      <c r="H680" s="98">
        <f t="shared" si="42"/>
        <v>0.220994026016086</v>
      </c>
      <c r="I680" s="98">
        <f t="shared" si="43"/>
        <v>0.167014257646873</v>
      </c>
      <c r="J680" s="98" cm="1">
        <f t="array" ref="J680">IFERROR(INDEX(DI_전체데이터!AN$3:AN$722,MATCH(A680&amp;B680,DI_전체데이터!$A$3:$A$722&amp;DI_전체데이터!$D$3:$D$722,0)),"")</f>
        <v>-1.1831851663300741</v>
      </c>
    </row>
    <row r="681" spans="1:10" x14ac:dyDescent="0.3">
      <c r="A681" s="98" t="s">
        <v>159</v>
      </c>
      <c r="B681" s="98" t="s">
        <v>94</v>
      </c>
      <c r="C681" s="98">
        <v>0.214024902122188</v>
      </c>
      <c r="D681" s="98">
        <v>-7.1942568199819803E-3</v>
      </c>
      <c r="E681" s="98" cm="1">
        <f t="array" ref="E681">IFERROR(INDEX(DI_전체데이터!AM$3:AM$722,MATCH(A681&amp;B681,DI_전체데이터!$A$3:$A$722&amp;DI_전체데이터!$D$3:$D$722,0)),"")</f>
        <v>0.83518663521782188</v>
      </c>
      <c r="F681" s="98">
        <f t="shared" si="40"/>
        <v>0.156603770093933</v>
      </c>
      <c r="G681" s="98">
        <f t="shared" si="41"/>
        <v>0.220994026016086</v>
      </c>
      <c r="H681" s="98">
        <f t="shared" si="42"/>
        <v>0.167014257646873</v>
      </c>
      <c r="I681" s="98">
        <f t="shared" si="43"/>
        <v>0.12767791613957599</v>
      </c>
      <c r="J681" s="98" cm="1">
        <f t="array" ref="J681">IFERROR(INDEX(DI_전체데이터!AN$3:AN$722,MATCH(A681&amp;B681,DI_전체데이터!$A$3:$A$722&amp;DI_전체데이터!$D$3:$D$722,0)),"")</f>
        <v>0.93419811422177212</v>
      </c>
    </row>
    <row r="682" spans="1:10" x14ac:dyDescent="0.3">
      <c r="A682" s="98" t="s">
        <v>159</v>
      </c>
      <c r="B682" s="98" t="s">
        <v>95</v>
      </c>
      <c r="C682" s="98">
        <v>0.156603770093933</v>
      </c>
      <c r="D682" s="98">
        <v>7.5447746232990501E-3</v>
      </c>
      <c r="E682" s="98" cm="1">
        <f t="array" ref="E682">IFERROR(INDEX(DI_전체데이터!AM$3:AM$722,MATCH(A682&amp;B682,DI_전체데이터!$A$3:$A$722&amp;DI_전체데이터!$D$3:$D$722,0)),"")</f>
        <v>-0.35265214950402168</v>
      </c>
      <c r="F682" s="98">
        <f t="shared" si="40"/>
        <v>0.220994026016086</v>
      </c>
      <c r="G682" s="98">
        <f t="shared" si="41"/>
        <v>0.167014257646873</v>
      </c>
      <c r="H682" s="98">
        <f t="shared" si="42"/>
        <v>0.12767791613957599</v>
      </c>
      <c r="I682" s="98" t="str">
        <f t="shared" si="43"/>
        <v/>
      </c>
      <c r="J682" s="98" cm="1">
        <f t="array" ref="J682">IFERROR(INDEX(DI_전체데이터!AN$3:AN$722,MATCH(A682&amp;B682,DI_전체데이터!$A$3:$A$722&amp;DI_전체데이터!$D$3:$D$722,0)),"")</f>
        <v>-0.76804721091139183</v>
      </c>
    </row>
    <row r="683" spans="1:10" x14ac:dyDescent="0.3">
      <c r="A683" s="98" t="s">
        <v>159</v>
      </c>
      <c r="B683" s="98" t="s">
        <v>96</v>
      </c>
      <c r="C683" s="98">
        <v>0.220994026016086</v>
      </c>
      <c r="D683" s="98">
        <v>4.0164572840010598E-2</v>
      </c>
      <c r="E683" s="98" cm="1">
        <f t="array" ref="E683">IFERROR(INDEX(DI_전체데이터!AM$3:AM$722,MATCH(A683&amp;B683,DI_전체데이터!$A$3:$A$722&amp;DI_전체데이터!$D$3:$D$722,0)),"")</f>
        <v>-1.0135649251831507</v>
      </c>
      <c r="F683" s="98">
        <f t="shared" si="40"/>
        <v>0.167014257646873</v>
      </c>
      <c r="G683" s="98">
        <f t="shared" si="41"/>
        <v>0.12767791613957599</v>
      </c>
      <c r="H683" s="98" t="str">
        <f t="shared" si="42"/>
        <v/>
      </c>
      <c r="I683" s="98" t="str">
        <f t="shared" si="43"/>
        <v/>
      </c>
      <c r="J683" s="98" cm="1">
        <f t="array" ref="J683">IFERROR(INDEX(DI_전체데이터!AN$3:AN$722,MATCH(A683&amp;B683,DI_전체데이터!$A$3:$A$722&amp;DI_전체데이터!$D$3:$D$722,0)),"")</f>
        <v>1.0732178445414646</v>
      </c>
    </row>
    <row r="684" spans="1:10" x14ac:dyDescent="0.3">
      <c r="A684" s="98" t="s">
        <v>159</v>
      </c>
      <c r="B684" s="98" t="s">
        <v>97</v>
      </c>
      <c r="C684" s="98">
        <v>0.167014257646873</v>
      </c>
      <c r="D684" s="98">
        <v>-4.1288830912807398E-2</v>
      </c>
      <c r="E684" s="98" cm="1">
        <f t="array" ref="E684">IFERROR(INDEX(DI_전체데이터!AM$3:AM$722,MATCH(A684&amp;B684,DI_전체데이터!$A$3:$A$722&amp;DI_전체데이터!$D$3:$D$722,0)),"")</f>
        <v>-1.6041189732044954</v>
      </c>
      <c r="F684" s="98">
        <f t="shared" si="40"/>
        <v>0.12767791613957599</v>
      </c>
      <c r="G684" s="98" t="str">
        <f t="shared" si="41"/>
        <v/>
      </c>
      <c r="H684" s="98" t="str">
        <f t="shared" si="42"/>
        <v/>
      </c>
      <c r="I684" s="98" t="str">
        <f t="shared" si="43"/>
        <v/>
      </c>
      <c r="J684" s="98" cm="1">
        <f t="array" ref="J684">IFERROR(INDEX(DI_전체데이터!AN$3:AN$722,MATCH(A684&amp;B684,DI_전체데이터!$A$3:$A$722&amp;DI_전체데이터!$D$3:$D$722,0)),"")</f>
        <v>0.10236899712086789</v>
      </c>
    </row>
    <row r="685" spans="1:10" x14ac:dyDescent="0.3">
      <c r="A685" s="98" t="s">
        <v>159</v>
      </c>
      <c r="B685" s="98" t="s">
        <v>98</v>
      </c>
      <c r="C685" s="98">
        <v>0.12767791613957599</v>
      </c>
      <c r="D685" s="98">
        <v>-1.6544117647058799E-2</v>
      </c>
      <c r="E685" s="98" cm="1">
        <f t="array" ref="E685">IFERROR(INDEX(DI_전체데이터!AM$3:AM$722,MATCH(A685&amp;B685,DI_전체데이터!$A$3:$A$722&amp;DI_전체데이터!$D$3:$D$722,0)),"")</f>
        <v>-0.83209607362148663</v>
      </c>
      <c r="F685" s="98" t="str">
        <f t="shared" si="40"/>
        <v/>
      </c>
      <c r="G685" s="98" t="str">
        <f t="shared" si="41"/>
        <v/>
      </c>
      <c r="H685" s="98" t="str">
        <f t="shared" si="42"/>
        <v/>
      </c>
      <c r="I685" s="98" t="str">
        <f t="shared" si="43"/>
        <v/>
      </c>
      <c r="J685" s="98" cm="1">
        <f t="array" ref="J685">IFERROR(INDEX(DI_전체데이터!AN$3:AN$722,MATCH(A685&amp;B685,DI_전체데이터!$A$3:$A$722&amp;DI_전체데이터!$D$3:$D$722,0)),"")</f>
        <v>-1.5045532330925333</v>
      </c>
    </row>
    <row r="686" spans="1:10" x14ac:dyDescent="0.3">
      <c r="A686" s="98" t="s">
        <v>160</v>
      </c>
      <c r="B686" s="98" t="s">
        <v>87</v>
      </c>
      <c r="C686" s="98">
        <v>0.35991668172783298</v>
      </c>
      <c r="D686" s="98">
        <v>-0.139049827653483</v>
      </c>
      <c r="E686" s="98" cm="1">
        <f t="array" ref="E686">IFERROR(INDEX(DI_전체데이터!AM$3:AM$722,MATCH(A686&amp;B686,DI_전체데이터!$A$3:$A$722&amp;DI_전체데이터!$D$3:$D$722,0)),"")</f>
        <v>3.7348893318402084E-2</v>
      </c>
      <c r="F686" s="98">
        <f t="shared" si="40"/>
        <v>0.32787323689557102</v>
      </c>
      <c r="G686" s="98">
        <f t="shared" si="41"/>
        <v>0.300081843058153</v>
      </c>
      <c r="H686" s="98">
        <f t="shared" si="42"/>
        <v>0.462247543040404</v>
      </c>
      <c r="I686" s="98">
        <f t="shared" si="43"/>
        <v>0.36837276965906601</v>
      </c>
      <c r="J686" s="98" cm="1">
        <f t="array" ref="J686">IFERROR(INDEX(DI_전체데이터!AN$3:AN$722,MATCH(A686&amp;B686,DI_전체데이터!$A$3:$A$722&amp;DI_전체데이터!$D$3:$D$722,0)),"")</f>
        <v>0.96870098958156303</v>
      </c>
    </row>
    <row r="687" spans="1:10" x14ac:dyDescent="0.3">
      <c r="A687" s="98" t="s">
        <v>160</v>
      </c>
      <c r="B687" s="98" t="s">
        <v>88</v>
      </c>
      <c r="C687" s="98">
        <v>0.32787323689557102</v>
      </c>
      <c r="D687" s="98">
        <v>-0.20377865664575701</v>
      </c>
      <c r="E687" s="98" cm="1">
        <f t="array" ref="E687">IFERROR(INDEX(DI_전체데이터!AM$3:AM$722,MATCH(A687&amp;B687,DI_전체데이터!$A$3:$A$722&amp;DI_전체데이터!$D$3:$D$722,0)),"")</f>
        <v>3.1119288451903766E-2</v>
      </c>
      <c r="F687" s="98">
        <f t="shared" si="40"/>
        <v>0.300081843058153</v>
      </c>
      <c r="G687" s="98">
        <f t="shared" si="41"/>
        <v>0.462247543040404</v>
      </c>
      <c r="H687" s="98">
        <f t="shared" si="42"/>
        <v>0.36837276965906601</v>
      </c>
      <c r="I687" s="98">
        <f t="shared" si="43"/>
        <v>0.45049250028392201</v>
      </c>
      <c r="J687" s="98" cm="1">
        <f t="array" ref="J687">IFERROR(INDEX(DI_전체데이터!AN$3:AN$722,MATCH(A687&amp;B687,DI_전체데이터!$A$3:$A$722&amp;DI_전체데이터!$D$3:$D$722,0)),"")</f>
        <v>0.74010977780777787</v>
      </c>
    </row>
    <row r="688" spans="1:10" x14ac:dyDescent="0.3">
      <c r="A688" s="98" t="s">
        <v>160</v>
      </c>
      <c r="B688" s="98" t="s">
        <v>89</v>
      </c>
      <c r="C688" s="98">
        <v>0.300081843058153</v>
      </c>
      <c r="D688" s="98">
        <v>-0.25210077866495301</v>
      </c>
      <c r="E688" s="98" cm="1">
        <f t="array" ref="E688">IFERROR(INDEX(DI_전체데이터!AM$3:AM$722,MATCH(A688&amp;B688,DI_전체데이터!$A$3:$A$722&amp;DI_전체데이터!$D$3:$D$722,0)),"")</f>
        <v>-0.61597283312798945</v>
      </c>
      <c r="F688" s="98">
        <f t="shared" si="40"/>
        <v>0.462247543040404</v>
      </c>
      <c r="G688" s="98">
        <f t="shared" si="41"/>
        <v>0.36837276965906601</v>
      </c>
      <c r="H688" s="98">
        <f t="shared" si="42"/>
        <v>0.45049250028392201</v>
      </c>
      <c r="I688" s="98">
        <f t="shared" si="43"/>
        <v>0.44115067762992</v>
      </c>
      <c r="J688" s="98" cm="1">
        <f t="array" ref="J688">IFERROR(INDEX(DI_전체데이터!AN$3:AN$722,MATCH(A688&amp;B688,DI_전체데이터!$A$3:$A$722&amp;DI_전체데이터!$D$3:$D$722,0)),"")</f>
        <v>0.44240959503261551</v>
      </c>
    </row>
    <row r="689" spans="1:10" x14ac:dyDescent="0.3">
      <c r="A689" s="98" t="s">
        <v>160</v>
      </c>
      <c r="B689" s="98" t="s">
        <v>90</v>
      </c>
      <c r="C689" s="98">
        <v>0.462247543040404</v>
      </c>
      <c r="D689" s="98">
        <v>0.146625771459614</v>
      </c>
      <c r="E689" s="98" cm="1">
        <f t="array" ref="E689">IFERROR(INDEX(DI_전체데이터!AM$3:AM$722,MATCH(A689&amp;B689,DI_전체데이터!$A$3:$A$722&amp;DI_전체데이터!$D$3:$D$722,0)),"")</f>
        <v>1.3459485394059836</v>
      </c>
      <c r="F689" s="98">
        <f t="shared" si="40"/>
        <v>0.36837276965906601</v>
      </c>
      <c r="G689" s="98">
        <f t="shared" si="41"/>
        <v>0.45049250028392201</v>
      </c>
      <c r="H689" s="98">
        <f t="shared" si="42"/>
        <v>0.44115067762992</v>
      </c>
      <c r="I689" s="98">
        <f t="shared" si="43"/>
        <v>0.57078731657485005</v>
      </c>
      <c r="J689" s="98" cm="1">
        <f t="array" ref="J689">IFERROR(INDEX(DI_전체데이터!AN$3:AN$722,MATCH(A689&amp;B689,DI_전체데이터!$A$3:$A$722&amp;DI_전체데이터!$D$3:$D$722,0)),"")</f>
        <v>1.6575864735033556</v>
      </c>
    </row>
    <row r="690" spans="1:10" x14ac:dyDescent="0.3">
      <c r="A690" s="98" t="s">
        <v>160</v>
      </c>
      <c r="B690" s="98" t="s">
        <v>91</v>
      </c>
      <c r="C690" s="98">
        <v>0.36837276965906601</v>
      </c>
      <c r="D690" s="98">
        <v>-0.17166668152202</v>
      </c>
      <c r="E690" s="98" cm="1">
        <f t="array" ref="E690">IFERROR(INDEX(DI_전체데이터!AM$3:AM$722,MATCH(A690&amp;B690,DI_전체데이터!$A$3:$A$722&amp;DI_전체데이터!$D$3:$D$722,0)),"")</f>
        <v>-0.87561070019948417</v>
      </c>
      <c r="F690" s="98">
        <f t="shared" si="40"/>
        <v>0.45049250028392201</v>
      </c>
      <c r="G690" s="98">
        <f t="shared" si="41"/>
        <v>0.44115067762992</v>
      </c>
      <c r="H690" s="98">
        <f t="shared" si="42"/>
        <v>0.57078731657485005</v>
      </c>
      <c r="I690" s="98">
        <f t="shared" si="43"/>
        <v>0.31243718741753301</v>
      </c>
      <c r="J690" s="98" cm="1">
        <f t="array" ref="J690">IFERROR(INDEX(DI_전체데이터!AN$3:AN$722,MATCH(A690&amp;B690,DI_전체데이터!$A$3:$A$722&amp;DI_전체데이터!$D$3:$D$722,0)),"")</f>
        <v>-1.1745258204380664</v>
      </c>
    </row>
    <row r="691" spans="1:10" x14ac:dyDescent="0.3">
      <c r="A691" s="98" t="s">
        <v>160</v>
      </c>
      <c r="B691" s="98" t="s">
        <v>92</v>
      </c>
      <c r="C691" s="98">
        <v>0.45049250028392201</v>
      </c>
      <c r="D691" s="98">
        <v>-0.12669906781071599</v>
      </c>
      <c r="E691" s="98" cm="1">
        <f t="array" ref="E691">IFERROR(INDEX(DI_전체데이터!AM$3:AM$722,MATCH(A691&amp;B691,DI_전체데이터!$A$3:$A$722&amp;DI_전체데이터!$D$3:$D$722,0)),"")</f>
        <v>7.2799976157029211E-2</v>
      </c>
      <c r="F691" s="98">
        <f t="shared" si="40"/>
        <v>0.44115067762992</v>
      </c>
      <c r="G691" s="98">
        <f t="shared" si="41"/>
        <v>0.57078731657485005</v>
      </c>
      <c r="H691" s="98">
        <f t="shared" si="42"/>
        <v>0.31243718741753301</v>
      </c>
      <c r="I691" s="98">
        <f t="shared" si="43"/>
        <v>0.49361893757056502</v>
      </c>
      <c r="J691" s="98" cm="1">
        <f t="array" ref="J691">IFERROR(INDEX(DI_전체데이터!AN$3:AN$722,MATCH(A691&amp;B691,DI_전체데이터!$A$3:$A$722&amp;DI_전체데이터!$D$3:$D$722,0)),"")</f>
        <v>-0.12980403540661348</v>
      </c>
    </row>
    <row r="692" spans="1:10" x14ac:dyDescent="0.3">
      <c r="A692" s="98" t="s">
        <v>160</v>
      </c>
      <c r="B692" s="98" t="s">
        <v>93</v>
      </c>
      <c r="C692" s="98">
        <v>0.44115067762992</v>
      </c>
      <c r="D692" s="98">
        <v>3.7479624791471003E-2</v>
      </c>
      <c r="E692" s="98" cm="1">
        <f t="array" ref="E692">IFERROR(INDEX(DI_전체데이터!AM$3:AM$722,MATCH(A692&amp;B692,DI_전체데이터!$A$3:$A$722&amp;DI_전체데이터!$D$3:$D$722,0)),"")</f>
        <v>0.57233680657143138</v>
      </c>
      <c r="F692" s="98">
        <f t="shared" si="40"/>
        <v>0.57078731657485005</v>
      </c>
      <c r="G692" s="98">
        <f t="shared" si="41"/>
        <v>0.31243718741753301</v>
      </c>
      <c r="H692" s="98">
        <f t="shared" si="42"/>
        <v>0.49361893757056502</v>
      </c>
      <c r="I692" s="98">
        <f t="shared" si="43"/>
        <v>0.38956306092569598</v>
      </c>
      <c r="J692" s="98" cm="1">
        <f t="array" ref="J692">IFERROR(INDEX(DI_전체데이터!AN$3:AN$722,MATCH(A692&amp;B692,DI_전체데이터!$A$3:$A$722&amp;DI_전체데이터!$D$3:$D$722,0)),"")</f>
        <v>0.73151563160553335</v>
      </c>
    </row>
    <row r="693" spans="1:10" x14ac:dyDescent="0.3">
      <c r="A693" s="98" t="s">
        <v>160</v>
      </c>
      <c r="B693" s="98" t="s">
        <v>94</v>
      </c>
      <c r="C693" s="98">
        <v>0.57078731657485005</v>
      </c>
      <c r="D693" s="98">
        <v>-7.9899485643467993E-2</v>
      </c>
      <c r="E693" s="98" cm="1">
        <f t="array" ref="E693">IFERROR(INDEX(DI_전체데이터!AM$3:AM$722,MATCH(A693&amp;B693,DI_전체데이터!$A$3:$A$722&amp;DI_전체데이터!$D$3:$D$722,0)),"")</f>
        <v>-0.99546564842737362</v>
      </c>
      <c r="F693" s="98">
        <f t="shared" si="40"/>
        <v>0.31243718741753301</v>
      </c>
      <c r="G693" s="98">
        <f t="shared" si="41"/>
        <v>0.49361893757056502</v>
      </c>
      <c r="H693" s="98">
        <f t="shared" si="42"/>
        <v>0.38956306092569598</v>
      </c>
      <c r="I693" s="98">
        <f t="shared" si="43"/>
        <v>0.49615339164333899</v>
      </c>
      <c r="J693" s="98" cm="1">
        <f t="array" ref="J693">IFERROR(INDEX(DI_전체데이터!AN$3:AN$722,MATCH(A693&amp;B693,DI_전체데이터!$A$3:$A$722&amp;DI_전체데이터!$D$3:$D$722,0)),"")</f>
        <v>-1.7404347705055023</v>
      </c>
    </row>
    <row r="694" spans="1:10" x14ac:dyDescent="0.3">
      <c r="A694" s="98" t="s">
        <v>160</v>
      </c>
      <c r="B694" s="98" t="s">
        <v>95</v>
      </c>
      <c r="C694" s="98">
        <v>0.31243718741753301</v>
      </c>
      <c r="D694" s="98">
        <v>-0.17168792865042001</v>
      </c>
      <c r="E694" s="98" cm="1">
        <f t="array" ref="E694">IFERROR(INDEX(DI_전체데이터!AM$3:AM$722,MATCH(A694&amp;B694,DI_전체데이터!$A$3:$A$722&amp;DI_전체데이터!$D$3:$D$722,0)),"")</f>
        <v>-1.8823954998872285</v>
      </c>
      <c r="F694" s="98">
        <f t="shared" si="40"/>
        <v>0.49361893757056502</v>
      </c>
      <c r="G694" s="98">
        <f t="shared" si="41"/>
        <v>0.38956306092569598</v>
      </c>
      <c r="H694" s="98">
        <f t="shared" si="42"/>
        <v>0.49615339164333899</v>
      </c>
      <c r="I694" s="98" t="str">
        <f t="shared" si="43"/>
        <v/>
      </c>
      <c r="J694" s="98" cm="1">
        <f t="array" ref="J694">IFERROR(INDEX(DI_전체데이터!AN$3:AN$722,MATCH(A694&amp;B694,DI_전체데이터!$A$3:$A$722&amp;DI_전체데이터!$D$3:$D$722,0)),"")</f>
        <v>-0.88814538963596568</v>
      </c>
    </row>
    <row r="695" spans="1:10" x14ac:dyDescent="0.3">
      <c r="A695" s="98" t="s">
        <v>160</v>
      </c>
      <c r="B695" s="98" t="s">
        <v>96</v>
      </c>
      <c r="C695" s="98">
        <v>0.49361893757056502</v>
      </c>
      <c r="D695" s="98">
        <v>0.363936591809775</v>
      </c>
      <c r="E695" s="98" cm="1">
        <f t="array" ref="E695">IFERROR(INDEX(DI_전체데이터!AM$3:AM$722,MATCH(A695&amp;B695,DI_전체데이터!$A$3:$A$722&amp;DI_전체데이터!$D$3:$D$722,0)),"")</f>
        <v>0.18915738780786207</v>
      </c>
      <c r="F695" s="98">
        <f t="shared" si="40"/>
        <v>0.38956306092569598</v>
      </c>
      <c r="G695" s="98">
        <f t="shared" si="41"/>
        <v>0.49615339164333899</v>
      </c>
      <c r="H695" s="98" t="str">
        <f t="shared" si="42"/>
        <v/>
      </c>
      <c r="I695" s="98" t="str">
        <f t="shared" si="43"/>
        <v/>
      </c>
      <c r="J695" s="98" cm="1">
        <f t="array" ref="J695">IFERROR(INDEX(DI_전체데이터!AN$3:AN$722,MATCH(A695&amp;B695,DI_전체데이터!$A$3:$A$722&amp;DI_전체데이터!$D$3:$D$722,0)),"")</f>
        <v>0.33175656324863773</v>
      </c>
    </row>
    <row r="696" spans="1:10" x14ac:dyDescent="0.3">
      <c r="A696" s="98" t="s">
        <v>160</v>
      </c>
      <c r="B696" s="98" t="s">
        <v>97</v>
      </c>
      <c r="C696" s="98">
        <v>0.38956306092569598</v>
      </c>
      <c r="D696" s="98">
        <v>5.6234718826405801E-2</v>
      </c>
      <c r="E696" s="98" cm="1">
        <f t="array" ref="E696">IFERROR(INDEX(DI_전체데이터!AM$3:AM$722,MATCH(A696&amp;B696,DI_전체데이터!$A$3:$A$722&amp;DI_전체데이터!$D$3:$D$722,0)),"")</f>
        <v>1.5349161184370572</v>
      </c>
      <c r="F696" s="98">
        <f t="shared" si="40"/>
        <v>0.49615339164333899</v>
      </c>
      <c r="G696" s="98" t="str">
        <f t="shared" si="41"/>
        <v/>
      </c>
      <c r="H696" s="98" t="str">
        <f t="shared" si="42"/>
        <v/>
      </c>
      <c r="I696" s="98" t="str">
        <f t="shared" si="43"/>
        <v/>
      </c>
      <c r="J696" s="98" cm="1">
        <f t="array" ref="J696">IFERROR(INDEX(DI_전체데이터!AN$3:AN$722,MATCH(A696&amp;B696,DI_전체데이터!$A$3:$A$722&amp;DI_전체데이터!$D$3:$D$722,0)),"")</f>
        <v>0.2220265273917007</v>
      </c>
    </row>
    <row r="697" spans="1:10" x14ac:dyDescent="0.3">
      <c r="A697" s="98" t="s">
        <v>160</v>
      </c>
      <c r="B697" s="98" t="s">
        <v>98</v>
      </c>
      <c r="C697" s="98">
        <v>0.49615339164333899</v>
      </c>
      <c r="D697" s="98">
        <v>-5.17647058823529E-2</v>
      </c>
      <c r="E697" s="98" cm="1">
        <f t="array" ref="E697">IFERROR(INDEX(DI_전체데이터!AM$3:AM$722,MATCH(A697&amp;B697,DI_전체데이터!$A$3:$A$722&amp;DI_전체데이터!$D$3:$D$722,0)),"")</f>
        <v>1.1460644721421147</v>
      </c>
      <c r="F697" s="98" t="str">
        <f t="shared" si="40"/>
        <v/>
      </c>
      <c r="G697" s="98" t="str">
        <f t="shared" si="41"/>
        <v/>
      </c>
      <c r="H697" s="98" t="str">
        <f t="shared" si="42"/>
        <v/>
      </c>
      <c r="I697" s="98" t="str">
        <f t="shared" si="43"/>
        <v/>
      </c>
      <c r="J697" s="98" cm="1">
        <f t="array" ref="J697">IFERROR(INDEX(DI_전체데이터!AN$3:AN$722,MATCH(A697&amp;B697,DI_전체데이터!$A$3:$A$722&amp;DI_전체데이터!$D$3:$D$722,0)),"")</f>
        <v>-0.60094874153532951</v>
      </c>
    </row>
    <row r="698" spans="1:10" x14ac:dyDescent="0.3">
      <c r="A698" s="98" t="s">
        <v>161</v>
      </c>
      <c r="B698" s="98" t="s">
        <v>87</v>
      </c>
      <c r="C698" s="98">
        <v>0.26803941704512901</v>
      </c>
      <c r="D698" s="98">
        <v>-3.7344375258052502E-2</v>
      </c>
      <c r="E698" s="98" cm="1">
        <f t="array" ref="E698">IFERROR(INDEX(DI_전체데이터!AM$3:AM$722,MATCH(A698&amp;B698,DI_전체데이터!$A$3:$A$722&amp;DI_전체데이터!$D$3:$D$722,0)),"")</f>
        <v>-3.718791560853138E-2</v>
      </c>
      <c r="F698" s="98">
        <f t="shared" si="40"/>
        <v>0.14086171419965501</v>
      </c>
      <c r="G698" s="98">
        <f t="shared" si="41"/>
        <v>0.412029901933128</v>
      </c>
      <c r="H698" s="98">
        <f t="shared" si="42"/>
        <v>0.293688334119099</v>
      </c>
      <c r="I698" s="98">
        <f t="shared" si="43"/>
        <v>0.32900443920377598</v>
      </c>
      <c r="J698" s="98" cm="1">
        <f t="array" ref="J698">IFERROR(INDEX(DI_전체데이터!AN$3:AN$722,MATCH(A698&amp;B698,DI_전체데이터!$A$3:$A$722&amp;DI_전체데이터!$D$3:$D$722,0)),"")</f>
        <v>-1.1668098656537138</v>
      </c>
    </row>
    <row r="699" spans="1:10" x14ac:dyDescent="0.3">
      <c r="A699" s="98" t="s">
        <v>161</v>
      </c>
      <c r="B699" s="98" t="s">
        <v>88</v>
      </c>
      <c r="C699" s="98">
        <v>0.14086171419965501</v>
      </c>
      <c r="D699" s="98">
        <v>5.0427449209063703E-2</v>
      </c>
      <c r="E699" s="98" cm="1">
        <f t="array" ref="E699">IFERROR(INDEX(DI_전체데이터!AM$3:AM$722,MATCH(A699&amp;B699,DI_전체데이터!$A$3:$A$722&amp;DI_전체데이터!$D$3:$D$722,0)),"")</f>
        <v>-0.16705323954237369</v>
      </c>
      <c r="F699" s="98">
        <f t="shared" si="40"/>
        <v>0.412029901933128</v>
      </c>
      <c r="G699" s="98">
        <f t="shared" si="41"/>
        <v>0.293688334119099</v>
      </c>
      <c r="H699" s="98">
        <f t="shared" si="42"/>
        <v>0.32900443920377598</v>
      </c>
      <c r="I699" s="98">
        <f t="shared" si="43"/>
        <v>0.31608814179962402</v>
      </c>
      <c r="J699" s="98" cm="1">
        <f t="array" ref="J699">IFERROR(INDEX(DI_전체데이터!AN$3:AN$722,MATCH(A699&amp;B699,DI_전체데이터!$A$3:$A$722&amp;DI_전체데이터!$D$3:$D$722,0)),"")</f>
        <v>-0.16337240518066962</v>
      </c>
    </row>
    <row r="700" spans="1:10" x14ac:dyDescent="0.3">
      <c r="A700" s="98" t="s">
        <v>161</v>
      </c>
      <c r="B700" s="98" t="s">
        <v>89</v>
      </c>
      <c r="C700" s="98">
        <v>0.412029901933128</v>
      </c>
      <c r="D700" s="98">
        <v>0.104575202285833</v>
      </c>
      <c r="E700" s="98" cm="1">
        <f t="array" ref="E700">IFERROR(INDEX(DI_전체데이터!AM$3:AM$722,MATCH(A700&amp;B700,DI_전체데이터!$A$3:$A$722&amp;DI_전체데이터!$D$3:$D$722,0)),"")</f>
        <v>0</v>
      </c>
      <c r="F700" s="98">
        <f t="shared" si="40"/>
        <v>0.293688334119099</v>
      </c>
      <c r="G700" s="98">
        <f t="shared" si="41"/>
        <v>0.32900443920377598</v>
      </c>
      <c r="H700" s="98">
        <f t="shared" si="42"/>
        <v>0.31608814179962402</v>
      </c>
      <c r="I700" s="98">
        <f t="shared" si="43"/>
        <v>0.30188741603074298</v>
      </c>
      <c r="J700" s="98" cm="1">
        <f t="array" ref="J700">IFERROR(INDEX(DI_전체데이터!AN$3:AN$722,MATCH(A700&amp;B700,DI_전체데이터!$A$3:$A$722&amp;DI_전체데이터!$D$3:$D$722,0)),"")</f>
        <v>-1.8872265039420544</v>
      </c>
    </row>
    <row r="701" spans="1:10" x14ac:dyDescent="0.3">
      <c r="A701" s="98" t="s">
        <v>161</v>
      </c>
      <c r="B701" s="98" t="s">
        <v>90</v>
      </c>
      <c r="C701" s="98">
        <v>0.293688334119099</v>
      </c>
      <c r="D701" s="98">
        <v>0.26275731823959197</v>
      </c>
      <c r="E701" s="98" cm="1">
        <f t="array" ref="E701">IFERROR(INDEX(DI_전체데이터!AM$3:AM$722,MATCH(A701&amp;B701,DI_전체데이터!$A$3:$A$722&amp;DI_전체데이터!$D$3:$D$722,0)),"")</f>
        <v>6.2821008329514601E-3</v>
      </c>
      <c r="F701" s="98">
        <f t="shared" si="40"/>
        <v>0.32900443920377598</v>
      </c>
      <c r="G701" s="98">
        <f t="shared" si="41"/>
        <v>0.31608814179962402</v>
      </c>
      <c r="H701" s="98">
        <f t="shared" si="42"/>
        <v>0.30188741603074298</v>
      </c>
      <c r="I701" s="98">
        <f t="shared" si="43"/>
        <v>0.33441626173885303</v>
      </c>
      <c r="J701" s="98" cm="1">
        <f t="array" ref="J701">IFERROR(INDEX(DI_전체데이터!AN$3:AN$722,MATCH(A701&amp;B701,DI_전체데이터!$A$3:$A$722&amp;DI_전체데이터!$D$3:$D$722,0)),"")</f>
        <v>-0.60544625140305874</v>
      </c>
    </row>
    <row r="702" spans="1:10" x14ac:dyDescent="0.3">
      <c r="A702" s="98" t="s">
        <v>161</v>
      </c>
      <c r="B702" s="98" t="s">
        <v>91</v>
      </c>
      <c r="C702" s="98">
        <v>0.32900443920377598</v>
      </c>
      <c r="D702" s="98">
        <v>-3.5967009784930497E-2</v>
      </c>
      <c r="E702" s="98" cm="1">
        <f t="array" ref="E702">IFERROR(INDEX(DI_전체데이터!AM$3:AM$722,MATCH(A702&amp;B702,DI_전체데이터!$A$3:$A$722&amp;DI_전체데이터!$D$3:$D$722,0)),"")</f>
        <v>-0.45699662488641718</v>
      </c>
      <c r="F702" s="98">
        <f t="shared" si="40"/>
        <v>0.31608814179962402</v>
      </c>
      <c r="G702" s="98">
        <f t="shared" si="41"/>
        <v>0.30188741603074298</v>
      </c>
      <c r="H702" s="98">
        <f t="shared" si="42"/>
        <v>0.33441626173885303</v>
      </c>
      <c r="I702" s="98">
        <f t="shared" si="43"/>
        <v>0.30638209631943197</v>
      </c>
      <c r="J702" s="98" cm="1">
        <f t="array" ref="J702">IFERROR(INDEX(DI_전체데이터!AN$3:AN$722,MATCH(A702&amp;B702,DI_전체데이터!$A$3:$A$722&amp;DI_전체데이터!$D$3:$D$722,0)),"")</f>
        <v>-0.10797598015668479</v>
      </c>
    </row>
    <row r="703" spans="1:10" x14ac:dyDescent="0.3">
      <c r="A703" s="98" t="s">
        <v>161</v>
      </c>
      <c r="B703" s="98" t="s">
        <v>92</v>
      </c>
      <c r="C703" s="98">
        <v>0.31608814179962402</v>
      </c>
      <c r="D703" s="98">
        <v>-0.102176591610334</v>
      </c>
      <c r="E703" s="98" cm="1">
        <f t="array" ref="E703">IFERROR(INDEX(DI_전체데이터!AM$3:AM$722,MATCH(A703&amp;B703,DI_전체데이터!$A$3:$A$722&amp;DI_전체데이터!$D$3:$D$722,0)),"")</f>
        <v>-2.6759380171341638</v>
      </c>
      <c r="F703" s="98">
        <f t="shared" si="40"/>
        <v>0.30188741603074298</v>
      </c>
      <c r="G703" s="98">
        <f t="shared" si="41"/>
        <v>0.33441626173885303</v>
      </c>
      <c r="H703" s="98">
        <f t="shared" si="42"/>
        <v>0.30638209631943197</v>
      </c>
      <c r="I703" s="98">
        <f t="shared" si="43"/>
        <v>0.56942798625917701</v>
      </c>
      <c r="J703" s="98" cm="1">
        <f t="array" ref="J703">IFERROR(INDEX(DI_전체데이터!AN$3:AN$722,MATCH(A703&amp;B703,DI_전체데이터!$A$3:$A$722&amp;DI_전체데이터!$D$3:$D$722,0)),"")</f>
        <v>0.20077400768117376</v>
      </c>
    </row>
    <row r="704" spans="1:10" x14ac:dyDescent="0.3">
      <c r="A704" s="98" t="s">
        <v>161</v>
      </c>
      <c r="B704" s="98" t="s">
        <v>93</v>
      </c>
      <c r="C704" s="98">
        <v>0.30188741603074298</v>
      </c>
      <c r="D704" s="98">
        <v>1.17723507949611E-2</v>
      </c>
      <c r="E704" s="98" cm="1">
        <f t="array" ref="E704">IFERROR(INDEX(DI_전체데이터!AM$3:AM$722,MATCH(A704&amp;B704,DI_전체데이터!$A$3:$A$722&amp;DI_전체데이터!$D$3:$D$722,0)),"")</f>
        <v>-0.17603538244242425</v>
      </c>
      <c r="F704" s="98">
        <f t="shared" si="40"/>
        <v>0.33441626173885303</v>
      </c>
      <c r="G704" s="98">
        <f t="shared" si="41"/>
        <v>0.30638209631943197</v>
      </c>
      <c r="H704" s="98">
        <f t="shared" si="42"/>
        <v>0.56942798625917701</v>
      </c>
      <c r="I704" s="98">
        <f t="shared" si="43"/>
        <v>0.31511621043604399</v>
      </c>
      <c r="J704" s="98" cm="1">
        <f t="array" ref="J704">IFERROR(INDEX(DI_전체데이터!AN$3:AN$722,MATCH(A704&amp;B704,DI_전체데이터!$A$3:$A$722&amp;DI_전체데이터!$D$3:$D$722,0)),"")</f>
        <v>1.0241073085821337</v>
      </c>
    </row>
    <row r="705" spans="1:10" x14ac:dyDescent="0.3">
      <c r="A705" s="98" t="s">
        <v>161</v>
      </c>
      <c r="B705" s="98" t="s">
        <v>94</v>
      </c>
      <c r="C705" s="98">
        <v>0.33441626173885303</v>
      </c>
      <c r="D705" s="98">
        <v>-0.13365067865254099</v>
      </c>
      <c r="E705" s="98" cm="1">
        <f t="array" ref="E705">IFERROR(INDEX(DI_전체데이터!AM$3:AM$722,MATCH(A705&amp;B705,DI_전체데이터!$A$3:$A$722&amp;DI_전체데이터!$D$3:$D$722,0)),"")</f>
        <v>-0.14926158835603226</v>
      </c>
      <c r="F705" s="98">
        <f t="shared" si="40"/>
        <v>0.30638209631943197</v>
      </c>
      <c r="G705" s="98">
        <f t="shared" si="41"/>
        <v>0.56942798625917701</v>
      </c>
      <c r="H705" s="98">
        <f t="shared" si="42"/>
        <v>0.31511621043604399</v>
      </c>
      <c r="I705" s="98">
        <f t="shared" si="43"/>
        <v>0.38575471348755702</v>
      </c>
      <c r="J705" s="98" cm="1">
        <f t="array" ref="J705">IFERROR(INDEX(DI_전체데이터!AN$3:AN$722,MATCH(A705&amp;B705,DI_전체데이터!$A$3:$A$722&amp;DI_전체데이터!$D$3:$D$722,0)),"")</f>
        <v>-0.33953847103508061</v>
      </c>
    </row>
    <row r="706" spans="1:10" x14ac:dyDescent="0.3">
      <c r="A706" s="98" t="s">
        <v>161</v>
      </c>
      <c r="B706" s="98" t="s">
        <v>95</v>
      </c>
      <c r="C706" s="98">
        <v>0.30638209631943197</v>
      </c>
      <c r="D706" s="98">
        <v>-6.6666696508470499E-2</v>
      </c>
      <c r="E706" s="98" cm="1">
        <f t="array" ref="E706">IFERROR(INDEX(DI_전체데이터!AM$3:AM$722,MATCH(A706&amp;B706,DI_전체데이터!$A$3:$A$722&amp;DI_전체데이터!$D$3:$D$722,0)),"")</f>
        <v>-1.5770876192678158</v>
      </c>
      <c r="F706" s="98">
        <f t="shared" si="40"/>
        <v>0.56942798625917701</v>
      </c>
      <c r="G706" s="98">
        <f t="shared" si="41"/>
        <v>0.31511621043604399</v>
      </c>
      <c r="H706" s="98">
        <f t="shared" si="42"/>
        <v>0.38575471348755702</v>
      </c>
      <c r="I706" s="98" t="str">
        <f t="shared" si="43"/>
        <v/>
      </c>
      <c r="J706" s="98" cm="1">
        <f t="array" ref="J706">IFERROR(INDEX(DI_전체데이터!AN$3:AN$722,MATCH(A706&amp;B706,DI_전체데이터!$A$3:$A$722&amp;DI_전체데이터!$D$3:$D$722,0)),"")</f>
        <v>-2.2529848291294554</v>
      </c>
    </row>
    <row r="707" spans="1:10" x14ac:dyDescent="0.3">
      <c r="A707" s="98" t="s">
        <v>161</v>
      </c>
      <c r="B707" s="98" t="s">
        <v>96</v>
      </c>
      <c r="C707" s="98">
        <v>0.56942798625917701</v>
      </c>
      <c r="D707" s="98">
        <v>0.43607109979307102</v>
      </c>
      <c r="E707" s="98" cm="1">
        <f t="array" ref="E707">IFERROR(INDEX(DI_전체데이터!AM$3:AM$722,MATCH(A707&amp;B707,DI_전체데이터!$A$3:$A$722&amp;DI_전체데이터!$D$3:$D$722,0)),"")</f>
        <v>-1.5040070748098029</v>
      </c>
      <c r="F707" s="98">
        <f t="shared" ref="F707:F721" si="44">IF(A708=A707,C708,"")</f>
        <v>0.31511621043604399</v>
      </c>
      <c r="G707" s="98">
        <f t="shared" ref="G707:G721" si="45">IF(AND(A709=A707),C709,"")</f>
        <v>0.38575471348755702</v>
      </c>
      <c r="H707" s="98" t="str">
        <f t="shared" ref="H707:H721" si="46">IF(A710=A707,C710,"")</f>
        <v/>
      </c>
      <c r="I707" s="98" t="str">
        <f t="shared" ref="I707:I721" si="47">IF(A711=A707,C711,"")</f>
        <v/>
      </c>
      <c r="J707" s="98" cm="1">
        <f t="array" ref="J707">IFERROR(INDEX(DI_전체데이터!AN$3:AN$722,MATCH(A707&amp;B707,DI_전체데이터!$A$3:$A$722&amp;DI_전체데이터!$D$3:$D$722,0)),"")</f>
        <v>-1.2902462306895879</v>
      </c>
    </row>
    <row r="708" spans="1:10" x14ac:dyDescent="0.3">
      <c r="A708" s="98" t="s">
        <v>161</v>
      </c>
      <c r="B708" s="98" t="s">
        <v>97</v>
      </c>
      <c r="C708" s="98">
        <v>0.31511621043604399</v>
      </c>
      <c r="D708" s="98">
        <v>-2.4940637228960099E-2</v>
      </c>
      <c r="E708" s="98" cm="1">
        <f t="array" ref="E708">IFERROR(INDEX(DI_전체데이터!AM$3:AM$722,MATCH(A708&amp;B708,DI_전체데이터!$A$3:$A$722&amp;DI_전체데이터!$D$3:$D$722,0)),"")</f>
        <v>-2.381765630754821</v>
      </c>
      <c r="F708" s="98">
        <f t="shared" si="44"/>
        <v>0.38575471348755702</v>
      </c>
      <c r="G708" s="98" t="str">
        <f t="shared" si="45"/>
        <v/>
      </c>
      <c r="H708" s="98" t="str">
        <f t="shared" si="46"/>
        <v/>
      </c>
      <c r="I708" s="98" t="str">
        <f t="shared" si="47"/>
        <v/>
      </c>
      <c r="J708" s="98" cm="1">
        <f t="array" ref="J708">IFERROR(INDEX(DI_전체데이터!AN$3:AN$722,MATCH(A708&amp;B708,DI_전체데이터!$A$3:$A$722&amp;DI_전체데이터!$D$3:$D$722,0)),"")</f>
        <v>-1.9504098410483515</v>
      </c>
    </row>
    <row r="709" spans="1:10" x14ac:dyDescent="0.3">
      <c r="A709" s="98" t="s">
        <v>161</v>
      </c>
      <c r="B709" s="98" t="s">
        <v>98</v>
      </c>
      <c r="C709" s="98">
        <v>0.38575471348755702</v>
      </c>
      <c r="D709" s="98">
        <v>4.9027207900734497E-2</v>
      </c>
      <c r="E709" s="98" cm="1">
        <f t="array" ref="E709">IFERROR(INDEX(DI_전체데이터!AM$3:AM$722,MATCH(A709&amp;B709,DI_전체데이터!$A$3:$A$722&amp;DI_전체데이터!$D$3:$D$722,0)),"")</f>
        <v>-2.969812848054378</v>
      </c>
      <c r="F709" s="98" t="str">
        <f t="shared" si="44"/>
        <v/>
      </c>
      <c r="G709" s="98" t="str">
        <f t="shared" si="45"/>
        <v/>
      </c>
      <c r="H709" s="98" t="str">
        <f t="shared" si="46"/>
        <v/>
      </c>
      <c r="I709" s="98" t="str">
        <f t="shared" si="47"/>
        <v/>
      </c>
      <c r="J709" s="98" cm="1">
        <f t="array" ref="J709">IFERROR(INDEX(DI_전체데이터!AN$3:AN$722,MATCH(A709&amp;B709,DI_전체데이터!$A$3:$A$722&amp;DI_전체데이터!$D$3:$D$722,0)),"")</f>
        <v>-3.5497347780484652</v>
      </c>
    </row>
    <row r="710" spans="1:10" x14ac:dyDescent="0.3">
      <c r="A710" s="98" t="s">
        <v>162</v>
      </c>
      <c r="B710" s="98" t="s">
        <v>87</v>
      </c>
      <c r="C710" s="98">
        <v>0.22511010829691899</v>
      </c>
      <c r="D710" s="98">
        <v>-9.3846170499315706E-2</v>
      </c>
      <c r="E710" s="98" cm="1">
        <f t="array" ref="E710">IFERROR(INDEX(DI_전체데이터!AM$3:AM$722,MATCH(A710&amp;B710,DI_전체데이터!$A$3:$A$722&amp;DI_전체데이터!$D$3:$D$722,0)),"")</f>
        <v>-0.40742134621363812</v>
      </c>
      <c r="F710" s="98">
        <f t="shared" si="44"/>
        <v>0.16910526416452401</v>
      </c>
      <c r="G710" s="98">
        <f t="shared" si="45"/>
        <v>0.21828463130540299</v>
      </c>
      <c r="H710" s="98">
        <f t="shared" si="46"/>
        <v>0.16399193565030701</v>
      </c>
      <c r="I710" s="98">
        <f t="shared" si="47"/>
        <v>0.27893559341275298</v>
      </c>
      <c r="J710" s="98" cm="1">
        <f t="array" ref="J710">IFERROR(INDEX(DI_전체데이터!AN$3:AN$722,MATCH(A710&amp;B710,DI_전체데이터!$A$3:$A$722&amp;DI_전체데이터!$D$3:$D$722,0)),"")</f>
        <v>-1.5009168882728574</v>
      </c>
    </row>
    <row r="711" spans="1:10" x14ac:dyDescent="0.3">
      <c r="A711" s="98" t="s">
        <v>162</v>
      </c>
      <c r="B711" s="98" t="s">
        <v>88</v>
      </c>
      <c r="C711" s="98">
        <v>0.16910526416452401</v>
      </c>
      <c r="D711" s="98">
        <v>0</v>
      </c>
      <c r="E711" s="98" cm="1">
        <f t="array" ref="E711">IFERROR(INDEX(DI_전체데이터!AM$3:AM$722,MATCH(A711&amp;B711,DI_전체데이터!$A$3:$A$722&amp;DI_전체데이터!$D$3:$D$722,0)),"")</f>
        <v>-7.0001283125276148E-2</v>
      </c>
      <c r="F711" s="98">
        <f t="shared" si="44"/>
        <v>0.21828463130540299</v>
      </c>
      <c r="G711" s="98">
        <f t="shared" si="45"/>
        <v>0.16399193565030701</v>
      </c>
      <c r="H711" s="98">
        <f t="shared" si="46"/>
        <v>0.27893559341275298</v>
      </c>
      <c r="I711" s="98">
        <f t="shared" si="47"/>
        <v>0.214061593232755</v>
      </c>
      <c r="J711" s="98" cm="1">
        <f t="array" ref="J711">IFERROR(INDEX(DI_전체데이터!AN$3:AN$722,MATCH(A711&amp;B711,DI_전체데이터!$A$3:$A$722&amp;DI_전체데이터!$D$3:$D$722,0)),"")</f>
        <v>-0.88660554140455095</v>
      </c>
    </row>
    <row r="712" spans="1:10" x14ac:dyDescent="0.3">
      <c r="A712" s="98" t="s">
        <v>162</v>
      </c>
      <c r="B712" s="98" t="s">
        <v>89</v>
      </c>
      <c r="C712" s="98">
        <v>0.21828463130540299</v>
      </c>
      <c r="D712" s="98">
        <v>0.114285845070744</v>
      </c>
      <c r="E712" s="98" cm="1">
        <f t="array" ref="E712">IFERROR(INDEX(DI_전체데이터!AM$3:AM$722,MATCH(A712&amp;B712,DI_전체데이터!$A$3:$A$722&amp;DI_전체데이터!$D$3:$D$722,0)),"")</f>
        <v>-0.65330370454281395</v>
      </c>
      <c r="F712" s="98">
        <f t="shared" si="44"/>
        <v>0.16399193565030701</v>
      </c>
      <c r="G712" s="98">
        <f t="shared" si="45"/>
        <v>0.27893559341275298</v>
      </c>
      <c r="H712" s="98">
        <f t="shared" si="46"/>
        <v>0.214061593232755</v>
      </c>
      <c r="I712" s="98">
        <f t="shared" si="47"/>
        <v>0.26224838037179199</v>
      </c>
      <c r="J712" s="98" cm="1">
        <f t="array" ref="J712">IFERROR(INDEX(DI_전체데이터!AN$3:AN$722,MATCH(A712&amp;B712,DI_전체데이터!$A$3:$A$722&amp;DI_전체데이터!$D$3:$D$722,0)),"")</f>
        <v>0.45208746629877544</v>
      </c>
    </row>
    <row r="713" spans="1:10" x14ac:dyDescent="0.3">
      <c r="A713" s="98" t="s">
        <v>162</v>
      </c>
      <c r="B713" s="98" t="s">
        <v>90</v>
      </c>
      <c r="C713" s="98">
        <v>0.16399193565030701</v>
      </c>
      <c r="D713" s="98">
        <v>9.8439237337802896E-2</v>
      </c>
      <c r="E713" s="98" cm="1">
        <f t="array" ref="E713">IFERROR(INDEX(DI_전체데이터!AM$3:AM$722,MATCH(A713&amp;B713,DI_전체데이터!$A$3:$A$722&amp;DI_전체데이터!$D$3:$D$722,0)),"")</f>
        <v>1.2490330052808496</v>
      </c>
      <c r="F713" s="98">
        <f t="shared" si="44"/>
        <v>0.27893559341275298</v>
      </c>
      <c r="G713" s="98">
        <f t="shared" si="45"/>
        <v>0.214061593232755</v>
      </c>
      <c r="H713" s="98">
        <f t="shared" si="46"/>
        <v>0.26224838037179199</v>
      </c>
      <c r="I713" s="98">
        <f t="shared" si="47"/>
        <v>0.35182517900276999</v>
      </c>
      <c r="J713" s="98" cm="1">
        <f t="array" ref="J713">IFERROR(INDEX(DI_전체데이터!AN$3:AN$722,MATCH(A713&amp;B713,DI_전체데이터!$A$3:$A$722&amp;DI_전체데이터!$D$3:$D$722,0)),"")</f>
        <v>0.28333101441860148</v>
      </c>
    </row>
    <row r="714" spans="1:10" x14ac:dyDescent="0.3">
      <c r="A714" s="98" t="s">
        <v>162</v>
      </c>
      <c r="B714" s="98" t="s">
        <v>91</v>
      </c>
      <c r="C714" s="98">
        <v>0.27893559341275298</v>
      </c>
      <c r="D714" s="98">
        <v>0.118421684632653</v>
      </c>
      <c r="E714" s="98" cm="1">
        <f t="array" ref="E714">IFERROR(INDEX(DI_전체데이터!AM$3:AM$722,MATCH(A714&amp;B714,DI_전체데이터!$A$3:$A$722&amp;DI_전체데이터!$D$3:$D$722,0)),"")</f>
        <v>-2.4973487685042555</v>
      </c>
      <c r="F714" s="98">
        <f t="shared" si="44"/>
        <v>0.214061593232755</v>
      </c>
      <c r="G714" s="98">
        <f t="shared" si="45"/>
        <v>0.26224838037179199</v>
      </c>
      <c r="H714" s="98">
        <f t="shared" si="46"/>
        <v>0.35182517900276999</v>
      </c>
      <c r="I714" s="98">
        <f t="shared" si="47"/>
        <v>0.21742898918428</v>
      </c>
      <c r="J714" s="98" cm="1">
        <f t="array" ref="J714">IFERROR(INDEX(DI_전체데이터!AN$3:AN$722,MATCH(A714&amp;B714,DI_전체데이터!$A$3:$A$722&amp;DI_전체데이터!$D$3:$D$722,0)),"")</f>
        <v>-1.253699136764499</v>
      </c>
    </row>
    <row r="715" spans="1:10" x14ac:dyDescent="0.3">
      <c r="A715" s="98" t="s">
        <v>162</v>
      </c>
      <c r="B715" s="98" t="s">
        <v>92</v>
      </c>
      <c r="C715" s="98">
        <v>0.214061593232755</v>
      </c>
      <c r="D715" s="98">
        <v>5.5580942842674503E-3</v>
      </c>
      <c r="E715" s="98" cm="1">
        <f t="array" ref="E715">IFERROR(INDEX(DI_전체데이터!AM$3:AM$722,MATCH(A715&amp;B715,DI_전체데이터!$A$3:$A$722&amp;DI_전체데이터!$D$3:$D$722,0)),"")</f>
        <v>-1.6904490223121138</v>
      </c>
      <c r="F715" s="98">
        <f t="shared" si="44"/>
        <v>0.26224838037179199</v>
      </c>
      <c r="G715" s="98">
        <f t="shared" si="45"/>
        <v>0.35182517900276999</v>
      </c>
      <c r="H715" s="98">
        <f t="shared" si="46"/>
        <v>0.21742898918428</v>
      </c>
      <c r="I715" s="98">
        <f t="shared" si="47"/>
        <v>0.253541524517785</v>
      </c>
      <c r="J715" s="98" cm="1">
        <f t="array" ref="J715">IFERROR(INDEX(DI_전체데이터!AN$3:AN$722,MATCH(A715&amp;B715,DI_전체데이터!$A$3:$A$722&amp;DI_전체데이터!$D$3:$D$722,0)),"")</f>
        <v>-1.0718298524747087</v>
      </c>
    </row>
    <row r="716" spans="1:10" x14ac:dyDescent="0.3">
      <c r="A716" s="98" t="s">
        <v>162</v>
      </c>
      <c r="B716" s="98" t="s">
        <v>93</v>
      </c>
      <c r="C716" s="98">
        <v>0.26224838037179199</v>
      </c>
      <c r="D716" s="98">
        <v>0.10271654006681501</v>
      </c>
      <c r="E716" s="98" cm="1">
        <f t="array" ref="E716">IFERROR(INDEX(DI_전체데이터!AM$3:AM$722,MATCH(A716&amp;B716,DI_전체데이터!$A$3:$A$722&amp;DI_전체데이터!$D$3:$D$722,0)),"")</f>
        <v>-0.45726007063051921</v>
      </c>
      <c r="F716" s="98">
        <f t="shared" si="44"/>
        <v>0.35182517900276999</v>
      </c>
      <c r="G716" s="98">
        <f t="shared" si="45"/>
        <v>0.21742898918428</v>
      </c>
      <c r="H716" s="98">
        <f t="shared" si="46"/>
        <v>0.253541524517785</v>
      </c>
      <c r="I716" s="98">
        <f t="shared" si="47"/>
        <v>0.21406742025710199</v>
      </c>
      <c r="J716" s="98" cm="1">
        <f t="array" ref="J716">IFERROR(INDEX(DI_전체데이터!AN$3:AN$722,MATCH(A716&amp;B716,DI_전체데이터!$A$3:$A$722&amp;DI_전체데이터!$D$3:$D$722,0)),"")</f>
        <v>-3.1992663079600039</v>
      </c>
    </row>
    <row r="717" spans="1:10" x14ac:dyDescent="0.3">
      <c r="A717" s="98" t="s">
        <v>162</v>
      </c>
      <c r="B717" s="98" t="s">
        <v>94</v>
      </c>
      <c r="C717" s="98">
        <v>0.35182517900276999</v>
      </c>
      <c r="D717" s="98">
        <v>0.10314469586534999</v>
      </c>
      <c r="E717" s="98" cm="1">
        <f t="array" ref="E717">IFERROR(INDEX(DI_전체데이터!AM$3:AM$722,MATCH(A717&amp;B717,DI_전체데이터!$A$3:$A$722&amp;DI_전체데이터!$D$3:$D$722,0)),"")</f>
        <v>-0.21078980889707943</v>
      </c>
      <c r="F717" s="98">
        <f t="shared" si="44"/>
        <v>0.21742898918428</v>
      </c>
      <c r="G717" s="98">
        <f t="shared" si="45"/>
        <v>0.253541524517785</v>
      </c>
      <c r="H717" s="98">
        <f t="shared" si="46"/>
        <v>0.21406742025710199</v>
      </c>
      <c r="I717" s="98">
        <f t="shared" si="47"/>
        <v>0.20650256506649101</v>
      </c>
      <c r="J717" s="98" cm="1">
        <f t="array" ref="J717">IFERROR(INDEX(DI_전체데이터!AN$3:AN$722,MATCH(A717&amp;B717,DI_전체데이터!$A$3:$A$722&amp;DI_전체데이터!$D$3:$D$722,0)),"")</f>
        <v>-2.5995318405089121</v>
      </c>
    </row>
    <row r="718" spans="1:10" x14ac:dyDescent="0.3">
      <c r="A718" s="98" t="s">
        <v>162</v>
      </c>
      <c r="B718" s="98" t="s">
        <v>95</v>
      </c>
      <c r="C718" s="98">
        <v>0.21742898918428</v>
      </c>
      <c r="D718" s="98">
        <v>0.154315578429847</v>
      </c>
      <c r="E718" s="98" cm="1">
        <f t="array" ref="E718">IFERROR(INDEX(DI_전체데이터!AM$3:AM$722,MATCH(A718&amp;B718,DI_전체데이터!$A$3:$A$722&amp;DI_전체데이터!$D$3:$D$722,0)),"")</f>
        <v>-1.0754237862919034</v>
      </c>
      <c r="F718" s="98">
        <f t="shared" si="44"/>
        <v>0.253541524517785</v>
      </c>
      <c r="G718" s="98">
        <f t="shared" si="45"/>
        <v>0.21406742025710199</v>
      </c>
      <c r="H718" s="98">
        <f t="shared" si="46"/>
        <v>0.20650256506649101</v>
      </c>
      <c r="I718" s="98" t="str">
        <f t="shared" si="47"/>
        <v/>
      </c>
      <c r="J718" s="98" cm="1">
        <f t="array" ref="J718">IFERROR(INDEX(DI_전체데이터!AN$3:AN$722,MATCH(A718&amp;B718,DI_전체데이터!$A$3:$A$722&amp;DI_전체데이터!$D$3:$D$722,0)),"")</f>
        <v>0.71030520198180724</v>
      </c>
    </row>
    <row r="719" spans="1:10" x14ac:dyDescent="0.3">
      <c r="A719" s="98" t="s">
        <v>162</v>
      </c>
      <c r="B719" s="98" t="s">
        <v>96</v>
      </c>
      <c r="C719" s="98">
        <v>0.253541524517785</v>
      </c>
      <c r="D719" s="98">
        <v>0.14373711598288499</v>
      </c>
      <c r="E719" s="98" cm="1">
        <f t="array" ref="E719">IFERROR(INDEX(DI_전체데이터!AM$3:AM$722,MATCH(A719&amp;B719,DI_전체데이터!$A$3:$A$722&amp;DI_전체데이터!$D$3:$D$722,0)),"")</f>
        <v>0.25080922489822333</v>
      </c>
      <c r="F719" s="98">
        <f t="shared" si="44"/>
        <v>0.21406742025710199</v>
      </c>
      <c r="G719" s="98">
        <f t="shared" si="45"/>
        <v>0.20650256506649101</v>
      </c>
      <c r="H719" s="98" t="str">
        <f t="shared" si="46"/>
        <v/>
      </c>
      <c r="I719" s="98" t="str">
        <f t="shared" si="47"/>
        <v/>
      </c>
      <c r="J719" s="98" cm="1">
        <f t="array" ref="J719">IFERROR(INDEX(DI_전체데이터!AN$3:AN$722,MATCH(A719&amp;B719,DI_전체데이터!$A$3:$A$722&amp;DI_전체데이터!$D$3:$D$722,0)),"")</f>
        <v>1.1163754143184828</v>
      </c>
    </row>
    <row r="720" spans="1:10" x14ac:dyDescent="0.3">
      <c r="A720" s="98" t="s">
        <v>162</v>
      </c>
      <c r="B720" s="98" t="s">
        <v>97</v>
      </c>
      <c r="C720" s="98">
        <v>0.21406742025710199</v>
      </c>
      <c r="D720" s="98">
        <v>-0.109006451155112</v>
      </c>
      <c r="E720" s="98" cm="1">
        <f t="array" ref="E720">IFERROR(INDEX(DI_전체데이터!AM$3:AM$722,MATCH(A720&amp;B720,DI_전체데이터!$A$3:$A$722&amp;DI_전체데이터!$D$3:$D$722,0)),"")</f>
        <v>-0.7272608310494999</v>
      </c>
      <c r="F720" s="98">
        <f t="shared" si="44"/>
        <v>0.20650256506649101</v>
      </c>
      <c r="G720" s="98" t="str">
        <f t="shared" si="45"/>
        <v/>
      </c>
      <c r="H720" s="98" t="str">
        <f t="shared" si="46"/>
        <v/>
      </c>
      <c r="I720" s="98" t="str">
        <f t="shared" si="47"/>
        <v/>
      </c>
      <c r="J720" s="98" cm="1">
        <f t="array" ref="J720">IFERROR(INDEX(DI_전체데이터!AN$3:AN$722,MATCH(A720&amp;B720,DI_전체데이터!$A$3:$A$722&amp;DI_전체데이터!$D$3:$D$722,0)),"")</f>
        <v>2.0140043047469245</v>
      </c>
    </row>
    <row r="721" spans="1:10" x14ac:dyDescent="0.3">
      <c r="A721" s="98" t="s">
        <v>162</v>
      </c>
      <c r="B721" s="98" t="s">
        <v>98</v>
      </c>
      <c r="C721" s="98">
        <v>0.20650256506649101</v>
      </c>
      <c r="D721" s="98">
        <v>5.4443242928924898E-2</v>
      </c>
      <c r="E721" s="98" cm="1">
        <f t="array" ref="E721">IFERROR(INDEX(DI_전체데이터!AM$3:AM$722,MATCH(A721&amp;B721,DI_전체데이터!$A$3:$A$722&amp;DI_전체데이터!$D$3:$D$722,0)),"")</f>
        <v>-0.19697944213869922</v>
      </c>
      <c r="F721" s="98" t="str">
        <f t="shared" si="44"/>
        <v/>
      </c>
      <c r="G721" s="98" t="str">
        <f t="shared" si="45"/>
        <v/>
      </c>
      <c r="H721" s="98" t="str">
        <f t="shared" si="46"/>
        <v/>
      </c>
      <c r="I721" s="98" t="str">
        <f t="shared" si="47"/>
        <v/>
      </c>
      <c r="J721" s="98" cm="1">
        <f t="array" ref="J721">IFERROR(INDEX(DI_전체데이터!AN$3:AN$722,MATCH(A721&amp;B721,DI_전체데이터!$A$3:$A$722&amp;DI_전체데이터!$D$3:$D$722,0)),"")</f>
        <v>-0.55064966790577252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"/>
  <sheetViews>
    <sheetView workbookViewId="0">
      <pane ySplit="1" topLeftCell="A51" activePane="bottomLeft" state="frozen"/>
      <selection pane="bottomLeft" activeCell="D45" sqref="D45"/>
    </sheetView>
  </sheetViews>
  <sheetFormatPr defaultRowHeight="16.5" x14ac:dyDescent="0.3"/>
  <cols>
    <col min="1" max="1" width="18.375" customWidth="1"/>
    <col min="2" max="2" width="6.625" customWidth="1"/>
    <col min="3" max="3" width="10" customWidth="1"/>
    <col min="4" max="4" width="44.125" customWidth="1"/>
    <col min="5" max="5" width="64.625" customWidth="1"/>
  </cols>
  <sheetData>
    <row r="1" spans="1:5" ht="21.95" customHeight="1" x14ac:dyDescent="0.3">
      <c r="A1" s="7" t="s">
        <v>163</v>
      </c>
      <c r="B1" s="7" t="s">
        <v>164</v>
      </c>
      <c r="C1" s="7" t="s">
        <v>165</v>
      </c>
      <c r="D1" s="7" t="s">
        <v>166</v>
      </c>
      <c r="E1" s="7" t="s">
        <v>167</v>
      </c>
    </row>
    <row r="2" spans="1:5" x14ac:dyDescent="0.3">
      <c r="A2" s="8" t="s">
        <v>0</v>
      </c>
      <c r="B2" s="8" t="s">
        <v>168</v>
      </c>
      <c r="C2" s="8" t="s">
        <v>169</v>
      </c>
      <c r="D2" s="12" t="s">
        <v>170</v>
      </c>
      <c r="E2" s="8" t="s">
        <v>171</v>
      </c>
    </row>
    <row r="3" spans="1:5" x14ac:dyDescent="0.3">
      <c r="A3" s="8" t="s">
        <v>1</v>
      </c>
      <c r="B3" s="8" t="s">
        <v>172</v>
      </c>
      <c r="C3" s="8" t="s">
        <v>169</v>
      </c>
      <c r="D3" s="12" t="s">
        <v>170</v>
      </c>
      <c r="E3" s="8" t="s">
        <v>173</v>
      </c>
    </row>
    <row r="4" spans="1:5" x14ac:dyDescent="0.3">
      <c r="A4" s="8" t="s">
        <v>2</v>
      </c>
      <c r="B4" s="8" t="s">
        <v>174</v>
      </c>
      <c r="C4" s="8" t="s">
        <v>169</v>
      </c>
      <c r="D4" s="12" t="s">
        <v>170</v>
      </c>
      <c r="E4" s="8" t="s">
        <v>175</v>
      </c>
    </row>
    <row r="5" spans="1:5" x14ac:dyDescent="0.3">
      <c r="A5" s="8" t="s">
        <v>3</v>
      </c>
      <c r="B5" s="8" t="s">
        <v>176</v>
      </c>
      <c r="C5" s="8" t="s">
        <v>169</v>
      </c>
      <c r="D5" s="12" t="s">
        <v>170</v>
      </c>
      <c r="E5" s="8" t="s">
        <v>177</v>
      </c>
    </row>
    <row r="6" spans="1:5" x14ac:dyDescent="0.3">
      <c r="A6" s="8" t="s">
        <v>4</v>
      </c>
      <c r="B6" s="8" t="s">
        <v>178</v>
      </c>
      <c r="C6" s="8" t="s">
        <v>169</v>
      </c>
      <c r="D6" s="12" t="s">
        <v>170</v>
      </c>
      <c r="E6" s="8" t="s">
        <v>179</v>
      </c>
    </row>
    <row r="7" spans="1:5" x14ac:dyDescent="0.3">
      <c r="A7" s="8" t="s">
        <v>5</v>
      </c>
      <c r="B7" s="8" t="s">
        <v>180</v>
      </c>
      <c r="C7" s="8" t="s">
        <v>169</v>
      </c>
      <c r="D7" s="12" t="s">
        <v>170</v>
      </c>
      <c r="E7" s="8" t="s">
        <v>181</v>
      </c>
    </row>
    <row r="8" spans="1:5" x14ac:dyDescent="0.3">
      <c r="A8" s="8" t="s">
        <v>6</v>
      </c>
      <c r="B8" s="8" t="s">
        <v>182</v>
      </c>
      <c r="C8" s="8" t="s">
        <v>169</v>
      </c>
      <c r="D8" s="12" t="s">
        <v>170</v>
      </c>
      <c r="E8" s="8" t="s">
        <v>183</v>
      </c>
    </row>
    <row r="9" spans="1:5" x14ac:dyDescent="0.3">
      <c r="A9" s="8" t="s">
        <v>7</v>
      </c>
      <c r="B9" s="8" t="s">
        <v>184</v>
      </c>
      <c r="C9" s="8" t="s">
        <v>169</v>
      </c>
      <c r="D9" s="12" t="s">
        <v>170</v>
      </c>
      <c r="E9" s="8" t="s">
        <v>185</v>
      </c>
    </row>
    <row r="10" spans="1:5" ht="33.75" customHeight="1" x14ac:dyDescent="0.3">
      <c r="A10" s="9" t="s">
        <v>8</v>
      </c>
      <c r="B10" s="9" t="s">
        <v>186</v>
      </c>
      <c r="C10" s="9" t="s">
        <v>187</v>
      </c>
      <c r="D10" s="13" t="s">
        <v>188</v>
      </c>
      <c r="E10" s="9" t="s">
        <v>189</v>
      </c>
    </row>
    <row r="11" spans="1:5" ht="33.75" customHeight="1" x14ac:dyDescent="0.3">
      <c r="A11" s="9" t="s">
        <v>9</v>
      </c>
      <c r="B11" s="9" t="s">
        <v>190</v>
      </c>
      <c r="C11" s="9" t="s">
        <v>187</v>
      </c>
      <c r="D11" s="13" t="s">
        <v>191</v>
      </c>
      <c r="E11" s="9" t="s">
        <v>192</v>
      </c>
    </row>
    <row r="12" spans="1:5" ht="33.75" customHeight="1" x14ac:dyDescent="0.3">
      <c r="A12" s="9" t="s">
        <v>10</v>
      </c>
      <c r="B12" s="9" t="s">
        <v>193</v>
      </c>
      <c r="C12" s="9" t="s">
        <v>187</v>
      </c>
      <c r="D12" s="13" t="s">
        <v>194</v>
      </c>
      <c r="E12" s="9" t="s">
        <v>195</v>
      </c>
    </row>
    <row r="13" spans="1:5" ht="33.75" customHeight="1" x14ac:dyDescent="0.3">
      <c r="A13" s="9" t="s">
        <v>11</v>
      </c>
      <c r="B13" s="9" t="s">
        <v>196</v>
      </c>
      <c r="C13" s="9" t="s">
        <v>187</v>
      </c>
      <c r="D13" s="13" t="s">
        <v>197</v>
      </c>
      <c r="E13" s="9" t="s">
        <v>198</v>
      </c>
    </row>
    <row r="14" spans="1:5" ht="33.75" customHeight="1" x14ac:dyDescent="0.3">
      <c r="A14" s="9" t="s">
        <v>12</v>
      </c>
      <c r="B14" s="9" t="s">
        <v>199</v>
      </c>
      <c r="C14" s="9" t="s">
        <v>187</v>
      </c>
      <c r="D14" s="13" t="s">
        <v>200</v>
      </c>
      <c r="E14" s="9" t="s">
        <v>201</v>
      </c>
    </row>
    <row r="15" spans="1:5" ht="33.75" customHeight="1" x14ac:dyDescent="0.3">
      <c r="A15" s="9" t="s">
        <v>13</v>
      </c>
      <c r="B15" s="9" t="s">
        <v>202</v>
      </c>
      <c r="C15" s="9" t="s">
        <v>187</v>
      </c>
      <c r="D15" s="13" t="s">
        <v>203</v>
      </c>
      <c r="E15" s="9" t="s">
        <v>204</v>
      </c>
    </row>
    <row r="16" spans="1:5" ht="33.75" customHeight="1" x14ac:dyDescent="0.3">
      <c r="A16" s="9" t="s">
        <v>14</v>
      </c>
      <c r="B16" s="9" t="s">
        <v>205</v>
      </c>
      <c r="C16" s="9" t="s">
        <v>187</v>
      </c>
      <c r="D16" s="13" t="s">
        <v>206</v>
      </c>
      <c r="E16" s="9" t="s">
        <v>207</v>
      </c>
    </row>
    <row r="17" spans="1:5" ht="33.75" customHeight="1" x14ac:dyDescent="0.3">
      <c r="A17" s="9" t="s">
        <v>15</v>
      </c>
      <c r="B17" s="9" t="s">
        <v>208</v>
      </c>
      <c r="C17" s="9" t="s">
        <v>187</v>
      </c>
      <c r="D17" s="13" t="s">
        <v>209</v>
      </c>
      <c r="E17" s="9" t="s">
        <v>210</v>
      </c>
    </row>
    <row r="18" spans="1:5" x14ac:dyDescent="0.3">
      <c r="A18" s="10" t="s">
        <v>16</v>
      </c>
      <c r="B18" s="10" t="s">
        <v>211</v>
      </c>
      <c r="C18" s="10" t="s">
        <v>212</v>
      </c>
      <c r="D18" s="14" t="s">
        <v>213</v>
      </c>
      <c r="E18" s="10" t="s">
        <v>214</v>
      </c>
    </row>
    <row r="19" spans="1:5" x14ac:dyDescent="0.3">
      <c r="A19" s="10" t="s">
        <v>17</v>
      </c>
      <c r="B19" s="10" t="s">
        <v>215</v>
      </c>
      <c r="C19" s="10" t="s">
        <v>212</v>
      </c>
      <c r="D19" s="14" t="s">
        <v>216</v>
      </c>
      <c r="E19" s="10" t="s">
        <v>217</v>
      </c>
    </row>
    <row r="20" spans="1:5" x14ac:dyDescent="0.3">
      <c r="A20" s="10" t="s">
        <v>18</v>
      </c>
      <c r="B20" s="10" t="s">
        <v>218</v>
      </c>
      <c r="C20" s="10" t="s">
        <v>212</v>
      </c>
      <c r="D20" s="14" t="s">
        <v>219</v>
      </c>
      <c r="E20" s="10" t="s">
        <v>220</v>
      </c>
    </row>
    <row r="21" spans="1:5" x14ac:dyDescent="0.3">
      <c r="A21" s="10" t="s">
        <v>19</v>
      </c>
      <c r="B21" s="10" t="s">
        <v>221</v>
      </c>
      <c r="C21" s="10" t="s">
        <v>212</v>
      </c>
      <c r="D21" s="14" t="s">
        <v>222</v>
      </c>
      <c r="E21" s="10" t="s">
        <v>223</v>
      </c>
    </row>
    <row r="22" spans="1:5" x14ac:dyDescent="0.3">
      <c r="A22" s="8" t="s">
        <v>20</v>
      </c>
      <c r="B22" s="8" t="s">
        <v>224</v>
      </c>
      <c r="C22" s="8" t="s">
        <v>169</v>
      </c>
      <c r="D22" s="12" t="s">
        <v>170</v>
      </c>
      <c r="E22" s="8" t="s">
        <v>225</v>
      </c>
    </row>
    <row r="23" spans="1:5" x14ac:dyDescent="0.3">
      <c r="A23" s="8" t="s">
        <v>226</v>
      </c>
      <c r="B23" s="8" t="s">
        <v>227</v>
      </c>
      <c r="C23" s="8" t="s">
        <v>169</v>
      </c>
      <c r="D23" s="12" t="s">
        <v>170</v>
      </c>
      <c r="E23" s="8" t="s">
        <v>62</v>
      </c>
    </row>
    <row r="24" spans="1:5" x14ac:dyDescent="0.3">
      <c r="A24" s="8" t="s">
        <v>228</v>
      </c>
      <c r="B24" s="8" t="s">
        <v>229</v>
      </c>
      <c r="C24" s="8" t="s">
        <v>169</v>
      </c>
      <c r="D24" s="12" t="s">
        <v>170</v>
      </c>
      <c r="E24" s="8" t="s">
        <v>63</v>
      </c>
    </row>
    <row r="25" spans="1:5" x14ac:dyDescent="0.3">
      <c r="A25" s="8" t="s">
        <v>230</v>
      </c>
      <c r="B25" s="8" t="s">
        <v>231</v>
      </c>
      <c r="C25" s="8" t="s">
        <v>169</v>
      </c>
      <c r="D25" s="12" t="s">
        <v>170</v>
      </c>
      <c r="E25" s="8" t="s">
        <v>64</v>
      </c>
    </row>
    <row r="26" spans="1:5" x14ac:dyDescent="0.3">
      <c r="A26" s="8" t="s">
        <v>232</v>
      </c>
      <c r="B26" s="8" t="s">
        <v>233</v>
      </c>
      <c r="C26" s="8" t="s">
        <v>169</v>
      </c>
      <c r="D26" s="12" t="s">
        <v>170</v>
      </c>
      <c r="E26" s="8" t="s">
        <v>65</v>
      </c>
    </row>
    <row r="27" spans="1:5" x14ac:dyDescent="0.3">
      <c r="A27" s="8" t="s">
        <v>25</v>
      </c>
      <c r="B27" s="8" t="s">
        <v>234</v>
      </c>
      <c r="C27" s="8" t="s">
        <v>169</v>
      </c>
      <c r="D27" s="12" t="s">
        <v>170</v>
      </c>
      <c r="E27" s="8" t="s">
        <v>235</v>
      </c>
    </row>
    <row r="28" spans="1:5" x14ac:dyDescent="0.3">
      <c r="A28" s="8" t="s">
        <v>26</v>
      </c>
      <c r="B28" s="8" t="s">
        <v>236</v>
      </c>
      <c r="C28" s="8" t="s">
        <v>169</v>
      </c>
      <c r="D28" s="12" t="s">
        <v>170</v>
      </c>
      <c r="E28" s="8" t="s">
        <v>237</v>
      </c>
    </row>
    <row r="29" spans="1:5" x14ac:dyDescent="0.3">
      <c r="A29" s="8" t="s">
        <v>27</v>
      </c>
      <c r="B29" s="8" t="s">
        <v>238</v>
      </c>
      <c r="C29" s="8" t="s">
        <v>169</v>
      </c>
      <c r="D29" s="12" t="s">
        <v>170</v>
      </c>
      <c r="E29" s="8" t="s">
        <v>239</v>
      </c>
    </row>
    <row r="30" spans="1:5" x14ac:dyDescent="0.3">
      <c r="A30" s="8" t="s">
        <v>28</v>
      </c>
      <c r="B30" s="8" t="s">
        <v>240</v>
      </c>
      <c r="C30" s="8" t="s">
        <v>169</v>
      </c>
      <c r="D30" s="12" t="s">
        <v>170</v>
      </c>
      <c r="E30" s="8" t="s">
        <v>241</v>
      </c>
    </row>
    <row r="31" spans="1:5" x14ac:dyDescent="0.3">
      <c r="A31" s="8" t="s">
        <v>29</v>
      </c>
      <c r="B31" s="8" t="s">
        <v>242</v>
      </c>
      <c r="C31" s="8" t="s">
        <v>169</v>
      </c>
      <c r="D31" s="12" t="s">
        <v>170</v>
      </c>
      <c r="E31" s="8" t="s">
        <v>243</v>
      </c>
    </row>
    <row r="32" spans="1:5" x14ac:dyDescent="0.3">
      <c r="A32" s="8" t="s">
        <v>30</v>
      </c>
      <c r="B32" s="8" t="s">
        <v>244</v>
      </c>
      <c r="C32" s="8" t="s">
        <v>169</v>
      </c>
      <c r="D32" s="12" t="s">
        <v>170</v>
      </c>
      <c r="E32" s="8" t="s">
        <v>245</v>
      </c>
    </row>
    <row r="33" spans="1:5" x14ac:dyDescent="0.3">
      <c r="A33" s="8" t="s">
        <v>31</v>
      </c>
      <c r="B33" s="8" t="s">
        <v>246</v>
      </c>
      <c r="C33" s="8" t="s">
        <v>169</v>
      </c>
      <c r="D33" s="12" t="s">
        <v>170</v>
      </c>
      <c r="E33" s="8" t="s">
        <v>247</v>
      </c>
    </row>
    <row r="34" spans="1:5" x14ac:dyDescent="0.3">
      <c r="A34" s="10" t="s">
        <v>32</v>
      </c>
      <c r="B34" s="10" t="s">
        <v>248</v>
      </c>
      <c r="C34" s="10" t="s">
        <v>212</v>
      </c>
      <c r="D34" s="14" t="s">
        <v>249</v>
      </c>
      <c r="E34" s="10" t="s">
        <v>250</v>
      </c>
    </row>
    <row r="35" spans="1:5" x14ac:dyDescent="0.3">
      <c r="A35" s="10" t="s">
        <v>33</v>
      </c>
      <c r="B35" s="10" t="s">
        <v>251</v>
      </c>
      <c r="C35" s="10" t="s">
        <v>212</v>
      </c>
      <c r="D35" s="14" t="s">
        <v>252</v>
      </c>
      <c r="E35" s="10" t="s">
        <v>253</v>
      </c>
    </row>
    <row r="36" spans="1:5" ht="50.65" customHeight="1" x14ac:dyDescent="0.3">
      <c r="A36" s="10" t="s">
        <v>34</v>
      </c>
      <c r="B36" s="10" t="s">
        <v>254</v>
      </c>
      <c r="C36" s="10" t="s">
        <v>212</v>
      </c>
      <c r="D36" s="14" t="s">
        <v>255</v>
      </c>
      <c r="E36" s="10" t="s">
        <v>256</v>
      </c>
    </row>
    <row r="37" spans="1:5" ht="50.65" customHeight="1" x14ac:dyDescent="0.3">
      <c r="A37" s="10" t="s">
        <v>35</v>
      </c>
      <c r="B37" s="10" t="s">
        <v>257</v>
      </c>
      <c r="C37" s="10" t="s">
        <v>212</v>
      </c>
      <c r="D37" s="14" t="s">
        <v>258</v>
      </c>
      <c r="E37" s="10" t="s">
        <v>259</v>
      </c>
    </row>
    <row r="38" spans="1:5" ht="50.65" customHeight="1" x14ac:dyDescent="0.3">
      <c r="A38" s="10" t="s">
        <v>36</v>
      </c>
      <c r="B38" s="10" t="s">
        <v>260</v>
      </c>
      <c r="C38" s="10" t="s">
        <v>212</v>
      </c>
      <c r="D38" s="14" t="s">
        <v>261</v>
      </c>
      <c r="E38" s="10" t="s">
        <v>262</v>
      </c>
    </row>
    <row r="39" spans="1:5" ht="50.65" customHeight="1" x14ac:dyDescent="0.3">
      <c r="A39" s="10" t="s">
        <v>37</v>
      </c>
      <c r="B39" s="10" t="s">
        <v>263</v>
      </c>
      <c r="C39" s="10" t="s">
        <v>212</v>
      </c>
      <c r="D39" s="14" t="s">
        <v>264</v>
      </c>
      <c r="E39" s="10" t="s">
        <v>265</v>
      </c>
    </row>
    <row r="40" spans="1:5" x14ac:dyDescent="0.3">
      <c r="A40" s="10" t="s">
        <v>38</v>
      </c>
      <c r="B40" s="10" t="s">
        <v>266</v>
      </c>
      <c r="C40" s="10" t="s">
        <v>212</v>
      </c>
      <c r="D40" s="14" t="s">
        <v>267</v>
      </c>
      <c r="E40" s="10" t="s">
        <v>268</v>
      </c>
    </row>
    <row r="41" spans="1:5" x14ac:dyDescent="0.3">
      <c r="A41" s="10" t="s">
        <v>39</v>
      </c>
      <c r="B41" s="10" t="s">
        <v>269</v>
      </c>
      <c r="C41" s="10" t="s">
        <v>212</v>
      </c>
      <c r="D41" s="14" t="s">
        <v>270</v>
      </c>
      <c r="E41" s="10" t="s">
        <v>271</v>
      </c>
    </row>
    <row r="42" spans="1:5" x14ac:dyDescent="0.3">
      <c r="A42" s="10" t="s">
        <v>40</v>
      </c>
      <c r="B42" s="10" t="s">
        <v>272</v>
      </c>
      <c r="C42" s="10" t="s">
        <v>212</v>
      </c>
      <c r="D42" s="14" t="s">
        <v>273</v>
      </c>
      <c r="E42" s="10" t="s">
        <v>274</v>
      </c>
    </row>
    <row r="43" spans="1:5" x14ac:dyDescent="0.3">
      <c r="A43" s="10" t="s">
        <v>41</v>
      </c>
      <c r="B43" s="10" t="s">
        <v>275</v>
      </c>
      <c r="C43" s="10" t="s">
        <v>212</v>
      </c>
      <c r="D43" s="14" t="s">
        <v>276</v>
      </c>
      <c r="E43" s="10" t="s">
        <v>277</v>
      </c>
    </row>
    <row r="44" spans="1:5" x14ac:dyDescent="0.3">
      <c r="A44" s="10" t="s">
        <v>42</v>
      </c>
      <c r="B44" s="10" t="s">
        <v>278</v>
      </c>
      <c r="C44" s="10" t="s">
        <v>212</v>
      </c>
      <c r="D44" s="14" t="s">
        <v>279</v>
      </c>
      <c r="E44" s="10" t="s">
        <v>280</v>
      </c>
    </row>
    <row r="45" spans="1:5" ht="118.15" customHeight="1" x14ac:dyDescent="0.3">
      <c r="A45" s="11" t="s">
        <v>43</v>
      </c>
      <c r="B45" s="11" t="s">
        <v>281</v>
      </c>
      <c r="C45" s="11" t="s">
        <v>282</v>
      </c>
      <c r="D45" s="15" t="s">
        <v>283</v>
      </c>
      <c r="E45" s="11" t="s">
        <v>284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topLeftCell="A7" workbookViewId="0">
      <selection activeCell="G31" sqref="G31"/>
    </sheetView>
  </sheetViews>
  <sheetFormatPr defaultRowHeight="16.5" x14ac:dyDescent="0.3"/>
  <cols>
    <col min="1" max="1" width="21.625" customWidth="1"/>
    <col min="2" max="2" width="8.375" customWidth="1"/>
  </cols>
  <sheetData>
    <row r="1" spans="1:2" x14ac:dyDescent="0.3">
      <c r="A1" s="6" t="s">
        <v>285</v>
      </c>
      <c r="B1" s="6" t="s">
        <v>286</v>
      </c>
    </row>
    <row r="2" spans="1:2" x14ac:dyDescent="0.3">
      <c r="A2" t="s">
        <v>287</v>
      </c>
      <c r="B2">
        <f>COUNTIF(DI_전체데이터!$AR$3:$AR$722,"A. 총체적과장형")</f>
        <v>198</v>
      </c>
    </row>
    <row r="3" spans="1:2" x14ac:dyDescent="0.3">
      <c r="A3" t="s">
        <v>288</v>
      </c>
      <c r="B3">
        <f>COUNTIF(DI_전체데이터!$AR$3:$AR$722,"B. 외부미화형")</f>
        <v>74</v>
      </c>
    </row>
    <row r="4" spans="1:2" x14ac:dyDescent="0.3">
      <c r="A4" t="s">
        <v>289</v>
      </c>
      <c r="B4">
        <f>COUNTIF(DI_전체데이터!$AR$3:$AR$722,"C. 내부은폐형")</f>
        <v>60</v>
      </c>
    </row>
    <row r="5" spans="1:2" x14ac:dyDescent="0.3">
      <c r="A5" t="s">
        <v>290</v>
      </c>
      <c r="B5">
        <f>COUNTIF(DI_전체데이터!$AR$3:$AR$722,"D. 균형일치형")</f>
        <v>237</v>
      </c>
    </row>
    <row r="6" spans="1:2" x14ac:dyDescent="0.3">
      <c r="A6" t="s">
        <v>291</v>
      </c>
      <c r="B6">
        <f>COUNTIF(DI_전체데이터!$AR$3:$AR$722,"E. 총체적과소형")</f>
        <v>139</v>
      </c>
    </row>
    <row r="7" spans="1:2" x14ac:dyDescent="0.3">
      <c r="A7" t="s">
        <v>292</v>
      </c>
      <c r="B7">
        <f>COUNTIF(DI_전체데이터!$AR$3:$AR$722,"F. ESG미성숙")</f>
        <v>12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DAB0-6174-4FF3-B9E8-80E7D0A1E608}">
  <dimension ref="A1:M67"/>
  <sheetViews>
    <sheetView showGridLines="0" topLeftCell="A3" workbookViewId="0">
      <selection activeCell="G22" sqref="G22"/>
    </sheetView>
  </sheetViews>
  <sheetFormatPr defaultRowHeight="16.5" x14ac:dyDescent="0.3"/>
  <cols>
    <col min="1" max="1" width="18" customWidth="1"/>
    <col min="2" max="13" width="8" customWidth="1"/>
  </cols>
  <sheetData>
    <row r="1" spans="1:13" ht="22.15" customHeight="1" x14ac:dyDescent="0.3">
      <c r="A1" s="96" t="s">
        <v>293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</row>
    <row r="2" spans="1:13" ht="18" customHeight="1" x14ac:dyDescent="0.3">
      <c r="A2" s="54"/>
      <c r="B2" s="54" t="s">
        <v>87</v>
      </c>
      <c r="C2" s="54" t="s">
        <v>88</v>
      </c>
      <c r="D2" s="54" t="s">
        <v>89</v>
      </c>
      <c r="E2" s="54" t="s">
        <v>90</v>
      </c>
      <c r="F2" s="54" t="s">
        <v>91</v>
      </c>
      <c r="G2" s="54" t="s">
        <v>92</v>
      </c>
      <c r="H2" s="54" t="s">
        <v>93</v>
      </c>
      <c r="I2" s="54" t="s">
        <v>94</v>
      </c>
      <c r="J2" s="54" t="s">
        <v>95</v>
      </c>
      <c r="K2" s="54" t="s">
        <v>96</v>
      </c>
      <c r="L2" s="54" t="s">
        <v>97</v>
      </c>
      <c r="M2" s="54" t="s">
        <v>98</v>
      </c>
    </row>
    <row r="3" spans="1:13" ht="13.15" customHeight="1" x14ac:dyDescent="0.3">
      <c r="A3" s="52" t="s">
        <v>162</v>
      </c>
      <c r="B3" s="40" cm="1">
        <f t="array" ref="B3">_xlfn.XLOOKUP($A3&amp;"2023Q1",DI_전체데이터!$A$3:$A$722&amp;DI_전체데이터!$D$3:$D$722,DI_전체데이터!$AM$3:$AM$722,"")</f>
        <v>-0.40742134621363812</v>
      </c>
      <c r="C3" s="41" cm="1">
        <f t="array" ref="C3">_xlfn.XLOOKUP($A3&amp;"2023Q2",DI_전체데이터!$A$3:$A$722&amp;DI_전체데이터!$D$3:$D$722,DI_전체데이터!$AM$3:$AM$722,"")</f>
        <v>-7.0001283125276148E-2</v>
      </c>
      <c r="D3" s="41" cm="1">
        <f t="array" ref="D3">_xlfn.XLOOKUP($A3&amp;"2023Q3",DI_전체데이터!$A$3:$A$722&amp;DI_전체데이터!$D$3:$D$722,DI_전체데이터!$AM$3:$AM$722,"")</f>
        <v>-0.65330370454281395</v>
      </c>
      <c r="E3" s="41" cm="1">
        <f t="array" ref="E3">_xlfn.XLOOKUP($A3&amp;"2023Q4",DI_전체데이터!$A$3:$A$722&amp;DI_전체데이터!$D$3:$D$722,DI_전체데이터!$AM$3:$AM$722,"")</f>
        <v>1.2490330052808496</v>
      </c>
      <c r="F3" s="41" cm="1">
        <f t="array" ref="F3">_xlfn.XLOOKUP($A3&amp;"2024Q1",DI_전체데이터!$A$3:$A$722&amp;DI_전체데이터!$D$3:$D$722,DI_전체데이터!$AM$3:$AM$722,"")</f>
        <v>-2.4973487685042555</v>
      </c>
      <c r="G3" s="41" cm="1">
        <f t="array" ref="G3">_xlfn.XLOOKUP($A3&amp;"2024Q2",DI_전체데이터!$A$3:$A$722&amp;DI_전체데이터!$D$3:$D$722,DI_전체데이터!$AM$3:$AM$722,"")</f>
        <v>-1.6904490223121138</v>
      </c>
      <c r="H3" s="41" cm="1">
        <f t="array" ref="H3">_xlfn.XLOOKUP($A3&amp;"2024Q3",DI_전체데이터!$A$3:$A$722&amp;DI_전체데이터!$D$3:$D$722,DI_전체데이터!$AM$3:$AM$722,"")</f>
        <v>-0.45726007063051921</v>
      </c>
      <c r="I3" s="41" cm="1">
        <f t="array" ref="I3">_xlfn.XLOOKUP($A3&amp;"2024Q4",DI_전체데이터!$A$3:$A$722&amp;DI_전체데이터!$D$3:$D$722,DI_전체데이터!$AM$3:$AM$722,"")</f>
        <v>-0.21078980889707943</v>
      </c>
      <c r="J3" s="41" cm="1">
        <f t="array" ref="J3">_xlfn.XLOOKUP($A3&amp;"2025Q1",DI_전체데이터!$A$3:$A$722&amp;DI_전체데이터!$D$3:$D$722,DI_전체데이터!$AM$3:$AM$722,"")</f>
        <v>-1.0754237862919034</v>
      </c>
      <c r="K3" s="41" cm="1">
        <f t="array" ref="K3">_xlfn.XLOOKUP($A3&amp;"2025Q2",DI_전체데이터!$A$3:$A$722&amp;DI_전체데이터!$D$3:$D$722,DI_전체데이터!$AM$3:$AM$722,"")</f>
        <v>0.25080922489822333</v>
      </c>
      <c r="L3" s="41" cm="1">
        <f t="array" ref="L3">_xlfn.XLOOKUP($A3&amp;"2025Q3",DI_전체데이터!$A$3:$A$722&amp;DI_전체데이터!$D$3:$D$722,DI_전체데이터!$AM$3:$AM$722,"")</f>
        <v>-0.7272608310494999</v>
      </c>
      <c r="M3" s="42" cm="1">
        <f t="array" ref="M3">_xlfn.XLOOKUP($A3&amp;"2025Q4",DI_전체데이터!$A$3:$A$722&amp;DI_전체데이터!$D$3:$D$722,DI_전체데이터!$AM$3:$AM$722,"")</f>
        <v>-0.19697944213869922</v>
      </c>
    </row>
    <row r="4" spans="1:13" ht="13.15" customHeight="1" x14ac:dyDescent="0.3">
      <c r="A4" s="52" t="s">
        <v>157</v>
      </c>
      <c r="B4" s="43" cm="1">
        <f t="array" ref="B4">_xlfn.XLOOKUP($A4&amp;"2023Q1",DI_전체데이터!$A$3:$A$722&amp;DI_전체데이터!$D$3:$D$722,DI_전체데이터!$AM$3:$AM$722,"")</f>
        <v>-0.97820926278080633</v>
      </c>
      <c r="C4" s="44" cm="1">
        <f t="array" ref="C4">_xlfn.XLOOKUP($A4&amp;"2023Q2",DI_전체데이터!$A$3:$A$722&amp;DI_전체데이터!$D$3:$D$722,DI_전체데이터!$AM$3:$AM$722,"")</f>
        <v>-0.92876942324882472</v>
      </c>
      <c r="D4" s="44" cm="1">
        <f t="array" ref="D4">_xlfn.XLOOKUP($A4&amp;"2023Q3",DI_전체데이터!$A$3:$A$722&amp;DI_전체데이터!$D$3:$D$722,DI_전체데이터!$AM$3:$AM$722,"")</f>
        <v>-0.37006750646784276</v>
      </c>
      <c r="E4" s="44" cm="1">
        <f t="array" ref="E4">_xlfn.XLOOKUP($A4&amp;"2023Q4",DI_전체데이터!$A$3:$A$722&amp;DI_전체데이터!$D$3:$D$722,DI_전체데이터!$AM$3:$AM$722,"")</f>
        <v>0.87830849900039876</v>
      </c>
      <c r="F4" s="44" cm="1">
        <f t="array" ref="F4">_xlfn.XLOOKUP($A4&amp;"2024Q1",DI_전체데이터!$A$3:$A$722&amp;DI_전체데이터!$D$3:$D$722,DI_전체데이터!$AM$3:$AM$722,"")</f>
        <v>-0.29657719112338488</v>
      </c>
      <c r="G4" s="44" cm="1">
        <f t="array" ref="G4">_xlfn.XLOOKUP($A4&amp;"2024Q2",DI_전체데이터!$A$3:$A$722&amp;DI_전체데이터!$D$3:$D$722,DI_전체데이터!$AM$3:$AM$722,"")</f>
        <v>-1.1527090149666008</v>
      </c>
      <c r="H4" s="44" cm="1">
        <f t="array" ref="H4">_xlfn.XLOOKUP($A4&amp;"2024Q3",DI_전체데이터!$A$3:$A$722&amp;DI_전체데이터!$D$3:$D$722,DI_전체데이터!$AM$3:$AM$722,"")</f>
        <v>2.2587615557370135</v>
      </c>
      <c r="I4" s="44" cm="1">
        <f t="array" ref="I4">_xlfn.XLOOKUP($A4&amp;"2024Q4",DI_전체데이터!$A$3:$A$722&amp;DI_전체데이터!$D$3:$D$722,DI_전체데이터!$AM$3:$AM$722,"")</f>
        <v>0.6091114358059484</v>
      </c>
      <c r="J4" s="44" cm="1">
        <f t="array" ref="J4">_xlfn.XLOOKUP($A4&amp;"2025Q1",DI_전체데이터!$A$3:$A$722&amp;DI_전체데이터!$D$3:$D$722,DI_전체데이터!$AM$3:$AM$722,"")</f>
        <v>0.71143729910277187</v>
      </c>
      <c r="K4" s="44" cm="1">
        <f t="array" ref="K4">_xlfn.XLOOKUP($A4&amp;"2025Q2",DI_전체데이터!$A$3:$A$722&amp;DI_전체데이터!$D$3:$D$722,DI_전체데이터!$AM$3:$AM$722,"")</f>
        <v>5.1971722720893232E-2</v>
      </c>
      <c r="L4" s="44" cm="1">
        <f t="array" ref="L4">_xlfn.XLOOKUP($A4&amp;"2025Q3",DI_전체데이터!$A$3:$A$722&amp;DI_전체데이터!$D$3:$D$722,DI_전체데이터!$AM$3:$AM$722,"")</f>
        <v>-0.40005060738610843</v>
      </c>
      <c r="M4" s="45" cm="1">
        <f t="array" ref="M4">_xlfn.XLOOKUP($A4&amp;"2025Q4",DI_전체데이터!$A$3:$A$722&amp;DI_전체데이터!$D$3:$D$722,DI_전체데이터!$AM$3:$AM$722,"")</f>
        <v>0.17703929425624373</v>
      </c>
    </row>
    <row r="5" spans="1:13" ht="13.15" customHeight="1" x14ac:dyDescent="0.3">
      <c r="A5" s="52" t="s">
        <v>155</v>
      </c>
      <c r="B5" s="43" cm="1">
        <f t="array" ref="B5">_xlfn.XLOOKUP($A5&amp;"2023Q1",DI_전체데이터!$A$3:$A$722&amp;DI_전체데이터!$D$3:$D$722,DI_전체데이터!$AM$3:$AM$722,"")</f>
        <v>-2.1592354036431884</v>
      </c>
      <c r="C5" s="44" cm="1">
        <f t="array" ref="C5">_xlfn.XLOOKUP($A5&amp;"2023Q2",DI_전체데이터!$A$3:$A$722&amp;DI_전체데이터!$D$3:$D$722,DI_전체데이터!$AM$3:$AM$722,"")</f>
        <v>-2.5080244948198303</v>
      </c>
      <c r="D5" s="44" cm="1">
        <f t="array" ref="D5">_xlfn.XLOOKUP($A5&amp;"2023Q3",DI_전체데이터!$A$3:$A$722&amp;DI_전체데이터!$D$3:$D$722,DI_전체데이터!$AM$3:$AM$722,"")</f>
        <v>-1.6249192990408423</v>
      </c>
      <c r="E5" s="44" cm="1">
        <f t="array" ref="E5">_xlfn.XLOOKUP($A5&amp;"2023Q4",DI_전체데이터!$A$3:$A$722&amp;DI_전체데이터!$D$3:$D$722,DI_전체데이터!$AM$3:$AM$722,"")</f>
        <v>-2.4836219124370809</v>
      </c>
      <c r="F5" s="44" cm="1">
        <f t="array" ref="F5">_xlfn.XLOOKUP($A5&amp;"2024Q1",DI_전체데이터!$A$3:$A$722&amp;DI_전체데이터!$D$3:$D$722,DI_전체데이터!$AM$3:$AM$722,"")</f>
        <v>1.0975736066738</v>
      </c>
      <c r="G5" s="44" cm="1">
        <f t="array" ref="G5">_xlfn.XLOOKUP($A5&amp;"2024Q2",DI_전체데이터!$A$3:$A$722&amp;DI_전체데이터!$D$3:$D$722,DI_전체데이터!$AM$3:$AM$722,"")</f>
        <v>-2.7900669890423773</v>
      </c>
      <c r="H5" s="44" cm="1">
        <f t="array" ref="H5">_xlfn.XLOOKUP($A5&amp;"2024Q3",DI_전체데이터!$A$3:$A$722&amp;DI_전체데이터!$D$3:$D$722,DI_전체데이터!$AM$3:$AM$722,"")</f>
        <v>-0.1441786285783975</v>
      </c>
      <c r="I5" s="44" cm="1">
        <f t="array" ref="I5">_xlfn.XLOOKUP($A5&amp;"2024Q4",DI_전체데이터!$A$3:$A$722&amp;DI_전체데이터!$D$3:$D$722,DI_전체데이터!$AM$3:$AM$722,"")</f>
        <v>-0.18415247514837685</v>
      </c>
      <c r="J5" s="44" cm="1">
        <f t="array" ref="J5">_xlfn.XLOOKUP($A5&amp;"2025Q1",DI_전체데이터!$A$3:$A$722&amp;DI_전체데이터!$D$3:$D$722,DI_전체데이터!$AM$3:$AM$722,"")</f>
        <v>1.1718215493397919</v>
      </c>
      <c r="K5" s="44" cm="1">
        <f t="array" ref="K5">_xlfn.XLOOKUP($A5&amp;"2025Q2",DI_전체데이터!$A$3:$A$722&amp;DI_전체데이터!$D$3:$D$722,DI_전체데이터!$AM$3:$AM$722,"")</f>
        <v>0.71689267745064411</v>
      </c>
      <c r="L5" s="44" cm="1">
        <f t="array" ref="L5">_xlfn.XLOOKUP($A5&amp;"2025Q3",DI_전체데이터!$A$3:$A$722&amp;DI_전체데이터!$D$3:$D$722,DI_전체데이터!$AM$3:$AM$722,"")</f>
        <v>0.31622776601683822</v>
      </c>
      <c r="M5" s="45" cm="1">
        <f t="array" ref="M5">_xlfn.XLOOKUP($A5&amp;"2025Q4",DI_전체데이터!$A$3:$A$722&amp;DI_전체데이터!$D$3:$D$722,DI_전체데이터!$AM$3:$AM$722,"")</f>
        <v>0.66664902964015904</v>
      </c>
    </row>
    <row r="6" spans="1:13" ht="13.15" customHeight="1" x14ac:dyDescent="0.3">
      <c r="A6" s="52" t="s">
        <v>159</v>
      </c>
      <c r="B6" s="43" cm="1">
        <f t="array" ref="B6">_xlfn.XLOOKUP($A6&amp;"2023Q1",DI_전체데이터!$A$3:$A$722&amp;DI_전체데이터!$D$3:$D$722,DI_전체데이터!$AM$3:$AM$722,"")</f>
        <v>0.62120117250424556</v>
      </c>
      <c r="C6" s="44" cm="1">
        <f t="array" ref="C6">_xlfn.XLOOKUP($A6&amp;"2023Q2",DI_전체데이터!$A$3:$A$722&amp;DI_전체데이터!$D$3:$D$722,DI_전체데이터!$AM$3:$AM$722,"")</f>
        <v>0.28180274418036677</v>
      </c>
      <c r="D6" s="44" cm="1">
        <f t="array" ref="D6">_xlfn.XLOOKUP($A6&amp;"2023Q3",DI_전체데이터!$A$3:$A$722&amp;DI_전체데이터!$D$3:$D$722,DI_전체데이터!$AM$3:$AM$722,"")</f>
        <v>1.0577258707485877</v>
      </c>
      <c r="E6" s="44" cm="1">
        <f t="array" ref="E6">_xlfn.XLOOKUP($A6&amp;"2023Q4",DI_전체데이터!$A$3:$A$722&amp;DI_전체데이터!$D$3:$D$722,DI_전체데이터!$AM$3:$AM$722,"")</f>
        <v>0.70102610142810007</v>
      </c>
      <c r="F6" s="44" cm="1">
        <f t="array" ref="F6">_xlfn.XLOOKUP($A6&amp;"2024Q1",DI_전체데이터!$A$3:$A$722&amp;DI_전체데이터!$D$3:$D$722,DI_전체데이터!$AM$3:$AM$722,"")</f>
        <v>0.2713435138677297</v>
      </c>
      <c r="G6" s="44" cm="1">
        <f t="array" ref="G6">_xlfn.XLOOKUP($A6&amp;"2024Q2",DI_전체데이터!$A$3:$A$722&amp;DI_전체데이터!$D$3:$D$722,DI_전체데이터!$AM$3:$AM$722,"")</f>
        <v>0.42190266457401487</v>
      </c>
      <c r="H6" s="44" cm="1">
        <f t="array" ref="H6">_xlfn.XLOOKUP($A6&amp;"2024Q3",DI_전체데이터!$A$3:$A$722&amp;DI_전체데이터!$D$3:$D$722,DI_전체데이터!$AM$3:$AM$722,"")</f>
        <v>0.17249021964199696</v>
      </c>
      <c r="I6" s="44" cm="1">
        <f t="array" ref="I6">_xlfn.XLOOKUP($A6&amp;"2024Q4",DI_전체데이터!$A$3:$A$722&amp;DI_전체데이터!$D$3:$D$722,DI_전체데이터!$AM$3:$AM$722,"")</f>
        <v>0.83518663521782188</v>
      </c>
      <c r="J6" s="44" cm="1">
        <f t="array" ref="J6">_xlfn.XLOOKUP($A6&amp;"2025Q1",DI_전체데이터!$A$3:$A$722&amp;DI_전체데이터!$D$3:$D$722,DI_전체데이터!$AM$3:$AM$722,"")</f>
        <v>-0.35265214950402168</v>
      </c>
      <c r="K6" s="44" cm="1">
        <f t="array" ref="K6">_xlfn.XLOOKUP($A6&amp;"2025Q2",DI_전체데이터!$A$3:$A$722&amp;DI_전체데이터!$D$3:$D$722,DI_전체데이터!$AM$3:$AM$722,"")</f>
        <v>-1.0135649251831507</v>
      </c>
      <c r="L6" s="44" cm="1">
        <f t="array" ref="L6">_xlfn.XLOOKUP($A6&amp;"2025Q3",DI_전체데이터!$A$3:$A$722&amp;DI_전체데이터!$D$3:$D$722,DI_전체데이터!$AM$3:$AM$722,"")</f>
        <v>-1.6041189732044954</v>
      </c>
      <c r="M6" s="45" cm="1">
        <f t="array" ref="M6">_xlfn.XLOOKUP($A6&amp;"2025Q4",DI_전체데이터!$A$3:$A$722&amp;DI_전체데이터!$D$3:$D$722,DI_전체데이터!$AM$3:$AM$722,"")</f>
        <v>-0.83209607362148663</v>
      </c>
    </row>
    <row r="7" spans="1:13" ht="13.15" customHeight="1" x14ac:dyDescent="0.3">
      <c r="A7" s="52" t="s">
        <v>154</v>
      </c>
      <c r="B7" s="43" cm="1">
        <f t="array" ref="B7">_xlfn.XLOOKUP($A7&amp;"2023Q1",DI_전체데이터!$A$3:$A$722&amp;DI_전체데이터!$D$3:$D$722,DI_전체데이터!$AM$3:$AM$722,"")</f>
        <v>-0.52303526469661155</v>
      </c>
      <c r="C7" s="44" cm="1">
        <f t="array" ref="C7">_xlfn.XLOOKUP($A7&amp;"2023Q2",DI_전체데이터!$A$3:$A$722&amp;DI_전체데이터!$D$3:$D$722,DI_전체데이터!$AM$3:$AM$722,"")</f>
        <v>-0.24839597675387157</v>
      </c>
      <c r="D7" s="44" cm="1">
        <f t="array" ref="D7">_xlfn.XLOOKUP($A7&amp;"2023Q3",DI_전체데이터!$A$3:$A$722&amp;DI_전체데이터!$D$3:$D$722,DI_전체데이터!$AM$3:$AM$722,"")</f>
        <v>1.0129062615356246</v>
      </c>
      <c r="E7" s="44" cm="1">
        <f t="array" ref="E7">_xlfn.XLOOKUP($A7&amp;"2023Q4",DI_전체데이터!$A$3:$A$722&amp;DI_전체데이터!$D$3:$D$722,DI_전체데이터!$AM$3:$AM$722,"")</f>
        <v>-0.60551465611947042</v>
      </c>
      <c r="F7" s="44" cm="1">
        <f t="array" ref="F7">_xlfn.XLOOKUP($A7&amp;"2024Q1",DI_전체데이터!$A$3:$A$722&amp;DI_전체데이터!$D$3:$D$722,DI_전체데이터!$AM$3:$AM$722,"")</f>
        <v>2.8808786515821247</v>
      </c>
      <c r="G7" s="44" cm="1">
        <f t="array" ref="G7">_xlfn.XLOOKUP($A7&amp;"2024Q2",DI_전체데이터!$A$3:$A$722&amp;DI_전체데이터!$D$3:$D$722,DI_전체데이터!$AM$3:$AM$722,"")</f>
        <v>0.90380140783575613</v>
      </c>
      <c r="H7" s="44" cm="1">
        <f t="array" ref="H7">_xlfn.XLOOKUP($A7&amp;"2024Q3",DI_전체데이터!$A$3:$A$722&amp;DI_전체데이터!$D$3:$D$722,DI_전체데이터!$AM$3:$AM$722,"")</f>
        <v>2.9329331308594053</v>
      </c>
      <c r="I7" s="44" cm="1">
        <f t="array" ref="I7">_xlfn.XLOOKUP($A7&amp;"2024Q4",DI_전체데이터!$A$3:$A$722&amp;DI_전체데이터!$D$3:$D$722,DI_전체데이터!$AM$3:$AM$722,"")</f>
        <v>0.94420759938041043</v>
      </c>
      <c r="J7" s="44" cm="1">
        <f t="array" ref="J7">_xlfn.XLOOKUP($A7&amp;"2025Q1",DI_전체데이터!$A$3:$A$722&amp;DI_전체데이터!$D$3:$D$722,DI_전체데이터!$AM$3:$AM$722,"")</f>
        <v>-0.80106731337506631</v>
      </c>
      <c r="K7" s="44" cm="1">
        <f t="array" ref="K7">_xlfn.XLOOKUP($A7&amp;"2025Q2",DI_전체데이터!$A$3:$A$722&amp;DI_전체데이터!$D$3:$D$722,DI_전체데이터!$AM$3:$AM$722,"")</f>
        <v>-0.14326955644882544</v>
      </c>
      <c r="L7" s="44" cm="1">
        <f t="array" ref="L7">_xlfn.XLOOKUP($A7&amp;"2025Q3",DI_전체데이터!$A$3:$A$722&amp;DI_전체데이터!$D$3:$D$722,DI_전체데이터!$AM$3:$AM$722,"")</f>
        <v>-0.64807961300576189</v>
      </c>
      <c r="M7" s="45" cm="1">
        <f t="array" ref="M7">_xlfn.XLOOKUP($A7&amp;"2025Q4",DI_전체데이터!$A$3:$A$722&amp;DI_전체데이터!$D$3:$D$722,DI_전체데이터!$AM$3:$AM$722,"")</f>
        <v>1.9015247640324293</v>
      </c>
    </row>
    <row r="8" spans="1:13" ht="13.15" customHeight="1" x14ac:dyDescent="0.3">
      <c r="A8" s="52" t="s">
        <v>161</v>
      </c>
      <c r="B8" s="43" cm="1">
        <f t="array" ref="B8">_xlfn.XLOOKUP($A8&amp;"2023Q1",DI_전체데이터!$A$3:$A$722&amp;DI_전체데이터!$D$3:$D$722,DI_전체데이터!$AM$3:$AM$722,"")</f>
        <v>-3.718791560853138E-2</v>
      </c>
      <c r="C8" s="44" cm="1">
        <f t="array" ref="C8">_xlfn.XLOOKUP($A8&amp;"2023Q2",DI_전체데이터!$A$3:$A$722&amp;DI_전체데이터!$D$3:$D$722,DI_전체데이터!$AM$3:$AM$722,"")</f>
        <v>-0.16705323954237369</v>
      </c>
      <c r="D8" s="44" cm="1">
        <f t="array" ref="D8">_xlfn.XLOOKUP($A8&amp;"2023Q3",DI_전체데이터!$A$3:$A$722&amp;DI_전체데이터!$D$3:$D$722,DI_전체데이터!$AM$3:$AM$722,"")</f>
        <v>0</v>
      </c>
      <c r="E8" s="44" cm="1">
        <f t="array" ref="E8">_xlfn.XLOOKUP($A8&amp;"2023Q4",DI_전체데이터!$A$3:$A$722&amp;DI_전체데이터!$D$3:$D$722,DI_전체데이터!$AM$3:$AM$722,"")</f>
        <v>6.2821008329514601E-3</v>
      </c>
      <c r="F8" s="44" cm="1">
        <f t="array" ref="F8">_xlfn.XLOOKUP($A8&amp;"2024Q1",DI_전체데이터!$A$3:$A$722&amp;DI_전체데이터!$D$3:$D$722,DI_전체데이터!$AM$3:$AM$722,"")</f>
        <v>-0.45699662488641718</v>
      </c>
      <c r="G8" s="44" cm="1">
        <f t="array" ref="G8">_xlfn.XLOOKUP($A8&amp;"2024Q2",DI_전체데이터!$A$3:$A$722&amp;DI_전체데이터!$D$3:$D$722,DI_전체데이터!$AM$3:$AM$722,"")</f>
        <v>-2.6759380171341638</v>
      </c>
      <c r="H8" s="44" cm="1">
        <f t="array" ref="H8">_xlfn.XLOOKUP($A8&amp;"2024Q3",DI_전체데이터!$A$3:$A$722&amp;DI_전체데이터!$D$3:$D$722,DI_전체데이터!$AM$3:$AM$722,"")</f>
        <v>-0.17603538244242425</v>
      </c>
      <c r="I8" s="44" cm="1">
        <f t="array" ref="I8">_xlfn.XLOOKUP($A8&amp;"2024Q4",DI_전체데이터!$A$3:$A$722&amp;DI_전체데이터!$D$3:$D$722,DI_전체데이터!$AM$3:$AM$722,"")</f>
        <v>-0.14926158835603226</v>
      </c>
      <c r="J8" s="44" cm="1">
        <f t="array" ref="J8">_xlfn.XLOOKUP($A8&amp;"2025Q1",DI_전체데이터!$A$3:$A$722&amp;DI_전체데이터!$D$3:$D$722,DI_전체데이터!$AM$3:$AM$722,"")</f>
        <v>-1.5770876192678158</v>
      </c>
      <c r="K8" s="44" cm="1">
        <f t="array" ref="K8">_xlfn.XLOOKUP($A8&amp;"2025Q2",DI_전체데이터!$A$3:$A$722&amp;DI_전체데이터!$D$3:$D$722,DI_전체데이터!$AM$3:$AM$722,"")</f>
        <v>-1.5040070748098029</v>
      </c>
      <c r="L8" s="44" cm="1">
        <f t="array" ref="L8">_xlfn.XLOOKUP($A8&amp;"2025Q3",DI_전체데이터!$A$3:$A$722&amp;DI_전체데이터!$D$3:$D$722,DI_전체데이터!$AM$3:$AM$722,"")</f>
        <v>-2.381765630754821</v>
      </c>
      <c r="M8" s="45" cm="1">
        <f t="array" ref="M8">_xlfn.XLOOKUP($A8&amp;"2025Q4",DI_전체데이터!$A$3:$A$722&amp;DI_전체데이터!$D$3:$D$722,DI_전체데이터!$AM$3:$AM$722,"")</f>
        <v>-2.969812848054378</v>
      </c>
    </row>
    <row r="9" spans="1:13" ht="13.15" customHeight="1" x14ac:dyDescent="0.3">
      <c r="A9" s="52" t="s">
        <v>152</v>
      </c>
      <c r="B9" s="43" cm="1">
        <f t="array" ref="B9">_xlfn.XLOOKUP($A9&amp;"2023Q1",DI_전체데이터!$A$3:$A$722&amp;DI_전체데이터!$D$3:$D$722,DI_전체데이터!$AM$3:$AM$722,"")</f>
        <v>0.78746772110537389</v>
      </c>
      <c r="C9" s="44" cm="1">
        <f t="array" ref="C9">_xlfn.XLOOKUP($A9&amp;"2023Q2",DI_전체데이터!$A$3:$A$722&amp;DI_전체데이터!$D$3:$D$722,DI_전체데이터!$AM$3:$AM$722,"")</f>
        <v>0.68934141888026534</v>
      </c>
      <c r="D9" s="44" cm="1">
        <f t="array" ref="D9">_xlfn.XLOOKUP($A9&amp;"2023Q3",DI_전체데이터!$A$3:$A$722&amp;DI_전체데이터!$D$3:$D$722,DI_전체데이터!$AM$3:$AM$722,"")</f>
        <v>0.19658029275522843</v>
      </c>
      <c r="E9" s="44" cm="1">
        <f t="array" ref="E9">_xlfn.XLOOKUP($A9&amp;"2023Q4",DI_전체데이터!$A$3:$A$722&amp;DI_전체데이터!$D$3:$D$722,DI_전체데이터!$AM$3:$AM$722,"")</f>
        <v>0.28443674172704914</v>
      </c>
      <c r="F9" s="44" cm="1">
        <f t="array" ref="F9">_xlfn.XLOOKUP($A9&amp;"2024Q1",DI_전체데이터!$A$3:$A$722&amp;DI_전체데이터!$D$3:$D$722,DI_전체데이터!$AM$3:$AM$722,"")</f>
        <v>9.5117674759895632E-2</v>
      </c>
      <c r="G9" s="44" cm="1">
        <f t="array" ref="G9">_xlfn.XLOOKUP($A9&amp;"2024Q2",DI_전체데이터!$A$3:$A$722&amp;DI_전체데이터!$D$3:$D$722,DI_전체데이터!$AM$3:$AM$722,"")</f>
        <v>1.0929890371610849</v>
      </c>
      <c r="H9" s="44" cm="1">
        <f t="array" ref="H9">_xlfn.XLOOKUP($A9&amp;"2024Q3",DI_전체데이터!$A$3:$A$722&amp;DI_전체데이터!$D$3:$D$722,DI_전체데이터!$AM$3:$AM$722,"")</f>
        <v>1.1987854006610785</v>
      </c>
      <c r="I9" s="44" cm="1">
        <f t="array" ref="I9">_xlfn.XLOOKUP($A9&amp;"2024Q4",DI_전체데이터!$A$3:$A$722&amp;DI_전체데이터!$D$3:$D$722,DI_전체데이터!$AM$3:$AM$722,"")</f>
        <v>0.55764383212872337</v>
      </c>
      <c r="J9" s="44" cm="1">
        <f t="array" ref="J9">_xlfn.XLOOKUP($A9&amp;"2025Q1",DI_전체데이터!$A$3:$A$722&amp;DI_전체데이터!$D$3:$D$722,DI_전체데이터!$AM$3:$AM$722,"")</f>
        <v>-0.95844771555544228</v>
      </c>
      <c r="K9" s="44" cm="1">
        <f t="array" ref="K9">_xlfn.XLOOKUP($A9&amp;"2025Q2",DI_전체데이터!$A$3:$A$722&amp;DI_전체데이터!$D$3:$D$722,DI_전체데이터!$AM$3:$AM$722,"")</f>
        <v>2.0455580354891767</v>
      </c>
      <c r="L9" s="44" cm="1">
        <f t="array" ref="L9">_xlfn.XLOOKUP($A9&amp;"2025Q3",DI_전체데이터!$A$3:$A$722&amp;DI_전체데이터!$D$3:$D$722,DI_전체데이터!$AM$3:$AM$722,"")</f>
        <v>9.6355582063926415E-2</v>
      </c>
      <c r="M9" s="45" cm="1">
        <f t="array" ref="M9">_xlfn.XLOOKUP($A9&amp;"2025Q4",DI_전체데이터!$A$3:$A$722&amp;DI_전체데이터!$D$3:$D$722,DI_전체데이터!$AM$3:$AM$722,"")</f>
        <v>1.5210614136497853</v>
      </c>
    </row>
    <row r="10" spans="1:13" ht="13.15" customHeight="1" x14ac:dyDescent="0.3">
      <c r="A10" s="52" t="s">
        <v>160</v>
      </c>
      <c r="B10" s="43" cm="1">
        <f t="array" ref="B10">_xlfn.XLOOKUP($A10&amp;"2023Q1",DI_전체데이터!$A$3:$A$722&amp;DI_전체데이터!$D$3:$D$722,DI_전체데이터!$AM$3:$AM$722,"")</f>
        <v>3.7348893318402084E-2</v>
      </c>
      <c r="C10" s="44" cm="1">
        <f t="array" ref="C10">_xlfn.XLOOKUP($A10&amp;"2023Q2",DI_전체데이터!$A$3:$A$722&amp;DI_전체데이터!$D$3:$D$722,DI_전체데이터!$AM$3:$AM$722,"")</f>
        <v>3.1119288451903766E-2</v>
      </c>
      <c r="D10" s="44" cm="1">
        <f t="array" ref="D10">_xlfn.XLOOKUP($A10&amp;"2023Q3",DI_전체데이터!$A$3:$A$722&amp;DI_전체데이터!$D$3:$D$722,DI_전체데이터!$AM$3:$AM$722,"")</f>
        <v>-0.61597283312798945</v>
      </c>
      <c r="E10" s="44" cm="1">
        <f t="array" ref="E10">_xlfn.XLOOKUP($A10&amp;"2023Q4",DI_전체데이터!$A$3:$A$722&amp;DI_전체데이터!$D$3:$D$722,DI_전체데이터!$AM$3:$AM$722,"")</f>
        <v>1.3459485394059836</v>
      </c>
      <c r="F10" s="44" cm="1">
        <f t="array" ref="F10">_xlfn.XLOOKUP($A10&amp;"2024Q1",DI_전체데이터!$A$3:$A$722&amp;DI_전체데이터!$D$3:$D$722,DI_전체데이터!$AM$3:$AM$722,"")</f>
        <v>-0.87561070019948417</v>
      </c>
      <c r="G10" s="44" cm="1">
        <f t="array" ref="G10">_xlfn.XLOOKUP($A10&amp;"2024Q2",DI_전체데이터!$A$3:$A$722&amp;DI_전체데이터!$D$3:$D$722,DI_전체데이터!$AM$3:$AM$722,"")</f>
        <v>7.2799976157029211E-2</v>
      </c>
      <c r="H10" s="44" cm="1">
        <f t="array" ref="H10">_xlfn.XLOOKUP($A10&amp;"2024Q3",DI_전체데이터!$A$3:$A$722&amp;DI_전체데이터!$D$3:$D$722,DI_전체데이터!$AM$3:$AM$722,"")</f>
        <v>0.57233680657143138</v>
      </c>
      <c r="I10" s="44" cm="1">
        <f t="array" ref="I10">_xlfn.XLOOKUP($A10&amp;"2024Q4",DI_전체데이터!$A$3:$A$722&amp;DI_전체데이터!$D$3:$D$722,DI_전체데이터!$AM$3:$AM$722,"")</f>
        <v>-0.99546564842737362</v>
      </c>
      <c r="J10" s="44" cm="1">
        <f t="array" ref="J10">_xlfn.XLOOKUP($A10&amp;"2025Q1",DI_전체데이터!$A$3:$A$722&amp;DI_전체데이터!$D$3:$D$722,DI_전체데이터!$AM$3:$AM$722,"")</f>
        <v>-1.8823954998872285</v>
      </c>
      <c r="K10" s="44" cm="1">
        <f t="array" ref="K10">_xlfn.XLOOKUP($A10&amp;"2025Q2",DI_전체데이터!$A$3:$A$722&amp;DI_전체데이터!$D$3:$D$722,DI_전체데이터!$AM$3:$AM$722,"")</f>
        <v>0.18915738780786207</v>
      </c>
      <c r="L10" s="44" cm="1">
        <f t="array" ref="L10">_xlfn.XLOOKUP($A10&amp;"2025Q3",DI_전체데이터!$A$3:$A$722&amp;DI_전체데이터!$D$3:$D$722,DI_전체데이터!$AM$3:$AM$722,"")</f>
        <v>1.5349161184370572</v>
      </c>
      <c r="M10" s="45" cm="1">
        <f t="array" ref="M10">_xlfn.XLOOKUP($A10&amp;"2025Q4",DI_전체데이터!$A$3:$A$722&amp;DI_전체데이터!$D$3:$D$722,DI_전체데이터!$AM$3:$AM$722,"")</f>
        <v>1.1460644721421147</v>
      </c>
    </row>
    <row r="11" spans="1:13" ht="13.15" customHeight="1" x14ac:dyDescent="0.3">
      <c r="A11" s="52" t="s">
        <v>156</v>
      </c>
      <c r="B11" s="49" cm="1">
        <f t="array" ref="B11">_xlfn.XLOOKUP($A11&amp;"2023Q1",DI_전체데이터!$A$3:$A$722&amp;DI_전체데이터!$D$3:$D$722,DI_전체데이터!$AM$3:$AM$722,"")</f>
        <v>0.82985460039056402</v>
      </c>
      <c r="C11" s="50" cm="1">
        <f t="array" ref="C11">_xlfn.XLOOKUP($A11&amp;"2023Q2",DI_전체데이터!$A$3:$A$722&amp;DI_전체데이터!$D$3:$D$722,DI_전체데이터!$AM$3:$AM$722,"")</f>
        <v>2.1366928444805224</v>
      </c>
      <c r="D11" s="50" cm="1">
        <f t="array" ref="D11">_xlfn.XLOOKUP($A11&amp;"2023Q3",DI_전체데이터!$A$3:$A$722&amp;DI_전체데이터!$D$3:$D$722,DI_전체데이터!$AM$3:$AM$722,"")</f>
        <v>-0.30666917998385945</v>
      </c>
      <c r="E11" s="50" cm="1">
        <f t="array" ref="E11">_xlfn.XLOOKUP($A11&amp;"2023Q4",DI_전체데이터!$A$3:$A$722&amp;DI_전체데이터!$D$3:$D$722,DI_전체데이터!$AM$3:$AM$722,"")</f>
        <v>-0.7738667461238673</v>
      </c>
      <c r="F11" s="50" cm="1">
        <f t="array" ref="F11">_xlfn.XLOOKUP($A11&amp;"2024Q1",DI_전체데이터!$A$3:$A$722&amp;DI_전체데이터!$D$3:$D$722,DI_전체데이터!$AM$3:$AM$722,"")</f>
        <v>-0.80616356641527309</v>
      </c>
      <c r="G11" s="50" cm="1">
        <f t="array" ref="G11">_xlfn.XLOOKUP($A11&amp;"2024Q2",DI_전체데이터!$A$3:$A$722&amp;DI_전체데이터!$D$3:$D$722,DI_전체데이터!$AM$3:$AM$722,"")</f>
        <v>-1.1417676002220909</v>
      </c>
      <c r="H11" s="50" cm="1">
        <f t="array" ref="H11">_xlfn.XLOOKUP($A11&amp;"2024Q3",DI_전체데이터!$A$3:$A$722&amp;DI_전체데이터!$D$3:$D$722,DI_전체데이터!$AM$3:$AM$722,"")</f>
        <v>-0.87043968070372868</v>
      </c>
      <c r="I11" s="50" cm="1">
        <f t="array" ref="I11">_xlfn.XLOOKUP($A11&amp;"2024Q4",DI_전체데이터!$A$3:$A$722&amp;DI_전체데이터!$D$3:$D$722,DI_전체데이터!$AM$3:$AM$722,"")</f>
        <v>-0.29607971541716649</v>
      </c>
      <c r="J11" s="50" cm="1">
        <f t="array" ref="J11">_xlfn.XLOOKUP($A11&amp;"2025Q1",DI_전체데이터!$A$3:$A$722&amp;DI_전체데이터!$D$3:$D$722,DI_전체데이터!$AM$3:$AM$722,"")</f>
        <v>1.638746301820224</v>
      </c>
      <c r="K11" s="50" cm="1">
        <f t="array" ref="K11">_xlfn.XLOOKUP($A11&amp;"2025Q2",DI_전체데이터!$A$3:$A$722&amp;DI_전체데이터!$D$3:$D$722,DI_전체데이터!$AM$3:$AM$722,"")</f>
        <v>0.96169893358376057</v>
      </c>
      <c r="L11" s="50" cm="1">
        <f t="array" ref="L11">_xlfn.XLOOKUP($A11&amp;"2025Q3",DI_전체데이터!$A$3:$A$722&amp;DI_전체데이터!$D$3:$D$722,DI_전체데이터!$AM$3:$AM$722,"")</f>
        <v>-0.3091214476132228</v>
      </c>
      <c r="M11" s="51" cm="1">
        <f t="array" ref="M11">_xlfn.XLOOKUP($A11&amp;"2025Q4",DI_전체데이터!$A$3:$A$722&amp;DI_전체데이터!$D$3:$D$722,DI_전체데이터!$AM$3:$AM$722,"")</f>
        <v>-0.50263794314615462</v>
      </c>
    </row>
    <row r="12" spans="1:13" ht="13.15" customHeight="1" x14ac:dyDescent="0.3">
      <c r="A12" s="53" t="s">
        <v>158</v>
      </c>
      <c r="B12" s="46" cm="1">
        <f t="array" ref="B12">_xlfn.XLOOKUP($A12&amp;"2023Q1",DI_전체데이터!$A$3:$A$722&amp;DI_전체데이터!$D$3:$D$722,DI_전체데이터!$AM$3:$AM$722,"")</f>
        <v>1.6006056801902557</v>
      </c>
      <c r="C12" s="47" cm="1">
        <f t="array" ref="C12">_xlfn.XLOOKUP($A12&amp;"2023Q2",DI_전체데이터!$A$3:$A$722&amp;DI_전체데이터!$D$3:$D$722,DI_전체데이터!$AM$3:$AM$722,"")</f>
        <v>1.9938372460200058</v>
      </c>
      <c r="D12" s="47" cm="1">
        <f t="array" ref="D12">_xlfn.XLOOKUP($A12&amp;"2023Q3",DI_전체데이터!$A$3:$A$722&amp;DI_전체데이터!$D$3:$D$722,DI_전체데이터!$AM$3:$AM$722,"")</f>
        <v>2.7182181325064541</v>
      </c>
      <c r="E12" s="47" cm="1">
        <f t="array" ref="E12">_xlfn.XLOOKUP($A12&amp;"2023Q4",DI_전체데이터!$A$3:$A$722&amp;DI_전체데이터!$D$3:$D$722,DI_전체데이터!$AM$3:$AM$722,"")</f>
        <v>2.0467437608237335</v>
      </c>
      <c r="F12" s="47" cm="1">
        <f t="array" ref="F12">_xlfn.XLOOKUP($A12&amp;"2024Q1",DI_전체데이터!$A$3:$A$722&amp;DI_전체데이터!$D$3:$D$722,DI_전체데이터!$AM$3:$AM$722,"")</f>
        <v>-0.3372137569669264</v>
      </c>
      <c r="G12" s="47" cm="1">
        <f t="array" ref="G12">_xlfn.XLOOKUP($A12&amp;"2024Q2",DI_전체데이터!$A$3:$A$722&amp;DI_전체데이터!$D$3:$D$722,DI_전체데이터!$AM$3:$AM$722,"")</f>
        <v>-1.6643963547558331</v>
      </c>
      <c r="H12" s="47" cm="1">
        <f t="array" ref="H12">_xlfn.XLOOKUP($A12&amp;"2024Q3",DI_전체데이터!$A$3:$A$722&amp;DI_전체데이터!$D$3:$D$722,DI_전체데이터!$AM$3:$AM$722,"")</f>
        <v>-1.4840070902225493</v>
      </c>
      <c r="I12" s="47" cm="1">
        <f t="array" ref="I12">_xlfn.XLOOKUP($A12&amp;"2024Q4",DI_전체데이터!$A$3:$A$722&amp;DI_전체데이터!$D$3:$D$722,DI_전체데이터!$AM$3:$AM$722,"")</f>
        <v>1.3776279952395876</v>
      </c>
      <c r="J12" s="47" cm="1">
        <f t="array" ref="J12">_xlfn.XLOOKUP($A12&amp;"2025Q1",DI_전체데이터!$A$3:$A$722&amp;DI_전체데이터!$D$3:$D$722,DI_전체데이터!$AM$3:$AM$722,"")</f>
        <v>0.59496493053389887</v>
      </c>
      <c r="K12" s="47" cm="1">
        <f t="array" ref="K12">_xlfn.XLOOKUP($A12&amp;"2025Q2",DI_전체데이터!$A$3:$A$722&amp;DI_전체데이터!$D$3:$D$722,DI_전체데이터!$AM$3:$AM$722,"")</f>
        <v>-0.32422388131998792</v>
      </c>
      <c r="L12" s="47" cm="1">
        <f t="array" ref="L12">_xlfn.XLOOKUP($A12&amp;"2025Q3",DI_전체데이터!$A$3:$A$722&amp;DI_전체데이터!$D$3:$D$722,DI_전체데이터!$AM$3:$AM$722,"")</f>
        <v>0.33712871695958718</v>
      </c>
      <c r="M12" s="48" cm="1">
        <f t="array" ref="M12">_xlfn.XLOOKUP($A12&amp;"2025Q4",DI_전체데이터!$A$3:$A$722&amp;DI_전체데이터!$D$3:$D$722,DI_전체데이터!$AM$3:$AM$722,"")</f>
        <v>2.1862427958800499</v>
      </c>
    </row>
    <row r="13" spans="1:13" ht="4.1500000000000004" customHeight="1" x14ac:dyDescent="0.3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3" ht="13.15" customHeight="1" x14ac:dyDescent="0.3">
      <c r="A14" s="52" t="s">
        <v>113</v>
      </c>
      <c r="B14" s="40" cm="1">
        <f t="array" ref="B14">_xlfn.XLOOKUP($A14&amp;"2023Q1",DI_전체데이터!$A$3:$A$722&amp;DI_전체데이터!$D$3:$D$722,DI_전체데이터!$AM$3:$AM$722,"")</f>
        <v>-0.39739619101683948</v>
      </c>
      <c r="C14" s="41" cm="1">
        <f t="array" ref="C14">_xlfn.XLOOKUP($A14&amp;"2023Q2",DI_전체데이터!$A$3:$A$722&amp;DI_전체데이터!$D$3:$D$722,DI_전체데이터!$AM$3:$AM$722,"")</f>
        <v>-0.90713051828019298</v>
      </c>
      <c r="D14" s="41" cm="1">
        <f t="array" ref="D14">_xlfn.XLOOKUP($A14&amp;"2023Q3",DI_전체데이터!$A$3:$A$722&amp;DI_전체데이터!$D$3:$D$722,DI_전체데이터!$AM$3:$AM$722,"")</f>
        <v>-0.90821851543133825</v>
      </c>
      <c r="E14" s="41" cm="1">
        <f t="array" ref="E14">_xlfn.XLOOKUP($A14&amp;"2023Q4",DI_전체데이터!$A$3:$A$722&amp;DI_전체데이터!$D$3:$D$722,DI_전체데이터!$AM$3:$AM$722,"")</f>
        <v>-0.31622776601683722</v>
      </c>
      <c r="F14" s="41" cm="1">
        <f t="array" ref="F14">_xlfn.XLOOKUP($A14&amp;"2024Q1",DI_전체데이터!$A$3:$A$722&amp;DI_전체데이터!$D$3:$D$722,DI_전체데이터!$AM$3:$AM$722,"")</f>
        <v>-1.7487784860908548</v>
      </c>
      <c r="G14" s="41" cm="1">
        <f t="array" ref="G14">_xlfn.XLOOKUP($A14&amp;"2024Q2",DI_전체데이터!$A$3:$A$722&amp;DI_전체데이터!$D$3:$D$722,DI_전체데이터!$AM$3:$AM$722,"")</f>
        <v>1.0171520492652606</v>
      </c>
      <c r="H14" s="41" cm="1">
        <f t="array" ref="H14">_xlfn.XLOOKUP($A14&amp;"2024Q3",DI_전체데이터!$A$3:$A$722&amp;DI_전체데이터!$D$3:$D$722,DI_전체데이터!$AM$3:$AM$722,"")</f>
        <v>1.3444025225831506</v>
      </c>
      <c r="I14" s="41" cm="1">
        <f t="array" ref="I14">_xlfn.XLOOKUP($A14&amp;"2024Q4",DI_전체데이터!$A$3:$A$722&amp;DI_전체데이터!$D$3:$D$722,DI_전체데이터!$AM$3:$AM$722,"")</f>
        <v>-0.13552618543578773</v>
      </c>
      <c r="J14" s="41" cm="1">
        <f t="array" ref="J14">_xlfn.XLOOKUP($A14&amp;"2025Q1",DI_전체데이터!$A$3:$A$722&amp;DI_전체데이터!$D$3:$D$722,DI_전체데이터!$AM$3:$AM$722,"")</f>
        <v>-0.90504205625788736</v>
      </c>
      <c r="K14" s="41" cm="1">
        <f t="array" ref="K14">_xlfn.XLOOKUP($A14&amp;"2025Q2",DI_전체데이터!$A$3:$A$722&amp;DI_전체데이터!$D$3:$D$722,DI_전체데이터!$AM$3:$AM$722,"")</f>
        <v>-0.90504205625788736</v>
      </c>
      <c r="L14" s="41" cm="1">
        <f t="array" ref="L14">_xlfn.XLOOKUP($A14&amp;"2025Q3",DI_전체데이터!$A$3:$A$722&amp;DI_전체데이터!$D$3:$D$722,DI_전체데이터!$AM$3:$AM$722,"")</f>
        <v>-1.0495335657210825</v>
      </c>
      <c r="M14" s="42" cm="1">
        <f t="array" ref="M14">_xlfn.XLOOKUP($A14&amp;"2025Q4",DI_전체데이터!$A$3:$A$722&amp;DI_전체데이터!$D$3:$D$722,DI_전체데이터!$AM$3:$AM$722,"")</f>
        <v>-0.51584326218175214</v>
      </c>
    </row>
    <row r="15" spans="1:13" ht="13.15" customHeight="1" x14ac:dyDescent="0.3">
      <c r="A15" s="52" t="s">
        <v>111</v>
      </c>
      <c r="B15" s="43" cm="1">
        <f t="array" ref="B15">_xlfn.XLOOKUP($A15&amp;"2023Q1",DI_전체데이터!$A$3:$A$722&amp;DI_전체데이터!$D$3:$D$722,DI_전체데이터!$AM$3:$AM$722,"")</f>
        <v>0.87029949922359717</v>
      </c>
      <c r="C15" s="44" cm="1">
        <f t="array" ref="C15">_xlfn.XLOOKUP($A15&amp;"2023Q2",DI_전체데이터!$A$3:$A$722&amp;DI_전체데이터!$D$3:$D$722,DI_전체데이터!$AM$3:$AM$722,"")</f>
        <v>-0.31622776601683722</v>
      </c>
      <c r="D15" s="44" cm="1">
        <f t="array" ref="D15">_xlfn.XLOOKUP($A15&amp;"2023Q3",DI_전체데이터!$A$3:$A$722&amp;DI_전체데이터!$D$3:$D$722,DI_전체데이터!$AM$3:$AM$722,"")</f>
        <v>0.43814965605784117</v>
      </c>
      <c r="E15" s="44" cm="1">
        <f t="array" ref="E15">_xlfn.XLOOKUP($A15&amp;"2023Q4",DI_전체데이터!$A$3:$A$722&amp;DI_전체데이터!$D$3:$D$722,DI_전체데이터!$AM$3:$AM$722,"")</f>
        <v>-0.31622776601683722</v>
      </c>
      <c r="F15" s="44" cm="1">
        <f t="array" ref="F15">_xlfn.XLOOKUP($A15&amp;"2024Q1",DI_전체데이터!$A$3:$A$722&amp;DI_전체데이터!$D$3:$D$722,DI_전체데이터!$AM$3:$AM$722,"")</f>
        <v>-1.6056036078786047</v>
      </c>
      <c r="G15" s="44" cm="1">
        <f t="array" ref="G15">_xlfn.XLOOKUP($A15&amp;"2024Q2",DI_전체데이터!$A$3:$A$722&amp;DI_전체데이터!$D$3:$D$722,DI_전체데이터!$AM$3:$AM$722,"")</f>
        <v>0.74644958298689956</v>
      </c>
      <c r="H15" s="44" cm="1">
        <f t="array" ref="H15">_xlfn.XLOOKUP($A15&amp;"2024Q3",DI_전체데이터!$A$3:$A$722&amp;DI_전체데이터!$D$3:$D$722,DI_전체데이터!$AM$3:$AM$722,"")</f>
        <v>-0.41177054453988593</v>
      </c>
      <c r="I15" s="44" cm="1">
        <f t="array" ref="I15">_xlfn.XLOOKUP($A15&amp;"2024Q4",DI_전체데이터!$A$3:$A$722&amp;DI_전체데이터!$D$3:$D$722,DI_전체데이터!$AM$3:$AM$722,"")</f>
        <v>-0.13552618543578773</v>
      </c>
      <c r="J15" s="44" cm="1">
        <f t="array" ref="J15">_xlfn.XLOOKUP($A15&amp;"2025Q1",DI_전체데이터!$A$3:$A$722&amp;DI_전체데이터!$D$3:$D$722,DI_전체데이터!$AM$3:$AM$722,"")</f>
        <v>0.1005602284730987</v>
      </c>
      <c r="K15" s="44" cm="1">
        <f t="array" ref="K15">_xlfn.XLOOKUP($A15&amp;"2025Q2",DI_전체데이터!$A$3:$A$722&amp;DI_전체데이터!$D$3:$D$722,DI_전체데이터!$AM$3:$AM$722,"")</f>
        <v>0.1005602284730987</v>
      </c>
      <c r="L15" s="44" cm="1">
        <f t="array" ref="L15">_xlfn.XLOOKUP($A15&amp;"2025Q3",DI_전체데이터!$A$3:$A$722&amp;DI_전체데이터!$D$3:$D$722,DI_전체데이터!$AM$3:$AM$722,"")</f>
        <v>2.5021982280257912E-2</v>
      </c>
      <c r="M15" s="45" cm="1">
        <f t="array" ref="M15">_xlfn.XLOOKUP($A15&amp;"2025Q4",DI_전체데이터!$A$3:$A$722&amp;DI_전체데이터!$D$3:$D$722,DI_전체데이터!$AM$3:$AM$722,"")</f>
        <v>-0.90046019952494505</v>
      </c>
    </row>
    <row r="16" spans="1:13" ht="13.15" customHeight="1" x14ac:dyDescent="0.3">
      <c r="A16" s="52" t="s">
        <v>114</v>
      </c>
      <c r="B16" s="43" cm="1">
        <f t="array" ref="B16">_xlfn.XLOOKUP($A16&amp;"2023Q1",DI_전체데이터!$A$3:$A$722&amp;DI_전체데이터!$D$3:$D$722,DI_전체데이터!$AM$3:$AM$722,"")</f>
        <v>-0.31622776601683722</v>
      </c>
      <c r="C16" s="44" cm="1">
        <f t="array" ref="C16">_xlfn.XLOOKUP($A16&amp;"2023Q2",DI_전체데이터!$A$3:$A$722&amp;DI_전체데이터!$D$3:$D$722,DI_전체데이터!$AM$3:$AM$722,"")</f>
        <v>-0.31622776601683722</v>
      </c>
      <c r="D16" s="44" cm="1">
        <f t="array" ref="D16">_xlfn.XLOOKUP($A16&amp;"2023Q3",DI_전체데이터!$A$3:$A$722&amp;DI_전체데이터!$D$3:$D$722,DI_전체데이터!$AM$3:$AM$722,"")</f>
        <v>-1.1754069926650708</v>
      </c>
      <c r="E16" s="44" cm="1">
        <f t="array" ref="E16">_xlfn.XLOOKUP($A16&amp;"2023Q4",DI_전체데이터!$A$3:$A$722&amp;DI_전체데이터!$D$3:$D$722,DI_전체데이터!$AM$3:$AM$722,"")</f>
        <v>-2.0508752638871224</v>
      </c>
      <c r="F16" s="44" cm="1">
        <f t="array" ref="F16">_xlfn.XLOOKUP($A16&amp;"2024Q1",DI_전체데이터!$A$3:$A$722&amp;DI_전체데이터!$D$3:$D$722,DI_전체데이터!$AM$3:$AM$722,"")</f>
        <v>-0.65337756935501412</v>
      </c>
      <c r="G16" s="44" cm="1">
        <f t="array" ref="G16">_xlfn.XLOOKUP($A16&amp;"2024Q2",DI_전체데이터!$A$3:$A$722&amp;DI_전체데이터!$D$3:$D$722,DI_전체데이터!$AM$3:$AM$722,"")</f>
        <v>-1.4907880397936637</v>
      </c>
      <c r="H16" s="44" cm="1">
        <f t="array" ref="H16">_xlfn.XLOOKUP($A16&amp;"2024Q3",DI_전체데이터!$A$3:$A$722&amp;DI_전체데이터!$D$3:$D$722,DI_전체데이터!$AM$3:$AM$722,"")</f>
        <v>-1.7844608370357622</v>
      </c>
      <c r="I16" s="44" cm="1">
        <f t="array" ref="I16">_xlfn.XLOOKUP($A16&amp;"2024Q4",DI_전체데이터!$A$3:$A$722&amp;DI_전체데이터!$D$3:$D$722,DI_전체데이터!$AM$3:$AM$722,"")</f>
        <v>-0.89628816560753255</v>
      </c>
      <c r="J16" s="44" cm="1">
        <f t="array" ref="J16">_xlfn.XLOOKUP($A16&amp;"2025Q1",DI_전체데이터!$A$3:$A$722&amp;DI_전체데이터!$D$3:$D$722,DI_전체데이터!$AM$3:$AM$722,"")</f>
        <v>-1.6962346538821116E-2</v>
      </c>
      <c r="K16" s="44" cm="1">
        <f t="array" ref="K16">_xlfn.XLOOKUP($A16&amp;"2025Q2",DI_전체데이터!$A$3:$A$722&amp;DI_전체데이터!$D$3:$D$722,DI_전체데이터!$AM$3:$AM$722,"")</f>
        <v>-0.90504205625788736</v>
      </c>
      <c r="L16" s="44" cm="1">
        <f t="array" ref="L16">_xlfn.XLOOKUP($A16&amp;"2025Q3",DI_전체데이터!$A$3:$A$722&amp;DI_전체데이터!$D$3:$D$722,DI_전체데이터!$AM$3:$AM$722,"")</f>
        <v>0.14099869259257192</v>
      </c>
      <c r="M16" s="45" cm="1">
        <f t="array" ref="M16">_xlfn.XLOOKUP($A16&amp;"2025Q4",DI_전체데이터!$A$3:$A$722&amp;DI_전체데이터!$D$3:$D$722,DI_전체데이터!$AM$3:$AM$722,"")</f>
        <v>-1.3835733376915762</v>
      </c>
    </row>
    <row r="17" spans="1:13" ht="13.15" customHeight="1" x14ac:dyDescent="0.3">
      <c r="A17" s="52" t="s">
        <v>108</v>
      </c>
      <c r="B17" s="43" cm="1">
        <f t="array" ref="B17">_xlfn.XLOOKUP($A17&amp;"2023Q1",DI_전체데이터!$A$3:$A$722&amp;DI_전체데이터!$D$3:$D$722,DI_전체데이터!$AM$3:$AM$722,"")</f>
        <v>-0.31622776601683722</v>
      </c>
      <c r="C17" s="44" cm="1">
        <f t="array" ref="C17">_xlfn.XLOOKUP($A17&amp;"2023Q2",DI_전체데이터!$A$3:$A$722&amp;DI_전체데이터!$D$3:$D$722,DI_전체데이터!$AM$3:$AM$722,"")</f>
        <v>-0.31622776601683722</v>
      </c>
      <c r="D17" s="44" cm="1">
        <f t="array" ref="D17">_xlfn.XLOOKUP($A17&amp;"2023Q3",DI_전체데이터!$A$3:$A$722&amp;DI_전체데이터!$D$3:$D$722,DI_전체데이터!$AM$3:$AM$722,"")</f>
        <v>-0.31622776601683722</v>
      </c>
      <c r="E17" s="44" cm="1">
        <f t="array" ref="E17">_xlfn.XLOOKUP($A17&amp;"2023Q4",DI_전체데이터!$A$3:$A$722&amp;DI_전체데이터!$D$3:$D$722,DI_전체데이터!$AM$3:$AM$722,"")</f>
        <v>-0.31622776601683722</v>
      </c>
      <c r="F17" s="44" cm="1">
        <f t="array" ref="F17">_xlfn.XLOOKUP($A17&amp;"2024Q1",DI_전체데이터!$A$3:$A$722&amp;DI_전체데이터!$D$3:$D$722,DI_전체데이터!$AM$3:$AM$722,"")</f>
        <v>-1.2875380911312251</v>
      </c>
      <c r="G17" s="44" cm="1">
        <f t="array" ref="G17">_xlfn.XLOOKUP($A17&amp;"2024Q2",DI_전체데이터!$A$3:$A$722&amp;DI_전체데이터!$D$3:$D$722,DI_전체데이터!$AM$3:$AM$722,"")</f>
        <v>-0.13552618543578773</v>
      </c>
      <c r="H17" s="44" cm="1">
        <f t="array" ref="H17">_xlfn.XLOOKUP($A17&amp;"2024Q3",DI_전체데이터!$A$3:$A$722&amp;DI_전체데이터!$D$3:$D$722,DI_전체데이터!$AM$3:$AM$722,"")</f>
        <v>0.37227839754316061</v>
      </c>
      <c r="I17" s="44" cm="1">
        <f t="array" ref="I17">_xlfn.XLOOKUP($A17&amp;"2024Q4",DI_전체데이터!$A$3:$A$722&amp;DI_전체데이터!$D$3:$D$722,DI_전체데이터!$AM$3:$AM$722,"")</f>
        <v>-0.13552618543578773</v>
      </c>
      <c r="J17" s="44" cm="1">
        <f t="array" ref="J17">_xlfn.XLOOKUP($A17&amp;"2025Q1",DI_전체데이터!$A$3:$A$722&amp;DI_전체데이터!$D$3:$D$722,DI_전체데이터!$AM$3:$AM$722,"")</f>
        <v>0.1005602284730987</v>
      </c>
      <c r="K17" s="44" cm="1">
        <f t="array" ref="K17">_xlfn.XLOOKUP($A17&amp;"2025Q2",DI_전체데이터!$A$3:$A$722&amp;DI_전체데이터!$D$3:$D$722,DI_전체데이터!$AM$3:$AM$722,"")</f>
        <v>0.1005602284730987</v>
      </c>
      <c r="L17" s="44" cm="1">
        <f t="array" ref="L17">_xlfn.XLOOKUP($A17&amp;"2025Q3",DI_전체데이터!$A$3:$A$722&amp;DI_전체데이터!$D$3:$D$722,DI_전체데이터!$AM$3:$AM$722,"")</f>
        <v>0.1005602284730987</v>
      </c>
      <c r="M17" s="45" cm="1">
        <f t="array" ref="M17">_xlfn.XLOOKUP($A17&amp;"2025Q4",DI_전체데이터!$A$3:$A$722&amp;DI_전체데이터!$D$3:$D$722,DI_전체데이터!$AM$3:$AM$722,"")</f>
        <v>0.74476755118958748</v>
      </c>
    </row>
    <row r="18" spans="1:13" ht="13.15" customHeight="1" x14ac:dyDescent="0.3">
      <c r="A18" s="52" t="s">
        <v>117</v>
      </c>
      <c r="B18" s="43" cm="1">
        <f t="array" ref="B18">_xlfn.XLOOKUP($A18&amp;"2023Q1",DI_전체데이터!$A$3:$A$722&amp;DI_전체데이터!$D$3:$D$722,DI_전체데이터!$AM$3:$AM$722,"")</f>
        <v>4.5173140367441391</v>
      </c>
      <c r="C18" s="44" cm="1">
        <f t="array" ref="C18">_xlfn.XLOOKUP($A18&amp;"2023Q2",DI_전체데이터!$A$3:$A$722&amp;DI_전체데이터!$D$3:$D$722,DI_전체데이터!$AM$3:$AM$722,"")</f>
        <v>2.5182990935039222</v>
      </c>
      <c r="D18" s="44" cm="1">
        <f t="array" ref="D18">_xlfn.XLOOKUP($A18&amp;"2023Q3",DI_전체데이터!$A$3:$A$722&amp;DI_전체데이터!$D$3:$D$722,DI_전체데이터!$AM$3:$AM$722,"")</f>
        <v>3.0321735138073249</v>
      </c>
      <c r="E18" s="44" cm="1">
        <f t="array" ref="E18">_xlfn.XLOOKUP($A18&amp;"2023Q4",DI_전체데이터!$A$3:$A$722&amp;DI_전체데이터!$D$3:$D$722,DI_전체데이터!$AM$3:$AM$722,"")</f>
        <v>1.9649262550373057</v>
      </c>
      <c r="F18" s="44" cm="1">
        <f t="array" ref="F18">_xlfn.XLOOKUP($A18&amp;"2024Q1",DI_전체데이터!$A$3:$A$722&amp;DI_전체데이터!$D$3:$D$722,DI_전체데이터!$AM$3:$AM$722,"")</f>
        <v>2.6304725290112834</v>
      </c>
      <c r="G18" s="44" cm="1">
        <f t="array" ref="G18">_xlfn.XLOOKUP($A18&amp;"2024Q2",DI_전체데이터!$A$3:$A$722&amp;DI_전체데이터!$D$3:$D$722,DI_전체데이터!$AM$3:$AM$722,"")</f>
        <v>2.8590772199805259</v>
      </c>
      <c r="H18" s="44" cm="1">
        <f t="array" ref="H18">_xlfn.XLOOKUP($A18&amp;"2024Q3",DI_전체데이터!$A$3:$A$722&amp;DI_전체데이터!$D$3:$D$722,DI_전체데이터!$AM$3:$AM$722,"")</f>
        <v>2.5749975232799645</v>
      </c>
      <c r="I18" s="44" cm="1">
        <f t="array" ref="I18">_xlfn.XLOOKUP($A18&amp;"2024Q4",DI_전체데이터!$A$3:$A$722&amp;DI_전체데이터!$D$3:$D$722,DI_전체데이터!$AM$3:$AM$722,"")</f>
        <v>2.5749975232799645</v>
      </c>
      <c r="J18" s="44" cm="1">
        <f t="array" ref="J18">_xlfn.XLOOKUP($A18&amp;"2025Q1",DI_전체데이터!$A$3:$A$722&amp;DI_전체데이터!$D$3:$D$722,DI_전체데이터!$AM$3:$AM$722,"")</f>
        <v>2.110369677361009</v>
      </c>
      <c r="K18" s="44" cm="1">
        <f t="array" ref="K18">_xlfn.XLOOKUP($A18&amp;"2025Q2",DI_전체데이터!$A$3:$A$722&amp;DI_전체데이터!$D$3:$D$722,DI_전체데이터!$AM$3:$AM$722,"")</f>
        <v>2.0053910139104576</v>
      </c>
      <c r="L18" s="44" cm="1">
        <f t="array" ref="L18">_xlfn.XLOOKUP($A18&amp;"2025Q3",DI_전체데이터!$A$3:$A$722&amp;DI_전체데이터!$D$3:$D$722,DI_전체데이터!$AM$3:$AM$722,"")</f>
        <v>0.12147405712195436</v>
      </c>
      <c r="M18" s="45" cm="1">
        <f t="array" ref="M18">_xlfn.XLOOKUP($A18&amp;"2025Q4",DI_전체데이터!$A$3:$A$722&amp;DI_전체데이터!$D$3:$D$722,DI_전체데이터!$AM$3:$AM$722,"")</f>
        <v>3.2217564184284191</v>
      </c>
    </row>
    <row r="19" spans="1:13" ht="13.15" customHeight="1" x14ac:dyDescent="0.3">
      <c r="A19" s="52" t="s">
        <v>116</v>
      </c>
      <c r="B19" s="43" cm="1">
        <f t="array" ref="B19">_xlfn.XLOOKUP($A19&amp;"2023Q1",DI_전체데이터!$A$3:$A$722&amp;DI_전체데이터!$D$3:$D$722,DI_전체데이터!$AM$3:$AM$722,"")</f>
        <v>-0.76268762607525287</v>
      </c>
      <c r="C19" s="44" cm="1">
        <f t="array" ref="C19">_xlfn.XLOOKUP($A19&amp;"2023Q2",DI_전체데이터!$A$3:$A$722&amp;DI_전체데이터!$D$3:$D$722,DI_전체데이터!$AM$3:$AM$722,"")</f>
        <v>-0.31622776601683722</v>
      </c>
      <c r="D19" s="44" cm="1">
        <f t="array" ref="D19">_xlfn.XLOOKUP($A19&amp;"2023Q3",DI_전체데이터!$A$3:$A$722&amp;DI_전체데이터!$D$3:$D$722,DI_전체데이터!$AM$3:$AM$722,"")</f>
        <v>0.50486591254428315</v>
      </c>
      <c r="E19" s="44" cm="1">
        <f t="array" ref="E19">_xlfn.XLOOKUP($A19&amp;"2023Q4",DI_전체데이터!$A$3:$A$722&amp;DI_전체데이터!$D$3:$D$722,DI_전체데이터!$AM$3:$AM$722,"")</f>
        <v>-0.31622776601683722</v>
      </c>
      <c r="F19" s="44" cm="1">
        <f t="array" ref="F19">_xlfn.XLOOKUP($A19&amp;"2024Q1",DI_전체데이터!$A$3:$A$722&amp;DI_전체데이터!$D$3:$D$722,DI_전체데이터!$AM$3:$AM$722,"")</f>
        <v>-0.13552618543578773</v>
      </c>
      <c r="G19" s="44" cm="1">
        <f t="array" ref="G19">_xlfn.XLOOKUP($A19&amp;"2024Q2",DI_전체데이터!$A$3:$A$722&amp;DI_전체데이터!$D$3:$D$722,DI_전체데이터!$AM$3:$AM$722,"")</f>
        <v>0.23921692401309982</v>
      </c>
      <c r="H19" s="44" cm="1">
        <f t="array" ref="H19">_xlfn.XLOOKUP($A19&amp;"2024Q3",DI_전체데이터!$A$3:$A$722&amp;DI_전체데이터!$D$3:$D$722,DI_전체데이터!$AM$3:$AM$722,"")</f>
        <v>-0.13552618543578773</v>
      </c>
      <c r="I19" s="44" cm="1">
        <f t="array" ref="I19">_xlfn.XLOOKUP($A19&amp;"2024Q4",DI_전체데이터!$A$3:$A$722&amp;DI_전체데이터!$D$3:$D$722,DI_전체데이터!$AM$3:$AM$722,"")</f>
        <v>-0.13552618543578773</v>
      </c>
      <c r="J19" s="44" cm="1">
        <f t="array" ref="J19">_xlfn.XLOOKUP($A19&amp;"2025Q1",DI_전체데이터!$A$3:$A$722&amp;DI_전체데이터!$D$3:$D$722,DI_전체데이터!$AM$3:$AM$722,"")</f>
        <v>0.65907868120030733</v>
      </c>
      <c r="K19" s="44" cm="1">
        <f t="array" ref="K19">_xlfn.XLOOKUP($A19&amp;"2025Q2",DI_전체데이터!$A$3:$A$722&amp;DI_전체데이터!$D$3:$D$722,DI_전체데이터!$AM$3:$AM$722,"")</f>
        <v>0.63379583081998381</v>
      </c>
      <c r="L19" s="44" cm="1">
        <f t="array" ref="L19">_xlfn.XLOOKUP($A19&amp;"2025Q3",DI_전체데이터!$A$3:$A$722&amp;DI_전체데이터!$D$3:$D$722,DI_전체데이터!$AM$3:$AM$722,"")</f>
        <v>0.1005602284730987</v>
      </c>
      <c r="M19" s="45" cm="1">
        <f t="array" ref="M19">_xlfn.XLOOKUP($A19&amp;"2025Q4",DI_전체데이터!$A$3:$A$722&amp;DI_전체데이터!$D$3:$D$722,DI_전체데이터!$AM$3:$AM$722,"")</f>
        <v>-1.740570754552587</v>
      </c>
    </row>
    <row r="20" spans="1:13" ht="13.15" customHeight="1" x14ac:dyDescent="0.3">
      <c r="A20" s="52" t="s">
        <v>118</v>
      </c>
      <c r="B20" s="43" cm="1">
        <f t="array" ref="B20">_xlfn.XLOOKUP($A20&amp;"2023Q1",DI_전체데이터!$A$3:$A$722&amp;DI_전체데이터!$D$3:$D$722,DI_전체데이터!$AM$3:$AM$722,"")</f>
        <v>0.28507919609536037</v>
      </c>
      <c r="C20" s="44" cm="1">
        <f t="array" ref="C20">_xlfn.XLOOKUP($A20&amp;"2023Q2",DI_전체데이터!$A$3:$A$722&amp;DI_전체데이터!$D$3:$D$722,DI_전체데이터!$AM$3:$AM$722,"")</f>
        <v>-1.1793880326253354</v>
      </c>
      <c r="D20" s="44" cm="1">
        <f t="array" ref="D20">_xlfn.XLOOKUP($A20&amp;"2023Q3",DI_전체데이터!$A$3:$A$722&amp;DI_전체데이터!$D$3:$D$722,DI_전체데이터!$AM$3:$AM$722,"")</f>
        <v>0.49174340765551583</v>
      </c>
      <c r="E20" s="44" cm="1">
        <f t="array" ref="E20">_xlfn.XLOOKUP($A20&amp;"2023Q4",DI_전체데이터!$A$3:$A$722&amp;DI_전체데이터!$D$3:$D$722,DI_전체데이터!$AM$3:$AM$722,"")</f>
        <v>1.1294635279886802</v>
      </c>
      <c r="F20" s="44" cm="1">
        <f t="array" ref="F20">_xlfn.XLOOKUP($A20&amp;"2024Q1",DI_전체데이터!$A$3:$A$722&amp;DI_전체데이터!$D$3:$D$722,DI_전체데이터!$AM$3:$AM$722,"")</f>
        <v>-1.4638433999190708</v>
      </c>
      <c r="G20" s="44" cm="1">
        <f t="array" ref="G20">_xlfn.XLOOKUP($A20&amp;"2024Q2",DI_전체데이터!$A$3:$A$722&amp;DI_전체데이터!$D$3:$D$722,DI_전체데이터!$AM$3:$AM$722,"")</f>
        <v>-0.43148814709020455</v>
      </c>
      <c r="H20" s="44" cm="1">
        <f t="array" ref="H20">_xlfn.XLOOKUP($A20&amp;"2024Q3",DI_전체데이터!$A$3:$A$722&amp;DI_전체데이터!$D$3:$D$722,DI_전체데이터!$AM$3:$AM$722,"")</f>
        <v>-0.13552618543578773</v>
      </c>
      <c r="I20" s="44" cm="1">
        <f t="array" ref="I20">_xlfn.XLOOKUP($A20&amp;"2024Q4",DI_전체데이터!$A$3:$A$722&amp;DI_전체데이터!$D$3:$D$722,DI_전체데이터!$AM$3:$AM$722,"")</f>
        <v>-7.9424809021475917E-2</v>
      </c>
      <c r="J20" s="44" cm="1">
        <f t="array" ref="J20">_xlfn.XLOOKUP($A20&amp;"2025Q1",DI_전체데이터!$A$3:$A$722&amp;DI_전체데이터!$D$3:$D$722,DI_전체데이터!$AM$3:$AM$722,"")</f>
        <v>-0.4450363823050299</v>
      </c>
      <c r="K20" s="44" cm="1">
        <f t="array" ref="K20">_xlfn.XLOOKUP($A20&amp;"2025Q2",DI_전체데이터!$A$3:$A$722&amp;DI_전체데이터!$D$3:$D$722,DI_전체데이터!$AM$3:$AM$722,"")</f>
        <v>-0.44127294311795701</v>
      </c>
      <c r="L20" s="44" cm="1">
        <f t="array" ref="L20">_xlfn.XLOOKUP($A20&amp;"2025Q3",DI_전체데이터!$A$3:$A$722&amp;DI_전체데이터!$D$3:$D$722,DI_전체데이터!$AM$3:$AM$722,"")</f>
        <v>-2.7954902587678463</v>
      </c>
      <c r="M20" s="45" cm="1">
        <f t="array" ref="M20">_xlfn.XLOOKUP($A20&amp;"2025Q4",DI_전체데이터!$A$3:$A$722&amp;DI_전체데이터!$D$3:$D$722,DI_전체데이터!$AM$3:$AM$722,"")</f>
        <v>-0.36200000429889778</v>
      </c>
    </row>
    <row r="21" spans="1:13" ht="13.15" customHeight="1" x14ac:dyDescent="0.3">
      <c r="A21" s="52" t="s">
        <v>110</v>
      </c>
      <c r="B21" s="43" cm="1">
        <f t="array" ref="B21">_xlfn.XLOOKUP($A21&amp;"2023Q1",DI_전체데이터!$A$3:$A$722&amp;DI_전체데이터!$D$3:$D$722,DI_전체데이터!$AM$3:$AM$722,"")</f>
        <v>-0.31622776601683722</v>
      </c>
      <c r="C21" s="44" cm="1">
        <f t="array" ref="C21">_xlfn.XLOOKUP($A21&amp;"2023Q2",DI_전체데이터!$A$3:$A$722&amp;DI_전체데이터!$D$3:$D$722,DI_전체데이터!$AM$3:$AM$722,"")</f>
        <v>-0.31622776601683722</v>
      </c>
      <c r="D21" s="44" cm="1">
        <f t="array" ref="D21">_xlfn.XLOOKUP($A21&amp;"2023Q3",DI_전체데이터!$A$3:$A$722&amp;DI_전체데이터!$D$3:$D$722,DI_전체데이터!$AM$3:$AM$722,"")</f>
        <v>-0.31622776601683722</v>
      </c>
      <c r="E21" s="44" cm="1">
        <f t="array" ref="E21">_xlfn.XLOOKUP($A21&amp;"2023Q4",DI_전체데이터!$A$3:$A$722&amp;DI_전체데이터!$D$3:$D$722,DI_전체데이터!$AM$3:$AM$722,"")</f>
        <v>-0.31622776601683722</v>
      </c>
      <c r="F21" s="44" cm="1">
        <f t="array" ref="F21">_xlfn.XLOOKUP($A21&amp;"2024Q1",DI_전체데이터!$A$3:$A$722&amp;DI_전체데이터!$D$3:$D$722,DI_전체데이터!$AM$3:$AM$722,"")</f>
        <v>-0.13552618543578773</v>
      </c>
      <c r="G21" s="44" cm="1">
        <f t="array" ref="G21">_xlfn.XLOOKUP($A21&amp;"2024Q2",DI_전체데이터!$A$3:$A$722&amp;DI_전체데이터!$D$3:$D$722,DI_전체데이터!$AM$3:$AM$722,"")</f>
        <v>-0.13552618543578773</v>
      </c>
      <c r="H21" s="44" cm="1">
        <f t="array" ref="H21">_xlfn.XLOOKUP($A21&amp;"2024Q3",DI_전체데이터!$A$3:$A$722&amp;DI_전체데이터!$D$3:$D$722,DI_전체데이터!$AM$3:$AM$722,"")</f>
        <v>-0.93558430390051062</v>
      </c>
      <c r="I21" s="44" cm="1">
        <f t="array" ref="I21">_xlfn.XLOOKUP($A21&amp;"2024Q4",DI_전체데이터!$A$3:$A$722&amp;DI_전체데이터!$D$3:$D$722,DI_전체데이터!$AM$3:$AM$722,"")</f>
        <v>-0.13552618543578773</v>
      </c>
      <c r="J21" s="44" cm="1">
        <f t="array" ref="J21">_xlfn.XLOOKUP($A21&amp;"2025Q1",DI_전체데이터!$A$3:$A$722&amp;DI_전체데이터!$D$3:$D$722,DI_전체데이터!$AM$3:$AM$722,"")</f>
        <v>0.1005602284730987</v>
      </c>
      <c r="K21" s="44" cm="1">
        <f t="array" ref="K21">_xlfn.XLOOKUP($A21&amp;"2025Q2",DI_전체데이터!$A$3:$A$722&amp;DI_전체데이터!$D$3:$D$722,DI_전체데이터!$AM$3:$AM$722,"")</f>
        <v>1.221651181934392</v>
      </c>
      <c r="L21" s="44" cm="1">
        <f t="array" ref="L21">_xlfn.XLOOKUP($A21&amp;"2025Q3",DI_전체데이터!$A$3:$A$722&amp;DI_전체데이터!$D$3:$D$722,DI_전체데이터!$AM$3:$AM$722,"")</f>
        <v>-0.22047260652347195</v>
      </c>
      <c r="M21" s="45" cm="1">
        <f t="array" ref="M21">_xlfn.XLOOKUP($A21&amp;"2025Q4",DI_전체데이터!$A$3:$A$722&amp;DI_전체데이터!$D$3:$D$722,DI_전체데이터!$AM$3:$AM$722,"")</f>
        <v>0.1005602284730987</v>
      </c>
    </row>
    <row r="22" spans="1:13" ht="13.15" customHeight="1" x14ac:dyDescent="0.3">
      <c r="A22" s="52" t="s">
        <v>112</v>
      </c>
      <c r="B22" s="43" cm="1">
        <f t="array" ref="B22">_xlfn.XLOOKUP($A22&amp;"2023Q1",DI_전체데이터!$A$3:$A$722&amp;DI_전체데이터!$D$3:$D$722,DI_전체데이터!$AM$3:$AM$722,"")</f>
        <v>-0.31622776601683722</v>
      </c>
      <c r="C22" s="44" cm="1">
        <f t="array" ref="C22">_xlfn.XLOOKUP($A22&amp;"2023Q2",DI_전체데이터!$A$3:$A$722&amp;DI_전체데이터!$D$3:$D$722,DI_전체데이터!$AM$3:$AM$722,"")</f>
        <v>-0.31622776601683722</v>
      </c>
      <c r="D22" s="44" cm="1">
        <f t="array" ref="D22">_xlfn.XLOOKUP($A22&amp;"2023Q3",DI_전체데이터!$A$3:$A$722&amp;DI_전체데이터!$D$3:$D$722,DI_전체데이터!$AM$3:$AM$722,"")</f>
        <v>-0.31622776601683722</v>
      </c>
      <c r="E22" s="44" cm="1">
        <f t="array" ref="E22">_xlfn.XLOOKUP($A22&amp;"2023Q4",DI_전체데이터!$A$3:$A$722&amp;DI_전체데이터!$D$3:$D$722,DI_전체데이터!$AM$3:$AM$722,"")</f>
        <v>-1.4440373924659964</v>
      </c>
      <c r="F22" s="44" cm="1">
        <f t="array" ref="F22">_xlfn.XLOOKUP($A22&amp;"2024Q1",DI_전체데이터!$A$3:$A$722&amp;DI_전체데이터!$D$3:$D$722,DI_전체데이터!$AM$3:$AM$722,"")</f>
        <v>-0.13552618543578773</v>
      </c>
      <c r="G22" s="44" cm="1">
        <f t="array" ref="G22">_xlfn.XLOOKUP($A22&amp;"2024Q2",DI_전체데이터!$A$3:$A$722&amp;DI_전체데이터!$D$3:$D$722,DI_전체데이터!$AM$3:$AM$722,"")</f>
        <v>-0.13552618543578773</v>
      </c>
      <c r="H22" s="44" cm="1">
        <f t="array" ref="H22">_xlfn.XLOOKUP($A22&amp;"2024Q3",DI_전체데이터!$A$3:$A$722&amp;DI_전체데이터!$D$3:$D$722,DI_전체데이터!$AM$3:$AM$722,"")</f>
        <v>-0.13552618543578773</v>
      </c>
      <c r="I22" s="44" cm="1">
        <f t="array" ref="I22">_xlfn.XLOOKUP($A22&amp;"2024Q4",DI_전체데이터!$A$3:$A$722&amp;DI_전체데이터!$D$3:$D$722,DI_전체데이터!$AM$3:$AM$722,"")</f>
        <v>0.21382307585303759</v>
      </c>
      <c r="J22" s="44" cm="1">
        <f t="array" ref="J22">_xlfn.XLOOKUP($A22&amp;"2025Q1",DI_전체데이터!$A$3:$A$722&amp;DI_전체데이터!$D$3:$D$722,DI_전체데이터!$AM$3:$AM$722,"")</f>
        <v>1.1061625132040849</v>
      </c>
      <c r="K22" s="44" cm="1">
        <f t="array" ref="K22">_xlfn.XLOOKUP($A22&amp;"2025Q2",DI_전체데이터!$A$3:$A$722&amp;DI_전체데이터!$D$3:$D$722,DI_전체데이터!$AM$3:$AM$722,"")</f>
        <v>1.1061625132040849</v>
      </c>
      <c r="L22" s="44" cm="1">
        <f t="array" ref="L22">_xlfn.XLOOKUP($A22&amp;"2025Q3",DI_전체데이터!$A$3:$A$722&amp;DI_전체데이터!$D$3:$D$722,DI_전체데이터!$AM$3:$AM$722,"")</f>
        <v>1.8846228783644188</v>
      </c>
      <c r="M22" s="45" cm="1">
        <f t="array" ref="M22">_xlfn.XLOOKUP($A22&amp;"2025Q4",DI_전체데이터!$A$3:$A$722&amp;DI_전체데이터!$D$3:$D$722,DI_전체데이터!$AM$3:$AM$722,"")</f>
        <v>1.1061625132040849</v>
      </c>
    </row>
    <row r="23" spans="1:13" ht="13.15" customHeight="1" x14ac:dyDescent="0.3">
      <c r="A23" s="53" t="s">
        <v>115</v>
      </c>
      <c r="B23" s="46" cm="1">
        <f t="array" ref="B23">_xlfn.XLOOKUP($A23&amp;"2023Q1",DI_전체데이터!$A$3:$A$722&amp;DI_전체데이터!$D$3:$D$722,DI_전체데이터!$AM$3:$AM$722,"")</f>
        <v>0.60530647433890805</v>
      </c>
      <c r="C23" s="47" cm="1">
        <f t="array" ref="C23">_xlfn.XLOOKUP($A23&amp;"2023Q2",DI_전체데이터!$A$3:$A$722&amp;DI_전체데이터!$D$3:$D$722,DI_전체데이터!$AM$3:$AM$722,"")</f>
        <v>-0.51773171874595936</v>
      </c>
      <c r="D23" s="47" cm="1">
        <f t="array" ref="D23">_xlfn.XLOOKUP($A23&amp;"2023Q3",DI_전체데이터!$A$3:$A$722&amp;DI_전체데이터!$D$3:$D$722,DI_전체데이터!$AM$3:$AM$722,"")</f>
        <v>0.51832177203864482</v>
      </c>
      <c r="E23" s="47" cm="1">
        <f t="array" ref="E23">_xlfn.XLOOKUP($A23&amp;"2023Q4",DI_전체데이터!$A$3:$A$722&amp;DI_전체데이터!$D$3:$D$722,DI_전체데이터!$AM$3:$AM$722,"")</f>
        <v>1.2648103860823978</v>
      </c>
      <c r="F23" s="47" cm="1">
        <f t="array" ref="F23">_xlfn.XLOOKUP($A23&amp;"2024Q1",DI_전체데이터!$A$3:$A$722&amp;DI_전체데이터!$D$3:$D$722,DI_전체데이터!$AM$3:$AM$722,"")</f>
        <v>-0.77493939459644301</v>
      </c>
      <c r="G23" s="47" cm="1">
        <f t="array" ref="G23">_xlfn.XLOOKUP($A23&amp;"2024Q2",DI_전체데이터!$A$3:$A$722&amp;DI_전체데이터!$D$3:$D$722,DI_전체데이터!$AM$3:$AM$722,"")</f>
        <v>-0.41560237317056781</v>
      </c>
      <c r="H23" s="47" cm="1">
        <f t="array" ref="H23">_xlfn.XLOOKUP($A23&amp;"2024Q3",DI_전체데이터!$A$3:$A$722&amp;DI_전체데이터!$D$3:$D$722,DI_전체데이터!$AM$3:$AM$722,"")</f>
        <v>-0.76712873242032498</v>
      </c>
      <c r="I23" s="47" cm="1">
        <f t="array" ref="I23">_xlfn.XLOOKUP($A23&amp;"2024Q4",DI_전체데이터!$A$3:$A$722&amp;DI_전체데이터!$D$3:$D$722,DI_전체데이터!$AM$3:$AM$722,"")</f>
        <v>1.0614276012935679</v>
      </c>
      <c r="J23" s="47" cm="1">
        <f t="array" ref="J23">_xlfn.XLOOKUP($A23&amp;"2025Q1",DI_전체데이터!$A$3:$A$722&amp;DI_전체데이터!$D$3:$D$722,DI_전체데이터!$AM$3:$AM$722,"")</f>
        <v>-1.2652881144434402</v>
      </c>
      <c r="K23" s="47" cm="1">
        <f t="array" ref="K23">_xlfn.XLOOKUP($A23&amp;"2025Q2",DI_전체데이터!$A$3:$A$722&amp;DI_전체데이터!$D$3:$D$722,DI_전체데이터!$AM$3:$AM$722,"")</f>
        <v>-1.330043540972194</v>
      </c>
      <c r="L23" s="47" cm="1">
        <f t="array" ref="L23">_xlfn.XLOOKUP($A23&amp;"2025Q3",DI_전체데이터!$A$3:$A$722&amp;DI_전체데이터!$D$3:$D$722,DI_전체데이터!$AM$3:$AM$722,"")</f>
        <v>-0.8325908162672826</v>
      </c>
      <c r="M23" s="48" cm="1">
        <f t="array" ref="M23">_xlfn.XLOOKUP($A23&amp;"2025Q4",DI_전체데이터!$A$3:$A$722&amp;DI_전체데이터!$D$3:$D$722,DI_전체데이터!$AM$3:$AM$722,"")</f>
        <v>-2.9737255739793564</v>
      </c>
    </row>
    <row r="24" spans="1:13" ht="4.1500000000000004" customHeight="1" x14ac:dyDescent="0.3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ht="13.15" customHeight="1" x14ac:dyDescent="0.3">
      <c r="A25" s="52" t="s">
        <v>124</v>
      </c>
      <c r="B25" s="40" cm="1">
        <f t="array" ref="B25">_xlfn.XLOOKUP($A25&amp;"2023Q1",DI_전체데이터!$A$3:$A$722&amp;DI_전체데이터!$D$3:$D$722,DI_전체데이터!$AM$3:$AM$722,"")</f>
        <v>0.44426231877901778</v>
      </c>
      <c r="C25" s="41" cm="1">
        <f t="array" ref="C25">_xlfn.XLOOKUP($A25&amp;"2023Q2",DI_전체데이터!$A$3:$A$722&amp;DI_전체데이터!$D$3:$D$722,DI_전체데이터!$AM$3:$AM$722,"")</f>
        <v>1.3175700857734294</v>
      </c>
      <c r="D25" s="41" cm="1">
        <f t="array" ref="D25">_xlfn.XLOOKUP($A25&amp;"2023Q3",DI_전체데이터!$A$3:$A$722&amp;DI_전체데이터!$D$3:$D$722,DI_전체데이터!$AM$3:$AM$722,"")</f>
        <v>1.5854945926896977</v>
      </c>
      <c r="E25" s="41" cm="1">
        <f t="array" ref="E25">_xlfn.XLOOKUP($A25&amp;"2023Q4",DI_전체데이터!$A$3:$A$722&amp;DI_전체데이터!$D$3:$D$722,DI_전체데이터!$AM$3:$AM$722,"")</f>
        <v>1.5854945926896977</v>
      </c>
      <c r="F25" s="41" cm="1">
        <f t="array" ref="F25">_xlfn.XLOOKUP($A25&amp;"2024Q1",DI_전체데이터!$A$3:$A$722&amp;DI_전체데이터!$D$3:$D$722,DI_전체데이터!$AM$3:$AM$722,"")</f>
        <v>1.1618950038622238</v>
      </c>
      <c r="G25" s="41" cm="1">
        <f t="array" ref="G25">_xlfn.XLOOKUP($A25&amp;"2024Q2",DI_전체데이터!$A$3:$A$722&amp;DI_전체데이터!$D$3:$D$722,DI_전체데이터!$AM$3:$AM$722,"")</f>
        <v>3.1437879164216809</v>
      </c>
      <c r="H25" s="41" cm="1">
        <f t="array" ref="H25">_xlfn.XLOOKUP($A25&amp;"2024Q3",DI_전체데이터!$A$3:$A$722&amp;DI_전체데이터!$D$3:$D$722,DI_전체데이터!$AM$3:$AM$722,"")</f>
        <v>1.1502977939591208</v>
      </c>
      <c r="I25" s="41" cm="1">
        <f t="array" ref="I25">_xlfn.XLOOKUP($A25&amp;"2024Q4",DI_전체데이터!$A$3:$A$722&amp;DI_전체데이터!$D$3:$D$722,DI_전체데이터!$AM$3:$AM$722,"")</f>
        <v>-0.23440109301596213</v>
      </c>
      <c r="J25" s="41" cm="1">
        <f t="array" ref="J25">_xlfn.XLOOKUP($A25&amp;"2025Q1",DI_전체데이터!$A$3:$A$722&amp;DI_전체데이터!$D$3:$D$722,DI_전체데이터!$AM$3:$AM$722,"")</f>
        <v>0.61891724872715215</v>
      </c>
      <c r="K25" s="41" cm="1">
        <f t="array" ref="K25">_xlfn.XLOOKUP($A25&amp;"2025Q2",DI_전체데이터!$A$3:$A$722&amp;DI_전체데이터!$D$3:$D$722,DI_전체데이터!$AM$3:$AM$722,"")</f>
        <v>1.406812869174753</v>
      </c>
      <c r="L25" s="41" cm="1">
        <f t="array" ref="L25">_xlfn.XLOOKUP($A25&amp;"2025Q3",DI_전체데이터!$A$3:$A$722&amp;DI_전체데이터!$D$3:$D$722,DI_전체데이터!$AM$3:$AM$722,"")</f>
        <v>0.90118009721018622</v>
      </c>
      <c r="M25" s="42" cm="1">
        <f t="array" ref="M25">_xlfn.XLOOKUP($A25&amp;"2025Q4",DI_전체데이터!$A$3:$A$722&amp;DI_전체데이터!$D$3:$D$722,DI_전체데이터!$AM$3:$AM$722,"")</f>
        <v>0.39248297356916284</v>
      </c>
    </row>
    <row r="26" spans="1:13" ht="13.15" customHeight="1" x14ac:dyDescent="0.3">
      <c r="A26" s="52" t="s">
        <v>119</v>
      </c>
      <c r="B26" s="43" cm="1">
        <f t="array" ref="B26">_xlfn.XLOOKUP($A26&amp;"2023Q1",DI_전체데이터!$A$3:$A$722&amp;DI_전체데이터!$D$3:$D$722,DI_전체데이터!$AM$3:$AM$722,"")</f>
        <v>-0.87592188870697085</v>
      </c>
      <c r="C26" s="44" cm="1">
        <f t="array" ref="C26">_xlfn.XLOOKUP($A26&amp;"2023Q2",DI_전체데이터!$A$3:$A$722&amp;DI_전체데이터!$D$3:$D$722,DI_전체데이터!$AM$3:$AM$722,"")</f>
        <v>-1.1349387141539125</v>
      </c>
      <c r="D26" s="44" cm="1">
        <f t="array" ref="D26">_xlfn.XLOOKUP($A26&amp;"2023Q3",DI_전체데이터!$A$3:$A$722&amp;DI_전체데이터!$D$3:$D$722,DI_전체데이터!$AM$3:$AM$722,"")</f>
        <v>-2.349944207312578</v>
      </c>
      <c r="E26" s="44" cm="1">
        <f t="array" ref="E26">_xlfn.XLOOKUP($A26&amp;"2023Q4",DI_전체데이터!$A$3:$A$722&amp;DI_전체데이터!$D$3:$D$722,DI_전체데이터!$AM$3:$AM$722,"")</f>
        <v>-3.3951551322575133</v>
      </c>
      <c r="F26" s="44" cm="1">
        <f t="array" ref="F26">_xlfn.XLOOKUP($A26&amp;"2024Q1",DI_전체데이터!$A$3:$A$722&amp;DI_전체데이터!$D$3:$D$722,DI_전체데이터!$AM$3:$AM$722,"")</f>
        <v>1.5344987505579992</v>
      </c>
      <c r="G26" s="44" cm="1">
        <f t="array" ref="G26">_xlfn.XLOOKUP($A26&amp;"2024Q2",DI_전체데이터!$A$3:$A$722&amp;DI_전체데이터!$D$3:$D$722,DI_전체데이터!$AM$3:$AM$722,"")</f>
        <v>-0.92358606570846324</v>
      </c>
      <c r="H26" s="44" cm="1">
        <f t="array" ref="H26">_xlfn.XLOOKUP($A26&amp;"2024Q3",DI_전체데이터!$A$3:$A$722&amp;DI_전체데이터!$D$3:$D$722,DI_전체데이터!$AM$3:$AM$722,"")</f>
        <v>-1.4685786778979106</v>
      </c>
      <c r="I26" s="44" cm="1">
        <f t="array" ref="I26">_xlfn.XLOOKUP($A26&amp;"2024Q4",DI_전체데이터!$A$3:$A$722&amp;DI_전체데이터!$D$3:$D$722,DI_전체데이터!$AM$3:$AM$722,"")</f>
        <v>-1.3747590956424647</v>
      </c>
      <c r="J26" s="44" cm="1">
        <f t="array" ref="J26">_xlfn.XLOOKUP($A26&amp;"2025Q1",DI_전체데이터!$A$3:$A$722&amp;DI_전체데이터!$D$3:$D$722,DI_전체데이터!$AM$3:$AM$722,"")</f>
        <v>-2.2218482775957629</v>
      </c>
      <c r="K26" s="44" cm="1">
        <f t="array" ref="K26">_xlfn.XLOOKUP($A26&amp;"2025Q2",DI_전체데이터!$A$3:$A$722&amp;DI_전체데이터!$D$3:$D$722,DI_전체데이터!$AM$3:$AM$722,"")</f>
        <v>-1.1935314003390332</v>
      </c>
      <c r="L26" s="44" cm="1">
        <f t="array" ref="L26">_xlfn.XLOOKUP($A26&amp;"2025Q3",DI_전체데이터!$A$3:$A$722&amp;DI_전체데이터!$D$3:$D$722,DI_전체데이터!$AM$3:$AM$722,"")</f>
        <v>-1.7120750073604709</v>
      </c>
      <c r="M26" s="45" cm="1">
        <f t="array" ref="M26">_xlfn.XLOOKUP($A26&amp;"2025Q4",DI_전체데이터!$A$3:$A$722&amp;DI_전체데이터!$D$3:$D$722,DI_전체데이터!$AM$3:$AM$722,"")</f>
        <v>-1.5304045566186992</v>
      </c>
    </row>
    <row r="27" spans="1:13" ht="13.15" customHeight="1" x14ac:dyDescent="0.3">
      <c r="A27" s="52" t="s">
        <v>123</v>
      </c>
      <c r="B27" s="43" cm="1">
        <f t="array" ref="B27">_xlfn.XLOOKUP($A27&amp;"2023Q1",DI_전체데이터!$A$3:$A$722&amp;DI_전체데이터!$D$3:$D$722,DI_전체데이터!$AM$3:$AM$722,"")</f>
        <v>1.5283595221669308</v>
      </c>
      <c r="C27" s="44" cm="1">
        <f t="array" ref="C27">_xlfn.XLOOKUP($A27&amp;"2023Q2",DI_전체데이터!$A$3:$A$722&amp;DI_전체데이터!$D$3:$D$722,DI_전체데이터!$AM$3:$AM$722,"")</f>
        <v>-0.87908889203084528</v>
      </c>
      <c r="D27" s="44" cm="1">
        <f t="array" ref="D27">_xlfn.XLOOKUP($A27&amp;"2023Q3",DI_전체데이터!$A$3:$A$722&amp;DI_전체데이터!$D$3:$D$722,DI_전체데이터!$AM$3:$AM$722,"")</f>
        <v>1.2903139056542334E-2</v>
      </c>
      <c r="E27" s="44" cm="1">
        <f t="array" ref="E27">_xlfn.XLOOKUP($A27&amp;"2023Q4",DI_전체데이터!$A$3:$A$722&amp;DI_전체데이터!$D$3:$D$722,DI_전체데이터!$AM$3:$AM$722,"")</f>
        <v>-0.32488444273711659</v>
      </c>
      <c r="F27" s="44" cm="1">
        <f t="array" ref="F27">_xlfn.XLOOKUP($A27&amp;"2024Q1",DI_전체데이터!$A$3:$A$722&amp;DI_전체데이터!$D$3:$D$722,DI_전체데이터!$AM$3:$AM$722,"")</f>
        <v>2.4022971615057589</v>
      </c>
      <c r="G27" s="44" cm="1">
        <f t="array" ref="G27">_xlfn.XLOOKUP($A27&amp;"2024Q2",DI_전체데이터!$A$3:$A$722&amp;DI_전체데이터!$D$3:$D$722,DI_전체데이터!$AM$3:$AM$722,"")</f>
        <v>1.1618950038622238</v>
      </c>
      <c r="H27" s="44" cm="1">
        <f t="array" ref="H27">_xlfn.XLOOKUP($A27&amp;"2024Q3",DI_전체데이터!$A$3:$A$722&amp;DI_전체데이터!$D$3:$D$722,DI_전체데이터!$AM$3:$AM$722,"")</f>
        <v>2.4054650119452896</v>
      </c>
      <c r="I27" s="44" cm="1">
        <f t="array" ref="I27">_xlfn.XLOOKUP($A27&amp;"2024Q4",DI_전체데이터!$A$3:$A$722&amp;DI_전체데이터!$D$3:$D$722,DI_전체데이터!$AM$3:$AM$722,"")</f>
        <v>1.0881219121941668</v>
      </c>
      <c r="J27" s="44" cm="1">
        <f t="array" ref="J27">_xlfn.XLOOKUP($A27&amp;"2025Q1",DI_전체데이터!$A$3:$A$722&amp;DI_전체데이터!$D$3:$D$722,DI_전체데이터!$AM$3:$AM$722,"")</f>
        <v>1.0881454766330187</v>
      </c>
      <c r="K27" s="44" cm="1">
        <f t="array" ref="K27">_xlfn.XLOOKUP($A27&amp;"2025Q2",DI_전체데이터!$A$3:$A$722&amp;DI_전체데이터!$D$3:$D$722,DI_전체데이터!$AM$3:$AM$722,"")</f>
        <v>0.40817205527482425</v>
      </c>
      <c r="L27" s="44" cm="1">
        <f t="array" ref="L27">_xlfn.XLOOKUP($A27&amp;"2025Q3",DI_전체데이터!$A$3:$A$722&amp;DI_전체데이터!$D$3:$D$722,DI_전체데이터!$AM$3:$AM$722,"")</f>
        <v>1.1797769449132536</v>
      </c>
      <c r="M27" s="45" cm="1">
        <f t="array" ref="M27">_xlfn.XLOOKUP($A27&amp;"2025Q4",DI_전체데이터!$A$3:$A$722&amp;DI_전체데이터!$D$3:$D$722,DI_전체데이터!$AM$3:$AM$722,"")</f>
        <v>0.49638222893380313</v>
      </c>
    </row>
    <row r="28" spans="1:13" ht="13.15" customHeight="1" x14ac:dyDescent="0.3">
      <c r="A28" s="52" t="s">
        <v>125</v>
      </c>
      <c r="B28" s="43" cm="1">
        <f t="array" ref="B28">_xlfn.XLOOKUP($A28&amp;"2023Q1",DI_전체데이터!$A$3:$A$722&amp;DI_전체데이터!$D$3:$D$722,DI_전체데이터!$AM$3:$AM$722,"")</f>
        <v>-0.14559978950033398</v>
      </c>
      <c r="C28" s="44" cm="1">
        <f t="array" ref="C28">_xlfn.XLOOKUP($A28&amp;"2023Q2",DI_전체데이터!$A$3:$A$722&amp;DI_전체데이터!$D$3:$D$722,DI_전체데이터!$AM$3:$AM$722,"")</f>
        <v>0.12484436871066407</v>
      </c>
      <c r="D28" s="44" cm="1">
        <f t="array" ref="D28">_xlfn.XLOOKUP($A28&amp;"2023Q3",DI_전체데이터!$A$3:$A$722&amp;DI_전체데이터!$D$3:$D$722,DI_전체데이터!$AM$3:$AM$722,"")</f>
        <v>-0.97932728834593696</v>
      </c>
      <c r="E28" s="44" cm="1">
        <f t="array" ref="E28">_xlfn.XLOOKUP($A28&amp;"2023Q4",DI_전체데이터!$A$3:$A$722&amp;DI_전체데이터!$D$3:$D$722,DI_전체데이터!$AM$3:$AM$722,"")</f>
        <v>-1.3803135248626739</v>
      </c>
      <c r="F28" s="44" cm="1">
        <f t="array" ref="F28">_xlfn.XLOOKUP($A28&amp;"2024Q1",DI_전체데이터!$A$3:$A$722&amp;DI_전체데이터!$D$3:$D$722,DI_전체데이터!$AM$3:$AM$722,"")</f>
        <v>1.3376668045344033</v>
      </c>
      <c r="G28" s="44" cm="1">
        <f t="array" ref="G28">_xlfn.XLOOKUP($A28&amp;"2024Q2",DI_전체데이터!$A$3:$A$722&amp;DI_전체데이터!$D$3:$D$722,DI_전체데이터!$AM$3:$AM$722,"")</f>
        <v>2.1228164089655093</v>
      </c>
      <c r="H28" s="44" cm="1">
        <f t="array" ref="H28">_xlfn.XLOOKUP($A28&amp;"2024Q3",DI_전체데이터!$A$3:$A$722&amp;DI_전체데이터!$D$3:$D$722,DI_전체데이터!$AM$3:$AM$722,"")</f>
        <v>0.16387642317350337</v>
      </c>
      <c r="I28" s="44" cm="1">
        <f t="array" ref="I28">_xlfn.XLOOKUP($A28&amp;"2024Q4",DI_전체데이터!$A$3:$A$722&amp;DI_전체데이터!$D$3:$D$722,DI_전체데이터!$AM$3:$AM$722,"")</f>
        <v>0.64488309165298296</v>
      </c>
      <c r="J28" s="44" cm="1">
        <f t="array" ref="J28">_xlfn.XLOOKUP($A28&amp;"2025Q1",DI_전체데이터!$A$3:$A$722&amp;DI_전체데이터!$D$3:$D$722,DI_전체데이터!$AM$3:$AM$722,"")</f>
        <v>1.347146554363716</v>
      </c>
      <c r="K28" s="44" cm="1">
        <f t="array" ref="K28">_xlfn.XLOOKUP($A28&amp;"2025Q2",DI_전체데이터!$A$3:$A$722&amp;DI_전체데이터!$D$3:$D$722,DI_전체데이터!$AM$3:$AM$722,"")</f>
        <v>1.1820536148787046</v>
      </c>
      <c r="L28" s="44" cm="1">
        <f t="array" ref="L28">_xlfn.XLOOKUP($A28&amp;"2025Q3",DI_전체데이터!$A$3:$A$722&amp;DI_전체데이터!$D$3:$D$722,DI_전체데이터!$AM$3:$AM$722,"")</f>
        <v>4.1355846069394104</v>
      </c>
      <c r="M28" s="45" cm="1">
        <f t="array" ref="M28">_xlfn.XLOOKUP($A28&amp;"2025Q4",DI_전체데이터!$A$3:$A$722&amp;DI_전체데이터!$D$3:$D$722,DI_전체데이터!$AM$3:$AM$722,"")</f>
        <v>2.0139138512079011</v>
      </c>
    </row>
    <row r="29" spans="1:13" ht="13.15" customHeight="1" x14ac:dyDescent="0.3">
      <c r="A29" s="52" t="s">
        <v>121</v>
      </c>
      <c r="B29" s="43" cm="1">
        <f t="array" ref="B29">_xlfn.XLOOKUP($A29&amp;"2023Q1",DI_전체데이터!$A$3:$A$722&amp;DI_전체데이터!$D$3:$D$722,DI_전체데이터!$AM$3:$AM$722,"")</f>
        <v>-1.5516597705741253</v>
      </c>
      <c r="C29" s="44" cm="1">
        <f t="array" ref="C29">_xlfn.XLOOKUP($A29&amp;"2023Q2",DI_전체데이터!$A$3:$A$722&amp;DI_전체데이터!$D$3:$D$722,DI_전체데이터!$AM$3:$AM$722,"")</f>
        <v>-1.1450809266006905</v>
      </c>
      <c r="D29" s="44" cm="1">
        <f t="array" ref="D29">_xlfn.XLOOKUP($A29&amp;"2023Q3",DI_전체데이터!$A$3:$A$722&amp;DI_전체데이터!$D$3:$D$722,DI_전체데이터!$AM$3:$AM$722,"")</f>
        <v>-0.32514265705150908</v>
      </c>
      <c r="E29" s="44" cm="1">
        <f t="array" ref="E29">_xlfn.XLOOKUP($A29&amp;"2023Q4",DI_전체데이터!$A$3:$A$722&amp;DI_전체데이터!$D$3:$D$722,DI_전체데이터!$AM$3:$AM$722,"")</f>
        <v>-0.17616606585441102</v>
      </c>
      <c r="F29" s="44" cm="1">
        <f t="array" ref="F29">_xlfn.XLOOKUP($A29&amp;"2024Q1",DI_전체데이터!$A$3:$A$722&amp;DI_전체데이터!$D$3:$D$722,DI_전체데이터!$AM$3:$AM$722,"")</f>
        <v>-2.4306331457796597</v>
      </c>
      <c r="G29" s="44" cm="1">
        <f t="array" ref="G29">_xlfn.XLOOKUP($A29&amp;"2024Q2",DI_전체데이터!$A$3:$A$722&amp;DI_전체데이터!$D$3:$D$722,DI_전체데이터!$AM$3:$AM$722,"")</f>
        <v>-1.2121826213886471</v>
      </c>
      <c r="H29" s="44" cm="1">
        <f t="array" ref="H29">_xlfn.XLOOKUP($A29&amp;"2024Q3",DI_전체데이터!$A$3:$A$722&amp;DI_전체데이터!$D$3:$D$722,DI_전체데이터!$AM$3:$AM$722,"")</f>
        <v>-0.47745473441954533</v>
      </c>
      <c r="I29" s="44" cm="1">
        <f t="array" ref="I29">_xlfn.XLOOKUP($A29&amp;"2024Q4",DI_전체데이터!$A$3:$A$722&amp;DI_전체데이터!$D$3:$D$722,DI_전체데이터!$AM$3:$AM$722,"")</f>
        <v>-0.26836517374946633</v>
      </c>
      <c r="J29" s="44" cm="1">
        <f t="array" ref="J29">_xlfn.XLOOKUP($A29&amp;"2025Q1",DI_전체데이터!$A$3:$A$722&amp;DI_전체데이터!$D$3:$D$722,DI_전체데이터!$AM$3:$AM$722,"")</f>
        <v>0.74528994181526154</v>
      </c>
      <c r="K29" s="44" cm="1">
        <f t="array" ref="K29">_xlfn.XLOOKUP($A29&amp;"2025Q2",DI_전체데이터!$A$3:$A$722&amp;DI_전체데이터!$D$3:$D$722,DI_전체데이터!$AM$3:$AM$722,"")</f>
        <v>0.71583126984100487</v>
      </c>
      <c r="L29" s="44" cm="1">
        <f t="array" ref="L29">_xlfn.XLOOKUP($A29&amp;"2025Q3",DI_전체데이터!$A$3:$A$722&amp;DI_전체데이터!$D$3:$D$722,DI_전체데이터!$AM$3:$AM$722,"")</f>
        <v>0.58930886763588963</v>
      </c>
      <c r="M29" s="45" cm="1">
        <f t="array" ref="M29">_xlfn.XLOOKUP($A29&amp;"2025Q4",DI_전체데이터!$A$3:$A$722&amp;DI_전체데이터!$D$3:$D$722,DI_전체데이터!$AM$3:$AM$722,"")</f>
        <v>7.7046733320676186E-2</v>
      </c>
    </row>
    <row r="30" spans="1:13" ht="13.15" customHeight="1" x14ac:dyDescent="0.3">
      <c r="A30" s="52" t="s">
        <v>127</v>
      </c>
      <c r="B30" s="43" cm="1">
        <f t="array" ref="B30">_xlfn.XLOOKUP($A30&amp;"2023Q1",DI_전체데이터!$A$3:$A$722&amp;DI_전체데이터!$D$3:$D$722,DI_전체데이터!$AM$3:$AM$722,"")</f>
        <v>0.85156380340926086</v>
      </c>
      <c r="C30" s="44" cm="1">
        <f t="array" ref="C30">_xlfn.XLOOKUP($A30&amp;"2023Q2",DI_전체데이터!$A$3:$A$722&amp;DI_전체데이터!$D$3:$D$722,DI_전체데이터!$AM$3:$AM$722,"")</f>
        <v>1.5854945926896977</v>
      </c>
      <c r="D30" s="44" cm="1">
        <f t="array" ref="D30">_xlfn.XLOOKUP($A30&amp;"2023Q3",DI_전체데이터!$A$3:$A$722&amp;DI_전체데이터!$D$3:$D$722,DI_전체데이터!$AM$3:$AM$722,"")</f>
        <v>2.5077941812965077</v>
      </c>
      <c r="E30" s="44" cm="1">
        <f t="array" ref="E30">_xlfn.XLOOKUP($A30&amp;"2023Q4",DI_전체데이터!$A$3:$A$722&amp;DI_전체데이터!$D$3:$D$722,DI_전체데이터!$AM$3:$AM$722,"")</f>
        <v>1.4306535585244859</v>
      </c>
      <c r="F30" s="44" cm="1">
        <f t="array" ref="F30">_xlfn.XLOOKUP($A30&amp;"2024Q1",DI_전체데이터!$A$3:$A$722&amp;DI_전체데이터!$D$3:$D$722,DI_전체데이터!$AM$3:$AM$722,"")</f>
        <v>-1.1617842816346227</v>
      </c>
      <c r="G30" s="44" cm="1">
        <f t="array" ref="G30">_xlfn.XLOOKUP($A30&amp;"2024Q2",DI_전체데이터!$A$3:$A$722&amp;DI_전체데이터!$D$3:$D$722,DI_전체데이터!$AM$3:$AM$722,"")</f>
        <v>-0.77459666924148229</v>
      </c>
      <c r="H30" s="44" cm="1">
        <f t="array" ref="H30">_xlfn.XLOOKUP($A30&amp;"2024Q3",DI_전체데이터!$A$3:$A$722&amp;DI_전체데이터!$D$3:$D$722,DI_전체데이터!$AM$3:$AM$722,"")</f>
        <v>-2.5680658569337131</v>
      </c>
      <c r="I30" s="44" cm="1">
        <f t="array" ref="I30">_xlfn.XLOOKUP($A30&amp;"2024Q4",DI_전체데이터!$A$3:$A$722&amp;DI_전체데이터!$D$3:$D$722,DI_전체데이터!$AM$3:$AM$722,"")</f>
        <v>-0.5519628844211929</v>
      </c>
      <c r="J30" s="44" cm="1">
        <f t="array" ref="J30">_xlfn.XLOOKUP($A30&amp;"2025Q1",DI_전체데이터!$A$3:$A$722&amp;DI_전체데이터!$D$3:$D$722,DI_전체데이터!$AM$3:$AM$722,"")</f>
        <v>0.79040428826067755</v>
      </c>
      <c r="K30" s="44" cm="1">
        <f t="array" ref="K30">_xlfn.XLOOKUP($A30&amp;"2025Q2",DI_전체데이터!$A$3:$A$722&amp;DI_전체데이터!$D$3:$D$722,DI_전체데이터!$AM$3:$AM$722,"")</f>
        <v>-0.37449280629954762</v>
      </c>
      <c r="L30" s="44" cm="1">
        <f t="array" ref="L30">_xlfn.XLOOKUP($A30&amp;"2025Q3",DI_전체데이터!$A$3:$A$722&amp;DI_전체데이터!$D$3:$D$722,DI_전체데이터!$AM$3:$AM$722,"")</f>
        <v>-1.1888943107617047</v>
      </c>
      <c r="M30" s="45" cm="1">
        <f t="array" ref="M30">_xlfn.XLOOKUP($A30&amp;"2025Q4",DI_전체데이터!$A$3:$A$722&amp;DI_전체데이터!$D$3:$D$722,DI_전체데이터!$AM$3:$AM$722,"")</f>
        <v>1.0413207364828461</v>
      </c>
    </row>
    <row r="31" spans="1:13" ht="13.15" customHeight="1" x14ac:dyDescent="0.3">
      <c r="A31" s="52" t="s">
        <v>126</v>
      </c>
      <c r="B31" s="43" cm="1">
        <f t="array" ref="B31">_xlfn.XLOOKUP($A31&amp;"2023Q1",DI_전체데이터!$A$3:$A$722&amp;DI_전체데이터!$D$3:$D$722,DI_전체데이터!$AM$3:$AM$722,"")</f>
        <v>-0.17616606585441102</v>
      </c>
      <c r="C31" s="44" cm="1">
        <f t="array" ref="C31">_xlfn.XLOOKUP($A31&amp;"2023Q2",DI_전체데이터!$A$3:$A$722&amp;DI_전체데이터!$D$3:$D$722,DI_전체데이터!$AM$3:$AM$722,"")</f>
        <v>-0.17616606585441102</v>
      </c>
      <c r="D31" s="44" cm="1">
        <f t="array" ref="D31">_xlfn.XLOOKUP($A31&amp;"2023Q3",DI_전체데이터!$A$3:$A$722&amp;DI_전체데이터!$D$3:$D$722,DI_전체데이터!$AM$3:$AM$722,"")</f>
        <v>-0.17616606585441102</v>
      </c>
      <c r="E31" s="44" cm="1">
        <f t="array" ref="E31">_xlfn.XLOOKUP($A31&amp;"2023Q4",DI_전체데이터!$A$3:$A$722&amp;DI_전체데이터!$D$3:$D$722,DI_전체데이터!$AM$3:$AM$722,"")</f>
        <v>-0.17616606585441102</v>
      </c>
      <c r="F31" s="44" cm="1">
        <f t="array" ref="F31">_xlfn.XLOOKUP($A31&amp;"2024Q1",DI_전체데이터!$A$3:$A$722&amp;DI_전체데이터!$D$3:$D$722,DI_전체데이터!$AM$3:$AM$722,"")</f>
        <v>-0.77459666924148229</v>
      </c>
      <c r="G31" s="44" cm="1">
        <f t="array" ref="G31">_xlfn.XLOOKUP($A31&amp;"2024Q2",DI_전체데이터!$A$3:$A$722&amp;DI_전체데이터!$D$3:$D$722,DI_전체데이터!$AM$3:$AM$722,"")</f>
        <v>-0.77459666924148229</v>
      </c>
      <c r="H31" s="44" cm="1">
        <f t="array" ref="H31">_xlfn.XLOOKUP($A31&amp;"2024Q3",DI_전체데이터!$A$3:$A$722&amp;DI_전체데이터!$D$3:$D$722,DI_전체데이터!$AM$3:$AM$722,"")</f>
        <v>-0.77459666924148229</v>
      </c>
      <c r="I31" s="44" cm="1">
        <f t="array" ref="I31">_xlfn.XLOOKUP($A31&amp;"2024Q4",DI_전체데이터!$A$3:$A$722&amp;DI_전체데이터!$D$3:$D$722,DI_전체데이터!$AM$3:$AM$722,"")</f>
        <v>-0.77459666924148229</v>
      </c>
      <c r="J31" s="44" cm="1">
        <f t="array" ref="J31">_xlfn.XLOOKUP($A31&amp;"2025Q1",DI_전체데이터!$A$3:$A$722&amp;DI_전체데이터!$D$3:$D$722,DI_전체데이터!$AM$3:$AM$722,"")</f>
        <v>-1.1211461167919601</v>
      </c>
      <c r="K31" s="44" cm="1">
        <f t="array" ref="K31">_xlfn.XLOOKUP($A31&amp;"2025Q2",DI_전체데이터!$A$3:$A$722&amp;DI_전체데이터!$D$3:$D$722,DI_전체데이터!$AM$3:$AM$722,"")</f>
        <v>-0.41403933560541228</v>
      </c>
      <c r="L31" s="44" cm="1">
        <f t="array" ref="L31">_xlfn.XLOOKUP($A31&amp;"2025Q3",DI_전체데이터!$A$3:$A$722&amp;DI_전체데이터!$D$3:$D$722,DI_전체데이터!$AM$3:$AM$722,"")</f>
        <v>-0.41403933560541228</v>
      </c>
      <c r="M31" s="45" cm="1">
        <f t="array" ref="M31">_xlfn.XLOOKUP($A31&amp;"2025Q4",DI_전체데이터!$A$3:$A$722&amp;DI_전체데이터!$D$3:$D$722,DI_전체데이터!$AM$3:$AM$722,"")</f>
        <v>0.29306744558113529</v>
      </c>
    </row>
    <row r="32" spans="1:13" ht="13.15" customHeight="1" x14ac:dyDescent="0.3">
      <c r="A32" s="52" t="s">
        <v>122</v>
      </c>
      <c r="B32" s="43" cm="1">
        <f t="array" ref="B32">_xlfn.XLOOKUP($A32&amp;"2023Q1",DI_전체데이터!$A$3:$A$722&amp;DI_전체데이터!$D$3:$D$722,DI_전체데이터!$AM$3:$AM$722,"")</f>
        <v>-0.17616606585441102</v>
      </c>
      <c r="C32" s="44" cm="1">
        <f t="array" ref="C32">_xlfn.XLOOKUP($A32&amp;"2023Q2",DI_전체데이터!$A$3:$A$722&amp;DI_전체데이터!$D$3:$D$722,DI_전체데이터!$AM$3:$AM$722,"")</f>
        <v>2.2748361347142598</v>
      </c>
      <c r="D32" s="44" cm="1">
        <f t="array" ref="D32">_xlfn.XLOOKUP($A32&amp;"2023Q3",DI_전체데이터!$A$3:$A$722&amp;DI_전체데이터!$D$3:$D$722,DI_전체데이터!$AM$3:$AM$722,"")</f>
        <v>-1.1699251374924871</v>
      </c>
      <c r="E32" s="44" cm="1">
        <f t="array" ref="E32">_xlfn.XLOOKUP($A32&amp;"2023Q4",DI_전체데이터!$A$3:$A$722&amp;DI_전체데이터!$D$3:$D$722,DI_전체데이터!$AM$3:$AM$722,"")</f>
        <v>-0.11563302074794692</v>
      </c>
      <c r="F32" s="44" cm="1">
        <f t="array" ref="F32">_xlfn.XLOOKUP($A32&amp;"2024Q1",DI_전체데이터!$A$3:$A$722&amp;DI_전체데이터!$D$3:$D$722,DI_전체데이터!$AM$3:$AM$722,"")</f>
        <v>0.56474084411998482</v>
      </c>
      <c r="G32" s="44" cm="1">
        <f t="array" ref="G32">_xlfn.XLOOKUP($A32&amp;"2024Q2",DI_전체데이터!$A$3:$A$722&amp;DI_전체데이터!$D$3:$D$722,DI_전체데이터!$AM$3:$AM$722,"")</f>
        <v>1.1163027595415767</v>
      </c>
      <c r="H32" s="44" cm="1">
        <f t="array" ref="H32">_xlfn.XLOOKUP($A32&amp;"2024Q3",DI_전체데이터!$A$3:$A$722&amp;DI_전체데이터!$D$3:$D$722,DI_전체데이터!$AM$3:$AM$722,"")</f>
        <v>1.7349662160813077</v>
      </c>
      <c r="I32" s="44" cm="1">
        <f t="array" ref="I32">_xlfn.XLOOKUP($A32&amp;"2024Q4",DI_전체데이터!$A$3:$A$722&amp;DI_전체데이터!$D$3:$D$722,DI_전체데이터!$AM$3:$AM$722,"")</f>
        <v>1.6217163140331661</v>
      </c>
      <c r="J32" s="44" cm="1">
        <f t="array" ref="J32">_xlfn.XLOOKUP($A32&amp;"2025Q1",DI_전체데이터!$A$3:$A$722&amp;DI_전체데이터!$D$3:$D$722,DI_전체데이터!$AM$3:$AM$722,"")</f>
        <v>-0.24816228131170479</v>
      </c>
      <c r="K32" s="44" cm="1">
        <f t="array" ref="K32">_xlfn.XLOOKUP($A32&amp;"2025Q2",DI_전체데이터!$A$3:$A$722&amp;DI_전체데이터!$D$3:$D$722,DI_전체데이터!$AM$3:$AM$722,"")</f>
        <v>-0.86045158390896637</v>
      </c>
      <c r="L32" s="44" cm="1">
        <f t="array" ref="L32">_xlfn.XLOOKUP($A32&amp;"2025Q3",DI_전체데이터!$A$3:$A$722&amp;DI_전체데이터!$D$3:$D$722,DI_전체데이터!$AM$3:$AM$722,"")</f>
        <v>-0.70244467842736213</v>
      </c>
      <c r="M32" s="45" cm="1">
        <f t="array" ref="M32">_xlfn.XLOOKUP($A32&amp;"2025Q4",DI_전체데이터!$A$3:$A$722&amp;DI_전체데이터!$D$3:$D$722,DI_전체데이터!$AM$3:$AM$722,"")</f>
        <v>-1.753021091137815</v>
      </c>
    </row>
    <row r="33" spans="1:13" ht="13.15" customHeight="1" x14ac:dyDescent="0.3">
      <c r="A33" s="52" t="s">
        <v>129</v>
      </c>
      <c r="B33" s="43" cm="1">
        <f t="array" ref="B33">_xlfn.XLOOKUP($A33&amp;"2023Q1",DI_전체데이터!$A$3:$A$722&amp;DI_전체데이터!$D$3:$D$722,DI_전체데이터!$AM$3:$AM$722,"")</f>
        <v>-0.17616606585441102</v>
      </c>
      <c r="C33" s="44" cm="1">
        <f t="array" ref="C33">_xlfn.XLOOKUP($A33&amp;"2023Q2",DI_전체데이터!$A$3:$A$722&amp;DI_전체데이터!$D$3:$D$722,DI_전체데이터!$AM$3:$AM$722,"")</f>
        <v>1.1400599391147974</v>
      </c>
      <c r="D33" s="44" cm="1">
        <f t="array" ref="D33">_xlfn.XLOOKUP($A33&amp;"2023Q3",DI_전체데이터!$A$3:$A$722&amp;DI_전체데이터!$D$3:$D$722,DI_전체데이터!$AM$3:$AM$722,"")</f>
        <v>-0.17616606585441102</v>
      </c>
      <c r="E33" s="44" cm="1">
        <f t="array" ref="E33">_xlfn.XLOOKUP($A33&amp;"2023Q4",DI_전체데이터!$A$3:$A$722&amp;DI_전체데이터!$D$3:$D$722,DI_전체데이터!$AM$3:$AM$722,"")</f>
        <v>1.468076082246266</v>
      </c>
      <c r="F33" s="44" cm="1">
        <f t="array" ref="F33">_xlfn.XLOOKUP($A33&amp;"2024Q1",DI_전체데이터!$A$3:$A$722&amp;DI_전체데이터!$D$3:$D$722,DI_전체데이터!$AM$3:$AM$722,"")</f>
        <v>-0.77459666924148229</v>
      </c>
      <c r="G33" s="44" cm="1">
        <f t="array" ref="G33">_xlfn.XLOOKUP($A33&amp;"2024Q2",DI_전체데이터!$A$3:$A$722&amp;DI_전체데이터!$D$3:$D$722,DI_전체데이터!$AM$3:$AM$722,"")</f>
        <v>-0.39722952226805996</v>
      </c>
      <c r="H33" s="44" cm="1">
        <f t="array" ref="H33">_xlfn.XLOOKUP($A33&amp;"2024Q3",DI_전체데이터!$A$3:$A$722&amp;DI_전체데이터!$D$3:$D$722,DI_전체데이터!$AM$3:$AM$722,"")</f>
        <v>-0.77459666924148229</v>
      </c>
      <c r="I33" s="44" cm="1">
        <f t="array" ref="I33">_xlfn.XLOOKUP($A33&amp;"2024Q4",DI_전체데이터!$A$3:$A$722&amp;DI_전체데이터!$D$3:$D$722,DI_전체데이터!$AM$3:$AM$722,"")</f>
        <v>-1.2032907246914857</v>
      </c>
      <c r="J33" s="44" cm="1">
        <f t="array" ref="J33">_xlfn.XLOOKUP($A33&amp;"2025Q1",DI_전체데이터!$A$3:$A$722&amp;DI_전체데이터!$D$3:$D$722,DI_전체데이터!$AM$3:$AM$722,"")</f>
        <v>-1.4432868944819539</v>
      </c>
      <c r="K33" s="44" cm="1">
        <f t="array" ref="K33">_xlfn.XLOOKUP($A33&amp;"2025Q2",DI_전체데이터!$A$3:$A$722&amp;DI_전체데이터!$D$3:$D$722,DI_전체데이터!$AM$3:$AM$722,"")</f>
        <v>-1.0426759286587446</v>
      </c>
      <c r="L33" s="44" cm="1">
        <f t="array" ref="L33">_xlfn.XLOOKUP($A33&amp;"2025Q3",DI_전체데이터!$A$3:$A$722&amp;DI_전체데이터!$D$3:$D$722,DI_전체데이터!$AM$3:$AM$722,"")</f>
        <v>-1.0242463724496438</v>
      </c>
      <c r="M33" s="45" cm="1">
        <f t="array" ref="M33">_xlfn.XLOOKUP($A33&amp;"2025Q4",DI_전체데이터!$A$3:$A$722&amp;DI_전체데이터!$D$3:$D$722,DI_전체데이터!$AM$3:$AM$722,"")</f>
        <v>-1.0550893914246118</v>
      </c>
    </row>
    <row r="34" spans="1:13" ht="13.15" customHeight="1" x14ac:dyDescent="0.3">
      <c r="A34" s="53" t="s">
        <v>128</v>
      </c>
      <c r="B34" s="46" cm="1">
        <f t="array" ref="B34">_xlfn.XLOOKUP($A34&amp;"2023Q1",DI_전체데이터!$A$3:$A$722&amp;DI_전체데이터!$D$3:$D$722,DI_전체데이터!$AM$3:$AM$722,"")</f>
        <v>-0.17616606585441102</v>
      </c>
      <c r="C34" s="47" cm="1">
        <f t="array" ref="C34">_xlfn.XLOOKUP($A34&amp;"2023Q2",DI_전체데이터!$A$3:$A$722&amp;DI_전체데이터!$D$3:$D$722,DI_전체데이터!$AM$3:$AM$722,"")</f>
        <v>-0.83250432932100771</v>
      </c>
      <c r="D34" s="47" cm="1">
        <f t="array" ref="D34">_xlfn.XLOOKUP($A34&amp;"2023Q3",DI_전체데이터!$A$3:$A$722&amp;DI_전체데이터!$D$3:$D$722,DI_전체데이터!$AM$3:$AM$722,"")</f>
        <v>1.290660392428207</v>
      </c>
      <c r="E34" s="47" cm="1">
        <f t="array" ref="E34">_xlfn.XLOOKUP($A34&amp;"2023Q4",DI_전체데이터!$A$3:$A$722&amp;DI_전체데이터!$D$3:$D$722,DI_전체데이터!$AM$3:$AM$722,"")</f>
        <v>-0.58359647482881027</v>
      </c>
      <c r="F34" s="47" cm="1">
        <f t="array" ref="F34">_xlfn.XLOOKUP($A34&amp;"2024Q1",DI_전체데이터!$A$3:$A$722&amp;DI_전체데이터!$D$3:$D$722,DI_전체데이터!$AM$3:$AM$722,"")</f>
        <v>-0.62347886526831997</v>
      </c>
      <c r="G34" s="47" cm="1">
        <f t="array" ref="G34">_xlfn.XLOOKUP($A34&amp;"2024Q2",DI_전체데이터!$A$3:$A$722&amp;DI_전체데이터!$D$3:$D$722,DI_전체데이터!$AM$3:$AM$722,"")</f>
        <v>0.83949491487423344</v>
      </c>
      <c r="H34" s="47" cm="1">
        <f t="array" ref="H34">_xlfn.XLOOKUP($A34&amp;"2024Q3",DI_전체데이터!$A$3:$A$722&amp;DI_전체데이터!$D$3:$D$722,DI_전체데이터!$AM$3:$AM$722,"")</f>
        <v>-0.8525060251319847</v>
      </c>
      <c r="I34" s="47" cm="1">
        <f t="array" ref="I34">_xlfn.XLOOKUP($A34&amp;"2024Q4",DI_전체데이터!$A$3:$A$722&amp;DI_전체데이터!$D$3:$D$722,DI_전체데이터!$AM$3:$AM$722,"")</f>
        <v>-2.1810359661651932</v>
      </c>
      <c r="J34" s="47" cm="1">
        <f t="array" ref="J34">_xlfn.XLOOKUP($A34&amp;"2025Q1",DI_전체데이터!$A$3:$A$722&amp;DI_전체데이터!$D$3:$D$722,DI_전체데이터!$AM$3:$AM$722,"")</f>
        <v>0.72230221613188628</v>
      </c>
      <c r="K34" s="47" cm="1">
        <f t="array" ref="K34">_xlfn.XLOOKUP($A34&amp;"2025Q2",DI_전체데이터!$A$3:$A$722&amp;DI_전체데이터!$D$3:$D$722,DI_전체데이터!$AM$3:$AM$722,"")</f>
        <v>-0.67097717003498103</v>
      </c>
      <c r="L34" s="47" cm="1">
        <f t="array" ref="L34">_xlfn.XLOOKUP($A34&amp;"2025Q3",DI_전체데이터!$A$3:$A$722&amp;DI_전체데이터!$D$3:$D$722,DI_전체데이터!$AM$3:$AM$722,"")</f>
        <v>-1.3690407375500615</v>
      </c>
      <c r="M34" s="48" cm="1">
        <f t="array" ref="M34">_xlfn.XLOOKUP($A34&amp;"2025Q4",DI_전체데이터!$A$3:$A$722&amp;DI_전체데이터!$D$3:$D$722,DI_전체데이터!$AM$3:$AM$722,"")</f>
        <v>-1.0223601720847797</v>
      </c>
    </row>
    <row r="35" spans="1:13" ht="4.1500000000000004" customHeight="1" x14ac:dyDescent="0.3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ht="13.15" customHeight="1" x14ac:dyDescent="0.3">
      <c r="A36" s="52" t="s">
        <v>146</v>
      </c>
      <c r="B36" s="40" cm="1">
        <f t="array" ref="B36">_xlfn.XLOOKUP($A36&amp;"2023Q1",DI_전체데이터!$A$3:$A$722&amp;DI_전체데이터!$D$3:$D$722,DI_전체데이터!$AM$3:$AM$722,"")</f>
        <v>-0.5970893948874566</v>
      </c>
      <c r="C36" s="41" cm="1">
        <f t="array" ref="C36">_xlfn.XLOOKUP($A36&amp;"2023Q2",DI_전체데이터!$A$3:$A$722&amp;DI_전체데이터!$D$3:$D$722,DI_전체데이터!$AM$3:$AM$722,"")</f>
        <v>-0.24382092987701562</v>
      </c>
      <c r="D36" s="41" cm="1">
        <f t="array" ref="D36">_xlfn.XLOOKUP($A36&amp;"2023Q3",DI_전체데이터!$A$3:$A$722&amp;DI_전체데이터!$D$3:$D$722,DI_전체데이터!$AM$3:$AM$722,"")</f>
        <v>-1.7837393782129274</v>
      </c>
      <c r="E36" s="41" cm="1">
        <f t="array" ref="E36">_xlfn.XLOOKUP($A36&amp;"2023Q4",DI_전체데이터!$A$3:$A$722&amp;DI_전체데이터!$D$3:$D$722,DI_전체데이터!$AM$3:$AM$722,"")</f>
        <v>-0.6136922942395151</v>
      </c>
      <c r="F36" s="41" cm="1">
        <f t="array" ref="F36">_xlfn.XLOOKUP($A36&amp;"2024Q1",DI_전체데이터!$A$3:$A$722&amp;DI_전체데이터!$D$3:$D$722,DI_전체데이터!$AM$3:$AM$722,"")</f>
        <v>-0.90855803823248626</v>
      </c>
      <c r="G36" s="41" cm="1">
        <f t="array" ref="G36">_xlfn.XLOOKUP($A36&amp;"2024Q2",DI_전체데이터!$A$3:$A$722&amp;DI_전체데이터!$D$3:$D$722,DI_전체데이터!$AM$3:$AM$722,"")</f>
        <v>-1.178206145074713</v>
      </c>
      <c r="H36" s="41" cm="1">
        <f t="array" ref="H36">_xlfn.XLOOKUP($A36&amp;"2024Q3",DI_전체데이터!$A$3:$A$722&amp;DI_전체데이터!$D$3:$D$722,DI_전체데이터!$AM$3:$AM$722,"")</f>
        <v>8.7793889223772847E-3</v>
      </c>
      <c r="I36" s="41" cm="1">
        <f t="array" ref="I36">_xlfn.XLOOKUP($A36&amp;"2024Q4",DI_전체데이터!$A$3:$A$722&amp;DI_전체데이터!$D$3:$D$722,DI_전체데이터!$AM$3:$AM$722,"")</f>
        <v>-1.112494770422702</v>
      </c>
      <c r="J36" s="41" cm="1">
        <f t="array" ref="J36">_xlfn.XLOOKUP($A36&amp;"2025Q1",DI_전체데이터!$A$3:$A$722&amp;DI_전체데이터!$D$3:$D$722,DI_전체데이터!$AM$3:$AM$722,"")</f>
        <v>0.13782893244949534</v>
      </c>
      <c r="K36" s="41" cm="1">
        <f t="array" ref="K36">_xlfn.XLOOKUP($A36&amp;"2025Q2",DI_전체데이터!$A$3:$A$722&amp;DI_전체데이터!$D$3:$D$722,DI_전체데이터!$AM$3:$AM$722,"")</f>
        <v>1.7900687409155167</v>
      </c>
      <c r="L36" s="41" cm="1">
        <f t="array" ref="L36">_xlfn.XLOOKUP($A36&amp;"2025Q3",DI_전체데이터!$A$3:$A$722&amp;DI_전체데이터!$D$3:$D$722,DI_전체데이터!$AM$3:$AM$722,"")</f>
        <v>-1.8546387947439733</v>
      </c>
      <c r="M36" s="42" cm="1">
        <f t="array" ref="M36">_xlfn.XLOOKUP($A36&amp;"2025Q4",DI_전체데이터!$A$3:$A$722&amp;DI_전체데이터!$D$3:$D$722,DI_전체데이터!$AM$3:$AM$722,"")</f>
        <v>-0.13822429430893057</v>
      </c>
    </row>
    <row r="37" spans="1:13" ht="13.15" customHeight="1" x14ac:dyDescent="0.3">
      <c r="A37" s="52" t="s">
        <v>149</v>
      </c>
      <c r="B37" s="43" cm="1">
        <f t="array" ref="B37">_xlfn.XLOOKUP($A37&amp;"2023Q1",DI_전체데이터!$A$3:$A$722&amp;DI_전체데이터!$D$3:$D$722,DI_전체데이터!$AM$3:$AM$722,"")</f>
        <v>0.40424151075469172</v>
      </c>
      <c r="C37" s="44" cm="1">
        <f t="array" ref="C37">_xlfn.XLOOKUP($A37&amp;"2023Q2",DI_전체데이터!$A$3:$A$722&amp;DI_전체데이터!$D$3:$D$722,DI_전체데이터!$AM$3:$AM$722,"")</f>
        <v>-1.802495566831678</v>
      </c>
      <c r="D37" s="44" cm="1">
        <f t="array" ref="D37">_xlfn.XLOOKUP($A37&amp;"2023Q3",DI_전체데이터!$A$3:$A$722&amp;DI_전체데이터!$D$3:$D$722,DI_전체데이터!$AM$3:$AM$722,"")</f>
        <v>-1.3014978262093329</v>
      </c>
      <c r="E37" s="44" cm="1">
        <f t="array" ref="E37">_xlfn.XLOOKUP($A37&amp;"2023Q4",DI_전체데이터!$A$3:$A$722&amp;DI_전체데이터!$D$3:$D$722,DI_전체데이터!$AM$3:$AM$722,"")</f>
        <v>-1.6047968963806891</v>
      </c>
      <c r="F37" s="44" cm="1">
        <f t="array" ref="F37">_xlfn.XLOOKUP($A37&amp;"2024Q1",DI_전체데이터!$A$3:$A$722&amp;DI_전체데이터!$D$3:$D$722,DI_전체데이터!$AM$3:$AM$722,"")</f>
        <v>0.36008264922793143</v>
      </c>
      <c r="G37" s="44" cm="1">
        <f t="array" ref="G37">_xlfn.XLOOKUP($A37&amp;"2024Q2",DI_전체데이터!$A$3:$A$722&amp;DI_전체데이터!$D$3:$D$722,DI_전체데이터!$AM$3:$AM$722,"")</f>
        <v>-0.21673058987207966</v>
      </c>
      <c r="H37" s="44" cm="1">
        <f t="array" ref="H37">_xlfn.XLOOKUP($A37&amp;"2024Q3",DI_전체데이터!$A$3:$A$722&amp;DI_전체데이터!$D$3:$D$722,DI_전체데이터!$AM$3:$AM$722,"")</f>
        <v>-0.22637835166632608</v>
      </c>
      <c r="I37" s="44" cm="1">
        <f t="array" ref="I37">_xlfn.XLOOKUP($A37&amp;"2024Q4",DI_전체데이터!$A$3:$A$722&amp;DI_전체데이터!$D$3:$D$722,DI_전체데이터!$AM$3:$AM$722,"")</f>
        <v>-0.3991840624238514</v>
      </c>
      <c r="J37" s="44" cm="1">
        <f t="array" ref="J37">_xlfn.XLOOKUP($A37&amp;"2025Q1",DI_전체데이터!$A$3:$A$722&amp;DI_전체데이터!$D$3:$D$722,DI_전체데이터!$AM$3:$AM$722,"")</f>
        <v>-1.1759308555054333</v>
      </c>
      <c r="K37" s="44" cm="1">
        <f t="array" ref="K37">_xlfn.XLOOKUP($A37&amp;"2025Q2",DI_전체데이터!$A$3:$A$722&amp;DI_전체데이터!$D$3:$D$722,DI_전체데이터!$AM$3:$AM$722,"")</f>
        <v>-2.8382738406699941</v>
      </c>
      <c r="L37" s="44" cm="1">
        <f t="array" ref="L37">_xlfn.XLOOKUP($A37&amp;"2025Q3",DI_전체데이터!$A$3:$A$722&amp;DI_전체데이터!$D$3:$D$722,DI_전체데이터!$AM$3:$AM$722,"")</f>
        <v>-3.4009794862885467</v>
      </c>
      <c r="M37" s="45" cm="1">
        <f t="array" ref="M37">_xlfn.XLOOKUP($A37&amp;"2025Q4",DI_전체데이터!$A$3:$A$722&amp;DI_전체데이터!$D$3:$D$722,DI_전체데이터!$AM$3:$AM$722,"")</f>
        <v>-3.1390242612175667</v>
      </c>
    </row>
    <row r="38" spans="1:13" ht="13.15" customHeight="1" x14ac:dyDescent="0.3">
      <c r="A38" s="52" t="s">
        <v>145</v>
      </c>
      <c r="B38" s="43" cm="1">
        <f t="array" ref="B38">_xlfn.XLOOKUP($A38&amp;"2023Q1",DI_전체데이터!$A$3:$A$722&amp;DI_전체데이터!$D$3:$D$722,DI_전체데이터!$AM$3:$AM$722,"")</f>
        <v>2.0405876480578389</v>
      </c>
      <c r="C38" s="44" cm="1">
        <f t="array" ref="C38">_xlfn.XLOOKUP($A38&amp;"2023Q2",DI_전체데이터!$A$3:$A$722&amp;DI_전체데이터!$D$3:$D$722,DI_전체데이터!$AM$3:$AM$722,"")</f>
        <v>1.6561573424216496</v>
      </c>
      <c r="D38" s="44" cm="1">
        <f t="array" ref="D38">_xlfn.XLOOKUP($A38&amp;"2023Q3",DI_전체데이터!$A$3:$A$722&amp;DI_전체데이터!$D$3:$D$722,DI_전체데이터!$AM$3:$AM$722,"")</f>
        <v>3.5564613169355788</v>
      </c>
      <c r="E38" s="44" cm="1">
        <f t="array" ref="E38">_xlfn.XLOOKUP($A38&amp;"2023Q4",DI_전체데이터!$A$3:$A$722&amp;DI_전체데이터!$D$3:$D$722,DI_전체데이터!$AM$3:$AM$722,"")</f>
        <v>3.3120070004939155</v>
      </c>
      <c r="F38" s="44" cm="1">
        <f t="array" ref="F38">_xlfn.XLOOKUP($A38&amp;"2024Q1",DI_전체데이터!$A$3:$A$722&amp;DI_전체데이터!$D$3:$D$722,DI_전체데이터!$AM$3:$AM$722,"")</f>
        <v>1.4491376746189462</v>
      </c>
      <c r="G38" s="44" cm="1">
        <f t="array" ref="G38">_xlfn.XLOOKUP($A38&amp;"2024Q2",DI_전체데이터!$A$3:$A$722&amp;DI_전체데이터!$D$3:$D$722,DI_전체데이터!$AM$3:$AM$722,"")</f>
        <v>0.63244855856934978</v>
      </c>
      <c r="H38" s="44" cm="1">
        <f t="array" ref="H38">_xlfn.XLOOKUP($A38&amp;"2024Q3",DI_전체데이터!$A$3:$A$722&amp;DI_전체데이터!$D$3:$D$722,DI_전체데이터!$AM$3:$AM$722,"")</f>
        <v>0.74511125143372159</v>
      </c>
      <c r="I38" s="44" cm="1">
        <f t="array" ref="I38">_xlfn.XLOOKUP($A38&amp;"2024Q4",DI_전체데이터!$A$3:$A$722&amp;DI_전체데이터!$D$3:$D$722,DI_전체데이터!$AM$3:$AM$722,"")</f>
        <v>0.88981478328424968</v>
      </c>
      <c r="J38" s="44" cm="1">
        <f t="array" ref="J38">_xlfn.XLOOKUP($A38&amp;"2025Q1",DI_전체데이터!$A$3:$A$722&amp;DI_전체데이터!$D$3:$D$722,DI_전체데이터!$AM$3:$AM$722,"")</f>
        <v>-0.12019777212755967</v>
      </c>
      <c r="K38" s="44" cm="1">
        <f t="array" ref="K38">_xlfn.XLOOKUP($A38&amp;"2025Q2",DI_전체데이터!$A$3:$A$722&amp;DI_전체데이터!$D$3:$D$722,DI_전체데이터!$AM$3:$AM$722,"")</f>
        <v>0.33642967068562374</v>
      </c>
      <c r="L38" s="44" cm="1">
        <f t="array" ref="L38">_xlfn.XLOOKUP($A38&amp;"2025Q3",DI_전체데이터!$A$3:$A$722&amp;DI_전체데이터!$D$3:$D$722,DI_전체데이터!$AM$3:$AM$722,"")</f>
        <v>0.30135774298958318</v>
      </c>
      <c r="M38" s="45" cm="1">
        <f t="array" ref="M38">_xlfn.XLOOKUP($A38&amp;"2025Q4",DI_전체데이터!$A$3:$A$722&amp;DI_전체데이터!$D$3:$D$722,DI_전체데이터!$AM$3:$AM$722,"")</f>
        <v>-2.4741527542306518E-2</v>
      </c>
    </row>
    <row r="39" spans="1:13" ht="13.15" customHeight="1" x14ac:dyDescent="0.3">
      <c r="A39" s="52" t="s">
        <v>143</v>
      </c>
      <c r="B39" s="43" cm="1">
        <f t="array" ref="B39">_xlfn.XLOOKUP($A39&amp;"2023Q1",DI_전체데이터!$A$3:$A$722&amp;DI_전체데이터!$D$3:$D$722,DI_전체데이터!$AM$3:$AM$722,"")</f>
        <v>2.183322771218227</v>
      </c>
      <c r="C39" s="44" cm="1">
        <f t="array" ref="C39">_xlfn.XLOOKUP($A39&amp;"2023Q2",DI_전체데이터!$A$3:$A$722&amp;DI_전체데이터!$D$3:$D$722,DI_전체데이터!$AM$3:$AM$722,"")</f>
        <v>0.160339563863374</v>
      </c>
      <c r="D39" s="44" cm="1">
        <f t="array" ref="D39">_xlfn.XLOOKUP($A39&amp;"2023Q3",DI_전체데이터!$A$3:$A$722&amp;DI_전체데이터!$D$3:$D$722,DI_전체데이터!$AM$3:$AM$722,"")</f>
        <v>0.88943690334671766</v>
      </c>
      <c r="E39" s="44" cm="1">
        <f t="array" ref="E39">_xlfn.XLOOKUP($A39&amp;"2023Q4",DI_전체데이터!$A$3:$A$722&amp;DI_전체데이터!$D$3:$D$722,DI_전체데이터!$AM$3:$AM$722,"")</f>
        <v>0.82259405865499524</v>
      </c>
      <c r="F39" s="44" cm="1">
        <f t="array" ref="F39">_xlfn.XLOOKUP($A39&amp;"2024Q1",DI_전체데이터!$A$3:$A$722&amp;DI_전체데이터!$D$3:$D$722,DI_전체데이터!$AM$3:$AM$722,"")</f>
        <v>-0.51429869288251839</v>
      </c>
      <c r="G39" s="44" cm="1">
        <f t="array" ref="G39">_xlfn.XLOOKUP($A39&amp;"2024Q2",DI_전체데이터!$A$3:$A$722&amp;DI_전체데이터!$D$3:$D$722,DI_전체데이터!$AM$3:$AM$722,"")</f>
        <v>-2.2118328074985127</v>
      </c>
      <c r="H39" s="44" cm="1">
        <f t="array" ref="H39">_xlfn.XLOOKUP($A39&amp;"2024Q3",DI_전체데이터!$A$3:$A$722&amp;DI_전체데이터!$D$3:$D$722,DI_전체데이터!$AM$3:$AM$722,"")</f>
        <v>-0.2486403868206129</v>
      </c>
      <c r="I39" s="44" cm="1">
        <f t="array" ref="I39">_xlfn.XLOOKUP($A39&amp;"2024Q4",DI_전체데이터!$A$3:$A$722&amp;DI_전체데이터!$D$3:$D$722,DI_전체데이터!$AM$3:$AM$722,"")</f>
        <v>-0.10877881259714217</v>
      </c>
      <c r="J39" s="44" cm="1">
        <f t="array" ref="J39">_xlfn.XLOOKUP($A39&amp;"2025Q1",DI_전체데이터!$A$3:$A$722&amp;DI_전체데이터!$D$3:$D$722,DI_전체데이터!$AM$3:$AM$722,"")</f>
        <v>1.4948774529574287</v>
      </c>
      <c r="K39" s="44" cm="1">
        <f t="array" ref="K39">_xlfn.XLOOKUP($A39&amp;"2025Q2",DI_전체데이터!$A$3:$A$722&amp;DI_전체데이터!$D$3:$D$722,DI_전체데이터!$AM$3:$AM$722,"")</f>
        <v>0.32709120836485289</v>
      </c>
      <c r="L39" s="44" cm="1">
        <f t="array" ref="L39">_xlfn.XLOOKUP($A39&amp;"2025Q3",DI_전체데이터!$A$3:$A$722&amp;DI_전체데이터!$D$3:$D$722,DI_전체데이터!$AM$3:$AM$722,"")</f>
        <v>1.5448045811416256</v>
      </c>
      <c r="M39" s="45" cm="1">
        <f t="array" ref="M39">_xlfn.XLOOKUP($A39&amp;"2025Q4",DI_전체데이터!$A$3:$A$722&amp;DI_전체데이터!$D$3:$D$722,DI_전체데이터!$AM$3:$AM$722,"")</f>
        <v>2.1548711379638945</v>
      </c>
    </row>
    <row r="40" spans="1:13" ht="13.15" customHeight="1" x14ac:dyDescent="0.3">
      <c r="A40" s="52" t="s">
        <v>148</v>
      </c>
      <c r="B40" s="43" cm="1">
        <f t="array" ref="B40">_xlfn.XLOOKUP($A40&amp;"2023Q1",DI_전체데이터!$A$3:$A$722&amp;DI_전체데이터!$D$3:$D$722,DI_전체데이터!$AM$3:$AM$722,"")</f>
        <v>-1.0085162453173964</v>
      </c>
      <c r="C40" s="44" cm="1">
        <f t="array" ref="C40">_xlfn.XLOOKUP($A40&amp;"2023Q2",DI_전체데이터!$A$3:$A$722&amp;DI_전체데이터!$D$3:$D$722,DI_전체데이터!$AM$3:$AM$722,"")</f>
        <v>-1.2642600437609079</v>
      </c>
      <c r="D40" s="44" cm="1">
        <f t="array" ref="D40">_xlfn.XLOOKUP($A40&amp;"2023Q3",DI_전체데이터!$A$3:$A$722&amp;DI_전체데이터!$D$3:$D$722,DI_전체데이터!$AM$3:$AM$722,"")</f>
        <v>-1.389729613033762</v>
      </c>
      <c r="E40" s="44" cm="1">
        <f t="array" ref="E40">_xlfn.XLOOKUP($A40&amp;"2023Q4",DI_전체데이터!$A$3:$A$722&amp;DI_전체데이터!$D$3:$D$722,DI_전체데이터!$AM$3:$AM$722,"")</f>
        <v>-1.4359343216997069</v>
      </c>
      <c r="F40" s="44" cm="1">
        <f t="array" ref="F40">_xlfn.XLOOKUP($A40&amp;"2024Q1",DI_전체데이터!$A$3:$A$722&amp;DI_전체데이터!$D$3:$D$722,DI_전체데이터!$AM$3:$AM$722,"")</f>
        <v>1.0445818820962558</v>
      </c>
      <c r="G40" s="44" cm="1">
        <f t="array" ref="G40">_xlfn.XLOOKUP($A40&amp;"2024Q2",DI_전체데이터!$A$3:$A$722&amp;DI_전체데이터!$D$3:$D$722,DI_전체데이터!$AM$3:$AM$722,"")</f>
        <v>2.0955637926065598</v>
      </c>
      <c r="H40" s="44" cm="1">
        <f t="array" ref="H40">_xlfn.XLOOKUP($A40&amp;"2024Q3",DI_전체데이터!$A$3:$A$722&amp;DI_전체데이터!$D$3:$D$722,DI_전체데이터!$AM$3:$AM$722,"")</f>
        <v>0.95896360560824778</v>
      </c>
      <c r="I40" s="44" cm="1">
        <f t="array" ref="I40">_xlfn.XLOOKUP($A40&amp;"2024Q4",DI_전체데이터!$A$3:$A$722&amp;DI_전체데이터!$D$3:$D$722,DI_전체데이터!$AM$3:$AM$722,"")</f>
        <v>0.82456604780132414</v>
      </c>
      <c r="J40" s="44" cm="1">
        <f t="array" ref="J40">_xlfn.XLOOKUP($A40&amp;"2025Q1",DI_전체데이터!$A$3:$A$722&amp;DI_전체데이터!$D$3:$D$722,DI_전체데이터!$AM$3:$AM$722,"")</f>
        <v>1.2119939367566031</v>
      </c>
      <c r="K40" s="44" cm="1">
        <f t="array" ref="K40">_xlfn.XLOOKUP($A40&amp;"2025Q2",DI_전체데이터!$A$3:$A$722&amp;DI_전체데이터!$D$3:$D$722,DI_전체데이터!$AM$3:$AM$722,"")</f>
        <v>0.9610757078390274</v>
      </c>
      <c r="L40" s="44" cm="1">
        <f t="array" ref="L40">_xlfn.XLOOKUP($A40&amp;"2025Q3",DI_전체데이터!$A$3:$A$722&amp;DI_전체데이터!$D$3:$D$722,DI_전체데이터!$AM$3:$AM$722,"")</f>
        <v>-0.65685588576767728</v>
      </c>
      <c r="M40" s="45" cm="1">
        <f t="array" ref="M40">_xlfn.XLOOKUP($A40&amp;"2025Q4",DI_전체데이터!$A$3:$A$722&amp;DI_전체데이터!$D$3:$D$722,DI_전체데이터!$AM$3:$AM$722,"")</f>
        <v>0.44555087126735826</v>
      </c>
    </row>
    <row r="41" spans="1:13" ht="13.15" customHeight="1" x14ac:dyDescent="0.3">
      <c r="A41" s="52" t="s">
        <v>147</v>
      </c>
      <c r="B41" s="43" cm="1">
        <f t="array" ref="B41">_xlfn.XLOOKUP($A41&amp;"2023Q1",DI_전체데이터!$A$3:$A$722&amp;DI_전체데이터!$D$3:$D$722,DI_전체데이터!$AM$3:$AM$722,"")</f>
        <v>0.6210590034081187</v>
      </c>
      <c r="C41" s="44" cm="1">
        <f t="array" ref="C41">_xlfn.XLOOKUP($A41&amp;"2023Q2",DI_전체데이터!$A$3:$A$722&amp;DI_전체데이터!$D$3:$D$722,DI_전체데이터!$AM$3:$AM$722,"")</f>
        <v>-1.2916428839721874</v>
      </c>
      <c r="D41" s="44" cm="1">
        <f t="array" ref="D41">_xlfn.XLOOKUP($A41&amp;"2023Q3",DI_전체데이터!$A$3:$A$722&amp;DI_전체데이터!$D$3:$D$722,DI_전체데이터!$AM$3:$AM$722,"")</f>
        <v>0.6210590034081187</v>
      </c>
      <c r="E41" s="44" cm="1">
        <f t="array" ref="E41">_xlfn.XLOOKUP($A41&amp;"2023Q4",DI_전체데이터!$A$3:$A$722&amp;DI_전체데이터!$D$3:$D$722,DI_전체데이터!$AM$3:$AM$722,"")</f>
        <v>-0.37078158631463731</v>
      </c>
      <c r="F41" s="44" cm="1">
        <f t="array" ref="F41">_xlfn.XLOOKUP($A41&amp;"2024Q1",DI_전체데이터!$A$3:$A$722&amp;DI_전체데이터!$D$3:$D$722,DI_전체데이터!$AM$3:$AM$722,"")</f>
        <v>0.3592894465073615</v>
      </c>
      <c r="G41" s="44" cm="1">
        <f t="array" ref="G41">_xlfn.XLOOKUP($A41&amp;"2024Q2",DI_전체데이터!$A$3:$A$722&amp;DI_전체데이터!$D$3:$D$722,DI_전체데이터!$AM$3:$AM$722,"")</f>
        <v>1.4182000372983279</v>
      </c>
      <c r="H41" s="44" cm="1">
        <f t="array" ref="H41">_xlfn.XLOOKUP($A41&amp;"2024Q3",DI_전체데이터!$A$3:$A$722&amp;DI_전체데이터!$D$3:$D$722,DI_전체데이터!$AM$3:$AM$722,"")</f>
        <v>1.8897582549434264</v>
      </c>
      <c r="I41" s="44" cm="1">
        <f t="array" ref="I41">_xlfn.XLOOKUP($A41&amp;"2024Q4",DI_전체데이터!$A$3:$A$722&amp;DI_전체데이터!$D$3:$D$722,DI_전체데이터!$AM$3:$AM$722,"")</f>
        <v>2.6172357999494897</v>
      </c>
      <c r="J41" s="44" cm="1">
        <f t="array" ref="J41">_xlfn.XLOOKUP($A41&amp;"2025Q1",DI_전체데이터!$A$3:$A$722&amp;DI_전체데이터!$D$3:$D$722,DI_전체데이터!$AM$3:$AM$722,"")</f>
        <v>2.114256997078158</v>
      </c>
      <c r="K41" s="44" cm="1">
        <f t="array" ref="K41">_xlfn.XLOOKUP($A41&amp;"2025Q2",DI_전체데이터!$A$3:$A$722&amp;DI_전체데이터!$D$3:$D$722,DI_전체데이터!$AM$3:$AM$722,"")</f>
        <v>2.5537475845889426</v>
      </c>
      <c r="L41" s="44" cm="1">
        <f t="array" ref="L41">_xlfn.XLOOKUP($A41&amp;"2025Q3",DI_전체데이터!$A$3:$A$722&amp;DI_전체데이터!$D$3:$D$722,DI_전체데이터!$AM$3:$AM$722,"")</f>
        <v>2.2479219694546289</v>
      </c>
      <c r="M41" s="45" cm="1">
        <f t="array" ref="M41">_xlfn.XLOOKUP($A41&amp;"2025Q4",DI_전체데이터!$A$3:$A$722&amp;DI_전체데이터!$D$3:$D$722,DI_전체데이터!$AM$3:$AM$722,"")</f>
        <v>2.5608639507331366</v>
      </c>
    </row>
    <row r="42" spans="1:13" ht="13.15" customHeight="1" x14ac:dyDescent="0.3">
      <c r="A42" s="52" t="s">
        <v>151</v>
      </c>
      <c r="B42" s="43" cm="1">
        <f t="array" ref="B42">_xlfn.XLOOKUP($A42&amp;"2023Q1",DI_전체데이터!$A$3:$A$722&amp;DI_전체데이터!$D$3:$D$722,DI_전체데이터!$AM$3:$AM$722,"")</f>
        <v>-0.24200537098259656</v>
      </c>
      <c r="C42" s="44" cm="1">
        <f t="array" ref="C42">_xlfn.XLOOKUP($A42&amp;"2023Q2",DI_전체데이터!$A$3:$A$722&amp;DI_전체데이터!$D$3:$D$722,DI_전체데이터!$AM$3:$AM$722,"")</f>
        <v>-0.7780612005231835</v>
      </c>
      <c r="D42" s="44" cm="1">
        <f t="array" ref="D42">_xlfn.XLOOKUP($A42&amp;"2023Q3",DI_전체데이터!$A$3:$A$722&amp;DI_전체데이터!$D$3:$D$722,DI_전체데이터!$AM$3:$AM$722,"")</f>
        <v>-0.73673598986938094</v>
      </c>
      <c r="E42" s="44" cm="1">
        <f t="array" ref="E42">_xlfn.XLOOKUP($A42&amp;"2023Q4",DI_전체데이터!$A$3:$A$722&amp;DI_전체데이터!$D$3:$D$722,DI_전체데이터!$AM$3:$AM$722,"")</f>
        <v>-0.14538456129725247</v>
      </c>
      <c r="F42" s="44" cm="1">
        <f t="array" ref="F42">_xlfn.XLOOKUP($A42&amp;"2024Q1",DI_전체데이터!$A$3:$A$722&amp;DI_전체데이터!$D$3:$D$722,DI_전체데이터!$AM$3:$AM$722,"")</f>
        <v>1.1783010262566695</v>
      </c>
      <c r="G42" s="44" cm="1">
        <f t="array" ref="G42">_xlfn.XLOOKUP($A42&amp;"2024Q2",DI_전체데이터!$A$3:$A$722&amp;DI_전체데이터!$D$3:$D$722,DI_전체데이터!$AM$3:$AM$722,"")</f>
        <v>-0.99615849195786432</v>
      </c>
      <c r="H42" s="44" cm="1">
        <f t="array" ref="H42">_xlfn.XLOOKUP($A42&amp;"2024Q3",DI_전체데이터!$A$3:$A$722&amp;DI_전체데이터!$D$3:$D$722,DI_전체데이터!$AM$3:$AM$722,"")</f>
        <v>0.73610798746307438</v>
      </c>
      <c r="I42" s="44" cm="1">
        <f t="array" ref="I42">_xlfn.XLOOKUP($A42&amp;"2024Q4",DI_전체데이터!$A$3:$A$722&amp;DI_전체데이터!$D$3:$D$722,DI_전체데이터!$AM$3:$AM$722,"")</f>
        <v>-0.40005158018960429</v>
      </c>
      <c r="J42" s="44" cm="1">
        <f t="array" ref="J42">_xlfn.XLOOKUP($A42&amp;"2025Q1",DI_전체데이터!$A$3:$A$722&amp;DI_전체데이터!$D$3:$D$722,DI_전체데이터!$AM$3:$AM$722,"")</f>
        <v>-2.7106710717431679</v>
      </c>
      <c r="K42" s="44" cm="1">
        <f t="array" ref="K42">_xlfn.XLOOKUP($A42&amp;"2025Q2",DI_전체데이터!$A$3:$A$722&amp;DI_전체데이터!$D$3:$D$722,DI_전체데이터!$AM$3:$AM$722,"")</f>
        <v>-0.11082716365136663</v>
      </c>
      <c r="L42" s="44" cm="1">
        <f t="array" ref="L42">_xlfn.XLOOKUP($A42&amp;"2025Q3",DI_전체데이터!$A$3:$A$722&amp;DI_전체데이터!$D$3:$D$722,DI_전체데이터!$AM$3:$AM$722,"")</f>
        <v>-1.2896317712981809</v>
      </c>
      <c r="M42" s="45" cm="1">
        <f t="array" ref="M42">_xlfn.XLOOKUP($A42&amp;"2025Q4",DI_전체데이터!$A$3:$A$722&amp;DI_전체데이터!$D$3:$D$722,DI_전체데이터!$AM$3:$AM$722,"")</f>
        <v>-0.99866878991948127</v>
      </c>
    </row>
    <row r="43" spans="1:13" ht="13.15" customHeight="1" x14ac:dyDescent="0.3">
      <c r="A43" s="52" t="s">
        <v>144</v>
      </c>
      <c r="B43" s="43" cm="1">
        <f t="array" ref="B43">_xlfn.XLOOKUP($A43&amp;"2023Q1",DI_전체데이터!$A$3:$A$722&amp;DI_전체데이터!$D$3:$D$722,DI_전체데이터!$AM$3:$AM$722,"")</f>
        <v>-0.41403933560541228</v>
      </c>
      <c r="C43" s="44" cm="1">
        <f t="array" ref="C43">_xlfn.XLOOKUP($A43&amp;"2023Q2",DI_전체데이터!$A$3:$A$722&amp;DI_전체데이터!$D$3:$D$722,DI_전체데이터!$AM$3:$AM$722,"")</f>
        <v>-0.41403933560541228</v>
      </c>
      <c r="D43" s="44" cm="1">
        <f t="array" ref="D43">_xlfn.XLOOKUP($A43&amp;"2023Q3",DI_전체데이터!$A$3:$A$722&amp;DI_전체데이터!$D$3:$D$722,DI_전체데이터!$AM$3:$AM$722,"")</f>
        <v>-2.6218238666601223</v>
      </c>
      <c r="E43" s="44" cm="1">
        <f t="array" ref="E43">_xlfn.XLOOKUP($A43&amp;"2023Q4",DI_전체데이터!$A$3:$A$722&amp;DI_전체데이터!$D$3:$D$722,DI_전체데이터!$AM$3:$AM$722,"")</f>
        <v>0.8511913094566389</v>
      </c>
      <c r="F43" s="44" cm="1">
        <f t="array" ref="F43">_xlfn.XLOOKUP($A43&amp;"2024Q1",DI_전체데이터!$A$3:$A$722&amp;DI_전체데이터!$D$3:$D$722,DI_전체데이터!$AM$3:$AM$722,"")</f>
        <v>-0.48684065216787376</v>
      </c>
      <c r="G43" s="44" cm="1">
        <f t="array" ref="G43">_xlfn.XLOOKUP($A43&amp;"2024Q2",DI_전체데이터!$A$3:$A$722&amp;DI_전체데이터!$D$3:$D$722,DI_전체데이터!$AM$3:$AM$722,"")</f>
        <v>-0.54397900278025335</v>
      </c>
      <c r="H43" s="44" cm="1">
        <f t="array" ref="H43">_xlfn.XLOOKUP($A43&amp;"2024Q3",DI_전체데이터!$A$3:$A$722&amp;DI_전체데이터!$D$3:$D$722,DI_전체데이터!$AM$3:$AM$722,"")</f>
        <v>-1.1808097565718176</v>
      </c>
      <c r="I43" s="44" cm="1">
        <f t="array" ref="I43">_xlfn.XLOOKUP($A43&amp;"2024Q4",DI_전체데이터!$A$3:$A$722&amp;DI_전체데이터!$D$3:$D$722,DI_전체데이터!$AM$3:$AM$722,"")</f>
        <v>0.11696562044832881</v>
      </c>
      <c r="J43" s="44" cm="1">
        <f t="array" ref="J43">_xlfn.XLOOKUP($A43&amp;"2025Q1",DI_전체데이터!$A$3:$A$722&amp;DI_전체데이터!$D$3:$D$722,DI_전체데이터!$AM$3:$AM$722,"")</f>
        <v>1.1342843396848521</v>
      </c>
      <c r="K43" s="44" cm="1">
        <f t="array" ref="K43">_xlfn.XLOOKUP($A43&amp;"2025Q2",DI_전체데이터!$A$3:$A$722&amp;DI_전체데이터!$D$3:$D$722,DI_전체데이터!$AM$3:$AM$722,"")</f>
        <v>1.1708829030900589</v>
      </c>
      <c r="L43" s="44" cm="1">
        <f t="array" ref="L43">_xlfn.XLOOKUP($A43&amp;"2025Q3",DI_전체데이터!$A$3:$A$722&amp;DI_전체데이터!$D$3:$D$722,DI_전체데이터!$AM$3:$AM$722,"")</f>
        <v>-0.34744520119622446</v>
      </c>
      <c r="M43" s="45" cm="1">
        <f t="array" ref="M43">_xlfn.XLOOKUP($A43&amp;"2025Q4",DI_전체데이터!$A$3:$A$722&amp;DI_전체데이터!$D$3:$D$722,DI_전체데이터!$AM$3:$AM$722,"")</f>
        <v>0.9486532435113213</v>
      </c>
    </row>
    <row r="44" spans="1:13" ht="13.15" customHeight="1" x14ac:dyDescent="0.3">
      <c r="A44" s="52" t="s">
        <v>150</v>
      </c>
      <c r="B44" s="43" cm="1">
        <f t="array" ref="B44">_xlfn.XLOOKUP($A44&amp;"2023Q1",DI_전체데이터!$A$3:$A$722&amp;DI_전체데이터!$D$3:$D$722,DI_전체데이터!$AM$3:$AM$722,"")</f>
        <v>-0.26005453877837498</v>
      </c>
      <c r="C44" s="44" cm="1">
        <f t="array" ref="C44">_xlfn.XLOOKUP($A44&amp;"2023Q2",DI_전체데이터!$A$3:$A$722&amp;DI_전체데이터!$D$3:$D$722,DI_전체데이터!$AM$3:$AM$722,"")</f>
        <v>1.1207391532315429</v>
      </c>
      <c r="D44" s="44" cm="1">
        <f t="array" ref="D44">_xlfn.XLOOKUP($A44&amp;"2023Q3",DI_전체데이터!$A$3:$A$722&amp;DI_전체데이터!$D$3:$D$722,DI_전체데이터!$AM$3:$AM$722,"")</f>
        <v>-1.5544232242103049</v>
      </c>
      <c r="E44" s="44" cm="1">
        <f t="array" ref="E44">_xlfn.XLOOKUP($A44&amp;"2023Q4",DI_전체데이터!$A$3:$A$722&amp;DI_전체데이터!$D$3:$D$722,DI_전체데이터!$AM$3:$AM$722,"")</f>
        <v>-0.25399777154434794</v>
      </c>
      <c r="F44" s="44" cm="1">
        <f t="array" ref="F44">_xlfn.XLOOKUP($A44&amp;"2024Q1",DI_전체데이터!$A$3:$A$722&amp;DI_전체데이터!$D$3:$D$722,DI_전체데이터!$AM$3:$AM$722,"")</f>
        <v>-1.1760585910585599</v>
      </c>
      <c r="G44" s="44" cm="1">
        <f t="array" ref="G44">_xlfn.XLOOKUP($A44&amp;"2024Q2",DI_전체데이터!$A$3:$A$722&amp;DI_전체데이터!$D$3:$D$722,DI_전체데이터!$AM$3:$AM$722,"")</f>
        <v>0.9670399826810151</v>
      </c>
      <c r="H44" s="44" cm="1">
        <f t="array" ref="H44">_xlfn.XLOOKUP($A44&amp;"2024Q3",DI_전체데이터!$A$3:$A$722&amp;DI_전체데이터!$D$3:$D$722,DI_전체데이터!$AM$3:$AM$722,"")</f>
        <v>0.50094556203170015</v>
      </c>
      <c r="I44" s="44" cm="1">
        <f t="array" ref="I44">_xlfn.XLOOKUP($A44&amp;"2024Q4",DI_전체데이터!$A$3:$A$722&amp;DI_전체데이터!$D$3:$D$722,DI_전체데이터!$AM$3:$AM$722,"")</f>
        <v>-0.60613918004712497</v>
      </c>
      <c r="J44" s="44" cm="1">
        <f t="array" ref="J44">_xlfn.XLOOKUP($A44&amp;"2025Q1",DI_전체데이터!$A$3:$A$722&amp;DI_전체데이터!$D$3:$D$722,DI_전체데이터!$AM$3:$AM$722,"")</f>
        <v>-0.79267526633649832</v>
      </c>
      <c r="K44" s="44" cm="1">
        <f t="array" ref="K44">_xlfn.XLOOKUP($A44&amp;"2025Q2",DI_전체데이터!$A$3:$A$722&amp;DI_전체데이터!$D$3:$D$722,DI_전체데이터!$AM$3:$AM$722,"")</f>
        <v>-0.31550672262240564</v>
      </c>
      <c r="L44" s="44" cm="1">
        <f t="array" ref="L44">_xlfn.XLOOKUP($A44&amp;"2025Q3",DI_전체데이터!$A$3:$A$722&amp;DI_전체데이터!$D$3:$D$722,DI_전체데이터!$AM$3:$AM$722,"")</f>
        <v>-9.9020306551878989E-2</v>
      </c>
      <c r="M44" s="45" cm="1">
        <f t="array" ref="M44">_xlfn.XLOOKUP($A44&amp;"2025Q4",DI_전체데이터!$A$3:$A$722&amp;DI_전체데이터!$D$3:$D$722,DI_전체데이터!$AM$3:$AM$722,"")</f>
        <v>0.68215116880931992</v>
      </c>
    </row>
    <row r="45" spans="1:13" ht="13.15" customHeight="1" x14ac:dyDescent="0.3">
      <c r="A45" s="53" t="s">
        <v>141</v>
      </c>
      <c r="B45" s="46" cm="1">
        <f t="array" ref="B45">_xlfn.XLOOKUP($A45&amp;"2023Q1",DI_전체데이터!$A$3:$A$722&amp;DI_전체데이터!$D$3:$D$722,DI_전체데이터!$AM$3:$AM$722,"")</f>
        <v>-0.5242203095444411</v>
      </c>
      <c r="C45" s="47" cm="1">
        <f t="array" ref="C45">_xlfn.XLOOKUP($A45&amp;"2023Q2",DI_전체데이터!$A$3:$A$722&amp;DI_전체데이터!$D$3:$D$722,DI_전체데이터!$AM$3:$AM$722,"")</f>
        <v>-2.3564042215995507</v>
      </c>
      <c r="D45" s="47" cm="1">
        <f t="array" ref="D45">_xlfn.XLOOKUP($A45&amp;"2023Q3",DI_전체데이터!$A$3:$A$722&amp;DI_전체데이터!$D$3:$D$722,DI_전체데이터!$AM$3:$AM$722,"")</f>
        <v>-0.70453973138232151</v>
      </c>
      <c r="E45" s="47" cm="1">
        <f t="array" ref="E45">_xlfn.XLOOKUP($A45&amp;"2023Q4",DI_전체데이터!$A$3:$A$722&amp;DI_전체데이터!$D$3:$D$722,DI_전체데이터!$AM$3:$AM$722,"")</f>
        <v>-1.063486718176192</v>
      </c>
      <c r="F45" s="47" cm="1">
        <f t="array" ref="F45">_xlfn.XLOOKUP($A45&amp;"2024Q1",DI_전체데이터!$A$3:$A$722&amp;DI_전체데이터!$D$3:$D$722,DI_전체데이터!$AM$3:$AM$722,"")</f>
        <v>-1.2211969334800736</v>
      </c>
      <c r="G45" s="47" cm="1">
        <f t="array" ref="G45">_xlfn.XLOOKUP($A45&amp;"2024Q2",DI_전체데이터!$A$3:$A$722&amp;DI_전체데이터!$D$3:$D$722,DI_전체데이터!$AM$3:$AM$722,"")</f>
        <v>-1.467522588174639</v>
      </c>
      <c r="H45" s="47" cm="1">
        <f t="array" ref="H45">_xlfn.XLOOKUP($A45&amp;"2024Q3",DI_전체데이터!$A$3:$A$722&amp;DI_전체데이터!$D$3:$D$722,DI_전체데이터!$AM$3:$AM$722,"")</f>
        <v>0.65163048279209723</v>
      </c>
      <c r="I45" s="47" cm="1">
        <f t="array" ref="I45">_xlfn.XLOOKUP($A45&amp;"2024Q4",DI_전체데이터!$A$3:$A$722&amp;DI_전체데이터!$D$3:$D$722,DI_전체데이터!$AM$3:$AM$722,"")</f>
        <v>-0.46589171782555971</v>
      </c>
      <c r="J45" s="47" cm="1">
        <f t="array" ref="J45">_xlfn.XLOOKUP($A45&amp;"2025Q1",DI_전체데이터!$A$3:$A$722&amp;DI_전체데이터!$D$3:$D$722,DI_전체데이터!$AM$3:$AM$722,"")</f>
        <v>0.14772852859860397</v>
      </c>
      <c r="K45" s="47" cm="1">
        <f t="array" ref="K45">_xlfn.XLOOKUP($A45&amp;"2025Q2",DI_전체데이터!$A$3:$A$722&amp;DI_전체데이터!$D$3:$D$722,DI_전체데이터!$AM$3:$AM$722,"")</f>
        <v>-0.12370285054228364</v>
      </c>
      <c r="L45" s="47" cm="1">
        <f t="array" ref="L45">_xlfn.XLOOKUP($A45&amp;"2025Q3",DI_전체데이터!$A$3:$A$722&amp;DI_전체데이터!$D$3:$D$722,DI_전체데이터!$AM$3:$AM$722,"")</f>
        <v>-0.57520486520986236</v>
      </c>
      <c r="M45" s="48" cm="1">
        <f t="array" ref="M45">_xlfn.XLOOKUP($A45&amp;"2025Q4",DI_전체데이터!$A$3:$A$722&amp;DI_전체데이터!$D$3:$D$722,DI_전체데이터!$AM$3:$AM$722,"")</f>
        <v>1.2090239468318877</v>
      </c>
    </row>
    <row r="46" spans="1:13" ht="4.1500000000000004" customHeight="1" x14ac:dyDescent="0.3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ht="13.15" customHeight="1" x14ac:dyDescent="0.3">
      <c r="A47" s="52" t="s">
        <v>85</v>
      </c>
      <c r="B47" s="40" cm="1">
        <f t="array" ref="B47">_xlfn.XLOOKUP($A47&amp;"2023Q1",DI_전체데이터!$A$3:$A$722&amp;DI_전체데이터!$D$3:$D$722,DI_전체데이터!$AM$3:$AM$722,"")</f>
        <v>0.60885598176083211</v>
      </c>
      <c r="C47" s="41" cm="1">
        <f t="array" ref="C47">_xlfn.XLOOKUP($A47&amp;"2023Q2",DI_전체데이터!$A$3:$A$722&amp;DI_전체데이터!$D$3:$D$722,DI_전체데이터!$AM$3:$AM$722,"")</f>
        <v>-0.87500946281772329</v>
      </c>
      <c r="D47" s="41" cm="1">
        <f t="array" ref="D47">_xlfn.XLOOKUP($A47&amp;"2023Q3",DI_전체데이터!$A$3:$A$722&amp;DI_전체데이터!$D$3:$D$722,DI_전체데이터!$AM$3:$AM$722,"")</f>
        <v>-0.19345155865052108</v>
      </c>
      <c r="E47" s="41" cm="1">
        <f t="array" ref="E47">_xlfn.XLOOKUP($A47&amp;"2023Q4",DI_전체데이터!$A$3:$A$722&amp;DI_전체데이터!$D$3:$D$722,DI_전체데이터!$AM$3:$AM$722,"")</f>
        <v>0.75831503680900803</v>
      </c>
      <c r="F47" s="41" cm="1">
        <f t="array" ref="F47">_xlfn.XLOOKUP($A47&amp;"2024Q1",DI_전체데이터!$A$3:$A$722&amp;DI_전체데이터!$D$3:$D$722,DI_전체데이터!$AM$3:$AM$722,"")</f>
        <v>-1.4597694939325034</v>
      </c>
      <c r="G47" s="41" cm="1">
        <f t="array" ref="G47">_xlfn.XLOOKUP($A47&amp;"2024Q2",DI_전체데이터!$A$3:$A$722&amp;DI_전체데이터!$D$3:$D$722,DI_전체데이터!$AM$3:$AM$722,"")</f>
        <v>-2.0712843243195218</v>
      </c>
      <c r="H47" s="41" cm="1">
        <f t="array" ref="H47">_xlfn.XLOOKUP($A47&amp;"2024Q3",DI_전체데이터!$A$3:$A$722&amp;DI_전체데이터!$D$3:$D$722,DI_전체데이터!$AM$3:$AM$722,"")</f>
        <v>-0.28753661666529945</v>
      </c>
      <c r="I47" s="41" cm="1">
        <f t="array" ref="I47">_xlfn.XLOOKUP($A47&amp;"2024Q4",DI_전체데이터!$A$3:$A$722&amp;DI_전체데이터!$D$3:$D$722,DI_전체데이터!$AM$3:$AM$722,"")</f>
        <v>0.66972072368873858</v>
      </c>
      <c r="J47" s="41" cm="1">
        <f t="array" ref="J47">_xlfn.XLOOKUP($A47&amp;"2025Q1",DI_전체데이터!$A$3:$A$722&amp;DI_전체데이터!$D$3:$D$722,DI_전체데이터!$AM$3:$AM$722,"")</f>
        <v>-0.38844776590650881</v>
      </c>
      <c r="K47" s="41" cm="1">
        <f t="array" ref="K47">_xlfn.XLOOKUP($A47&amp;"2025Q2",DI_전체데이터!$A$3:$A$722&amp;DI_전체데이터!$D$3:$D$722,DI_전체데이터!$AM$3:$AM$722,"")</f>
        <v>0.48381388380939028</v>
      </c>
      <c r="L47" s="41" cm="1">
        <f t="array" ref="L47">_xlfn.XLOOKUP($A47&amp;"2025Q3",DI_전체데이터!$A$3:$A$722&amp;DI_전체데이터!$D$3:$D$722,DI_전체데이터!$AM$3:$AM$722,"")</f>
        <v>-2.1891021472602561</v>
      </c>
      <c r="M47" s="42" cm="1">
        <f t="array" ref="M47">_xlfn.XLOOKUP($A47&amp;"2025Q4",DI_전체데이터!$A$3:$A$722&amp;DI_전체데이터!$D$3:$D$722,DI_전체데이터!$AM$3:$AM$722,"")</f>
        <v>-0.96207434227822286</v>
      </c>
    </row>
    <row r="48" spans="1:13" ht="13.15" customHeight="1" x14ac:dyDescent="0.3">
      <c r="A48" s="52" t="s">
        <v>99</v>
      </c>
      <c r="B48" s="43" cm="1">
        <f t="array" ref="B48">_xlfn.XLOOKUP($A48&amp;"2023Q1",DI_전체데이터!$A$3:$A$722&amp;DI_전체데이터!$D$3:$D$722,DI_전체데이터!$AM$3:$AM$722,"")</f>
        <v>0.90902877330393717</v>
      </c>
      <c r="C48" s="44" cm="1">
        <f t="array" ref="C48">_xlfn.XLOOKUP($A48&amp;"2023Q2",DI_전체데이터!$A$3:$A$722&amp;DI_전체데이터!$D$3:$D$722,DI_전체데이터!$AM$3:$AM$722,"")</f>
        <v>-0.12378197569477878</v>
      </c>
      <c r="D48" s="44" cm="1">
        <f t="array" ref="D48">_xlfn.XLOOKUP($A48&amp;"2023Q3",DI_전체데이터!$A$3:$A$722&amp;DI_전체데이터!$D$3:$D$722,DI_전체데이터!$AM$3:$AM$722,"")</f>
        <v>-0.54634171384448982</v>
      </c>
      <c r="E48" s="44" cm="1">
        <f t="array" ref="E48">_xlfn.XLOOKUP($A48&amp;"2023Q4",DI_전체데이터!$A$3:$A$722&amp;DI_전체데이터!$D$3:$D$722,DI_전체데이터!$AM$3:$AM$722,"")</f>
        <v>-2.3000095682358079</v>
      </c>
      <c r="F48" s="44" cm="1">
        <f t="array" ref="F48">_xlfn.XLOOKUP($A48&amp;"2024Q1",DI_전체데이터!$A$3:$A$722&amp;DI_전체데이터!$D$3:$D$722,DI_전체데이터!$AM$3:$AM$722,"")</f>
        <v>0.38610847517404623</v>
      </c>
      <c r="G48" s="44" cm="1">
        <f t="array" ref="G48">_xlfn.XLOOKUP($A48&amp;"2024Q2",DI_전체데이터!$A$3:$A$722&amp;DI_전체데이터!$D$3:$D$722,DI_전체데이터!$AM$3:$AM$722,"")</f>
        <v>-0.55002328032629799</v>
      </c>
      <c r="H48" s="44" cm="1">
        <f t="array" ref="H48">_xlfn.XLOOKUP($A48&amp;"2024Q3",DI_전체데이터!$A$3:$A$722&amp;DI_전체데이터!$D$3:$D$722,DI_전체데이터!$AM$3:$AM$722,"")</f>
        <v>0.10818850315343098</v>
      </c>
      <c r="I48" s="44" cm="1">
        <f t="array" ref="I48">_xlfn.XLOOKUP($A48&amp;"2024Q4",DI_전체데이터!$A$3:$A$722&amp;DI_전체데이터!$D$3:$D$722,DI_전체데이터!$AM$3:$AM$722,"")</f>
        <v>0.35676647780504483</v>
      </c>
      <c r="J48" s="44" cm="1">
        <f t="array" ref="J48">_xlfn.XLOOKUP($A48&amp;"2025Q1",DI_전체데이터!$A$3:$A$722&amp;DI_전체데이터!$D$3:$D$722,DI_전체데이터!$AM$3:$AM$722,"")</f>
        <v>1.7377229969306063</v>
      </c>
      <c r="K48" s="44" cm="1">
        <f t="array" ref="K48">_xlfn.XLOOKUP($A48&amp;"2025Q2",DI_전체데이터!$A$3:$A$722&amp;DI_전체데이터!$D$3:$D$722,DI_전체데이터!$AM$3:$AM$722,"")</f>
        <v>-0.21836056724787639</v>
      </c>
      <c r="L48" s="44" cm="1">
        <f t="array" ref="L48">_xlfn.XLOOKUP($A48&amp;"2025Q3",DI_전체데이터!$A$3:$A$722&amp;DI_전체데이터!$D$3:$D$722,DI_전체데이터!$AM$3:$AM$722,"")</f>
        <v>1.5050928889013337</v>
      </c>
      <c r="M48" s="45" cm="1">
        <f t="array" ref="M48">_xlfn.XLOOKUP($A48&amp;"2025Q4",DI_전체데이터!$A$3:$A$722&amp;DI_전체데이터!$D$3:$D$722,DI_전체데이터!$AM$3:$AM$722,"")</f>
        <v>0.49774129690792313</v>
      </c>
    </row>
    <row r="49" spans="1:13" ht="13.15" customHeight="1" x14ac:dyDescent="0.3">
      <c r="A49" s="52" t="s">
        <v>103</v>
      </c>
      <c r="B49" s="43" cm="1">
        <f t="array" ref="B49">_xlfn.XLOOKUP($A49&amp;"2023Q1",DI_전체데이터!$A$3:$A$722&amp;DI_전체데이터!$D$3:$D$722,DI_전체데이터!$AM$3:$AM$722,"")</f>
        <v>-0.66321353821975049</v>
      </c>
      <c r="C49" s="44" cm="1">
        <f t="array" ref="C49">_xlfn.XLOOKUP($A49&amp;"2023Q2",DI_전체데이터!$A$3:$A$722&amp;DI_전체데이터!$D$3:$D$722,DI_전체데이터!$AM$3:$AM$722,"")</f>
        <v>-1.3703203194062981</v>
      </c>
      <c r="D49" s="44" cm="1">
        <f t="array" ref="D49">_xlfn.XLOOKUP($A49&amp;"2023Q3",DI_전체데이터!$A$3:$A$722&amp;DI_전체데이터!$D$3:$D$722,DI_전체데이터!$AM$3:$AM$722,"")</f>
        <v>-1.3703203194062981</v>
      </c>
      <c r="E49" s="44" cm="1">
        <f t="array" ref="E49">_xlfn.XLOOKUP($A49&amp;"2023Q4",DI_전체데이터!$A$3:$A$722&amp;DI_전체데이터!$D$3:$D$722,DI_전체데이터!$AM$3:$AM$722,"")</f>
        <v>-1.3703203194062981</v>
      </c>
      <c r="F49" s="44" cm="1">
        <f t="array" ref="F49">_xlfn.XLOOKUP($A49&amp;"2024Q1",DI_전체데이터!$A$3:$A$722&amp;DI_전체데이터!$D$3:$D$722,DI_전체데이터!$AM$3:$AM$722,"")</f>
        <v>-0.47191035854605617</v>
      </c>
      <c r="G49" s="44" cm="1">
        <f t="array" ref="G49">_xlfn.XLOOKUP($A49&amp;"2024Q2",DI_전체데이터!$A$3:$A$722&amp;DI_전체데이터!$D$3:$D$722,DI_전체데이터!$AM$3:$AM$722,"")</f>
        <v>-0.47191035854605617</v>
      </c>
      <c r="H49" s="44" cm="1">
        <f t="array" ref="H49">_xlfn.XLOOKUP($A49&amp;"2024Q3",DI_전체데이터!$A$3:$A$722&amp;DI_전체데이터!$D$3:$D$722,DI_전체데이터!$AM$3:$AM$722,"")</f>
        <v>-0.47191035854605617</v>
      </c>
      <c r="I49" s="44" cm="1">
        <f t="array" ref="I49">_xlfn.XLOOKUP($A49&amp;"2024Q4",DI_전체데이터!$A$3:$A$722&amp;DI_전체데이터!$D$3:$D$722,DI_전체데이터!$AM$3:$AM$722,"")</f>
        <v>-0.47191035854605617</v>
      </c>
      <c r="J49" s="44" cm="1">
        <f t="array" ref="J49">_xlfn.XLOOKUP($A49&amp;"2025Q1",DI_전체데이터!$A$3:$A$722&amp;DI_전체데이터!$D$3:$D$722,DI_전체데이터!$AM$3:$AM$722,"")</f>
        <v>-0.68835439687775268</v>
      </c>
      <c r="K49" s="44" cm="1">
        <f t="array" ref="K49">_xlfn.XLOOKUP($A49&amp;"2025Q2",DI_전체데이터!$A$3:$A$722&amp;DI_전체데이터!$D$3:$D$722,DI_전체데이터!$AM$3:$AM$722,"")</f>
        <v>-1.3954611780643003</v>
      </c>
      <c r="L49" s="44" cm="1">
        <f t="array" ref="L49">_xlfn.XLOOKUP($A49&amp;"2025Q3",DI_전체데이터!$A$3:$A$722&amp;DI_전체데이터!$D$3:$D$722,DI_전체데이터!$AM$3:$AM$722,"")</f>
        <v>-0.68835439687775268</v>
      </c>
      <c r="M49" s="45" cm="1">
        <f t="array" ref="M49">_xlfn.XLOOKUP($A49&amp;"2025Q4",DI_전체데이터!$A$3:$A$722&amp;DI_전체데이터!$D$3:$D$722,DI_전체데이터!$AM$3:$AM$722,"")</f>
        <v>-0.68835439687775268</v>
      </c>
    </row>
    <row r="50" spans="1:13" ht="13.15" customHeight="1" x14ac:dyDescent="0.3">
      <c r="A50" s="52" t="s">
        <v>101</v>
      </c>
      <c r="B50" s="43" cm="1">
        <f t="array" ref="B50">_xlfn.XLOOKUP($A50&amp;"2023Q1",DI_전체데이터!$A$3:$A$722&amp;DI_전체데이터!$D$3:$D$722,DI_전체데이터!$AM$3:$AM$722,"")</f>
        <v>-2.8244822676633072</v>
      </c>
      <c r="C50" s="44" cm="1">
        <f t="array" ref="C50">_xlfn.XLOOKUP($A50&amp;"2023Q2",DI_전체데이터!$A$3:$A$722&amp;DI_전체데이터!$D$3:$D$722,DI_전체데이터!$AM$3:$AM$722,"")</f>
        <v>-1.0232977688965388</v>
      </c>
      <c r="D50" s="44" cm="1">
        <f t="array" ref="D50">_xlfn.XLOOKUP($A50&amp;"2023Q3",DI_전체데이터!$A$3:$A$722&amp;DI_전체데이터!$D$3:$D$722,DI_전체데이터!$AM$3:$AM$722,"")</f>
        <v>-0.63571934382800777</v>
      </c>
      <c r="E50" s="44" cm="1">
        <f t="array" ref="E50">_xlfn.XLOOKUP($A50&amp;"2023Q4",DI_전체데이터!$A$3:$A$722&amp;DI_전체데이터!$D$3:$D$722,DI_전체데이터!$AM$3:$AM$722,"")</f>
        <v>0.60594364174232584</v>
      </c>
      <c r="F50" s="44" cm="1">
        <f t="array" ref="F50">_xlfn.XLOOKUP($A50&amp;"2024Q1",DI_전체데이터!$A$3:$A$722&amp;DI_전체데이터!$D$3:$D$722,DI_전체데이터!$AM$3:$AM$722,"")</f>
        <v>-0.45913011840727069</v>
      </c>
      <c r="G50" s="44" cm="1">
        <f t="array" ref="G50">_xlfn.XLOOKUP($A50&amp;"2024Q2",DI_전체데이터!$A$3:$A$722&amp;DI_전체데이터!$D$3:$D$722,DI_전체데이터!$AM$3:$AM$722,"")</f>
        <v>-3.0396711079617185</v>
      </c>
      <c r="H50" s="44" cm="1">
        <f t="array" ref="H50">_xlfn.XLOOKUP($A50&amp;"2024Q3",DI_전체데이터!$A$3:$A$722&amp;DI_전체데이터!$D$3:$D$722,DI_전체데이터!$AM$3:$AM$722,"")</f>
        <v>-1.6013598421012434</v>
      </c>
      <c r="I50" s="44" cm="1">
        <f t="array" ref="I50">_xlfn.XLOOKUP($A50&amp;"2024Q4",DI_전체데이터!$A$3:$A$722&amp;DI_전체데이터!$D$3:$D$722,DI_전체데이터!$AM$3:$AM$722,"")</f>
        <v>-1.4014976122338543</v>
      </c>
      <c r="J50" s="44" cm="1">
        <f t="array" ref="J50">_xlfn.XLOOKUP($A50&amp;"2025Q1",DI_전체데이터!$A$3:$A$722&amp;DI_전체데이터!$D$3:$D$722,DI_전체데이터!$AM$3:$AM$722,"")</f>
        <v>-1.1372525670128937</v>
      </c>
      <c r="K50" s="44" cm="1">
        <f t="array" ref="K50">_xlfn.XLOOKUP($A50&amp;"2025Q2",DI_전체데이터!$A$3:$A$722&amp;DI_전체데이터!$D$3:$D$722,DI_전체데이터!$AM$3:$AM$722,"")</f>
        <v>-0.58611315334959568</v>
      </c>
      <c r="L50" s="44" cm="1">
        <f t="array" ref="L50">_xlfn.XLOOKUP($A50&amp;"2025Q3",DI_전체데이터!$A$3:$A$722&amp;DI_전체데이터!$D$3:$D$722,DI_전체데이터!$AM$3:$AM$722,"")</f>
        <v>-0.31080293849450014</v>
      </c>
      <c r="M50" s="45" cm="1">
        <f t="array" ref="M50">_xlfn.XLOOKUP($A50&amp;"2025Q4",DI_전체데이터!$A$3:$A$722&amp;DI_전체데이터!$D$3:$D$722,DI_전체데이터!$AM$3:$AM$722,"")</f>
        <v>-1.1410325559942327</v>
      </c>
    </row>
    <row r="51" spans="1:13" ht="13.15" customHeight="1" x14ac:dyDescent="0.3">
      <c r="A51" s="52" t="s">
        <v>107</v>
      </c>
      <c r="B51" s="43" cm="1">
        <f t="array" ref="B51">_xlfn.XLOOKUP($A51&amp;"2023Q1",DI_전체데이터!$A$3:$A$722&amp;DI_전체데이터!$D$3:$D$722,DI_전체데이터!$AM$3:$AM$722,"")</f>
        <v>-2.1615633867072579</v>
      </c>
      <c r="C51" s="44" cm="1">
        <f t="array" ref="C51">_xlfn.XLOOKUP($A51&amp;"2023Q2",DI_전체데이터!$A$3:$A$722&amp;DI_전체데이터!$D$3:$D$722,DI_전체데이터!$AM$3:$AM$722,"")</f>
        <v>-0.74490126249591793</v>
      </c>
      <c r="D51" s="44" cm="1">
        <f t="array" ref="D51">_xlfn.XLOOKUP($A51&amp;"2023Q3",DI_전체데이터!$A$3:$A$722&amp;DI_전체데이터!$D$3:$D$722,DI_전체데이터!$AM$3:$AM$722,"")</f>
        <v>-0.48752775806164511</v>
      </c>
      <c r="E51" s="44" cm="1">
        <f t="array" ref="E51">_xlfn.XLOOKUP($A51&amp;"2023Q4",DI_전체데이터!$A$3:$A$722&amp;DI_전체데이터!$D$3:$D$722,DI_전체데이터!$AM$3:$AM$722,"")</f>
        <v>-0.31622776601683789</v>
      </c>
      <c r="F51" s="44" cm="1">
        <f t="array" ref="F51">_xlfn.XLOOKUP($A51&amp;"2024Q1",DI_전체데이터!$A$3:$A$722&amp;DI_전체데이터!$D$3:$D$722,DI_전체데이터!$AM$3:$AM$722,"")</f>
        <v>0.37747238999947125</v>
      </c>
      <c r="G51" s="44" cm="1">
        <f t="array" ref="G51">_xlfn.XLOOKUP($A51&amp;"2024Q2",DI_전체데이터!$A$3:$A$722&amp;DI_전체데이터!$D$3:$D$722,DI_전체데이터!$AM$3:$AM$722,"")</f>
        <v>7.0931013415464594E-2</v>
      </c>
      <c r="H51" s="44" cm="1">
        <f t="array" ref="H51">_xlfn.XLOOKUP($A51&amp;"2024Q3",DI_전체데이터!$A$3:$A$722&amp;DI_전체데이터!$D$3:$D$722,DI_전체데이터!$AM$3:$AM$722,"")</f>
        <v>0.38610847517404623</v>
      </c>
      <c r="I51" s="44" cm="1">
        <f t="array" ref="I51">_xlfn.XLOOKUP($A51&amp;"2024Q4",DI_전체데이터!$A$3:$A$722&amp;DI_전체데이터!$D$3:$D$722,DI_전체데이터!$AM$3:$AM$722,"")</f>
        <v>1.3745567545951374</v>
      </c>
      <c r="J51" s="44" cm="1">
        <f t="array" ref="J51">_xlfn.XLOOKUP($A51&amp;"2025Q1",DI_전체데이터!$A$3:$A$722&amp;DI_전체데이터!$D$3:$D$722,DI_전체데이터!$AM$3:$AM$722,"")</f>
        <v>1.7200839268483987</v>
      </c>
      <c r="K51" s="44" cm="1">
        <f t="array" ref="K51">_xlfn.XLOOKUP($A51&amp;"2025Q2",DI_전체데이터!$A$3:$A$722&amp;DI_전체데이터!$D$3:$D$722,DI_전체데이터!$AM$3:$AM$722,"")</f>
        <v>1.4296591319768712</v>
      </c>
      <c r="L51" s="44" cm="1">
        <f t="array" ref="L51">_xlfn.XLOOKUP($A51&amp;"2025Q3",DI_전체데이터!$A$3:$A$722&amp;DI_전체데이터!$D$3:$D$722,DI_전체데이터!$AM$3:$AM$722,"")</f>
        <v>1.4296591319768712</v>
      </c>
      <c r="M51" s="45" cm="1">
        <f t="array" ref="M51">_xlfn.XLOOKUP($A51&amp;"2025Q4",DI_전체데이터!$A$3:$A$722&amp;DI_전체데이터!$D$3:$D$722,DI_전체데이터!$AM$3:$AM$722,"")</f>
        <v>2.9199087138317168</v>
      </c>
    </row>
    <row r="52" spans="1:13" ht="13.15" customHeight="1" x14ac:dyDescent="0.3">
      <c r="A52" s="52" t="s">
        <v>105</v>
      </c>
      <c r="B52" s="43" cm="1">
        <f t="array" ref="B52">_xlfn.XLOOKUP($A52&amp;"2023Q1",DI_전체데이터!$A$3:$A$722&amp;DI_전체데이터!$D$3:$D$722,DI_전체데이터!$AM$3:$AM$722,"")</f>
        <v>0.61949259518657573</v>
      </c>
      <c r="C52" s="44" cm="1">
        <f t="array" ref="C52">_xlfn.XLOOKUP($A52&amp;"2023Q2",DI_전체데이터!$A$3:$A$722&amp;DI_전체데이터!$D$3:$D$722,DI_전체데이터!$AM$3:$AM$722,"")</f>
        <v>0.76576778967480008</v>
      </c>
      <c r="D52" s="44" cm="1">
        <f t="array" ref="D52">_xlfn.XLOOKUP($A52&amp;"2023Q3",DI_전체데이터!$A$3:$A$722&amp;DI_전체데이터!$D$3:$D$722,DI_전체데이터!$AM$3:$AM$722,"")</f>
        <v>0.34860337494876159</v>
      </c>
      <c r="E52" s="44" cm="1">
        <f t="array" ref="E52">_xlfn.XLOOKUP($A52&amp;"2023Q4",DI_전체데이터!$A$3:$A$722&amp;DI_전체데이터!$D$3:$D$722,DI_전체데이터!$AM$3:$AM$722,"")</f>
        <v>2.6852950927302563</v>
      </c>
      <c r="F52" s="44" cm="1">
        <f t="array" ref="F52">_xlfn.XLOOKUP($A52&amp;"2024Q1",DI_전체데이터!$A$3:$A$722&amp;DI_전체데이터!$D$3:$D$722,DI_전체데이터!$AM$3:$AM$722,"")</f>
        <v>-0.47191035854605617</v>
      </c>
      <c r="G52" s="44" cm="1">
        <f t="array" ref="G52">_xlfn.XLOOKUP($A52&amp;"2024Q2",DI_전체데이터!$A$3:$A$722&amp;DI_전체데이터!$D$3:$D$722,DI_전체데이터!$AM$3:$AM$722,"")</f>
        <v>1.1025552533105665</v>
      </c>
      <c r="H52" s="44" cm="1">
        <f t="array" ref="H52">_xlfn.XLOOKUP($A52&amp;"2024Q3",DI_전체데이터!$A$3:$A$722&amp;DI_전체데이터!$D$3:$D$722,DI_전체데이터!$AM$3:$AM$722,"")</f>
        <v>-0.47191035854605617</v>
      </c>
      <c r="I52" s="44" cm="1">
        <f t="array" ref="I52">_xlfn.XLOOKUP($A52&amp;"2024Q4",DI_전체데이터!$A$3:$A$722&amp;DI_전체데이터!$D$3:$D$722,DI_전체데이터!$AM$3:$AM$722,"")</f>
        <v>-1.1453263990905187</v>
      </c>
      <c r="J52" s="44" cm="1">
        <f t="array" ref="J52">_xlfn.XLOOKUP($A52&amp;"2025Q1",DI_전체데이터!$A$3:$A$722&amp;DI_전체데이터!$D$3:$D$722,DI_전체데이터!$AM$3:$AM$722,"")</f>
        <v>-0.43705279925040746</v>
      </c>
      <c r="K52" s="44" cm="1">
        <f t="array" ref="K52">_xlfn.XLOOKUP($A52&amp;"2025Q2",DI_전체데이터!$A$3:$A$722&amp;DI_전체데이터!$D$3:$D$722,DI_전체데이터!$AM$3:$AM$722,"")</f>
        <v>-0.54734184596665103</v>
      </c>
      <c r="L52" s="44" cm="1">
        <f t="array" ref="L52">_xlfn.XLOOKUP($A52&amp;"2025Q3",DI_전체데이터!$A$3:$A$722&amp;DI_전체데이터!$D$3:$D$722,DI_전체데이터!$AM$3:$AM$722,"")</f>
        <v>-0.40193326437597859</v>
      </c>
      <c r="M52" s="45" cm="1">
        <f t="array" ref="M52">_xlfn.XLOOKUP($A52&amp;"2025Q4",DI_전체데이터!$A$3:$A$722&amp;DI_전체데이터!$D$3:$D$722,DI_전체데이터!$AM$3:$AM$722,"")</f>
        <v>0.50018810542920922</v>
      </c>
    </row>
    <row r="53" spans="1:13" ht="13.15" customHeight="1" x14ac:dyDescent="0.3">
      <c r="A53" s="52" t="s">
        <v>100</v>
      </c>
      <c r="B53" s="43" cm="1">
        <f t="array" ref="B53">_xlfn.XLOOKUP($A53&amp;"2023Q1",DI_전체데이터!$A$3:$A$722&amp;DI_전체데이터!$D$3:$D$722,DI_전체데이터!$AM$3:$AM$722,"")</f>
        <v>-0.16373096824558356</v>
      </c>
      <c r="C53" s="44" cm="1">
        <f t="array" ref="C53">_xlfn.XLOOKUP($A53&amp;"2023Q2",DI_전체데이터!$A$3:$A$722&amp;DI_전체데이터!$D$3:$D$722,DI_전체데이터!$AM$3:$AM$722,"")</f>
        <v>-1.1360380076487866</v>
      </c>
      <c r="D53" s="44" cm="1">
        <f t="array" ref="D53">_xlfn.XLOOKUP($A53&amp;"2023Q3",DI_전체데이터!$A$3:$A$722&amp;DI_전체데이터!$D$3:$D$722,DI_전체데이터!$AM$3:$AM$722,"")</f>
        <v>-0.55469884675599623</v>
      </c>
      <c r="E53" s="44" cm="1">
        <f t="array" ref="E53">_xlfn.XLOOKUP($A53&amp;"2023Q4",DI_전체데이터!$A$3:$A$722&amp;DI_전체데이터!$D$3:$D$722,DI_전체데이터!$AM$3:$AM$722,"")</f>
        <v>1.8788102123013517E-2</v>
      </c>
      <c r="F53" s="44" cm="1">
        <f t="array" ref="F53">_xlfn.XLOOKUP($A53&amp;"2024Q1",DI_전체데이터!$A$3:$A$722&amp;DI_전체데이터!$D$3:$D$722,DI_전체데이터!$AM$3:$AM$722,"")</f>
        <v>-1.1474725116434841</v>
      </c>
      <c r="G53" s="44" cm="1">
        <f t="array" ref="G53">_xlfn.XLOOKUP($A53&amp;"2024Q2",DI_전체데이터!$A$3:$A$722&amp;DI_전체데이터!$D$3:$D$722,DI_전체데이터!$AM$3:$AM$722,"")</f>
        <v>-1.3328227926263836</v>
      </c>
      <c r="H53" s="44" cm="1">
        <f t="array" ref="H53">_xlfn.XLOOKUP($A53&amp;"2024Q3",DI_전체데이터!$A$3:$A$722&amp;DI_전체데이터!$D$3:$D$722,DI_전체데이터!$AM$3:$AM$722,"")</f>
        <v>-3.1160143974614356</v>
      </c>
      <c r="I53" s="44" cm="1">
        <f t="array" ref="I53">_xlfn.XLOOKUP($A53&amp;"2024Q4",DI_전체데이터!$A$3:$A$722&amp;DI_전체데이터!$D$3:$D$722,DI_전체데이터!$AM$3:$AM$722,"")</f>
        <v>-1.3299291922661587</v>
      </c>
      <c r="J53" s="44" cm="1">
        <f t="array" ref="J53">_xlfn.XLOOKUP($A53&amp;"2025Q1",DI_전체데이터!$A$3:$A$722&amp;DI_전체데이터!$D$3:$D$722,DI_전체데이터!$AM$3:$AM$722,"")</f>
        <v>-1.2972568016297439</v>
      </c>
      <c r="K53" s="44" cm="1">
        <f t="array" ref="K53">_xlfn.XLOOKUP($A53&amp;"2025Q2",DI_전체데이터!$A$3:$A$722&amp;DI_전체데이터!$D$3:$D$722,DI_전체데이터!$AM$3:$AM$722,"")</f>
        <v>0.13030583813856988</v>
      </c>
      <c r="L53" s="44" cm="1">
        <f t="array" ref="L53">_xlfn.XLOOKUP($A53&amp;"2025Q3",DI_전체데이터!$A$3:$A$722&amp;DI_전체데이터!$D$3:$D$722,DI_전체데이터!$AM$3:$AM$722,"")</f>
        <v>-0.68835439687775268</v>
      </c>
      <c r="M53" s="45" cm="1">
        <f t="array" ref="M53">_xlfn.XLOOKUP($A53&amp;"2025Q4",DI_전체데이터!$A$3:$A$722&amp;DI_전체데이터!$D$3:$D$722,DI_전체데이터!$AM$3:$AM$722,"")</f>
        <v>1.2791785542507426</v>
      </c>
    </row>
    <row r="54" spans="1:13" ht="13.15" customHeight="1" x14ac:dyDescent="0.3">
      <c r="A54" s="52" t="s">
        <v>102</v>
      </c>
      <c r="B54" s="43" cm="1">
        <f t="array" ref="B54">_xlfn.XLOOKUP($A54&amp;"2023Q1",DI_전체데이터!$A$3:$A$722&amp;DI_전체데이터!$D$3:$D$722,DI_전체데이터!$AM$3:$AM$722,"")</f>
        <v>1.151778227457799</v>
      </c>
      <c r="C54" s="44" cm="1">
        <f t="array" ref="C54">_xlfn.XLOOKUP($A54&amp;"2023Q2",DI_전체데이터!$A$3:$A$722&amp;DI_전체데이터!$D$3:$D$722,DI_전체데이터!$AM$3:$AM$722,"")</f>
        <v>0.59598139752211776</v>
      </c>
      <c r="D54" s="44" cm="1">
        <f t="array" ref="D54">_xlfn.XLOOKUP($A54&amp;"2023Q3",DI_전체데이터!$A$3:$A$722&amp;DI_전체데이터!$D$3:$D$722,DI_전체데이터!$AM$3:$AM$722,"")</f>
        <v>1.7495623038968544</v>
      </c>
      <c r="E54" s="44" cm="1">
        <f t="array" ref="E54">_xlfn.XLOOKUP($A54&amp;"2023Q4",DI_전체데이터!$A$3:$A$722&amp;DI_전체데이터!$D$3:$D$722,DI_전체데이터!$AM$3:$AM$722,"")</f>
        <v>-0.76042249692888109</v>
      </c>
      <c r="F54" s="44" cm="1">
        <f t="array" ref="F54">_xlfn.XLOOKUP($A54&amp;"2024Q1",DI_전체데이터!$A$3:$A$722&amp;DI_전체데이터!$D$3:$D$722,DI_전체데이터!$AM$3:$AM$722,"")</f>
        <v>-0.20396220558485845</v>
      </c>
      <c r="G54" s="44" cm="1">
        <f t="array" ref="G54">_xlfn.XLOOKUP($A54&amp;"2024Q2",DI_전체데이터!$A$3:$A$722&amp;DI_전체데이터!$D$3:$D$722,DI_전체데이터!$AM$3:$AM$722,"")</f>
        <v>2.9655798234968405</v>
      </c>
      <c r="H54" s="44" cm="1">
        <f t="array" ref="H54">_xlfn.XLOOKUP($A54&amp;"2024Q3",DI_전체데이터!$A$3:$A$722&amp;DI_전체데이터!$D$3:$D$722,DI_전체데이터!$AM$3:$AM$722,"")</f>
        <v>2.045298043122493</v>
      </c>
      <c r="I54" s="44" cm="1">
        <f t="array" ref="I54">_xlfn.XLOOKUP($A54&amp;"2024Q4",DI_전체데이터!$A$3:$A$722&amp;DI_전체데이터!$D$3:$D$722,DI_전체데이터!$AM$3:$AM$722,"")</f>
        <v>1.6077011137248771</v>
      </c>
      <c r="J54" s="44" cm="1">
        <f t="array" ref="J54">_xlfn.XLOOKUP($A54&amp;"2025Q1",DI_전체데이터!$A$3:$A$722&amp;DI_전체데이터!$D$3:$D$722,DI_전체데이터!$AM$3:$AM$722,"")</f>
        <v>0.95559999304022258</v>
      </c>
      <c r="K54" s="44" cm="1">
        <f t="array" ref="K54">_xlfn.XLOOKUP($A54&amp;"2025Q2",DI_전체데이터!$A$3:$A$722&amp;DI_전체데이터!$D$3:$D$722,DI_전체데이터!$AM$3:$AM$722,"")</f>
        <v>2.0710275215769127</v>
      </c>
      <c r="L54" s="44" cm="1">
        <f t="array" ref="L54">_xlfn.XLOOKUP($A54&amp;"2025Q3",DI_전체데이터!$A$3:$A$722&amp;DI_전체데이터!$D$3:$D$722,DI_전체데이터!$AM$3:$AM$722,"")</f>
        <v>2.354936492567731</v>
      </c>
      <c r="M54" s="45" cm="1">
        <f t="array" ref="M54">_xlfn.XLOOKUP($A54&amp;"2025Q4",DI_전체데이터!$A$3:$A$722&amp;DI_전체데이터!$D$3:$D$722,DI_전체데이터!$AM$3:$AM$722,"")</f>
        <v>1.2315382279370866</v>
      </c>
    </row>
    <row r="55" spans="1:13" ht="13.15" customHeight="1" x14ac:dyDescent="0.3">
      <c r="A55" s="52" t="s">
        <v>106</v>
      </c>
      <c r="B55" s="43" cm="1">
        <f t="array" ref="B55">_xlfn.XLOOKUP($A55&amp;"2023Q1",DI_전체데이터!$A$3:$A$722&amp;DI_전체데이터!$D$3:$D$722,DI_전체데이터!$AM$3:$AM$722,"")</f>
        <v>9.4917358149340769E-2</v>
      </c>
      <c r="C55" s="44" cm="1">
        <f t="array" ref="C55">_xlfn.XLOOKUP($A55&amp;"2023Q2",DI_전체데이터!$A$3:$A$722&amp;DI_전체데이터!$D$3:$D$722,DI_전체데이터!$AM$3:$AM$722,"")</f>
        <v>0.63643562357966044</v>
      </c>
      <c r="D55" s="44" cm="1">
        <f t="array" ref="D55">_xlfn.XLOOKUP($A55&amp;"2023Q3",DI_전체데이터!$A$3:$A$722&amp;DI_전체데이터!$D$3:$D$722,DI_전체데이터!$AM$3:$AM$722,"")</f>
        <v>1.2526423900290404</v>
      </c>
      <c r="E55" s="44" cm="1">
        <f t="array" ref="E55">_xlfn.XLOOKUP($A55&amp;"2023Q4",DI_전체데이터!$A$3:$A$722&amp;DI_전체데이터!$D$3:$D$722,DI_전체데이터!$AM$3:$AM$722,"")</f>
        <v>1.6552901679922731</v>
      </c>
      <c r="F55" s="44" cm="1">
        <f t="array" ref="F55">_xlfn.XLOOKUP($A55&amp;"2024Q1",DI_전체데이터!$A$3:$A$722&amp;DI_전체데이터!$D$3:$D$722,DI_전체데이터!$AM$3:$AM$722,"")</f>
        <v>2.788591644720269</v>
      </c>
      <c r="G55" s="44" cm="1">
        <f t="array" ref="G55">_xlfn.XLOOKUP($A55&amp;"2024Q2",DI_전체데이터!$A$3:$A$722&amp;DI_전체데이터!$D$3:$D$722,DI_전체데이터!$AM$3:$AM$722,"")</f>
        <v>3.6716611998500062</v>
      </c>
      <c r="H55" s="44" cm="1">
        <f t="array" ref="H55">_xlfn.XLOOKUP($A55&amp;"2024Q3",DI_전체데이터!$A$3:$A$722&amp;DI_전체데이터!$D$3:$D$722,DI_전체데이터!$AM$3:$AM$722,"")</f>
        <v>1.6662311993387755</v>
      </c>
      <c r="I55" s="44" cm="1">
        <f t="array" ref="I55">_xlfn.XLOOKUP($A55&amp;"2024Q4",DI_전체데이터!$A$3:$A$722&amp;DI_전체데이터!$D$3:$D$722,DI_전체데이터!$AM$3:$AM$722,"")</f>
        <v>1.7364874631989375</v>
      </c>
      <c r="J55" s="44" cm="1">
        <f t="array" ref="J55">_xlfn.XLOOKUP($A55&amp;"2025Q1",DI_전체데이터!$A$3:$A$722&amp;DI_전체데이터!$D$3:$D$722,DI_전체데이터!$AM$3:$AM$722,"")</f>
        <v>-1.1536807657333941</v>
      </c>
      <c r="K55" s="44" cm="1">
        <f t="array" ref="K55">_xlfn.XLOOKUP($A55&amp;"2025Q2",DI_전체데이터!$A$3:$A$722&amp;DI_전체데이터!$D$3:$D$722,DI_전체데이터!$AM$3:$AM$722,"")</f>
        <v>-1.0395388394673555</v>
      </c>
      <c r="L55" s="44" cm="1">
        <f t="array" ref="L55">_xlfn.XLOOKUP($A55&amp;"2025Q3",DI_전체데이터!$A$3:$A$722&amp;DI_전체데이터!$D$3:$D$722,DI_전체데이터!$AM$3:$AM$722,"")</f>
        <v>-0.41974659638760026</v>
      </c>
      <c r="M55" s="45" cm="1">
        <f t="array" ref="M55">_xlfn.XLOOKUP($A55&amp;"2025Q4",DI_전체데이터!$A$3:$A$722&amp;DI_전체데이터!$D$3:$D$722,DI_전체데이터!$AM$3:$AM$722,"")</f>
        <v>0.2176678332841635</v>
      </c>
    </row>
    <row r="56" spans="1:13" ht="13.15" customHeight="1" x14ac:dyDescent="0.3">
      <c r="A56" s="53" t="s">
        <v>104</v>
      </c>
      <c r="B56" s="46" cm="1">
        <f t="array" ref="B56">_xlfn.XLOOKUP($A56&amp;"2023Q1",DI_전체데이터!$A$3:$A$722&amp;DI_전체데이터!$D$3:$D$722,DI_전체데이터!$AM$3:$AM$722,"")</f>
        <v>0.73786478737262229</v>
      </c>
      <c r="C56" s="47" cm="1">
        <f t="array" ref="C56">_xlfn.XLOOKUP($A56&amp;"2023Q2",DI_전체데이터!$A$3:$A$722&amp;DI_전체데이터!$D$3:$D$722,DI_전체데이터!$AM$3:$AM$722,"")</f>
        <v>0.22485954233560046</v>
      </c>
      <c r="D56" s="47" cm="1">
        <f t="array" ref="D56">_xlfn.XLOOKUP($A56&amp;"2023Q3",DI_전체데이터!$A$3:$A$722&amp;DI_전체데이터!$D$3:$D$722,DI_전체데이터!$AM$3:$AM$722,"")</f>
        <v>0.58110030241540978</v>
      </c>
      <c r="E56" s="47" cm="1">
        <f t="array" ref="E56">_xlfn.XLOOKUP($A56&amp;"2023Q4",DI_전체데이터!$A$3:$A$722&amp;DI_전체데이터!$D$3:$D$722,DI_전체데이터!$AM$3:$AM$722,"")</f>
        <v>2.6312865925999591</v>
      </c>
      <c r="F56" s="47" cm="1">
        <f t="array" ref="F56">_xlfn.XLOOKUP($A56&amp;"2024Q1",DI_전체데이터!$A$3:$A$722&amp;DI_전체데이터!$D$3:$D$722,DI_전체데이터!$AM$3:$AM$722,"")</f>
        <v>-4.9537918677761583E-2</v>
      </c>
      <c r="G56" s="47" cm="1">
        <f t="array" ref="G56">_xlfn.XLOOKUP($A56&amp;"2024Q2",DI_전체데이터!$A$3:$A$722&amp;DI_전체데이터!$D$3:$D$722,DI_전체데이터!$AM$3:$AM$722,"")</f>
        <v>1.4175895111913857</v>
      </c>
      <c r="H56" s="47" cm="1">
        <f t="array" ref="H56">_xlfn.XLOOKUP($A56&amp;"2024Q3",DI_전체데이터!$A$3:$A$722&amp;DI_전체데이터!$D$3:$D$722,DI_전체데이터!$AM$3:$AM$722,"")</f>
        <v>-0.3444710119304436</v>
      </c>
      <c r="I56" s="47" cm="1">
        <f t="array" ref="I56">_xlfn.XLOOKUP($A56&amp;"2024Q4",DI_전체데이터!$A$3:$A$722&amp;DI_전체데이터!$D$3:$D$722,DI_전체데이터!$AM$3:$AM$722,"")</f>
        <v>6.970550743305326E-2</v>
      </c>
      <c r="J56" s="47" cm="1">
        <f t="array" ref="J56">_xlfn.XLOOKUP($A56&amp;"2025Q1",DI_전체데이터!$A$3:$A$722&amp;DI_전체데이터!$D$3:$D$722,DI_전체데이터!$AM$3:$AM$722,"")</f>
        <v>-0.41526709068947376</v>
      </c>
      <c r="K56" s="47" cm="1">
        <f t="array" ref="K56">_xlfn.XLOOKUP($A56&amp;"2025Q2",DI_전체데이터!$A$3:$A$722&amp;DI_전체데이터!$D$3:$D$722,DI_전체데이터!$AM$3:$AM$722,"")</f>
        <v>0.46169342261343604</v>
      </c>
      <c r="L56" s="47" cm="1">
        <f t="array" ref="L56">_xlfn.XLOOKUP($A56&amp;"2025Q3",DI_전체데이터!$A$3:$A$722&amp;DI_전체데이터!$D$3:$D$722,DI_전체데이터!$AM$3:$AM$722,"")</f>
        <v>-1.3214142477950506</v>
      </c>
      <c r="M56" s="48" cm="1">
        <f t="array" ref="M56">_xlfn.XLOOKUP($A56&amp;"2025Q4",DI_전체데이터!$A$3:$A$722&amp;DI_전체데이터!$D$3:$D$722,DI_전체데이터!$AM$3:$AM$722,"")</f>
        <v>-2.2509339341930743</v>
      </c>
    </row>
    <row r="57" spans="1:13" ht="4.1500000000000004" customHeight="1" x14ac:dyDescent="0.3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ht="13.15" customHeight="1" x14ac:dyDescent="0.3">
      <c r="A58" s="52" t="s">
        <v>140</v>
      </c>
      <c r="B58" s="40" cm="1">
        <f t="array" ref="B58">_xlfn.XLOOKUP($A58&amp;"2023Q1",DI_전체데이터!$A$3:$A$722&amp;DI_전체데이터!$D$3:$D$722,DI_전체데이터!$AM$3:$AM$722,"")</f>
        <v>0.17616606585441119</v>
      </c>
      <c r="C58" s="41" cm="1">
        <f t="array" ref="C58">_xlfn.XLOOKUP($A58&amp;"2023Q2",DI_전체데이터!$A$3:$A$722&amp;DI_전체데이터!$D$3:$D$722,DI_전체데이터!$AM$3:$AM$722,"")</f>
        <v>0.17616606585441119</v>
      </c>
      <c r="D58" s="41" cm="1">
        <f t="array" ref="D58">_xlfn.XLOOKUP($A58&amp;"2023Q3",DI_전체데이터!$A$3:$A$722&amp;DI_전체데이터!$D$3:$D$722,DI_전체데이터!$AM$3:$AM$722,"")</f>
        <v>-0.85711913424834474</v>
      </c>
      <c r="E58" s="41" cm="1">
        <f t="array" ref="E58">_xlfn.XLOOKUP($A58&amp;"2023Q4",DI_전체데이터!$A$3:$A$722&amp;DI_전체데이터!$D$3:$D$722,DI_전체데이터!$AM$3:$AM$722,"")</f>
        <v>0.17616606585441119</v>
      </c>
      <c r="F58" s="41" cm="1">
        <f t="array" ref="F58">_xlfn.XLOOKUP($A58&amp;"2024Q1",DI_전체데이터!$A$3:$A$722&amp;DI_전체데이터!$D$3:$D$722,DI_전체데이터!$AM$3:$AM$722,"")</f>
        <v>0.37053315536143866</v>
      </c>
      <c r="G58" s="41" cm="1">
        <f t="array" ref="G58">_xlfn.XLOOKUP($A58&amp;"2024Q2",DI_전체데이터!$A$3:$A$722&amp;DI_전체데이터!$D$3:$D$722,DI_전체데이터!$AM$3:$AM$722,"")</f>
        <v>9.0867379922307479E-2</v>
      </c>
      <c r="H58" s="41" cm="1">
        <f t="array" ref="H58">_xlfn.XLOOKUP($A58&amp;"2024Q3",DI_전체데이터!$A$3:$A$722&amp;DI_전체데이터!$D$3:$D$722,DI_전체데이터!$AM$3:$AM$722,"")</f>
        <v>-0.41836399897175264</v>
      </c>
      <c r="I58" s="41" cm="1">
        <f t="array" ref="I58">_xlfn.XLOOKUP($A58&amp;"2024Q4",DI_전체데이터!$A$3:$A$722&amp;DI_전체데이터!$D$3:$D$722,DI_전체데이터!$AM$3:$AM$722,"")</f>
        <v>9.0867379922307479E-2</v>
      </c>
      <c r="J58" s="41" cm="1">
        <f t="array" ref="J58">_xlfn.XLOOKUP($A58&amp;"2025Q1",DI_전체데이터!$A$3:$A$722&amp;DI_전체데이터!$D$3:$D$722,DI_전체데이터!$AM$3:$AM$722,"")</f>
        <v>-0.55815630565143814</v>
      </c>
      <c r="K58" s="41" cm="1">
        <f t="array" ref="K58">_xlfn.XLOOKUP($A58&amp;"2025Q2",DI_전체데이터!$A$3:$A$722&amp;DI_전체데이터!$D$3:$D$722,DI_전체데이터!$AM$3:$AM$722,"")</f>
        <v>0.70469449790624672</v>
      </c>
      <c r="L58" s="41" cm="1">
        <f t="array" ref="L58">_xlfn.XLOOKUP($A58&amp;"2025Q3",DI_전체데이터!$A$3:$A$722&amp;DI_전체데이터!$D$3:$D$722,DI_전체데이터!$AM$3:$AM$722,"")</f>
        <v>-0.55815630565143814</v>
      </c>
      <c r="M58" s="42" cm="1">
        <f t="array" ref="M58">_xlfn.XLOOKUP($A58&amp;"2025Q4",DI_전체데이터!$A$3:$A$722&amp;DI_전체데이터!$D$3:$D$722,DI_전체데이터!$AM$3:$AM$722,"")</f>
        <v>-0.55815630565143814</v>
      </c>
    </row>
    <row r="59" spans="1:13" ht="13.15" customHeight="1" x14ac:dyDescent="0.3">
      <c r="A59" s="52" t="s">
        <v>136</v>
      </c>
      <c r="B59" s="43" cm="1">
        <f t="array" ref="B59">_xlfn.XLOOKUP($A59&amp;"2023Q1",DI_전체데이터!$A$3:$A$722&amp;DI_전체데이터!$D$3:$D$722,DI_전체데이터!$AM$3:$AM$722,"")</f>
        <v>2.3622906197174842</v>
      </c>
      <c r="C59" s="44" cm="1">
        <f t="array" ref="C59">_xlfn.XLOOKUP($A59&amp;"2023Q2",DI_전체데이터!$A$3:$A$722&amp;DI_전체데이터!$D$3:$D$722,DI_전체데이터!$AM$3:$AM$722,"")</f>
        <v>2.7364521560573465</v>
      </c>
      <c r="D59" s="44" cm="1">
        <f t="array" ref="D59">_xlfn.XLOOKUP($A59&amp;"2023Q3",DI_전체데이터!$A$3:$A$722&amp;DI_전체데이터!$D$3:$D$722,DI_전체데이터!$AM$3:$AM$722,"")</f>
        <v>1.5294981476046965</v>
      </c>
      <c r="E59" s="44" cm="1">
        <f t="array" ref="E59">_xlfn.XLOOKUP($A59&amp;"2023Q4",DI_전체데이터!$A$3:$A$722&amp;DI_전체데이터!$D$3:$D$722,DI_전체데이터!$AM$3:$AM$722,"")</f>
        <v>3.1236389294372318</v>
      </c>
      <c r="F59" s="44" cm="1">
        <f t="array" ref="F59">_xlfn.XLOOKUP($A59&amp;"2024Q1",DI_전체데이터!$A$3:$A$722&amp;DI_전체데이터!$D$3:$D$722,DI_전체데이터!$AM$3:$AM$722,"")</f>
        <v>0.14794374937475752</v>
      </c>
      <c r="G59" s="44" cm="1">
        <f t="array" ref="G59">_xlfn.XLOOKUP($A59&amp;"2024Q2",DI_전체데이터!$A$3:$A$722&amp;DI_전체데이터!$D$3:$D$722,DI_전체데이터!$AM$3:$AM$722,"")</f>
        <v>2.0088528854453376</v>
      </c>
      <c r="H59" s="44" cm="1">
        <f t="array" ref="H59">_xlfn.XLOOKUP($A59&amp;"2024Q3",DI_전체데이터!$A$3:$A$722&amp;DI_전체데이터!$D$3:$D$722,DI_전체데이터!$AM$3:$AM$722,"")</f>
        <v>2.9828636042969956</v>
      </c>
      <c r="I59" s="44" cm="1">
        <f t="array" ref="I59">_xlfn.XLOOKUP($A59&amp;"2024Q4",DI_전체데이터!$A$3:$A$722&amp;DI_전체데이터!$D$3:$D$722,DI_전체데이터!$AM$3:$AM$722,"")</f>
        <v>2.8229749170169605</v>
      </c>
      <c r="J59" s="44" cm="1">
        <f t="array" ref="J59">_xlfn.XLOOKUP($A59&amp;"2025Q1",DI_전체데이터!$A$3:$A$722&amp;DI_전체데이터!$D$3:$D$722,DI_전체데이터!$AM$3:$AM$722,"")</f>
        <v>1.7010962340464413</v>
      </c>
      <c r="K59" s="44" cm="1">
        <f t="array" ref="K59">_xlfn.XLOOKUP($A59&amp;"2025Q2",DI_전체데이터!$A$3:$A$722&amp;DI_전체데이터!$D$3:$D$722,DI_전체데이터!$AM$3:$AM$722,"")</f>
        <v>0.43760864739904548</v>
      </c>
      <c r="L59" s="44" cm="1">
        <f t="array" ref="L59">_xlfn.XLOOKUP($A59&amp;"2025Q3",DI_전체데이터!$A$3:$A$722&amp;DI_전체데이터!$D$3:$D$722,DI_전체데이터!$AM$3:$AM$722,"")</f>
        <v>2.1849417816107337</v>
      </c>
      <c r="M59" s="45" cm="1">
        <f t="array" ref="M59">_xlfn.XLOOKUP($A59&amp;"2025Q4",DI_전체데이터!$A$3:$A$722&amp;DI_전체데이터!$D$3:$D$722,DI_전체데이터!$AM$3:$AM$722,"")</f>
        <v>2.276506029483877</v>
      </c>
    </row>
    <row r="60" spans="1:13" ht="13.15" customHeight="1" x14ac:dyDescent="0.3">
      <c r="A60" s="52" t="s">
        <v>138</v>
      </c>
      <c r="B60" s="43" cm="1">
        <f t="array" ref="B60">_xlfn.XLOOKUP($A60&amp;"2023Q1",DI_전체데이터!$A$3:$A$722&amp;DI_전체데이터!$D$3:$D$722,DI_전체데이터!$AM$3:$AM$722,"")</f>
        <v>0.41016313038835439</v>
      </c>
      <c r="C60" s="44" cm="1">
        <f t="array" ref="C60">_xlfn.XLOOKUP($A60&amp;"2023Q2",DI_전체데이터!$A$3:$A$722&amp;DI_전체데이터!$D$3:$D$722,DI_전체데이터!$AM$3:$AM$722,"")</f>
        <v>-5.8972152721845389E-2</v>
      </c>
      <c r="D60" s="44" cm="1">
        <f t="array" ref="D60">_xlfn.XLOOKUP($A60&amp;"2023Q3",DI_전체데이터!$A$3:$A$722&amp;DI_전체데이터!$D$3:$D$722,DI_전체데이터!$AM$3:$AM$722,"")</f>
        <v>-7.4521071022601304E-2</v>
      </c>
      <c r="E60" s="44" cm="1">
        <f t="array" ref="E60">_xlfn.XLOOKUP($A60&amp;"2023Q4",DI_전체데이터!$A$3:$A$722&amp;DI_전체데이터!$D$3:$D$722,DI_전체데이터!$AM$3:$AM$722,"")</f>
        <v>-2.1483138857031321</v>
      </c>
      <c r="F60" s="44" cm="1">
        <f t="array" ref="F60">_xlfn.XLOOKUP($A60&amp;"2024Q1",DI_전체데이터!$A$3:$A$722&amp;DI_전체데이터!$D$3:$D$722,DI_전체데이터!$AM$3:$AM$722,"")</f>
        <v>9.0867379922307479E-2</v>
      </c>
      <c r="G60" s="44" cm="1">
        <f t="array" ref="G60">_xlfn.XLOOKUP($A60&amp;"2024Q2",DI_전체데이터!$A$3:$A$722&amp;DI_전체데이터!$D$3:$D$722,DI_전체데이터!$AM$3:$AM$722,"")</f>
        <v>0.6270214656664459</v>
      </c>
      <c r="H60" s="44" cm="1">
        <f t="array" ref="H60">_xlfn.XLOOKUP($A60&amp;"2024Q3",DI_전체데이터!$A$3:$A$722&amp;DI_전체데이터!$D$3:$D$722,DI_전체데이터!$AM$3:$AM$722,"")</f>
        <v>0.68592632538433707</v>
      </c>
      <c r="I60" s="44" cm="1">
        <f t="array" ref="I60">_xlfn.XLOOKUP($A60&amp;"2024Q4",DI_전체데이터!$A$3:$A$722&amp;DI_전체데이터!$D$3:$D$722,DI_전체데이터!$AM$3:$AM$722,"")</f>
        <v>0.24509600059539033</v>
      </c>
      <c r="J60" s="44" cm="1">
        <f t="array" ref="J60">_xlfn.XLOOKUP($A60&amp;"2025Q1",DI_전체데이터!$A$3:$A$722&amp;DI_전체데이터!$D$3:$D$722,DI_전체데이터!$AM$3:$AM$722,"")</f>
        <v>0.95757839182945947</v>
      </c>
      <c r="K60" s="44" cm="1">
        <f t="array" ref="K60">_xlfn.XLOOKUP($A60&amp;"2025Q2",DI_전체데이터!$A$3:$A$722&amp;DI_전체데이터!$D$3:$D$722,DI_전체데이터!$AM$3:$AM$722,"")</f>
        <v>1.6802915531158056</v>
      </c>
      <c r="L60" s="44" cm="1">
        <f t="array" ref="L60">_xlfn.XLOOKUP($A60&amp;"2025Q3",DI_전체데이터!$A$3:$A$722&amp;DI_전체데이터!$D$3:$D$722,DI_전체데이터!$AM$3:$AM$722,"")</f>
        <v>0.94327376121462436</v>
      </c>
      <c r="M60" s="45" cm="1">
        <f t="array" ref="M60">_xlfn.XLOOKUP($A60&amp;"2025Q4",DI_전체데이터!$A$3:$A$722&amp;DI_전체데이터!$D$3:$D$722,DI_전체데이터!$AM$3:$AM$722,"")</f>
        <v>-0.80186030049176515</v>
      </c>
    </row>
    <row r="61" spans="1:13" ht="13.15" customHeight="1" x14ac:dyDescent="0.3">
      <c r="A61" s="52" t="s">
        <v>139</v>
      </c>
      <c r="B61" s="43" cm="1">
        <f t="array" ref="B61">_xlfn.XLOOKUP($A61&amp;"2023Q1",DI_전체데이터!$A$3:$A$722&amp;DI_전체데이터!$D$3:$D$722,DI_전체데이터!$AM$3:$AM$722,"")</f>
        <v>-0.70466426341764399</v>
      </c>
      <c r="C61" s="44" cm="1">
        <f t="array" ref="C61">_xlfn.XLOOKUP($A61&amp;"2023Q2",DI_전체데이터!$A$3:$A$722&amp;DI_전체데이터!$D$3:$D$722,DI_전체데이터!$AM$3:$AM$722,"")</f>
        <v>-0.70466426341764399</v>
      </c>
      <c r="D61" s="44" cm="1">
        <f t="array" ref="D61">_xlfn.XLOOKUP($A61&amp;"2023Q3",DI_전체데이터!$A$3:$A$722&amp;DI_전체데이터!$D$3:$D$722,DI_전체데이터!$AM$3:$AM$722,"")</f>
        <v>-0.70466426341764399</v>
      </c>
      <c r="E61" s="44" cm="1">
        <f t="array" ref="E61">_xlfn.XLOOKUP($A61&amp;"2023Q4",DI_전체데이터!$A$3:$A$722&amp;DI_전체데이터!$D$3:$D$722,DI_전체데이터!$AM$3:$AM$722,"")</f>
        <v>-0.70466426341764399</v>
      </c>
      <c r="F61" s="44" cm="1">
        <f t="array" ref="F61">_xlfn.XLOOKUP($A61&amp;"2024Q1",DI_전체데이터!$A$3:$A$722&amp;DI_전체데이터!$D$3:$D$722,DI_전체데이터!$AM$3:$AM$722,"")</f>
        <v>-0.81780641930076647</v>
      </c>
      <c r="G61" s="44" cm="1">
        <f t="array" ref="G61">_xlfn.XLOOKUP($A61&amp;"2024Q2",DI_전체데이터!$A$3:$A$722&amp;DI_전체데이터!$D$3:$D$722,DI_전체데이터!$AM$3:$AM$722,"")</f>
        <v>-0.81780641930076647</v>
      </c>
      <c r="H61" s="44" cm="1">
        <f t="array" ref="H61">_xlfn.XLOOKUP($A61&amp;"2024Q3",DI_전체데이터!$A$3:$A$722&amp;DI_전체데이터!$D$3:$D$722,DI_전체데이터!$AM$3:$AM$722,"")</f>
        <v>-0.81780641930076647</v>
      </c>
      <c r="I61" s="44" cm="1">
        <f t="array" ref="I61">_xlfn.XLOOKUP($A61&amp;"2024Q4",DI_전체데이터!$A$3:$A$722&amp;DI_전체데이터!$D$3:$D$722,DI_전체데이터!$AM$3:$AM$722,"")</f>
        <v>-0.81780641930076647</v>
      </c>
      <c r="J61" s="44" cm="1">
        <f t="array" ref="J61">_xlfn.XLOOKUP($A61&amp;"2025Q1",DI_전체데이터!$A$3:$A$722&amp;DI_전체데이터!$D$3:$D$722,DI_전체데이터!$AM$3:$AM$722,"")</f>
        <v>-0.55815630565143814</v>
      </c>
      <c r="K61" s="44" cm="1">
        <f t="array" ref="K61">_xlfn.XLOOKUP($A61&amp;"2025Q2",DI_전체데이터!$A$3:$A$722&amp;DI_전체데이터!$D$3:$D$722,DI_전체데이터!$AM$3:$AM$722,"")</f>
        <v>-0.55815630565143814</v>
      </c>
      <c r="L61" s="44" cm="1">
        <f t="array" ref="L61">_xlfn.XLOOKUP($A61&amp;"2025Q3",DI_전체데이터!$A$3:$A$722&amp;DI_전체데이터!$D$3:$D$722,DI_전체데이터!$AM$3:$AM$722,"")</f>
        <v>-0.55815630565143814</v>
      </c>
      <c r="M61" s="45" cm="1">
        <f t="array" ref="M61">_xlfn.XLOOKUP($A61&amp;"2025Q4",DI_전체데이터!$A$3:$A$722&amp;DI_전체데이터!$D$3:$D$722,DI_전체데이터!$AM$3:$AM$722,"")</f>
        <v>-0.55815630565143814</v>
      </c>
    </row>
    <row r="62" spans="1:13" ht="13.15" customHeight="1" x14ac:dyDescent="0.3">
      <c r="A62" s="52" t="s">
        <v>133</v>
      </c>
      <c r="B62" s="43" cm="1">
        <f t="array" ref="B62">_xlfn.XLOOKUP($A62&amp;"2023Q1",DI_전체데이터!$A$3:$A$722&amp;DI_전체데이터!$D$3:$D$722,DI_전체데이터!$AM$3:$AM$722,"")</f>
        <v>-0.70466426341764399</v>
      </c>
      <c r="C62" s="44" cm="1">
        <f t="array" ref="C62">_xlfn.XLOOKUP($A62&amp;"2023Q2",DI_전체데이터!$A$3:$A$722&amp;DI_전체데이터!$D$3:$D$722,DI_전체데이터!$AM$3:$AM$722,"")</f>
        <v>-0.70466426341764399</v>
      </c>
      <c r="D62" s="44" cm="1">
        <f t="array" ref="D62">_xlfn.XLOOKUP($A62&amp;"2023Q3",DI_전체데이터!$A$3:$A$722&amp;DI_전체데이터!$D$3:$D$722,DI_전체데이터!$AM$3:$AM$722,"")</f>
        <v>-0.70466426341764399</v>
      </c>
      <c r="E62" s="44" cm="1">
        <f t="array" ref="E62">_xlfn.XLOOKUP($A62&amp;"2023Q4",DI_전체데이터!$A$3:$A$722&amp;DI_전체데이터!$D$3:$D$722,DI_전체데이터!$AM$3:$AM$722,"")</f>
        <v>-0.70466426341764399</v>
      </c>
      <c r="F62" s="44" cm="1">
        <f t="array" ref="F62">_xlfn.XLOOKUP($A62&amp;"2024Q1",DI_전체데이터!$A$3:$A$722&amp;DI_전체데이터!$D$3:$D$722,DI_전체데이터!$AM$3:$AM$722,"")</f>
        <v>-0.81780641930076647</v>
      </c>
      <c r="G62" s="44" cm="1">
        <f t="array" ref="G62">_xlfn.XLOOKUP($A62&amp;"2024Q2",DI_전체데이터!$A$3:$A$722&amp;DI_전체데이터!$D$3:$D$722,DI_전체데이터!$AM$3:$AM$722,"")</f>
        <v>-0.81780641930076647</v>
      </c>
      <c r="H62" s="44" cm="1">
        <f t="array" ref="H62">_xlfn.XLOOKUP($A62&amp;"2024Q3",DI_전체데이터!$A$3:$A$722&amp;DI_전체데이터!$D$3:$D$722,DI_전체데이터!$AM$3:$AM$722,"")</f>
        <v>-0.81780641930076647</v>
      </c>
      <c r="I62" s="44" cm="1">
        <f t="array" ref="I62">_xlfn.XLOOKUP($A62&amp;"2024Q4",DI_전체데이터!$A$3:$A$722&amp;DI_전체데이터!$D$3:$D$722,DI_전체데이터!$AM$3:$AM$722,"")</f>
        <v>-0.81780641930076647</v>
      </c>
      <c r="J62" s="44" cm="1">
        <f t="array" ref="J62">_xlfn.XLOOKUP($A62&amp;"2025Q1",DI_전체데이터!$A$3:$A$722&amp;DI_전체데이터!$D$3:$D$722,DI_전체데이터!$AM$3:$AM$722,"")</f>
        <v>-0.55815630565143814</v>
      </c>
      <c r="K62" s="44" cm="1">
        <f t="array" ref="K62">_xlfn.XLOOKUP($A62&amp;"2025Q2",DI_전체데이터!$A$3:$A$722&amp;DI_전체데이터!$D$3:$D$722,DI_전체데이터!$AM$3:$AM$722,"")</f>
        <v>-0.55815630565143814</v>
      </c>
      <c r="L62" s="44" cm="1">
        <f t="array" ref="L62">_xlfn.XLOOKUP($A62&amp;"2025Q3",DI_전체데이터!$A$3:$A$722&amp;DI_전체데이터!$D$3:$D$722,DI_전체데이터!$AM$3:$AM$722,"")</f>
        <v>-0.55815630565143814</v>
      </c>
      <c r="M62" s="45" cm="1">
        <f t="array" ref="M62">_xlfn.XLOOKUP($A62&amp;"2025Q4",DI_전체데이터!$A$3:$A$722&amp;DI_전체데이터!$D$3:$D$722,DI_전체데이터!$AM$3:$AM$722,"")</f>
        <v>-0.55815630565143814</v>
      </c>
    </row>
    <row r="63" spans="1:13" ht="13.15" customHeight="1" x14ac:dyDescent="0.3">
      <c r="A63" s="52" t="s">
        <v>137</v>
      </c>
      <c r="B63" s="43" cm="1">
        <f t="array" ref="B63">_xlfn.XLOOKUP($A63&amp;"2023Q1",DI_전체데이터!$A$3:$A$722&amp;DI_전체데이터!$D$3:$D$722,DI_전체데이터!$AM$3:$AM$722,"")</f>
        <v>0.17616606585441119</v>
      </c>
      <c r="C63" s="44" cm="1">
        <f t="array" ref="C63">_xlfn.XLOOKUP($A63&amp;"2023Q2",DI_전체데이터!$A$3:$A$722&amp;DI_전체데이터!$D$3:$D$722,DI_전체데이터!$AM$3:$AM$722,"")</f>
        <v>0.17616606585441119</v>
      </c>
      <c r="D63" s="44" cm="1">
        <f t="array" ref="D63">_xlfn.XLOOKUP($A63&amp;"2023Q3",DI_전체데이터!$A$3:$A$722&amp;DI_전체데이터!$D$3:$D$722,DI_전체데이터!$AM$3:$AM$722,"")</f>
        <v>-5.9610492486900174E-2</v>
      </c>
      <c r="E63" s="44" cm="1">
        <f t="array" ref="E63">_xlfn.XLOOKUP($A63&amp;"2023Q4",DI_전체데이터!$A$3:$A$722&amp;DI_전체데이터!$D$3:$D$722,DI_전체데이터!$AM$3:$AM$722,"")</f>
        <v>0.17616606585441119</v>
      </c>
      <c r="F63" s="44" cm="1">
        <f t="array" ref="F63">_xlfn.XLOOKUP($A63&amp;"2024Q1",DI_전체데이터!$A$3:$A$722&amp;DI_전체데이터!$D$3:$D$722,DI_전체데이터!$AM$3:$AM$722,"")</f>
        <v>0.99954117914538154</v>
      </c>
      <c r="G63" s="44" cm="1">
        <f t="array" ref="G63">_xlfn.XLOOKUP($A63&amp;"2024Q2",DI_전체데이터!$A$3:$A$722&amp;DI_전체데이터!$D$3:$D$722,DI_전체데이터!$AM$3:$AM$722,"")</f>
        <v>0.99954117914538154</v>
      </c>
      <c r="H63" s="44" cm="1">
        <f t="array" ref="H63">_xlfn.XLOOKUP($A63&amp;"2024Q3",DI_전체데이터!$A$3:$A$722&amp;DI_전체데이터!$D$3:$D$722,DI_전체데이터!$AM$3:$AM$722,"")</f>
        <v>0.99954117914538154</v>
      </c>
      <c r="I63" s="44" cm="1">
        <f t="array" ref="I63">_xlfn.XLOOKUP($A63&amp;"2024Q4",DI_전체데이터!$A$3:$A$722&amp;DI_전체데이터!$D$3:$D$722,DI_전체데이터!$AM$3:$AM$722,"")</f>
        <v>0.99954117914538154</v>
      </c>
      <c r="J63" s="44" cm="1">
        <f t="array" ref="J63">_xlfn.XLOOKUP($A63&amp;"2025Q1",DI_전체데이터!$A$3:$A$722&amp;DI_전체데이터!$D$3:$D$722,DI_전체데이터!$AM$3:$AM$722,"")</f>
        <v>-0.55815630565143814</v>
      </c>
      <c r="K63" s="44" cm="1">
        <f t="array" ref="K63">_xlfn.XLOOKUP($A63&amp;"2025Q2",DI_전체데이터!$A$3:$A$722&amp;DI_전체데이터!$D$3:$D$722,DI_전체데이터!$AM$3:$AM$722,"")</f>
        <v>-0.55815630565143814</v>
      </c>
      <c r="L63" s="44" cm="1">
        <f t="array" ref="L63">_xlfn.XLOOKUP($A63&amp;"2025Q3",DI_전체데이터!$A$3:$A$722&amp;DI_전체데이터!$D$3:$D$722,DI_전체데이터!$AM$3:$AM$722,"")</f>
        <v>-1.4191996180144015</v>
      </c>
      <c r="M63" s="45" cm="1">
        <f t="array" ref="M63">_xlfn.XLOOKUP($A63&amp;"2025Q4",DI_전체데이터!$A$3:$A$722&amp;DI_전체데이터!$D$3:$D$722,DI_전체데이터!$AM$3:$AM$722,"")</f>
        <v>0.53866356505283675</v>
      </c>
    </row>
    <row r="64" spans="1:13" ht="13.15" customHeight="1" x14ac:dyDescent="0.3">
      <c r="A64" s="52" t="s">
        <v>130</v>
      </c>
      <c r="B64" s="43" cm="1">
        <f t="array" ref="B64">_xlfn.XLOOKUP($A64&amp;"2023Q1",DI_전체데이터!$A$3:$A$722&amp;DI_전체데이터!$D$3:$D$722,DI_전체데이터!$AM$3:$AM$722,"")</f>
        <v>-0.97857708845518221</v>
      </c>
      <c r="C64" s="44" cm="1">
        <f t="array" ref="C64">_xlfn.XLOOKUP($A64&amp;"2023Q2",DI_전체데이터!$A$3:$A$722&amp;DI_전체데이터!$D$3:$D$722,DI_전체데이터!$AM$3:$AM$722,"")</f>
        <v>-1.5854945926896991</v>
      </c>
      <c r="D64" s="44" cm="1">
        <f t="array" ref="D64">_xlfn.XLOOKUP($A64&amp;"2023Q3",DI_전체데이터!$A$3:$A$722&amp;DI_전체데이터!$D$3:$D$722,DI_전체데이터!$AM$3:$AM$722,"")</f>
        <v>-1.5854945926896991</v>
      </c>
      <c r="E64" s="44" cm="1">
        <f t="array" ref="E64">_xlfn.XLOOKUP($A64&amp;"2023Q4",DI_전체데이터!$A$3:$A$722&amp;DI_전체데이터!$D$3:$D$722,DI_전체데이터!$AM$3:$AM$722,"")</f>
        <v>-0.36347548147459063</v>
      </c>
      <c r="F64" s="44" cm="1">
        <f t="array" ref="F64">_xlfn.XLOOKUP($A64&amp;"2024Q1",DI_전체데이터!$A$3:$A$722&amp;DI_전체데이터!$D$3:$D$722,DI_전체데이터!$AM$3:$AM$722,"")</f>
        <v>-2.0437725959097257</v>
      </c>
      <c r="G64" s="44" cm="1">
        <f t="array" ref="G64">_xlfn.XLOOKUP($A64&amp;"2024Q2",DI_전체데이터!$A$3:$A$722&amp;DI_전체데이터!$D$3:$D$722,DI_전체데이터!$AM$3:$AM$722,"")</f>
        <v>2.9080662821628023E-2</v>
      </c>
      <c r="H64" s="44" cm="1">
        <f t="array" ref="H64">_xlfn.XLOOKUP($A64&amp;"2024Q3",DI_전체데이터!$A$3:$A$722&amp;DI_전체데이터!$D$3:$D$722,DI_전체데이터!$AM$3:$AM$722,"")</f>
        <v>-1.80061602678939</v>
      </c>
      <c r="I64" s="44" cm="1">
        <f t="array" ref="I64">_xlfn.XLOOKUP($A64&amp;"2024Q4",DI_전체데이터!$A$3:$A$722&amp;DI_전체데이터!$D$3:$D$722,DI_전체데이터!$AM$3:$AM$722,"")</f>
        <v>-0.81780641930076647</v>
      </c>
      <c r="J64" s="44" cm="1">
        <f t="array" ref="J64">_xlfn.XLOOKUP($A64&amp;"2025Q1",DI_전체데이터!$A$3:$A$722&amp;DI_전체데이터!$D$3:$D$722,DI_전체데이터!$AM$3:$AM$722,"")</f>
        <v>-1.7420578462691463</v>
      </c>
      <c r="K64" s="44" cm="1">
        <f t="array" ref="K64">_xlfn.XLOOKUP($A64&amp;"2025Q2",DI_전체데이터!$A$3:$A$722&amp;DI_전체데이터!$D$3:$D$722,DI_전체데이터!$AM$3:$AM$722,"")</f>
        <v>0.24572256333395859</v>
      </c>
      <c r="L64" s="44" cm="1">
        <f t="array" ref="L64">_xlfn.XLOOKUP($A64&amp;"2025Q3",DI_전체데이터!$A$3:$A$722&amp;DI_전체데이터!$D$3:$D$722,DI_전체데이터!$AM$3:$AM$722,"")</f>
        <v>6.9361670350918891E-2</v>
      </c>
      <c r="M64" s="45" cm="1">
        <f t="array" ref="M64">_xlfn.XLOOKUP($A64&amp;"2025Q4",DI_전체데이터!$A$3:$A$722&amp;DI_전체데이터!$D$3:$D$722,DI_전체데이터!$AM$3:$AM$722,"")</f>
        <v>-1.2726995234959209</v>
      </c>
    </row>
    <row r="65" spans="1:13" ht="13.15" customHeight="1" x14ac:dyDescent="0.3">
      <c r="A65" s="52" t="s">
        <v>132</v>
      </c>
      <c r="B65" s="43" cm="1">
        <f t="array" ref="B65">_xlfn.XLOOKUP($A65&amp;"2023Q1",DI_전체데이터!$A$3:$A$722&amp;DI_전체데이터!$D$3:$D$722,DI_전체데이터!$AM$3:$AM$722,"")</f>
        <v>0.1429002516487653</v>
      </c>
      <c r="C65" s="44" cm="1">
        <f t="array" ref="C65">_xlfn.XLOOKUP($A65&amp;"2023Q2",DI_전체데이터!$A$3:$A$722&amp;DI_전체데이터!$D$3:$D$722,DI_전체데이터!$AM$3:$AM$722,"")</f>
        <v>1.0569963951264665</v>
      </c>
      <c r="D65" s="44" cm="1">
        <f t="array" ref="D65">_xlfn.XLOOKUP($A65&amp;"2023Q3",DI_전체데이터!$A$3:$A$722&amp;DI_전체데이터!$D$3:$D$722,DI_전체데이터!$AM$3:$AM$722,"")</f>
        <v>1.7994907016859352</v>
      </c>
      <c r="E65" s="44" cm="1">
        <f t="array" ref="E65">_xlfn.XLOOKUP($A65&amp;"2023Q4",DI_전체데이터!$A$3:$A$722&amp;DI_전체데이터!$D$3:$D$722,DI_전체데이터!$AM$3:$AM$722,"")</f>
        <v>1.9692474700737084</v>
      </c>
      <c r="F65" s="44" cm="1">
        <f t="array" ref="F65">_xlfn.XLOOKUP($A65&amp;"2024Q1",DI_전체데이터!$A$3:$A$722&amp;DI_전체데이터!$D$3:$D$722,DI_전체데이터!$AM$3:$AM$722,"")</f>
        <v>-0.54191811224363273</v>
      </c>
      <c r="G65" s="44" cm="1">
        <f t="array" ref="G65">_xlfn.XLOOKUP($A65&amp;"2024Q2",DI_전체데이터!$A$3:$A$722&amp;DI_전체데이터!$D$3:$D$722,DI_전체데이터!$AM$3:$AM$722,"")</f>
        <v>-0.81780641930076647</v>
      </c>
      <c r="H65" s="44" cm="1">
        <f t="array" ref="H65">_xlfn.XLOOKUP($A65&amp;"2024Q3",DI_전체데이터!$A$3:$A$722&amp;DI_전체데이터!$D$3:$D$722,DI_전체데이터!$AM$3:$AM$722,"")</f>
        <v>-0.84279546239786785</v>
      </c>
      <c r="I65" s="44" cm="1">
        <f t="array" ref="I65">_xlfn.XLOOKUP($A65&amp;"2024Q4",DI_전체데이터!$A$3:$A$722&amp;DI_전체데이터!$D$3:$D$722,DI_전체데이터!$AM$3:$AM$722,"")</f>
        <v>-2.9837907696494881</v>
      </c>
      <c r="J65" s="44" cm="1">
        <f t="array" ref="J65">_xlfn.XLOOKUP($A65&amp;"2025Q1",DI_전체데이터!$A$3:$A$722&amp;DI_전체데이터!$D$3:$D$722,DI_전체데이터!$AM$3:$AM$722,"")</f>
        <v>-0.61028808504386423</v>
      </c>
      <c r="K65" s="44" cm="1">
        <f t="array" ref="K65">_xlfn.XLOOKUP($A65&amp;"2025Q2",DI_전체데이터!$A$3:$A$722&amp;DI_전체데이터!$D$3:$D$722,DI_전체데이터!$AM$3:$AM$722,"")</f>
        <v>-0.8017189178782409</v>
      </c>
      <c r="L65" s="44" cm="1">
        <f t="array" ref="L65">_xlfn.XLOOKUP($A65&amp;"2025Q3",DI_전체데이터!$A$3:$A$722&amp;DI_전체데이터!$D$3:$D$722,DI_전체데이터!$AM$3:$AM$722,"")</f>
        <v>0.83646149438512574</v>
      </c>
      <c r="M65" s="45" cm="1">
        <f t="array" ref="M65">_xlfn.XLOOKUP($A65&amp;"2025Q4",DI_전체데이터!$A$3:$A$722&amp;DI_전체데이터!$D$3:$D$722,DI_전체데이터!$AM$3:$AM$722,"")</f>
        <v>-0.48264386570909351</v>
      </c>
    </row>
    <row r="66" spans="1:13" ht="13.15" customHeight="1" x14ac:dyDescent="0.3">
      <c r="A66" s="52" t="s">
        <v>134</v>
      </c>
      <c r="B66" s="43" cm="1">
        <f t="array" ref="B66">_xlfn.XLOOKUP($A66&amp;"2023Q1",DI_전체데이터!$A$3:$A$722&amp;DI_전체데이터!$D$3:$D$722,DI_전체데이터!$AM$3:$AM$722,"")</f>
        <v>-0.70466426341764399</v>
      </c>
      <c r="C66" s="44" cm="1">
        <f t="array" ref="C66">_xlfn.XLOOKUP($A66&amp;"2023Q2",DI_전체데이터!$A$3:$A$722&amp;DI_전체데이터!$D$3:$D$722,DI_전체데이터!$AM$3:$AM$722,"")</f>
        <v>-0.70466426341764399</v>
      </c>
      <c r="D66" s="44" cm="1">
        <f t="array" ref="D66">_xlfn.XLOOKUP($A66&amp;"2023Q3",DI_전체데이터!$A$3:$A$722&amp;DI_전체데이터!$D$3:$D$722,DI_전체데이터!$AM$3:$AM$722,"")</f>
        <v>-1.9321574353079392</v>
      </c>
      <c r="E66" s="44" cm="1">
        <f t="array" ref="E66">_xlfn.XLOOKUP($A66&amp;"2023Q4",DI_전체데이터!$A$3:$A$722&amp;DI_전체데이터!$D$3:$D$722,DI_전체데이터!$AM$3:$AM$722,"")</f>
        <v>-0.70466426341764399</v>
      </c>
      <c r="F66" s="44" cm="1">
        <f t="array" ref="F66">_xlfn.XLOOKUP($A66&amp;"2024Q1",DI_전체데이터!$A$3:$A$722&amp;DI_전체데이터!$D$3:$D$722,DI_전체데이터!$AM$3:$AM$722,"")</f>
        <v>-0.3906197978220749</v>
      </c>
      <c r="G66" s="44" cm="1">
        <f t="array" ref="G66">_xlfn.XLOOKUP($A66&amp;"2024Q2",DI_전체데이터!$A$3:$A$722&amp;DI_전체데이터!$D$3:$D$722,DI_전체데이터!$AM$3:$AM$722,"")</f>
        <v>-0.81780641930076647</v>
      </c>
      <c r="H66" s="44" cm="1">
        <f t="array" ref="H66">_xlfn.XLOOKUP($A66&amp;"2024Q3",DI_전체데이터!$A$3:$A$722&amp;DI_전체데이터!$D$3:$D$722,DI_전체데이터!$AM$3:$AM$722,"")</f>
        <v>-1.1214026791130927</v>
      </c>
      <c r="I66" s="44" cm="1">
        <f t="array" ref="I66">_xlfn.XLOOKUP($A66&amp;"2024Q4",DI_전체데이터!$A$3:$A$722&amp;DI_전체데이터!$D$3:$D$722,DI_전체데이터!$AM$3:$AM$722,"")</f>
        <v>0.28609639092316341</v>
      </c>
      <c r="J66" s="44" cm="1">
        <f t="array" ref="J66">_xlfn.XLOOKUP($A66&amp;"2025Q1",DI_전체데이터!$A$3:$A$722&amp;DI_전체데이터!$D$3:$D$722,DI_전체데이터!$AM$3:$AM$722,"")</f>
        <v>-0.55815630565143814</v>
      </c>
      <c r="K66" s="44" cm="1">
        <f t="array" ref="K66">_xlfn.XLOOKUP($A66&amp;"2025Q2",DI_전체데이터!$A$3:$A$722&amp;DI_전체데이터!$D$3:$D$722,DI_전체데이터!$AM$3:$AM$722,"")</f>
        <v>-0.55815630565143814</v>
      </c>
      <c r="L66" s="44" cm="1">
        <f t="array" ref="L66">_xlfn.XLOOKUP($A66&amp;"2025Q3",DI_전체데이터!$A$3:$A$722&amp;DI_전체데이터!$D$3:$D$722,DI_전체데이터!$AM$3:$AM$722,"")</f>
        <v>-0.55815630565143814</v>
      </c>
      <c r="M66" s="45" cm="1">
        <f t="array" ref="M66">_xlfn.XLOOKUP($A66&amp;"2025Q4",DI_전체데이터!$A$3:$A$722&amp;DI_전체데이터!$D$3:$D$722,DI_전체데이터!$AM$3:$AM$722,"")</f>
        <v>-0.55815630565143814</v>
      </c>
    </row>
    <row r="67" spans="1:13" ht="13.15" customHeight="1" x14ac:dyDescent="0.3">
      <c r="A67" s="52" t="s">
        <v>135</v>
      </c>
      <c r="B67" s="49" cm="1">
        <f t="array" ref="B67">_xlfn.XLOOKUP($A67&amp;"2023Q1",DI_전체데이터!$A$3:$A$722&amp;DI_전체데이터!$D$3:$D$722,DI_전체데이터!$AM$3:$AM$722,"")</f>
        <v>0.17616606585441119</v>
      </c>
      <c r="C67" s="50" cm="1">
        <f t="array" ref="C67">_xlfn.XLOOKUP($A67&amp;"2023Q2",DI_전체데이터!$A$3:$A$722&amp;DI_전체데이터!$D$3:$D$722,DI_전체데이터!$AM$3:$AM$722,"")</f>
        <v>0.17616606585441119</v>
      </c>
      <c r="D67" s="50" cm="1">
        <f t="array" ref="D67">_xlfn.XLOOKUP($A67&amp;"2023Q3",DI_전체데이터!$A$3:$A$722&amp;DI_전체데이터!$D$3:$D$722,DI_전체데이터!$AM$3:$AM$722,"")</f>
        <v>0.17616606585441119</v>
      </c>
      <c r="E67" s="50" cm="1">
        <f t="array" ref="E67">_xlfn.XLOOKUP($A67&amp;"2023Q4",DI_전체데이터!$A$3:$A$722&amp;DI_전체데이터!$D$3:$D$722,DI_전체데이터!$AM$3:$AM$722,"")</f>
        <v>0.17616606585441119</v>
      </c>
      <c r="F67" s="50" cm="1">
        <f t="array" ref="F67">_xlfn.XLOOKUP($A67&amp;"2024Q1",DI_전체데이터!$A$3:$A$722&amp;DI_전체데이터!$D$3:$D$722,DI_전체데이터!$AM$3:$AM$722,"")</f>
        <v>0.93982622441621988</v>
      </c>
      <c r="G67" s="50" cm="1">
        <f t="array" ref="G67">_xlfn.XLOOKUP($A67&amp;"2024Q2",DI_전체데이터!$A$3:$A$722&amp;DI_전체데이터!$D$3:$D$722,DI_전체데이터!$AM$3:$AM$722,"")</f>
        <v>0.99954117914538154</v>
      </c>
      <c r="H67" s="50" cm="1">
        <f t="array" ref="H67">_xlfn.XLOOKUP($A67&amp;"2024Q3",DI_전체데이터!$A$3:$A$722&amp;DI_전체데이터!$D$3:$D$722,DI_전체데이터!$AM$3:$AM$722,"")</f>
        <v>1.7315713428028239</v>
      </c>
      <c r="I67" s="50" cm="1">
        <f t="array" ref="I67">_xlfn.XLOOKUP($A67&amp;"2024Q4",DI_전체데이터!$A$3:$A$722&amp;DI_전체데이터!$D$3:$D$722,DI_전체데이터!$AM$3:$AM$722,"")</f>
        <v>-0.39363158452869473</v>
      </c>
      <c r="J67" s="50" cm="1">
        <f t="array" ref="J67">_xlfn.XLOOKUP($A67&amp;"2025Q1",DI_전체데이터!$A$3:$A$722&amp;DI_전체데이터!$D$3:$D$722,DI_전체데이터!$AM$3:$AM$722,"")</f>
        <v>2.0232222679324847</v>
      </c>
      <c r="K67" s="50" cm="1">
        <f t="array" ref="K67">_xlfn.XLOOKUP($A67&amp;"2025Q2",DI_전체데이터!$A$3:$A$722&amp;DI_전체데이터!$D$3:$D$722,DI_전체데이터!$AM$3:$AM$722,"")</f>
        <v>1.3023647131866889</v>
      </c>
      <c r="L67" s="50" cm="1">
        <f t="array" ref="L67">_xlfn.XLOOKUP($A67&amp;"2025Q3",DI_전체데이터!$A$3:$A$722&amp;DI_전체데이터!$D$3:$D$722,DI_전체데이터!$AM$3:$AM$722,"")</f>
        <v>1.3023647131866889</v>
      </c>
      <c r="M67" s="51" cm="1">
        <f t="array" ref="M67">_xlfn.XLOOKUP($A67&amp;"2025Q4",DI_전체데이터!$A$3:$A$722&amp;DI_전체데이터!$D$3:$D$722,DI_전체데이터!$AM$3:$AM$722,"")</f>
        <v>1.3023647131866889</v>
      </c>
    </row>
  </sheetData>
  <mergeCells count="1">
    <mergeCell ref="A1:M1"/>
  </mergeCells>
  <phoneticPr fontId="3" type="noConversion"/>
  <conditionalFormatting sqref="B3:M12">
    <cfRule type="colorScale" priority="1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conditionalFormatting sqref="B14:M23">
    <cfRule type="colorScale" priority="2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conditionalFormatting sqref="B25:M34">
    <cfRule type="colorScale" priority="3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conditionalFormatting sqref="B36:M45">
    <cfRule type="colorScale" priority="4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conditionalFormatting sqref="B47:M56">
    <cfRule type="colorScale" priority="5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conditionalFormatting sqref="B58:M67">
    <cfRule type="colorScale" priority="6">
      <colorScale>
        <cfvo type="num" val="-4"/>
        <cfvo type="num" val="0"/>
        <cfvo type="num" val="4"/>
        <color rgb="FF053061"/>
        <color rgb="FFFFFFFF"/>
        <color rgb="FF67001F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1FB3E-1B8F-41E4-A190-F9C9B8F04242}">
  <dimension ref="A1:P250"/>
  <sheetViews>
    <sheetView topLeftCell="D29" workbookViewId="0">
      <selection activeCell="D46" sqref="D46"/>
    </sheetView>
  </sheetViews>
  <sheetFormatPr defaultRowHeight="16.5" x14ac:dyDescent="0.3"/>
  <cols>
    <col min="1" max="1" width="24.25" bestFit="1" customWidth="1"/>
    <col min="2" max="2" width="8.375" bestFit="1" customWidth="1"/>
    <col min="3" max="3" width="12" bestFit="1" customWidth="1"/>
    <col min="4" max="4" width="16.75" bestFit="1" customWidth="1"/>
    <col min="5" max="5" width="11.625" bestFit="1" customWidth="1"/>
    <col min="6" max="6" width="12" bestFit="1" customWidth="1"/>
    <col min="7" max="7" width="6.625" bestFit="1" customWidth="1"/>
    <col min="8" max="8" width="24.375" bestFit="1" customWidth="1"/>
    <col min="9" max="9" width="12.5" bestFit="1" customWidth="1"/>
  </cols>
  <sheetData>
    <row r="1" spans="1:16" ht="19.5" x14ac:dyDescent="0.35">
      <c r="A1" s="97" t="s">
        <v>447</v>
      </c>
      <c r="B1" s="97"/>
      <c r="C1" s="97"/>
      <c r="D1" s="97"/>
      <c r="E1" s="97"/>
      <c r="F1" s="97"/>
      <c r="G1" s="97"/>
      <c r="H1" s="97"/>
      <c r="I1" s="97"/>
    </row>
    <row r="3" spans="1:16" x14ac:dyDescent="0.3">
      <c r="A3" s="58" t="s">
        <v>343</v>
      </c>
    </row>
    <row r="4" spans="1:16" x14ac:dyDescent="0.3">
      <c r="A4" s="62" t="s">
        <v>285</v>
      </c>
      <c r="B4" s="62" t="s">
        <v>344</v>
      </c>
      <c r="C4" s="62" t="s">
        <v>345</v>
      </c>
      <c r="D4" s="62" t="s">
        <v>346</v>
      </c>
      <c r="E4" s="62" t="s">
        <v>347</v>
      </c>
      <c r="F4" s="62" t="s">
        <v>348</v>
      </c>
      <c r="G4" s="62" t="s">
        <v>349</v>
      </c>
      <c r="H4" s="62" t="s">
        <v>350</v>
      </c>
      <c r="I4" s="62" t="s">
        <v>351</v>
      </c>
    </row>
    <row r="5" spans="1:16" x14ac:dyDescent="0.3">
      <c r="A5" t="s">
        <v>287</v>
      </c>
      <c r="B5" s="56">
        <f>COUNTIF(DI_전체데이터!$AR$3:$AR$722,A5)</f>
        <v>198</v>
      </c>
      <c r="C5" s="57" cm="1">
        <f t="array" ref="C5">IFERROR(PERCENTILE(IF(DI_전체데이터!$AR$3:$AR$722=A5,DI_전체데이터!$AM$3:$AM$722),0.5),"")</f>
        <v>-0.81780641930076647</v>
      </c>
      <c r="D5" s="57" cm="1">
        <f t="array" ref="D5">IFERROR(PERCENTILE(IF(DI_전체데이터!$AR$3:$AR$722=A5,DI_전체데이터!$AM$3:$AM$722),0.25),"")</f>
        <v>-1.370000423942239</v>
      </c>
      <c r="E5" s="57" cm="1">
        <f t="array" ref="E5">IFERROR(PERCENTILE(IF(DI_전체데이터!$AR$3:$AR$722=A5,DI_전체데이터!$AM$3:$AM$722),0.75),"")</f>
        <v>-0.54849710558028653</v>
      </c>
      <c r="F5" s="57">
        <f t="shared" ref="F5:F10" si="0">E5-D5</f>
        <v>0.82150331836195245</v>
      </c>
      <c r="G5" s="57">
        <f>IFERROR(AVERAGEIF(DI_전체데이터!$AR$3:$AR$722,A5,DI_전체데이터!$AM$3:$AM$722),"")</f>
        <v>-1.0348802496480201</v>
      </c>
      <c r="H5" s="57">
        <f>IFERROR(MAX(D5-1.5*F5, _xlfn.MINIFS(DI_전체데이터!$AM$3:$AM$722,DI_전체데이터!$AR$3:$AR$722,A5)),"")</f>
        <v>-2.6022554014851673</v>
      </c>
      <c r="I5" s="57">
        <f>IFERROR(MIN(E5+1.5*F5, _xlfn.MAXIFS(DI_전체데이터!$AM$3:$AM$722,DI_전체데이터!$AR$3:$AR$722,A5)),"")</f>
        <v>-0.30666917998385945</v>
      </c>
    </row>
    <row r="6" spans="1:16" x14ac:dyDescent="0.3">
      <c r="A6" t="s">
        <v>288</v>
      </c>
      <c r="B6" s="56">
        <f>COUNTIF(DI_전체데이터!$AR$3:$AR$722,A6)</f>
        <v>74</v>
      </c>
      <c r="C6" s="57" cm="1">
        <f t="array" ref="C6">IFERROR(PERCENTILE(IF(DI_전체데이터!$AR$3:$AR$722=A6,DI_전체데이터!$AM$3:$AM$722),0.5),"")</f>
        <v>-0.80976266858950363</v>
      </c>
      <c r="D6" s="57" cm="1">
        <f t="array" ref="D6">IFERROR(PERCENTILE(IF(DI_전체데이터!$AR$3:$AR$722=A6,DI_전체데이터!$AM$3:$AM$722),0.25),"")</f>
        <v>-1.1868731722142329</v>
      </c>
      <c r="E6" s="57" cm="1">
        <f t="array" ref="E6">IFERROR(PERCENTILE(IF(DI_전체데이터!$AR$3:$AR$722=A6,DI_전체데이터!$AM$3:$AM$722),0.75),"")</f>
        <v>-0.55815630565143814</v>
      </c>
      <c r="F6" s="57">
        <f t="shared" si="0"/>
        <v>0.6287168665627948</v>
      </c>
      <c r="G6" s="57">
        <f>IFERROR(AVERAGEIF(DI_전체데이터!$AR$3:$AR$722,A6,DI_전체데이터!$AM$3:$AM$722),"")</f>
        <v>-1.052472882346748</v>
      </c>
      <c r="H6" s="57">
        <f>IFERROR(MAX(D6-1.5*F6, _xlfn.MINIFS(DI_전체데이터!$AM$3:$AM$722,DI_전체데이터!$AR$3:$AR$722,A6)),"")</f>
        <v>-2.129948472058425</v>
      </c>
      <c r="I6" s="57">
        <f>IFERROR(MIN(E6+1.5*F6, _xlfn.MAXIFS(DI_전체데이터!$AM$3:$AM$722,DI_전체데이터!$AR$3:$AR$722,A6)),"")</f>
        <v>-0.31550672262240564</v>
      </c>
    </row>
    <row r="7" spans="1:16" x14ac:dyDescent="0.3">
      <c r="A7" t="s">
        <v>289</v>
      </c>
      <c r="B7" s="56">
        <f>COUNTIF(DI_전체데이터!$AR$3:$AR$722,A7)</f>
        <v>60</v>
      </c>
      <c r="C7" s="57" cm="1">
        <f t="array" ref="C7">IFERROR(PERCENTILE(IF(DI_전체데이터!$AR$3:$AR$722=A7,DI_전체데이터!$AM$3:$AM$722),0.5),"")</f>
        <v>0.83315804738784482</v>
      </c>
      <c r="D7" s="57" cm="1">
        <f t="array" ref="D7">IFERROR(PERCENTILE(IF(DI_전체데이터!$AR$3:$AR$722=A7,DI_전체데이터!$AM$3:$AM$722),0.25),"")</f>
        <v>0.60130707266315342</v>
      </c>
      <c r="E7" s="57" cm="1">
        <f t="array" ref="E7">IFERROR(PERCENTILE(IF(DI_전체데이터!$AR$3:$AR$722=A7,DI_전체데이터!$AM$3:$AM$722),0.75),"")</f>
        <v>1.2229705566445153</v>
      </c>
      <c r="F7" s="57">
        <f t="shared" si="0"/>
        <v>0.62166348398136184</v>
      </c>
      <c r="G7" s="57">
        <f>IFERROR(AVERAGEIF(DI_전체데이터!$AR$3:$AR$722,A7,DI_전체데이터!$AM$3:$AM$722),"")</f>
        <v>0.94199362112402174</v>
      </c>
      <c r="H7" s="57">
        <f>IFERROR(MAX(D7-1.5*F7, _xlfn.MINIFS(DI_전체데이터!$AM$3:$AM$722,DI_전체데이터!$AR$3:$AR$722,A7)),"")</f>
        <v>0.33642967068562374</v>
      </c>
      <c r="I7" s="57">
        <f>IFERROR(MIN(E7+1.5*F7, _xlfn.MAXIFS(DI_전체데이터!$AM$3:$AM$722,DI_전체데이터!$AR$3:$AR$722,A7)),"")</f>
        <v>2.1554657826165577</v>
      </c>
    </row>
    <row r="8" spans="1:16" x14ac:dyDescent="0.3">
      <c r="A8" t="s">
        <v>290</v>
      </c>
      <c r="B8" s="56">
        <f>COUNTIF(DI_전체데이터!$AR$3:$AR$722,A8)</f>
        <v>237</v>
      </c>
      <c r="C8" s="57" cm="1">
        <f t="array" ref="C8">IFERROR(PERCENTILE(IF(DI_전체데이터!$AR$3:$AR$722=A8,DI_전체데이터!$AM$3:$AM$722),0.5),"")</f>
        <v>-7.4521071022601304E-2</v>
      </c>
      <c r="D8" s="57" cm="1">
        <f t="array" ref="D8">IFERROR(PERCENTILE(IF(DI_전체데이터!$AR$3:$AR$722=A8,DI_전체데이터!$AM$3:$AM$722),0.25),"")</f>
        <v>-0.28753661666529945</v>
      </c>
      <c r="E8" s="57" cm="1">
        <f t="array" ref="E8">IFERROR(PERCENTILE(IF(DI_전체데이터!$AR$3:$AR$722=A8,DI_전체데이터!$AM$3:$AM$722),0.75),"")</f>
        <v>0.17703929425624373</v>
      </c>
      <c r="F8" s="57">
        <f t="shared" si="0"/>
        <v>0.46457591092154316</v>
      </c>
      <c r="G8" s="57">
        <f>IFERROR(AVERAGEIF(DI_전체데이터!$AR$3:$AR$722,A8,DI_전체데이터!$AM$3:$AM$722),"")</f>
        <v>-3.3241956609068396E-2</v>
      </c>
      <c r="H8" s="57">
        <f>IFERROR(MAX(D8-1.5*F8, _xlfn.MINIFS(DI_전체데이터!$AM$3:$AM$722,DI_전체데이터!$AR$3:$AR$722,A8)),"")</f>
        <v>-0.98440048304761429</v>
      </c>
      <c r="I8" s="57">
        <f>IFERROR(MIN(E8+1.5*F8, _xlfn.MAXIFS(DI_전체데이터!$AM$3:$AM$722,DI_전체데이터!$AR$3:$AR$722,A8)),"")</f>
        <v>0.87390316063855855</v>
      </c>
    </row>
    <row r="9" spans="1:16" x14ac:dyDescent="0.3">
      <c r="A9" t="s">
        <v>291</v>
      </c>
      <c r="B9" s="56">
        <f>COUNTIF(DI_전체데이터!$AR$3:$AR$722,A9)</f>
        <v>139</v>
      </c>
      <c r="C9" s="57" cm="1">
        <f t="array" ref="C9">IFERROR(PERCENTILE(IF(DI_전체데이터!$AR$3:$AR$722=A9,DI_전체데이터!$AM$3:$AM$722),0.5),"")</f>
        <v>1.3023647131866889</v>
      </c>
      <c r="D9" s="57" cm="1">
        <f t="array" ref="D9">IFERROR(PERCENTILE(IF(DI_전체데이터!$AR$3:$AR$722=A9,DI_전체데이터!$AM$3:$AM$722),0.25),"")</f>
        <v>0.87050035337798926</v>
      </c>
      <c r="E9" s="57" cm="1">
        <f t="array" ref="E9">IFERROR(PERCENTILE(IF(DI_전체데이터!$AR$3:$AR$722=A9,DI_전체데이터!$AM$3:$AM$722),0.75),"")</f>
        <v>2.0588856412003231</v>
      </c>
      <c r="F9" s="57">
        <f t="shared" si="0"/>
        <v>1.1883852878223338</v>
      </c>
      <c r="G9" s="57">
        <f>IFERROR(AVERAGEIF(DI_전체데이터!$AR$3:$AR$722,A9,DI_전체데이터!$AM$3:$AM$722),"")</f>
        <v>1.5095923846862189</v>
      </c>
      <c r="H9" s="57">
        <f>IFERROR(MAX(D9-1.5*F9, _xlfn.MINIFS(DI_전체데이터!$AM$3:$AM$722,DI_전체데이터!$AR$3:$AR$722,A9)),"")</f>
        <v>0.31622776601683822</v>
      </c>
      <c r="I9" s="57">
        <f>IFERROR(MIN(E9+1.5*F9, _xlfn.MAXIFS(DI_전체데이터!$AM$3:$AM$722,DI_전체데이터!$AR$3:$AR$722,A9)),"")</f>
        <v>3.841463572933824</v>
      </c>
    </row>
    <row r="10" spans="1:16" x14ac:dyDescent="0.3">
      <c r="A10" t="s">
        <v>292</v>
      </c>
      <c r="B10" s="56">
        <f>COUNTIF(DI_전체데이터!$AR$3:$AR$722,A10)</f>
        <v>12</v>
      </c>
      <c r="C10" s="57" cm="1">
        <f t="array" ref="C10">IFERROR(PERCENTILE(IF(DI_전체데이터!$AR$3:$AR$722=A10,DI_전체데이터!$AM$3:$AM$722),0.5),"")</f>
        <v>2.2307239055473054</v>
      </c>
      <c r="D10" s="57" cm="1">
        <f t="array" ref="D10">IFERROR(PERCENTILE(IF(DI_전체데이터!$AR$3:$AR$722=A10,DI_전체데이터!$AM$3:$AM$722),0.25),"")</f>
        <v>1.6581967124360051</v>
      </c>
      <c r="E10" s="57" cm="1">
        <f t="array" ref="E10">IFERROR(PERCENTILE(IF(DI_전체데이터!$AR$3:$AR$722=A10,DI_전체데이터!$AM$3:$AM$722),0.75),"")</f>
        <v>2.75808284629725</v>
      </c>
      <c r="F10" s="57">
        <f t="shared" si="0"/>
        <v>1.0998861338612449</v>
      </c>
      <c r="G10" s="57">
        <f>IFERROR(AVERAGEIF(DI_전체데이터!$AR$3:$AR$722,A10,DI_전체데이터!$AM$3:$AM$722),"")</f>
        <v>2.0262223084575761</v>
      </c>
      <c r="H10" s="57">
        <f>IFERROR(MAX(D10-1.5*F10, _xlfn.MINIFS(DI_전체데이터!$AM$3:$AM$722,DI_전체데이터!$AR$3:$AR$722,A10)),"")</f>
        <v>0.14794374937475752</v>
      </c>
      <c r="I10" s="57">
        <f>IFERROR(MIN(E10+1.5*F10, _xlfn.MAXIFS(DI_전체데이터!$AM$3:$AM$722,DI_전체데이터!$AR$3:$AR$722,A10)),"")</f>
        <v>3.1236389294372318</v>
      </c>
    </row>
    <row r="12" spans="1:16" ht="17.25" thickBot="1" x14ac:dyDescent="0.35">
      <c r="A12" s="6" t="s">
        <v>573</v>
      </c>
    </row>
    <row r="13" spans="1:16" x14ac:dyDescent="0.3">
      <c r="A13" s="163"/>
      <c r="B13" s="160" t="s">
        <v>574</v>
      </c>
      <c r="C13" s="160" t="s">
        <v>575</v>
      </c>
      <c r="D13" s="160" t="s">
        <v>576</v>
      </c>
      <c r="E13" s="160" t="s">
        <v>575</v>
      </c>
      <c r="F13" s="160" t="s">
        <v>504</v>
      </c>
      <c r="K13" s="71" t="s">
        <v>352</v>
      </c>
      <c r="L13" s="71" t="s">
        <v>353</v>
      </c>
      <c r="M13" s="71" t="s">
        <v>354</v>
      </c>
      <c r="N13" s="71" t="s">
        <v>355</v>
      </c>
      <c r="O13" s="71" t="s">
        <v>356</v>
      </c>
      <c r="P13" s="71" t="s">
        <v>357</v>
      </c>
    </row>
    <row r="14" spans="1:16" x14ac:dyDescent="0.3">
      <c r="A14" s="164" t="s">
        <v>38</v>
      </c>
      <c r="B14" s="157">
        <v>249.98</v>
      </c>
      <c r="C14" s="158" t="s">
        <v>577</v>
      </c>
      <c r="D14" s="157">
        <v>840.44</v>
      </c>
      <c r="E14" s="158" t="s">
        <v>578</v>
      </c>
      <c r="F14" s="166" t="s">
        <v>579</v>
      </c>
      <c r="K14" cm="1">
        <f t="array" ref="K14">IFERROR(_xlfn.AGGREGATE(15,6,(DI_전체데이터!$AM$3:$AM$722)/((DI_전체데이터!$AR$3:$AR$722)="A. 총체적과장형"),ROW()-13),NA())</f>
        <v>-3.4009794862885467</v>
      </c>
      <c r="L14" cm="1">
        <f t="array" ref="L14">IFERROR(_xlfn.AGGREGATE(15,6,(DI_전체데이터!$AM$3:$AM$722)/((DI_전체데이터!$AR$3:$AR$722)="B. 외부미화형"),ROW()-13),NA())</f>
        <v>-3.1390242612175667</v>
      </c>
      <c r="M14" cm="1">
        <f t="array" ref="M14">IFERROR(_xlfn.AGGREGATE(15,6,(DI_전체데이터!$AM$3:$AM$722)/((DI_전체데이터!$AR$3:$AR$722)="C. 내부은폐형"),ROW()-13),NA())</f>
        <v>0.33642967068562374</v>
      </c>
      <c r="N14" cm="1">
        <f t="array" ref="N14">IFERROR(_xlfn.AGGREGATE(15,6,(DI_전체데이터!$AM$3:$AM$722)/((DI_전체데이터!$AR$3:$AR$722)="D. 균형일치형"),ROW()-13),NA())</f>
        <v>-2.7900669890423773</v>
      </c>
      <c r="O14" cm="1">
        <f t="array" ref="O14">IFERROR(_xlfn.AGGREGATE(15,6,(DI_전체데이터!$AM$3:$AM$722)/((DI_전체데이터!$AR$3:$AR$722)="E. 총체적과소형"),ROW()-13),NA())</f>
        <v>0.31622776601683822</v>
      </c>
      <c r="P14" cm="1">
        <f t="array" ref="P14">IFERROR(_xlfn.AGGREGATE(15,6,(DI_전체데이터!$AM$3:$AM$722)/((DI_전체데이터!$AR$3:$AR$722)="F. ESG미성숙"),ROW()-13),NA())</f>
        <v>0.14794374937475752</v>
      </c>
    </row>
    <row r="15" spans="1:16" ht="17.25" thickBot="1" x14ac:dyDescent="0.35">
      <c r="A15" s="165" t="s">
        <v>39</v>
      </c>
      <c r="B15" s="161">
        <v>109.16</v>
      </c>
      <c r="C15" s="162" t="s">
        <v>577</v>
      </c>
      <c r="D15" s="161">
        <v>508.2</v>
      </c>
      <c r="E15" s="162" t="s">
        <v>578</v>
      </c>
      <c r="F15" s="167" t="s">
        <v>579</v>
      </c>
      <c r="K15" cm="1">
        <f t="array" ref="K15">IFERROR(_xlfn.AGGREGATE(15,6,(DI_전체데이터!$AM$3:$AM$722)/((DI_전체데이터!$AR$3:$AR$722)="A. 총체적과장형"),ROW()-13),NA())</f>
        <v>-3.3951551322575133</v>
      </c>
      <c r="L15" cm="1">
        <f t="array" ref="L15">IFERROR(_xlfn.AGGREGATE(15,6,(DI_전체데이터!$AM$3:$AM$722)/((DI_전체데이터!$AR$3:$AR$722)="B. 외부미화형"),ROW()-13),NA())</f>
        <v>-2.9837907696494881</v>
      </c>
      <c r="M15" cm="1">
        <f t="array" ref="M15">IFERROR(_xlfn.AGGREGATE(15,6,(DI_전체데이터!$AM$3:$AM$722)/((DI_전체데이터!$AR$3:$AR$722)="C. 내부은폐형"),ROW()-13),NA())</f>
        <v>0.36008264922793143</v>
      </c>
      <c r="N15" cm="1">
        <f t="array" ref="N15">IFERROR(_xlfn.AGGREGATE(15,6,(DI_전체데이터!$AM$3:$AM$722)/((DI_전체데이터!$AR$3:$AR$722)="D. 균형일치형"),ROW()-13),NA())</f>
        <v>-2.6759380171341638</v>
      </c>
      <c r="O15" cm="1">
        <f t="array" ref="O15">IFERROR(_xlfn.AGGREGATE(15,6,(DI_전체데이터!$AM$3:$AM$722)/((DI_전체데이터!$AR$3:$AR$722)="E. 총체적과소형"),ROW()-13),NA())</f>
        <v>0.32709120836485289</v>
      </c>
      <c r="P15" cm="1">
        <f t="array" ref="P15">IFERROR(_xlfn.AGGREGATE(15,6,(DI_전체데이터!$AM$3:$AM$722)/((DI_전체데이터!$AR$3:$AR$722)="F. ESG미성숙"),ROW()-13),NA())</f>
        <v>0.43760864739904548</v>
      </c>
    </row>
    <row r="16" spans="1:16" x14ac:dyDescent="0.3">
      <c r="K16" cm="1">
        <f t="array" ref="K16">IFERROR(_xlfn.AGGREGATE(15,6,(DI_전체데이터!$AM$3:$AM$722)/((DI_전체데이터!$AR$3:$AR$722)="A. 총체적과장형"),ROW()-13),NA())</f>
        <v>-3.1160143974614356</v>
      </c>
      <c r="L16" cm="1">
        <f t="array" ref="L16">IFERROR(_xlfn.AGGREGATE(15,6,(DI_전체데이터!$AM$3:$AM$722)/((DI_전체데이터!$AR$3:$AR$722)="B. 외부미화형"),ROW()-13),NA())</f>
        <v>-2.9737255739793564</v>
      </c>
      <c r="M16" cm="1">
        <f t="array" ref="M16">IFERROR(_xlfn.AGGREGATE(15,6,(DI_전체데이터!$AM$3:$AM$722)/((DI_전체데이터!$AR$3:$AR$722)="C. 내부은폐형"),ROW()-13),NA())</f>
        <v>0.40424151075469172</v>
      </c>
      <c r="N16" cm="1">
        <f t="array" ref="N16">IFERROR(_xlfn.AGGREGATE(15,6,(DI_전체데이터!$AM$3:$AM$722)/((DI_전체데이터!$AR$3:$AR$722)="D. 균형일치형"),ROW()-13),NA())</f>
        <v>-2.1810359661651932</v>
      </c>
      <c r="O16" cm="1">
        <f t="array" ref="O16">IFERROR(_xlfn.AGGREGATE(15,6,(DI_전체데이터!$AM$3:$AM$722)/((DI_전체데이터!$AR$3:$AR$722)="E. 총체적과소형"),ROW()-13),NA())</f>
        <v>0.33712871695958718</v>
      </c>
      <c r="P16" cm="1">
        <f t="array" ref="P16">IFERROR(_xlfn.AGGREGATE(15,6,(DI_전체데이터!$AM$3:$AM$722)/((DI_전체데이터!$AR$3:$AR$722)="F. ESG미성숙"),ROW()-13),NA())</f>
        <v>1.5294981476046965</v>
      </c>
    </row>
    <row r="17" spans="1:16" ht="17.25" thickBot="1" x14ac:dyDescent="0.35">
      <c r="A17" s="6" t="s">
        <v>580</v>
      </c>
      <c r="K17" cm="1">
        <f t="array" ref="K17">IFERROR(_xlfn.AGGREGATE(15,6,(DI_전체데이터!$AM$3:$AM$722)/((DI_전체데이터!$AR$3:$AR$722)="A. 총체적과장형"),ROW()-13),NA())</f>
        <v>-3.0396711079617185</v>
      </c>
      <c r="L17" cm="1">
        <f t="array" ref="L17">IFERROR(_xlfn.AGGREGATE(15,6,(DI_전체데이터!$AM$3:$AM$722)/((DI_전체데이터!$AR$3:$AR$722)="B. 외부미화형"),ROW()-13),NA())</f>
        <v>-2.7106710717431679</v>
      </c>
      <c r="M17" cm="1">
        <f t="array" ref="M17">IFERROR(_xlfn.AGGREGATE(15,6,(DI_전체데이터!$AM$3:$AM$722)/((DI_전체데이터!$AR$3:$AR$722)="C. 내부은폐형"),ROW()-13),NA())</f>
        <v>0.41016313038835439</v>
      </c>
      <c r="N17" cm="1">
        <f t="array" ref="N17">IFERROR(_xlfn.AGGREGATE(15,6,(DI_전체데이터!$AM$3:$AM$722)/((DI_전체데이터!$AR$3:$AR$722)="D. 균형일치형"),ROW()-13),NA())</f>
        <v>-1.9321574353079392</v>
      </c>
      <c r="O17" cm="1">
        <f t="array" ref="O17">IFERROR(_xlfn.AGGREGATE(15,6,(DI_전체데이터!$AM$3:$AM$722)/((DI_전체데이터!$AR$3:$AR$722)="E. 총체적과소형"),ROW()-13),NA())</f>
        <v>0.35676647780504483</v>
      </c>
      <c r="P17" cm="1">
        <f t="array" ref="P17">IFERROR(_xlfn.AGGREGATE(15,6,(DI_전체데이터!$AM$3:$AM$722)/((DI_전체데이터!$AR$3:$AR$722)="F. ESG미성숙"),ROW()-13),NA())</f>
        <v>1.7010962340464413</v>
      </c>
    </row>
    <row r="18" spans="1:16" x14ac:dyDescent="0.3">
      <c r="A18" s="163"/>
      <c r="B18" s="160" t="s">
        <v>581</v>
      </c>
      <c r="C18" s="160" t="s">
        <v>575</v>
      </c>
      <c r="D18" s="160" t="s">
        <v>503</v>
      </c>
      <c r="E18" s="160" t="s">
        <v>582</v>
      </c>
      <c r="F18" s="160" t="s">
        <v>504</v>
      </c>
      <c r="G18" s="160" t="s">
        <v>202</v>
      </c>
      <c r="H18" s="160" t="s">
        <v>306</v>
      </c>
      <c r="K18" cm="1">
        <f t="array" ref="K18">IFERROR(_xlfn.AGGREGATE(15,6,(DI_전체데이터!$AM$3:$AM$722)/((DI_전체데이터!$AR$3:$AR$722)="A. 총체적과장형"),ROW()-13),NA())</f>
        <v>-2.969812848054378</v>
      </c>
      <c r="L18" cm="1">
        <f t="array" ref="L18">IFERROR(_xlfn.AGGREGATE(15,6,(DI_전체데이터!$AM$3:$AM$722)/((DI_전체데이터!$AR$3:$AR$722)="B. 외부미화형"),ROW()-13),NA())</f>
        <v>-2.4306331457796597</v>
      </c>
      <c r="M18" cm="1">
        <f t="array" ref="M18">IFERROR(_xlfn.AGGREGATE(15,6,(DI_전체데이터!$AM$3:$AM$722)/((DI_전체데이터!$AR$3:$AR$722)="C. 내부은폐형"),ROW()-13),NA())</f>
        <v>0.43814965605784117</v>
      </c>
      <c r="N18" cm="1">
        <f t="array" ref="N18">IFERROR(_xlfn.AGGREGATE(15,6,(DI_전체데이터!$AM$3:$AM$722)/((DI_전체데이터!$AR$3:$AR$722)="D. 균형일치형"),ROW()-13),NA())</f>
        <v>-1.7420578462691463</v>
      </c>
      <c r="O18" cm="1">
        <f t="array" ref="O18">IFERROR(_xlfn.AGGREGATE(15,6,(DI_전체데이터!$AM$3:$AM$722)/((DI_전체데이터!$AR$3:$AR$722)="E. 총체적과소형"),ROW()-13),NA())</f>
        <v>0.3592894465073615</v>
      </c>
      <c r="P18" cm="1">
        <f t="array" ref="P18">IFERROR(_xlfn.AGGREGATE(15,6,(DI_전체데이터!$AM$3:$AM$722)/((DI_전체데이터!$AR$3:$AR$722)="F. ESG미성숙"),ROW()-13),NA())</f>
        <v>2.0088528854453376</v>
      </c>
    </row>
    <row r="19" spans="1:16" x14ac:dyDescent="0.3">
      <c r="A19" s="164" t="s">
        <v>583</v>
      </c>
      <c r="B19" s="168">
        <v>77.588999999999999</v>
      </c>
      <c r="C19" s="158">
        <v>25</v>
      </c>
      <c r="D19" s="166" t="s">
        <v>584</v>
      </c>
      <c r="E19" s="168">
        <v>0.14699999999999999</v>
      </c>
      <c r="F19" s="166" t="s">
        <v>507</v>
      </c>
      <c r="G19" s="158">
        <v>720</v>
      </c>
      <c r="H19" s="171" t="s">
        <v>585</v>
      </c>
      <c r="K19" cm="1">
        <f t="array" ref="K19">IFERROR(_xlfn.AGGREGATE(15,6,(DI_전체데이터!$AM$3:$AM$722)/((DI_전체데이터!$AR$3:$AR$722)="A. 총체적과장형"),ROW()-13),NA())</f>
        <v>-2.8382738406699941</v>
      </c>
      <c r="L19" cm="1">
        <f t="array" ref="L19">IFERROR(_xlfn.AGGREGATE(15,6,(DI_전체데이터!$AM$3:$AM$722)/((DI_전체데이터!$AR$3:$AR$722)="B. 외부미화형"),ROW()-13),NA())</f>
        <v>-2.3564042215995507</v>
      </c>
      <c r="M19" cm="1">
        <f t="array" ref="M19">IFERROR(_xlfn.AGGREGATE(15,6,(DI_전체데이터!$AM$3:$AM$722)/((DI_전체데이터!$AR$3:$AR$722)="C. 내부은폐형"),ROW()-13),NA())</f>
        <v>0.46169342261343604</v>
      </c>
      <c r="N19" cm="1">
        <f t="array" ref="N19">IFERROR(_xlfn.AGGREGATE(15,6,(DI_전체데이터!$AM$3:$AM$722)/((DI_전체데이터!$AR$3:$AR$722)="D. 균형일치형"),ROW()-13),NA())</f>
        <v>-1.6056036078786047</v>
      </c>
      <c r="O19" cm="1">
        <f t="array" ref="O19">IFERROR(_xlfn.AGGREGATE(15,6,(DI_전체데이터!$AM$3:$AM$722)/((DI_전체데이터!$AR$3:$AR$722)="E. 총체적과소형"),ROW()-13),NA())</f>
        <v>0.37053315536143866</v>
      </c>
      <c r="P19" cm="1">
        <f t="array" ref="P19">IFERROR(_xlfn.AGGREGATE(15,6,(DI_전체데이터!$AM$3:$AM$722)/((DI_전체데이터!$AR$3:$AR$722)="F. ESG미성숙"),ROW()-13),NA())</f>
        <v>2.1849417816107337</v>
      </c>
    </row>
    <row r="20" spans="1:16" ht="17.25" thickBot="1" x14ac:dyDescent="0.35">
      <c r="A20" s="165" t="s">
        <v>586</v>
      </c>
      <c r="B20" s="170">
        <v>11.651</v>
      </c>
      <c r="C20" s="162">
        <v>10</v>
      </c>
      <c r="D20" s="162">
        <v>0.309</v>
      </c>
      <c r="E20" s="170">
        <v>0.09</v>
      </c>
      <c r="F20" s="162" t="s">
        <v>505</v>
      </c>
      <c r="G20" s="162">
        <v>720</v>
      </c>
      <c r="H20" s="172" t="s">
        <v>587</v>
      </c>
      <c r="K20" cm="1">
        <f t="array" ref="K20">IFERROR(_xlfn.AGGREGATE(15,6,(DI_전체데이터!$AM$3:$AM$722)/((DI_전체데이터!$AR$3:$AR$722)="A. 총체적과장형"),ROW()-13),NA())</f>
        <v>-2.8244822676633072</v>
      </c>
      <c r="L20" cm="1">
        <f t="array" ref="L20">IFERROR(_xlfn.AGGREGATE(15,6,(DI_전체데이터!$AM$3:$AM$722)/((DI_전체데이터!$AR$3:$AR$722)="B. 외부미화형"),ROW()-13),NA())</f>
        <v>-2.3000095682358079</v>
      </c>
      <c r="M20" cm="1">
        <f t="array" ref="M20">IFERROR(_xlfn.AGGREGATE(15,6,(DI_전체데이터!$AM$3:$AM$722)/((DI_전체데이터!$AR$3:$AR$722)="C. 내부은폐형"),ROW()-13),NA())</f>
        <v>0.48381388380939028</v>
      </c>
      <c r="N20" cm="1">
        <f t="array" ref="N20">IFERROR(_xlfn.AGGREGATE(15,6,(DI_전체데이터!$AM$3:$AM$722)/((DI_전체데이터!$AR$3:$AR$722)="D. 균형일치형"),ROW()-13),NA())</f>
        <v>-1.6041189732044954</v>
      </c>
      <c r="O20" cm="1">
        <f t="array" ref="O20">IFERROR(_xlfn.AGGREGATE(15,6,(DI_전체데이터!$AM$3:$AM$722)/((DI_전체데이터!$AR$3:$AR$722)="E. 총체적과소형"),ROW()-13),NA())</f>
        <v>0.37227839754316061</v>
      </c>
      <c r="P20" cm="1">
        <f t="array" ref="P20">IFERROR(_xlfn.AGGREGATE(15,6,(DI_전체데이터!$AM$3:$AM$722)/((DI_전체데이터!$AR$3:$AR$722)="F. ESG미성숙"),ROW()-13),NA())</f>
        <v>2.276506029483877</v>
      </c>
    </row>
    <row r="21" spans="1:16" x14ac:dyDescent="0.3">
      <c r="K21" cm="1">
        <f t="array" ref="K21">IFERROR(_xlfn.AGGREGATE(15,6,(DI_전체데이터!$AM$3:$AM$722)/((DI_전체데이터!$AR$3:$AR$722)="A. 총체적과장형"),ROW()-13),NA())</f>
        <v>-2.7954902587678463</v>
      </c>
      <c r="L21" cm="1">
        <f t="array" ref="L21">IFERROR(_xlfn.AGGREGATE(15,6,(DI_전체데이터!$AM$3:$AM$722)/((DI_전체데이터!$AR$3:$AR$722)="B. 외부미화형"),ROW()-13),NA())</f>
        <v>-2.2118328074985127</v>
      </c>
      <c r="M21" cm="1">
        <f t="array" ref="M21">IFERROR(_xlfn.AGGREGATE(15,6,(DI_전체데이터!$AM$3:$AM$722)/((DI_전체데이터!$AR$3:$AR$722)="C. 내부은폐형"),ROW()-13),NA())</f>
        <v>0.49174340765551583</v>
      </c>
      <c r="N21" cm="1">
        <f t="array" ref="N21">IFERROR(_xlfn.AGGREGATE(15,6,(DI_전체데이터!$AM$3:$AM$722)/((DI_전체데이터!$AR$3:$AR$722)="D. 균형일치형"),ROW()-13),NA())</f>
        <v>-1.4840070902225493</v>
      </c>
      <c r="O21" cm="1">
        <f t="array" ref="O21">IFERROR(_xlfn.AGGREGATE(15,6,(DI_전체데이터!$AM$3:$AM$722)/((DI_전체데이터!$AR$3:$AR$722)="E. 총체적과소형"),ROW()-13),NA())</f>
        <v>0.38610847517404623</v>
      </c>
      <c r="P21" cm="1">
        <f t="array" ref="P21">IFERROR(_xlfn.AGGREGATE(15,6,(DI_전체데이터!$AM$3:$AM$722)/((DI_전체데이터!$AR$3:$AR$722)="F. ESG미성숙"),ROW()-13),NA())</f>
        <v>2.3622906197174842</v>
      </c>
    </row>
    <row r="22" spans="1:16" ht="17.25" thickBot="1" x14ac:dyDescent="0.35">
      <c r="A22" s="173" t="s">
        <v>588</v>
      </c>
      <c r="K22" cm="1">
        <f t="array" ref="K22">IFERROR(_xlfn.AGGREGATE(15,6,(DI_전체데이터!$AM$3:$AM$722)/((DI_전체데이터!$AR$3:$AR$722)="A. 총체적과장형"),ROW()-13),NA())</f>
        <v>-2.6218238666601223</v>
      </c>
      <c r="L22" cm="1">
        <f t="array" ref="L22">IFERROR(_xlfn.AGGREGATE(15,6,(DI_전체데이터!$AM$3:$AM$722)/((DI_전체데이터!$AR$3:$AR$722)="B. 외부미화형"),ROW()-13),NA())</f>
        <v>-2.1615633867072579</v>
      </c>
      <c r="M22" cm="1">
        <f t="array" ref="M22">IFERROR(_xlfn.AGGREGATE(15,6,(DI_전체데이터!$AM$3:$AM$722)/((DI_전체데이터!$AR$3:$AR$722)="C. 내부은폐형"),ROW()-13),NA())</f>
        <v>0.50094556203170015</v>
      </c>
      <c r="N22" cm="1">
        <f t="array" ref="N22">IFERROR(_xlfn.AGGREGATE(15,6,(DI_전체데이터!$AM$3:$AM$722)/((DI_전체데이터!$AR$3:$AR$722)="D. 균형일치형"),ROW()-13),NA())</f>
        <v>-1.4432868944819539</v>
      </c>
      <c r="O22" cm="1">
        <f t="array" ref="O22">IFERROR(_xlfn.AGGREGATE(15,6,(DI_전체데이터!$AM$3:$AM$722)/((DI_전체데이터!$AR$3:$AR$722)="E. 총체적과소형"),ROW()-13),NA())</f>
        <v>0.39248297356916284</v>
      </c>
      <c r="P22" cm="1">
        <f t="array" ref="P22">IFERROR(_xlfn.AGGREGATE(15,6,(DI_전체데이터!$AM$3:$AM$722)/((DI_전체데이터!$AR$3:$AR$722)="F. ESG미성숙"),ROW()-13),NA())</f>
        <v>2.7364521560573465</v>
      </c>
    </row>
    <row r="23" spans="1:16" x14ac:dyDescent="0.3">
      <c r="A23" s="160" t="s">
        <v>285</v>
      </c>
      <c r="B23" s="160" t="s">
        <v>202</v>
      </c>
      <c r="C23" s="160" t="s">
        <v>589</v>
      </c>
      <c r="D23" s="160" t="s">
        <v>590</v>
      </c>
      <c r="E23" s="160" t="s">
        <v>591</v>
      </c>
      <c r="F23" s="160" t="s">
        <v>592</v>
      </c>
      <c r="K23" cm="1">
        <f t="array" ref="K23">IFERROR(_xlfn.AGGREGATE(15,6,(DI_전체데이터!$AM$3:$AM$722)/((DI_전체데이터!$AR$3:$AR$722)="A. 총체적과장형"),ROW()-13),NA())</f>
        <v>-2.5680658569337131</v>
      </c>
      <c r="L23" cm="1">
        <f t="array" ref="L23">IFERROR(_xlfn.AGGREGATE(15,6,(DI_전체데이터!$AM$3:$AM$722)/((DI_전체데이터!$AR$3:$AR$722)="B. 외부미화형"),ROW()-13),NA())</f>
        <v>-2.1483138857031321</v>
      </c>
      <c r="M23" cm="1">
        <f t="array" ref="M23">IFERROR(_xlfn.AGGREGATE(15,6,(DI_전체데이터!$AM$3:$AM$722)/((DI_전체데이터!$AR$3:$AR$722)="C. 내부은폐형"),ROW()-13),NA())</f>
        <v>0.50486591254428315</v>
      </c>
      <c r="N23" cm="1">
        <f t="array" ref="N23">IFERROR(_xlfn.AGGREGATE(15,6,(DI_전체데이터!$AM$3:$AM$722)/((DI_전체데이터!$AR$3:$AR$722)="D. 균형일치형"),ROW()-13),NA())</f>
        <v>-1.4191996180144015</v>
      </c>
      <c r="O23" cm="1">
        <f t="array" ref="O23">IFERROR(_xlfn.AGGREGATE(15,6,(DI_전체데이터!$AM$3:$AM$722)/((DI_전체데이터!$AR$3:$AR$722)="E. 총체적과소형"),ROW()-13),NA())</f>
        <v>0.40817205527482425</v>
      </c>
      <c r="P23" cm="1">
        <f t="array" ref="P23">IFERROR(_xlfn.AGGREGATE(15,6,(DI_전체데이터!$AM$3:$AM$722)/((DI_전체데이터!$AR$3:$AR$722)="F. ESG미성숙"),ROW()-13),NA())</f>
        <v>2.8229749170169605</v>
      </c>
    </row>
    <row r="24" spans="1:16" x14ac:dyDescent="0.3">
      <c r="A24" s="174" t="s">
        <v>287</v>
      </c>
      <c r="B24" s="158">
        <f>COUNTIF(DI_전체데이터!$AR$3:$AR$722,A24)</f>
        <v>198</v>
      </c>
      <c r="C24" s="168">
        <f>AVERAGEIF(DI_전체데이터!$AR$3:$AR$722,A24,DI_전체데이터!$AM$3:$AM$722)</f>
        <v>-1.0348802496480201</v>
      </c>
      <c r="D24" s="168" cm="1">
        <f t="array" ref="D24">IFERROR(STDEV(IF(DI_전체데이터!$AR$3:$AR$722=A24,DI_전체데이터!$AM$3:$AM$722)),"")</f>
        <v>0.68824529059989192</v>
      </c>
      <c r="E24" s="168">
        <f>AVERAGEIF(DI_전체데이터!$AR$3:$AR$722,A24,DI_전체데이터!$AN$3:$AN$722)</f>
        <v>-1.6194474989038499</v>
      </c>
      <c r="F24" s="168" cm="1">
        <f t="array" ref="F24">IFERROR(STDEV(IF(DI_전체데이터!$AR$3:$AR$722=A24,DI_전체데이터!$AN$3:$AN$722)),"")</f>
        <v>1.551117084212337</v>
      </c>
      <c r="K24" cm="1">
        <f t="array" ref="K24">IFERROR(_xlfn.AGGREGATE(15,6,(DI_전체데이터!$AM$3:$AM$722)/((DI_전체데이터!$AR$3:$AR$722)="A. 총체적과장형"),ROW()-13),NA())</f>
        <v>-2.5080244948198303</v>
      </c>
      <c r="L24" cm="1">
        <f t="array" ref="L24">IFERROR(_xlfn.AGGREGATE(15,6,(DI_전체데이터!$AM$3:$AM$722)/((DI_전체데이터!$AR$3:$AR$722)="B. 외부미화형"),ROW()-13),NA())</f>
        <v>-1.80061602678939</v>
      </c>
      <c r="M24" cm="1">
        <f t="array" ref="M24">IFERROR(_xlfn.AGGREGATE(15,6,(DI_전체데이터!$AM$3:$AM$722)/((DI_전체데이터!$AR$3:$AR$722)="C. 내부은폐형"),ROW()-13),NA())</f>
        <v>0.51832177203864482</v>
      </c>
      <c r="N24" cm="1">
        <f t="array" ref="N24">IFERROR(_xlfn.AGGREGATE(15,6,(DI_전체데이터!$AM$3:$AM$722)/((DI_전체데이터!$AR$3:$AR$722)="D. 균형일치형"),ROW()-13),NA())</f>
        <v>-1.3954611780643003</v>
      </c>
      <c r="O24" cm="1">
        <f t="array" ref="O24">IFERROR(_xlfn.AGGREGATE(15,6,(DI_전체데이터!$AM$3:$AM$722)/((DI_전체데이터!$AR$3:$AR$722)="E. 총체적과소형"),ROW()-13),NA())</f>
        <v>0.44426231877901778</v>
      </c>
      <c r="P24" cm="1">
        <f t="array" ref="P24">IFERROR(_xlfn.AGGREGATE(15,6,(DI_전체데이터!$AM$3:$AM$722)/((DI_전체데이터!$AR$3:$AR$722)="F. ESG미성숙"),ROW()-13),NA())</f>
        <v>2.9828636042969956</v>
      </c>
    </row>
    <row r="25" spans="1:16" x14ac:dyDescent="0.3">
      <c r="A25" s="158" t="s">
        <v>288</v>
      </c>
      <c r="B25" s="158">
        <f>COUNTIF(DI_전체데이터!$AR$3:$AR$722,A25)</f>
        <v>74</v>
      </c>
      <c r="C25" s="168">
        <f>AVERAGEIF(DI_전체데이터!$AR$3:$AR$722,A25,DI_전체데이터!$AM$3:$AM$722)</f>
        <v>-1.052472882346748</v>
      </c>
      <c r="D25" s="168" cm="1">
        <f t="array" ref="D25">IFERROR(STDEV(IF(DI_전체데이터!$AR$3:$AR$722=A25,DI_전체데이터!$AM$3:$AM$722)),"")</f>
        <v>0.71270226677310122</v>
      </c>
      <c r="E25" s="168">
        <f>AVERAGEIF(DI_전체데이터!$AR$3:$AR$722,A25,DI_전체데이터!$AN$3:$AN$722)</f>
        <v>0.88029965348646289</v>
      </c>
      <c r="F25" s="168" cm="1">
        <f t="array" ref="F25">IFERROR(STDEV(IF(DI_전체데이터!$AR$3:$AR$722=A25,DI_전체데이터!$AN$3:$AN$722)),"")</f>
        <v>0.47021881507059327</v>
      </c>
      <c r="K25" cm="1">
        <f t="array" ref="K25">IFERROR(_xlfn.AGGREGATE(15,6,(DI_전체데이터!$AM$3:$AM$722)/((DI_전체데이터!$AR$3:$AR$722)="A. 총체적과장형"),ROW()-13),NA())</f>
        <v>-2.4973487685042555</v>
      </c>
      <c r="L25" cm="1">
        <f t="array" ref="L25">IFERROR(_xlfn.AGGREGATE(15,6,(DI_전체데이터!$AM$3:$AM$722)/((DI_전체데이터!$AR$3:$AR$722)="B. 외부미화형"),ROW()-13),NA())</f>
        <v>-1.753021091137815</v>
      </c>
      <c r="M25" cm="1">
        <f t="array" ref="M25">IFERROR(_xlfn.AGGREGATE(15,6,(DI_전체데이터!$AM$3:$AM$722)/((DI_전체데이터!$AR$3:$AR$722)="C. 내부은폐형"),ROW()-13),NA())</f>
        <v>0.53866356505283675</v>
      </c>
      <c r="N25" cm="1">
        <f t="array" ref="N25">IFERROR(_xlfn.AGGREGATE(15,6,(DI_전체데이터!$AM$3:$AM$722)/((DI_전체데이터!$AR$3:$AR$722)="D. 균형일치형"),ROW()-13),NA())</f>
        <v>-1.389729613033762</v>
      </c>
      <c r="O25" cm="1">
        <f t="array" ref="O25">IFERROR(_xlfn.AGGREGATE(15,6,(DI_전체데이터!$AM$3:$AM$722)/((DI_전체데이터!$AR$3:$AR$722)="E. 총체적과소형"),ROW()-13),NA())</f>
        <v>0.49638222893380313</v>
      </c>
      <c r="P25" cm="1">
        <f t="array" ref="P25">IFERROR(_xlfn.AGGREGATE(15,6,(DI_전체데이터!$AM$3:$AM$722)/((DI_전체데이터!$AR$3:$AR$722)="F. ESG미성숙"),ROW()-13),NA())</f>
        <v>3.1236389294372318</v>
      </c>
    </row>
    <row r="26" spans="1:16" x14ac:dyDescent="0.3">
      <c r="A26" s="158" t="s">
        <v>289</v>
      </c>
      <c r="B26" s="158">
        <f>COUNTIF(DI_전체데이터!$AR$3:$AR$722,A26)</f>
        <v>60</v>
      </c>
      <c r="C26" s="168">
        <f>AVERAGEIF(DI_전체데이터!$AR$3:$AR$722,A26,DI_전체데이터!$AM$3:$AM$722)</f>
        <v>0.94199362112402174</v>
      </c>
      <c r="D26" s="168" cm="1">
        <f t="array" ref="D26">IFERROR(STDEV(IF(DI_전체데이터!$AR$3:$AR$722=A26,DI_전체데이터!$AM$3:$AM$722)),"")</f>
        <v>0.44790730394917105</v>
      </c>
      <c r="E26" s="168">
        <f>AVERAGEIF(DI_전체데이터!$AR$3:$AR$722,A26,DI_전체데이터!$AN$3:$AN$722)</f>
        <v>-2.2183121149052747</v>
      </c>
      <c r="F26" s="168" cm="1">
        <f t="array" ref="F26">IFERROR(STDEV(IF(DI_전체데이터!$AR$3:$AR$722=A26,DI_전체데이터!$AN$3:$AN$722)),"")</f>
        <v>3.2809802359831428</v>
      </c>
      <c r="K26" cm="1">
        <f t="array" ref="K26">IFERROR(_xlfn.AGGREGATE(15,6,(DI_전체데이터!$AM$3:$AM$722)/((DI_전체데이터!$AR$3:$AR$722)="A. 총체적과장형"),ROW()-13),NA())</f>
        <v>-2.4836219124370809</v>
      </c>
      <c r="L26" cm="1">
        <f t="array" ref="L26">IFERROR(_xlfn.AGGREGATE(15,6,(DI_전체데이터!$AM$3:$AM$722)/((DI_전체데이터!$AR$3:$AR$722)="B. 외부미화형"),ROW()-13),NA())</f>
        <v>-1.7487784860908548</v>
      </c>
      <c r="M26" cm="1">
        <f t="array" ref="M26">IFERROR(_xlfn.AGGREGATE(15,6,(DI_전체데이터!$AM$3:$AM$722)/((DI_전체데이터!$AR$3:$AR$722)="C. 내부은폐형"),ROW()-13),NA())</f>
        <v>0.55764383212872337</v>
      </c>
      <c r="N26" cm="1">
        <f t="array" ref="N26">IFERROR(_xlfn.AGGREGATE(15,6,(DI_전체데이터!$AM$3:$AM$722)/((DI_전체데이터!$AR$3:$AR$722)="D. 균형일치형"),ROW()-13),NA())</f>
        <v>-1.3703203194062981</v>
      </c>
      <c r="O26" cm="1">
        <f t="array" ref="O26">IFERROR(_xlfn.AGGREGATE(15,6,(DI_전체데이터!$AM$3:$AM$722)/((DI_전체데이터!$AR$3:$AR$722)="E. 총체적과소형"),ROW()-13),NA())</f>
        <v>0.50018810542920922</v>
      </c>
      <c r="P26" t="e" cm="1">
        <f t="array" ref="P26">IFERROR(_xlfn.AGGREGATE(15,6,(DI_전체데이터!$AM$3:$AM$722)/((DI_전체데이터!$AR$3:$AR$722)="F. ESG미성숙"),ROW()-13),NA())</f>
        <v>#N/A</v>
      </c>
    </row>
    <row r="27" spans="1:16" x14ac:dyDescent="0.3">
      <c r="A27" s="158" t="s">
        <v>290</v>
      </c>
      <c r="B27" s="158">
        <f>COUNTIF(DI_전체데이터!$AR$3:$AR$722,A27)</f>
        <v>237</v>
      </c>
      <c r="C27" s="168">
        <f>AVERAGEIF(DI_전체데이터!$AR$3:$AR$722,A27,DI_전체데이터!$AM$3:$AM$722)</f>
        <v>-3.3241956609068396E-2</v>
      </c>
      <c r="D27" s="168" cm="1">
        <f t="array" ref="D27">IFERROR(STDEV(IF(DI_전체데이터!$AR$3:$AR$722=A27,DI_전체데이터!$AM$3:$AM$722)),"")</f>
        <v>0.80871737080089301</v>
      </c>
      <c r="E27" s="168">
        <f>AVERAGEIF(DI_전체데이터!$AR$3:$AR$722,A27,DI_전체데이터!$AN$3:$AN$722)</f>
        <v>-6.8986095784922957E-2</v>
      </c>
      <c r="F27" s="168" cm="1">
        <f t="array" ref="F27">IFERROR(STDEV(IF(DI_전체데이터!$AR$3:$AR$722=A27,DI_전체데이터!$AN$3:$AN$722)),"")</f>
        <v>1.1793002260122329</v>
      </c>
      <c r="K27" cm="1">
        <f t="array" ref="K27">IFERROR(_xlfn.AGGREGATE(15,6,(DI_전체데이터!$AM$3:$AM$722)/((DI_전체데이터!$AR$3:$AR$722)="A. 총체적과장형"),ROW()-13),NA())</f>
        <v>-2.381765630754821</v>
      </c>
      <c r="L27" cm="1">
        <f t="array" ref="L27">IFERROR(_xlfn.AGGREGATE(15,6,(DI_전체데이터!$AM$3:$AM$722)/((DI_전체데이터!$AR$3:$AR$722)="B. 외부미화형"),ROW()-13),NA())</f>
        <v>-1.740570754552587</v>
      </c>
      <c r="M27" cm="1">
        <f t="array" ref="M27">IFERROR(_xlfn.AGGREGATE(15,6,(DI_전체데이터!$AM$3:$AM$722)/((DI_전체데이터!$AR$3:$AR$722)="C. 내부은폐형"),ROW()-13),NA())</f>
        <v>0.56474084411998482</v>
      </c>
      <c r="N27" cm="1">
        <f t="array" ref="N27">IFERROR(_xlfn.AGGREGATE(15,6,(DI_전체데이터!$AM$3:$AM$722)/((DI_전체데이터!$AR$3:$AR$722)="D. 균형일치형"),ROW()-13),NA())</f>
        <v>-1.330043540972194</v>
      </c>
      <c r="O27" cm="1">
        <f t="array" ref="O27">IFERROR(_xlfn.AGGREGATE(15,6,(DI_전체데이터!$AM$3:$AM$722)/((DI_전체데이터!$AR$3:$AR$722)="E. 총체적과소형"),ROW()-13),NA())</f>
        <v>0.57233680657143138</v>
      </c>
      <c r="P27" t="e" cm="1">
        <f t="array" ref="P27">IFERROR(_xlfn.AGGREGATE(15,6,(DI_전체데이터!$AM$3:$AM$722)/((DI_전체데이터!$AR$3:$AR$722)="F. ESG미성숙"),ROW()-13),NA())</f>
        <v>#N/A</v>
      </c>
    </row>
    <row r="28" spans="1:16" x14ac:dyDescent="0.3">
      <c r="A28" s="158" t="s">
        <v>291</v>
      </c>
      <c r="B28" s="158">
        <f>COUNTIF(DI_전체데이터!$AR$3:$AR$722,A28)</f>
        <v>139</v>
      </c>
      <c r="C28" s="168">
        <f>AVERAGEIF(DI_전체데이터!$AR$3:$AR$722,A28,DI_전체데이터!$AM$3:$AM$722)</f>
        <v>1.5095923846862189</v>
      </c>
      <c r="D28" s="168" cm="1">
        <f t="array" ref="D28">IFERROR(STDEV(IF(DI_전체데이터!$AR$3:$AR$722=A28,DI_전체데이터!$AM$3:$AM$722)),"")</f>
        <v>0.85625506024603204</v>
      </c>
      <c r="E28" s="168">
        <f>AVERAGEIF(DI_전체데이터!$AR$3:$AR$722,A28,DI_전체데이터!$AN$3:$AN$722)</f>
        <v>1.5082268301510147</v>
      </c>
      <c r="F28" s="168" cm="1">
        <f t="array" ref="F28">IFERROR(STDEV(IF(DI_전체데이터!$AR$3:$AR$722=A28,DI_전체데이터!$AN$3:$AN$722)),"")</f>
        <v>0.85484165394560507</v>
      </c>
      <c r="K28" cm="1">
        <f t="array" ref="K28">IFERROR(_xlfn.AGGREGATE(15,6,(DI_전체데이터!$AM$3:$AM$722)/((DI_전체데이터!$AR$3:$AR$722)="A. 총체적과장형"),ROW()-13),NA())</f>
        <v>-2.349944207312578</v>
      </c>
      <c r="L28" cm="1">
        <f t="array" ref="L28">IFERROR(_xlfn.AGGREGATE(15,6,(DI_전체데이터!$AM$3:$AM$722)/((DI_전체데이터!$AR$3:$AR$722)="B. 외부미화형"),ROW()-13),NA())</f>
        <v>-1.7120750073604709</v>
      </c>
      <c r="M28" cm="1">
        <f t="array" ref="M28">IFERROR(_xlfn.AGGREGATE(15,6,(DI_전체데이터!$AM$3:$AM$722)/((DI_전체데이터!$AR$3:$AR$722)="C. 내부은폐형"),ROW()-13),NA())</f>
        <v>0.58930886763588963</v>
      </c>
      <c r="N28" cm="1">
        <f t="array" ref="N28">IFERROR(_xlfn.AGGREGATE(15,6,(DI_전체데이터!$AM$3:$AM$722)/((DI_전체데이터!$AR$3:$AR$722)="D. 균형일치형"),ROW()-13),NA())</f>
        <v>-1.3299291922661587</v>
      </c>
      <c r="O28" cm="1">
        <f t="array" ref="O28">IFERROR(_xlfn.AGGREGATE(15,6,(DI_전체데이터!$AM$3:$AM$722)/((DI_전체데이터!$AR$3:$AR$722)="E. 총체적과소형"),ROW()-13),NA())</f>
        <v>0.58110030241540978</v>
      </c>
      <c r="P28" t="e" cm="1">
        <f t="array" ref="P28">IFERROR(_xlfn.AGGREGATE(15,6,(DI_전체데이터!$AM$3:$AM$722)/((DI_전체데이터!$AR$3:$AR$722)="F. ESG미성숙"),ROW()-13),NA())</f>
        <v>#N/A</v>
      </c>
    </row>
    <row r="29" spans="1:16" ht="17.25" thickBot="1" x14ac:dyDescent="0.35">
      <c r="A29" s="159" t="s">
        <v>292</v>
      </c>
      <c r="B29" s="159">
        <f>COUNTIF(DI_전체데이터!$AR$3:$AR$722,A29)</f>
        <v>12</v>
      </c>
      <c r="C29" s="169">
        <f>AVERAGEIF(DI_전체데이터!$AR$3:$AR$722,A29,DI_전체데이터!$AM$3:$AM$722)</f>
        <v>2.0262223084575761</v>
      </c>
      <c r="D29" s="169" cm="1">
        <f t="array" ref="D29">IFERROR(STDEV(IF(DI_전체데이터!$AR$3:$AR$722=A29,DI_전체데이터!$AM$3:$AM$722)),"")</f>
        <v>0.94695060585795143</v>
      </c>
      <c r="E29" s="169">
        <f>AVERAGEIF(DI_전체데이터!$AR$3:$AR$722,A29,DI_전체데이터!$AN$3:$AN$722)</f>
        <v>2.0262223084575779</v>
      </c>
      <c r="F29" s="169" cm="1">
        <f t="array" ref="F29">IFERROR(STDEV(IF(DI_전체데이터!$AR$3:$AR$722=A29,DI_전체데이터!$AN$3:$AN$722)),"")</f>
        <v>1.075207357146339</v>
      </c>
      <c r="K29" cm="1">
        <f t="array" ref="K29">IFERROR(_xlfn.AGGREGATE(15,6,(DI_전체데이터!$AM$3:$AM$722)/((DI_전체데이터!$AR$3:$AR$722)="A. 총체적과장형"),ROW()-13),NA())</f>
        <v>-2.2509339341930743</v>
      </c>
      <c r="L29" cm="1">
        <f t="array" ref="L29">IFERROR(_xlfn.AGGREGATE(15,6,(DI_전체데이터!$AM$3:$AM$722)/((DI_전체데이터!$AR$3:$AR$722)="B. 외부미화형"),ROW()-13),NA())</f>
        <v>-1.4440373924659964</v>
      </c>
      <c r="M29" cm="1">
        <f t="array" ref="M29">IFERROR(_xlfn.AGGREGATE(15,6,(DI_전체데이터!$AM$3:$AM$722)/((DI_전체데이터!$AR$3:$AR$722)="C. 내부은폐형"),ROW()-13),NA())</f>
        <v>0.60530647433890805</v>
      </c>
      <c r="N29" cm="1">
        <f t="array" ref="N29">IFERROR(_xlfn.AGGREGATE(15,6,(DI_전체데이터!$AM$3:$AM$722)/((DI_전체데이터!$AR$3:$AR$722)="D. 균형일치형"),ROW()-13),NA())</f>
        <v>-1.2896317712981809</v>
      </c>
      <c r="O29" cm="1">
        <f t="array" ref="O29">IFERROR(_xlfn.AGGREGATE(15,6,(DI_전체데이터!$AM$3:$AM$722)/((DI_전체데이터!$AR$3:$AR$722)="E. 총체적과소형"),ROW()-13),NA())</f>
        <v>0.59598139752211776</v>
      </c>
      <c r="P29" t="e" cm="1">
        <f t="array" ref="P29">IFERROR(_xlfn.AGGREGATE(15,6,(DI_전체데이터!$AM$3:$AM$722)/((DI_전체데이터!$AR$3:$AR$722)="F. ESG미성숙"),ROW()-13),NA())</f>
        <v>#N/A</v>
      </c>
    </row>
    <row r="30" spans="1:16" ht="17.25" thickBot="1" x14ac:dyDescent="0.35">
      <c r="A30" s="175" t="s">
        <v>593</v>
      </c>
      <c r="B30" s="175">
        <f>SUM(B24:B29)</f>
        <v>720</v>
      </c>
      <c r="C30" s="176">
        <f>AVERAGE(DI_전체데이터!$AM$3:$AM$722)</f>
        <v>8.6504877335376781E-17</v>
      </c>
      <c r="D30" s="176">
        <f>STDEV(DI_전체데이터!$AM$3:$AM$722)</f>
        <v>1.2487429756190178</v>
      </c>
      <c r="E30" s="176">
        <f>AVERAGE(DI_전체데이터!$AN$3:$AN$722)</f>
        <v>-0.23749814573309086</v>
      </c>
      <c r="F30" s="176">
        <f>STDEV(DI_전체데이터!$AN$3:$AN$722)</f>
        <v>1.9609778992366433</v>
      </c>
      <c r="K30" cm="1">
        <f t="array" ref="K30">IFERROR(_xlfn.AGGREGATE(15,6,(DI_전체데이터!$AM$3:$AM$722)/((DI_전체데이터!$AR$3:$AR$722)="A. 총체적과장형"),ROW()-13),NA())</f>
        <v>-2.2218482775957629</v>
      </c>
      <c r="L30" cm="1">
        <f t="array" ref="L30">IFERROR(_xlfn.AGGREGATE(15,6,(DI_전체데이터!$AM$3:$AM$722)/((DI_전체데이터!$AR$3:$AR$722)="B. 외부미화형"),ROW()-13),NA())</f>
        <v>-1.3835733376915762</v>
      </c>
      <c r="M30" cm="1">
        <f t="array" ref="M30">IFERROR(_xlfn.AGGREGATE(15,6,(DI_전체데이터!$AM$3:$AM$722)/((DI_전체데이터!$AR$3:$AR$722)="C. 내부은폐형"),ROW()-13),NA())</f>
        <v>0.60594364174232584</v>
      </c>
      <c r="N30" cm="1">
        <f t="array" ref="N30">IFERROR(_xlfn.AGGREGATE(15,6,(DI_전체데이터!$AM$3:$AM$722)/((DI_전체데이터!$AR$3:$AR$722)="D. 균형일치형"),ROW()-13),NA())</f>
        <v>-1.2875380911312251</v>
      </c>
      <c r="O30" cm="1">
        <f t="array" ref="O30">IFERROR(_xlfn.AGGREGATE(15,6,(DI_전체데이터!$AM$3:$AM$722)/((DI_전체데이터!$AR$3:$AR$722)="E. 총체적과소형"),ROW()-13),NA())</f>
        <v>0.61891724872715215</v>
      </c>
      <c r="P30" t="e" cm="1">
        <f t="array" ref="P30">IFERROR(_xlfn.AGGREGATE(15,6,(DI_전체데이터!$AM$3:$AM$722)/((DI_전체데이터!$AR$3:$AR$722)="F. ESG미성숙"),ROW()-13),NA())</f>
        <v>#N/A</v>
      </c>
    </row>
    <row r="31" spans="1:16" x14ac:dyDescent="0.3">
      <c r="K31" cm="1">
        <f t="array" ref="K31">IFERROR(_xlfn.AGGREGATE(15,6,(DI_전체데이터!$AM$3:$AM$722)/((DI_전체데이터!$AR$3:$AR$722)="A. 총체적과장형"),ROW()-13),NA())</f>
        <v>-2.1891021472602561</v>
      </c>
      <c r="L31" cm="1">
        <f t="array" ref="L31">IFERROR(_xlfn.AGGREGATE(15,6,(DI_전체데이터!$AM$3:$AM$722)/((DI_전체데이터!$AR$3:$AR$722)="B. 외부미화형"),ROW()-13),NA())</f>
        <v>-1.2916428839721874</v>
      </c>
      <c r="M31" cm="1">
        <f t="array" ref="M31">IFERROR(_xlfn.AGGREGATE(15,6,(DI_전체데이터!$AM$3:$AM$722)/((DI_전체데이터!$AR$3:$AR$722)="C. 내부은폐형"),ROW()-13),NA())</f>
        <v>0.6091114358059484</v>
      </c>
      <c r="N31" cm="1">
        <f t="array" ref="N31">IFERROR(_xlfn.AGGREGATE(15,6,(DI_전체데이터!$AM$3:$AM$722)/((DI_전체데이터!$AR$3:$AR$722)="D. 균형일치형"),ROW()-13),NA())</f>
        <v>-1.1793880326253354</v>
      </c>
      <c r="O31" cm="1">
        <f t="array" ref="O31">IFERROR(_xlfn.AGGREGATE(15,6,(DI_전체데이터!$AM$3:$AM$722)/((DI_전체데이터!$AR$3:$AR$722)="E. 총체적과소형"),ROW()-13),NA())</f>
        <v>0.61949259518657573</v>
      </c>
      <c r="P31" t="e" cm="1">
        <f t="array" ref="P31">IFERROR(_xlfn.AGGREGATE(15,6,(DI_전체데이터!$AM$3:$AM$722)/((DI_전체데이터!$AR$3:$AR$722)="F. ESG미성숙"),ROW()-13),NA())</f>
        <v>#N/A</v>
      </c>
    </row>
    <row r="32" spans="1:16" x14ac:dyDescent="0.3">
      <c r="K32" cm="1">
        <f t="array" ref="K32">IFERROR(_xlfn.AGGREGATE(15,6,(DI_전체데이터!$AM$3:$AM$722)/((DI_전체데이터!$AR$3:$AR$722)="A. 총체적과장형"),ROW()-13),NA())</f>
        <v>-2.1592354036431884</v>
      </c>
      <c r="L32" cm="1">
        <f t="array" ref="L32">IFERROR(_xlfn.AGGREGATE(15,6,(DI_전체데이터!$AM$3:$AM$722)/((DI_전체데이터!$AR$3:$AR$722)="B. 외부미화형"),ROW()-13),NA())</f>
        <v>-1.1888943107617047</v>
      </c>
      <c r="M32" cm="1">
        <f t="array" ref="M32">IFERROR(_xlfn.AGGREGATE(15,6,(DI_전체데이터!$AM$3:$AM$722)/((DI_전체데이터!$AR$3:$AR$722)="C. 내부은폐형"),ROW()-13),NA())</f>
        <v>0.6210590034081187</v>
      </c>
      <c r="N32" cm="1">
        <f t="array" ref="N32">IFERROR(_xlfn.AGGREGATE(15,6,(DI_전체데이터!$AM$3:$AM$722)/((DI_전체데이터!$AR$3:$AR$722)="D. 균형일치형"),ROW()-13),NA())</f>
        <v>-1.1760585910585599</v>
      </c>
      <c r="O32" cm="1">
        <f t="array" ref="O32">IFERROR(_xlfn.AGGREGATE(15,6,(DI_전체데이터!$AM$3:$AM$722)/((DI_전체데이터!$AR$3:$AR$722)="E. 총체적과소형"),ROW()-13),NA())</f>
        <v>0.6270214656664459</v>
      </c>
      <c r="P32" t="e" cm="1">
        <f t="array" ref="P32">IFERROR(_xlfn.AGGREGATE(15,6,(DI_전체데이터!$AM$3:$AM$722)/((DI_전체데이터!$AR$3:$AR$722)="F. ESG미성숙"),ROW()-13),NA())</f>
        <v>#N/A</v>
      </c>
    </row>
    <row r="33" spans="1:16" ht="30.75" customHeight="1" x14ac:dyDescent="0.3">
      <c r="A33" s="177" t="s">
        <v>594</v>
      </c>
      <c r="B33" s="177"/>
      <c r="C33" s="177"/>
      <c r="D33" s="177"/>
      <c r="E33" s="177"/>
      <c r="F33" s="177"/>
      <c r="K33" cm="1">
        <f t="array" ref="K33">IFERROR(_xlfn.AGGREGATE(15,6,(DI_전체데이터!$AM$3:$AM$722)/((DI_전체데이터!$AR$3:$AR$722)="A. 총체적과장형"),ROW()-13),NA())</f>
        <v>-2.0712843243195218</v>
      </c>
      <c r="L33" cm="1">
        <f t="array" ref="L33">IFERROR(_xlfn.AGGREGATE(15,6,(DI_전체데이터!$AM$3:$AM$722)/((DI_전체데이터!$AR$3:$AR$722)="B. 외부미화형"),ROW()-13),NA())</f>
        <v>-1.1808097565718176</v>
      </c>
      <c r="M33" cm="1">
        <f t="array" ref="M33">IFERROR(_xlfn.AGGREGATE(15,6,(DI_전체데이터!$AM$3:$AM$722)/((DI_전체데이터!$AR$3:$AR$722)="C. 내부은폐형"),ROW()-13),NA())</f>
        <v>0.64488309165298296</v>
      </c>
      <c r="N33" cm="1">
        <f t="array" ref="N33">IFERROR(_xlfn.AGGREGATE(15,6,(DI_전체데이터!$AM$3:$AM$722)/((DI_전체데이터!$AR$3:$AR$722)="D. 균형일치형"),ROW()-13),NA())</f>
        <v>-1.1474725116434841</v>
      </c>
      <c r="O33" cm="1">
        <f t="array" ref="O33">IFERROR(_xlfn.AGGREGATE(15,6,(DI_전체데이터!$AM$3:$AM$722)/((DI_전체데이터!$AR$3:$AR$722)="E. 총체적과소형"),ROW()-13),NA())</f>
        <v>0.63244855856934978</v>
      </c>
      <c r="P33" t="e" cm="1">
        <f t="array" ref="P33">IFERROR(_xlfn.AGGREGATE(15,6,(DI_전체데이터!$AM$3:$AM$722)/((DI_전체데이터!$AR$3:$AR$722)="F. ESG미성숙"),ROW()-13),NA())</f>
        <v>#N/A</v>
      </c>
    </row>
    <row r="34" spans="1:16" ht="30" customHeight="1" x14ac:dyDescent="0.3">
      <c r="A34" s="177" t="s">
        <v>595</v>
      </c>
      <c r="B34" s="177"/>
      <c r="C34" s="177"/>
      <c r="D34" s="177"/>
      <c r="E34" s="177"/>
      <c r="F34" s="177"/>
      <c r="K34" cm="1">
        <f t="array" ref="K34">IFERROR(_xlfn.AGGREGATE(15,6,(DI_전체데이터!$AM$3:$AM$722)/((DI_전체데이터!$AR$3:$AR$722)="A. 총체적과장형"),ROW()-13),NA())</f>
        <v>-2.0508752638871224</v>
      </c>
      <c r="L34" cm="1">
        <f t="array" ref="L34">IFERROR(_xlfn.AGGREGATE(15,6,(DI_전체데이터!$AM$3:$AM$722)/((DI_전체데이터!$AR$3:$AR$722)="B. 외부미화형"),ROW()-13),NA())</f>
        <v>-1.1699251374924871</v>
      </c>
      <c r="M34" cm="1">
        <f t="array" ref="M34">IFERROR(_xlfn.AGGREGATE(15,6,(DI_전체데이터!$AM$3:$AM$722)/((DI_전체데이터!$AR$3:$AR$722)="C. 내부은폐형"),ROW()-13),NA())</f>
        <v>0.66972072368873858</v>
      </c>
      <c r="N34" cm="1">
        <f t="array" ref="N34">IFERROR(_xlfn.AGGREGATE(15,6,(DI_전체데이터!$AM$3:$AM$722)/((DI_전체데이터!$AR$3:$AR$722)="D. 균형일치형"),ROW()-13),NA())</f>
        <v>-1.1453263990905187</v>
      </c>
      <c r="O34" cm="1">
        <f t="array" ref="O34">IFERROR(_xlfn.AGGREGATE(15,6,(DI_전체데이터!$AM$3:$AM$722)/((DI_전체데이터!$AR$3:$AR$722)="E. 총체적과소형"),ROW()-13),NA())</f>
        <v>0.63379583081998381</v>
      </c>
      <c r="P34" t="e" cm="1">
        <f t="array" ref="P34">IFERROR(_xlfn.AGGREGATE(15,6,(DI_전체데이터!$AM$3:$AM$722)/((DI_전체데이터!$AR$3:$AR$722)="F. ESG미성숙"),ROW()-13),NA())</f>
        <v>#N/A</v>
      </c>
    </row>
    <row r="35" spans="1:16" ht="30.75" customHeight="1" x14ac:dyDescent="0.3">
      <c r="A35" s="177" t="s">
        <v>596</v>
      </c>
      <c r="B35" s="177"/>
      <c r="C35" s="177"/>
      <c r="D35" s="177"/>
      <c r="E35" s="177"/>
      <c r="F35" s="177"/>
      <c r="K35" cm="1">
        <f t="array" ref="K35">IFERROR(_xlfn.AGGREGATE(15,6,(DI_전체데이터!$AM$3:$AM$722)/((DI_전체데이터!$AR$3:$AR$722)="A. 총체적과장형"),ROW()-13),NA())</f>
        <v>-2.0437725959097257</v>
      </c>
      <c r="L35" cm="1">
        <f t="array" ref="L35">IFERROR(_xlfn.AGGREGATE(15,6,(DI_전체데이터!$AM$3:$AM$722)/((DI_전체데이터!$AR$3:$AR$722)="B. 외부미화형"),ROW()-13),NA())</f>
        <v>-1.1527090149666008</v>
      </c>
      <c r="M35" cm="1">
        <f t="array" ref="M35">IFERROR(_xlfn.AGGREGATE(15,6,(DI_전체데이터!$AM$3:$AM$722)/((DI_전체데이터!$AR$3:$AR$722)="C. 내부은폐형"),ROW()-13),NA())</f>
        <v>0.68215116880931992</v>
      </c>
      <c r="N35" cm="1">
        <f t="array" ref="N35">IFERROR(_xlfn.AGGREGATE(15,6,(DI_전체데이터!$AM$3:$AM$722)/((DI_전체데이터!$AR$3:$AR$722)="D. 균형일치형"),ROW()-13),NA())</f>
        <v>-1.1360380076487866</v>
      </c>
      <c r="O35" cm="1">
        <f t="array" ref="O35">IFERROR(_xlfn.AGGREGATE(15,6,(DI_전체데이터!$AM$3:$AM$722)/((DI_전체데이터!$AR$3:$AR$722)="E. 총체적과소형"),ROW()-13),NA())</f>
        <v>0.65163048279209723</v>
      </c>
      <c r="P35" t="e" cm="1">
        <f t="array" ref="P35">IFERROR(_xlfn.AGGREGATE(15,6,(DI_전체데이터!$AM$3:$AM$722)/((DI_전체데이터!$AR$3:$AR$722)="F. ESG미성숙"),ROW()-13),NA())</f>
        <v>#N/A</v>
      </c>
    </row>
    <row r="36" spans="1:16" ht="33" customHeight="1" x14ac:dyDescent="0.3">
      <c r="A36" s="178" t="s">
        <v>597</v>
      </c>
      <c r="B36" s="178"/>
      <c r="C36" s="178"/>
      <c r="D36" s="178"/>
      <c r="E36" s="178"/>
      <c r="F36" s="178"/>
      <c r="K36" cm="1">
        <f t="array" ref="K36">IFERROR(_xlfn.AGGREGATE(15,6,(DI_전체데이터!$AM$3:$AM$722)/((DI_전체데이터!$AR$3:$AR$722)="A. 총체적과장형"),ROW()-13),NA())</f>
        <v>-1.8823954998872285</v>
      </c>
      <c r="L36" cm="1">
        <f t="array" ref="L36">IFERROR(_xlfn.AGGREGATE(15,6,(DI_전체데이터!$AM$3:$AM$722)/((DI_전체데이터!$AR$3:$AR$722)="B. 외부미화형"),ROW()-13),NA())</f>
        <v>-1.1450809266006905</v>
      </c>
      <c r="M36" cm="1">
        <f t="array" ref="M36">IFERROR(_xlfn.AGGREGATE(15,6,(DI_전체데이터!$AM$3:$AM$722)/((DI_전체데이터!$AR$3:$AR$722)="C. 내부은폐형"),ROW()-13),NA())</f>
        <v>0.68592632538433707</v>
      </c>
      <c r="N36" cm="1">
        <f t="array" ref="N36">IFERROR(_xlfn.AGGREGATE(15,6,(DI_전체데이터!$AM$3:$AM$722)/((DI_전체데이터!$AR$3:$AR$722)="D. 균형일치형"),ROW()-13),NA())</f>
        <v>-1.1349387141539125</v>
      </c>
      <c r="O36" cm="1">
        <f t="array" ref="O36">IFERROR(_xlfn.AGGREGATE(15,6,(DI_전체데이터!$AM$3:$AM$722)/((DI_전체데이터!$AR$3:$AR$722)="E. 총체적과소형"),ROW()-13),NA())</f>
        <v>0.65907868120030733</v>
      </c>
      <c r="P36" t="e" cm="1">
        <f t="array" ref="P36">IFERROR(_xlfn.AGGREGATE(15,6,(DI_전체데이터!$AM$3:$AM$722)/((DI_전체데이터!$AR$3:$AR$722)="F. ESG미성숙"),ROW()-13),NA())</f>
        <v>#N/A</v>
      </c>
    </row>
    <row r="37" spans="1:16" ht="33" customHeight="1" x14ac:dyDescent="0.3">
      <c r="A37" s="178" t="s">
        <v>598</v>
      </c>
      <c r="B37" s="178"/>
      <c r="C37" s="178"/>
      <c r="D37" s="178"/>
      <c r="E37" s="178"/>
      <c r="F37" s="178"/>
      <c r="K37" cm="1">
        <f t="array" ref="K37">IFERROR(_xlfn.AGGREGATE(15,6,(DI_전체데이터!$AM$3:$AM$722)/((DI_전체데이터!$AR$3:$AR$722)="A. 총체적과장형"),ROW()-13),NA())</f>
        <v>-1.8546387947439733</v>
      </c>
      <c r="L37" cm="1">
        <f t="array" ref="L37">IFERROR(_xlfn.AGGREGATE(15,6,(DI_전체데이터!$AM$3:$AM$722)/((DI_전체데이터!$AR$3:$AR$722)="B. 외부미화형"),ROW()-13),NA())</f>
        <v>-1.1410325559942327</v>
      </c>
      <c r="M37" cm="1">
        <f t="array" ref="M37">IFERROR(_xlfn.AGGREGATE(15,6,(DI_전체데이터!$AM$3:$AM$722)/((DI_전체데이터!$AR$3:$AR$722)="C. 내부은폐형"),ROW()-13),NA())</f>
        <v>0.70102610142810007</v>
      </c>
      <c r="N37" cm="1">
        <f t="array" ref="N37">IFERROR(_xlfn.AGGREGATE(15,6,(DI_전체데이터!$AM$3:$AM$722)/((DI_전체데이터!$AR$3:$AR$722)="D. 균형일치형"),ROW()-13),NA())</f>
        <v>-1.0550893914246118</v>
      </c>
      <c r="O37" cm="1">
        <f t="array" ref="O37">IFERROR(_xlfn.AGGREGATE(15,6,(DI_전체데이터!$AM$3:$AM$722)/((DI_전체데이터!$AR$3:$AR$722)="E. 총체적과소형"),ROW()-13),NA())</f>
        <v>0.71689267745064411</v>
      </c>
      <c r="P37" t="e" cm="1">
        <f t="array" ref="P37">IFERROR(_xlfn.AGGREGATE(15,6,(DI_전체데이터!$AM$3:$AM$722)/((DI_전체데이터!$AR$3:$AR$722)="F. ESG미성숙"),ROW()-13),NA())</f>
        <v>#N/A</v>
      </c>
    </row>
    <row r="38" spans="1:16" ht="49.5" customHeight="1" x14ac:dyDescent="0.3">
      <c r="A38" s="178" t="s">
        <v>599</v>
      </c>
      <c r="B38" s="178"/>
      <c r="C38" s="178"/>
      <c r="D38" s="178"/>
      <c r="E38" s="178"/>
      <c r="F38" s="178"/>
      <c r="K38" cm="1">
        <f t="array" ref="K38">IFERROR(_xlfn.AGGREGATE(15,6,(DI_전체데이터!$AM$3:$AM$722)/((DI_전체데이터!$AR$3:$AR$722)="A. 총체적과장형"),ROW()-13),NA())</f>
        <v>-1.802495566831678</v>
      </c>
      <c r="L38" cm="1">
        <f t="array" ref="L38">IFERROR(_xlfn.AGGREGATE(15,6,(DI_전체데이터!$AM$3:$AM$722)/((DI_전체데이터!$AR$3:$AR$722)="B. 외부미화형"),ROW()-13),NA())</f>
        <v>-1.1214026791130927</v>
      </c>
      <c r="M38" cm="1">
        <f t="array" ref="M38">IFERROR(_xlfn.AGGREGATE(15,6,(DI_전체데이터!$AM$3:$AM$722)/((DI_전체데이터!$AR$3:$AR$722)="C. 내부은폐형"),ROW()-13),NA())</f>
        <v>0.70469449790624672</v>
      </c>
      <c r="N38" cm="1">
        <f t="array" ref="N38">IFERROR(_xlfn.AGGREGATE(15,6,(DI_전체데이터!$AM$3:$AM$722)/((DI_전체데이터!$AR$3:$AR$722)="D. 균형일치형"),ROW()-13),NA())</f>
        <v>-1.0223601720847797</v>
      </c>
      <c r="O38" cm="1">
        <f t="array" ref="O38">IFERROR(_xlfn.AGGREGATE(15,6,(DI_전체데이터!$AM$3:$AM$722)/((DI_전체데이터!$AR$3:$AR$722)="E. 총체적과소형"),ROW()-13),NA())</f>
        <v>0.72230221613188628</v>
      </c>
      <c r="P38" t="e" cm="1">
        <f t="array" ref="P38">IFERROR(_xlfn.AGGREGATE(15,6,(DI_전체데이터!$AM$3:$AM$722)/((DI_전체데이터!$AR$3:$AR$722)="F. ESG미성숙"),ROW()-13),NA())</f>
        <v>#N/A</v>
      </c>
    </row>
    <row r="39" spans="1:16" x14ac:dyDescent="0.3">
      <c r="K39" cm="1">
        <f t="array" ref="K39">IFERROR(_xlfn.AGGREGATE(15,6,(DI_전체데이터!$AM$3:$AM$722)/((DI_전체데이터!$AR$3:$AR$722)="A. 총체적과장형"),ROW()-13),NA())</f>
        <v>-1.7844608370357622</v>
      </c>
      <c r="L39" cm="1">
        <f t="array" ref="L39">IFERROR(_xlfn.AGGREGATE(15,6,(DI_전체데이터!$AM$3:$AM$722)/((DI_전체데이터!$AR$3:$AR$722)="B. 외부미화형"),ROW()-13),NA())</f>
        <v>-1.112494770422702</v>
      </c>
      <c r="M39" cm="1">
        <f t="array" ref="M39">IFERROR(_xlfn.AGGREGATE(15,6,(DI_전체데이터!$AM$3:$AM$722)/((DI_전체데이터!$AR$3:$AR$722)="C. 내부은폐형"),ROW()-13),NA())</f>
        <v>0.71583126984100487</v>
      </c>
      <c r="N39" cm="1">
        <f t="array" ref="N39">IFERROR(_xlfn.AGGREGATE(15,6,(DI_전체데이터!$AM$3:$AM$722)/((DI_전체데이터!$AR$3:$AR$722)="D. 균형일치형"),ROW()-13),NA())</f>
        <v>-0.92876942324882472</v>
      </c>
      <c r="O39" cm="1">
        <f t="array" ref="O39">IFERROR(_xlfn.AGGREGATE(15,6,(DI_전체데이터!$AM$3:$AM$722)/((DI_전체데이터!$AR$3:$AR$722)="E. 총체적과소형"),ROW()-13),NA())</f>
        <v>0.73786478737262229</v>
      </c>
      <c r="P39" t="e" cm="1">
        <f t="array" ref="P39">IFERROR(_xlfn.AGGREGATE(15,6,(DI_전체데이터!$AM$3:$AM$722)/((DI_전체데이터!$AR$3:$AR$722)="F. ESG미성숙"),ROW()-13),NA())</f>
        <v>#N/A</v>
      </c>
    </row>
    <row r="40" spans="1:16" x14ac:dyDescent="0.3">
      <c r="K40" cm="1">
        <f t="array" ref="K40">IFERROR(_xlfn.AGGREGATE(15,6,(DI_전체데이터!$AM$3:$AM$722)/((DI_전체데이터!$AR$3:$AR$722)="A. 총체적과장형"),ROW()-13),NA())</f>
        <v>-1.7837393782129274</v>
      </c>
      <c r="L40" cm="1">
        <f t="array" ref="L40">IFERROR(_xlfn.AGGREGATE(15,6,(DI_전체데이터!$AM$3:$AM$722)/((DI_전체데이터!$AR$3:$AR$722)="B. 외부미화형"),ROW()-13),NA())</f>
        <v>-1.0754237862919034</v>
      </c>
      <c r="M40" cm="1">
        <f t="array" ref="M40">IFERROR(_xlfn.AGGREGATE(15,6,(DI_전체데이터!$AM$3:$AM$722)/((DI_전체데이터!$AR$3:$AR$722)="C. 내부은폐형"),ROW()-13),NA())</f>
        <v>0.73610798746307438</v>
      </c>
      <c r="N40" cm="1">
        <f t="array" ref="N40">IFERROR(_xlfn.AGGREGATE(15,6,(DI_전체데이터!$AM$3:$AM$722)/((DI_전체데이터!$AR$3:$AR$722)="D. 균형일치형"),ROW()-13),NA())</f>
        <v>-0.90713051828019298</v>
      </c>
      <c r="O40" cm="1">
        <f t="array" ref="O40">IFERROR(_xlfn.AGGREGATE(15,6,(DI_전체데이터!$AM$3:$AM$722)/((DI_전체데이터!$AR$3:$AR$722)="E. 총체적과소형"),ROW()-13),NA())</f>
        <v>0.74476755118958748</v>
      </c>
      <c r="P40" t="e" cm="1">
        <f t="array" ref="P40">IFERROR(_xlfn.AGGREGATE(15,6,(DI_전체데이터!$AM$3:$AM$722)/((DI_전체데이터!$AR$3:$AR$722)="F. ESG미성숙"),ROW()-13),NA())</f>
        <v>#N/A</v>
      </c>
    </row>
    <row r="41" spans="1:16" x14ac:dyDescent="0.3">
      <c r="K41" cm="1">
        <f t="array" ref="K41">IFERROR(_xlfn.AGGREGATE(15,6,(DI_전체데이터!$AM$3:$AM$722)/((DI_전체데이터!$AR$3:$AR$722)="A. 총체적과장형"),ROW()-13),NA())</f>
        <v>-1.6904490223121138</v>
      </c>
      <c r="L41" cm="1">
        <f t="array" ref="L41">IFERROR(_xlfn.AGGREGATE(15,6,(DI_전체데이터!$AM$3:$AM$722)/((DI_전체데이터!$AR$3:$AR$722)="B. 외부미화형"),ROW()-13),NA())</f>
        <v>-1.0426759286587446</v>
      </c>
      <c r="M41" cm="1">
        <f t="array" ref="M41">IFERROR(_xlfn.AGGREGATE(15,6,(DI_전체데이터!$AM$3:$AM$722)/((DI_전체데이터!$AR$3:$AR$722)="C. 내부은폐형"),ROW()-13),NA())</f>
        <v>0.74511125143372159</v>
      </c>
      <c r="N41" cm="1">
        <f t="array" ref="N41">IFERROR(_xlfn.AGGREGATE(15,6,(DI_전체데이터!$AM$3:$AM$722)/((DI_전체데이터!$AR$3:$AR$722)="D. 균형일치형"),ROW()-13),NA())</f>
        <v>-0.90504205625788736</v>
      </c>
      <c r="O41" cm="1">
        <f t="array" ref="O41">IFERROR(_xlfn.AGGREGATE(15,6,(DI_전체데이터!$AM$3:$AM$722)/((DI_전체데이터!$AR$3:$AR$722)="E. 총체적과소형"),ROW()-13),NA())</f>
        <v>0.74644958298689956</v>
      </c>
      <c r="P41" t="e" cm="1">
        <f t="array" ref="P41">IFERROR(_xlfn.AGGREGATE(15,6,(DI_전체데이터!$AM$3:$AM$722)/((DI_전체데이터!$AR$3:$AR$722)="F. ESG미성숙"),ROW()-13),NA())</f>
        <v>#N/A</v>
      </c>
    </row>
    <row r="42" spans="1:16" x14ac:dyDescent="0.3">
      <c r="K42" cm="1">
        <f t="array" ref="K42">IFERROR(_xlfn.AGGREGATE(15,6,(DI_전체데이터!$AM$3:$AM$722)/((DI_전체데이터!$AR$3:$AR$722)="A. 총체적과장형"),ROW()-13),NA())</f>
        <v>-1.6643963547558331</v>
      </c>
      <c r="L42" cm="1">
        <f t="array" ref="L42">IFERROR(_xlfn.AGGREGATE(15,6,(DI_전체데이터!$AM$3:$AM$722)/((DI_전체데이터!$AR$3:$AR$722)="B. 외부미화형"),ROW()-13),NA())</f>
        <v>-1.0395388394673555</v>
      </c>
      <c r="M42" cm="1">
        <f t="array" ref="M42">IFERROR(_xlfn.AGGREGATE(15,6,(DI_전체데이터!$AM$3:$AM$722)/((DI_전체데이터!$AR$3:$AR$722)="C. 내부은폐형"),ROW()-13),NA())</f>
        <v>0.79040428826067755</v>
      </c>
      <c r="N42" cm="1">
        <f t="array" ref="N42">IFERROR(_xlfn.AGGREGATE(15,6,(DI_전체데이터!$AM$3:$AM$722)/((DI_전체데이터!$AR$3:$AR$722)="D. 균형일치형"),ROW()-13),NA())</f>
        <v>-0.90046019952494505</v>
      </c>
      <c r="O42" cm="1">
        <f t="array" ref="O42">IFERROR(_xlfn.AGGREGATE(15,6,(DI_전체데이터!$AM$3:$AM$722)/((DI_전체데이터!$AR$3:$AR$722)="E. 총체적과소형"),ROW()-13),NA())</f>
        <v>0.75831503680900803</v>
      </c>
      <c r="P42" t="e" cm="1">
        <f t="array" ref="P42">IFERROR(_xlfn.AGGREGATE(15,6,(DI_전체데이터!$AM$3:$AM$722)/((DI_전체데이터!$AR$3:$AR$722)="F. ESG미성숙"),ROW()-13),NA())</f>
        <v>#N/A</v>
      </c>
    </row>
    <row r="43" spans="1:16" x14ac:dyDescent="0.3">
      <c r="K43" cm="1">
        <f t="array" ref="K43">IFERROR(_xlfn.AGGREGATE(15,6,(DI_전체데이터!$AM$3:$AM$722)/((DI_전체데이터!$AR$3:$AR$722)="A. 총체적과장형"),ROW()-13),NA())</f>
        <v>-1.6249192990408423</v>
      </c>
      <c r="L43" cm="1">
        <f t="array" ref="L43">IFERROR(_xlfn.AGGREGATE(15,6,(DI_전체데이터!$AM$3:$AM$722)/((DI_전체데이터!$AR$3:$AR$722)="B. 외부미화형"),ROW()-13),NA())</f>
        <v>-1.0135649251831507</v>
      </c>
      <c r="M43" cm="1">
        <f t="array" ref="M43">IFERROR(_xlfn.AGGREGATE(15,6,(DI_전체데이터!$AM$3:$AM$722)/((DI_전체데이터!$AR$3:$AR$722)="C. 내부은폐형"),ROW()-13),NA())</f>
        <v>0.82985460039056402</v>
      </c>
      <c r="N43" cm="1">
        <f t="array" ref="N43">IFERROR(_xlfn.AGGREGATE(15,6,(DI_전체데이터!$AM$3:$AM$722)/((DI_전체데이터!$AR$3:$AR$722)="D. 균형일치형"),ROW()-13),NA())</f>
        <v>-0.8325908162672826</v>
      </c>
      <c r="O43" cm="1">
        <f t="array" ref="O43">IFERROR(_xlfn.AGGREGATE(15,6,(DI_전체데이터!$AM$3:$AM$722)/((DI_전체데이터!$AR$3:$AR$722)="E. 총체적과소형"),ROW()-13),NA())</f>
        <v>0.76576778967480008</v>
      </c>
      <c r="P43" t="e" cm="1">
        <f t="array" ref="P43">IFERROR(_xlfn.AGGREGATE(15,6,(DI_전체데이터!$AM$3:$AM$722)/((DI_전체데이터!$AR$3:$AR$722)="F. ESG미성숙"),ROW()-13),NA())</f>
        <v>#N/A</v>
      </c>
    </row>
    <row r="44" spans="1:16" x14ac:dyDescent="0.3">
      <c r="K44" cm="1">
        <f t="array" ref="K44">IFERROR(_xlfn.AGGREGATE(15,6,(DI_전체데이터!$AM$3:$AM$722)/((DI_전체데이터!$AR$3:$AR$722)="A. 총체적과장형"),ROW()-13),NA())</f>
        <v>-1.6047968963806891</v>
      </c>
      <c r="L44" cm="1">
        <f t="array" ref="L44">IFERROR(_xlfn.AGGREGATE(15,6,(DI_전체데이터!$AM$3:$AM$722)/((DI_전체데이터!$AR$3:$AR$722)="B. 외부미화형"),ROW()-13),NA())</f>
        <v>-0.99866878991948127</v>
      </c>
      <c r="M44" cm="1">
        <f t="array" ref="M44">IFERROR(_xlfn.AGGREGATE(15,6,(DI_전체데이터!$AM$3:$AM$722)/((DI_전체데이터!$AR$3:$AR$722)="C. 내부은폐형"),ROW()-13),NA())</f>
        <v>0.83646149438512574</v>
      </c>
      <c r="N44" cm="1">
        <f t="array" ref="N44">IFERROR(_xlfn.AGGREGATE(15,6,(DI_전체데이터!$AM$3:$AM$722)/((DI_전체데이터!$AR$3:$AR$722)="D. 균형일치형"),ROW()-13),NA())</f>
        <v>-0.81780641930076647</v>
      </c>
      <c r="O44" cm="1">
        <f t="array" ref="O44">IFERROR(_xlfn.AGGREGATE(15,6,(DI_전체데이터!$AM$3:$AM$722)/((DI_전체데이터!$AR$3:$AR$722)="E. 총체적과소형"),ROW()-13),NA())</f>
        <v>0.78746772110537389</v>
      </c>
      <c r="P44" t="e" cm="1">
        <f t="array" ref="P44">IFERROR(_xlfn.AGGREGATE(15,6,(DI_전체데이터!$AM$3:$AM$722)/((DI_전체데이터!$AR$3:$AR$722)="F. ESG미성숙"),ROW()-13),NA())</f>
        <v>#N/A</v>
      </c>
    </row>
    <row r="45" spans="1:16" x14ac:dyDescent="0.3">
      <c r="K45" cm="1">
        <f t="array" ref="K45">IFERROR(_xlfn.AGGREGATE(15,6,(DI_전체데이터!$AM$3:$AM$722)/((DI_전체데이터!$AR$3:$AR$722)="A. 총체적과장형"),ROW()-13),NA())</f>
        <v>-1.6013598421012434</v>
      </c>
      <c r="L45" cm="1">
        <f t="array" ref="L45">IFERROR(_xlfn.AGGREGATE(15,6,(DI_전체데이터!$AM$3:$AM$722)/((DI_전체데이터!$AR$3:$AR$722)="B. 외부미화형"),ROW()-13),NA())</f>
        <v>-0.90504205625788736</v>
      </c>
      <c r="M45" cm="1">
        <f t="array" ref="M45">IFERROR(_xlfn.AGGREGATE(15,6,(DI_전체데이터!$AM$3:$AM$722)/((DI_전체데이터!$AR$3:$AR$722)="C. 내부은폐형"),ROW()-13),NA())</f>
        <v>0.83949491487423344</v>
      </c>
      <c r="N45" cm="1">
        <f t="array" ref="N45">IFERROR(_xlfn.AGGREGATE(15,6,(DI_전체데이터!$AM$3:$AM$722)/((DI_전체데이터!$AR$3:$AR$722)="D. 균형일치형"),ROW()-13),NA())</f>
        <v>-0.81780641930076647</v>
      </c>
      <c r="O45" cm="1">
        <f t="array" ref="O45">IFERROR(_xlfn.AGGREGATE(15,6,(DI_전체데이터!$AM$3:$AM$722)/((DI_전체데이터!$AR$3:$AR$722)="E. 총체적과소형"),ROW()-13),NA())</f>
        <v>0.82259405865499524</v>
      </c>
      <c r="P45" t="e" cm="1">
        <f t="array" ref="P45">IFERROR(_xlfn.AGGREGATE(15,6,(DI_전체데이터!$AM$3:$AM$722)/((DI_전체데이터!$AR$3:$AR$722)="F. ESG미성숙"),ROW()-13),NA())</f>
        <v>#N/A</v>
      </c>
    </row>
    <row r="46" spans="1:16" x14ac:dyDescent="0.3">
      <c r="K46" cm="1">
        <f t="array" ref="K46">IFERROR(_xlfn.AGGREGATE(15,6,(DI_전체데이터!$AM$3:$AM$722)/((DI_전체데이터!$AR$3:$AR$722)="A. 총체적과장형"),ROW()-13),NA())</f>
        <v>-1.5854945926896991</v>
      </c>
      <c r="L46" cm="1">
        <f t="array" ref="L46">IFERROR(_xlfn.AGGREGATE(15,6,(DI_전체데이터!$AM$3:$AM$722)/((DI_전체데이터!$AR$3:$AR$722)="B. 외부미화형"),ROW()-13),NA())</f>
        <v>-0.87500946281772329</v>
      </c>
      <c r="M46" cm="1">
        <f t="array" ref="M46">IFERROR(_xlfn.AGGREGATE(15,6,(DI_전체데이터!$AM$3:$AM$722)/((DI_전체데이터!$AR$3:$AR$722)="C. 내부은폐형"),ROW()-13),NA())</f>
        <v>0.8511913094566389</v>
      </c>
      <c r="N46" cm="1">
        <f t="array" ref="N46">IFERROR(_xlfn.AGGREGATE(15,6,(DI_전체데이터!$AM$3:$AM$722)/((DI_전체데이터!$AR$3:$AR$722)="D. 균형일치형"),ROW()-13),NA())</f>
        <v>-0.80186030049176515</v>
      </c>
      <c r="O46" cm="1">
        <f t="array" ref="O46">IFERROR(_xlfn.AGGREGATE(15,6,(DI_전체데이터!$AM$3:$AM$722)/((DI_전체데이터!$AR$3:$AR$722)="E. 총체적과소형"),ROW()-13),NA())</f>
        <v>0.82456604780132414</v>
      </c>
      <c r="P46" t="e" cm="1">
        <f t="array" ref="P46">IFERROR(_xlfn.AGGREGATE(15,6,(DI_전체데이터!$AM$3:$AM$722)/((DI_전체데이터!$AR$3:$AR$722)="F. ESG미성숙"),ROW()-13),NA())</f>
        <v>#N/A</v>
      </c>
    </row>
    <row r="47" spans="1:16" x14ac:dyDescent="0.3">
      <c r="K47" cm="1">
        <f t="array" ref="K47">IFERROR(_xlfn.AGGREGATE(15,6,(DI_전체데이터!$AM$3:$AM$722)/((DI_전체데이터!$AR$3:$AR$722)="A. 총체적과장형"),ROW()-13),NA())</f>
        <v>-1.5854945926896991</v>
      </c>
      <c r="L47" cm="1">
        <f t="array" ref="L47">IFERROR(_xlfn.AGGREGATE(15,6,(DI_전체데이터!$AM$3:$AM$722)/((DI_전체데이터!$AR$3:$AR$722)="B. 외부미화형"),ROW()-13),NA())</f>
        <v>-0.87043968070372868</v>
      </c>
      <c r="M47" cm="1">
        <f t="array" ref="M47">IFERROR(_xlfn.AGGREGATE(15,6,(DI_전체데이터!$AM$3:$AM$722)/((DI_전체데이터!$AR$3:$AR$722)="C. 내부은폐형"),ROW()-13),NA())</f>
        <v>0.87029949922359717</v>
      </c>
      <c r="N47" cm="1">
        <f t="array" ref="N47">IFERROR(_xlfn.AGGREGATE(15,6,(DI_전체데이터!$AM$3:$AM$722)/((DI_전체데이터!$AR$3:$AR$722)="D. 균형일치형"),ROW()-13),NA())</f>
        <v>-0.77459666924148229</v>
      </c>
      <c r="O47" cm="1">
        <f t="array" ref="O47">IFERROR(_xlfn.AGGREGATE(15,6,(DI_전체데이터!$AM$3:$AM$722)/((DI_전체데이터!$AR$3:$AR$722)="E. 총체적과소형"),ROW()-13),NA())</f>
        <v>0.83518663521782188</v>
      </c>
      <c r="P47" t="e" cm="1">
        <f t="array" ref="P47">IFERROR(_xlfn.AGGREGATE(15,6,(DI_전체데이터!$AM$3:$AM$722)/((DI_전체데이터!$AR$3:$AR$722)="F. ESG미성숙"),ROW()-13),NA())</f>
        <v>#N/A</v>
      </c>
    </row>
    <row r="48" spans="1:16" x14ac:dyDescent="0.3">
      <c r="K48" cm="1">
        <f t="array" ref="K48">IFERROR(_xlfn.AGGREGATE(15,6,(DI_전체데이터!$AM$3:$AM$722)/((DI_전체데이터!$AR$3:$AR$722)="A. 총체적과장형"),ROW()-13),NA())</f>
        <v>-1.5770876192678158</v>
      </c>
      <c r="L48" cm="1">
        <f t="array" ref="L48">IFERROR(_xlfn.AGGREGATE(15,6,(DI_전체데이터!$AM$3:$AM$722)/((DI_전체데이터!$AR$3:$AR$722)="B. 외부미화형"),ROW()-13),NA())</f>
        <v>-0.86045158390896637</v>
      </c>
      <c r="M48" cm="1">
        <f t="array" ref="M48">IFERROR(_xlfn.AGGREGATE(15,6,(DI_전체데이터!$AM$3:$AM$722)/((DI_전체데이터!$AR$3:$AR$722)="C. 내부은폐형"),ROW()-13),NA())</f>
        <v>0.90902877330393717</v>
      </c>
      <c r="N48" cm="1">
        <f t="array" ref="N48">IFERROR(_xlfn.AGGREGATE(15,6,(DI_전체데이터!$AM$3:$AM$722)/((DI_전체데이터!$AR$3:$AR$722)="D. 균형일치형"),ROW()-13),NA())</f>
        <v>-0.77459666924148229</v>
      </c>
      <c r="O48" cm="1">
        <f t="array" ref="O48">IFERROR(_xlfn.AGGREGATE(15,6,(DI_전체데이터!$AM$3:$AM$722)/((DI_전체데이터!$AR$3:$AR$722)="E. 총체적과소형"),ROW()-13),NA())</f>
        <v>0.85156380340926086</v>
      </c>
      <c r="P48" t="e" cm="1">
        <f t="array" ref="P48">IFERROR(_xlfn.AGGREGATE(15,6,(DI_전체데이터!$AM$3:$AM$722)/((DI_전체데이터!$AR$3:$AR$722)="F. ESG미성숙"),ROW()-13),NA())</f>
        <v>#N/A</v>
      </c>
    </row>
    <row r="49" spans="11:16" x14ac:dyDescent="0.3">
      <c r="K49" cm="1">
        <f t="array" ref="K49">IFERROR(_xlfn.AGGREGATE(15,6,(DI_전체데이터!$AM$3:$AM$722)/((DI_전체데이터!$AR$3:$AR$722)="A. 총체적과장형"),ROW()-13),NA())</f>
        <v>-1.5544232242103049</v>
      </c>
      <c r="L49" cm="1">
        <f t="array" ref="L49">IFERROR(_xlfn.AGGREGATE(15,6,(DI_전체데이터!$AM$3:$AM$722)/((DI_전체데이터!$AR$3:$AR$722)="B. 외부미화형"),ROW()-13),NA())</f>
        <v>-0.83250432932100771</v>
      </c>
      <c r="M49" cm="1">
        <f t="array" ref="M49">IFERROR(_xlfn.AGGREGATE(15,6,(DI_전체데이터!$AM$3:$AM$722)/((DI_전체데이터!$AR$3:$AR$722)="C. 내부은폐형"),ROW()-13),NA())</f>
        <v>0.99954117914538154</v>
      </c>
      <c r="N49" cm="1">
        <f t="array" ref="N49">IFERROR(_xlfn.AGGREGATE(15,6,(DI_전체데이터!$AM$3:$AM$722)/((DI_전체데이터!$AR$3:$AR$722)="D. 균형일치형"),ROW()-13),NA())</f>
        <v>-0.77459666924148229</v>
      </c>
      <c r="O49" cm="1">
        <f t="array" ref="O49">IFERROR(_xlfn.AGGREGATE(15,6,(DI_전체데이터!$AM$3:$AM$722)/((DI_전체데이터!$AR$3:$AR$722)="E. 총체적과소형"),ROW()-13),NA())</f>
        <v>0.88943690334671766</v>
      </c>
      <c r="P49" t="e" cm="1">
        <f t="array" ref="P49">IFERROR(_xlfn.AGGREGATE(15,6,(DI_전체데이터!$AM$3:$AM$722)/((DI_전체데이터!$AR$3:$AR$722)="F. ESG미성숙"),ROW()-13),NA())</f>
        <v>#N/A</v>
      </c>
    </row>
    <row r="50" spans="11:16" x14ac:dyDescent="0.3">
      <c r="K50" cm="1">
        <f t="array" ref="K50">IFERROR(_xlfn.AGGREGATE(15,6,(DI_전체데이터!$AM$3:$AM$722)/((DI_전체데이터!$AR$3:$AR$722)="A. 총체적과장형"),ROW()-13),NA())</f>
        <v>-1.5516597705741253</v>
      </c>
      <c r="L50" cm="1">
        <f t="array" ref="L50">IFERROR(_xlfn.AGGREGATE(15,6,(DI_전체데이터!$AM$3:$AM$722)/((DI_전체데이터!$AR$3:$AR$722)="B. 외부미화형"),ROW()-13),NA())</f>
        <v>-0.81780641930076647</v>
      </c>
      <c r="M50" cm="1">
        <f t="array" ref="M50">IFERROR(_xlfn.AGGREGATE(15,6,(DI_전체데이터!$AM$3:$AM$722)/((DI_전체데이터!$AR$3:$AR$722)="C. 내부은폐형"),ROW()-13),NA())</f>
        <v>1.0129062615356246</v>
      </c>
      <c r="N50" cm="1">
        <f t="array" ref="N50">IFERROR(_xlfn.AGGREGATE(15,6,(DI_전체데이터!$AM$3:$AM$722)/((DI_전체데이터!$AR$3:$AR$722)="D. 균형일치형"),ROW()-13),NA())</f>
        <v>-0.77459666924148229</v>
      </c>
      <c r="O50" cm="1">
        <f t="array" ref="O50">IFERROR(_xlfn.AGGREGATE(15,6,(DI_전체데이터!$AM$3:$AM$722)/((DI_전체데이터!$AR$3:$AR$722)="E. 총체적과소형"),ROW()-13),NA())</f>
        <v>0.88981478328424968</v>
      </c>
      <c r="P50" t="e" cm="1">
        <f t="array" ref="P50">IFERROR(_xlfn.AGGREGATE(15,6,(DI_전체데이터!$AM$3:$AM$722)/((DI_전체데이터!$AR$3:$AR$722)="F. ESG미성숙"),ROW()-13),NA())</f>
        <v>#N/A</v>
      </c>
    </row>
    <row r="51" spans="11:16" x14ac:dyDescent="0.3">
      <c r="K51" cm="1">
        <f t="array" ref="K51">IFERROR(_xlfn.AGGREGATE(15,6,(DI_전체데이터!$AM$3:$AM$722)/((DI_전체데이터!$AR$3:$AR$722)="A. 총체적과장형"),ROW()-13),NA())</f>
        <v>-1.5304045566186992</v>
      </c>
      <c r="L51" cm="1">
        <f t="array" ref="L51">IFERROR(_xlfn.AGGREGATE(15,6,(DI_전체데이터!$AM$3:$AM$722)/((DI_전체데이터!$AR$3:$AR$722)="B. 외부미화형"),ROW()-13),NA())</f>
        <v>-0.8017189178782409</v>
      </c>
      <c r="M51" cm="1">
        <f t="array" ref="M51">IFERROR(_xlfn.AGGREGATE(15,6,(DI_전체데이터!$AM$3:$AM$722)/((DI_전체데이터!$AR$3:$AR$722)="C. 내부은폐형"),ROW()-13),NA())</f>
        <v>1.0171520492652606</v>
      </c>
      <c r="N51" cm="1">
        <f t="array" ref="N51">IFERROR(_xlfn.AGGREGATE(15,6,(DI_전체데이터!$AM$3:$AM$722)/((DI_전체데이터!$AR$3:$AR$722)="D. 균형일치형"),ROW()-13),NA())</f>
        <v>-0.73673598986938094</v>
      </c>
      <c r="O51" cm="1">
        <f t="array" ref="O51">IFERROR(_xlfn.AGGREGATE(15,6,(DI_전체데이터!$AM$3:$AM$722)/((DI_전체데이터!$AR$3:$AR$722)="E. 총체적과소형"),ROW()-13),NA())</f>
        <v>0.90118009721018622</v>
      </c>
      <c r="P51" t="e" cm="1">
        <f t="array" ref="P51">IFERROR(_xlfn.AGGREGATE(15,6,(DI_전체데이터!$AM$3:$AM$722)/((DI_전체데이터!$AR$3:$AR$722)="F. ESG미성숙"),ROW()-13),NA())</f>
        <v>#N/A</v>
      </c>
    </row>
    <row r="52" spans="11:16" x14ac:dyDescent="0.3">
      <c r="K52" cm="1">
        <f t="array" ref="K52">IFERROR(_xlfn.AGGREGATE(15,6,(DI_전체데이터!$AM$3:$AM$722)/((DI_전체데이터!$AR$3:$AR$722)="A. 총체적과장형"),ROW()-13),NA())</f>
        <v>-1.5040070748098029</v>
      </c>
      <c r="L52" cm="1">
        <f t="array" ref="L52">IFERROR(_xlfn.AGGREGATE(15,6,(DI_전체데이터!$AM$3:$AM$722)/((DI_전체데이터!$AR$3:$AR$722)="B. 외부미화형"),ROW()-13),NA())</f>
        <v>-0.80106731337506631</v>
      </c>
      <c r="M52" cm="1">
        <f t="array" ref="M52">IFERROR(_xlfn.AGGREGATE(15,6,(DI_전체데이터!$AM$3:$AM$722)/((DI_전체데이터!$AR$3:$AR$722)="C. 내부은폐형"),ROW()-13),NA())</f>
        <v>1.0881454766330187</v>
      </c>
      <c r="N52" cm="1">
        <f t="array" ref="N52">IFERROR(_xlfn.AGGREGATE(15,6,(DI_전체데이터!$AM$3:$AM$722)/((DI_전체데이터!$AR$3:$AR$722)="D. 균형일치형"),ROW()-13),NA())</f>
        <v>-0.70466426341764399</v>
      </c>
      <c r="O52" cm="1">
        <f t="array" ref="O52">IFERROR(_xlfn.AGGREGATE(15,6,(DI_전체데이터!$AM$3:$AM$722)/((DI_전체데이터!$AR$3:$AR$722)="E. 총체적과소형"),ROW()-13),NA())</f>
        <v>0.90380140783575613</v>
      </c>
      <c r="P52" t="e" cm="1">
        <f t="array" ref="P52">IFERROR(_xlfn.AGGREGATE(15,6,(DI_전체데이터!$AM$3:$AM$722)/((DI_전체데이터!$AR$3:$AR$722)="F. ESG미성숙"),ROW()-13),NA())</f>
        <v>#N/A</v>
      </c>
    </row>
    <row r="53" spans="11:16" x14ac:dyDescent="0.3">
      <c r="K53" cm="1">
        <f t="array" ref="K53">IFERROR(_xlfn.AGGREGATE(15,6,(DI_전체데이터!$AM$3:$AM$722)/((DI_전체데이터!$AR$3:$AR$722)="A. 총체적과장형"),ROW()-13),NA())</f>
        <v>-1.4907880397936637</v>
      </c>
      <c r="L53" cm="1">
        <f t="array" ref="L53">IFERROR(_xlfn.AGGREGATE(15,6,(DI_전체데이터!$AM$3:$AM$722)/((DI_전체데이터!$AR$3:$AR$722)="B. 외부미화형"),ROW()-13),NA())</f>
        <v>-0.76712873242032498</v>
      </c>
      <c r="M53" cm="1">
        <f t="array" ref="M53">IFERROR(_xlfn.AGGREGATE(15,6,(DI_전체데이터!$AM$3:$AM$722)/((DI_전체데이터!$AR$3:$AR$722)="C. 내부은폐형"),ROW()-13),NA())</f>
        <v>1.0975736066738</v>
      </c>
      <c r="N53" cm="1">
        <f t="array" ref="N53">IFERROR(_xlfn.AGGREGATE(15,6,(DI_전체데이터!$AM$3:$AM$722)/((DI_전체데이터!$AR$3:$AR$722)="D. 균형일치형"),ROW()-13),NA())</f>
        <v>-0.55815630565143814</v>
      </c>
      <c r="O53" cm="1">
        <f t="array" ref="O53">IFERROR(_xlfn.AGGREGATE(15,6,(DI_전체데이터!$AM$3:$AM$722)/((DI_전체데이터!$AR$3:$AR$722)="E. 총체적과소형"),ROW()-13),NA())</f>
        <v>0.93982622441621988</v>
      </c>
      <c r="P53" t="e" cm="1">
        <f t="array" ref="P53">IFERROR(_xlfn.AGGREGATE(15,6,(DI_전체데이터!$AM$3:$AM$722)/((DI_전체데이터!$AR$3:$AR$722)="F. ESG미성숙"),ROW()-13),NA())</f>
        <v>#N/A</v>
      </c>
    </row>
    <row r="54" spans="11:16" x14ac:dyDescent="0.3">
      <c r="K54" cm="1">
        <f t="array" ref="K54">IFERROR(_xlfn.AGGREGATE(15,6,(DI_전체데이터!$AM$3:$AM$722)/((DI_전체데이터!$AR$3:$AR$722)="A. 총체적과장형"),ROW()-13),NA())</f>
        <v>-1.4685786778979106</v>
      </c>
      <c r="L54" cm="1">
        <f t="array" ref="L54">IFERROR(_xlfn.AGGREGATE(15,6,(DI_전체데이터!$AM$3:$AM$722)/((DI_전체데이터!$AR$3:$AR$722)="B. 외부미화형"),ROW()-13),NA())</f>
        <v>-0.76042249692888109</v>
      </c>
      <c r="M54" cm="1">
        <f t="array" ref="M54">IFERROR(_xlfn.AGGREGATE(15,6,(DI_전체데이터!$AM$3:$AM$722)/((DI_전체데이터!$AR$3:$AR$722)="C. 내부은폐형"),ROW()-13),NA())</f>
        <v>1.1061625132040849</v>
      </c>
      <c r="N54" cm="1">
        <f t="array" ref="N54">IFERROR(_xlfn.AGGREGATE(15,6,(DI_전체데이터!$AM$3:$AM$722)/((DI_전체데이터!$AR$3:$AR$722)="D. 균형일치형"),ROW()-13),NA())</f>
        <v>-0.55815630565143814</v>
      </c>
      <c r="O54" cm="1">
        <f t="array" ref="O54">IFERROR(_xlfn.AGGREGATE(15,6,(DI_전체데이터!$AM$3:$AM$722)/((DI_전체데이터!$AR$3:$AR$722)="E. 총체적과소형"),ROW()-13),NA())</f>
        <v>0.94327376121462436</v>
      </c>
      <c r="P54" t="e" cm="1">
        <f t="array" ref="P54">IFERROR(_xlfn.AGGREGATE(15,6,(DI_전체데이터!$AM$3:$AM$722)/((DI_전체데이터!$AR$3:$AR$722)="F. ESG미성숙"),ROW()-13),NA())</f>
        <v>#N/A</v>
      </c>
    </row>
    <row r="55" spans="11:16" x14ac:dyDescent="0.3">
      <c r="K55" cm="1">
        <f t="array" ref="K55">IFERROR(_xlfn.AGGREGATE(15,6,(DI_전체데이터!$AM$3:$AM$722)/((DI_전체데이터!$AR$3:$AR$722)="A. 총체적과장형"),ROW()-13),NA())</f>
        <v>-1.467522588174639</v>
      </c>
      <c r="L55" cm="1">
        <f t="array" ref="L55">IFERROR(_xlfn.AGGREGATE(15,6,(DI_전체데이터!$AM$3:$AM$722)/((DI_전체데이터!$AR$3:$AR$722)="B. 외부미화형"),ROW()-13),NA())</f>
        <v>-0.74490126249591793</v>
      </c>
      <c r="M55" cm="1">
        <f t="array" ref="M55">IFERROR(_xlfn.AGGREGATE(15,6,(DI_전체데이터!$AM$3:$AM$722)/((DI_전체데이터!$AR$3:$AR$722)="C. 내부은폐형"),ROW()-13),NA())</f>
        <v>1.1207391532315429</v>
      </c>
      <c r="N55" cm="1">
        <f t="array" ref="N55">IFERROR(_xlfn.AGGREGATE(15,6,(DI_전체데이터!$AM$3:$AM$722)/((DI_전체데이터!$AR$3:$AR$722)="D. 균형일치형"),ROW()-13),NA())</f>
        <v>-0.55815630565143814</v>
      </c>
      <c r="O55" cm="1">
        <f t="array" ref="O55">IFERROR(_xlfn.AGGREGATE(15,6,(DI_전체데이터!$AM$3:$AM$722)/((DI_전체데이터!$AR$3:$AR$722)="E. 총체적과소형"),ROW()-13),NA())</f>
        <v>0.94420759938041043</v>
      </c>
      <c r="P55" t="e" cm="1">
        <f t="array" ref="P55">IFERROR(_xlfn.AGGREGATE(15,6,(DI_전체데이터!$AM$3:$AM$722)/((DI_전체데이터!$AR$3:$AR$722)="F. ESG미성숙"),ROW()-13),NA())</f>
        <v>#N/A</v>
      </c>
    </row>
    <row r="56" spans="11:16" x14ac:dyDescent="0.3">
      <c r="K56" cm="1">
        <f t="array" ref="K56">IFERROR(_xlfn.AGGREGATE(15,6,(DI_전체데이터!$AM$3:$AM$722)/((DI_전체데이터!$AR$3:$AR$722)="A. 총체적과장형"),ROW()-13),NA())</f>
        <v>-1.4638433999190708</v>
      </c>
      <c r="L56" cm="1">
        <f t="array" ref="L56">IFERROR(_xlfn.AGGREGATE(15,6,(DI_전체데이터!$AM$3:$AM$722)/((DI_전체데이터!$AR$3:$AR$722)="B. 외부미화형"),ROW()-13),NA())</f>
        <v>-0.7272608310494999</v>
      </c>
      <c r="M56" cm="1">
        <f t="array" ref="M56">IFERROR(_xlfn.AGGREGATE(15,6,(DI_전체데이터!$AM$3:$AM$722)/((DI_전체데이터!$AR$3:$AR$722)="C. 내부은폐형"),ROW()-13),NA())</f>
        <v>1.1460644721421147</v>
      </c>
      <c r="N56" cm="1">
        <f t="array" ref="N56">IFERROR(_xlfn.AGGREGATE(15,6,(DI_전체데이터!$AM$3:$AM$722)/((DI_전체데이터!$AR$3:$AR$722)="D. 균형일치형"),ROW()-13),NA())</f>
        <v>-0.48752775806164511</v>
      </c>
      <c r="O56" cm="1">
        <f t="array" ref="O56">IFERROR(_xlfn.AGGREGATE(15,6,(DI_전체데이터!$AM$3:$AM$722)/((DI_전체데이터!$AR$3:$AR$722)="E. 총체적과소형"),ROW()-13),NA())</f>
        <v>0.9486532435113213</v>
      </c>
      <c r="P56" t="e" cm="1">
        <f t="array" ref="P56">IFERROR(_xlfn.AGGREGATE(15,6,(DI_전체데이터!$AM$3:$AM$722)/((DI_전체데이터!$AR$3:$AR$722)="F. ESG미성숙"),ROW()-13),NA())</f>
        <v>#N/A</v>
      </c>
    </row>
    <row r="57" spans="11:16" x14ac:dyDescent="0.3">
      <c r="K57" cm="1">
        <f t="array" ref="K57">IFERROR(_xlfn.AGGREGATE(15,6,(DI_전체데이터!$AM$3:$AM$722)/((DI_전체데이터!$AR$3:$AR$722)="A. 총체적과장형"),ROW()-13),NA())</f>
        <v>-1.4597694939325034</v>
      </c>
      <c r="L57" cm="1">
        <f t="array" ref="L57">IFERROR(_xlfn.AGGREGATE(15,6,(DI_전체데이터!$AM$3:$AM$722)/((DI_전체데이터!$AR$3:$AR$722)="B. 외부미화형"),ROW()-13),NA())</f>
        <v>-0.70466426341764399</v>
      </c>
      <c r="M57" cm="1">
        <f t="array" ref="M57">IFERROR(_xlfn.AGGREGATE(15,6,(DI_전체데이터!$AM$3:$AM$722)/((DI_전체데이터!$AR$3:$AR$722)="C. 내부은폐형"),ROW()-13),NA())</f>
        <v>1.1820536148787046</v>
      </c>
      <c r="N57" cm="1">
        <f t="array" ref="N57">IFERROR(_xlfn.AGGREGATE(15,6,(DI_전체데이터!$AM$3:$AM$722)/((DI_전체데이터!$AR$3:$AR$722)="D. 균형일치형"),ROW()-13),NA())</f>
        <v>-0.48264386570909351</v>
      </c>
      <c r="O57" cm="1">
        <f t="array" ref="O57">IFERROR(_xlfn.AGGREGATE(15,6,(DI_전체데이터!$AM$3:$AM$722)/((DI_전체데이터!$AR$3:$AR$722)="E. 총체적과소형"),ROW()-13),NA())</f>
        <v>0.95757839182945947</v>
      </c>
      <c r="P57" t="e" cm="1">
        <f t="array" ref="P57">IFERROR(_xlfn.AGGREGATE(15,6,(DI_전체데이터!$AM$3:$AM$722)/((DI_전체데이터!$AR$3:$AR$722)="F. ESG미성숙"),ROW()-13),NA())</f>
        <v>#N/A</v>
      </c>
    </row>
    <row r="58" spans="11:16" x14ac:dyDescent="0.3">
      <c r="K58" cm="1">
        <f t="array" ref="K58">IFERROR(_xlfn.AGGREGATE(15,6,(DI_전체데이터!$AM$3:$AM$722)/((DI_전체데이터!$AR$3:$AR$722)="A. 총체적과장형"),ROW()-13),NA())</f>
        <v>-1.4359343216997069</v>
      </c>
      <c r="L58" cm="1">
        <f t="array" ref="L58">IFERROR(_xlfn.AGGREGATE(15,6,(DI_전체데이터!$AM$3:$AM$722)/((DI_전체데이터!$AR$3:$AR$722)="B. 외부미화형"),ROW()-13),NA())</f>
        <v>-0.70466426341764399</v>
      </c>
      <c r="M58" cm="1">
        <f t="array" ref="M58">IFERROR(_xlfn.AGGREGATE(15,6,(DI_전체데이터!$AM$3:$AM$722)/((DI_전체데이터!$AR$3:$AR$722)="C. 내부은폐형"),ROW()-13),NA())</f>
        <v>1.2090239468318877</v>
      </c>
      <c r="N58" cm="1">
        <f t="array" ref="N58">IFERROR(_xlfn.AGGREGATE(15,6,(DI_전체데이터!$AM$3:$AM$722)/((DI_전체데이터!$AR$3:$AR$722)="D. 균형일치형"),ROW()-13),NA())</f>
        <v>-0.46589171782555971</v>
      </c>
      <c r="O58" cm="1">
        <f t="array" ref="O58">IFERROR(_xlfn.AGGREGATE(15,6,(DI_전체데이터!$AM$3:$AM$722)/((DI_전체데이터!$AR$3:$AR$722)="E. 총체적과소형"),ROW()-13),NA())</f>
        <v>0.95896360560824778</v>
      </c>
      <c r="P58" t="e" cm="1">
        <f t="array" ref="P58">IFERROR(_xlfn.AGGREGATE(15,6,(DI_전체데이터!$AM$3:$AM$722)/((DI_전체데이터!$AR$3:$AR$722)="F. ESG미성숙"),ROW()-13),NA())</f>
        <v>#N/A</v>
      </c>
    </row>
    <row r="59" spans="11:16" x14ac:dyDescent="0.3">
      <c r="K59" cm="1">
        <f t="array" ref="K59">IFERROR(_xlfn.AGGREGATE(15,6,(DI_전체데이터!$AM$3:$AM$722)/((DI_전체데이터!$AR$3:$AR$722)="A. 총체적과장형"),ROW()-13),NA())</f>
        <v>-1.4014976122338543</v>
      </c>
      <c r="L59" cm="1">
        <f t="array" ref="L59">IFERROR(_xlfn.AGGREGATE(15,6,(DI_전체데이터!$AM$3:$AM$722)/((DI_전체데이터!$AR$3:$AR$722)="B. 외부미화형"),ROW()-13),NA())</f>
        <v>-0.68835439687775268</v>
      </c>
      <c r="M59" cm="1">
        <f t="array" ref="M59">IFERROR(_xlfn.AGGREGATE(15,6,(DI_전체데이터!$AM$3:$AM$722)/((DI_전체데이터!$AR$3:$AR$722)="C. 내부은폐형"),ROW()-13),NA())</f>
        <v>1.2648103860823978</v>
      </c>
      <c r="N59" cm="1">
        <f t="array" ref="N59">IFERROR(_xlfn.AGGREGATE(15,6,(DI_전체데이터!$AM$3:$AM$722)/((DI_전체데이터!$AR$3:$AR$722)="D. 균형일치형"),ROW()-13),NA())</f>
        <v>-0.45699662488641718</v>
      </c>
      <c r="O59" cm="1">
        <f t="array" ref="O59">IFERROR(_xlfn.AGGREGATE(15,6,(DI_전체데이터!$AM$3:$AM$722)/((DI_전체데이터!$AR$3:$AR$722)="E. 총체적과소형"),ROW()-13),NA())</f>
        <v>0.96169893358376057</v>
      </c>
      <c r="P59" t="e" cm="1">
        <f t="array" ref="P59">IFERROR(_xlfn.AGGREGATE(15,6,(DI_전체데이터!$AM$3:$AM$722)/((DI_전체데이터!$AR$3:$AR$722)="F. ESG미성숙"),ROW()-13),NA())</f>
        <v>#N/A</v>
      </c>
    </row>
    <row r="60" spans="11:16" x14ac:dyDescent="0.3">
      <c r="K60" cm="1">
        <f t="array" ref="K60">IFERROR(_xlfn.AGGREGATE(15,6,(DI_전체데이터!$AM$3:$AM$722)/((DI_전체데이터!$AR$3:$AR$722)="A. 총체적과장형"),ROW()-13),NA())</f>
        <v>-1.3803135248626739</v>
      </c>
      <c r="L60" cm="1">
        <f t="array" ref="L60">IFERROR(_xlfn.AGGREGATE(15,6,(DI_전체데이터!$AM$3:$AM$722)/((DI_전체데이터!$AR$3:$AR$722)="B. 외부미화형"),ROW()-13),NA())</f>
        <v>-0.67097717003498103</v>
      </c>
      <c r="M60" cm="1">
        <f t="array" ref="M60">IFERROR(_xlfn.AGGREGATE(15,6,(DI_전체데이터!$AM$3:$AM$722)/((DI_전체데이터!$AR$3:$AR$722)="C. 내부은폐형"),ROW()-13),NA())</f>
        <v>1.3444025225831506</v>
      </c>
      <c r="N60" cm="1">
        <f t="array" ref="N60">IFERROR(_xlfn.AGGREGATE(15,6,(DI_전체데이터!$AM$3:$AM$722)/((DI_전체데이터!$AR$3:$AR$722)="D. 균형일치형"),ROW()-13),NA())</f>
        <v>-0.43705279925040746</v>
      </c>
      <c r="O60" cm="1">
        <f t="array" ref="O60">IFERROR(_xlfn.AGGREGATE(15,6,(DI_전체데이터!$AM$3:$AM$722)/((DI_전체데이터!$AR$3:$AR$722)="E. 총체적과소형"),ROW()-13),NA())</f>
        <v>0.99954117914538154</v>
      </c>
      <c r="P60" t="e" cm="1">
        <f t="array" ref="P60">IFERROR(_xlfn.AGGREGATE(15,6,(DI_전체데이터!$AM$3:$AM$722)/((DI_전체데이터!$AR$3:$AR$722)="F. ESG미성숙"),ROW()-13),NA())</f>
        <v>#N/A</v>
      </c>
    </row>
    <row r="61" spans="11:16" x14ac:dyDescent="0.3">
      <c r="K61" cm="1">
        <f t="array" ref="K61">IFERROR(_xlfn.AGGREGATE(15,6,(DI_전체데이터!$AM$3:$AM$722)/((DI_전체데이터!$AR$3:$AR$722)="A. 총체적과장형"),ROW()-13),NA())</f>
        <v>-1.3747590956424647</v>
      </c>
      <c r="L61" cm="1">
        <f t="array" ref="L61">IFERROR(_xlfn.AGGREGATE(15,6,(DI_전체데이터!$AM$3:$AM$722)/((DI_전체데이터!$AR$3:$AR$722)="B. 외부미화형"),ROW()-13),NA())</f>
        <v>-0.65330370454281395</v>
      </c>
      <c r="M61" cm="1">
        <f t="array" ref="M61">IFERROR(_xlfn.AGGREGATE(15,6,(DI_전체데이터!$AM$3:$AM$722)/((DI_전체데이터!$AR$3:$AR$722)="C. 내부은폐형"),ROW()-13),NA())</f>
        <v>1.347146554363716</v>
      </c>
      <c r="N61" cm="1">
        <f t="array" ref="N61">IFERROR(_xlfn.AGGREGATE(15,6,(DI_전체데이터!$AM$3:$AM$722)/((DI_전체데이터!$AR$3:$AR$722)="D. 균형일치형"),ROW()-13),NA())</f>
        <v>-0.41403933560541228</v>
      </c>
      <c r="O61" cm="1">
        <f t="array" ref="O61">IFERROR(_xlfn.AGGREGATE(15,6,(DI_전체데이터!$AM$3:$AM$722)/((DI_전체데이터!$AR$3:$AR$722)="E. 총체적과소형"),ROW()-13),NA())</f>
        <v>0.99954117914538154</v>
      </c>
      <c r="P61" t="e" cm="1">
        <f t="array" ref="P61">IFERROR(_xlfn.AGGREGATE(15,6,(DI_전체데이터!$AM$3:$AM$722)/((DI_전체데이터!$AR$3:$AR$722)="F. ESG미성숙"),ROW()-13),NA())</f>
        <v>#N/A</v>
      </c>
    </row>
    <row r="62" spans="11:16" x14ac:dyDescent="0.3">
      <c r="K62" cm="1">
        <f t="array" ref="K62">IFERROR(_xlfn.AGGREGATE(15,6,(DI_전체데이터!$AM$3:$AM$722)/((DI_전체데이터!$AR$3:$AR$722)="A. 총체적과장형"),ROW()-13),NA())</f>
        <v>-1.3703203194062981</v>
      </c>
      <c r="L62" cm="1">
        <f t="array" ref="L62">IFERROR(_xlfn.AGGREGATE(15,6,(DI_전체데이터!$AM$3:$AM$722)/((DI_전체데이터!$AR$3:$AR$722)="B. 외부미화형"),ROW()-13),NA())</f>
        <v>-0.64807961300576189</v>
      </c>
      <c r="M62" cm="1">
        <f t="array" ref="M62">IFERROR(_xlfn.AGGREGATE(15,6,(DI_전체데이터!$AM$3:$AM$722)/((DI_전체데이터!$AR$3:$AR$722)="C. 내부은폐형"),ROW()-13),NA())</f>
        <v>1.3745567545951374</v>
      </c>
      <c r="N62" cm="1">
        <f t="array" ref="N62">IFERROR(_xlfn.AGGREGATE(15,6,(DI_전체데이터!$AM$3:$AM$722)/((DI_전체데이터!$AR$3:$AR$722)="D. 균형일치형"),ROW()-13),NA())</f>
        <v>-0.41403933560541228</v>
      </c>
      <c r="O62" cm="1">
        <f t="array" ref="O62">IFERROR(_xlfn.AGGREGATE(15,6,(DI_전체데이터!$AM$3:$AM$722)/((DI_전체데이터!$AR$3:$AR$722)="E. 총체적과소형"),ROW()-13),NA())</f>
        <v>0.99954117914538154</v>
      </c>
      <c r="P62" t="e" cm="1">
        <f t="array" ref="P62">IFERROR(_xlfn.AGGREGATE(15,6,(DI_전체데이터!$AM$3:$AM$722)/((DI_전체데이터!$AR$3:$AR$722)="F. ESG미성숙"),ROW()-13),NA())</f>
        <v>#N/A</v>
      </c>
    </row>
    <row r="63" spans="11:16" x14ac:dyDescent="0.3">
      <c r="K63" cm="1">
        <f t="array" ref="K63">IFERROR(_xlfn.AGGREGATE(15,6,(DI_전체데이터!$AM$3:$AM$722)/((DI_전체데이터!$AR$3:$AR$722)="A. 총체적과장형"),ROW()-13),NA())</f>
        <v>-1.3703203194062981</v>
      </c>
      <c r="L63" cm="1">
        <f t="array" ref="L63">IFERROR(_xlfn.AGGREGATE(15,6,(DI_전체데이터!$AM$3:$AM$722)/((DI_전체데이터!$AR$3:$AR$722)="B. 외부미화형"),ROW()-13),NA())</f>
        <v>-0.61597283312798945</v>
      </c>
      <c r="M63" cm="1">
        <f t="array" ref="M63">IFERROR(_xlfn.AGGREGATE(15,6,(DI_전체데이터!$AM$3:$AM$722)/((DI_전체데이터!$AR$3:$AR$722)="C. 내부은폐형"),ROW()-13),NA())</f>
        <v>1.406812869174753</v>
      </c>
      <c r="N63" cm="1">
        <f t="array" ref="N63">IFERROR(_xlfn.AGGREGATE(15,6,(DI_전체데이터!$AM$3:$AM$722)/((DI_전체데이터!$AR$3:$AR$722)="D. 균형일치형"),ROW()-13),NA())</f>
        <v>-0.40005158018960429</v>
      </c>
      <c r="O63" cm="1">
        <f t="array" ref="O63">IFERROR(_xlfn.AGGREGATE(15,6,(DI_전체데이터!$AM$3:$AM$722)/((DI_전체데이터!$AR$3:$AR$722)="E. 총체적과소형"),ROW()-13),NA())</f>
        <v>0.99954117914538154</v>
      </c>
      <c r="P63" t="e" cm="1">
        <f t="array" ref="P63">IFERROR(_xlfn.AGGREGATE(15,6,(DI_전체데이터!$AM$3:$AM$722)/((DI_전체데이터!$AR$3:$AR$722)="F. ESG미성숙"),ROW()-13),NA())</f>
        <v>#N/A</v>
      </c>
    </row>
    <row r="64" spans="11:16" x14ac:dyDescent="0.3">
      <c r="K64" cm="1">
        <f t="array" ref="K64">IFERROR(_xlfn.AGGREGATE(15,6,(DI_전체데이터!$AM$3:$AM$722)/((DI_전체데이터!$AR$3:$AR$722)="A. 총체적과장형"),ROW()-13),NA())</f>
        <v>-1.3690407375500615</v>
      </c>
      <c r="L64" cm="1">
        <f t="array" ref="L64">IFERROR(_xlfn.AGGREGATE(15,6,(DI_전체데이터!$AM$3:$AM$722)/((DI_전체데이터!$AR$3:$AR$722)="B. 외부미화형"),ROW()-13),NA())</f>
        <v>-0.61028808504386423</v>
      </c>
      <c r="M64" cm="1">
        <f t="array" ref="M64">IFERROR(_xlfn.AGGREGATE(15,6,(DI_전체데이터!$AM$3:$AM$722)/((DI_전체데이터!$AR$3:$AR$722)="C. 내부은폐형"),ROW()-13),NA())</f>
        <v>1.468076082246266</v>
      </c>
      <c r="N64" cm="1">
        <f t="array" ref="N64">IFERROR(_xlfn.AGGREGATE(15,6,(DI_전체데이터!$AM$3:$AM$722)/((DI_전체데이터!$AR$3:$AR$722)="D. 균형일치형"),ROW()-13),NA())</f>
        <v>-0.39722952226805996</v>
      </c>
      <c r="O64" cm="1">
        <f t="array" ref="O64">IFERROR(_xlfn.AGGREGATE(15,6,(DI_전체데이터!$AM$3:$AM$722)/((DI_전체데이터!$AR$3:$AR$722)="E. 총체적과소형"),ROW()-13),NA())</f>
        <v>1.0445818820962558</v>
      </c>
      <c r="P64" t="e" cm="1">
        <f t="array" ref="P64">IFERROR(_xlfn.AGGREGATE(15,6,(DI_전체데이터!$AM$3:$AM$722)/((DI_전체데이터!$AR$3:$AR$722)="F. ESG미성숙"),ROW()-13),NA())</f>
        <v>#N/A</v>
      </c>
    </row>
    <row r="65" spans="11:16" x14ac:dyDescent="0.3">
      <c r="K65" cm="1">
        <f t="array" ref="K65">IFERROR(_xlfn.AGGREGATE(15,6,(DI_전체데이터!$AM$3:$AM$722)/((DI_전체데이터!$AR$3:$AR$722)="A. 총체적과장형"),ROW()-13),NA())</f>
        <v>-1.3328227926263836</v>
      </c>
      <c r="L65" cm="1">
        <f t="array" ref="L65">IFERROR(_xlfn.AGGREGATE(15,6,(DI_전체데이터!$AM$3:$AM$722)/((DI_전체데이터!$AR$3:$AR$722)="B. 외부미화형"),ROW()-13),NA())</f>
        <v>-0.60613918004712497</v>
      </c>
      <c r="M65" cm="1">
        <f t="array" ref="M65">IFERROR(_xlfn.AGGREGATE(15,6,(DI_전체데이터!$AM$3:$AM$722)/((DI_전체데이터!$AR$3:$AR$722)="C. 내부은폐형"),ROW()-13),NA())</f>
        <v>1.5050928889013337</v>
      </c>
      <c r="N65" cm="1">
        <f t="array" ref="N65">IFERROR(_xlfn.AGGREGATE(15,6,(DI_전체데이터!$AM$3:$AM$722)/((DI_전체데이터!$AR$3:$AR$722)="D. 균형일치형"),ROW()-13),NA())</f>
        <v>-0.36200000429889778</v>
      </c>
      <c r="O65" cm="1">
        <f t="array" ref="O65">IFERROR(_xlfn.AGGREGATE(15,6,(DI_전체데이터!$AM$3:$AM$722)/((DI_전체데이터!$AR$3:$AR$722)="E. 총체적과소형"),ROW()-13),NA())</f>
        <v>1.0577258707485877</v>
      </c>
      <c r="P65" t="e" cm="1">
        <f t="array" ref="P65">IFERROR(_xlfn.AGGREGATE(15,6,(DI_전체데이터!$AM$3:$AM$722)/((DI_전체데이터!$AR$3:$AR$722)="F. ESG미성숙"),ROW()-13),NA())</f>
        <v>#N/A</v>
      </c>
    </row>
    <row r="66" spans="11:16" x14ac:dyDescent="0.3">
      <c r="K66" cm="1">
        <f t="array" ref="K66">IFERROR(_xlfn.AGGREGATE(15,6,(DI_전체데이터!$AM$3:$AM$722)/((DI_전체데이터!$AR$3:$AR$722)="A. 총체적과장형"),ROW()-13),NA())</f>
        <v>-1.3214142477950506</v>
      </c>
      <c r="L66" cm="1">
        <f t="array" ref="L66">IFERROR(_xlfn.AGGREGATE(15,6,(DI_전체데이터!$AM$3:$AM$722)/((DI_전체데이터!$AR$3:$AR$722)="B. 외부미화형"),ROW()-13),NA())</f>
        <v>-0.58611315334959568</v>
      </c>
      <c r="M66" cm="1">
        <f t="array" ref="M66">IFERROR(_xlfn.AGGREGATE(15,6,(DI_전체데이터!$AM$3:$AM$722)/((DI_전체데이터!$AR$3:$AR$722)="C. 내부은폐형"),ROW()-13),NA())</f>
        <v>1.5283595221669308</v>
      </c>
      <c r="N66" cm="1">
        <f t="array" ref="N66">IFERROR(_xlfn.AGGREGATE(15,6,(DI_전체데이터!$AM$3:$AM$722)/((DI_전체데이터!$AR$3:$AR$722)="D. 균형일치형"),ROW()-13),NA())</f>
        <v>-0.3372137569669264</v>
      </c>
      <c r="O66" cm="1">
        <f t="array" ref="O66">IFERROR(_xlfn.AGGREGATE(15,6,(DI_전체데이터!$AM$3:$AM$722)/((DI_전체데이터!$AR$3:$AR$722)="E. 총체적과소형"),ROW()-13),NA())</f>
        <v>1.0614276012935679</v>
      </c>
      <c r="P66" t="e" cm="1">
        <f t="array" ref="P66">IFERROR(_xlfn.AGGREGATE(15,6,(DI_전체데이터!$AM$3:$AM$722)/((DI_전체데이터!$AR$3:$AR$722)="F. ESG미성숙"),ROW()-13),NA())</f>
        <v>#N/A</v>
      </c>
    </row>
    <row r="67" spans="11:16" x14ac:dyDescent="0.3">
      <c r="K67" cm="1">
        <f t="array" ref="K67">IFERROR(_xlfn.AGGREGATE(15,6,(DI_전체데이터!$AM$3:$AM$722)/((DI_전체데이터!$AR$3:$AR$722)="A. 총체적과장형"),ROW()-13),NA())</f>
        <v>-1.3014978262093329</v>
      </c>
      <c r="L67" cm="1">
        <f t="array" ref="L67">IFERROR(_xlfn.AGGREGATE(15,6,(DI_전체데이터!$AM$3:$AM$722)/((DI_전체데이터!$AR$3:$AR$722)="B. 외부미화형"),ROW()-13),NA())</f>
        <v>-0.58359647482881027</v>
      </c>
      <c r="M67" cm="1">
        <f t="array" ref="M67">IFERROR(_xlfn.AGGREGATE(15,6,(DI_전체데이터!$AM$3:$AM$722)/((DI_전체데이터!$AR$3:$AR$722)="C. 내부은폐형"),ROW()-13),NA())</f>
        <v>1.5344987505579992</v>
      </c>
      <c r="N67" cm="1">
        <f t="array" ref="N67">IFERROR(_xlfn.AGGREGATE(15,6,(DI_전체데이터!$AM$3:$AM$722)/((DI_전체데이터!$AR$3:$AR$722)="D. 균형일치형"),ROW()-13),NA())</f>
        <v>-0.32514265705150908</v>
      </c>
      <c r="O67" cm="1">
        <f t="array" ref="O67">IFERROR(_xlfn.AGGREGATE(15,6,(DI_전체데이터!$AM$3:$AM$722)/((DI_전체데이터!$AR$3:$AR$722)="E. 총체적과소형"),ROW()-13),NA())</f>
        <v>1.0929890371610849</v>
      </c>
      <c r="P67" t="e" cm="1">
        <f t="array" ref="P67">IFERROR(_xlfn.AGGREGATE(15,6,(DI_전체데이터!$AM$3:$AM$722)/((DI_전체데이터!$AR$3:$AR$722)="F. ESG미성숙"),ROW()-13),NA())</f>
        <v>#N/A</v>
      </c>
    </row>
    <row r="68" spans="11:16" x14ac:dyDescent="0.3">
      <c r="K68" cm="1">
        <f t="array" ref="K68">IFERROR(_xlfn.AGGREGATE(15,6,(DI_전체데이터!$AM$3:$AM$722)/((DI_전체데이터!$AR$3:$AR$722)="A. 총체적과장형"),ROW()-13),NA())</f>
        <v>-1.2972568016297439</v>
      </c>
      <c r="L68" cm="1">
        <f t="array" ref="L68">IFERROR(_xlfn.AGGREGATE(15,6,(DI_전체데이터!$AM$3:$AM$722)/((DI_전체데이터!$AR$3:$AR$722)="B. 외부미화형"),ROW()-13),NA())</f>
        <v>-0.55815630565143814</v>
      </c>
      <c r="M68" cm="1">
        <f t="array" ref="M68">IFERROR(_xlfn.AGGREGATE(15,6,(DI_전체데이터!$AM$3:$AM$722)/((DI_전체데이터!$AR$3:$AR$722)="C. 내부은폐형"),ROW()-13),NA())</f>
        <v>1.5448045811416256</v>
      </c>
      <c r="N68" cm="1">
        <f t="array" ref="N68">IFERROR(_xlfn.AGGREGATE(15,6,(DI_전체데이터!$AM$3:$AM$722)/((DI_전체데이터!$AR$3:$AR$722)="D. 균형일치형"),ROW()-13),NA())</f>
        <v>-0.31622776601683789</v>
      </c>
      <c r="O68" cm="1">
        <f t="array" ref="O68">IFERROR(_xlfn.AGGREGATE(15,6,(DI_전체데이터!$AM$3:$AM$722)/((DI_전체데이터!$AR$3:$AR$722)="E. 총체적과소형"),ROW()-13),NA())</f>
        <v>1.1061625132040849</v>
      </c>
      <c r="P68" t="e" cm="1">
        <f t="array" ref="P68">IFERROR(_xlfn.AGGREGATE(15,6,(DI_전체데이터!$AM$3:$AM$722)/((DI_전체데이터!$AR$3:$AR$722)="F. ESG미성숙"),ROW()-13),NA())</f>
        <v>#N/A</v>
      </c>
    </row>
    <row r="69" spans="11:16" x14ac:dyDescent="0.3">
      <c r="K69" cm="1">
        <f t="array" ref="K69">IFERROR(_xlfn.AGGREGATE(15,6,(DI_전체데이터!$AM$3:$AM$722)/((DI_전체데이터!$AR$3:$AR$722)="A. 총체적과장형"),ROW()-13),NA())</f>
        <v>-1.2726995234959209</v>
      </c>
      <c r="L69" cm="1">
        <f t="array" ref="L69">IFERROR(_xlfn.AGGREGATE(15,6,(DI_전체데이터!$AM$3:$AM$722)/((DI_전체데이터!$AR$3:$AR$722)="B. 외부미화형"),ROW()-13),NA())</f>
        <v>-0.55815630565143814</v>
      </c>
      <c r="M69" cm="1">
        <f t="array" ref="M69">IFERROR(_xlfn.AGGREGATE(15,6,(DI_전체데이터!$AM$3:$AM$722)/((DI_전체데이터!$AR$3:$AR$722)="C. 내부은폐형"),ROW()-13),NA())</f>
        <v>1.638746301820224</v>
      </c>
      <c r="N69" cm="1">
        <f t="array" ref="N69">IFERROR(_xlfn.AGGREGATE(15,6,(DI_전체데이터!$AM$3:$AM$722)/((DI_전체데이터!$AR$3:$AR$722)="D. 균형일치형"),ROW()-13),NA())</f>
        <v>-0.31622776601683722</v>
      </c>
      <c r="O69" cm="1">
        <f t="array" ref="O69">IFERROR(_xlfn.AGGREGATE(15,6,(DI_전체데이터!$AM$3:$AM$722)/((DI_전체데이터!$AR$3:$AR$722)="E. 총체적과소형"),ROW()-13),NA())</f>
        <v>1.1163027595415767</v>
      </c>
      <c r="P69" t="e" cm="1">
        <f t="array" ref="P69">IFERROR(_xlfn.AGGREGATE(15,6,(DI_전체데이터!$AM$3:$AM$722)/((DI_전체데이터!$AR$3:$AR$722)="F. ESG미성숙"),ROW()-13),NA())</f>
        <v>#N/A</v>
      </c>
    </row>
    <row r="70" spans="11:16" x14ac:dyDescent="0.3">
      <c r="K70" cm="1">
        <f t="array" ref="K70">IFERROR(_xlfn.AGGREGATE(15,6,(DI_전체데이터!$AM$3:$AM$722)/((DI_전체데이터!$AR$3:$AR$722)="A. 총체적과장형"),ROW()-13),NA())</f>
        <v>-1.2652881144434402</v>
      </c>
      <c r="L70" cm="1">
        <f t="array" ref="L70">IFERROR(_xlfn.AGGREGATE(15,6,(DI_전체데이터!$AM$3:$AM$722)/((DI_전체데이터!$AR$3:$AR$722)="B. 외부미화형"),ROW()-13),NA())</f>
        <v>-0.55002328032629799</v>
      </c>
      <c r="M70" cm="1">
        <f t="array" ref="M70">IFERROR(_xlfn.AGGREGATE(15,6,(DI_전체데이터!$AM$3:$AM$722)/((DI_전체데이터!$AR$3:$AR$722)="C. 내부은폐형"),ROW()-13),NA())</f>
        <v>1.6802915531158056</v>
      </c>
      <c r="N70" cm="1">
        <f t="array" ref="N70">IFERROR(_xlfn.AGGREGATE(15,6,(DI_전체데이터!$AM$3:$AM$722)/((DI_전체데이터!$AR$3:$AR$722)="D. 균형일치형"),ROW()-13),NA())</f>
        <v>-0.31622776601683722</v>
      </c>
      <c r="O70" cm="1">
        <f t="array" ref="O70">IFERROR(_xlfn.AGGREGATE(15,6,(DI_전체데이터!$AM$3:$AM$722)/((DI_전체데이터!$AR$3:$AR$722)="E. 총체적과소형"),ROW()-13),NA())</f>
        <v>1.1294635279886802</v>
      </c>
      <c r="P70" t="e" cm="1">
        <f t="array" ref="P70">IFERROR(_xlfn.AGGREGATE(15,6,(DI_전체데이터!$AM$3:$AM$722)/((DI_전체데이터!$AR$3:$AR$722)="F. ESG미성숙"),ROW()-13),NA())</f>
        <v>#N/A</v>
      </c>
    </row>
    <row r="71" spans="11:16" x14ac:dyDescent="0.3">
      <c r="K71" cm="1">
        <f t="array" ref="K71">IFERROR(_xlfn.AGGREGATE(15,6,(DI_전체데이터!$AM$3:$AM$722)/((DI_전체데이터!$AR$3:$AR$722)="A. 총체적과장형"),ROW()-13),NA())</f>
        <v>-1.2642600437609079</v>
      </c>
      <c r="L71" cm="1">
        <f t="array" ref="L71">IFERROR(_xlfn.AGGREGATE(15,6,(DI_전체데이터!$AM$3:$AM$722)/((DI_전체데이터!$AR$3:$AR$722)="B. 외부미화형"),ROW()-13),NA())</f>
        <v>-0.54634171384448982</v>
      </c>
      <c r="M71" cm="1">
        <f t="array" ref="M71">IFERROR(_xlfn.AGGREGATE(15,6,(DI_전체데이터!$AM$3:$AM$722)/((DI_전체데이터!$AR$3:$AR$722)="C. 내부은폐형"),ROW()-13),NA())</f>
        <v>1.7994907016859352</v>
      </c>
      <c r="N71" cm="1">
        <f t="array" ref="N71">IFERROR(_xlfn.AGGREGATE(15,6,(DI_전체데이터!$AM$3:$AM$722)/((DI_전체데이터!$AR$3:$AR$722)="D. 균형일치형"),ROW()-13),NA())</f>
        <v>-0.29657719112338488</v>
      </c>
      <c r="O71" cm="1">
        <f t="array" ref="O71">IFERROR(_xlfn.AGGREGATE(15,6,(DI_전체데이터!$AM$3:$AM$722)/((DI_전체데이터!$AR$3:$AR$722)="E. 총체적과소형"),ROW()-13),NA())</f>
        <v>1.1342843396848521</v>
      </c>
      <c r="P71" t="e" cm="1">
        <f t="array" ref="P71">IFERROR(_xlfn.AGGREGATE(15,6,(DI_전체데이터!$AM$3:$AM$722)/((DI_전체데이터!$AR$3:$AR$722)="F. ESG미성숙"),ROW()-13),NA())</f>
        <v>#N/A</v>
      </c>
    </row>
    <row r="72" spans="11:16" x14ac:dyDescent="0.3">
      <c r="K72" cm="1">
        <f t="array" ref="K72">IFERROR(_xlfn.AGGREGATE(15,6,(DI_전체데이터!$AM$3:$AM$722)/((DI_전체데이터!$AR$3:$AR$722)="A. 총체적과장형"),ROW()-13),NA())</f>
        <v>-1.2211969334800736</v>
      </c>
      <c r="L72" cm="1">
        <f t="array" ref="L72">IFERROR(_xlfn.AGGREGATE(15,6,(DI_전체데이터!$AM$3:$AM$722)/((DI_전체데이터!$AR$3:$AR$722)="B. 외부미화형"),ROW()-13),NA())</f>
        <v>-0.50263794314615462</v>
      </c>
      <c r="M72" cm="1">
        <f t="array" ref="M72">IFERROR(_xlfn.AGGREGATE(15,6,(DI_전체데이터!$AM$3:$AM$722)/((DI_전체데이터!$AR$3:$AR$722)="C. 내부은폐형"),ROW()-13),NA())</f>
        <v>2.0139138512079011</v>
      </c>
      <c r="N72" cm="1">
        <f t="array" ref="N72">IFERROR(_xlfn.AGGREGATE(15,6,(DI_전체데이터!$AM$3:$AM$722)/((DI_전체데이터!$AR$3:$AR$722)="D. 균형일치형"),ROW()-13),NA())</f>
        <v>-0.29607971541716649</v>
      </c>
      <c r="O72" cm="1">
        <f t="array" ref="O72">IFERROR(_xlfn.AGGREGATE(15,6,(DI_전체데이터!$AM$3:$AM$722)/((DI_전체데이터!$AR$3:$AR$722)="E. 총체적과소형"),ROW()-13),NA())</f>
        <v>1.1502977939591208</v>
      </c>
      <c r="P72" t="e" cm="1">
        <f t="array" ref="P72">IFERROR(_xlfn.AGGREGATE(15,6,(DI_전체데이터!$AM$3:$AM$722)/((DI_전체데이터!$AR$3:$AR$722)="F. ESG미성숙"),ROW()-13),NA())</f>
        <v>#N/A</v>
      </c>
    </row>
    <row r="73" spans="11:16" x14ac:dyDescent="0.3">
      <c r="K73" cm="1">
        <f t="array" ref="K73">IFERROR(_xlfn.AGGREGATE(15,6,(DI_전체데이터!$AM$3:$AM$722)/((DI_전체데이터!$AR$3:$AR$722)="A. 총체적과장형"),ROW()-13),NA())</f>
        <v>-1.2121826213886471</v>
      </c>
      <c r="L73" cm="1">
        <f t="array" ref="L73">IFERROR(_xlfn.AGGREGATE(15,6,(DI_전체데이터!$AM$3:$AM$722)/((DI_전체데이터!$AR$3:$AR$722)="B. 외부미화형"),ROW()-13),NA())</f>
        <v>-0.47191035854605617</v>
      </c>
      <c r="M73" cm="1">
        <f t="array" ref="M73">IFERROR(_xlfn.AGGREGATE(15,6,(DI_전체데이터!$AM$3:$AM$722)/((DI_전체데이터!$AR$3:$AR$722)="C. 내부은폐형"),ROW()-13),NA())</f>
        <v>2.2748361347142598</v>
      </c>
      <c r="N73" cm="1">
        <f t="array" ref="N73">IFERROR(_xlfn.AGGREGATE(15,6,(DI_전체데이터!$AM$3:$AM$722)/((DI_전체데이터!$AR$3:$AR$722)="D. 균형일치형"),ROW()-13),NA())</f>
        <v>-0.28753661666529945</v>
      </c>
      <c r="O73" cm="1">
        <f t="array" ref="O73">IFERROR(_xlfn.AGGREGATE(15,6,(DI_전체데이터!$AM$3:$AM$722)/((DI_전체데이터!$AR$3:$AR$722)="E. 총체적과소형"),ROW()-13),NA())</f>
        <v>1.151778227457799</v>
      </c>
      <c r="P73" t="e" cm="1">
        <f t="array" ref="P73">IFERROR(_xlfn.AGGREGATE(15,6,(DI_전체데이터!$AM$3:$AM$722)/((DI_전체데이터!$AR$3:$AR$722)="F. ESG미성숙"),ROW()-13),NA())</f>
        <v>#N/A</v>
      </c>
    </row>
    <row r="74" spans="11:16" x14ac:dyDescent="0.3">
      <c r="K74" cm="1">
        <f t="array" ref="K74">IFERROR(_xlfn.AGGREGATE(15,6,(DI_전체데이터!$AM$3:$AM$722)/((DI_전체데이터!$AR$3:$AR$722)="A. 총체적과장형"),ROW()-13),NA())</f>
        <v>-1.2032907246914857</v>
      </c>
      <c r="L74" cm="1">
        <f t="array" ref="L74">IFERROR(_xlfn.AGGREGATE(15,6,(DI_전체데이터!$AM$3:$AM$722)/((DI_전체데이터!$AR$3:$AR$722)="B. 외부미화형"),ROW()-13),NA())</f>
        <v>-0.47191035854605617</v>
      </c>
      <c r="M74" t="e" cm="1">
        <f t="array" ref="M74">IFERROR(_xlfn.AGGREGATE(15,6,(DI_전체데이터!$AM$3:$AM$722)/((DI_전체데이터!$AR$3:$AR$722)="C. 내부은폐형"),ROW()-13),NA())</f>
        <v>#N/A</v>
      </c>
      <c r="N74" cm="1">
        <f t="array" ref="N74">IFERROR(_xlfn.AGGREGATE(15,6,(DI_전체데이터!$AM$3:$AM$722)/((DI_전체데이터!$AR$3:$AR$722)="D. 균형일치형"),ROW()-13),NA())</f>
        <v>-0.26836517374946633</v>
      </c>
      <c r="O74" cm="1">
        <f t="array" ref="O74">IFERROR(_xlfn.AGGREGATE(15,6,(DI_전체데이터!$AM$3:$AM$722)/((DI_전체데이터!$AR$3:$AR$722)="E. 총체적과소형"),ROW()-13),NA())</f>
        <v>1.1618950038622238</v>
      </c>
      <c r="P74" t="e" cm="1">
        <f t="array" ref="P74">IFERROR(_xlfn.AGGREGATE(15,6,(DI_전체데이터!$AM$3:$AM$722)/((DI_전체데이터!$AR$3:$AR$722)="F. ESG미성숙"),ROW()-13),NA())</f>
        <v>#N/A</v>
      </c>
    </row>
    <row r="75" spans="11:16" x14ac:dyDescent="0.3">
      <c r="K75" cm="1">
        <f t="array" ref="K75">IFERROR(_xlfn.AGGREGATE(15,6,(DI_전체데이터!$AM$3:$AM$722)/((DI_전체데이터!$AR$3:$AR$722)="A. 총체적과장형"),ROW()-13),NA())</f>
        <v>-1.1935314003390332</v>
      </c>
      <c r="L75" cm="1">
        <f t="array" ref="L75">IFERROR(_xlfn.AGGREGATE(15,6,(DI_전체데이터!$AM$3:$AM$722)/((DI_전체데이터!$AR$3:$AR$722)="B. 외부미화형"),ROW()-13),NA())</f>
        <v>-0.44127294311795701</v>
      </c>
      <c r="M75" t="e" cm="1">
        <f t="array" ref="M75">IFERROR(_xlfn.AGGREGATE(15,6,(DI_전체데이터!$AM$3:$AM$722)/((DI_전체데이터!$AR$3:$AR$722)="C. 내부은폐형"),ROW()-13),NA())</f>
        <v>#N/A</v>
      </c>
      <c r="N75" cm="1">
        <f t="array" ref="N75">IFERROR(_xlfn.AGGREGATE(15,6,(DI_전체데이터!$AM$3:$AM$722)/((DI_전체데이터!$AR$3:$AR$722)="D. 균형일치형"),ROW()-13),NA())</f>
        <v>-0.26005453877837498</v>
      </c>
      <c r="O75" cm="1">
        <f t="array" ref="O75">IFERROR(_xlfn.AGGREGATE(15,6,(DI_전체데이터!$AM$3:$AM$722)/((DI_전체데이터!$AR$3:$AR$722)="E. 총체적과소형"),ROW()-13),NA())</f>
        <v>1.1618950038622238</v>
      </c>
      <c r="P75" t="e" cm="1">
        <f t="array" ref="P75">IFERROR(_xlfn.AGGREGATE(15,6,(DI_전체데이터!$AM$3:$AM$722)/((DI_전체데이터!$AR$3:$AR$722)="F. ESG미성숙"),ROW()-13),NA())</f>
        <v>#N/A</v>
      </c>
    </row>
    <row r="76" spans="11:16" x14ac:dyDescent="0.3">
      <c r="K76" cm="1">
        <f t="array" ref="K76">IFERROR(_xlfn.AGGREGATE(15,6,(DI_전체데이터!$AM$3:$AM$722)/((DI_전체데이터!$AR$3:$AR$722)="A. 총체적과장형"),ROW()-13),NA())</f>
        <v>-1.178206145074713</v>
      </c>
      <c r="L76" cm="1">
        <f t="array" ref="L76">IFERROR(_xlfn.AGGREGATE(15,6,(DI_전체데이터!$AM$3:$AM$722)/((DI_전체데이터!$AR$3:$AR$722)="B. 외부미화형"),ROW()-13),NA())</f>
        <v>-0.41403933560541228</v>
      </c>
      <c r="M76" t="e" cm="1">
        <f t="array" ref="M76">IFERROR(_xlfn.AGGREGATE(15,6,(DI_전체데이터!$AM$3:$AM$722)/((DI_전체데이터!$AR$3:$AR$722)="C. 내부은폐형"),ROW()-13),NA())</f>
        <v>#N/A</v>
      </c>
      <c r="N76" cm="1">
        <f t="array" ref="N76">IFERROR(_xlfn.AGGREGATE(15,6,(DI_전체데이터!$AM$3:$AM$722)/((DI_전체데이터!$AR$3:$AR$722)="D. 균형일치형"),ROW()-13),NA())</f>
        <v>-0.25399777154434794</v>
      </c>
      <c r="O76" cm="1">
        <f t="array" ref="O76">IFERROR(_xlfn.AGGREGATE(15,6,(DI_전체데이터!$AM$3:$AM$722)/((DI_전체데이터!$AR$3:$AR$722)="E. 총체적과소형"),ROW()-13),NA())</f>
        <v>1.1708829030900589</v>
      </c>
      <c r="P76" t="e" cm="1">
        <f t="array" ref="P76">IFERROR(_xlfn.AGGREGATE(15,6,(DI_전체데이터!$AM$3:$AM$722)/((DI_전체데이터!$AR$3:$AR$722)="F. ESG미성숙"),ROW()-13),NA())</f>
        <v>#N/A</v>
      </c>
    </row>
    <row r="77" spans="11:16" x14ac:dyDescent="0.3">
      <c r="K77" cm="1">
        <f t="array" ref="K77">IFERROR(_xlfn.AGGREGATE(15,6,(DI_전체데이터!$AM$3:$AM$722)/((DI_전체데이터!$AR$3:$AR$722)="A. 총체적과장형"),ROW()-13),NA())</f>
        <v>-1.1759308555054333</v>
      </c>
      <c r="L77" cm="1">
        <f t="array" ref="L77">IFERROR(_xlfn.AGGREGATE(15,6,(DI_전체데이터!$AM$3:$AM$722)/((DI_전체데이터!$AR$3:$AR$722)="B. 외부미화형"),ROW()-13),NA())</f>
        <v>-0.41177054453988593</v>
      </c>
      <c r="M77" t="e" cm="1">
        <f t="array" ref="M77">IFERROR(_xlfn.AGGREGATE(15,6,(DI_전체데이터!$AM$3:$AM$722)/((DI_전체데이터!$AR$3:$AR$722)="C. 내부은폐형"),ROW()-13),NA())</f>
        <v>#N/A</v>
      </c>
      <c r="N77" cm="1">
        <f t="array" ref="N77">IFERROR(_xlfn.AGGREGATE(15,6,(DI_전체데이터!$AM$3:$AM$722)/((DI_전체데이터!$AR$3:$AR$722)="D. 균형일치형"),ROW()-13),NA())</f>
        <v>-0.2486403868206129</v>
      </c>
      <c r="O77" cm="1">
        <f t="array" ref="O77">IFERROR(_xlfn.AGGREGATE(15,6,(DI_전체데이터!$AM$3:$AM$722)/((DI_전체데이터!$AR$3:$AR$722)="E. 총체적과소형"),ROW()-13),NA())</f>
        <v>1.1797769449132536</v>
      </c>
      <c r="P77" t="e" cm="1">
        <f t="array" ref="P77">IFERROR(_xlfn.AGGREGATE(15,6,(DI_전체데이터!$AM$3:$AM$722)/((DI_전체데이터!$AR$3:$AR$722)="F. ESG미성숙"),ROW()-13),NA())</f>
        <v>#N/A</v>
      </c>
    </row>
    <row r="78" spans="11:16" x14ac:dyDescent="0.3">
      <c r="K78" cm="1">
        <f t="array" ref="K78">IFERROR(_xlfn.AGGREGATE(15,6,(DI_전체데이터!$AM$3:$AM$722)/((DI_전체데이터!$AR$3:$AR$722)="A. 총체적과장형"),ROW()-13),NA())</f>
        <v>-1.1754069926650708</v>
      </c>
      <c r="L78" cm="1">
        <f t="array" ref="L78">IFERROR(_xlfn.AGGREGATE(15,6,(DI_전체데이터!$AM$3:$AM$722)/((DI_전체데이터!$AR$3:$AR$722)="B. 외부미화형"),ROW()-13),NA())</f>
        <v>-0.40193326437597859</v>
      </c>
      <c r="M78" t="e" cm="1">
        <f t="array" ref="M78">IFERROR(_xlfn.AGGREGATE(15,6,(DI_전체데이터!$AM$3:$AM$722)/((DI_전체데이터!$AR$3:$AR$722)="C. 내부은폐형"),ROW()-13),NA())</f>
        <v>#N/A</v>
      </c>
      <c r="N78" cm="1">
        <f t="array" ref="N78">IFERROR(_xlfn.AGGREGATE(15,6,(DI_전체데이터!$AM$3:$AM$722)/((DI_전체데이터!$AR$3:$AR$722)="D. 균형일치형"),ROW()-13),NA())</f>
        <v>-0.24839597675387157</v>
      </c>
      <c r="O78" cm="1">
        <f t="array" ref="O78">IFERROR(_xlfn.AGGREGATE(15,6,(DI_전체데이터!$AM$3:$AM$722)/((DI_전체데이터!$AR$3:$AR$722)="E. 총체적과소형"),ROW()-13),NA())</f>
        <v>1.1987854006610785</v>
      </c>
      <c r="P78" t="e" cm="1">
        <f t="array" ref="P78">IFERROR(_xlfn.AGGREGATE(15,6,(DI_전체데이터!$AM$3:$AM$722)/((DI_전체데이터!$AR$3:$AR$722)="F. ESG미성숙"),ROW()-13),NA())</f>
        <v>#N/A</v>
      </c>
    </row>
    <row r="79" spans="11:16" x14ac:dyDescent="0.3">
      <c r="K79" cm="1">
        <f t="array" ref="K79">IFERROR(_xlfn.AGGREGATE(15,6,(DI_전체데이터!$AM$3:$AM$722)/((DI_전체데이터!$AR$3:$AR$722)="A. 총체적과장형"),ROW()-13),NA())</f>
        <v>-1.1617842816346227</v>
      </c>
      <c r="L79" cm="1">
        <f t="array" ref="L79">IFERROR(_xlfn.AGGREGATE(15,6,(DI_전체데이터!$AM$3:$AM$722)/((DI_전체데이터!$AR$3:$AR$722)="B. 외부미화형"),ROW()-13),NA())</f>
        <v>-0.40005060738610843</v>
      </c>
      <c r="M79" t="e" cm="1">
        <f t="array" ref="M79">IFERROR(_xlfn.AGGREGATE(15,6,(DI_전체데이터!$AM$3:$AM$722)/((DI_전체데이터!$AR$3:$AR$722)="C. 내부은폐형"),ROW()-13),NA())</f>
        <v>#N/A</v>
      </c>
      <c r="N79" cm="1">
        <f t="array" ref="N79">IFERROR(_xlfn.AGGREGATE(15,6,(DI_전체데이터!$AM$3:$AM$722)/((DI_전체데이터!$AR$3:$AR$722)="D. 균형일치형"),ROW()-13),NA())</f>
        <v>-0.24816228131170479</v>
      </c>
      <c r="O79" cm="1">
        <f t="array" ref="O79">IFERROR(_xlfn.AGGREGATE(15,6,(DI_전체데이터!$AM$3:$AM$722)/((DI_전체데이터!$AR$3:$AR$722)="E. 총체적과소형"),ROW()-13),NA())</f>
        <v>1.2315382279370866</v>
      </c>
      <c r="P79" t="e" cm="1">
        <f t="array" ref="P79">IFERROR(_xlfn.AGGREGATE(15,6,(DI_전체데이터!$AM$3:$AM$722)/((DI_전체데이터!$AR$3:$AR$722)="F. ESG미성숙"),ROW()-13),NA())</f>
        <v>#N/A</v>
      </c>
    </row>
    <row r="80" spans="11:16" x14ac:dyDescent="0.3">
      <c r="K80" cm="1">
        <f t="array" ref="K80">IFERROR(_xlfn.AGGREGATE(15,6,(DI_전체데이터!$AM$3:$AM$722)/((DI_전체데이터!$AR$3:$AR$722)="A. 총체적과장형"),ROW()-13),NA())</f>
        <v>-1.1536807657333941</v>
      </c>
      <c r="L80" cm="1">
        <f t="array" ref="L80">IFERROR(_xlfn.AGGREGATE(15,6,(DI_전체데이터!$AM$3:$AM$722)/((DI_전체데이터!$AR$3:$AR$722)="B. 외부미화형"),ROW()-13),NA())</f>
        <v>-0.39363158452869473</v>
      </c>
      <c r="M80" t="e" cm="1">
        <f t="array" ref="M80">IFERROR(_xlfn.AGGREGATE(15,6,(DI_전체데이터!$AM$3:$AM$722)/((DI_전체데이터!$AR$3:$AR$722)="C. 내부은폐형"),ROW()-13),NA())</f>
        <v>#N/A</v>
      </c>
      <c r="N80" cm="1">
        <f t="array" ref="N80">IFERROR(_xlfn.AGGREGATE(15,6,(DI_전체데이터!$AM$3:$AM$722)/((DI_전체데이터!$AR$3:$AR$722)="D. 균형일치형"),ROW()-13),NA())</f>
        <v>-0.24382092987701562</v>
      </c>
      <c r="O80" cm="1">
        <f t="array" ref="O80">IFERROR(_xlfn.AGGREGATE(15,6,(DI_전체데이터!$AM$3:$AM$722)/((DI_전체데이터!$AR$3:$AR$722)="E. 총체적과소형"),ROW()-13),NA())</f>
        <v>1.2526423900290404</v>
      </c>
      <c r="P80" t="e" cm="1">
        <f t="array" ref="P80">IFERROR(_xlfn.AGGREGATE(15,6,(DI_전체데이터!$AM$3:$AM$722)/((DI_전체데이터!$AR$3:$AR$722)="F. ESG미성숙"),ROW()-13),NA())</f>
        <v>#N/A</v>
      </c>
    </row>
    <row r="81" spans="11:16" x14ac:dyDescent="0.3">
      <c r="K81" cm="1">
        <f t="array" ref="K81">IFERROR(_xlfn.AGGREGATE(15,6,(DI_전체데이터!$AM$3:$AM$722)/((DI_전체데이터!$AR$3:$AR$722)="A. 총체적과장형"),ROW()-13),NA())</f>
        <v>-1.1417676002220909</v>
      </c>
      <c r="L81" cm="1">
        <f t="array" ref="L81">IFERROR(_xlfn.AGGREGATE(15,6,(DI_전체데이터!$AM$3:$AM$722)/((DI_전체데이터!$AR$3:$AR$722)="B. 외부미화형"),ROW()-13),NA())</f>
        <v>-0.34744520119622446</v>
      </c>
      <c r="M81" t="e" cm="1">
        <f t="array" ref="M81">IFERROR(_xlfn.AGGREGATE(15,6,(DI_전체데이터!$AM$3:$AM$722)/((DI_전체데이터!$AR$3:$AR$722)="C. 내부은폐형"),ROW()-13),NA())</f>
        <v>#N/A</v>
      </c>
      <c r="N81" cm="1">
        <f t="array" ref="N81">IFERROR(_xlfn.AGGREGATE(15,6,(DI_전체데이터!$AM$3:$AM$722)/((DI_전체데이터!$AR$3:$AR$722)="D. 균형일치형"),ROW()-13),NA())</f>
        <v>-0.24200537098259656</v>
      </c>
      <c r="O81" cm="1">
        <f t="array" ref="O81">IFERROR(_xlfn.AGGREGATE(15,6,(DI_전체데이터!$AM$3:$AM$722)/((DI_전체데이터!$AR$3:$AR$722)="E. 총체적과소형"),ROW()-13),NA())</f>
        <v>1.3023647131866889</v>
      </c>
      <c r="P81" t="e" cm="1">
        <f t="array" ref="P81">IFERROR(_xlfn.AGGREGATE(15,6,(DI_전체데이터!$AM$3:$AM$722)/((DI_전체데이터!$AR$3:$AR$722)="F. ESG미성숙"),ROW()-13),NA())</f>
        <v>#N/A</v>
      </c>
    </row>
    <row r="82" spans="11:16" x14ac:dyDescent="0.3">
      <c r="K82" cm="1">
        <f t="array" ref="K82">IFERROR(_xlfn.AGGREGATE(15,6,(DI_전체데이터!$AM$3:$AM$722)/((DI_전체데이터!$AR$3:$AR$722)="A. 총체적과장형"),ROW()-13),NA())</f>
        <v>-1.1372525670128937</v>
      </c>
      <c r="L82" cm="1">
        <f t="array" ref="L82">IFERROR(_xlfn.AGGREGATE(15,6,(DI_전체데이터!$AM$3:$AM$722)/((DI_전체데이터!$AR$3:$AR$722)="B. 외부미화형"),ROW()-13),NA())</f>
        <v>-0.32488444273711659</v>
      </c>
      <c r="M82" t="e" cm="1">
        <f t="array" ref="M82">IFERROR(_xlfn.AGGREGATE(15,6,(DI_전체데이터!$AM$3:$AM$722)/((DI_전체데이터!$AR$3:$AR$722)="C. 내부은폐형"),ROW()-13),NA())</f>
        <v>#N/A</v>
      </c>
      <c r="N82" cm="1">
        <f t="array" ref="N82">IFERROR(_xlfn.AGGREGATE(15,6,(DI_전체데이터!$AM$3:$AM$722)/((DI_전체데이터!$AR$3:$AR$722)="D. 균형일치형"),ROW()-13),NA())</f>
        <v>-0.23440109301596213</v>
      </c>
      <c r="O82" cm="1">
        <f t="array" ref="O82">IFERROR(_xlfn.AGGREGATE(15,6,(DI_전체데이터!$AM$3:$AM$722)/((DI_전체데이터!$AR$3:$AR$722)="E. 총체적과소형"),ROW()-13),NA())</f>
        <v>1.3023647131866889</v>
      </c>
      <c r="P82" t="e" cm="1">
        <f t="array" ref="P82">IFERROR(_xlfn.AGGREGATE(15,6,(DI_전체데이터!$AM$3:$AM$722)/((DI_전체데이터!$AR$3:$AR$722)="F. ESG미성숙"),ROW()-13),NA())</f>
        <v>#N/A</v>
      </c>
    </row>
    <row r="83" spans="11:16" x14ac:dyDescent="0.3">
      <c r="K83" cm="1">
        <f t="array" ref="K83">IFERROR(_xlfn.AGGREGATE(15,6,(DI_전체데이터!$AM$3:$AM$722)/((DI_전체데이터!$AR$3:$AR$722)="A. 총체적과장형"),ROW()-13),NA())</f>
        <v>-1.1211461167919601</v>
      </c>
      <c r="L83" cm="1">
        <f t="array" ref="L83">IFERROR(_xlfn.AGGREGATE(15,6,(DI_전체데이터!$AM$3:$AM$722)/((DI_전체데이터!$AR$3:$AR$722)="B. 외부미화형"),ROW()-13),NA())</f>
        <v>-0.31622776601683722</v>
      </c>
      <c r="M83" t="e" cm="1">
        <f t="array" ref="M83">IFERROR(_xlfn.AGGREGATE(15,6,(DI_전체데이터!$AM$3:$AM$722)/((DI_전체데이터!$AR$3:$AR$722)="C. 내부은폐형"),ROW()-13),NA())</f>
        <v>#N/A</v>
      </c>
      <c r="N83" cm="1">
        <f t="array" ref="N83">IFERROR(_xlfn.AGGREGATE(15,6,(DI_전체데이터!$AM$3:$AM$722)/((DI_전체데이터!$AR$3:$AR$722)="D. 균형일치형"),ROW()-13),NA())</f>
        <v>-0.22637835166632608</v>
      </c>
      <c r="O83" cm="1">
        <f t="array" ref="O83">IFERROR(_xlfn.AGGREGATE(15,6,(DI_전체데이터!$AM$3:$AM$722)/((DI_전체데이터!$AR$3:$AR$722)="E. 총체적과소형"),ROW()-13),NA())</f>
        <v>1.3023647131866889</v>
      </c>
      <c r="P83" t="e" cm="1">
        <f t="array" ref="P83">IFERROR(_xlfn.AGGREGATE(15,6,(DI_전체데이터!$AM$3:$AM$722)/((DI_전체데이터!$AR$3:$AR$722)="F. ESG미성숙"),ROW()-13),NA())</f>
        <v>#N/A</v>
      </c>
    </row>
    <row r="84" spans="11:16" x14ac:dyDescent="0.3">
      <c r="K84" cm="1">
        <f t="array" ref="K84">IFERROR(_xlfn.AGGREGATE(15,6,(DI_전체데이터!$AM$3:$AM$722)/((DI_전체데이터!$AR$3:$AR$722)="A. 총체적과장형"),ROW()-13),NA())</f>
        <v>-1.063486718176192</v>
      </c>
      <c r="L84" cm="1">
        <f t="array" ref="L84">IFERROR(_xlfn.AGGREGATE(15,6,(DI_전체데이터!$AM$3:$AM$722)/((DI_전체데이터!$AR$3:$AR$722)="B. 외부미화형"),ROW()-13),NA())</f>
        <v>-0.31622776601683722</v>
      </c>
      <c r="M84" t="e" cm="1">
        <f t="array" ref="M84">IFERROR(_xlfn.AGGREGATE(15,6,(DI_전체데이터!$AM$3:$AM$722)/((DI_전체데이터!$AR$3:$AR$722)="C. 내부은폐형"),ROW()-13),NA())</f>
        <v>#N/A</v>
      </c>
      <c r="N84" cm="1">
        <f t="array" ref="N84">IFERROR(_xlfn.AGGREGATE(15,6,(DI_전체데이터!$AM$3:$AM$722)/((DI_전체데이터!$AR$3:$AR$722)="D. 균형일치형"),ROW()-13),NA())</f>
        <v>-0.22047260652347195</v>
      </c>
      <c r="O84" cm="1">
        <f t="array" ref="O84">IFERROR(_xlfn.AGGREGATE(15,6,(DI_전체데이터!$AM$3:$AM$722)/((DI_전체데이터!$AR$3:$AR$722)="E. 총체적과소형"),ROW()-13),NA())</f>
        <v>1.3175700857734294</v>
      </c>
      <c r="P84" t="e" cm="1">
        <f t="array" ref="P84">IFERROR(_xlfn.AGGREGATE(15,6,(DI_전체데이터!$AM$3:$AM$722)/((DI_전체데이터!$AR$3:$AR$722)="F. ESG미성숙"),ROW()-13),NA())</f>
        <v>#N/A</v>
      </c>
    </row>
    <row r="85" spans="11:16" x14ac:dyDescent="0.3">
      <c r="K85" cm="1">
        <f t="array" ref="K85">IFERROR(_xlfn.AGGREGATE(15,6,(DI_전체데이터!$AM$3:$AM$722)/((DI_전체데이터!$AR$3:$AR$722)="A. 총체적과장형"),ROW()-13),NA())</f>
        <v>-1.0495335657210825</v>
      </c>
      <c r="L85" cm="1">
        <f t="array" ref="L85">IFERROR(_xlfn.AGGREGATE(15,6,(DI_전체데이터!$AM$3:$AM$722)/((DI_전체데이터!$AR$3:$AR$722)="B. 외부미화형"),ROW()-13),NA())</f>
        <v>-0.31622776601683722</v>
      </c>
      <c r="M85" t="e" cm="1">
        <f t="array" ref="M85">IFERROR(_xlfn.AGGREGATE(15,6,(DI_전체데이터!$AM$3:$AM$722)/((DI_전체데이터!$AR$3:$AR$722)="C. 내부은폐형"),ROW()-13),NA())</f>
        <v>#N/A</v>
      </c>
      <c r="N85" cm="1">
        <f t="array" ref="N85">IFERROR(_xlfn.AGGREGATE(15,6,(DI_전체데이터!$AM$3:$AM$722)/((DI_전체데이터!$AR$3:$AR$722)="D. 균형일치형"),ROW()-13),NA())</f>
        <v>-0.21836056724787639</v>
      </c>
      <c r="O85" cm="1">
        <f t="array" ref="O85">IFERROR(_xlfn.AGGREGATE(15,6,(DI_전체데이터!$AM$3:$AM$722)/((DI_전체데이터!$AR$3:$AR$722)="E. 총체적과소형"),ROW()-13),NA())</f>
        <v>1.3459485394059836</v>
      </c>
      <c r="P85" t="e" cm="1">
        <f t="array" ref="P85">IFERROR(_xlfn.AGGREGATE(15,6,(DI_전체데이터!$AM$3:$AM$722)/((DI_전체데이터!$AR$3:$AR$722)="F. ESG미성숙"),ROW()-13),NA())</f>
        <v>#N/A</v>
      </c>
    </row>
    <row r="86" spans="11:16" x14ac:dyDescent="0.3">
      <c r="K86" cm="1">
        <f t="array" ref="K86">IFERROR(_xlfn.AGGREGATE(15,6,(DI_전체데이터!$AM$3:$AM$722)/((DI_전체데이터!$AR$3:$AR$722)="A. 총체적과장형"),ROW()-13),NA())</f>
        <v>-1.0242463724496438</v>
      </c>
      <c r="L86" cm="1">
        <f t="array" ref="L86">IFERROR(_xlfn.AGGREGATE(15,6,(DI_전체데이터!$AM$3:$AM$722)/((DI_전체데이터!$AR$3:$AR$722)="B. 외부미화형"),ROW()-13),NA())</f>
        <v>-0.31622776601683722</v>
      </c>
      <c r="M86" t="e" cm="1">
        <f t="array" ref="M86">IFERROR(_xlfn.AGGREGATE(15,6,(DI_전체데이터!$AM$3:$AM$722)/((DI_전체데이터!$AR$3:$AR$722)="C. 내부은폐형"),ROW()-13),NA())</f>
        <v>#N/A</v>
      </c>
      <c r="N86" cm="1">
        <f t="array" ref="N86">IFERROR(_xlfn.AGGREGATE(15,6,(DI_전체데이터!$AM$3:$AM$722)/((DI_전체데이터!$AR$3:$AR$722)="D. 균형일치형"),ROW()-13),NA())</f>
        <v>-0.21673058987207966</v>
      </c>
      <c r="O86" cm="1">
        <f t="array" ref="O86">IFERROR(_xlfn.AGGREGATE(15,6,(DI_전체데이터!$AM$3:$AM$722)/((DI_전체데이터!$AR$3:$AR$722)="E. 총체적과소형"),ROW()-13),NA())</f>
        <v>1.3776279952395876</v>
      </c>
      <c r="P86" t="e" cm="1">
        <f t="array" ref="P86">IFERROR(_xlfn.AGGREGATE(15,6,(DI_전체데이터!$AM$3:$AM$722)/((DI_전체데이터!$AR$3:$AR$722)="F. ESG미성숙"),ROW()-13),NA())</f>
        <v>#N/A</v>
      </c>
    </row>
    <row r="87" spans="11:16" x14ac:dyDescent="0.3">
      <c r="K87" cm="1">
        <f t="array" ref="K87">IFERROR(_xlfn.AGGREGATE(15,6,(DI_전체데이터!$AM$3:$AM$722)/((DI_전체데이터!$AR$3:$AR$722)="A. 총체적과장형"),ROW()-13),NA())</f>
        <v>-1.0232977688965388</v>
      </c>
      <c r="L87" cm="1">
        <f t="array" ref="L87">IFERROR(_xlfn.AGGREGATE(15,6,(DI_전체데이터!$AM$3:$AM$722)/((DI_전체데이터!$AR$3:$AR$722)="B. 외부미화형"),ROW()-13),NA())</f>
        <v>-0.31550672262240564</v>
      </c>
      <c r="M87" t="e" cm="1">
        <f t="array" ref="M87">IFERROR(_xlfn.AGGREGATE(15,6,(DI_전체데이터!$AM$3:$AM$722)/((DI_전체데이터!$AR$3:$AR$722)="C. 내부은폐형"),ROW()-13),NA())</f>
        <v>#N/A</v>
      </c>
      <c r="N87" cm="1">
        <f t="array" ref="N87">IFERROR(_xlfn.AGGREGATE(15,6,(DI_전체데이터!$AM$3:$AM$722)/((DI_전체데이터!$AR$3:$AR$722)="D. 균형일치형"),ROW()-13),NA())</f>
        <v>-0.21078980889707943</v>
      </c>
      <c r="O87" cm="1">
        <f t="array" ref="O87">IFERROR(_xlfn.AGGREGATE(15,6,(DI_전체데이터!$AM$3:$AM$722)/((DI_전체데이터!$AR$3:$AR$722)="E. 총체적과소형"),ROW()-13),NA())</f>
        <v>1.4175895111913857</v>
      </c>
      <c r="P87" t="e" cm="1">
        <f t="array" ref="P87">IFERROR(_xlfn.AGGREGATE(15,6,(DI_전체데이터!$AM$3:$AM$722)/((DI_전체데이터!$AR$3:$AR$722)="F. ESG미성숙"),ROW()-13),NA())</f>
        <v>#N/A</v>
      </c>
    </row>
    <row r="88" spans="11:16" x14ac:dyDescent="0.3">
      <c r="K88" cm="1">
        <f t="array" ref="K88">IFERROR(_xlfn.AGGREGATE(15,6,(DI_전체데이터!$AM$3:$AM$722)/((DI_전체데이터!$AR$3:$AR$722)="A. 총체적과장형"),ROW()-13),NA())</f>
        <v>-1.0085162453173964</v>
      </c>
      <c r="L88" t="e" cm="1">
        <f t="array" ref="L88">IFERROR(_xlfn.AGGREGATE(15,6,(DI_전체데이터!$AM$3:$AM$722)/((DI_전체데이터!$AR$3:$AR$722)="B. 외부미화형"),ROW()-13),NA())</f>
        <v>#N/A</v>
      </c>
      <c r="M88" t="e" cm="1">
        <f t="array" ref="M88">IFERROR(_xlfn.AGGREGATE(15,6,(DI_전체데이터!$AM$3:$AM$722)/((DI_전체데이터!$AR$3:$AR$722)="C. 내부은폐형"),ROW()-13),NA())</f>
        <v>#N/A</v>
      </c>
      <c r="N88" cm="1">
        <f t="array" ref="N88">IFERROR(_xlfn.AGGREGATE(15,6,(DI_전체데이터!$AM$3:$AM$722)/((DI_전체데이터!$AR$3:$AR$722)="D. 균형일치형"),ROW()-13),NA())</f>
        <v>-0.20396220558485845</v>
      </c>
      <c r="O88" cm="1">
        <f t="array" ref="O88">IFERROR(_xlfn.AGGREGATE(15,6,(DI_전체데이터!$AM$3:$AM$722)/((DI_전체데이터!$AR$3:$AR$722)="E. 총체적과소형"),ROW()-13),NA())</f>
        <v>1.4182000372983279</v>
      </c>
      <c r="P88" t="e" cm="1">
        <f t="array" ref="P88">IFERROR(_xlfn.AGGREGATE(15,6,(DI_전체데이터!$AM$3:$AM$722)/((DI_전체데이터!$AR$3:$AR$722)="F. ESG미성숙"),ROW()-13),NA())</f>
        <v>#N/A</v>
      </c>
    </row>
    <row r="89" spans="11:16" x14ac:dyDescent="0.3">
      <c r="K89" cm="1">
        <f t="array" ref="K89">IFERROR(_xlfn.AGGREGATE(15,6,(DI_전체데이터!$AM$3:$AM$722)/((DI_전체데이터!$AR$3:$AR$722)="A. 총체적과장형"),ROW()-13),NA())</f>
        <v>-0.99615849195786432</v>
      </c>
      <c r="L89" t="e" cm="1">
        <f t="array" ref="L89">IFERROR(_xlfn.AGGREGATE(15,6,(DI_전체데이터!$AM$3:$AM$722)/((DI_전체데이터!$AR$3:$AR$722)="B. 외부미화형"),ROW()-13),NA())</f>
        <v>#N/A</v>
      </c>
      <c r="M89" t="e" cm="1">
        <f t="array" ref="M89">IFERROR(_xlfn.AGGREGATE(15,6,(DI_전체데이터!$AM$3:$AM$722)/((DI_전체데이터!$AR$3:$AR$722)="C. 내부은폐형"),ROW()-13),NA())</f>
        <v>#N/A</v>
      </c>
      <c r="N89" cm="1">
        <f t="array" ref="N89">IFERROR(_xlfn.AGGREGATE(15,6,(DI_전체데이터!$AM$3:$AM$722)/((DI_전체데이터!$AR$3:$AR$722)="D. 균형일치형"),ROW()-13),NA())</f>
        <v>-0.19697944213869922</v>
      </c>
      <c r="O89" cm="1">
        <f t="array" ref="O89">IFERROR(_xlfn.AGGREGATE(15,6,(DI_전체데이터!$AM$3:$AM$722)/((DI_전체데이터!$AR$3:$AR$722)="E. 총체적과소형"),ROW()-13),NA())</f>
        <v>1.4296591319768712</v>
      </c>
      <c r="P89" t="e" cm="1">
        <f t="array" ref="P89">IFERROR(_xlfn.AGGREGATE(15,6,(DI_전체데이터!$AM$3:$AM$722)/((DI_전체데이터!$AR$3:$AR$722)="F. ESG미성숙"),ROW()-13),NA())</f>
        <v>#N/A</v>
      </c>
    </row>
    <row r="90" spans="11:16" x14ac:dyDescent="0.3">
      <c r="K90" cm="1">
        <f t="array" ref="K90">IFERROR(_xlfn.AGGREGATE(15,6,(DI_전체데이터!$AM$3:$AM$722)/((DI_전체데이터!$AR$3:$AR$722)="A. 총체적과장형"),ROW()-13),NA())</f>
        <v>-0.99546564842737362</v>
      </c>
      <c r="L90" t="e" cm="1">
        <f t="array" ref="L90">IFERROR(_xlfn.AGGREGATE(15,6,(DI_전체데이터!$AM$3:$AM$722)/((DI_전체데이터!$AR$3:$AR$722)="B. 외부미화형"),ROW()-13),NA())</f>
        <v>#N/A</v>
      </c>
      <c r="M90" t="e" cm="1">
        <f t="array" ref="M90">IFERROR(_xlfn.AGGREGATE(15,6,(DI_전체데이터!$AM$3:$AM$722)/((DI_전체데이터!$AR$3:$AR$722)="C. 내부은폐형"),ROW()-13),NA())</f>
        <v>#N/A</v>
      </c>
      <c r="N90" cm="1">
        <f t="array" ref="N90">IFERROR(_xlfn.AGGREGATE(15,6,(DI_전체데이터!$AM$3:$AM$722)/((DI_전체데이터!$AR$3:$AR$722)="D. 균형일치형"),ROW()-13),NA())</f>
        <v>-0.19345155865052108</v>
      </c>
      <c r="O90" cm="1">
        <f t="array" ref="O90">IFERROR(_xlfn.AGGREGATE(15,6,(DI_전체데이터!$AM$3:$AM$722)/((DI_전체데이터!$AR$3:$AR$722)="E. 총체적과소형"),ROW()-13),NA())</f>
        <v>1.4296591319768712</v>
      </c>
      <c r="P90" t="e" cm="1">
        <f t="array" ref="P90">IFERROR(_xlfn.AGGREGATE(15,6,(DI_전체데이터!$AM$3:$AM$722)/((DI_전체데이터!$AR$3:$AR$722)="F. ESG미성숙"),ROW()-13),NA())</f>
        <v>#N/A</v>
      </c>
    </row>
    <row r="91" spans="11:16" x14ac:dyDescent="0.3">
      <c r="K91" cm="1">
        <f t="array" ref="K91">IFERROR(_xlfn.AGGREGATE(15,6,(DI_전체데이터!$AM$3:$AM$722)/((DI_전체데이터!$AR$3:$AR$722)="A. 총체적과장형"),ROW()-13),NA())</f>
        <v>-0.97932728834593696</v>
      </c>
      <c r="L91" t="e" cm="1">
        <f t="array" ref="L91">IFERROR(_xlfn.AGGREGATE(15,6,(DI_전체데이터!$AM$3:$AM$722)/((DI_전체데이터!$AR$3:$AR$722)="B. 외부미화형"),ROW()-13),NA())</f>
        <v>#N/A</v>
      </c>
      <c r="M91" t="e" cm="1">
        <f t="array" ref="M91">IFERROR(_xlfn.AGGREGATE(15,6,(DI_전체데이터!$AM$3:$AM$722)/((DI_전체데이터!$AR$3:$AR$722)="C. 내부은폐형"),ROW()-13),NA())</f>
        <v>#N/A</v>
      </c>
      <c r="N91" cm="1">
        <f t="array" ref="N91">IFERROR(_xlfn.AGGREGATE(15,6,(DI_전체데이터!$AM$3:$AM$722)/((DI_전체데이터!$AR$3:$AR$722)="D. 균형일치형"),ROW()-13),NA())</f>
        <v>-0.18415247514837685</v>
      </c>
      <c r="O91" cm="1">
        <f t="array" ref="O91">IFERROR(_xlfn.AGGREGATE(15,6,(DI_전체데이터!$AM$3:$AM$722)/((DI_전체데이터!$AR$3:$AR$722)="E. 총체적과소형"),ROW()-13),NA())</f>
        <v>1.4306535585244859</v>
      </c>
      <c r="P91" t="e" cm="1">
        <f t="array" ref="P91">IFERROR(_xlfn.AGGREGATE(15,6,(DI_전체데이터!$AM$3:$AM$722)/((DI_전체데이터!$AR$3:$AR$722)="F. ESG미성숙"),ROW()-13),NA())</f>
        <v>#N/A</v>
      </c>
    </row>
    <row r="92" spans="11:16" x14ac:dyDescent="0.3">
      <c r="K92" cm="1">
        <f t="array" ref="K92">IFERROR(_xlfn.AGGREGATE(15,6,(DI_전체데이터!$AM$3:$AM$722)/((DI_전체데이터!$AR$3:$AR$722)="A. 총체적과장형"),ROW()-13),NA())</f>
        <v>-0.97857708845518221</v>
      </c>
      <c r="L92" t="e" cm="1">
        <f t="array" ref="L92">IFERROR(_xlfn.AGGREGATE(15,6,(DI_전체데이터!$AM$3:$AM$722)/((DI_전체데이터!$AR$3:$AR$722)="B. 외부미화형"),ROW()-13),NA())</f>
        <v>#N/A</v>
      </c>
      <c r="M92" t="e" cm="1">
        <f t="array" ref="M92">IFERROR(_xlfn.AGGREGATE(15,6,(DI_전체데이터!$AM$3:$AM$722)/((DI_전체데이터!$AR$3:$AR$722)="C. 내부은폐형"),ROW()-13),NA())</f>
        <v>#N/A</v>
      </c>
      <c r="N92" cm="1">
        <f t="array" ref="N92">IFERROR(_xlfn.AGGREGATE(15,6,(DI_전체데이터!$AM$3:$AM$722)/((DI_전체데이터!$AR$3:$AR$722)="D. 균형일치형"),ROW()-13),NA())</f>
        <v>-0.17616606585441102</v>
      </c>
      <c r="O92" cm="1">
        <f t="array" ref="O92">IFERROR(_xlfn.AGGREGATE(15,6,(DI_전체데이터!$AM$3:$AM$722)/((DI_전체데이터!$AR$3:$AR$722)="E. 총체적과소형"),ROW()-13),NA())</f>
        <v>1.4491376746189462</v>
      </c>
      <c r="P92" t="e" cm="1">
        <f t="array" ref="P92">IFERROR(_xlfn.AGGREGATE(15,6,(DI_전체데이터!$AM$3:$AM$722)/((DI_전체데이터!$AR$3:$AR$722)="F. ESG미성숙"),ROW()-13),NA())</f>
        <v>#N/A</v>
      </c>
    </row>
    <row r="93" spans="11:16" x14ac:dyDescent="0.3">
      <c r="K93" cm="1">
        <f t="array" ref="K93">IFERROR(_xlfn.AGGREGATE(15,6,(DI_전체데이터!$AM$3:$AM$722)/((DI_전체데이터!$AR$3:$AR$722)="A. 총체적과장형"),ROW()-13),NA())</f>
        <v>-0.97820926278080633</v>
      </c>
      <c r="L93" t="e" cm="1">
        <f t="array" ref="L93">IFERROR(_xlfn.AGGREGATE(15,6,(DI_전체데이터!$AM$3:$AM$722)/((DI_전체데이터!$AR$3:$AR$722)="B. 외부미화형"),ROW()-13),NA())</f>
        <v>#N/A</v>
      </c>
      <c r="M93" t="e" cm="1">
        <f t="array" ref="M93">IFERROR(_xlfn.AGGREGATE(15,6,(DI_전체데이터!$AM$3:$AM$722)/((DI_전체데이터!$AR$3:$AR$722)="C. 내부은폐형"),ROW()-13),NA())</f>
        <v>#N/A</v>
      </c>
      <c r="N93" cm="1">
        <f t="array" ref="N93">IFERROR(_xlfn.AGGREGATE(15,6,(DI_전체데이터!$AM$3:$AM$722)/((DI_전체데이터!$AR$3:$AR$722)="D. 균형일치형"),ROW()-13),NA())</f>
        <v>-0.17616606585441102</v>
      </c>
      <c r="O93" cm="1">
        <f t="array" ref="O93">IFERROR(_xlfn.AGGREGATE(15,6,(DI_전체데이터!$AM$3:$AM$722)/((DI_전체데이터!$AR$3:$AR$722)="E. 총체적과소형"),ROW()-13),NA())</f>
        <v>1.4948774529574287</v>
      </c>
      <c r="P93" t="e" cm="1">
        <f t="array" ref="P93">IFERROR(_xlfn.AGGREGATE(15,6,(DI_전체데이터!$AM$3:$AM$722)/((DI_전체데이터!$AR$3:$AR$722)="F. ESG미성숙"),ROW()-13),NA())</f>
        <v>#N/A</v>
      </c>
    </row>
    <row r="94" spans="11:16" x14ac:dyDescent="0.3">
      <c r="K94" cm="1">
        <f t="array" ref="K94">IFERROR(_xlfn.AGGREGATE(15,6,(DI_전체데이터!$AM$3:$AM$722)/((DI_전체데이터!$AR$3:$AR$722)="A. 총체적과장형"),ROW()-13),NA())</f>
        <v>-0.96207434227822286</v>
      </c>
      <c r="L94" t="e" cm="1">
        <f t="array" ref="L94">IFERROR(_xlfn.AGGREGATE(15,6,(DI_전체데이터!$AM$3:$AM$722)/((DI_전체데이터!$AR$3:$AR$722)="B. 외부미화형"),ROW()-13),NA())</f>
        <v>#N/A</v>
      </c>
      <c r="M94" t="e" cm="1">
        <f t="array" ref="M94">IFERROR(_xlfn.AGGREGATE(15,6,(DI_전체데이터!$AM$3:$AM$722)/((DI_전체데이터!$AR$3:$AR$722)="C. 내부은폐형"),ROW()-13),NA())</f>
        <v>#N/A</v>
      </c>
      <c r="N94" cm="1">
        <f t="array" ref="N94">IFERROR(_xlfn.AGGREGATE(15,6,(DI_전체데이터!$AM$3:$AM$722)/((DI_전체데이터!$AR$3:$AR$722)="D. 균형일치형"),ROW()-13),NA())</f>
        <v>-0.17616606585441102</v>
      </c>
      <c r="O94" cm="1">
        <f t="array" ref="O94">IFERROR(_xlfn.AGGREGATE(15,6,(DI_전체데이터!$AM$3:$AM$722)/((DI_전체데이터!$AR$3:$AR$722)="E. 총체적과소형"),ROW()-13),NA())</f>
        <v>1.5210614136497853</v>
      </c>
      <c r="P94" t="e" cm="1">
        <f t="array" ref="P94">IFERROR(_xlfn.AGGREGATE(15,6,(DI_전체데이터!$AM$3:$AM$722)/((DI_전체데이터!$AR$3:$AR$722)="F. ESG미성숙"),ROW()-13),NA())</f>
        <v>#N/A</v>
      </c>
    </row>
    <row r="95" spans="11:16" x14ac:dyDescent="0.3">
      <c r="K95" cm="1">
        <f t="array" ref="K95">IFERROR(_xlfn.AGGREGATE(15,6,(DI_전체데이터!$AM$3:$AM$722)/((DI_전체데이터!$AR$3:$AR$722)="A. 총체적과장형"),ROW()-13),NA())</f>
        <v>-0.95844771555544228</v>
      </c>
      <c r="L95" t="e" cm="1">
        <f t="array" ref="L95">IFERROR(_xlfn.AGGREGATE(15,6,(DI_전체데이터!$AM$3:$AM$722)/((DI_전체데이터!$AR$3:$AR$722)="B. 외부미화형"),ROW()-13),NA())</f>
        <v>#N/A</v>
      </c>
      <c r="M95" t="e" cm="1">
        <f t="array" ref="M95">IFERROR(_xlfn.AGGREGATE(15,6,(DI_전체데이터!$AM$3:$AM$722)/((DI_전체데이터!$AR$3:$AR$722)="C. 내부은폐형"),ROW()-13),NA())</f>
        <v>#N/A</v>
      </c>
      <c r="N95" cm="1">
        <f t="array" ref="N95">IFERROR(_xlfn.AGGREGATE(15,6,(DI_전체데이터!$AM$3:$AM$722)/((DI_전체데이터!$AR$3:$AR$722)="D. 균형일치형"),ROW()-13),NA())</f>
        <v>-0.17616606585441102</v>
      </c>
      <c r="O95" cm="1">
        <f t="array" ref="O95">IFERROR(_xlfn.AGGREGATE(15,6,(DI_전체데이터!$AM$3:$AM$722)/((DI_전체데이터!$AR$3:$AR$722)="E. 총체적과소형"),ROW()-13),NA())</f>
        <v>1.5854945926896977</v>
      </c>
      <c r="P95" t="e" cm="1">
        <f t="array" ref="P95">IFERROR(_xlfn.AGGREGATE(15,6,(DI_전체데이터!$AM$3:$AM$722)/((DI_전체데이터!$AR$3:$AR$722)="F. ESG미성숙"),ROW()-13),NA())</f>
        <v>#N/A</v>
      </c>
    </row>
    <row r="96" spans="11:16" x14ac:dyDescent="0.3">
      <c r="K96" cm="1">
        <f t="array" ref="K96">IFERROR(_xlfn.AGGREGATE(15,6,(DI_전체데이터!$AM$3:$AM$722)/((DI_전체데이터!$AR$3:$AR$722)="A. 총체적과장형"),ROW()-13),NA())</f>
        <v>-0.93558430390051062</v>
      </c>
      <c r="L96" t="e" cm="1">
        <f t="array" ref="L96">IFERROR(_xlfn.AGGREGATE(15,6,(DI_전체데이터!$AM$3:$AM$722)/((DI_전체데이터!$AR$3:$AR$722)="B. 외부미화형"),ROW()-13),NA())</f>
        <v>#N/A</v>
      </c>
      <c r="M96" t="e" cm="1">
        <f t="array" ref="M96">IFERROR(_xlfn.AGGREGATE(15,6,(DI_전체데이터!$AM$3:$AM$722)/((DI_전체데이터!$AR$3:$AR$722)="C. 내부은폐형"),ROW()-13),NA())</f>
        <v>#N/A</v>
      </c>
      <c r="N96" cm="1">
        <f t="array" ref="N96">IFERROR(_xlfn.AGGREGATE(15,6,(DI_전체데이터!$AM$3:$AM$722)/((DI_전체데이터!$AR$3:$AR$722)="D. 균형일치형"),ROW()-13),NA())</f>
        <v>-0.17616606585441102</v>
      </c>
      <c r="O96" cm="1">
        <f t="array" ref="O96">IFERROR(_xlfn.AGGREGATE(15,6,(DI_전체데이터!$AM$3:$AM$722)/((DI_전체데이터!$AR$3:$AR$722)="E. 총체적과소형"),ROW()-13),NA())</f>
        <v>1.5854945926896977</v>
      </c>
      <c r="P96" t="e" cm="1">
        <f t="array" ref="P96">IFERROR(_xlfn.AGGREGATE(15,6,(DI_전체데이터!$AM$3:$AM$722)/((DI_전체데이터!$AR$3:$AR$722)="F. ESG미성숙"),ROW()-13),NA())</f>
        <v>#N/A</v>
      </c>
    </row>
    <row r="97" spans="11:16" x14ac:dyDescent="0.3">
      <c r="K97" cm="1">
        <f t="array" ref="K97">IFERROR(_xlfn.AGGREGATE(15,6,(DI_전체데이터!$AM$3:$AM$722)/((DI_전체데이터!$AR$3:$AR$722)="A. 총체적과장형"),ROW()-13),NA())</f>
        <v>-0.92358606570846324</v>
      </c>
      <c r="L97" t="e" cm="1">
        <f t="array" ref="L97">IFERROR(_xlfn.AGGREGATE(15,6,(DI_전체데이터!$AM$3:$AM$722)/((DI_전체데이터!$AR$3:$AR$722)="B. 외부미화형"),ROW()-13),NA())</f>
        <v>#N/A</v>
      </c>
      <c r="M97" t="e" cm="1">
        <f t="array" ref="M97">IFERROR(_xlfn.AGGREGATE(15,6,(DI_전체데이터!$AM$3:$AM$722)/((DI_전체데이터!$AR$3:$AR$722)="C. 내부은폐형"),ROW()-13),NA())</f>
        <v>#N/A</v>
      </c>
      <c r="N97" cm="1">
        <f t="array" ref="N97">IFERROR(_xlfn.AGGREGATE(15,6,(DI_전체데이터!$AM$3:$AM$722)/((DI_전체데이터!$AR$3:$AR$722)="D. 균형일치형"),ROW()-13),NA())</f>
        <v>-0.17616606585441102</v>
      </c>
      <c r="O97" cm="1">
        <f t="array" ref="O97">IFERROR(_xlfn.AGGREGATE(15,6,(DI_전체데이터!$AM$3:$AM$722)/((DI_전체데이터!$AR$3:$AR$722)="E. 총체적과소형"),ROW()-13),NA())</f>
        <v>1.6006056801902557</v>
      </c>
      <c r="P97" t="e" cm="1">
        <f t="array" ref="P97">IFERROR(_xlfn.AGGREGATE(15,6,(DI_전체데이터!$AM$3:$AM$722)/((DI_전체데이터!$AR$3:$AR$722)="F. ESG미성숙"),ROW()-13),NA())</f>
        <v>#N/A</v>
      </c>
    </row>
    <row r="98" spans="11:16" x14ac:dyDescent="0.3">
      <c r="K98" cm="1">
        <f t="array" ref="K98">IFERROR(_xlfn.AGGREGATE(15,6,(DI_전체데이터!$AM$3:$AM$722)/((DI_전체데이터!$AR$3:$AR$722)="A. 총체적과장형"),ROW()-13),NA())</f>
        <v>-0.90855803823248626</v>
      </c>
      <c r="L98" t="e" cm="1">
        <f t="array" ref="L98">IFERROR(_xlfn.AGGREGATE(15,6,(DI_전체데이터!$AM$3:$AM$722)/((DI_전체데이터!$AR$3:$AR$722)="B. 외부미화형"),ROW()-13),NA())</f>
        <v>#N/A</v>
      </c>
      <c r="M98" t="e" cm="1">
        <f t="array" ref="M98">IFERROR(_xlfn.AGGREGATE(15,6,(DI_전체데이터!$AM$3:$AM$722)/((DI_전체데이터!$AR$3:$AR$722)="C. 내부은폐형"),ROW()-13),NA())</f>
        <v>#N/A</v>
      </c>
      <c r="N98" cm="1">
        <f t="array" ref="N98">IFERROR(_xlfn.AGGREGATE(15,6,(DI_전체데이터!$AM$3:$AM$722)/((DI_전체데이터!$AR$3:$AR$722)="D. 균형일치형"),ROW()-13),NA())</f>
        <v>-0.17616606585441102</v>
      </c>
      <c r="O98" cm="1">
        <f t="array" ref="O98">IFERROR(_xlfn.AGGREGATE(15,6,(DI_전체데이터!$AM$3:$AM$722)/((DI_전체데이터!$AR$3:$AR$722)="E. 총체적과소형"),ROW()-13),NA())</f>
        <v>1.6077011137248771</v>
      </c>
      <c r="P98" t="e" cm="1">
        <f t="array" ref="P98">IFERROR(_xlfn.AGGREGATE(15,6,(DI_전체데이터!$AM$3:$AM$722)/((DI_전체데이터!$AR$3:$AR$722)="F. ESG미성숙"),ROW()-13),NA())</f>
        <v>#N/A</v>
      </c>
    </row>
    <row r="99" spans="11:16" x14ac:dyDescent="0.3">
      <c r="K99" cm="1">
        <f t="array" ref="K99">IFERROR(_xlfn.AGGREGATE(15,6,(DI_전체데이터!$AM$3:$AM$722)/((DI_전체데이터!$AR$3:$AR$722)="A. 총체적과장형"),ROW()-13),NA())</f>
        <v>-0.90821851543133825</v>
      </c>
      <c r="L99" t="e" cm="1">
        <f t="array" ref="L99">IFERROR(_xlfn.AGGREGATE(15,6,(DI_전체데이터!$AM$3:$AM$722)/((DI_전체데이터!$AR$3:$AR$722)="B. 외부미화형"),ROW()-13),NA())</f>
        <v>#N/A</v>
      </c>
      <c r="M99" t="e" cm="1">
        <f t="array" ref="M99">IFERROR(_xlfn.AGGREGATE(15,6,(DI_전체데이터!$AM$3:$AM$722)/((DI_전체데이터!$AR$3:$AR$722)="C. 내부은폐형"),ROW()-13),NA())</f>
        <v>#N/A</v>
      </c>
      <c r="N99" cm="1">
        <f t="array" ref="N99">IFERROR(_xlfn.AGGREGATE(15,6,(DI_전체데이터!$AM$3:$AM$722)/((DI_전체데이터!$AR$3:$AR$722)="D. 균형일치형"),ROW()-13),NA())</f>
        <v>-0.17616606585441102</v>
      </c>
      <c r="O99" cm="1">
        <f t="array" ref="O99">IFERROR(_xlfn.AGGREGATE(15,6,(DI_전체데이터!$AM$3:$AM$722)/((DI_전체데이터!$AR$3:$AR$722)="E. 총체적과소형"),ROW()-13),NA())</f>
        <v>1.6217163140331661</v>
      </c>
      <c r="P99" t="e" cm="1">
        <f t="array" ref="P99">IFERROR(_xlfn.AGGREGATE(15,6,(DI_전체데이터!$AM$3:$AM$722)/((DI_전체데이터!$AR$3:$AR$722)="F. ESG미성숙"),ROW()-13),NA())</f>
        <v>#N/A</v>
      </c>
    </row>
    <row r="100" spans="11:16" x14ac:dyDescent="0.3">
      <c r="K100" cm="1">
        <f t="array" ref="K100">IFERROR(_xlfn.AGGREGATE(15,6,(DI_전체데이터!$AM$3:$AM$722)/((DI_전체데이터!$AR$3:$AR$722)="A. 총체적과장형"),ROW()-13),NA())</f>
        <v>-0.90504205625788736</v>
      </c>
      <c r="L100" t="e" cm="1">
        <f t="array" ref="L100">IFERROR(_xlfn.AGGREGATE(15,6,(DI_전체데이터!$AM$3:$AM$722)/((DI_전체데이터!$AR$3:$AR$722)="B. 외부미화형"),ROW()-13),NA())</f>
        <v>#N/A</v>
      </c>
      <c r="M100" t="e" cm="1">
        <f t="array" ref="M100">IFERROR(_xlfn.AGGREGATE(15,6,(DI_전체데이터!$AM$3:$AM$722)/((DI_전체데이터!$AR$3:$AR$722)="C. 내부은폐형"),ROW()-13),NA())</f>
        <v>#N/A</v>
      </c>
      <c r="N100" cm="1">
        <f t="array" ref="N100">IFERROR(_xlfn.AGGREGATE(15,6,(DI_전체데이터!$AM$3:$AM$722)/((DI_전체데이터!$AR$3:$AR$722)="D. 균형일치형"),ROW()-13),NA())</f>
        <v>-0.17616606585441102</v>
      </c>
      <c r="O100" cm="1">
        <f t="array" ref="O100">IFERROR(_xlfn.AGGREGATE(15,6,(DI_전체데이터!$AM$3:$AM$722)/((DI_전체데이터!$AR$3:$AR$722)="E. 총체적과소형"),ROW()-13),NA())</f>
        <v>1.6552901679922731</v>
      </c>
      <c r="P100" t="e" cm="1">
        <f t="array" ref="P100">IFERROR(_xlfn.AGGREGATE(15,6,(DI_전체데이터!$AM$3:$AM$722)/((DI_전체데이터!$AR$3:$AR$722)="F. ESG미성숙"),ROW()-13),NA())</f>
        <v>#N/A</v>
      </c>
    </row>
    <row r="101" spans="11:16" x14ac:dyDescent="0.3">
      <c r="K101" cm="1">
        <f t="array" ref="K101">IFERROR(_xlfn.AGGREGATE(15,6,(DI_전체데이터!$AM$3:$AM$722)/((DI_전체데이터!$AR$3:$AR$722)="A. 총체적과장형"),ROW()-13),NA())</f>
        <v>-0.89628816560753255</v>
      </c>
      <c r="L101" t="e" cm="1">
        <f t="array" ref="L101">IFERROR(_xlfn.AGGREGATE(15,6,(DI_전체데이터!$AM$3:$AM$722)/((DI_전체데이터!$AR$3:$AR$722)="B. 외부미화형"),ROW()-13),NA())</f>
        <v>#N/A</v>
      </c>
      <c r="M101" t="e" cm="1">
        <f t="array" ref="M101">IFERROR(_xlfn.AGGREGATE(15,6,(DI_전체데이터!$AM$3:$AM$722)/((DI_전체데이터!$AR$3:$AR$722)="C. 내부은폐형"),ROW()-13),NA())</f>
        <v>#N/A</v>
      </c>
      <c r="N101" cm="1">
        <f t="array" ref="N101">IFERROR(_xlfn.AGGREGATE(15,6,(DI_전체데이터!$AM$3:$AM$722)/((DI_전체데이터!$AR$3:$AR$722)="D. 균형일치형"),ROW()-13),NA())</f>
        <v>-0.17603538244242425</v>
      </c>
      <c r="O101" cm="1">
        <f t="array" ref="O101">IFERROR(_xlfn.AGGREGATE(15,6,(DI_전체데이터!$AM$3:$AM$722)/((DI_전체데이터!$AR$3:$AR$722)="E. 총체적과소형"),ROW()-13),NA())</f>
        <v>1.6561573424216496</v>
      </c>
      <c r="P101" t="e" cm="1">
        <f t="array" ref="P101">IFERROR(_xlfn.AGGREGATE(15,6,(DI_전체데이터!$AM$3:$AM$722)/((DI_전체데이터!$AR$3:$AR$722)="F. ESG미성숙"),ROW()-13),NA())</f>
        <v>#N/A</v>
      </c>
    </row>
    <row r="102" spans="11:16" x14ac:dyDescent="0.3">
      <c r="K102" cm="1">
        <f t="array" ref="K102">IFERROR(_xlfn.AGGREGATE(15,6,(DI_전체데이터!$AM$3:$AM$722)/((DI_전체데이터!$AR$3:$AR$722)="A. 총체적과장형"),ROW()-13),NA())</f>
        <v>-0.87908889203084528</v>
      </c>
      <c r="L102" t="e" cm="1">
        <f t="array" ref="L102">IFERROR(_xlfn.AGGREGATE(15,6,(DI_전체데이터!$AM$3:$AM$722)/((DI_전체데이터!$AR$3:$AR$722)="B. 외부미화형"),ROW()-13),NA())</f>
        <v>#N/A</v>
      </c>
      <c r="M102" t="e" cm="1">
        <f t="array" ref="M102">IFERROR(_xlfn.AGGREGATE(15,6,(DI_전체데이터!$AM$3:$AM$722)/((DI_전체데이터!$AR$3:$AR$722)="C. 내부은폐형"),ROW()-13),NA())</f>
        <v>#N/A</v>
      </c>
      <c r="N102" cm="1">
        <f t="array" ref="N102">IFERROR(_xlfn.AGGREGATE(15,6,(DI_전체데이터!$AM$3:$AM$722)/((DI_전체데이터!$AR$3:$AR$722)="D. 균형일치형"),ROW()-13),NA())</f>
        <v>-0.16705323954237369</v>
      </c>
      <c r="O102" cm="1">
        <f t="array" ref="O102">IFERROR(_xlfn.AGGREGATE(15,6,(DI_전체데이터!$AM$3:$AM$722)/((DI_전체데이터!$AR$3:$AR$722)="E. 총체적과소형"),ROW()-13),NA())</f>
        <v>1.6662311993387755</v>
      </c>
      <c r="P102" t="e" cm="1">
        <f t="array" ref="P102">IFERROR(_xlfn.AGGREGATE(15,6,(DI_전체데이터!$AM$3:$AM$722)/((DI_전체데이터!$AR$3:$AR$722)="F. ESG미성숙"),ROW()-13),NA())</f>
        <v>#N/A</v>
      </c>
    </row>
    <row r="103" spans="11:16" x14ac:dyDescent="0.3">
      <c r="K103" cm="1">
        <f t="array" ref="K103">IFERROR(_xlfn.AGGREGATE(15,6,(DI_전체데이터!$AM$3:$AM$722)/((DI_전체데이터!$AR$3:$AR$722)="A. 총체적과장형"),ROW()-13),NA())</f>
        <v>-0.87592188870697085</v>
      </c>
      <c r="L103" t="e" cm="1">
        <f t="array" ref="L103">IFERROR(_xlfn.AGGREGATE(15,6,(DI_전체데이터!$AM$3:$AM$722)/((DI_전체데이터!$AR$3:$AR$722)="B. 외부미화형"),ROW()-13),NA())</f>
        <v>#N/A</v>
      </c>
      <c r="M103" t="e" cm="1">
        <f t="array" ref="M103">IFERROR(_xlfn.AGGREGATE(15,6,(DI_전체데이터!$AM$3:$AM$722)/((DI_전체데이터!$AR$3:$AR$722)="C. 내부은폐형"),ROW()-13),NA())</f>
        <v>#N/A</v>
      </c>
      <c r="N103" cm="1">
        <f t="array" ref="N103">IFERROR(_xlfn.AGGREGATE(15,6,(DI_전체데이터!$AM$3:$AM$722)/((DI_전체데이터!$AR$3:$AR$722)="D. 균형일치형"),ROW()-13),NA())</f>
        <v>-0.16373096824558356</v>
      </c>
      <c r="O103" cm="1">
        <f t="array" ref="O103">IFERROR(_xlfn.AGGREGATE(15,6,(DI_전체데이터!$AM$3:$AM$722)/((DI_전체데이터!$AR$3:$AR$722)="E. 총체적과소형"),ROW()-13),NA())</f>
        <v>1.7200839268483987</v>
      </c>
      <c r="P103" t="e" cm="1">
        <f t="array" ref="P103">IFERROR(_xlfn.AGGREGATE(15,6,(DI_전체데이터!$AM$3:$AM$722)/((DI_전체데이터!$AR$3:$AR$722)="F. ESG미성숙"),ROW()-13),NA())</f>
        <v>#N/A</v>
      </c>
    </row>
    <row r="104" spans="11:16" x14ac:dyDescent="0.3">
      <c r="K104" cm="1">
        <f t="array" ref="K104">IFERROR(_xlfn.AGGREGATE(15,6,(DI_전체데이터!$AM$3:$AM$722)/((DI_전체데이터!$AR$3:$AR$722)="A. 총체적과장형"),ROW()-13),NA())</f>
        <v>-0.87561070019948417</v>
      </c>
      <c r="L104" t="e" cm="1">
        <f t="array" ref="L104">IFERROR(_xlfn.AGGREGATE(15,6,(DI_전체데이터!$AM$3:$AM$722)/((DI_전체데이터!$AR$3:$AR$722)="B. 외부미화형"),ROW()-13),NA())</f>
        <v>#N/A</v>
      </c>
      <c r="M104" t="e" cm="1">
        <f t="array" ref="M104">IFERROR(_xlfn.AGGREGATE(15,6,(DI_전체데이터!$AM$3:$AM$722)/((DI_전체데이터!$AR$3:$AR$722)="C. 내부은폐형"),ROW()-13),NA())</f>
        <v>#N/A</v>
      </c>
      <c r="N104" cm="1">
        <f t="array" ref="N104">IFERROR(_xlfn.AGGREGATE(15,6,(DI_전체데이터!$AM$3:$AM$722)/((DI_전체데이터!$AR$3:$AR$722)="D. 균형일치형"),ROW()-13),NA())</f>
        <v>-0.14926158835603226</v>
      </c>
      <c r="O104" cm="1">
        <f t="array" ref="O104">IFERROR(_xlfn.AGGREGATE(15,6,(DI_전체데이터!$AM$3:$AM$722)/((DI_전체데이터!$AR$3:$AR$722)="E. 총체적과소형"),ROW()-13),NA())</f>
        <v>1.7315713428028239</v>
      </c>
      <c r="P104" t="e" cm="1">
        <f t="array" ref="P104">IFERROR(_xlfn.AGGREGATE(15,6,(DI_전체데이터!$AM$3:$AM$722)/((DI_전체데이터!$AR$3:$AR$722)="F. ESG미성숙"),ROW()-13),NA())</f>
        <v>#N/A</v>
      </c>
    </row>
    <row r="105" spans="11:16" x14ac:dyDescent="0.3">
      <c r="K105" cm="1">
        <f t="array" ref="K105">IFERROR(_xlfn.AGGREGATE(15,6,(DI_전체데이터!$AM$3:$AM$722)/((DI_전체데이터!$AR$3:$AR$722)="A. 총체적과장형"),ROW()-13),NA())</f>
        <v>-0.85711913424834474</v>
      </c>
      <c r="L105" t="e" cm="1">
        <f t="array" ref="L105">IFERROR(_xlfn.AGGREGATE(15,6,(DI_전체데이터!$AM$3:$AM$722)/((DI_전체데이터!$AR$3:$AR$722)="B. 외부미화형"),ROW()-13),NA())</f>
        <v>#N/A</v>
      </c>
      <c r="M105" t="e" cm="1">
        <f t="array" ref="M105">IFERROR(_xlfn.AGGREGATE(15,6,(DI_전체데이터!$AM$3:$AM$722)/((DI_전체데이터!$AR$3:$AR$722)="C. 내부은폐형"),ROW()-13),NA())</f>
        <v>#N/A</v>
      </c>
      <c r="N105" cm="1">
        <f t="array" ref="N105">IFERROR(_xlfn.AGGREGATE(15,6,(DI_전체데이터!$AM$3:$AM$722)/((DI_전체데이터!$AR$3:$AR$722)="D. 균형일치형"),ROW()-13),NA())</f>
        <v>-0.14559978950033398</v>
      </c>
      <c r="O105" cm="1">
        <f t="array" ref="O105">IFERROR(_xlfn.AGGREGATE(15,6,(DI_전체데이터!$AM$3:$AM$722)/((DI_전체데이터!$AR$3:$AR$722)="E. 총체적과소형"),ROW()-13),NA())</f>
        <v>1.7349662160813077</v>
      </c>
      <c r="P105" t="e" cm="1">
        <f t="array" ref="P105">IFERROR(_xlfn.AGGREGATE(15,6,(DI_전체데이터!$AM$3:$AM$722)/((DI_전체데이터!$AR$3:$AR$722)="F. ESG미성숙"),ROW()-13),NA())</f>
        <v>#N/A</v>
      </c>
    </row>
    <row r="106" spans="11:16" x14ac:dyDescent="0.3">
      <c r="K106" cm="1">
        <f t="array" ref="K106">IFERROR(_xlfn.AGGREGATE(15,6,(DI_전체데이터!$AM$3:$AM$722)/((DI_전체데이터!$AR$3:$AR$722)="A. 총체적과장형"),ROW()-13),NA())</f>
        <v>-0.8525060251319847</v>
      </c>
      <c r="L106" t="e" cm="1">
        <f t="array" ref="L106">IFERROR(_xlfn.AGGREGATE(15,6,(DI_전체데이터!$AM$3:$AM$722)/((DI_전체데이터!$AR$3:$AR$722)="B. 외부미화형"),ROW()-13),NA())</f>
        <v>#N/A</v>
      </c>
      <c r="M106" t="e" cm="1">
        <f t="array" ref="M106">IFERROR(_xlfn.AGGREGATE(15,6,(DI_전체데이터!$AM$3:$AM$722)/((DI_전체데이터!$AR$3:$AR$722)="C. 내부은폐형"),ROW()-13),NA())</f>
        <v>#N/A</v>
      </c>
      <c r="N106" cm="1">
        <f t="array" ref="N106">IFERROR(_xlfn.AGGREGATE(15,6,(DI_전체데이터!$AM$3:$AM$722)/((DI_전체데이터!$AR$3:$AR$722)="D. 균형일치형"),ROW()-13),NA())</f>
        <v>-0.14538456129725247</v>
      </c>
      <c r="O106" cm="1">
        <f t="array" ref="O106">IFERROR(_xlfn.AGGREGATE(15,6,(DI_전체데이터!$AM$3:$AM$722)/((DI_전체데이터!$AR$3:$AR$722)="E. 총체적과소형"),ROW()-13),NA())</f>
        <v>1.7364874631989375</v>
      </c>
      <c r="P106" t="e" cm="1">
        <f t="array" ref="P106">IFERROR(_xlfn.AGGREGATE(15,6,(DI_전체데이터!$AM$3:$AM$722)/((DI_전체데이터!$AR$3:$AR$722)="F. ESG미성숙"),ROW()-13),NA())</f>
        <v>#N/A</v>
      </c>
    </row>
    <row r="107" spans="11:16" x14ac:dyDescent="0.3">
      <c r="K107" cm="1">
        <f t="array" ref="K107">IFERROR(_xlfn.AGGREGATE(15,6,(DI_전체데이터!$AM$3:$AM$722)/((DI_전체데이터!$AR$3:$AR$722)="A. 총체적과장형"),ROW()-13),NA())</f>
        <v>-0.84279546239786785</v>
      </c>
      <c r="L107" t="e" cm="1">
        <f t="array" ref="L107">IFERROR(_xlfn.AGGREGATE(15,6,(DI_전체데이터!$AM$3:$AM$722)/((DI_전체데이터!$AR$3:$AR$722)="B. 외부미화형"),ROW()-13),NA())</f>
        <v>#N/A</v>
      </c>
      <c r="M107" t="e" cm="1">
        <f t="array" ref="M107">IFERROR(_xlfn.AGGREGATE(15,6,(DI_전체데이터!$AM$3:$AM$722)/((DI_전체데이터!$AR$3:$AR$722)="C. 내부은폐형"),ROW()-13),NA())</f>
        <v>#N/A</v>
      </c>
      <c r="N107" cm="1">
        <f t="array" ref="N107">IFERROR(_xlfn.AGGREGATE(15,6,(DI_전체데이터!$AM$3:$AM$722)/((DI_전체데이터!$AR$3:$AR$722)="D. 균형일치형"),ROW()-13),NA())</f>
        <v>-0.1441786285783975</v>
      </c>
      <c r="O107" cm="1">
        <f t="array" ref="O107">IFERROR(_xlfn.AGGREGATE(15,6,(DI_전체데이터!$AM$3:$AM$722)/((DI_전체데이터!$AR$3:$AR$722)="E. 총체적과소형"),ROW()-13),NA())</f>
        <v>1.7900687409155167</v>
      </c>
      <c r="P107" t="e" cm="1">
        <f t="array" ref="P107">IFERROR(_xlfn.AGGREGATE(15,6,(DI_전체데이터!$AM$3:$AM$722)/((DI_전체데이터!$AR$3:$AR$722)="F. ESG미성숙"),ROW()-13),NA())</f>
        <v>#N/A</v>
      </c>
    </row>
    <row r="108" spans="11:16" x14ac:dyDescent="0.3">
      <c r="K108" cm="1">
        <f t="array" ref="K108">IFERROR(_xlfn.AGGREGATE(15,6,(DI_전체데이터!$AM$3:$AM$722)/((DI_전체데이터!$AR$3:$AR$722)="A. 총체적과장형"),ROW()-13),NA())</f>
        <v>-0.83209607362148663</v>
      </c>
      <c r="L108" t="e" cm="1">
        <f t="array" ref="L108">IFERROR(_xlfn.AGGREGATE(15,6,(DI_전체데이터!$AM$3:$AM$722)/((DI_전체데이터!$AR$3:$AR$722)="B. 외부미화형"),ROW()-13),NA())</f>
        <v>#N/A</v>
      </c>
      <c r="M108" t="e" cm="1">
        <f t="array" ref="M108">IFERROR(_xlfn.AGGREGATE(15,6,(DI_전체데이터!$AM$3:$AM$722)/((DI_전체데이터!$AR$3:$AR$722)="C. 내부은폐형"),ROW()-13),NA())</f>
        <v>#N/A</v>
      </c>
      <c r="N108" cm="1">
        <f t="array" ref="N108">IFERROR(_xlfn.AGGREGATE(15,6,(DI_전체데이터!$AM$3:$AM$722)/((DI_전체데이터!$AR$3:$AR$722)="D. 균형일치형"),ROW()-13),NA())</f>
        <v>-0.14326955644882544</v>
      </c>
      <c r="O108" cm="1">
        <f t="array" ref="O108">IFERROR(_xlfn.AGGREGATE(15,6,(DI_전체데이터!$AM$3:$AM$722)/((DI_전체데이터!$AR$3:$AR$722)="E. 총체적과소형"),ROW()-13),NA())</f>
        <v>1.8846228783644188</v>
      </c>
      <c r="P108" t="e" cm="1">
        <f t="array" ref="P108">IFERROR(_xlfn.AGGREGATE(15,6,(DI_전체데이터!$AM$3:$AM$722)/((DI_전체데이터!$AR$3:$AR$722)="F. ESG미성숙"),ROW()-13),NA())</f>
        <v>#N/A</v>
      </c>
    </row>
    <row r="109" spans="11:16" x14ac:dyDescent="0.3">
      <c r="K109" cm="1">
        <f t="array" ref="K109">IFERROR(_xlfn.AGGREGATE(15,6,(DI_전체데이터!$AM$3:$AM$722)/((DI_전체데이터!$AR$3:$AR$722)="A. 총체적과장형"),ROW()-13),NA())</f>
        <v>-0.81780641930076647</v>
      </c>
      <c r="L109" t="e" cm="1">
        <f t="array" ref="L109">IFERROR(_xlfn.AGGREGATE(15,6,(DI_전체데이터!$AM$3:$AM$722)/((DI_전체데이터!$AR$3:$AR$722)="B. 외부미화형"),ROW()-13),NA())</f>
        <v>#N/A</v>
      </c>
      <c r="M109" t="e" cm="1">
        <f t="array" ref="M109">IFERROR(_xlfn.AGGREGATE(15,6,(DI_전체데이터!$AM$3:$AM$722)/((DI_전체데이터!$AR$3:$AR$722)="C. 내부은폐형"),ROW()-13),NA())</f>
        <v>#N/A</v>
      </c>
      <c r="N109" cm="1">
        <f t="array" ref="N109">IFERROR(_xlfn.AGGREGATE(15,6,(DI_전체데이터!$AM$3:$AM$722)/((DI_전체데이터!$AR$3:$AR$722)="D. 균형일치형"),ROW()-13),NA())</f>
        <v>-0.13822429430893057</v>
      </c>
      <c r="O109" cm="1">
        <f t="array" ref="O109">IFERROR(_xlfn.AGGREGATE(15,6,(DI_전체데이터!$AM$3:$AM$722)/((DI_전체데이터!$AR$3:$AR$722)="E. 총체적과소형"),ROW()-13),NA())</f>
        <v>1.8897582549434264</v>
      </c>
      <c r="P109" t="e" cm="1">
        <f t="array" ref="P109">IFERROR(_xlfn.AGGREGATE(15,6,(DI_전체데이터!$AM$3:$AM$722)/((DI_전체데이터!$AR$3:$AR$722)="F. ESG미성숙"),ROW()-13),NA())</f>
        <v>#N/A</v>
      </c>
    </row>
    <row r="110" spans="11:16" x14ac:dyDescent="0.3">
      <c r="K110" cm="1">
        <f t="array" ref="K110">IFERROR(_xlfn.AGGREGATE(15,6,(DI_전체데이터!$AM$3:$AM$722)/((DI_전체데이터!$AR$3:$AR$722)="A. 총체적과장형"),ROW()-13),NA())</f>
        <v>-0.81780641930076647</v>
      </c>
      <c r="L110" t="e" cm="1">
        <f t="array" ref="L110">IFERROR(_xlfn.AGGREGATE(15,6,(DI_전체데이터!$AM$3:$AM$722)/((DI_전체데이터!$AR$3:$AR$722)="B. 외부미화형"),ROW()-13),NA())</f>
        <v>#N/A</v>
      </c>
      <c r="M110" t="e" cm="1">
        <f t="array" ref="M110">IFERROR(_xlfn.AGGREGATE(15,6,(DI_전체데이터!$AM$3:$AM$722)/((DI_전체데이터!$AR$3:$AR$722)="C. 내부은폐형"),ROW()-13),NA())</f>
        <v>#N/A</v>
      </c>
      <c r="N110" cm="1">
        <f t="array" ref="N110">IFERROR(_xlfn.AGGREGATE(15,6,(DI_전체데이터!$AM$3:$AM$722)/((DI_전체데이터!$AR$3:$AR$722)="D. 균형일치형"),ROW()-13),NA())</f>
        <v>-0.13552618543578773</v>
      </c>
      <c r="O110" cm="1">
        <f t="array" ref="O110">IFERROR(_xlfn.AGGREGATE(15,6,(DI_전체데이터!$AM$3:$AM$722)/((DI_전체데이터!$AR$3:$AR$722)="E. 총체적과소형"),ROW()-13),NA())</f>
        <v>1.9015247640324293</v>
      </c>
      <c r="P110" t="e" cm="1">
        <f t="array" ref="P110">IFERROR(_xlfn.AGGREGATE(15,6,(DI_전체데이터!$AM$3:$AM$722)/((DI_전체데이터!$AR$3:$AR$722)="F. ESG미성숙"),ROW()-13),NA())</f>
        <v>#N/A</v>
      </c>
    </row>
    <row r="111" spans="11:16" x14ac:dyDescent="0.3">
      <c r="K111" cm="1">
        <f t="array" ref="K111">IFERROR(_xlfn.AGGREGATE(15,6,(DI_전체데이터!$AM$3:$AM$722)/((DI_전체데이터!$AR$3:$AR$722)="A. 총체적과장형"),ROW()-13),NA())</f>
        <v>-0.81780641930076647</v>
      </c>
      <c r="L111" t="e" cm="1">
        <f t="array" ref="L111">IFERROR(_xlfn.AGGREGATE(15,6,(DI_전체데이터!$AM$3:$AM$722)/((DI_전체데이터!$AR$3:$AR$722)="B. 외부미화형"),ROW()-13),NA())</f>
        <v>#N/A</v>
      </c>
      <c r="M111" t="e" cm="1">
        <f t="array" ref="M111">IFERROR(_xlfn.AGGREGATE(15,6,(DI_전체데이터!$AM$3:$AM$722)/((DI_전체데이터!$AR$3:$AR$722)="C. 내부은폐형"),ROW()-13),NA())</f>
        <v>#N/A</v>
      </c>
      <c r="N111" cm="1">
        <f t="array" ref="N111">IFERROR(_xlfn.AGGREGATE(15,6,(DI_전체데이터!$AM$3:$AM$722)/((DI_전체데이터!$AR$3:$AR$722)="D. 균형일치형"),ROW()-13),NA())</f>
        <v>-0.13552618543578773</v>
      </c>
      <c r="O111" cm="1">
        <f t="array" ref="O111">IFERROR(_xlfn.AGGREGATE(15,6,(DI_전체데이터!$AM$3:$AM$722)/((DI_전체데이터!$AR$3:$AR$722)="E. 총체적과소형"),ROW()-13),NA())</f>
        <v>1.9649262550373057</v>
      </c>
      <c r="P111" t="e" cm="1">
        <f t="array" ref="P111">IFERROR(_xlfn.AGGREGATE(15,6,(DI_전체데이터!$AM$3:$AM$722)/((DI_전체데이터!$AR$3:$AR$722)="F. ESG미성숙"),ROW()-13),NA())</f>
        <v>#N/A</v>
      </c>
    </row>
    <row r="112" spans="11:16" x14ac:dyDescent="0.3">
      <c r="K112" cm="1">
        <f t="array" ref="K112">IFERROR(_xlfn.AGGREGATE(15,6,(DI_전체데이터!$AM$3:$AM$722)/((DI_전체데이터!$AR$3:$AR$722)="A. 총체적과장형"),ROW()-13),NA())</f>
        <v>-0.81780641930076647</v>
      </c>
      <c r="L112" t="e" cm="1">
        <f t="array" ref="L112">IFERROR(_xlfn.AGGREGATE(15,6,(DI_전체데이터!$AM$3:$AM$722)/((DI_전체데이터!$AR$3:$AR$722)="B. 외부미화형"),ROW()-13),NA())</f>
        <v>#N/A</v>
      </c>
      <c r="M112" t="e" cm="1">
        <f t="array" ref="M112">IFERROR(_xlfn.AGGREGATE(15,6,(DI_전체데이터!$AM$3:$AM$722)/((DI_전체데이터!$AR$3:$AR$722)="C. 내부은폐형"),ROW()-13),NA())</f>
        <v>#N/A</v>
      </c>
      <c r="N112" cm="1">
        <f t="array" ref="N112">IFERROR(_xlfn.AGGREGATE(15,6,(DI_전체데이터!$AM$3:$AM$722)/((DI_전체데이터!$AR$3:$AR$722)="D. 균형일치형"),ROW()-13),NA())</f>
        <v>-0.13552618543578773</v>
      </c>
      <c r="O112" cm="1">
        <f t="array" ref="O112">IFERROR(_xlfn.AGGREGATE(15,6,(DI_전체데이터!$AM$3:$AM$722)/((DI_전체데이터!$AR$3:$AR$722)="E. 총체적과소형"),ROW()-13),NA())</f>
        <v>1.9692474700737084</v>
      </c>
      <c r="P112" t="e" cm="1">
        <f t="array" ref="P112">IFERROR(_xlfn.AGGREGATE(15,6,(DI_전체데이터!$AM$3:$AM$722)/((DI_전체데이터!$AR$3:$AR$722)="F. ESG미성숙"),ROW()-13),NA())</f>
        <v>#N/A</v>
      </c>
    </row>
    <row r="113" spans="11:16" x14ac:dyDescent="0.3">
      <c r="K113" cm="1">
        <f t="array" ref="K113">IFERROR(_xlfn.AGGREGATE(15,6,(DI_전체데이터!$AM$3:$AM$722)/((DI_전체데이터!$AR$3:$AR$722)="A. 총체적과장형"),ROW()-13),NA())</f>
        <v>-0.81780641930076647</v>
      </c>
      <c r="L113" t="e" cm="1">
        <f t="array" ref="L113">IFERROR(_xlfn.AGGREGATE(15,6,(DI_전체데이터!$AM$3:$AM$722)/((DI_전체데이터!$AR$3:$AR$722)="B. 외부미화형"),ROW()-13),NA())</f>
        <v>#N/A</v>
      </c>
      <c r="M113" t="e" cm="1">
        <f t="array" ref="M113">IFERROR(_xlfn.AGGREGATE(15,6,(DI_전체데이터!$AM$3:$AM$722)/((DI_전체데이터!$AR$3:$AR$722)="C. 내부은폐형"),ROW()-13),NA())</f>
        <v>#N/A</v>
      </c>
      <c r="N113" cm="1">
        <f t="array" ref="N113">IFERROR(_xlfn.AGGREGATE(15,6,(DI_전체데이터!$AM$3:$AM$722)/((DI_전체데이터!$AR$3:$AR$722)="D. 균형일치형"),ROW()-13),NA())</f>
        <v>-0.13552618543578773</v>
      </c>
      <c r="O113" cm="1">
        <f t="array" ref="O113">IFERROR(_xlfn.AGGREGATE(15,6,(DI_전체데이터!$AM$3:$AM$722)/((DI_전체데이터!$AR$3:$AR$722)="E. 총체적과소형"),ROW()-13),NA())</f>
        <v>2.0053910139104576</v>
      </c>
      <c r="P113" t="e" cm="1">
        <f t="array" ref="P113">IFERROR(_xlfn.AGGREGATE(15,6,(DI_전체데이터!$AM$3:$AM$722)/((DI_전체데이터!$AR$3:$AR$722)="F. ESG미성숙"),ROW()-13),NA())</f>
        <v>#N/A</v>
      </c>
    </row>
    <row r="114" spans="11:16" x14ac:dyDescent="0.3">
      <c r="K114" cm="1">
        <f t="array" ref="K114">IFERROR(_xlfn.AGGREGATE(15,6,(DI_전체데이터!$AM$3:$AM$722)/((DI_전체데이터!$AR$3:$AR$722)="A. 총체적과장형"),ROW()-13),NA())</f>
        <v>-0.81780641930076647</v>
      </c>
      <c r="L114" t="e" cm="1">
        <f t="array" ref="L114">IFERROR(_xlfn.AGGREGATE(15,6,(DI_전체데이터!$AM$3:$AM$722)/((DI_전체데이터!$AR$3:$AR$722)="B. 외부미화형"),ROW()-13),NA())</f>
        <v>#N/A</v>
      </c>
      <c r="M114" t="e" cm="1">
        <f t="array" ref="M114">IFERROR(_xlfn.AGGREGATE(15,6,(DI_전체데이터!$AM$3:$AM$722)/((DI_전체데이터!$AR$3:$AR$722)="C. 내부은폐형"),ROW()-13),NA())</f>
        <v>#N/A</v>
      </c>
      <c r="N114" cm="1">
        <f t="array" ref="N114">IFERROR(_xlfn.AGGREGATE(15,6,(DI_전체데이터!$AM$3:$AM$722)/((DI_전체데이터!$AR$3:$AR$722)="D. 균형일치형"),ROW()-13),NA())</f>
        <v>-0.13552618543578773</v>
      </c>
      <c r="O114" cm="1">
        <f t="array" ref="O114">IFERROR(_xlfn.AGGREGATE(15,6,(DI_전체데이터!$AM$3:$AM$722)/((DI_전체데이터!$AR$3:$AR$722)="E. 총체적과소형"),ROW()-13),NA())</f>
        <v>2.0232222679324847</v>
      </c>
      <c r="P114" t="e" cm="1">
        <f t="array" ref="P114">IFERROR(_xlfn.AGGREGATE(15,6,(DI_전체데이터!$AM$3:$AM$722)/((DI_전체데이터!$AR$3:$AR$722)="F. ESG미성숙"),ROW()-13),NA())</f>
        <v>#N/A</v>
      </c>
    </row>
    <row r="115" spans="11:16" x14ac:dyDescent="0.3">
      <c r="K115" cm="1">
        <f t="array" ref="K115">IFERROR(_xlfn.AGGREGATE(15,6,(DI_전체데이터!$AM$3:$AM$722)/((DI_전체데이터!$AR$3:$AR$722)="A. 총체적과장형"),ROW()-13),NA())</f>
        <v>-0.81780641930076647</v>
      </c>
      <c r="L115" t="e" cm="1">
        <f t="array" ref="L115">IFERROR(_xlfn.AGGREGATE(15,6,(DI_전체데이터!$AM$3:$AM$722)/((DI_전체데이터!$AR$3:$AR$722)="B. 외부미화형"),ROW()-13),NA())</f>
        <v>#N/A</v>
      </c>
      <c r="M115" t="e" cm="1">
        <f t="array" ref="M115">IFERROR(_xlfn.AGGREGATE(15,6,(DI_전체데이터!$AM$3:$AM$722)/((DI_전체데이터!$AR$3:$AR$722)="C. 내부은폐형"),ROW()-13),NA())</f>
        <v>#N/A</v>
      </c>
      <c r="N115" cm="1">
        <f t="array" ref="N115">IFERROR(_xlfn.AGGREGATE(15,6,(DI_전체데이터!$AM$3:$AM$722)/((DI_전체데이터!$AR$3:$AR$722)="D. 균형일치형"),ROW()-13),NA())</f>
        <v>-0.13552618543578773</v>
      </c>
      <c r="O115" cm="1">
        <f t="array" ref="O115">IFERROR(_xlfn.AGGREGATE(15,6,(DI_전체데이터!$AM$3:$AM$722)/((DI_전체데이터!$AR$3:$AR$722)="E. 총체적과소형"),ROW()-13),NA())</f>
        <v>2.0405876480578389</v>
      </c>
      <c r="P115" t="e" cm="1">
        <f t="array" ref="P115">IFERROR(_xlfn.AGGREGATE(15,6,(DI_전체데이터!$AM$3:$AM$722)/((DI_전체데이터!$AR$3:$AR$722)="F. ESG미성숙"),ROW()-13),NA())</f>
        <v>#N/A</v>
      </c>
    </row>
    <row r="116" spans="11:16" x14ac:dyDescent="0.3">
      <c r="K116" cm="1">
        <f t="array" ref="K116">IFERROR(_xlfn.AGGREGATE(15,6,(DI_전체데이터!$AM$3:$AM$722)/((DI_전체데이터!$AR$3:$AR$722)="A. 총체적과장형"),ROW()-13),NA())</f>
        <v>-0.81780641930076647</v>
      </c>
      <c r="L116" t="e" cm="1">
        <f t="array" ref="L116">IFERROR(_xlfn.AGGREGATE(15,6,(DI_전체데이터!$AM$3:$AM$722)/((DI_전체데이터!$AR$3:$AR$722)="B. 외부미화형"),ROW()-13),NA())</f>
        <v>#N/A</v>
      </c>
      <c r="M116" t="e" cm="1">
        <f t="array" ref="M116">IFERROR(_xlfn.AGGREGATE(15,6,(DI_전체데이터!$AM$3:$AM$722)/((DI_전체데이터!$AR$3:$AR$722)="C. 내부은폐형"),ROW()-13),NA())</f>
        <v>#N/A</v>
      </c>
      <c r="N116" cm="1">
        <f t="array" ref="N116">IFERROR(_xlfn.AGGREGATE(15,6,(DI_전체데이터!$AM$3:$AM$722)/((DI_전체데이터!$AR$3:$AR$722)="D. 균형일치형"),ROW()-13),NA())</f>
        <v>-0.13552618543578773</v>
      </c>
      <c r="O116" cm="1">
        <f t="array" ref="O116">IFERROR(_xlfn.AGGREGATE(15,6,(DI_전체데이터!$AM$3:$AM$722)/((DI_전체데이터!$AR$3:$AR$722)="E. 총체적과소형"),ROW()-13),NA())</f>
        <v>2.045298043122493</v>
      </c>
      <c r="P116" t="e" cm="1">
        <f t="array" ref="P116">IFERROR(_xlfn.AGGREGATE(15,6,(DI_전체데이터!$AM$3:$AM$722)/((DI_전체데이터!$AR$3:$AR$722)="F. ESG미성숙"),ROW()-13),NA())</f>
        <v>#N/A</v>
      </c>
    </row>
    <row r="117" spans="11:16" x14ac:dyDescent="0.3">
      <c r="K117" cm="1">
        <f t="array" ref="K117">IFERROR(_xlfn.AGGREGATE(15,6,(DI_전체데이터!$AM$3:$AM$722)/((DI_전체데이터!$AR$3:$AR$722)="A. 총체적과장형"),ROW()-13),NA())</f>
        <v>-0.80616356641527309</v>
      </c>
      <c r="L117" t="e" cm="1">
        <f t="array" ref="L117">IFERROR(_xlfn.AGGREGATE(15,6,(DI_전체데이터!$AM$3:$AM$722)/((DI_전체데이터!$AR$3:$AR$722)="B. 외부미화형"),ROW()-13),NA())</f>
        <v>#N/A</v>
      </c>
      <c r="M117" t="e" cm="1">
        <f t="array" ref="M117">IFERROR(_xlfn.AGGREGATE(15,6,(DI_전체데이터!$AM$3:$AM$722)/((DI_전체데이터!$AR$3:$AR$722)="C. 내부은폐형"),ROW()-13),NA())</f>
        <v>#N/A</v>
      </c>
      <c r="N117" cm="1">
        <f t="array" ref="N117">IFERROR(_xlfn.AGGREGATE(15,6,(DI_전체데이터!$AM$3:$AM$722)/((DI_전체데이터!$AR$3:$AR$722)="D. 균형일치형"),ROW()-13),NA())</f>
        <v>-0.13552618543578773</v>
      </c>
      <c r="O117" cm="1">
        <f t="array" ref="O117">IFERROR(_xlfn.AGGREGATE(15,6,(DI_전체데이터!$AM$3:$AM$722)/((DI_전체데이터!$AR$3:$AR$722)="E. 총체적과소형"),ROW()-13),NA())</f>
        <v>2.0467437608237335</v>
      </c>
      <c r="P117" t="e" cm="1">
        <f t="array" ref="P117">IFERROR(_xlfn.AGGREGATE(15,6,(DI_전체데이터!$AM$3:$AM$722)/((DI_전체데이터!$AR$3:$AR$722)="F. ESG미성숙"),ROW()-13),NA())</f>
        <v>#N/A</v>
      </c>
    </row>
    <row r="118" spans="11:16" x14ac:dyDescent="0.3">
      <c r="K118" cm="1">
        <f t="array" ref="K118">IFERROR(_xlfn.AGGREGATE(15,6,(DI_전체데이터!$AM$3:$AM$722)/((DI_전체데이터!$AR$3:$AR$722)="A. 총체적과장형"),ROW()-13),NA())</f>
        <v>-0.79267526633649832</v>
      </c>
      <c r="L118" t="e" cm="1">
        <f t="array" ref="L118">IFERROR(_xlfn.AGGREGATE(15,6,(DI_전체데이터!$AM$3:$AM$722)/((DI_전체데이터!$AR$3:$AR$722)="B. 외부미화형"),ROW()-13),NA())</f>
        <v>#N/A</v>
      </c>
      <c r="M118" t="e" cm="1">
        <f t="array" ref="M118">IFERROR(_xlfn.AGGREGATE(15,6,(DI_전체데이터!$AM$3:$AM$722)/((DI_전체데이터!$AR$3:$AR$722)="C. 내부은폐형"),ROW()-13),NA())</f>
        <v>#N/A</v>
      </c>
      <c r="N118" cm="1">
        <f t="array" ref="N118">IFERROR(_xlfn.AGGREGATE(15,6,(DI_전체데이터!$AM$3:$AM$722)/((DI_전체데이터!$AR$3:$AR$722)="D. 균형일치형"),ROW()-13),NA())</f>
        <v>-0.13552618543578773</v>
      </c>
      <c r="O118" cm="1">
        <f t="array" ref="O118">IFERROR(_xlfn.AGGREGATE(15,6,(DI_전체데이터!$AM$3:$AM$722)/((DI_전체데이터!$AR$3:$AR$722)="E. 총체적과소형"),ROW()-13),NA())</f>
        <v>2.0710275215769127</v>
      </c>
      <c r="P118" t="e" cm="1">
        <f t="array" ref="P118">IFERROR(_xlfn.AGGREGATE(15,6,(DI_전체데이터!$AM$3:$AM$722)/((DI_전체데이터!$AR$3:$AR$722)="F. ESG미성숙"),ROW()-13),NA())</f>
        <v>#N/A</v>
      </c>
    </row>
    <row r="119" spans="11:16" x14ac:dyDescent="0.3">
      <c r="K119" cm="1">
        <f t="array" ref="K119">IFERROR(_xlfn.AGGREGATE(15,6,(DI_전체데이터!$AM$3:$AM$722)/((DI_전체데이터!$AR$3:$AR$722)="A. 총체적과장형"),ROW()-13),NA())</f>
        <v>-0.7780612005231835</v>
      </c>
      <c r="L119" t="e" cm="1">
        <f t="array" ref="L119">IFERROR(_xlfn.AGGREGATE(15,6,(DI_전체데이터!$AM$3:$AM$722)/((DI_전체데이터!$AR$3:$AR$722)="B. 외부미화형"),ROW()-13),NA())</f>
        <v>#N/A</v>
      </c>
      <c r="M119" t="e" cm="1">
        <f t="array" ref="M119">IFERROR(_xlfn.AGGREGATE(15,6,(DI_전체데이터!$AM$3:$AM$722)/((DI_전체데이터!$AR$3:$AR$722)="C. 내부은폐형"),ROW()-13),NA())</f>
        <v>#N/A</v>
      </c>
      <c r="N119" cm="1">
        <f t="array" ref="N119">IFERROR(_xlfn.AGGREGATE(15,6,(DI_전체데이터!$AM$3:$AM$722)/((DI_전체데이터!$AR$3:$AR$722)="D. 균형일치형"),ROW()-13),NA())</f>
        <v>-0.13552618543578773</v>
      </c>
      <c r="O119" cm="1">
        <f t="array" ref="O119">IFERROR(_xlfn.AGGREGATE(15,6,(DI_전체데이터!$AM$3:$AM$722)/((DI_전체데이터!$AR$3:$AR$722)="E. 총체적과소형"),ROW()-13),NA())</f>
        <v>2.0955637926065598</v>
      </c>
      <c r="P119" t="e" cm="1">
        <f t="array" ref="P119">IFERROR(_xlfn.AGGREGATE(15,6,(DI_전체데이터!$AM$3:$AM$722)/((DI_전체데이터!$AR$3:$AR$722)="F. ESG미성숙"),ROW()-13),NA())</f>
        <v>#N/A</v>
      </c>
    </row>
    <row r="120" spans="11:16" x14ac:dyDescent="0.3">
      <c r="K120" cm="1">
        <f t="array" ref="K120">IFERROR(_xlfn.AGGREGATE(15,6,(DI_전체데이터!$AM$3:$AM$722)/((DI_전체데이터!$AR$3:$AR$722)="A. 총체적과장형"),ROW()-13),NA())</f>
        <v>-0.77493939459644301</v>
      </c>
      <c r="L120" t="e" cm="1">
        <f t="array" ref="L120">IFERROR(_xlfn.AGGREGATE(15,6,(DI_전체데이터!$AM$3:$AM$722)/((DI_전체데이터!$AR$3:$AR$722)="B. 외부미화형"),ROW()-13),NA())</f>
        <v>#N/A</v>
      </c>
      <c r="M120" t="e" cm="1">
        <f t="array" ref="M120">IFERROR(_xlfn.AGGREGATE(15,6,(DI_전체데이터!$AM$3:$AM$722)/((DI_전체데이터!$AR$3:$AR$722)="C. 내부은폐형"),ROW()-13),NA())</f>
        <v>#N/A</v>
      </c>
      <c r="N120" cm="1">
        <f t="array" ref="N120">IFERROR(_xlfn.AGGREGATE(15,6,(DI_전체데이터!$AM$3:$AM$722)/((DI_전체데이터!$AR$3:$AR$722)="D. 균형일치형"),ROW()-13),NA())</f>
        <v>-0.13552618543578773</v>
      </c>
      <c r="O120" cm="1">
        <f t="array" ref="O120">IFERROR(_xlfn.AGGREGATE(15,6,(DI_전체데이터!$AM$3:$AM$722)/((DI_전체데이터!$AR$3:$AR$722)="E. 총체적과소형"),ROW()-13),NA())</f>
        <v>2.110369677361009</v>
      </c>
      <c r="P120" t="e" cm="1">
        <f t="array" ref="P120">IFERROR(_xlfn.AGGREGATE(15,6,(DI_전체데이터!$AM$3:$AM$722)/((DI_전체데이터!$AR$3:$AR$722)="F. ESG미성숙"),ROW()-13),NA())</f>
        <v>#N/A</v>
      </c>
    </row>
    <row r="121" spans="11:16" x14ac:dyDescent="0.3">
      <c r="K121" cm="1">
        <f t="array" ref="K121">IFERROR(_xlfn.AGGREGATE(15,6,(DI_전체데이터!$AM$3:$AM$722)/((DI_전체데이터!$AR$3:$AR$722)="A. 총체적과장형"),ROW()-13),NA())</f>
        <v>-0.77459666924148229</v>
      </c>
      <c r="L121" t="e" cm="1">
        <f t="array" ref="L121">IFERROR(_xlfn.AGGREGATE(15,6,(DI_전체데이터!$AM$3:$AM$722)/((DI_전체데이터!$AR$3:$AR$722)="B. 외부미화형"),ROW()-13),NA())</f>
        <v>#N/A</v>
      </c>
      <c r="M121" t="e" cm="1">
        <f t="array" ref="M121">IFERROR(_xlfn.AGGREGATE(15,6,(DI_전체데이터!$AM$3:$AM$722)/((DI_전체데이터!$AR$3:$AR$722)="C. 내부은폐형"),ROW()-13),NA())</f>
        <v>#N/A</v>
      </c>
      <c r="N121" cm="1">
        <f t="array" ref="N121">IFERROR(_xlfn.AGGREGATE(15,6,(DI_전체데이터!$AM$3:$AM$722)/((DI_전체데이터!$AR$3:$AR$722)="D. 균형일치형"),ROW()-13),NA())</f>
        <v>-0.13552618543578773</v>
      </c>
      <c r="O121" cm="1">
        <f t="array" ref="O121">IFERROR(_xlfn.AGGREGATE(15,6,(DI_전체데이터!$AM$3:$AM$722)/((DI_전체데이터!$AR$3:$AR$722)="E. 총체적과소형"),ROW()-13),NA())</f>
        <v>2.114256997078158</v>
      </c>
      <c r="P121" t="e" cm="1">
        <f t="array" ref="P121">IFERROR(_xlfn.AGGREGATE(15,6,(DI_전체데이터!$AM$3:$AM$722)/((DI_전체데이터!$AR$3:$AR$722)="F. ESG미성숙"),ROW()-13),NA())</f>
        <v>#N/A</v>
      </c>
    </row>
    <row r="122" spans="11:16" x14ac:dyDescent="0.3">
      <c r="K122" cm="1">
        <f t="array" ref="K122">IFERROR(_xlfn.AGGREGATE(15,6,(DI_전체데이터!$AM$3:$AM$722)/((DI_전체데이터!$AR$3:$AR$722)="A. 총체적과장형"),ROW()-13),NA())</f>
        <v>-0.77459666924148229</v>
      </c>
      <c r="L122" t="e" cm="1">
        <f t="array" ref="L122">IFERROR(_xlfn.AGGREGATE(15,6,(DI_전체데이터!$AM$3:$AM$722)/((DI_전체데이터!$AR$3:$AR$722)="B. 외부미화형"),ROW()-13),NA())</f>
        <v>#N/A</v>
      </c>
      <c r="M122" t="e" cm="1">
        <f t="array" ref="M122">IFERROR(_xlfn.AGGREGATE(15,6,(DI_전체데이터!$AM$3:$AM$722)/((DI_전체데이터!$AR$3:$AR$722)="C. 내부은폐형"),ROW()-13),NA())</f>
        <v>#N/A</v>
      </c>
      <c r="N122" cm="1">
        <f t="array" ref="N122">IFERROR(_xlfn.AGGREGATE(15,6,(DI_전체데이터!$AM$3:$AM$722)/((DI_전체데이터!$AR$3:$AR$722)="D. 균형일치형"),ROW()-13),NA())</f>
        <v>-0.13552618543578773</v>
      </c>
      <c r="O122" cm="1">
        <f t="array" ref="O122">IFERROR(_xlfn.AGGREGATE(15,6,(DI_전체데이터!$AM$3:$AM$722)/((DI_전체데이터!$AR$3:$AR$722)="E. 총체적과소형"),ROW()-13),NA())</f>
        <v>2.1548711379638945</v>
      </c>
      <c r="P122" t="e" cm="1">
        <f t="array" ref="P122">IFERROR(_xlfn.AGGREGATE(15,6,(DI_전체데이터!$AM$3:$AM$722)/((DI_전체데이터!$AR$3:$AR$722)="F. ESG미성숙"),ROW()-13),NA())</f>
        <v>#N/A</v>
      </c>
    </row>
    <row r="123" spans="11:16" x14ac:dyDescent="0.3">
      <c r="K123" cm="1">
        <f t="array" ref="K123">IFERROR(_xlfn.AGGREGATE(15,6,(DI_전체데이터!$AM$3:$AM$722)/((DI_전체데이터!$AR$3:$AR$722)="A. 총체적과장형"),ROW()-13),NA())</f>
        <v>-0.77459666924148229</v>
      </c>
      <c r="L123" t="e" cm="1">
        <f t="array" ref="L123">IFERROR(_xlfn.AGGREGATE(15,6,(DI_전체데이터!$AM$3:$AM$722)/((DI_전체데이터!$AR$3:$AR$722)="B. 외부미화형"),ROW()-13),NA())</f>
        <v>#N/A</v>
      </c>
      <c r="M123" t="e" cm="1">
        <f t="array" ref="M123">IFERROR(_xlfn.AGGREGATE(15,6,(DI_전체데이터!$AM$3:$AM$722)/((DI_전체데이터!$AR$3:$AR$722)="C. 내부은폐형"),ROW()-13),NA())</f>
        <v>#N/A</v>
      </c>
      <c r="N123" cm="1">
        <f t="array" ref="N123">IFERROR(_xlfn.AGGREGATE(15,6,(DI_전체데이터!$AM$3:$AM$722)/((DI_전체데이터!$AR$3:$AR$722)="D. 균형일치형"),ROW()-13),NA())</f>
        <v>-0.13552618543578773</v>
      </c>
      <c r="O123" cm="1">
        <f t="array" ref="O123">IFERROR(_xlfn.AGGREGATE(15,6,(DI_전체데이터!$AM$3:$AM$722)/((DI_전체데이터!$AR$3:$AR$722)="E. 총체적과소형"),ROW()-13),NA())</f>
        <v>2.183322771218227</v>
      </c>
      <c r="P123" t="e" cm="1">
        <f t="array" ref="P123">IFERROR(_xlfn.AGGREGATE(15,6,(DI_전체데이터!$AM$3:$AM$722)/((DI_전체데이터!$AR$3:$AR$722)="F. ESG미성숙"),ROW()-13),NA())</f>
        <v>#N/A</v>
      </c>
    </row>
    <row r="124" spans="11:16" x14ac:dyDescent="0.3">
      <c r="K124" cm="1">
        <f t="array" ref="K124">IFERROR(_xlfn.AGGREGATE(15,6,(DI_전체데이터!$AM$3:$AM$722)/((DI_전체데이터!$AR$3:$AR$722)="A. 총체적과장형"),ROW()-13),NA())</f>
        <v>-0.7738667461238673</v>
      </c>
      <c r="L124" t="e" cm="1">
        <f t="array" ref="L124">IFERROR(_xlfn.AGGREGATE(15,6,(DI_전체데이터!$AM$3:$AM$722)/((DI_전체데이터!$AR$3:$AR$722)="B. 외부미화형"),ROW()-13),NA())</f>
        <v>#N/A</v>
      </c>
      <c r="M124" t="e" cm="1">
        <f t="array" ref="M124">IFERROR(_xlfn.AGGREGATE(15,6,(DI_전체데이터!$AM$3:$AM$722)/((DI_전체데이터!$AR$3:$AR$722)="C. 내부은폐형"),ROW()-13),NA())</f>
        <v>#N/A</v>
      </c>
      <c r="N124" cm="1">
        <f t="array" ref="N124">IFERROR(_xlfn.AGGREGATE(15,6,(DI_전체데이터!$AM$3:$AM$722)/((DI_전체데이터!$AR$3:$AR$722)="D. 균형일치형"),ROW()-13),NA())</f>
        <v>-0.12378197569477878</v>
      </c>
      <c r="O124" cm="1">
        <f t="array" ref="O124">IFERROR(_xlfn.AGGREGATE(15,6,(DI_전체데이터!$AM$3:$AM$722)/((DI_전체데이터!$AR$3:$AR$722)="E. 총체적과소형"),ROW()-13),NA())</f>
        <v>2.1862427958800499</v>
      </c>
      <c r="P124" t="e" cm="1">
        <f t="array" ref="P124">IFERROR(_xlfn.AGGREGATE(15,6,(DI_전체데이터!$AM$3:$AM$722)/((DI_전체데이터!$AR$3:$AR$722)="F. ESG미성숙"),ROW()-13),NA())</f>
        <v>#N/A</v>
      </c>
    </row>
    <row r="125" spans="11:16" x14ac:dyDescent="0.3">
      <c r="K125" cm="1">
        <f t="array" ref="K125">IFERROR(_xlfn.AGGREGATE(15,6,(DI_전체데이터!$AM$3:$AM$722)/((DI_전체데이터!$AR$3:$AR$722)="A. 총체적과장형"),ROW()-13),NA())</f>
        <v>-0.76268762607525287</v>
      </c>
      <c r="L125" t="e" cm="1">
        <f t="array" ref="L125">IFERROR(_xlfn.AGGREGATE(15,6,(DI_전체데이터!$AM$3:$AM$722)/((DI_전체데이터!$AR$3:$AR$722)="B. 외부미화형"),ROW()-13),NA())</f>
        <v>#N/A</v>
      </c>
      <c r="M125" t="e" cm="1">
        <f t="array" ref="M125">IFERROR(_xlfn.AGGREGATE(15,6,(DI_전체데이터!$AM$3:$AM$722)/((DI_전체데이터!$AR$3:$AR$722)="C. 내부은폐형"),ROW()-13),NA())</f>
        <v>#N/A</v>
      </c>
      <c r="N125" cm="1">
        <f t="array" ref="N125">IFERROR(_xlfn.AGGREGATE(15,6,(DI_전체데이터!$AM$3:$AM$722)/((DI_전체데이터!$AR$3:$AR$722)="D. 균형일치형"),ROW()-13),NA())</f>
        <v>-0.12370285054228364</v>
      </c>
      <c r="O125" cm="1">
        <f t="array" ref="O125">IFERROR(_xlfn.AGGREGATE(15,6,(DI_전체데이터!$AM$3:$AM$722)/((DI_전체데이터!$AR$3:$AR$722)="E. 총체적과소형"),ROW()-13),NA())</f>
        <v>2.2479219694546289</v>
      </c>
      <c r="P125" t="e" cm="1">
        <f t="array" ref="P125">IFERROR(_xlfn.AGGREGATE(15,6,(DI_전체데이터!$AM$3:$AM$722)/((DI_전체데이터!$AR$3:$AR$722)="F. ESG미성숙"),ROW()-13),NA())</f>
        <v>#N/A</v>
      </c>
    </row>
    <row r="126" spans="11:16" x14ac:dyDescent="0.3">
      <c r="K126" cm="1">
        <f t="array" ref="K126">IFERROR(_xlfn.AGGREGATE(15,6,(DI_전체데이터!$AM$3:$AM$722)/((DI_전체데이터!$AR$3:$AR$722)="A. 총체적과장형"),ROW()-13),NA())</f>
        <v>-0.70466426341764399</v>
      </c>
      <c r="L126" t="e" cm="1">
        <f t="array" ref="L126">IFERROR(_xlfn.AGGREGATE(15,6,(DI_전체데이터!$AM$3:$AM$722)/((DI_전체데이터!$AR$3:$AR$722)="B. 외부미화형"),ROW()-13),NA())</f>
        <v>#N/A</v>
      </c>
      <c r="M126" t="e" cm="1">
        <f t="array" ref="M126">IFERROR(_xlfn.AGGREGATE(15,6,(DI_전체데이터!$AM$3:$AM$722)/((DI_전체데이터!$AR$3:$AR$722)="C. 내부은폐형"),ROW()-13),NA())</f>
        <v>#N/A</v>
      </c>
      <c r="N126" cm="1">
        <f t="array" ref="N126">IFERROR(_xlfn.AGGREGATE(15,6,(DI_전체데이터!$AM$3:$AM$722)/((DI_전체데이터!$AR$3:$AR$722)="D. 균형일치형"),ROW()-13),NA())</f>
        <v>-0.12019777212755967</v>
      </c>
      <c r="O126" cm="1">
        <f t="array" ref="O126">IFERROR(_xlfn.AGGREGATE(15,6,(DI_전체데이터!$AM$3:$AM$722)/((DI_전체데이터!$AR$3:$AR$722)="E. 총체적과소형"),ROW()-13),NA())</f>
        <v>2.2587615557370135</v>
      </c>
      <c r="P126" t="e" cm="1">
        <f t="array" ref="P126">IFERROR(_xlfn.AGGREGATE(15,6,(DI_전체데이터!$AM$3:$AM$722)/((DI_전체데이터!$AR$3:$AR$722)="F. ESG미성숙"),ROW()-13),NA())</f>
        <v>#N/A</v>
      </c>
    </row>
    <row r="127" spans="11:16" x14ac:dyDescent="0.3">
      <c r="K127" cm="1">
        <f t="array" ref="K127">IFERROR(_xlfn.AGGREGATE(15,6,(DI_전체데이터!$AM$3:$AM$722)/((DI_전체데이터!$AR$3:$AR$722)="A. 총체적과장형"),ROW()-13),NA())</f>
        <v>-0.70466426341764399</v>
      </c>
      <c r="L127" t="e" cm="1">
        <f t="array" ref="L127">IFERROR(_xlfn.AGGREGATE(15,6,(DI_전체데이터!$AM$3:$AM$722)/((DI_전체데이터!$AR$3:$AR$722)="B. 외부미화형"),ROW()-13),NA())</f>
        <v>#N/A</v>
      </c>
      <c r="M127" t="e" cm="1">
        <f t="array" ref="M127">IFERROR(_xlfn.AGGREGATE(15,6,(DI_전체데이터!$AM$3:$AM$722)/((DI_전체데이터!$AR$3:$AR$722)="C. 내부은폐형"),ROW()-13),NA())</f>
        <v>#N/A</v>
      </c>
      <c r="N127" cm="1">
        <f t="array" ref="N127">IFERROR(_xlfn.AGGREGATE(15,6,(DI_전체데이터!$AM$3:$AM$722)/((DI_전체데이터!$AR$3:$AR$722)="D. 균형일치형"),ROW()-13),NA())</f>
        <v>-0.11563302074794692</v>
      </c>
      <c r="O127" cm="1">
        <f t="array" ref="O127">IFERROR(_xlfn.AGGREGATE(15,6,(DI_전체데이터!$AM$3:$AM$722)/((DI_전체데이터!$AR$3:$AR$722)="E. 총체적과소형"),ROW()-13),NA())</f>
        <v>2.354936492567731</v>
      </c>
      <c r="P127" t="e" cm="1">
        <f t="array" ref="P127">IFERROR(_xlfn.AGGREGATE(15,6,(DI_전체데이터!$AM$3:$AM$722)/((DI_전체데이터!$AR$3:$AR$722)="F. ESG미성숙"),ROW()-13),NA())</f>
        <v>#N/A</v>
      </c>
    </row>
    <row r="128" spans="11:16" x14ac:dyDescent="0.3">
      <c r="K128" cm="1">
        <f t="array" ref="K128">IFERROR(_xlfn.AGGREGATE(15,6,(DI_전체데이터!$AM$3:$AM$722)/((DI_전체데이터!$AR$3:$AR$722)="A. 총체적과장형"),ROW()-13),NA())</f>
        <v>-0.70466426341764399</v>
      </c>
      <c r="L128" t="e" cm="1">
        <f t="array" ref="L128">IFERROR(_xlfn.AGGREGATE(15,6,(DI_전체데이터!$AM$3:$AM$722)/((DI_전체데이터!$AR$3:$AR$722)="B. 외부미화형"),ROW()-13),NA())</f>
        <v>#N/A</v>
      </c>
      <c r="M128" t="e" cm="1">
        <f t="array" ref="M128">IFERROR(_xlfn.AGGREGATE(15,6,(DI_전체데이터!$AM$3:$AM$722)/((DI_전체데이터!$AR$3:$AR$722)="C. 내부은폐형"),ROW()-13),NA())</f>
        <v>#N/A</v>
      </c>
      <c r="N128" cm="1">
        <f t="array" ref="N128">IFERROR(_xlfn.AGGREGATE(15,6,(DI_전체데이터!$AM$3:$AM$722)/((DI_전체데이터!$AR$3:$AR$722)="D. 균형일치형"),ROW()-13),NA())</f>
        <v>-0.11082716365136663</v>
      </c>
      <c r="O128" cm="1">
        <f t="array" ref="O128">IFERROR(_xlfn.AGGREGATE(15,6,(DI_전체데이터!$AM$3:$AM$722)/((DI_전체데이터!$AR$3:$AR$722)="E. 총체적과소형"),ROW()-13),NA())</f>
        <v>2.4022971615057589</v>
      </c>
      <c r="P128" t="e" cm="1">
        <f t="array" ref="P128">IFERROR(_xlfn.AGGREGATE(15,6,(DI_전체데이터!$AM$3:$AM$722)/((DI_전체데이터!$AR$3:$AR$722)="F. ESG미성숙"),ROW()-13),NA())</f>
        <v>#N/A</v>
      </c>
    </row>
    <row r="129" spans="11:16" x14ac:dyDescent="0.3">
      <c r="K129" cm="1">
        <f t="array" ref="K129">IFERROR(_xlfn.AGGREGATE(15,6,(DI_전체데이터!$AM$3:$AM$722)/((DI_전체데이터!$AR$3:$AR$722)="A. 총체적과장형"),ROW()-13),NA())</f>
        <v>-0.70466426341764399</v>
      </c>
      <c r="L129" t="e" cm="1">
        <f t="array" ref="L129">IFERROR(_xlfn.AGGREGATE(15,6,(DI_전체데이터!$AM$3:$AM$722)/((DI_전체데이터!$AR$3:$AR$722)="B. 외부미화형"),ROW()-13),NA())</f>
        <v>#N/A</v>
      </c>
      <c r="M129" t="e" cm="1">
        <f t="array" ref="M129">IFERROR(_xlfn.AGGREGATE(15,6,(DI_전체데이터!$AM$3:$AM$722)/((DI_전체데이터!$AR$3:$AR$722)="C. 내부은폐형"),ROW()-13),NA())</f>
        <v>#N/A</v>
      </c>
      <c r="N129" cm="1">
        <f t="array" ref="N129">IFERROR(_xlfn.AGGREGATE(15,6,(DI_전체데이터!$AM$3:$AM$722)/((DI_전체데이터!$AR$3:$AR$722)="D. 균형일치형"),ROW()-13),NA())</f>
        <v>-0.10877881259714217</v>
      </c>
      <c r="O129" cm="1">
        <f t="array" ref="O129">IFERROR(_xlfn.AGGREGATE(15,6,(DI_전체데이터!$AM$3:$AM$722)/((DI_전체데이터!$AR$3:$AR$722)="E. 총체적과소형"),ROW()-13),NA())</f>
        <v>2.4054650119452896</v>
      </c>
      <c r="P129" t="e" cm="1">
        <f t="array" ref="P129">IFERROR(_xlfn.AGGREGATE(15,6,(DI_전체데이터!$AM$3:$AM$722)/((DI_전체데이터!$AR$3:$AR$722)="F. ESG미성숙"),ROW()-13),NA())</f>
        <v>#N/A</v>
      </c>
    </row>
    <row r="130" spans="11:16" x14ac:dyDescent="0.3">
      <c r="K130" cm="1">
        <f t="array" ref="K130">IFERROR(_xlfn.AGGREGATE(15,6,(DI_전체데이터!$AM$3:$AM$722)/((DI_전체데이터!$AR$3:$AR$722)="A. 총체적과장형"),ROW()-13),NA())</f>
        <v>-0.70466426341764399</v>
      </c>
      <c r="L130" t="e" cm="1">
        <f t="array" ref="L130">IFERROR(_xlfn.AGGREGATE(15,6,(DI_전체데이터!$AM$3:$AM$722)/((DI_전체데이터!$AR$3:$AR$722)="B. 외부미화형"),ROW()-13),NA())</f>
        <v>#N/A</v>
      </c>
      <c r="M130" t="e" cm="1">
        <f t="array" ref="M130">IFERROR(_xlfn.AGGREGATE(15,6,(DI_전체데이터!$AM$3:$AM$722)/((DI_전체데이터!$AR$3:$AR$722)="C. 내부은폐형"),ROW()-13),NA())</f>
        <v>#N/A</v>
      </c>
      <c r="N130" cm="1">
        <f t="array" ref="N130">IFERROR(_xlfn.AGGREGATE(15,6,(DI_전체데이터!$AM$3:$AM$722)/((DI_전체데이터!$AR$3:$AR$722)="D. 균형일치형"),ROW()-13),NA())</f>
        <v>-9.9020306551878989E-2</v>
      </c>
      <c r="O130" cm="1">
        <f t="array" ref="O130">IFERROR(_xlfn.AGGREGATE(15,6,(DI_전체데이터!$AM$3:$AM$722)/((DI_전체데이터!$AR$3:$AR$722)="E. 총체적과소형"),ROW()-13),NA())</f>
        <v>2.5077941812965077</v>
      </c>
      <c r="P130" t="e" cm="1">
        <f t="array" ref="P130">IFERROR(_xlfn.AGGREGATE(15,6,(DI_전체데이터!$AM$3:$AM$722)/((DI_전체데이터!$AR$3:$AR$722)="F. ESG미성숙"),ROW()-13),NA())</f>
        <v>#N/A</v>
      </c>
    </row>
    <row r="131" spans="11:16" x14ac:dyDescent="0.3">
      <c r="K131" cm="1">
        <f t="array" ref="K131">IFERROR(_xlfn.AGGREGATE(15,6,(DI_전체데이터!$AM$3:$AM$722)/((DI_전체데이터!$AR$3:$AR$722)="A. 총체적과장형"),ROW()-13),NA())</f>
        <v>-0.70466426341764399</v>
      </c>
      <c r="L131" t="e" cm="1">
        <f t="array" ref="L131">IFERROR(_xlfn.AGGREGATE(15,6,(DI_전체데이터!$AM$3:$AM$722)/((DI_전체데이터!$AR$3:$AR$722)="B. 외부미화형"),ROW()-13),NA())</f>
        <v>#N/A</v>
      </c>
      <c r="M131" t="e" cm="1">
        <f t="array" ref="M131">IFERROR(_xlfn.AGGREGATE(15,6,(DI_전체데이터!$AM$3:$AM$722)/((DI_전체데이터!$AR$3:$AR$722)="C. 내부은폐형"),ROW()-13),NA())</f>
        <v>#N/A</v>
      </c>
      <c r="N131" cm="1">
        <f t="array" ref="N131">IFERROR(_xlfn.AGGREGATE(15,6,(DI_전체데이터!$AM$3:$AM$722)/((DI_전체데이터!$AR$3:$AR$722)="D. 균형일치형"),ROW()-13),NA())</f>
        <v>-7.9424809021475917E-2</v>
      </c>
      <c r="O131" cm="1">
        <f t="array" ref="O131">IFERROR(_xlfn.AGGREGATE(15,6,(DI_전체데이터!$AM$3:$AM$722)/((DI_전체데이터!$AR$3:$AR$722)="E. 총체적과소형"),ROW()-13),NA())</f>
        <v>2.5182990935039222</v>
      </c>
      <c r="P131" t="e" cm="1">
        <f t="array" ref="P131">IFERROR(_xlfn.AGGREGATE(15,6,(DI_전체데이터!$AM$3:$AM$722)/((DI_전체데이터!$AR$3:$AR$722)="F. ESG미성숙"),ROW()-13),NA())</f>
        <v>#N/A</v>
      </c>
    </row>
    <row r="132" spans="11:16" x14ac:dyDescent="0.3">
      <c r="K132" cm="1">
        <f t="array" ref="K132">IFERROR(_xlfn.AGGREGATE(15,6,(DI_전체데이터!$AM$3:$AM$722)/((DI_전체데이터!$AR$3:$AR$722)="A. 총체적과장형"),ROW()-13),NA())</f>
        <v>-0.70466426341764399</v>
      </c>
      <c r="L132" t="e" cm="1">
        <f t="array" ref="L132">IFERROR(_xlfn.AGGREGATE(15,6,(DI_전체데이터!$AM$3:$AM$722)/((DI_전체데이터!$AR$3:$AR$722)="B. 외부미화형"),ROW()-13),NA())</f>
        <v>#N/A</v>
      </c>
      <c r="M132" t="e" cm="1">
        <f t="array" ref="M132">IFERROR(_xlfn.AGGREGATE(15,6,(DI_전체데이터!$AM$3:$AM$722)/((DI_전체데이터!$AR$3:$AR$722)="C. 내부은폐형"),ROW()-13),NA())</f>
        <v>#N/A</v>
      </c>
      <c r="N132" cm="1">
        <f t="array" ref="N132">IFERROR(_xlfn.AGGREGATE(15,6,(DI_전체데이터!$AM$3:$AM$722)/((DI_전체데이터!$AR$3:$AR$722)="D. 균형일치형"),ROW()-13),NA())</f>
        <v>-7.4521071022601304E-2</v>
      </c>
      <c r="O132" cm="1">
        <f t="array" ref="O132">IFERROR(_xlfn.AGGREGATE(15,6,(DI_전체데이터!$AM$3:$AM$722)/((DI_전체데이터!$AR$3:$AR$722)="E. 총체적과소형"),ROW()-13),NA())</f>
        <v>2.5537475845889426</v>
      </c>
      <c r="P132" t="e" cm="1">
        <f t="array" ref="P132">IFERROR(_xlfn.AGGREGATE(15,6,(DI_전체데이터!$AM$3:$AM$722)/((DI_전체데이터!$AR$3:$AR$722)="F. ESG미성숙"),ROW()-13),NA())</f>
        <v>#N/A</v>
      </c>
    </row>
    <row r="133" spans="11:16" x14ac:dyDescent="0.3">
      <c r="K133" cm="1">
        <f t="array" ref="K133">IFERROR(_xlfn.AGGREGATE(15,6,(DI_전체데이터!$AM$3:$AM$722)/((DI_전체데이터!$AR$3:$AR$722)="A. 총체적과장형"),ROW()-13),NA())</f>
        <v>-0.70466426341764399</v>
      </c>
      <c r="L133" t="e" cm="1">
        <f t="array" ref="L133">IFERROR(_xlfn.AGGREGATE(15,6,(DI_전체데이터!$AM$3:$AM$722)/((DI_전체데이터!$AR$3:$AR$722)="B. 외부미화형"),ROW()-13),NA())</f>
        <v>#N/A</v>
      </c>
      <c r="M133" t="e" cm="1">
        <f t="array" ref="M133">IFERROR(_xlfn.AGGREGATE(15,6,(DI_전체데이터!$AM$3:$AM$722)/((DI_전체데이터!$AR$3:$AR$722)="C. 내부은폐형"),ROW()-13),NA())</f>
        <v>#N/A</v>
      </c>
      <c r="N133" cm="1">
        <f t="array" ref="N133">IFERROR(_xlfn.AGGREGATE(15,6,(DI_전체데이터!$AM$3:$AM$722)/((DI_전체데이터!$AR$3:$AR$722)="D. 균형일치형"),ROW()-13),NA())</f>
        <v>-7.0001283125276148E-2</v>
      </c>
      <c r="O133" cm="1">
        <f t="array" ref="O133">IFERROR(_xlfn.AGGREGATE(15,6,(DI_전체데이터!$AM$3:$AM$722)/((DI_전체데이터!$AR$3:$AR$722)="E. 총체적과소형"),ROW()-13),NA())</f>
        <v>2.5608639507331366</v>
      </c>
      <c r="P133" t="e" cm="1">
        <f t="array" ref="P133">IFERROR(_xlfn.AGGREGATE(15,6,(DI_전체데이터!$AM$3:$AM$722)/((DI_전체데이터!$AR$3:$AR$722)="F. ESG미성숙"),ROW()-13),NA())</f>
        <v>#N/A</v>
      </c>
    </row>
    <row r="134" spans="11:16" x14ac:dyDescent="0.3">
      <c r="K134" cm="1">
        <f t="array" ref="K134">IFERROR(_xlfn.AGGREGATE(15,6,(DI_전체데이터!$AM$3:$AM$722)/((DI_전체데이터!$AR$3:$AR$722)="A. 총체적과장형"),ROW()-13),NA())</f>
        <v>-0.70453973138232151</v>
      </c>
      <c r="L134" t="e" cm="1">
        <f t="array" ref="L134">IFERROR(_xlfn.AGGREGATE(15,6,(DI_전체데이터!$AM$3:$AM$722)/((DI_전체데이터!$AR$3:$AR$722)="B. 외부미화형"),ROW()-13),NA())</f>
        <v>#N/A</v>
      </c>
      <c r="M134" t="e" cm="1">
        <f t="array" ref="M134">IFERROR(_xlfn.AGGREGATE(15,6,(DI_전체데이터!$AM$3:$AM$722)/((DI_전체데이터!$AR$3:$AR$722)="C. 내부은폐형"),ROW()-13),NA())</f>
        <v>#N/A</v>
      </c>
      <c r="N134" cm="1">
        <f t="array" ref="N134">IFERROR(_xlfn.AGGREGATE(15,6,(DI_전체데이터!$AM$3:$AM$722)/((DI_전체데이터!$AR$3:$AR$722)="D. 균형일치형"),ROW()-13),NA())</f>
        <v>-5.9610492486900174E-2</v>
      </c>
      <c r="O134" cm="1">
        <f t="array" ref="O134">IFERROR(_xlfn.AGGREGATE(15,6,(DI_전체데이터!$AM$3:$AM$722)/((DI_전체데이터!$AR$3:$AR$722)="E. 총체적과소형"),ROW()-13),NA())</f>
        <v>2.5749975232799645</v>
      </c>
      <c r="P134" t="e" cm="1">
        <f t="array" ref="P134">IFERROR(_xlfn.AGGREGATE(15,6,(DI_전체데이터!$AM$3:$AM$722)/((DI_전체데이터!$AR$3:$AR$722)="F. ESG미성숙"),ROW()-13),NA())</f>
        <v>#N/A</v>
      </c>
    </row>
    <row r="135" spans="11:16" x14ac:dyDescent="0.3">
      <c r="K135" cm="1">
        <f t="array" ref="K135">IFERROR(_xlfn.AGGREGATE(15,6,(DI_전체데이터!$AM$3:$AM$722)/((DI_전체데이터!$AR$3:$AR$722)="A. 총체적과장형"),ROW()-13),NA())</f>
        <v>-0.70244467842736213</v>
      </c>
      <c r="L135" t="e" cm="1">
        <f t="array" ref="L135">IFERROR(_xlfn.AGGREGATE(15,6,(DI_전체데이터!$AM$3:$AM$722)/((DI_전체데이터!$AR$3:$AR$722)="B. 외부미화형"),ROW()-13),NA())</f>
        <v>#N/A</v>
      </c>
      <c r="M135" t="e" cm="1">
        <f t="array" ref="M135">IFERROR(_xlfn.AGGREGATE(15,6,(DI_전체데이터!$AM$3:$AM$722)/((DI_전체데이터!$AR$3:$AR$722)="C. 내부은폐형"),ROW()-13),NA())</f>
        <v>#N/A</v>
      </c>
      <c r="N135" cm="1">
        <f t="array" ref="N135">IFERROR(_xlfn.AGGREGATE(15,6,(DI_전체데이터!$AM$3:$AM$722)/((DI_전체데이터!$AR$3:$AR$722)="D. 균형일치형"),ROW()-13),NA())</f>
        <v>-5.8972152721845389E-2</v>
      </c>
      <c r="O135" cm="1">
        <f t="array" ref="O135">IFERROR(_xlfn.AGGREGATE(15,6,(DI_전체데이터!$AM$3:$AM$722)/((DI_전체데이터!$AR$3:$AR$722)="E. 총체적과소형"),ROW()-13),NA())</f>
        <v>2.5749975232799645</v>
      </c>
      <c r="P135" t="e" cm="1">
        <f t="array" ref="P135">IFERROR(_xlfn.AGGREGATE(15,6,(DI_전체데이터!$AM$3:$AM$722)/((DI_전체데이터!$AR$3:$AR$722)="F. ESG미성숙"),ROW()-13),NA())</f>
        <v>#N/A</v>
      </c>
    </row>
    <row r="136" spans="11:16" x14ac:dyDescent="0.3">
      <c r="K136" cm="1">
        <f t="array" ref="K136">IFERROR(_xlfn.AGGREGATE(15,6,(DI_전체데이터!$AM$3:$AM$722)/((DI_전체데이터!$AR$3:$AR$722)="A. 총체적과장형"),ROW()-13),NA())</f>
        <v>-0.68835439687775268</v>
      </c>
      <c r="L136" t="e" cm="1">
        <f t="array" ref="L136">IFERROR(_xlfn.AGGREGATE(15,6,(DI_전체데이터!$AM$3:$AM$722)/((DI_전체데이터!$AR$3:$AR$722)="B. 외부미화형"),ROW()-13),NA())</f>
        <v>#N/A</v>
      </c>
      <c r="M136" t="e" cm="1">
        <f t="array" ref="M136">IFERROR(_xlfn.AGGREGATE(15,6,(DI_전체데이터!$AM$3:$AM$722)/((DI_전체데이터!$AR$3:$AR$722)="C. 내부은폐형"),ROW()-13),NA())</f>
        <v>#N/A</v>
      </c>
      <c r="N136" cm="1">
        <f t="array" ref="N136">IFERROR(_xlfn.AGGREGATE(15,6,(DI_전체데이터!$AM$3:$AM$722)/((DI_전체데이터!$AR$3:$AR$722)="D. 균형일치형"),ROW()-13),NA())</f>
        <v>-4.9537918677761583E-2</v>
      </c>
      <c r="O136" cm="1">
        <f t="array" ref="O136">IFERROR(_xlfn.AGGREGATE(15,6,(DI_전체데이터!$AM$3:$AM$722)/((DI_전체데이터!$AR$3:$AR$722)="E. 총체적과소형"),ROW()-13),NA())</f>
        <v>2.6172357999494897</v>
      </c>
      <c r="P136" t="e" cm="1">
        <f t="array" ref="P136">IFERROR(_xlfn.AGGREGATE(15,6,(DI_전체데이터!$AM$3:$AM$722)/((DI_전체데이터!$AR$3:$AR$722)="F. ESG미성숙"),ROW()-13),NA())</f>
        <v>#N/A</v>
      </c>
    </row>
    <row r="137" spans="11:16" x14ac:dyDescent="0.3">
      <c r="K137" cm="1">
        <f t="array" ref="K137">IFERROR(_xlfn.AGGREGATE(15,6,(DI_전체데이터!$AM$3:$AM$722)/((DI_전체데이터!$AR$3:$AR$722)="A. 총체적과장형"),ROW()-13),NA())</f>
        <v>-0.68835439687775268</v>
      </c>
      <c r="L137" t="e" cm="1">
        <f t="array" ref="L137">IFERROR(_xlfn.AGGREGATE(15,6,(DI_전체데이터!$AM$3:$AM$722)/((DI_전체데이터!$AR$3:$AR$722)="B. 외부미화형"),ROW()-13),NA())</f>
        <v>#N/A</v>
      </c>
      <c r="M137" t="e" cm="1">
        <f t="array" ref="M137">IFERROR(_xlfn.AGGREGATE(15,6,(DI_전체데이터!$AM$3:$AM$722)/((DI_전체데이터!$AR$3:$AR$722)="C. 내부은폐형"),ROW()-13),NA())</f>
        <v>#N/A</v>
      </c>
      <c r="N137" cm="1">
        <f t="array" ref="N137">IFERROR(_xlfn.AGGREGATE(15,6,(DI_전체데이터!$AM$3:$AM$722)/((DI_전체데이터!$AR$3:$AR$722)="D. 균형일치형"),ROW()-13),NA())</f>
        <v>-3.718791560853138E-2</v>
      </c>
      <c r="O137" cm="1">
        <f t="array" ref="O137">IFERROR(_xlfn.AGGREGATE(15,6,(DI_전체데이터!$AM$3:$AM$722)/((DI_전체데이터!$AR$3:$AR$722)="E. 총체적과소형"),ROW()-13),NA())</f>
        <v>2.6304725290112834</v>
      </c>
      <c r="P137" t="e" cm="1">
        <f t="array" ref="P137">IFERROR(_xlfn.AGGREGATE(15,6,(DI_전체데이터!$AM$3:$AM$722)/((DI_전체데이터!$AR$3:$AR$722)="F. ESG미성숙"),ROW()-13),NA())</f>
        <v>#N/A</v>
      </c>
    </row>
    <row r="138" spans="11:16" x14ac:dyDescent="0.3">
      <c r="K138" cm="1">
        <f t="array" ref="K138">IFERROR(_xlfn.AGGREGATE(15,6,(DI_전체데이터!$AM$3:$AM$722)/((DI_전체데이터!$AR$3:$AR$722)="A. 총체적과장형"),ROW()-13),NA())</f>
        <v>-0.68835439687775268</v>
      </c>
      <c r="L138" t="e" cm="1">
        <f t="array" ref="L138">IFERROR(_xlfn.AGGREGATE(15,6,(DI_전체데이터!$AM$3:$AM$722)/((DI_전체데이터!$AR$3:$AR$722)="B. 외부미화형"),ROW()-13),NA())</f>
        <v>#N/A</v>
      </c>
      <c r="M138" t="e" cm="1">
        <f t="array" ref="M138">IFERROR(_xlfn.AGGREGATE(15,6,(DI_전체데이터!$AM$3:$AM$722)/((DI_전체데이터!$AR$3:$AR$722)="C. 내부은폐형"),ROW()-13),NA())</f>
        <v>#N/A</v>
      </c>
      <c r="N138" cm="1">
        <f t="array" ref="N138">IFERROR(_xlfn.AGGREGATE(15,6,(DI_전체데이터!$AM$3:$AM$722)/((DI_전체데이터!$AR$3:$AR$722)="D. 균형일치형"),ROW()-13),NA())</f>
        <v>-2.4741527542306518E-2</v>
      </c>
      <c r="O138" cm="1">
        <f t="array" ref="O138">IFERROR(_xlfn.AGGREGATE(15,6,(DI_전체데이터!$AM$3:$AM$722)/((DI_전체데이터!$AR$3:$AR$722)="E. 총체적과소형"),ROW()-13),NA())</f>
        <v>2.6312865925999591</v>
      </c>
      <c r="P138" t="e" cm="1">
        <f t="array" ref="P138">IFERROR(_xlfn.AGGREGATE(15,6,(DI_전체데이터!$AM$3:$AM$722)/((DI_전체데이터!$AR$3:$AR$722)="F. ESG미성숙"),ROW()-13),NA())</f>
        <v>#N/A</v>
      </c>
    </row>
    <row r="139" spans="11:16" x14ac:dyDescent="0.3">
      <c r="K139" cm="1">
        <f t="array" ref="K139">IFERROR(_xlfn.AGGREGATE(15,6,(DI_전체데이터!$AM$3:$AM$722)/((DI_전체데이터!$AR$3:$AR$722)="A. 총체적과장형"),ROW()-13),NA())</f>
        <v>-0.66321353821975049</v>
      </c>
      <c r="L139" t="e" cm="1">
        <f t="array" ref="L139">IFERROR(_xlfn.AGGREGATE(15,6,(DI_전체데이터!$AM$3:$AM$722)/((DI_전체데이터!$AR$3:$AR$722)="B. 외부미화형"),ROW()-13),NA())</f>
        <v>#N/A</v>
      </c>
      <c r="M139" t="e" cm="1">
        <f t="array" ref="M139">IFERROR(_xlfn.AGGREGATE(15,6,(DI_전체데이터!$AM$3:$AM$722)/((DI_전체데이터!$AR$3:$AR$722)="C. 내부은폐형"),ROW()-13),NA())</f>
        <v>#N/A</v>
      </c>
      <c r="N139" cm="1">
        <f t="array" ref="N139">IFERROR(_xlfn.AGGREGATE(15,6,(DI_전체데이터!$AM$3:$AM$722)/((DI_전체데이터!$AR$3:$AR$722)="D. 균형일치형"),ROW()-13),NA())</f>
        <v>-1.6962346538821116E-2</v>
      </c>
      <c r="O139" cm="1">
        <f t="array" ref="O139">IFERROR(_xlfn.AGGREGATE(15,6,(DI_전체데이터!$AM$3:$AM$722)/((DI_전체데이터!$AR$3:$AR$722)="E. 총체적과소형"),ROW()-13),NA())</f>
        <v>2.6852950927302563</v>
      </c>
      <c r="P139" t="e" cm="1">
        <f t="array" ref="P139">IFERROR(_xlfn.AGGREGATE(15,6,(DI_전체데이터!$AM$3:$AM$722)/((DI_전체데이터!$AR$3:$AR$722)="F. ESG미성숙"),ROW()-13),NA())</f>
        <v>#N/A</v>
      </c>
    </row>
    <row r="140" spans="11:16" x14ac:dyDescent="0.3">
      <c r="K140" cm="1">
        <f t="array" ref="K140">IFERROR(_xlfn.AGGREGATE(15,6,(DI_전체데이터!$AM$3:$AM$722)/((DI_전체데이터!$AR$3:$AR$722)="A. 총체적과장형"),ROW()-13),NA())</f>
        <v>-0.65685588576767728</v>
      </c>
      <c r="L140" t="e" cm="1">
        <f t="array" ref="L140">IFERROR(_xlfn.AGGREGATE(15,6,(DI_전체데이터!$AM$3:$AM$722)/((DI_전체데이터!$AR$3:$AR$722)="B. 외부미화형"),ROW()-13),NA())</f>
        <v>#N/A</v>
      </c>
      <c r="M140" t="e" cm="1">
        <f t="array" ref="M140">IFERROR(_xlfn.AGGREGATE(15,6,(DI_전체데이터!$AM$3:$AM$722)/((DI_전체데이터!$AR$3:$AR$722)="C. 내부은폐형"),ROW()-13),NA())</f>
        <v>#N/A</v>
      </c>
      <c r="N140" cm="1">
        <f t="array" ref="N140">IFERROR(_xlfn.AGGREGATE(15,6,(DI_전체데이터!$AM$3:$AM$722)/((DI_전체데이터!$AR$3:$AR$722)="D. 균형일치형"),ROW()-13),NA())</f>
        <v>0</v>
      </c>
      <c r="O140" cm="1">
        <f t="array" ref="O140">IFERROR(_xlfn.AGGREGATE(15,6,(DI_전체데이터!$AM$3:$AM$722)/((DI_전체데이터!$AR$3:$AR$722)="E. 총체적과소형"),ROW()-13),NA())</f>
        <v>2.7182181325064541</v>
      </c>
      <c r="P140" t="e" cm="1">
        <f t="array" ref="P140">IFERROR(_xlfn.AGGREGATE(15,6,(DI_전체데이터!$AM$3:$AM$722)/((DI_전체데이터!$AR$3:$AR$722)="F. ESG미성숙"),ROW()-13),NA())</f>
        <v>#N/A</v>
      </c>
    </row>
    <row r="141" spans="11:16" x14ac:dyDescent="0.3">
      <c r="K141" cm="1">
        <f t="array" ref="K141">IFERROR(_xlfn.AGGREGATE(15,6,(DI_전체데이터!$AM$3:$AM$722)/((DI_전체데이터!$AR$3:$AR$722)="A. 총체적과장형"),ROW()-13),NA())</f>
        <v>-0.65337756935501412</v>
      </c>
      <c r="L141" t="e" cm="1">
        <f t="array" ref="L141">IFERROR(_xlfn.AGGREGATE(15,6,(DI_전체데이터!$AM$3:$AM$722)/((DI_전체데이터!$AR$3:$AR$722)="B. 외부미화형"),ROW()-13),NA())</f>
        <v>#N/A</v>
      </c>
      <c r="M141" t="e" cm="1">
        <f t="array" ref="M141">IFERROR(_xlfn.AGGREGATE(15,6,(DI_전체데이터!$AM$3:$AM$722)/((DI_전체데이터!$AR$3:$AR$722)="C. 내부은폐형"),ROW()-13),NA())</f>
        <v>#N/A</v>
      </c>
      <c r="N141" cm="1">
        <f t="array" ref="N141">IFERROR(_xlfn.AGGREGATE(15,6,(DI_전체데이터!$AM$3:$AM$722)/((DI_전체데이터!$AR$3:$AR$722)="D. 균형일치형"),ROW()-13),NA())</f>
        <v>6.2821008329514601E-3</v>
      </c>
      <c r="O141" cm="1">
        <f t="array" ref="O141">IFERROR(_xlfn.AGGREGATE(15,6,(DI_전체데이터!$AM$3:$AM$722)/((DI_전체데이터!$AR$3:$AR$722)="E. 총체적과소형"),ROW()-13),NA())</f>
        <v>2.788591644720269</v>
      </c>
      <c r="P141" t="e" cm="1">
        <f t="array" ref="P141">IFERROR(_xlfn.AGGREGATE(15,6,(DI_전체데이터!$AM$3:$AM$722)/((DI_전체데이터!$AR$3:$AR$722)="F. ESG미성숙"),ROW()-13),NA())</f>
        <v>#N/A</v>
      </c>
    </row>
    <row r="142" spans="11:16" x14ac:dyDescent="0.3">
      <c r="K142" cm="1">
        <f t="array" ref="K142">IFERROR(_xlfn.AGGREGATE(15,6,(DI_전체데이터!$AM$3:$AM$722)/((DI_전체데이터!$AR$3:$AR$722)="A. 총체적과장형"),ROW()-13),NA())</f>
        <v>-0.63571934382800777</v>
      </c>
      <c r="L142" t="e" cm="1">
        <f t="array" ref="L142">IFERROR(_xlfn.AGGREGATE(15,6,(DI_전체데이터!$AM$3:$AM$722)/((DI_전체데이터!$AR$3:$AR$722)="B. 외부미화형"),ROW()-13),NA())</f>
        <v>#N/A</v>
      </c>
      <c r="M142" t="e" cm="1">
        <f t="array" ref="M142">IFERROR(_xlfn.AGGREGATE(15,6,(DI_전체데이터!$AM$3:$AM$722)/((DI_전체데이터!$AR$3:$AR$722)="C. 내부은폐형"),ROW()-13),NA())</f>
        <v>#N/A</v>
      </c>
      <c r="N142" cm="1">
        <f t="array" ref="N142">IFERROR(_xlfn.AGGREGATE(15,6,(DI_전체데이터!$AM$3:$AM$722)/((DI_전체데이터!$AR$3:$AR$722)="D. 균형일치형"),ROW()-13),NA())</f>
        <v>8.7793889223772847E-3</v>
      </c>
      <c r="O142" cm="1">
        <f t="array" ref="O142">IFERROR(_xlfn.AGGREGATE(15,6,(DI_전체데이터!$AM$3:$AM$722)/((DI_전체데이터!$AR$3:$AR$722)="E. 총체적과소형"),ROW()-13),NA())</f>
        <v>2.8590772199805259</v>
      </c>
      <c r="P142" t="e" cm="1">
        <f t="array" ref="P142">IFERROR(_xlfn.AGGREGATE(15,6,(DI_전체데이터!$AM$3:$AM$722)/((DI_전체데이터!$AR$3:$AR$722)="F. ESG미성숙"),ROW()-13),NA())</f>
        <v>#N/A</v>
      </c>
    </row>
    <row r="143" spans="11:16" x14ac:dyDescent="0.3">
      <c r="K143" cm="1">
        <f t="array" ref="K143">IFERROR(_xlfn.AGGREGATE(15,6,(DI_전체데이터!$AM$3:$AM$722)/((DI_전체데이터!$AR$3:$AR$722)="A. 총체적과장형"),ROW()-13),NA())</f>
        <v>-0.62347886526831997</v>
      </c>
      <c r="L143" t="e" cm="1">
        <f t="array" ref="L143">IFERROR(_xlfn.AGGREGATE(15,6,(DI_전체데이터!$AM$3:$AM$722)/((DI_전체데이터!$AR$3:$AR$722)="B. 외부미화형"),ROW()-13),NA())</f>
        <v>#N/A</v>
      </c>
      <c r="M143" t="e" cm="1">
        <f t="array" ref="M143">IFERROR(_xlfn.AGGREGATE(15,6,(DI_전체데이터!$AM$3:$AM$722)/((DI_전체데이터!$AR$3:$AR$722)="C. 내부은폐형"),ROW()-13),NA())</f>
        <v>#N/A</v>
      </c>
      <c r="N143" cm="1">
        <f t="array" ref="N143">IFERROR(_xlfn.AGGREGATE(15,6,(DI_전체데이터!$AM$3:$AM$722)/((DI_전체데이터!$AR$3:$AR$722)="D. 균형일치형"),ROW()-13),NA())</f>
        <v>1.2903139056542334E-2</v>
      </c>
      <c r="O143" cm="1">
        <f t="array" ref="O143">IFERROR(_xlfn.AGGREGATE(15,6,(DI_전체데이터!$AM$3:$AM$722)/((DI_전체데이터!$AR$3:$AR$722)="E. 총체적과소형"),ROW()-13),NA())</f>
        <v>2.8808786515821247</v>
      </c>
      <c r="P143" t="e" cm="1">
        <f t="array" ref="P143">IFERROR(_xlfn.AGGREGATE(15,6,(DI_전체데이터!$AM$3:$AM$722)/((DI_전체데이터!$AR$3:$AR$722)="F. ESG미성숙"),ROW()-13),NA())</f>
        <v>#N/A</v>
      </c>
    </row>
    <row r="144" spans="11:16" x14ac:dyDescent="0.3">
      <c r="K144" cm="1">
        <f t="array" ref="K144">IFERROR(_xlfn.AGGREGATE(15,6,(DI_전체데이터!$AM$3:$AM$722)/((DI_전체데이터!$AR$3:$AR$722)="A. 총체적과장형"),ROW()-13),NA())</f>
        <v>-0.6136922942395151</v>
      </c>
      <c r="L144" t="e" cm="1">
        <f t="array" ref="L144">IFERROR(_xlfn.AGGREGATE(15,6,(DI_전체데이터!$AM$3:$AM$722)/((DI_전체데이터!$AR$3:$AR$722)="B. 외부미화형"),ROW()-13),NA())</f>
        <v>#N/A</v>
      </c>
      <c r="M144" t="e" cm="1">
        <f t="array" ref="M144">IFERROR(_xlfn.AGGREGATE(15,6,(DI_전체데이터!$AM$3:$AM$722)/((DI_전체데이터!$AR$3:$AR$722)="C. 내부은폐형"),ROW()-13),NA())</f>
        <v>#N/A</v>
      </c>
      <c r="N144" cm="1">
        <f t="array" ref="N144">IFERROR(_xlfn.AGGREGATE(15,6,(DI_전체데이터!$AM$3:$AM$722)/((DI_전체데이터!$AR$3:$AR$722)="D. 균형일치형"),ROW()-13),NA())</f>
        <v>1.8788102123013517E-2</v>
      </c>
      <c r="O144" cm="1">
        <f t="array" ref="O144">IFERROR(_xlfn.AGGREGATE(15,6,(DI_전체데이터!$AM$3:$AM$722)/((DI_전체데이터!$AR$3:$AR$722)="E. 총체적과소형"),ROW()-13),NA())</f>
        <v>2.9329331308594053</v>
      </c>
      <c r="P144" t="e" cm="1">
        <f t="array" ref="P144">IFERROR(_xlfn.AGGREGATE(15,6,(DI_전체데이터!$AM$3:$AM$722)/((DI_전체데이터!$AR$3:$AR$722)="F. ESG미성숙"),ROW()-13),NA())</f>
        <v>#N/A</v>
      </c>
    </row>
    <row r="145" spans="11:16" x14ac:dyDescent="0.3">
      <c r="K145" cm="1">
        <f t="array" ref="K145">IFERROR(_xlfn.AGGREGATE(15,6,(DI_전체데이터!$AM$3:$AM$722)/((DI_전체데이터!$AR$3:$AR$722)="A. 총체적과장형"),ROW()-13),NA())</f>
        <v>-0.60551465611947042</v>
      </c>
      <c r="L145" t="e" cm="1">
        <f t="array" ref="L145">IFERROR(_xlfn.AGGREGATE(15,6,(DI_전체데이터!$AM$3:$AM$722)/((DI_전체데이터!$AR$3:$AR$722)="B. 외부미화형"),ROW()-13),NA())</f>
        <v>#N/A</v>
      </c>
      <c r="M145" t="e" cm="1">
        <f t="array" ref="M145">IFERROR(_xlfn.AGGREGATE(15,6,(DI_전체데이터!$AM$3:$AM$722)/((DI_전체데이터!$AR$3:$AR$722)="C. 내부은폐형"),ROW()-13),NA())</f>
        <v>#N/A</v>
      </c>
      <c r="N145" cm="1">
        <f t="array" ref="N145">IFERROR(_xlfn.AGGREGATE(15,6,(DI_전체데이터!$AM$3:$AM$722)/((DI_전체데이터!$AR$3:$AR$722)="D. 균형일치형"),ROW()-13),NA())</f>
        <v>2.5021982280257912E-2</v>
      </c>
      <c r="O145" cm="1">
        <f t="array" ref="O145">IFERROR(_xlfn.AGGREGATE(15,6,(DI_전체데이터!$AM$3:$AM$722)/((DI_전체데이터!$AR$3:$AR$722)="E. 총체적과소형"),ROW()-13),NA())</f>
        <v>2.9655798234968405</v>
      </c>
      <c r="P145" t="e" cm="1">
        <f t="array" ref="P145">IFERROR(_xlfn.AGGREGATE(15,6,(DI_전체데이터!$AM$3:$AM$722)/((DI_전체데이터!$AR$3:$AR$722)="F. ESG미성숙"),ROW()-13),NA())</f>
        <v>#N/A</v>
      </c>
    </row>
    <row r="146" spans="11:16" x14ac:dyDescent="0.3">
      <c r="K146" cm="1">
        <f t="array" ref="K146">IFERROR(_xlfn.AGGREGATE(15,6,(DI_전체데이터!$AM$3:$AM$722)/((DI_전체데이터!$AR$3:$AR$722)="A. 총체적과장형"),ROW()-13),NA())</f>
        <v>-0.5970893948874566</v>
      </c>
      <c r="L146" t="e" cm="1">
        <f t="array" ref="L146">IFERROR(_xlfn.AGGREGATE(15,6,(DI_전체데이터!$AM$3:$AM$722)/((DI_전체데이터!$AR$3:$AR$722)="B. 외부미화형"),ROW()-13),NA())</f>
        <v>#N/A</v>
      </c>
      <c r="M146" t="e" cm="1">
        <f t="array" ref="M146">IFERROR(_xlfn.AGGREGATE(15,6,(DI_전체데이터!$AM$3:$AM$722)/((DI_전체데이터!$AR$3:$AR$722)="C. 내부은폐형"),ROW()-13),NA())</f>
        <v>#N/A</v>
      </c>
      <c r="N146" cm="1">
        <f t="array" ref="N146">IFERROR(_xlfn.AGGREGATE(15,6,(DI_전체데이터!$AM$3:$AM$722)/((DI_전체데이터!$AR$3:$AR$722)="D. 균형일치형"),ROW()-13),NA())</f>
        <v>2.9080662821628023E-2</v>
      </c>
      <c r="O146" cm="1">
        <f t="array" ref="O146">IFERROR(_xlfn.AGGREGATE(15,6,(DI_전체데이터!$AM$3:$AM$722)/((DI_전체데이터!$AR$3:$AR$722)="E. 총체적과소형"),ROW()-13),NA())</f>
        <v>3.0321735138073249</v>
      </c>
      <c r="P146" t="e" cm="1">
        <f t="array" ref="P146">IFERROR(_xlfn.AGGREGATE(15,6,(DI_전체데이터!$AM$3:$AM$722)/((DI_전체데이터!$AR$3:$AR$722)="F. ESG미성숙"),ROW()-13),NA())</f>
        <v>#N/A</v>
      </c>
    </row>
    <row r="147" spans="11:16" x14ac:dyDescent="0.3">
      <c r="K147" cm="1">
        <f t="array" ref="K147">IFERROR(_xlfn.AGGREGATE(15,6,(DI_전체데이터!$AM$3:$AM$722)/((DI_전체데이터!$AR$3:$AR$722)="A. 총체적과장형"),ROW()-13),NA())</f>
        <v>-0.57520486520986236</v>
      </c>
      <c r="L147" t="e" cm="1">
        <f t="array" ref="L147">IFERROR(_xlfn.AGGREGATE(15,6,(DI_전체데이터!$AM$3:$AM$722)/((DI_전체데이터!$AR$3:$AR$722)="B. 외부미화형"),ROW()-13),NA())</f>
        <v>#N/A</v>
      </c>
      <c r="M147" t="e" cm="1">
        <f t="array" ref="M147">IFERROR(_xlfn.AGGREGATE(15,6,(DI_전체데이터!$AM$3:$AM$722)/((DI_전체데이터!$AR$3:$AR$722)="C. 내부은폐형"),ROW()-13),NA())</f>
        <v>#N/A</v>
      </c>
      <c r="N147" cm="1">
        <f t="array" ref="N147">IFERROR(_xlfn.AGGREGATE(15,6,(DI_전체데이터!$AM$3:$AM$722)/((DI_전체데이터!$AR$3:$AR$722)="D. 균형일치형"),ROW()-13),NA())</f>
        <v>3.1119288451903766E-2</v>
      </c>
      <c r="O147" cm="1">
        <f t="array" ref="O147">IFERROR(_xlfn.AGGREGATE(15,6,(DI_전체데이터!$AM$3:$AM$722)/((DI_전체데이터!$AR$3:$AR$722)="E. 총체적과소형"),ROW()-13),NA())</f>
        <v>3.1437879164216809</v>
      </c>
      <c r="P147" t="e" cm="1">
        <f t="array" ref="P147">IFERROR(_xlfn.AGGREGATE(15,6,(DI_전체데이터!$AM$3:$AM$722)/((DI_전체데이터!$AR$3:$AR$722)="F. ESG미성숙"),ROW()-13),NA())</f>
        <v>#N/A</v>
      </c>
    </row>
    <row r="148" spans="11:16" x14ac:dyDescent="0.3">
      <c r="K148" cm="1">
        <f t="array" ref="K148">IFERROR(_xlfn.AGGREGATE(15,6,(DI_전체데이터!$AM$3:$AM$722)/((DI_전체데이터!$AR$3:$AR$722)="A. 총체적과장형"),ROW()-13),NA())</f>
        <v>-0.55815630565143814</v>
      </c>
      <c r="L148" t="e" cm="1">
        <f t="array" ref="L148">IFERROR(_xlfn.AGGREGATE(15,6,(DI_전체데이터!$AM$3:$AM$722)/((DI_전체데이터!$AR$3:$AR$722)="B. 외부미화형"),ROW()-13),NA())</f>
        <v>#N/A</v>
      </c>
      <c r="M148" t="e" cm="1">
        <f t="array" ref="M148">IFERROR(_xlfn.AGGREGATE(15,6,(DI_전체데이터!$AM$3:$AM$722)/((DI_전체데이터!$AR$3:$AR$722)="C. 내부은폐형"),ROW()-13),NA())</f>
        <v>#N/A</v>
      </c>
      <c r="N148" cm="1">
        <f t="array" ref="N148">IFERROR(_xlfn.AGGREGATE(15,6,(DI_전체데이터!$AM$3:$AM$722)/((DI_전체데이터!$AR$3:$AR$722)="D. 균형일치형"),ROW()-13),NA())</f>
        <v>3.7348893318402084E-2</v>
      </c>
      <c r="O148" cm="1">
        <f t="array" ref="O148">IFERROR(_xlfn.AGGREGATE(15,6,(DI_전체데이터!$AM$3:$AM$722)/((DI_전체데이터!$AR$3:$AR$722)="E. 총체적과소형"),ROW()-13),NA())</f>
        <v>3.2217564184284191</v>
      </c>
      <c r="P148" t="e" cm="1">
        <f t="array" ref="P148">IFERROR(_xlfn.AGGREGATE(15,6,(DI_전체데이터!$AM$3:$AM$722)/((DI_전체데이터!$AR$3:$AR$722)="F. ESG미성숙"),ROW()-13),NA())</f>
        <v>#N/A</v>
      </c>
    </row>
    <row r="149" spans="11:16" x14ac:dyDescent="0.3">
      <c r="K149" cm="1">
        <f t="array" ref="K149">IFERROR(_xlfn.AGGREGATE(15,6,(DI_전체데이터!$AM$3:$AM$722)/((DI_전체데이터!$AR$3:$AR$722)="A. 총체적과장형"),ROW()-13),NA())</f>
        <v>-0.55815630565143814</v>
      </c>
      <c r="L149" t="e" cm="1">
        <f t="array" ref="L149">IFERROR(_xlfn.AGGREGATE(15,6,(DI_전체데이터!$AM$3:$AM$722)/((DI_전체데이터!$AR$3:$AR$722)="B. 외부미화형"),ROW()-13),NA())</f>
        <v>#N/A</v>
      </c>
      <c r="M149" t="e" cm="1">
        <f t="array" ref="M149">IFERROR(_xlfn.AGGREGATE(15,6,(DI_전체데이터!$AM$3:$AM$722)/((DI_전체데이터!$AR$3:$AR$722)="C. 내부은폐형"),ROW()-13),NA())</f>
        <v>#N/A</v>
      </c>
      <c r="N149" cm="1">
        <f t="array" ref="N149">IFERROR(_xlfn.AGGREGATE(15,6,(DI_전체데이터!$AM$3:$AM$722)/((DI_전체데이터!$AR$3:$AR$722)="D. 균형일치형"),ROW()-13),NA())</f>
        <v>5.1971722720893232E-2</v>
      </c>
      <c r="O149" cm="1">
        <f t="array" ref="O149">IFERROR(_xlfn.AGGREGATE(15,6,(DI_전체데이터!$AM$3:$AM$722)/((DI_전체데이터!$AR$3:$AR$722)="E. 총체적과소형"),ROW()-13),NA())</f>
        <v>3.3120070004939155</v>
      </c>
      <c r="P149" t="e" cm="1">
        <f t="array" ref="P149">IFERROR(_xlfn.AGGREGATE(15,6,(DI_전체데이터!$AM$3:$AM$722)/((DI_전체데이터!$AR$3:$AR$722)="F. ESG미성숙"),ROW()-13),NA())</f>
        <v>#N/A</v>
      </c>
    </row>
    <row r="150" spans="11:16" x14ac:dyDescent="0.3">
      <c r="K150" cm="1">
        <f t="array" ref="K150">IFERROR(_xlfn.AGGREGATE(15,6,(DI_전체데이터!$AM$3:$AM$722)/((DI_전체데이터!$AR$3:$AR$722)="A. 총체적과장형"),ROW()-13),NA())</f>
        <v>-0.55815630565143814</v>
      </c>
      <c r="L150" t="e" cm="1">
        <f t="array" ref="L150">IFERROR(_xlfn.AGGREGATE(15,6,(DI_전체데이터!$AM$3:$AM$722)/((DI_전체데이터!$AR$3:$AR$722)="B. 외부미화형"),ROW()-13),NA())</f>
        <v>#N/A</v>
      </c>
      <c r="M150" t="e" cm="1">
        <f t="array" ref="M150">IFERROR(_xlfn.AGGREGATE(15,6,(DI_전체데이터!$AM$3:$AM$722)/((DI_전체데이터!$AR$3:$AR$722)="C. 내부은폐형"),ROW()-13),NA())</f>
        <v>#N/A</v>
      </c>
      <c r="N150" cm="1">
        <f t="array" ref="N150">IFERROR(_xlfn.AGGREGATE(15,6,(DI_전체데이터!$AM$3:$AM$722)/((DI_전체데이터!$AR$3:$AR$722)="D. 균형일치형"),ROW()-13),NA())</f>
        <v>6.9361670350918891E-2</v>
      </c>
      <c r="O150" cm="1">
        <f t="array" ref="O150">IFERROR(_xlfn.AGGREGATE(15,6,(DI_전체데이터!$AM$3:$AM$722)/((DI_전체데이터!$AR$3:$AR$722)="E. 총체적과소형"),ROW()-13),NA())</f>
        <v>3.6716611998500062</v>
      </c>
      <c r="P150" t="e" cm="1">
        <f t="array" ref="P150">IFERROR(_xlfn.AGGREGATE(15,6,(DI_전체데이터!$AM$3:$AM$722)/((DI_전체데이터!$AR$3:$AR$722)="F. ESG미성숙"),ROW()-13),NA())</f>
        <v>#N/A</v>
      </c>
    </row>
    <row r="151" spans="11:16" x14ac:dyDescent="0.3">
      <c r="K151" cm="1">
        <f t="array" ref="K151">IFERROR(_xlfn.AGGREGATE(15,6,(DI_전체데이터!$AM$3:$AM$722)/((DI_전체데이터!$AR$3:$AR$722)="A. 총체적과장형"),ROW()-13),NA())</f>
        <v>-0.55815630565143814</v>
      </c>
      <c r="L151" t="e" cm="1">
        <f t="array" ref="L151">IFERROR(_xlfn.AGGREGATE(15,6,(DI_전체데이터!$AM$3:$AM$722)/((DI_전체데이터!$AR$3:$AR$722)="B. 외부미화형"),ROW()-13),NA())</f>
        <v>#N/A</v>
      </c>
      <c r="M151" t="e" cm="1">
        <f t="array" ref="M151">IFERROR(_xlfn.AGGREGATE(15,6,(DI_전체데이터!$AM$3:$AM$722)/((DI_전체데이터!$AR$3:$AR$722)="C. 내부은폐형"),ROW()-13),NA())</f>
        <v>#N/A</v>
      </c>
      <c r="N151" cm="1">
        <f t="array" ref="N151">IFERROR(_xlfn.AGGREGATE(15,6,(DI_전체데이터!$AM$3:$AM$722)/((DI_전체데이터!$AR$3:$AR$722)="D. 균형일치형"),ROW()-13),NA())</f>
        <v>6.970550743305326E-2</v>
      </c>
      <c r="O151" cm="1">
        <f t="array" ref="O151">IFERROR(_xlfn.AGGREGATE(15,6,(DI_전체데이터!$AM$3:$AM$722)/((DI_전체데이터!$AR$3:$AR$722)="E. 총체적과소형"),ROW()-13),NA())</f>
        <v>4.1355846069394104</v>
      </c>
      <c r="P151" t="e" cm="1">
        <f t="array" ref="P151">IFERROR(_xlfn.AGGREGATE(15,6,(DI_전체데이터!$AM$3:$AM$722)/((DI_전체데이터!$AR$3:$AR$722)="F. ESG미성숙"),ROW()-13),NA())</f>
        <v>#N/A</v>
      </c>
    </row>
    <row r="152" spans="11:16" x14ac:dyDescent="0.3">
      <c r="K152" cm="1">
        <f t="array" ref="K152">IFERROR(_xlfn.AGGREGATE(15,6,(DI_전체데이터!$AM$3:$AM$722)/((DI_전체데이터!$AR$3:$AR$722)="A. 총체적과장형"),ROW()-13),NA())</f>
        <v>-0.55815630565143814</v>
      </c>
      <c r="L152" t="e" cm="1">
        <f t="array" ref="L152">IFERROR(_xlfn.AGGREGATE(15,6,(DI_전체데이터!$AM$3:$AM$722)/((DI_전체데이터!$AR$3:$AR$722)="B. 외부미화형"),ROW()-13),NA())</f>
        <v>#N/A</v>
      </c>
      <c r="M152" t="e" cm="1">
        <f t="array" ref="M152">IFERROR(_xlfn.AGGREGATE(15,6,(DI_전체데이터!$AM$3:$AM$722)/((DI_전체데이터!$AR$3:$AR$722)="C. 내부은폐형"),ROW()-13),NA())</f>
        <v>#N/A</v>
      </c>
      <c r="N152" cm="1">
        <f t="array" ref="N152">IFERROR(_xlfn.AGGREGATE(15,6,(DI_전체데이터!$AM$3:$AM$722)/((DI_전체데이터!$AR$3:$AR$722)="D. 균형일치형"),ROW()-13),NA())</f>
        <v>7.0931013415464594E-2</v>
      </c>
      <c r="O152" cm="1">
        <f t="array" ref="O152">IFERROR(_xlfn.AGGREGATE(15,6,(DI_전체데이터!$AM$3:$AM$722)/((DI_전체데이터!$AR$3:$AR$722)="E. 총체적과소형"),ROW()-13),NA())</f>
        <v>4.5173140367441391</v>
      </c>
      <c r="P152" t="e" cm="1">
        <f t="array" ref="P152">IFERROR(_xlfn.AGGREGATE(15,6,(DI_전체데이터!$AM$3:$AM$722)/((DI_전체데이터!$AR$3:$AR$722)="F. ESG미성숙"),ROW()-13),NA())</f>
        <v>#N/A</v>
      </c>
    </row>
    <row r="153" spans="11:16" x14ac:dyDescent="0.3">
      <c r="K153" cm="1">
        <f t="array" ref="K153">IFERROR(_xlfn.AGGREGATE(15,6,(DI_전체데이터!$AM$3:$AM$722)/((DI_전체데이터!$AR$3:$AR$722)="A. 총체적과장형"),ROW()-13),NA())</f>
        <v>-0.55815630565143814</v>
      </c>
      <c r="L153" t="e" cm="1">
        <f t="array" ref="L153">IFERROR(_xlfn.AGGREGATE(15,6,(DI_전체데이터!$AM$3:$AM$722)/((DI_전체데이터!$AR$3:$AR$722)="B. 외부미화형"),ROW()-13),NA())</f>
        <v>#N/A</v>
      </c>
      <c r="M153" t="e" cm="1">
        <f t="array" ref="M153">IFERROR(_xlfn.AGGREGATE(15,6,(DI_전체데이터!$AM$3:$AM$722)/((DI_전체데이터!$AR$3:$AR$722)="C. 내부은폐형"),ROW()-13),NA())</f>
        <v>#N/A</v>
      </c>
      <c r="N153" cm="1">
        <f t="array" ref="N153">IFERROR(_xlfn.AGGREGATE(15,6,(DI_전체데이터!$AM$3:$AM$722)/((DI_전체데이터!$AR$3:$AR$722)="D. 균형일치형"),ROW()-13),NA())</f>
        <v>7.2799976157029211E-2</v>
      </c>
      <c r="O153" t="e" cm="1">
        <f t="array" ref="O153">IFERROR(_xlfn.AGGREGATE(15,6,(DI_전체데이터!$AM$3:$AM$722)/((DI_전체데이터!$AR$3:$AR$722)="E. 총체적과소형"),ROW()-13),NA())</f>
        <v>#N/A</v>
      </c>
      <c r="P153" t="e" cm="1">
        <f t="array" ref="P153">IFERROR(_xlfn.AGGREGATE(15,6,(DI_전체데이터!$AM$3:$AM$722)/((DI_전체데이터!$AR$3:$AR$722)="F. ESG미성숙"),ROW()-13),NA())</f>
        <v>#N/A</v>
      </c>
    </row>
    <row r="154" spans="11:16" x14ac:dyDescent="0.3">
      <c r="K154" cm="1">
        <f t="array" ref="K154">IFERROR(_xlfn.AGGREGATE(15,6,(DI_전체데이터!$AM$3:$AM$722)/((DI_전체데이터!$AR$3:$AR$722)="A. 총체적과장형"),ROW()-13),NA())</f>
        <v>-0.55815630565143814</v>
      </c>
      <c r="L154" t="e" cm="1">
        <f t="array" ref="L154">IFERROR(_xlfn.AGGREGATE(15,6,(DI_전체데이터!$AM$3:$AM$722)/((DI_전체데이터!$AR$3:$AR$722)="B. 외부미화형"),ROW()-13),NA())</f>
        <v>#N/A</v>
      </c>
      <c r="M154" t="e" cm="1">
        <f t="array" ref="M154">IFERROR(_xlfn.AGGREGATE(15,6,(DI_전체데이터!$AM$3:$AM$722)/((DI_전체데이터!$AR$3:$AR$722)="C. 내부은폐형"),ROW()-13),NA())</f>
        <v>#N/A</v>
      </c>
      <c r="N154" cm="1">
        <f t="array" ref="N154">IFERROR(_xlfn.AGGREGATE(15,6,(DI_전체데이터!$AM$3:$AM$722)/((DI_전체데이터!$AR$3:$AR$722)="D. 균형일치형"),ROW()-13),NA())</f>
        <v>7.7046733320676186E-2</v>
      </c>
      <c r="O154" t="e" cm="1">
        <f t="array" ref="O154">IFERROR(_xlfn.AGGREGATE(15,6,(DI_전체데이터!$AM$3:$AM$722)/((DI_전체데이터!$AR$3:$AR$722)="E. 총체적과소형"),ROW()-13),NA())</f>
        <v>#N/A</v>
      </c>
      <c r="P154" t="e" cm="1">
        <f t="array" ref="P154">IFERROR(_xlfn.AGGREGATE(15,6,(DI_전체데이터!$AM$3:$AM$722)/((DI_전체데이터!$AR$3:$AR$722)="F. ESG미성숙"),ROW()-13),NA())</f>
        <v>#N/A</v>
      </c>
    </row>
    <row r="155" spans="11:16" x14ac:dyDescent="0.3">
      <c r="K155" cm="1">
        <f t="array" ref="K155">IFERROR(_xlfn.AGGREGATE(15,6,(DI_전체데이터!$AM$3:$AM$722)/((DI_전체데이터!$AR$3:$AR$722)="A. 총체적과장형"),ROW()-13),NA())</f>
        <v>-0.55815630565143814</v>
      </c>
      <c r="L155" t="e" cm="1">
        <f t="array" ref="L155">IFERROR(_xlfn.AGGREGATE(15,6,(DI_전체데이터!$AM$3:$AM$722)/((DI_전체데이터!$AR$3:$AR$722)="B. 외부미화형"),ROW()-13),NA())</f>
        <v>#N/A</v>
      </c>
      <c r="M155" t="e" cm="1">
        <f t="array" ref="M155">IFERROR(_xlfn.AGGREGATE(15,6,(DI_전체데이터!$AM$3:$AM$722)/((DI_전체데이터!$AR$3:$AR$722)="C. 내부은폐형"),ROW()-13),NA())</f>
        <v>#N/A</v>
      </c>
      <c r="N155" cm="1">
        <f t="array" ref="N155">IFERROR(_xlfn.AGGREGATE(15,6,(DI_전체데이터!$AM$3:$AM$722)/((DI_전체데이터!$AR$3:$AR$722)="D. 균형일치형"),ROW()-13),NA())</f>
        <v>9.0867379922307479E-2</v>
      </c>
      <c r="O155" t="e" cm="1">
        <f t="array" ref="O155">IFERROR(_xlfn.AGGREGATE(15,6,(DI_전체데이터!$AM$3:$AM$722)/((DI_전체데이터!$AR$3:$AR$722)="E. 총체적과소형"),ROW()-13),NA())</f>
        <v>#N/A</v>
      </c>
      <c r="P155" t="e" cm="1">
        <f t="array" ref="P155">IFERROR(_xlfn.AGGREGATE(15,6,(DI_전체데이터!$AM$3:$AM$722)/((DI_전체데이터!$AR$3:$AR$722)="F. ESG미성숙"),ROW()-13),NA())</f>
        <v>#N/A</v>
      </c>
    </row>
    <row r="156" spans="11:16" x14ac:dyDescent="0.3">
      <c r="K156" cm="1">
        <f t="array" ref="K156">IFERROR(_xlfn.AGGREGATE(15,6,(DI_전체데이터!$AM$3:$AM$722)/((DI_전체데이터!$AR$3:$AR$722)="A. 총체적과장형"),ROW()-13),NA())</f>
        <v>-0.55815630565143814</v>
      </c>
      <c r="L156" t="e" cm="1">
        <f t="array" ref="L156">IFERROR(_xlfn.AGGREGATE(15,6,(DI_전체데이터!$AM$3:$AM$722)/((DI_전체데이터!$AR$3:$AR$722)="B. 외부미화형"),ROW()-13),NA())</f>
        <v>#N/A</v>
      </c>
      <c r="M156" t="e" cm="1">
        <f t="array" ref="M156">IFERROR(_xlfn.AGGREGATE(15,6,(DI_전체데이터!$AM$3:$AM$722)/((DI_전체데이터!$AR$3:$AR$722)="C. 내부은폐형"),ROW()-13),NA())</f>
        <v>#N/A</v>
      </c>
      <c r="N156" cm="1">
        <f t="array" ref="N156">IFERROR(_xlfn.AGGREGATE(15,6,(DI_전체데이터!$AM$3:$AM$722)/((DI_전체데이터!$AR$3:$AR$722)="D. 균형일치형"),ROW()-13),NA())</f>
        <v>9.0867379922307479E-2</v>
      </c>
      <c r="O156" t="e" cm="1">
        <f t="array" ref="O156">IFERROR(_xlfn.AGGREGATE(15,6,(DI_전체데이터!$AM$3:$AM$722)/((DI_전체데이터!$AR$3:$AR$722)="E. 총체적과소형"),ROW()-13),NA())</f>
        <v>#N/A</v>
      </c>
      <c r="P156" t="e" cm="1">
        <f t="array" ref="P156">IFERROR(_xlfn.AGGREGATE(15,6,(DI_전체데이터!$AM$3:$AM$722)/((DI_전체데이터!$AR$3:$AR$722)="F. ESG미성숙"),ROW()-13),NA())</f>
        <v>#N/A</v>
      </c>
    </row>
    <row r="157" spans="11:16" x14ac:dyDescent="0.3">
      <c r="K157" cm="1">
        <f t="array" ref="K157">IFERROR(_xlfn.AGGREGATE(15,6,(DI_전체데이터!$AM$3:$AM$722)/((DI_전체데이터!$AR$3:$AR$722)="A. 총체적과장형"),ROW()-13),NA())</f>
        <v>-0.55815630565143814</v>
      </c>
      <c r="L157" t="e" cm="1">
        <f t="array" ref="L157">IFERROR(_xlfn.AGGREGATE(15,6,(DI_전체데이터!$AM$3:$AM$722)/((DI_전체데이터!$AR$3:$AR$722)="B. 외부미화형"),ROW()-13),NA())</f>
        <v>#N/A</v>
      </c>
      <c r="M157" t="e" cm="1">
        <f t="array" ref="M157">IFERROR(_xlfn.AGGREGATE(15,6,(DI_전체데이터!$AM$3:$AM$722)/((DI_전체데이터!$AR$3:$AR$722)="C. 내부은폐형"),ROW()-13),NA())</f>
        <v>#N/A</v>
      </c>
      <c r="N157" cm="1">
        <f t="array" ref="N157">IFERROR(_xlfn.AGGREGATE(15,6,(DI_전체데이터!$AM$3:$AM$722)/((DI_전체데이터!$AR$3:$AR$722)="D. 균형일치형"),ROW()-13),NA())</f>
        <v>9.0867379922307479E-2</v>
      </c>
      <c r="O157" t="e" cm="1">
        <f t="array" ref="O157">IFERROR(_xlfn.AGGREGATE(15,6,(DI_전체데이터!$AM$3:$AM$722)/((DI_전체데이터!$AR$3:$AR$722)="E. 총체적과소형"),ROW()-13),NA())</f>
        <v>#N/A</v>
      </c>
      <c r="P157" t="e" cm="1">
        <f t="array" ref="P157">IFERROR(_xlfn.AGGREGATE(15,6,(DI_전체데이터!$AM$3:$AM$722)/((DI_전체데이터!$AR$3:$AR$722)="F. ESG미성숙"),ROW()-13),NA())</f>
        <v>#N/A</v>
      </c>
    </row>
    <row r="158" spans="11:16" x14ac:dyDescent="0.3">
      <c r="K158" cm="1">
        <f t="array" ref="K158">IFERROR(_xlfn.AGGREGATE(15,6,(DI_전체데이터!$AM$3:$AM$722)/((DI_전체데이터!$AR$3:$AR$722)="A. 총체적과장형"),ROW()-13),NA())</f>
        <v>-0.55815630565143814</v>
      </c>
      <c r="L158" t="e" cm="1">
        <f t="array" ref="L158">IFERROR(_xlfn.AGGREGATE(15,6,(DI_전체데이터!$AM$3:$AM$722)/((DI_전체데이터!$AR$3:$AR$722)="B. 외부미화형"),ROW()-13),NA())</f>
        <v>#N/A</v>
      </c>
      <c r="M158" t="e" cm="1">
        <f t="array" ref="M158">IFERROR(_xlfn.AGGREGATE(15,6,(DI_전체데이터!$AM$3:$AM$722)/((DI_전체데이터!$AR$3:$AR$722)="C. 내부은폐형"),ROW()-13),NA())</f>
        <v>#N/A</v>
      </c>
      <c r="N158" cm="1">
        <f t="array" ref="N158">IFERROR(_xlfn.AGGREGATE(15,6,(DI_전체데이터!$AM$3:$AM$722)/((DI_전체데이터!$AR$3:$AR$722)="D. 균형일치형"),ROW()-13),NA())</f>
        <v>9.4917358149340769E-2</v>
      </c>
      <c r="O158" t="e" cm="1">
        <f t="array" ref="O158">IFERROR(_xlfn.AGGREGATE(15,6,(DI_전체데이터!$AM$3:$AM$722)/((DI_전체데이터!$AR$3:$AR$722)="E. 총체적과소형"),ROW()-13),NA())</f>
        <v>#N/A</v>
      </c>
      <c r="P158" t="e" cm="1">
        <f t="array" ref="P158">IFERROR(_xlfn.AGGREGATE(15,6,(DI_전체데이터!$AM$3:$AM$722)/((DI_전체데이터!$AR$3:$AR$722)="F. ESG미성숙"),ROW()-13),NA())</f>
        <v>#N/A</v>
      </c>
    </row>
    <row r="159" spans="11:16" x14ac:dyDescent="0.3">
      <c r="K159" cm="1">
        <f t="array" ref="K159">IFERROR(_xlfn.AGGREGATE(15,6,(DI_전체데이터!$AM$3:$AM$722)/((DI_전체데이터!$AR$3:$AR$722)="A. 총체적과장형"),ROW()-13),NA())</f>
        <v>-0.55815630565143814</v>
      </c>
      <c r="L159" t="e" cm="1">
        <f t="array" ref="L159">IFERROR(_xlfn.AGGREGATE(15,6,(DI_전체데이터!$AM$3:$AM$722)/((DI_전체데이터!$AR$3:$AR$722)="B. 외부미화형"),ROW()-13),NA())</f>
        <v>#N/A</v>
      </c>
      <c r="M159" t="e" cm="1">
        <f t="array" ref="M159">IFERROR(_xlfn.AGGREGATE(15,6,(DI_전체데이터!$AM$3:$AM$722)/((DI_전체데이터!$AR$3:$AR$722)="C. 내부은폐형"),ROW()-13),NA())</f>
        <v>#N/A</v>
      </c>
      <c r="N159" cm="1">
        <f t="array" ref="N159">IFERROR(_xlfn.AGGREGATE(15,6,(DI_전체데이터!$AM$3:$AM$722)/((DI_전체데이터!$AR$3:$AR$722)="D. 균형일치형"),ROW()-13),NA())</f>
        <v>9.5117674759895632E-2</v>
      </c>
      <c r="O159" t="e" cm="1">
        <f t="array" ref="O159">IFERROR(_xlfn.AGGREGATE(15,6,(DI_전체데이터!$AM$3:$AM$722)/((DI_전체데이터!$AR$3:$AR$722)="E. 총체적과소형"),ROW()-13),NA())</f>
        <v>#N/A</v>
      </c>
      <c r="P159" t="e" cm="1">
        <f t="array" ref="P159">IFERROR(_xlfn.AGGREGATE(15,6,(DI_전체데이터!$AM$3:$AM$722)/((DI_전체데이터!$AR$3:$AR$722)="F. ESG미성숙"),ROW()-13),NA())</f>
        <v>#N/A</v>
      </c>
    </row>
    <row r="160" spans="11:16" x14ac:dyDescent="0.3">
      <c r="K160" cm="1">
        <f t="array" ref="K160">IFERROR(_xlfn.AGGREGATE(15,6,(DI_전체데이터!$AM$3:$AM$722)/((DI_전체데이터!$AR$3:$AR$722)="A. 총체적과장형"),ROW()-13),NA())</f>
        <v>-0.55469884675599623</v>
      </c>
      <c r="L160" t="e" cm="1">
        <f t="array" ref="L160">IFERROR(_xlfn.AGGREGATE(15,6,(DI_전체데이터!$AM$3:$AM$722)/((DI_전체데이터!$AR$3:$AR$722)="B. 외부미화형"),ROW()-13),NA())</f>
        <v>#N/A</v>
      </c>
      <c r="M160" t="e" cm="1">
        <f t="array" ref="M160">IFERROR(_xlfn.AGGREGATE(15,6,(DI_전체데이터!$AM$3:$AM$722)/((DI_전체데이터!$AR$3:$AR$722)="C. 내부은폐형"),ROW()-13),NA())</f>
        <v>#N/A</v>
      </c>
      <c r="N160" cm="1">
        <f t="array" ref="N160">IFERROR(_xlfn.AGGREGATE(15,6,(DI_전체데이터!$AM$3:$AM$722)/((DI_전체데이터!$AR$3:$AR$722)="D. 균형일치형"),ROW()-13),NA())</f>
        <v>9.6355582063926415E-2</v>
      </c>
      <c r="O160" t="e" cm="1">
        <f t="array" ref="O160">IFERROR(_xlfn.AGGREGATE(15,6,(DI_전체데이터!$AM$3:$AM$722)/((DI_전체데이터!$AR$3:$AR$722)="E. 총체적과소형"),ROW()-13),NA())</f>
        <v>#N/A</v>
      </c>
      <c r="P160" t="e" cm="1">
        <f t="array" ref="P160">IFERROR(_xlfn.AGGREGATE(15,6,(DI_전체데이터!$AM$3:$AM$722)/((DI_전체데이터!$AR$3:$AR$722)="F. ESG미성숙"),ROW()-13),NA())</f>
        <v>#N/A</v>
      </c>
    </row>
    <row r="161" spans="11:16" x14ac:dyDescent="0.3">
      <c r="K161" cm="1">
        <f t="array" ref="K161">IFERROR(_xlfn.AGGREGATE(15,6,(DI_전체데이터!$AM$3:$AM$722)/((DI_전체데이터!$AR$3:$AR$722)="A. 총체적과장형"),ROW()-13),NA())</f>
        <v>-0.5519628844211929</v>
      </c>
      <c r="L161" t="e" cm="1">
        <f t="array" ref="L161">IFERROR(_xlfn.AGGREGATE(15,6,(DI_전체데이터!$AM$3:$AM$722)/((DI_전체데이터!$AR$3:$AR$722)="B. 외부미화형"),ROW()-13),NA())</f>
        <v>#N/A</v>
      </c>
      <c r="M161" t="e" cm="1">
        <f t="array" ref="M161">IFERROR(_xlfn.AGGREGATE(15,6,(DI_전체데이터!$AM$3:$AM$722)/((DI_전체데이터!$AR$3:$AR$722)="C. 내부은폐형"),ROW()-13),NA())</f>
        <v>#N/A</v>
      </c>
      <c r="N161" cm="1">
        <f t="array" ref="N161">IFERROR(_xlfn.AGGREGATE(15,6,(DI_전체데이터!$AM$3:$AM$722)/((DI_전체데이터!$AR$3:$AR$722)="D. 균형일치형"),ROW()-13),NA())</f>
        <v>0.1005602284730987</v>
      </c>
      <c r="O161" t="e" cm="1">
        <f t="array" ref="O161">IFERROR(_xlfn.AGGREGATE(15,6,(DI_전체데이터!$AM$3:$AM$722)/((DI_전체데이터!$AR$3:$AR$722)="E. 총체적과소형"),ROW()-13),NA())</f>
        <v>#N/A</v>
      </c>
      <c r="P161" t="e" cm="1">
        <f t="array" ref="P161">IFERROR(_xlfn.AGGREGATE(15,6,(DI_전체데이터!$AM$3:$AM$722)/((DI_전체데이터!$AR$3:$AR$722)="F. ESG미성숙"),ROW()-13),NA())</f>
        <v>#N/A</v>
      </c>
    </row>
    <row r="162" spans="11:16" x14ac:dyDescent="0.3">
      <c r="K162" cm="1">
        <f t="array" ref="K162">IFERROR(_xlfn.AGGREGATE(15,6,(DI_전체데이터!$AM$3:$AM$722)/((DI_전체데이터!$AR$3:$AR$722)="A. 총체적과장형"),ROW()-13),NA())</f>
        <v>-0.54734184596665103</v>
      </c>
      <c r="L162" t="e" cm="1">
        <f t="array" ref="L162">IFERROR(_xlfn.AGGREGATE(15,6,(DI_전체데이터!$AM$3:$AM$722)/((DI_전체데이터!$AR$3:$AR$722)="B. 외부미화형"),ROW()-13),NA())</f>
        <v>#N/A</v>
      </c>
      <c r="M162" t="e" cm="1">
        <f t="array" ref="M162">IFERROR(_xlfn.AGGREGATE(15,6,(DI_전체데이터!$AM$3:$AM$722)/((DI_전체데이터!$AR$3:$AR$722)="C. 내부은폐형"),ROW()-13),NA())</f>
        <v>#N/A</v>
      </c>
      <c r="N162" cm="1">
        <f t="array" ref="N162">IFERROR(_xlfn.AGGREGATE(15,6,(DI_전체데이터!$AM$3:$AM$722)/((DI_전체데이터!$AR$3:$AR$722)="D. 균형일치형"),ROW()-13),NA())</f>
        <v>0.1005602284730987</v>
      </c>
      <c r="O162" t="e" cm="1">
        <f t="array" ref="O162">IFERROR(_xlfn.AGGREGATE(15,6,(DI_전체데이터!$AM$3:$AM$722)/((DI_전체데이터!$AR$3:$AR$722)="E. 총체적과소형"),ROW()-13),NA())</f>
        <v>#N/A</v>
      </c>
      <c r="P162" t="e" cm="1">
        <f t="array" ref="P162">IFERROR(_xlfn.AGGREGATE(15,6,(DI_전체데이터!$AM$3:$AM$722)/((DI_전체데이터!$AR$3:$AR$722)="F. ESG미성숙"),ROW()-13),NA())</f>
        <v>#N/A</v>
      </c>
    </row>
    <row r="163" spans="11:16" x14ac:dyDescent="0.3">
      <c r="K163" cm="1">
        <f t="array" ref="K163">IFERROR(_xlfn.AGGREGATE(15,6,(DI_전체데이터!$AM$3:$AM$722)/((DI_전체데이터!$AR$3:$AR$722)="A. 총체적과장형"),ROW()-13),NA())</f>
        <v>-0.54397900278025335</v>
      </c>
      <c r="L163" t="e" cm="1">
        <f t="array" ref="L163">IFERROR(_xlfn.AGGREGATE(15,6,(DI_전체데이터!$AM$3:$AM$722)/((DI_전체데이터!$AR$3:$AR$722)="B. 외부미화형"),ROW()-13),NA())</f>
        <v>#N/A</v>
      </c>
      <c r="M163" t="e" cm="1">
        <f t="array" ref="M163">IFERROR(_xlfn.AGGREGATE(15,6,(DI_전체데이터!$AM$3:$AM$722)/((DI_전체데이터!$AR$3:$AR$722)="C. 내부은폐형"),ROW()-13),NA())</f>
        <v>#N/A</v>
      </c>
      <c r="N163" cm="1">
        <f t="array" ref="N163">IFERROR(_xlfn.AGGREGATE(15,6,(DI_전체데이터!$AM$3:$AM$722)/((DI_전체데이터!$AR$3:$AR$722)="D. 균형일치형"),ROW()-13),NA())</f>
        <v>0.1005602284730987</v>
      </c>
      <c r="O163" t="e" cm="1">
        <f t="array" ref="O163">IFERROR(_xlfn.AGGREGATE(15,6,(DI_전체데이터!$AM$3:$AM$722)/((DI_전체데이터!$AR$3:$AR$722)="E. 총체적과소형"),ROW()-13),NA())</f>
        <v>#N/A</v>
      </c>
      <c r="P163" t="e" cm="1">
        <f t="array" ref="P163">IFERROR(_xlfn.AGGREGATE(15,6,(DI_전체데이터!$AM$3:$AM$722)/((DI_전체데이터!$AR$3:$AR$722)="F. ESG미성숙"),ROW()-13),NA())</f>
        <v>#N/A</v>
      </c>
    </row>
    <row r="164" spans="11:16" x14ac:dyDescent="0.3">
      <c r="K164" cm="1">
        <f t="array" ref="K164">IFERROR(_xlfn.AGGREGATE(15,6,(DI_전체데이터!$AM$3:$AM$722)/((DI_전체데이터!$AR$3:$AR$722)="A. 총체적과장형"),ROW()-13),NA())</f>
        <v>-0.54191811224363273</v>
      </c>
      <c r="L164" t="e" cm="1">
        <f t="array" ref="L164">IFERROR(_xlfn.AGGREGATE(15,6,(DI_전체데이터!$AM$3:$AM$722)/((DI_전체데이터!$AR$3:$AR$722)="B. 외부미화형"),ROW()-13),NA())</f>
        <v>#N/A</v>
      </c>
      <c r="M164" t="e" cm="1">
        <f t="array" ref="M164">IFERROR(_xlfn.AGGREGATE(15,6,(DI_전체데이터!$AM$3:$AM$722)/((DI_전체데이터!$AR$3:$AR$722)="C. 내부은폐형"),ROW()-13),NA())</f>
        <v>#N/A</v>
      </c>
      <c r="N164" cm="1">
        <f t="array" ref="N164">IFERROR(_xlfn.AGGREGATE(15,6,(DI_전체데이터!$AM$3:$AM$722)/((DI_전체데이터!$AR$3:$AR$722)="D. 균형일치형"),ROW()-13),NA())</f>
        <v>0.1005602284730987</v>
      </c>
      <c r="O164" t="e" cm="1">
        <f t="array" ref="O164">IFERROR(_xlfn.AGGREGATE(15,6,(DI_전체데이터!$AM$3:$AM$722)/((DI_전체데이터!$AR$3:$AR$722)="E. 총체적과소형"),ROW()-13),NA())</f>
        <v>#N/A</v>
      </c>
      <c r="P164" t="e" cm="1">
        <f t="array" ref="P164">IFERROR(_xlfn.AGGREGATE(15,6,(DI_전체데이터!$AM$3:$AM$722)/((DI_전체데이터!$AR$3:$AR$722)="F. ESG미성숙"),ROW()-13),NA())</f>
        <v>#N/A</v>
      </c>
    </row>
    <row r="165" spans="11:16" x14ac:dyDescent="0.3">
      <c r="K165" cm="1">
        <f t="array" ref="K165">IFERROR(_xlfn.AGGREGATE(15,6,(DI_전체데이터!$AM$3:$AM$722)/((DI_전체데이터!$AR$3:$AR$722)="A. 총체적과장형"),ROW()-13),NA())</f>
        <v>-0.5242203095444411</v>
      </c>
      <c r="L165" t="e" cm="1">
        <f t="array" ref="L165">IFERROR(_xlfn.AGGREGATE(15,6,(DI_전체데이터!$AM$3:$AM$722)/((DI_전체데이터!$AR$3:$AR$722)="B. 외부미화형"),ROW()-13),NA())</f>
        <v>#N/A</v>
      </c>
      <c r="M165" t="e" cm="1">
        <f t="array" ref="M165">IFERROR(_xlfn.AGGREGATE(15,6,(DI_전체데이터!$AM$3:$AM$722)/((DI_전체데이터!$AR$3:$AR$722)="C. 내부은폐형"),ROW()-13),NA())</f>
        <v>#N/A</v>
      </c>
      <c r="N165" cm="1">
        <f t="array" ref="N165">IFERROR(_xlfn.AGGREGATE(15,6,(DI_전체데이터!$AM$3:$AM$722)/((DI_전체데이터!$AR$3:$AR$722)="D. 균형일치형"),ROW()-13),NA())</f>
        <v>0.1005602284730987</v>
      </c>
      <c r="O165" t="e" cm="1">
        <f t="array" ref="O165">IFERROR(_xlfn.AGGREGATE(15,6,(DI_전체데이터!$AM$3:$AM$722)/((DI_전체데이터!$AR$3:$AR$722)="E. 총체적과소형"),ROW()-13),NA())</f>
        <v>#N/A</v>
      </c>
      <c r="P165" t="e" cm="1">
        <f t="array" ref="P165">IFERROR(_xlfn.AGGREGATE(15,6,(DI_전체데이터!$AM$3:$AM$722)/((DI_전체데이터!$AR$3:$AR$722)="F. ESG미성숙"),ROW()-13),NA())</f>
        <v>#N/A</v>
      </c>
    </row>
    <row r="166" spans="11:16" x14ac:dyDescent="0.3">
      <c r="K166" cm="1">
        <f t="array" ref="K166">IFERROR(_xlfn.AGGREGATE(15,6,(DI_전체데이터!$AM$3:$AM$722)/((DI_전체데이터!$AR$3:$AR$722)="A. 총체적과장형"),ROW()-13),NA())</f>
        <v>-0.52303526469661155</v>
      </c>
      <c r="L166" t="e" cm="1">
        <f t="array" ref="L166">IFERROR(_xlfn.AGGREGATE(15,6,(DI_전체데이터!$AM$3:$AM$722)/((DI_전체데이터!$AR$3:$AR$722)="B. 외부미화형"),ROW()-13),NA())</f>
        <v>#N/A</v>
      </c>
      <c r="M166" t="e" cm="1">
        <f t="array" ref="M166">IFERROR(_xlfn.AGGREGATE(15,6,(DI_전체데이터!$AM$3:$AM$722)/((DI_전체데이터!$AR$3:$AR$722)="C. 내부은폐형"),ROW()-13),NA())</f>
        <v>#N/A</v>
      </c>
      <c r="N166" cm="1">
        <f t="array" ref="N166">IFERROR(_xlfn.AGGREGATE(15,6,(DI_전체데이터!$AM$3:$AM$722)/((DI_전체데이터!$AR$3:$AR$722)="D. 균형일치형"),ROW()-13),NA())</f>
        <v>0.1005602284730987</v>
      </c>
      <c r="O166" t="e" cm="1">
        <f t="array" ref="O166">IFERROR(_xlfn.AGGREGATE(15,6,(DI_전체데이터!$AM$3:$AM$722)/((DI_전체데이터!$AR$3:$AR$722)="E. 총체적과소형"),ROW()-13),NA())</f>
        <v>#N/A</v>
      </c>
      <c r="P166" t="e" cm="1">
        <f t="array" ref="P166">IFERROR(_xlfn.AGGREGATE(15,6,(DI_전체데이터!$AM$3:$AM$722)/((DI_전체데이터!$AR$3:$AR$722)="F. ESG미성숙"),ROW()-13),NA())</f>
        <v>#N/A</v>
      </c>
    </row>
    <row r="167" spans="11:16" x14ac:dyDescent="0.3">
      <c r="K167" cm="1">
        <f t="array" ref="K167">IFERROR(_xlfn.AGGREGATE(15,6,(DI_전체데이터!$AM$3:$AM$722)/((DI_전체데이터!$AR$3:$AR$722)="A. 총체적과장형"),ROW()-13),NA())</f>
        <v>-0.51773171874595936</v>
      </c>
      <c r="L167" t="e" cm="1">
        <f t="array" ref="L167">IFERROR(_xlfn.AGGREGATE(15,6,(DI_전체데이터!$AM$3:$AM$722)/((DI_전체데이터!$AR$3:$AR$722)="B. 외부미화형"),ROW()-13),NA())</f>
        <v>#N/A</v>
      </c>
      <c r="M167" t="e" cm="1">
        <f t="array" ref="M167">IFERROR(_xlfn.AGGREGATE(15,6,(DI_전체데이터!$AM$3:$AM$722)/((DI_전체데이터!$AR$3:$AR$722)="C. 내부은폐형"),ROW()-13),NA())</f>
        <v>#N/A</v>
      </c>
      <c r="N167" cm="1">
        <f t="array" ref="N167">IFERROR(_xlfn.AGGREGATE(15,6,(DI_전체데이터!$AM$3:$AM$722)/((DI_전체데이터!$AR$3:$AR$722)="D. 균형일치형"),ROW()-13),NA())</f>
        <v>0.1005602284730987</v>
      </c>
      <c r="O167" t="e" cm="1">
        <f t="array" ref="O167">IFERROR(_xlfn.AGGREGATE(15,6,(DI_전체데이터!$AM$3:$AM$722)/((DI_전체데이터!$AR$3:$AR$722)="E. 총체적과소형"),ROW()-13),NA())</f>
        <v>#N/A</v>
      </c>
      <c r="P167" t="e" cm="1">
        <f t="array" ref="P167">IFERROR(_xlfn.AGGREGATE(15,6,(DI_전체데이터!$AM$3:$AM$722)/((DI_전체데이터!$AR$3:$AR$722)="F. ESG미성숙"),ROW()-13),NA())</f>
        <v>#N/A</v>
      </c>
    </row>
    <row r="168" spans="11:16" x14ac:dyDescent="0.3">
      <c r="K168" cm="1">
        <f t="array" ref="K168">IFERROR(_xlfn.AGGREGATE(15,6,(DI_전체데이터!$AM$3:$AM$722)/((DI_전체데이터!$AR$3:$AR$722)="A. 총체적과장형"),ROW()-13),NA())</f>
        <v>-0.51584326218175214</v>
      </c>
      <c r="L168" t="e" cm="1">
        <f t="array" ref="L168">IFERROR(_xlfn.AGGREGATE(15,6,(DI_전체데이터!$AM$3:$AM$722)/((DI_전체데이터!$AR$3:$AR$722)="B. 외부미화형"),ROW()-13),NA())</f>
        <v>#N/A</v>
      </c>
      <c r="M168" t="e" cm="1">
        <f t="array" ref="M168">IFERROR(_xlfn.AGGREGATE(15,6,(DI_전체데이터!$AM$3:$AM$722)/((DI_전체데이터!$AR$3:$AR$722)="C. 내부은폐형"),ROW()-13),NA())</f>
        <v>#N/A</v>
      </c>
      <c r="N168" cm="1">
        <f t="array" ref="N168">IFERROR(_xlfn.AGGREGATE(15,6,(DI_전체데이터!$AM$3:$AM$722)/((DI_전체데이터!$AR$3:$AR$722)="D. 균형일치형"),ROW()-13),NA())</f>
        <v>0.1005602284730987</v>
      </c>
      <c r="O168" t="e" cm="1">
        <f t="array" ref="O168">IFERROR(_xlfn.AGGREGATE(15,6,(DI_전체데이터!$AM$3:$AM$722)/((DI_전체데이터!$AR$3:$AR$722)="E. 총체적과소형"),ROW()-13),NA())</f>
        <v>#N/A</v>
      </c>
      <c r="P168" t="e" cm="1">
        <f t="array" ref="P168">IFERROR(_xlfn.AGGREGATE(15,6,(DI_전체데이터!$AM$3:$AM$722)/((DI_전체데이터!$AR$3:$AR$722)="F. ESG미성숙"),ROW()-13),NA())</f>
        <v>#N/A</v>
      </c>
    </row>
    <row r="169" spans="11:16" x14ac:dyDescent="0.3">
      <c r="K169" cm="1">
        <f t="array" ref="K169">IFERROR(_xlfn.AGGREGATE(15,6,(DI_전체데이터!$AM$3:$AM$722)/((DI_전체데이터!$AR$3:$AR$722)="A. 총체적과장형"),ROW()-13),NA())</f>
        <v>-0.51429869288251839</v>
      </c>
      <c r="L169" t="e" cm="1">
        <f t="array" ref="L169">IFERROR(_xlfn.AGGREGATE(15,6,(DI_전체데이터!$AM$3:$AM$722)/((DI_전체데이터!$AR$3:$AR$722)="B. 외부미화형"),ROW()-13),NA())</f>
        <v>#N/A</v>
      </c>
      <c r="M169" t="e" cm="1">
        <f t="array" ref="M169">IFERROR(_xlfn.AGGREGATE(15,6,(DI_전체데이터!$AM$3:$AM$722)/((DI_전체데이터!$AR$3:$AR$722)="C. 내부은폐형"),ROW()-13),NA())</f>
        <v>#N/A</v>
      </c>
      <c r="N169" cm="1">
        <f t="array" ref="N169">IFERROR(_xlfn.AGGREGATE(15,6,(DI_전체데이터!$AM$3:$AM$722)/((DI_전체데이터!$AR$3:$AR$722)="D. 균형일치형"),ROW()-13),NA())</f>
        <v>0.10818850315343098</v>
      </c>
      <c r="O169" t="e" cm="1">
        <f t="array" ref="O169">IFERROR(_xlfn.AGGREGATE(15,6,(DI_전체데이터!$AM$3:$AM$722)/((DI_전체데이터!$AR$3:$AR$722)="E. 총체적과소형"),ROW()-13),NA())</f>
        <v>#N/A</v>
      </c>
      <c r="P169" t="e" cm="1">
        <f t="array" ref="P169">IFERROR(_xlfn.AGGREGATE(15,6,(DI_전체데이터!$AM$3:$AM$722)/((DI_전체데이터!$AR$3:$AR$722)="F. ESG미성숙"),ROW()-13),NA())</f>
        <v>#N/A</v>
      </c>
    </row>
    <row r="170" spans="11:16" x14ac:dyDescent="0.3">
      <c r="K170" cm="1">
        <f t="array" ref="K170">IFERROR(_xlfn.AGGREGATE(15,6,(DI_전체데이터!$AM$3:$AM$722)/((DI_전체데이터!$AR$3:$AR$722)="A. 총체적과장형"),ROW()-13),NA())</f>
        <v>-0.48684065216787376</v>
      </c>
      <c r="L170" t="e" cm="1">
        <f t="array" ref="L170">IFERROR(_xlfn.AGGREGATE(15,6,(DI_전체데이터!$AM$3:$AM$722)/((DI_전체데이터!$AR$3:$AR$722)="B. 외부미화형"),ROW()-13),NA())</f>
        <v>#N/A</v>
      </c>
      <c r="M170" t="e" cm="1">
        <f t="array" ref="M170">IFERROR(_xlfn.AGGREGATE(15,6,(DI_전체데이터!$AM$3:$AM$722)/((DI_전체데이터!$AR$3:$AR$722)="C. 내부은폐형"),ROW()-13),NA())</f>
        <v>#N/A</v>
      </c>
      <c r="N170" cm="1">
        <f t="array" ref="N170">IFERROR(_xlfn.AGGREGATE(15,6,(DI_전체데이터!$AM$3:$AM$722)/((DI_전체데이터!$AR$3:$AR$722)="D. 균형일치형"),ROW()-13),NA())</f>
        <v>0.11696562044832881</v>
      </c>
      <c r="O170" t="e" cm="1">
        <f t="array" ref="O170">IFERROR(_xlfn.AGGREGATE(15,6,(DI_전체데이터!$AM$3:$AM$722)/((DI_전체데이터!$AR$3:$AR$722)="E. 총체적과소형"),ROW()-13),NA())</f>
        <v>#N/A</v>
      </c>
      <c r="P170" t="e" cm="1">
        <f t="array" ref="P170">IFERROR(_xlfn.AGGREGATE(15,6,(DI_전체데이터!$AM$3:$AM$722)/((DI_전체데이터!$AR$3:$AR$722)="F. ESG미성숙"),ROW()-13),NA())</f>
        <v>#N/A</v>
      </c>
    </row>
    <row r="171" spans="11:16" x14ac:dyDescent="0.3">
      <c r="K171" cm="1">
        <f t="array" ref="K171">IFERROR(_xlfn.AGGREGATE(15,6,(DI_전체데이터!$AM$3:$AM$722)/((DI_전체데이터!$AR$3:$AR$722)="A. 총체적과장형"),ROW()-13),NA())</f>
        <v>-0.47745473441954533</v>
      </c>
      <c r="L171" t="e" cm="1">
        <f t="array" ref="L171">IFERROR(_xlfn.AGGREGATE(15,6,(DI_전체데이터!$AM$3:$AM$722)/((DI_전체데이터!$AR$3:$AR$722)="B. 외부미화형"),ROW()-13),NA())</f>
        <v>#N/A</v>
      </c>
      <c r="M171" t="e" cm="1">
        <f t="array" ref="M171">IFERROR(_xlfn.AGGREGATE(15,6,(DI_전체데이터!$AM$3:$AM$722)/((DI_전체데이터!$AR$3:$AR$722)="C. 내부은폐형"),ROW()-13),NA())</f>
        <v>#N/A</v>
      </c>
      <c r="N171" cm="1">
        <f t="array" ref="N171">IFERROR(_xlfn.AGGREGATE(15,6,(DI_전체데이터!$AM$3:$AM$722)/((DI_전체데이터!$AR$3:$AR$722)="D. 균형일치형"),ROW()-13),NA())</f>
        <v>0.12147405712195436</v>
      </c>
      <c r="O171" t="e" cm="1">
        <f t="array" ref="O171">IFERROR(_xlfn.AGGREGATE(15,6,(DI_전체데이터!$AM$3:$AM$722)/((DI_전체데이터!$AR$3:$AR$722)="E. 총체적과소형"),ROW()-13),NA())</f>
        <v>#N/A</v>
      </c>
      <c r="P171" t="e" cm="1">
        <f t="array" ref="P171">IFERROR(_xlfn.AGGREGATE(15,6,(DI_전체데이터!$AM$3:$AM$722)/((DI_전체데이터!$AR$3:$AR$722)="F. ESG미성숙"),ROW()-13),NA())</f>
        <v>#N/A</v>
      </c>
    </row>
    <row r="172" spans="11:16" x14ac:dyDescent="0.3">
      <c r="K172" cm="1">
        <f t="array" ref="K172">IFERROR(_xlfn.AGGREGATE(15,6,(DI_전체데이터!$AM$3:$AM$722)/((DI_전체데이터!$AR$3:$AR$722)="A. 총체적과장형"),ROW()-13),NA())</f>
        <v>-0.47191035854605617</v>
      </c>
      <c r="L172" t="e" cm="1">
        <f t="array" ref="L172">IFERROR(_xlfn.AGGREGATE(15,6,(DI_전체데이터!$AM$3:$AM$722)/((DI_전체데이터!$AR$3:$AR$722)="B. 외부미화형"),ROW()-13),NA())</f>
        <v>#N/A</v>
      </c>
      <c r="M172" t="e" cm="1">
        <f t="array" ref="M172">IFERROR(_xlfn.AGGREGATE(15,6,(DI_전체데이터!$AM$3:$AM$722)/((DI_전체데이터!$AR$3:$AR$722)="C. 내부은폐형"),ROW()-13),NA())</f>
        <v>#N/A</v>
      </c>
      <c r="N172" cm="1">
        <f t="array" ref="N172">IFERROR(_xlfn.AGGREGATE(15,6,(DI_전체데이터!$AM$3:$AM$722)/((DI_전체데이터!$AR$3:$AR$722)="D. 균형일치형"),ROW()-13),NA())</f>
        <v>0.12484436871066407</v>
      </c>
      <c r="O172" t="e" cm="1">
        <f t="array" ref="O172">IFERROR(_xlfn.AGGREGATE(15,6,(DI_전체데이터!$AM$3:$AM$722)/((DI_전체데이터!$AR$3:$AR$722)="E. 총체적과소형"),ROW()-13),NA())</f>
        <v>#N/A</v>
      </c>
      <c r="P172" t="e" cm="1">
        <f t="array" ref="P172">IFERROR(_xlfn.AGGREGATE(15,6,(DI_전체데이터!$AM$3:$AM$722)/((DI_전체데이터!$AR$3:$AR$722)="F. ESG미성숙"),ROW()-13),NA())</f>
        <v>#N/A</v>
      </c>
    </row>
    <row r="173" spans="11:16" x14ac:dyDescent="0.3">
      <c r="K173" cm="1">
        <f t="array" ref="K173">IFERROR(_xlfn.AGGREGATE(15,6,(DI_전체데이터!$AM$3:$AM$722)/((DI_전체데이터!$AR$3:$AR$722)="A. 총체적과장형"),ROW()-13),NA())</f>
        <v>-0.47191035854605617</v>
      </c>
      <c r="L173" t="e" cm="1">
        <f t="array" ref="L173">IFERROR(_xlfn.AGGREGATE(15,6,(DI_전체데이터!$AM$3:$AM$722)/((DI_전체데이터!$AR$3:$AR$722)="B. 외부미화형"),ROW()-13),NA())</f>
        <v>#N/A</v>
      </c>
      <c r="M173" t="e" cm="1">
        <f t="array" ref="M173">IFERROR(_xlfn.AGGREGATE(15,6,(DI_전체데이터!$AM$3:$AM$722)/((DI_전체데이터!$AR$3:$AR$722)="C. 내부은폐형"),ROW()-13),NA())</f>
        <v>#N/A</v>
      </c>
      <c r="N173" cm="1">
        <f t="array" ref="N173">IFERROR(_xlfn.AGGREGATE(15,6,(DI_전체데이터!$AM$3:$AM$722)/((DI_전체데이터!$AR$3:$AR$722)="D. 균형일치형"),ROW()-13),NA())</f>
        <v>0.13030583813856988</v>
      </c>
      <c r="O173" t="e" cm="1">
        <f t="array" ref="O173">IFERROR(_xlfn.AGGREGATE(15,6,(DI_전체데이터!$AM$3:$AM$722)/((DI_전체데이터!$AR$3:$AR$722)="E. 총체적과소형"),ROW()-13),NA())</f>
        <v>#N/A</v>
      </c>
      <c r="P173" t="e" cm="1">
        <f t="array" ref="P173">IFERROR(_xlfn.AGGREGATE(15,6,(DI_전체데이터!$AM$3:$AM$722)/((DI_전체데이터!$AR$3:$AR$722)="F. ESG미성숙"),ROW()-13),NA())</f>
        <v>#N/A</v>
      </c>
    </row>
    <row r="174" spans="11:16" x14ac:dyDescent="0.3">
      <c r="K174" cm="1">
        <f t="array" ref="K174">IFERROR(_xlfn.AGGREGATE(15,6,(DI_전체데이터!$AM$3:$AM$722)/((DI_전체데이터!$AR$3:$AR$722)="A. 총체적과장형"),ROW()-13),NA())</f>
        <v>-0.47191035854605617</v>
      </c>
      <c r="L174" t="e" cm="1">
        <f t="array" ref="L174">IFERROR(_xlfn.AGGREGATE(15,6,(DI_전체데이터!$AM$3:$AM$722)/((DI_전체데이터!$AR$3:$AR$722)="B. 외부미화형"),ROW()-13),NA())</f>
        <v>#N/A</v>
      </c>
      <c r="M174" t="e" cm="1">
        <f t="array" ref="M174">IFERROR(_xlfn.AGGREGATE(15,6,(DI_전체데이터!$AM$3:$AM$722)/((DI_전체데이터!$AR$3:$AR$722)="C. 내부은폐형"),ROW()-13),NA())</f>
        <v>#N/A</v>
      </c>
      <c r="N174" cm="1">
        <f t="array" ref="N174">IFERROR(_xlfn.AGGREGATE(15,6,(DI_전체데이터!$AM$3:$AM$722)/((DI_전체데이터!$AR$3:$AR$722)="D. 균형일치형"),ROW()-13),NA())</f>
        <v>0.13782893244949534</v>
      </c>
      <c r="O174" t="e" cm="1">
        <f t="array" ref="O174">IFERROR(_xlfn.AGGREGATE(15,6,(DI_전체데이터!$AM$3:$AM$722)/((DI_전체데이터!$AR$3:$AR$722)="E. 총체적과소형"),ROW()-13),NA())</f>
        <v>#N/A</v>
      </c>
      <c r="P174" t="e" cm="1">
        <f t="array" ref="P174">IFERROR(_xlfn.AGGREGATE(15,6,(DI_전체데이터!$AM$3:$AM$722)/((DI_전체데이터!$AR$3:$AR$722)="F. ESG미성숙"),ROW()-13),NA())</f>
        <v>#N/A</v>
      </c>
    </row>
    <row r="175" spans="11:16" x14ac:dyDescent="0.3">
      <c r="K175" cm="1">
        <f t="array" ref="K175">IFERROR(_xlfn.AGGREGATE(15,6,(DI_전체데이터!$AM$3:$AM$722)/((DI_전체데이터!$AR$3:$AR$722)="A. 총체적과장형"),ROW()-13),NA())</f>
        <v>-0.47191035854605617</v>
      </c>
      <c r="L175" t="e" cm="1">
        <f t="array" ref="L175">IFERROR(_xlfn.AGGREGATE(15,6,(DI_전체데이터!$AM$3:$AM$722)/((DI_전체데이터!$AR$3:$AR$722)="B. 외부미화형"),ROW()-13),NA())</f>
        <v>#N/A</v>
      </c>
      <c r="M175" t="e" cm="1">
        <f t="array" ref="M175">IFERROR(_xlfn.AGGREGATE(15,6,(DI_전체데이터!$AM$3:$AM$722)/((DI_전체데이터!$AR$3:$AR$722)="C. 내부은폐형"),ROW()-13),NA())</f>
        <v>#N/A</v>
      </c>
      <c r="N175" cm="1">
        <f t="array" ref="N175">IFERROR(_xlfn.AGGREGATE(15,6,(DI_전체데이터!$AM$3:$AM$722)/((DI_전체데이터!$AR$3:$AR$722)="D. 균형일치형"),ROW()-13),NA())</f>
        <v>0.14099869259257192</v>
      </c>
      <c r="O175" t="e" cm="1">
        <f t="array" ref="O175">IFERROR(_xlfn.AGGREGATE(15,6,(DI_전체데이터!$AM$3:$AM$722)/((DI_전체데이터!$AR$3:$AR$722)="E. 총체적과소형"),ROW()-13),NA())</f>
        <v>#N/A</v>
      </c>
      <c r="P175" t="e" cm="1">
        <f t="array" ref="P175">IFERROR(_xlfn.AGGREGATE(15,6,(DI_전체데이터!$AM$3:$AM$722)/((DI_전체데이터!$AR$3:$AR$722)="F. ESG미성숙"),ROW()-13),NA())</f>
        <v>#N/A</v>
      </c>
    </row>
    <row r="176" spans="11:16" x14ac:dyDescent="0.3">
      <c r="K176" cm="1">
        <f t="array" ref="K176">IFERROR(_xlfn.AGGREGATE(15,6,(DI_전체데이터!$AM$3:$AM$722)/((DI_전체데이터!$AR$3:$AR$722)="A. 총체적과장형"),ROW()-13),NA())</f>
        <v>-0.45913011840727069</v>
      </c>
      <c r="L176" t="e" cm="1">
        <f t="array" ref="L176">IFERROR(_xlfn.AGGREGATE(15,6,(DI_전체데이터!$AM$3:$AM$722)/((DI_전체데이터!$AR$3:$AR$722)="B. 외부미화형"),ROW()-13),NA())</f>
        <v>#N/A</v>
      </c>
      <c r="M176" t="e" cm="1">
        <f t="array" ref="M176">IFERROR(_xlfn.AGGREGATE(15,6,(DI_전체데이터!$AM$3:$AM$722)/((DI_전체데이터!$AR$3:$AR$722)="C. 내부은폐형"),ROW()-13),NA())</f>
        <v>#N/A</v>
      </c>
      <c r="N176" cm="1">
        <f t="array" ref="N176">IFERROR(_xlfn.AGGREGATE(15,6,(DI_전체데이터!$AM$3:$AM$722)/((DI_전체데이터!$AR$3:$AR$722)="D. 균형일치형"),ROW()-13),NA())</f>
        <v>0.1429002516487653</v>
      </c>
      <c r="O176" t="e" cm="1">
        <f t="array" ref="O176">IFERROR(_xlfn.AGGREGATE(15,6,(DI_전체데이터!$AM$3:$AM$722)/((DI_전체데이터!$AR$3:$AR$722)="E. 총체적과소형"),ROW()-13),NA())</f>
        <v>#N/A</v>
      </c>
      <c r="P176" t="e" cm="1">
        <f t="array" ref="P176">IFERROR(_xlfn.AGGREGATE(15,6,(DI_전체데이터!$AM$3:$AM$722)/((DI_전체데이터!$AR$3:$AR$722)="F. ESG미성숙"),ROW()-13),NA())</f>
        <v>#N/A</v>
      </c>
    </row>
    <row r="177" spans="11:16" x14ac:dyDescent="0.3">
      <c r="K177" cm="1">
        <f t="array" ref="K177">IFERROR(_xlfn.AGGREGATE(15,6,(DI_전체데이터!$AM$3:$AM$722)/((DI_전체데이터!$AR$3:$AR$722)="A. 총체적과장형"),ROW()-13),NA())</f>
        <v>-0.45726007063051921</v>
      </c>
      <c r="L177" t="e" cm="1">
        <f t="array" ref="L177">IFERROR(_xlfn.AGGREGATE(15,6,(DI_전체데이터!$AM$3:$AM$722)/((DI_전체데이터!$AR$3:$AR$722)="B. 외부미화형"),ROW()-13),NA())</f>
        <v>#N/A</v>
      </c>
      <c r="M177" t="e" cm="1">
        <f t="array" ref="M177">IFERROR(_xlfn.AGGREGATE(15,6,(DI_전체데이터!$AM$3:$AM$722)/((DI_전체데이터!$AR$3:$AR$722)="C. 내부은폐형"),ROW()-13),NA())</f>
        <v>#N/A</v>
      </c>
      <c r="N177" cm="1">
        <f t="array" ref="N177">IFERROR(_xlfn.AGGREGATE(15,6,(DI_전체데이터!$AM$3:$AM$722)/((DI_전체데이터!$AR$3:$AR$722)="D. 균형일치형"),ROW()-13),NA())</f>
        <v>0.14772852859860397</v>
      </c>
      <c r="O177" t="e" cm="1">
        <f t="array" ref="O177">IFERROR(_xlfn.AGGREGATE(15,6,(DI_전체데이터!$AM$3:$AM$722)/((DI_전체데이터!$AR$3:$AR$722)="E. 총체적과소형"),ROW()-13),NA())</f>
        <v>#N/A</v>
      </c>
      <c r="P177" t="e" cm="1">
        <f t="array" ref="P177">IFERROR(_xlfn.AGGREGATE(15,6,(DI_전체데이터!$AM$3:$AM$722)/((DI_전체데이터!$AR$3:$AR$722)="F. ESG미성숙"),ROW()-13),NA())</f>
        <v>#N/A</v>
      </c>
    </row>
    <row r="178" spans="11:16" x14ac:dyDescent="0.3">
      <c r="K178" cm="1">
        <f t="array" ref="K178">IFERROR(_xlfn.AGGREGATE(15,6,(DI_전체데이터!$AM$3:$AM$722)/((DI_전체데이터!$AR$3:$AR$722)="A. 총체적과장형"),ROW()-13),NA())</f>
        <v>-0.4450363823050299</v>
      </c>
      <c r="L178" t="e" cm="1">
        <f t="array" ref="L178">IFERROR(_xlfn.AGGREGATE(15,6,(DI_전체데이터!$AM$3:$AM$722)/((DI_전체데이터!$AR$3:$AR$722)="B. 외부미화형"),ROW()-13),NA())</f>
        <v>#N/A</v>
      </c>
      <c r="M178" t="e" cm="1">
        <f t="array" ref="M178">IFERROR(_xlfn.AGGREGATE(15,6,(DI_전체데이터!$AM$3:$AM$722)/((DI_전체데이터!$AR$3:$AR$722)="C. 내부은폐형"),ROW()-13),NA())</f>
        <v>#N/A</v>
      </c>
      <c r="N178" cm="1">
        <f t="array" ref="N178">IFERROR(_xlfn.AGGREGATE(15,6,(DI_전체데이터!$AM$3:$AM$722)/((DI_전체데이터!$AR$3:$AR$722)="D. 균형일치형"),ROW()-13),NA())</f>
        <v>0.160339563863374</v>
      </c>
      <c r="O178" t="e" cm="1">
        <f t="array" ref="O178">IFERROR(_xlfn.AGGREGATE(15,6,(DI_전체데이터!$AM$3:$AM$722)/((DI_전체데이터!$AR$3:$AR$722)="E. 총체적과소형"),ROW()-13),NA())</f>
        <v>#N/A</v>
      </c>
      <c r="P178" t="e" cm="1">
        <f t="array" ref="P178">IFERROR(_xlfn.AGGREGATE(15,6,(DI_전체데이터!$AM$3:$AM$722)/((DI_전체데이터!$AR$3:$AR$722)="F. ESG미성숙"),ROW()-13),NA())</f>
        <v>#N/A</v>
      </c>
    </row>
    <row r="179" spans="11:16" x14ac:dyDescent="0.3">
      <c r="K179" cm="1">
        <f t="array" ref="K179">IFERROR(_xlfn.AGGREGATE(15,6,(DI_전체데이터!$AM$3:$AM$722)/((DI_전체데이터!$AR$3:$AR$722)="A. 총체적과장형"),ROW()-13),NA())</f>
        <v>-0.43148814709020455</v>
      </c>
      <c r="L179" t="e" cm="1">
        <f t="array" ref="L179">IFERROR(_xlfn.AGGREGATE(15,6,(DI_전체데이터!$AM$3:$AM$722)/((DI_전체데이터!$AR$3:$AR$722)="B. 외부미화형"),ROW()-13),NA())</f>
        <v>#N/A</v>
      </c>
      <c r="M179" t="e" cm="1">
        <f t="array" ref="M179">IFERROR(_xlfn.AGGREGATE(15,6,(DI_전체데이터!$AM$3:$AM$722)/((DI_전체데이터!$AR$3:$AR$722)="C. 내부은폐형"),ROW()-13),NA())</f>
        <v>#N/A</v>
      </c>
      <c r="N179" cm="1">
        <f t="array" ref="N179">IFERROR(_xlfn.AGGREGATE(15,6,(DI_전체데이터!$AM$3:$AM$722)/((DI_전체데이터!$AR$3:$AR$722)="D. 균형일치형"),ROW()-13),NA())</f>
        <v>0.16387642317350337</v>
      </c>
      <c r="O179" t="e" cm="1">
        <f t="array" ref="O179">IFERROR(_xlfn.AGGREGATE(15,6,(DI_전체데이터!$AM$3:$AM$722)/((DI_전체데이터!$AR$3:$AR$722)="E. 총체적과소형"),ROW()-13),NA())</f>
        <v>#N/A</v>
      </c>
      <c r="P179" t="e" cm="1">
        <f t="array" ref="P179">IFERROR(_xlfn.AGGREGATE(15,6,(DI_전체데이터!$AM$3:$AM$722)/((DI_전체데이터!$AR$3:$AR$722)="F. ESG미성숙"),ROW()-13),NA())</f>
        <v>#N/A</v>
      </c>
    </row>
    <row r="180" spans="11:16" x14ac:dyDescent="0.3">
      <c r="K180" cm="1">
        <f t="array" ref="K180">IFERROR(_xlfn.AGGREGATE(15,6,(DI_전체데이터!$AM$3:$AM$722)/((DI_전체데이터!$AR$3:$AR$722)="A. 총체적과장형"),ROW()-13),NA())</f>
        <v>-0.41974659638760026</v>
      </c>
      <c r="L180" t="e" cm="1">
        <f t="array" ref="L180">IFERROR(_xlfn.AGGREGATE(15,6,(DI_전체데이터!$AM$3:$AM$722)/((DI_전체데이터!$AR$3:$AR$722)="B. 외부미화형"),ROW()-13),NA())</f>
        <v>#N/A</v>
      </c>
      <c r="M180" t="e" cm="1">
        <f t="array" ref="M180">IFERROR(_xlfn.AGGREGATE(15,6,(DI_전체데이터!$AM$3:$AM$722)/((DI_전체데이터!$AR$3:$AR$722)="C. 내부은폐형"),ROW()-13),NA())</f>
        <v>#N/A</v>
      </c>
      <c r="N180" cm="1">
        <f t="array" ref="N180">IFERROR(_xlfn.AGGREGATE(15,6,(DI_전체데이터!$AM$3:$AM$722)/((DI_전체데이터!$AR$3:$AR$722)="D. 균형일치형"),ROW()-13),NA())</f>
        <v>0.17249021964199696</v>
      </c>
      <c r="O180" t="e" cm="1">
        <f t="array" ref="O180">IFERROR(_xlfn.AGGREGATE(15,6,(DI_전체데이터!$AM$3:$AM$722)/((DI_전체데이터!$AR$3:$AR$722)="E. 총체적과소형"),ROW()-13),NA())</f>
        <v>#N/A</v>
      </c>
      <c r="P180" t="e" cm="1">
        <f t="array" ref="P180">IFERROR(_xlfn.AGGREGATE(15,6,(DI_전체데이터!$AM$3:$AM$722)/((DI_전체데이터!$AR$3:$AR$722)="F. ESG미성숙"),ROW()-13),NA())</f>
        <v>#N/A</v>
      </c>
    </row>
    <row r="181" spans="11:16" x14ac:dyDescent="0.3">
      <c r="K181" cm="1">
        <f t="array" ref="K181">IFERROR(_xlfn.AGGREGATE(15,6,(DI_전체데이터!$AM$3:$AM$722)/((DI_전체데이터!$AR$3:$AR$722)="A. 총체적과장형"),ROW()-13),NA())</f>
        <v>-0.41836399897175264</v>
      </c>
      <c r="L181" t="e" cm="1">
        <f t="array" ref="L181">IFERROR(_xlfn.AGGREGATE(15,6,(DI_전체데이터!$AM$3:$AM$722)/((DI_전체데이터!$AR$3:$AR$722)="B. 외부미화형"),ROW()-13),NA())</f>
        <v>#N/A</v>
      </c>
      <c r="M181" t="e" cm="1">
        <f t="array" ref="M181">IFERROR(_xlfn.AGGREGATE(15,6,(DI_전체데이터!$AM$3:$AM$722)/((DI_전체데이터!$AR$3:$AR$722)="C. 내부은폐형"),ROW()-13),NA())</f>
        <v>#N/A</v>
      </c>
      <c r="N181" cm="1">
        <f t="array" ref="N181">IFERROR(_xlfn.AGGREGATE(15,6,(DI_전체데이터!$AM$3:$AM$722)/((DI_전체데이터!$AR$3:$AR$722)="D. 균형일치형"),ROW()-13),NA())</f>
        <v>0.17616606585441119</v>
      </c>
      <c r="O181" t="e" cm="1">
        <f t="array" ref="O181">IFERROR(_xlfn.AGGREGATE(15,6,(DI_전체데이터!$AM$3:$AM$722)/((DI_전체데이터!$AR$3:$AR$722)="E. 총체적과소형"),ROW()-13),NA())</f>
        <v>#N/A</v>
      </c>
      <c r="P181" t="e" cm="1">
        <f t="array" ref="P181">IFERROR(_xlfn.AGGREGATE(15,6,(DI_전체데이터!$AM$3:$AM$722)/((DI_전체데이터!$AR$3:$AR$722)="F. ESG미성숙"),ROW()-13),NA())</f>
        <v>#N/A</v>
      </c>
    </row>
    <row r="182" spans="11:16" x14ac:dyDescent="0.3">
      <c r="K182" cm="1">
        <f t="array" ref="K182">IFERROR(_xlfn.AGGREGATE(15,6,(DI_전체데이터!$AM$3:$AM$722)/((DI_전체데이터!$AR$3:$AR$722)="A. 총체적과장형"),ROW()-13),NA())</f>
        <v>-0.41560237317056781</v>
      </c>
      <c r="L182" t="e" cm="1">
        <f t="array" ref="L182">IFERROR(_xlfn.AGGREGATE(15,6,(DI_전체데이터!$AM$3:$AM$722)/((DI_전체데이터!$AR$3:$AR$722)="B. 외부미화형"),ROW()-13),NA())</f>
        <v>#N/A</v>
      </c>
      <c r="M182" t="e" cm="1">
        <f t="array" ref="M182">IFERROR(_xlfn.AGGREGATE(15,6,(DI_전체데이터!$AM$3:$AM$722)/((DI_전체데이터!$AR$3:$AR$722)="C. 내부은폐형"),ROW()-13),NA())</f>
        <v>#N/A</v>
      </c>
      <c r="N182" cm="1">
        <f t="array" ref="N182">IFERROR(_xlfn.AGGREGATE(15,6,(DI_전체데이터!$AM$3:$AM$722)/((DI_전체데이터!$AR$3:$AR$722)="D. 균형일치형"),ROW()-13),NA())</f>
        <v>0.17616606585441119</v>
      </c>
      <c r="O182" t="e" cm="1">
        <f t="array" ref="O182">IFERROR(_xlfn.AGGREGATE(15,6,(DI_전체데이터!$AM$3:$AM$722)/((DI_전체데이터!$AR$3:$AR$722)="E. 총체적과소형"),ROW()-13),NA())</f>
        <v>#N/A</v>
      </c>
      <c r="P182" t="e" cm="1">
        <f t="array" ref="P182">IFERROR(_xlfn.AGGREGATE(15,6,(DI_전체데이터!$AM$3:$AM$722)/((DI_전체데이터!$AR$3:$AR$722)="F. ESG미성숙"),ROW()-13),NA())</f>
        <v>#N/A</v>
      </c>
    </row>
    <row r="183" spans="11:16" x14ac:dyDescent="0.3">
      <c r="K183" cm="1">
        <f t="array" ref="K183">IFERROR(_xlfn.AGGREGATE(15,6,(DI_전체데이터!$AM$3:$AM$722)/((DI_전체데이터!$AR$3:$AR$722)="A. 총체적과장형"),ROW()-13),NA())</f>
        <v>-0.41526709068947376</v>
      </c>
      <c r="L183" t="e" cm="1">
        <f t="array" ref="L183">IFERROR(_xlfn.AGGREGATE(15,6,(DI_전체데이터!$AM$3:$AM$722)/((DI_전체데이터!$AR$3:$AR$722)="B. 외부미화형"),ROW()-13),NA())</f>
        <v>#N/A</v>
      </c>
      <c r="M183" t="e" cm="1">
        <f t="array" ref="M183">IFERROR(_xlfn.AGGREGATE(15,6,(DI_전체데이터!$AM$3:$AM$722)/((DI_전체데이터!$AR$3:$AR$722)="C. 내부은폐형"),ROW()-13),NA())</f>
        <v>#N/A</v>
      </c>
      <c r="N183" cm="1">
        <f t="array" ref="N183">IFERROR(_xlfn.AGGREGATE(15,6,(DI_전체데이터!$AM$3:$AM$722)/((DI_전체데이터!$AR$3:$AR$722)="D. 균형일치형"),ROW()-13),NA())</f>
        <v>0.17616606585441119</v>
      </c>
      <c r="O183" t="e" cm="1">
        <f t="array" ref="O183">IFERROR(_xlfn.AGGREGATE(15,6,(DI_전체데이터!$AM$3:$AM$722)/((DI_전체데이터!$AR$3:$AR$722)="E. 총체적과소형"),ROW()-13),NA())</f>
        <v>#N/A</v>
      </c>
      <c r="P183" t="e" cm="1">
        <f t="array" ref="P183">IFERROR(_xlfn.AGGREGATE(15,6,(DI_전체데이터!$AM$3:$AM$722)/((DI_전체데이터!$AR$3:$AR$722)="F. ESG미성숙"),ROW()-13),NA())</f>
        <v>#N/A</v>
      </c>
    </row>
    <row r="184" spans="11:16" x14ac:dyDescent="0.3">
      <c r="K184" cm="1">
        <f t="array" ref="K184">IFERROR(_xlfn.AGGREGATE(15,6,(DI_전체데이터!$AM$3:$AM$722)/((DI_전체데이터!$AR$3:$AR$722)="A. 총체적과장형"),ROW()-13),NA())</f>
        <v>-0.41403933560541228</v>
      </c>
      <c r="L184" t="e" cm="1">
        <f t="array" ref="L184">IFERROR(_xlfn.AGGREGATE(15,6,(DI_전체데이터!$AM$3:$AM$722)/((DI_전체데이터!$AR$3:$AR$722)="B. 외부미화형"),ROW()-13),NA())</f>
        <v>#N/A</v>
      </c>
      <c r="M184" t="e" cm="1">
        <f t="array" ref="M184">IFERROR(_xlfn.AGGREGATE(15,6,(DI_전체데이터!$AM$3:$AM$722)/((DI_전체데이터!$AR$3:$AR$722)="C. 내부은폐형"),ROW()-13),NA())</f>
        <v>#N/A</v>
      </c>
      <c r="N184" cm="1">
        <f t="array" ref="N184">IFERROR(_xlfn.AGGREGATE(15,6,(DI_전체데이터!$AM$3:$AM$722)/((DI_전체데이터!$AR$3:$AR$722)="D. 균형일치형"),ROW()-13),NA())</f>
        <v>0.17616606585441119</v>
      </c>
      <c r="O184" t="e" cm="1">
        <f t="array" ref="O184">IFERROR(_xlfn.AGGREGATE(15,6,(DI_전체데이터!$AM$3:$AM$722)/((DI_전체데이터!$AR$3:$AR$722)="E. 총체적과소형"),ROW()-13),NA())</f>
        <v>#N/A</v>
      </c>
      <c r="P184" t="e" cm="1">
        <f t="array" ref="P184">IFERROR(_xlfn.AGGREGATE(15,6,(DI_전체데이터!$AM$3:$AM$722)/((DI_전체데이터!$AR$3:$AR$722)="F. ESG미성숙"),ROW()-13),NA())</f>
        <v>#N/A</v>
      </c>
    </row>
    <row r="185" spans="11:16" x14ac:dyDescent="0.3">
      <c r="K185" cm="1">
        <f t="array" ref="K185">IFERROR(_xlfn.AGGREGATE(15,6,(DI_전체데이터!$AM$3:$AM$722)/((DI_전체데이터!$AR$3:$AR$722)="A. 총체적과장형"),ROW()-13),NA())</f>
        <v>-0.40742134621363812</v>
      </c>
      <c r="L185" t="e" cm="1">
        <f t="array" ref="L185">IFERROR(_xlfn.AGGREGATE(15,6,(DI_전체데이터!$AM$3:$AM$722)/((DI_전체데이터!$AR$3:$AR$722)="B. 외부미화형"),ROW()-13),NA())</f>
        <v>#N/A</v>
      </c>
      <c r="M185" t="e" cm="1">
        <f t="array" ref="M185">IFERROR(_xlfn.AGGREGATE(15,6,(DI_전체데이터!$AM$3:$AM$722)/((DI_전체데이터!$AR$3:$AR$722)="C. 내부은폐형"),ROW()-13),NA())</f>
        <v>#N/A</v>
      </c>
      <c r="N185" cm="1">
        <f t="array" ref="N185">IFERROR(_xlfn.AGGREGATE(15,6,(DI_전체데이터!$AM$3:$AM$722)/((DI_전체데이터!$AR$3:$AR$722)="D. 균형일치형"),ROW()-13),NA())</f>
        <v>0.17616606585441119</v>
      </c>
      <c r="O185" t="e" cm="1">
        <f t="array" ref="O185">IFERROR(_xlfn.AGGREGATE(15,6,(DI_전체데이터!$AM$3:$AM$722)/((DI_전체데이터!$AR$3:$AR$722)="E. 총체적과소형"),ROW()-13),NA())</f>
        <v>#N/A</v>
      </c>
      <c r="P185" t="e" cm="1">
        <f t="array" ref="P185">IFERROR(_xlfn.AGGREGATE(15,6,(DI_전체데이터!$AM$3:$AM$722)/((DI_전체데이터!$AR$3:$AR$722)="F. ESG미성숙"),ROW()-13),NA())</f>
        <v>#N/A</v>
      </c>
    </row>
    <row r="186" spans="11:16" x14ac:dyDescent="0.3">
      <c r="K186" cm="1">
        <f t="array" ref="K186">IFERROR(_xlfn.AGGREGATE(15,6,(DI_전체데이터!$AM$3:$AM$722)/((DI_전체데이터!$AR$3:$AR$722)="A. 총체적과장형"),ROW()-13),NA())</f>
        <v>-0.3991840624238514</v>
      </c>
      <c r="L186" t="e" cm="1">
        <f t="array" ref="L186">IFERROR(_xlfn.AGGREGATE(15,6,(DI_전체데이터!$AM$3:$AM$722)/((DI_전체데이터!$AR$3:$AR$722)="B. 외부미화형"),ROW()-13),NA())</f>
        <v>#N/A</v>
      </c>
      <c r="M186" t="e" cm="1">
        <f t="array" ref="M186">IFERROR(_xlfn.AGGREGATE(15,6,(DI_전체데이터!$AM$3:$AM$722)/((DI_전체데이터!$AR$3:$AR$722)="C. 내부은폐형"),ROW()-13),NA())</f>
        <v>#N/A</v>
      </c>
      <c r="N186" cm="1">
        <f t="array" ref="N186">IFERROR(_xlfn.AGGREGATE(15,6,(DI_전체데이터!$AM$3:$AM$722)/((DI_전체데이터!$AR$3:$AR$722)="D. 균형일치형"),ROW()-13),NA())</f>
        <v>0.17616606585441119</v>
      </c>
      <c r="O186" t="e" cm="1">
        <f t="array" ref="O186">IFERROR(_xlfn.AGGREGATE(15,6,(DI_전체데이터!$AM$3:$AM$722)/((DI_전체데이터!$AR$3:$AR$722)="E. 총체적과소형"),ROW()-13),NA())</f>
        <v>#N/A</v>
      </c>
      <c r="P186" t="e" cm="1">
        <f t="array" ref="P186">IFERROR(_xlfn.AGGREGATE(15,6,(DI_전체데이터!$AM$3:$AM$722)/((DI_전체데이터!$AR$3:$AR$722)="F. ESG미성숙"),ROW()-13),NA())</f>
        <v>#N/A</v>
      </c>
    </row>
    <row r="187" spans="11:16" x14ac:dyDescent="0.3">
      <c r="K187" cm="1">
        <f t="array" ref="K187">IFERROR(_xlfn.AGGREGATE(15,6,(DI_전체데이터!$AM$3:$AM$722)/((DI_전체데이터!$AR$3:$AR$722)="A. 총체적과장형"),ROW()-13),NA())</f>
        <v>-0.39739619101683948</v>
      </c>
      <c r="L187" t="e" cm="1">
        <f t="array" ref="L187">IFERROR(_xlfn.AGGREGATE(15,6,(DI_전체데이터!$AM$3:$AM$722)/((DI_전체데이터!$AR$3:$AR$722)="B. 외부미화형"),ROW()-13),NA())</f>
        <v>#N/A</v>
      </c>
      <c r="M187" t="e" cm="1">
        <f t="array" ref="M187">IFERROR(_xlfn.AGGREGATE(15,6,(DI_전체데이터!$AM$3:$AM$722)/((DI_전체데이터!$AR$3:$AR$722)="C. 내부은폐형"),ROW()-13),NA())</f>
        <v>#N/A</v>
      </c>
      <c r="N187" cm="1">
        <f t="array" ref="N187">IFERROR(_xlfn.AGGREGATE(15,6,(DI_전체데이터!$AM$3:$AM$722)/((DI_전체데이터!$AR$3:$AR$722)="D. 균형일치형"),ROW()-13),NA())</f>
        <v>0.17616606585441119</v>
      </c>
      <c r="O187" t="e" cm="1">
        <f t="array" ref="O187">IFERROR(_xlfn.AGGREGATE(15,6,(DI_전체데이터!$AM$3:$AM$722)/((DI_전체데이터!$AR$3:$AR$722)="E. 총체적과소형"),ROW()-13),NA())</f>
        <v>#N/A</v>
      </c>
      <c r="P187" t="e" cm="1">
        <f t="array" ref="P187">IFERROR(_xlfn.AGGREGATE(15,6,(DI_전체데이터!$AM$3:$AM$722)/((DI_전체데이터!$AR$3:$AR$722)="F. ESG미성숙"),ROW()-13),NA())</f>
        <v>#N/A</v>
      </c>
    </row>
    <row r="188" spans="11:16" x14ac:dyDescent="0.3">
      <c r="K188" cm="1">
        <f t="array" ref="K188">IFERROR(_xlfn.AGGREGATE(15,6,(DI_전체데이터!$AM$3:$AM$722)/((DI_전체데이터!$AR$3:$AR$722)="A. 총체적과장형"),ROW()-13),NA())</f>
        <v>-0.3906197978220749</v>
      </c>
      <c r="L188" t="e" cm="1">
        <f t="array" ref="L188">IFERROR(_xlfn.AGGREGATE(15,6,(DI_전체데이터!$AM$3:$AM$722)/((DI_전체데이터!$AR$3:$AR$722)="B. 외부미화형"),ROW()-13),NA())</f>
        <v>#N/A</v>
      </c>
      <c r="M188" t="e" cm="1">
        <f t="array" ref="M188">IFERROR(_xlfn.AGGREGATE(15,6,(DI_전체데이터!$AM$3:$AM$722)/((DI_전체데이터!$AR$3:$AR$722)="C. 내부은폐형"),ROW()-13),NA())</f>
        <v>#N/A</v>
      </c>
      <c r="N188" cm="1">
        <f t="array" ref="N188">IFERROR(_xlfn.AGGREGATE(15,6,(DI_전체데이터!$AM$3:$AM$722)/((DI_전체데이터!$AR$3:$AR$722)="D. 균형일치형"),ROW()-13),NA())</f>
        <v>0.17616606585441119</v>
      </c>
      <c r="O188" t="e" cm="1">
        <f t="array" ref="O188">IFERROR(_xlfn.AGGREGATE(15,6,(DI_전체데이터!$AM$3:$AM$722)/((DI_전체데이터!$AR$3:$AR$722)="E. 총체적과소형"),ROW()-13),NA())</f>
        <v>#N/A</v>
      </c>
      <c r="P188" t="e" cm="1">
        <f t="array" ref="P188">IFERROR(_xlfn.AGGREGATE(15,6,(DI_전체데이터!$AM$3:$AM$722)/((DI_전체데이터!$AR$3:$AR$722)="F. ESG미성숙"),ROW()-13),NA())</f>
        <v>#N/A</v>
      </c>
    </row>
    <row r="189" spans="11:16" x14ac:dyDescent="0.3">
      <c r="K189" cm="1">
        <f t="array" ref="K189">IFERROR(_xlfn.AGGREGATE(15,6,(DI_전체데이터!$AM$3:$AM$722)/((DI_전체데이터!$AR$3:$AR$722)="A. 총체적과장형"),ROW()-13),NA())</f>
        <v>-0.38844776590650881</v>
      </c>
      <c r="L189" t="e" cm="1">
        <f t="array" ref="L189">IFERROR(_xlfn.AGGREGATE(15,6,(DI_전체데이터!$AM$3:$AM$722)/((DI_전체데이터!$AR$3:$AR$722)="B. 외부미화형"),ROW()-13),NA())</f>
        <v>#N/A</v>
      </c>
      <c r="M189" t="e" cm="1">
        <f t="array" ref="M189">IFERROR(_xlfn.AGGREGATE(15,6,(DI_전체데이터!$AM$3:$AM$722)/((DI_전체데이터!$AR$3:$AR$722)="C. 내부은폐형"),ROW()-13),NA())</f>
        <v>#N/A</v>
      </c>
      <c r="N189" cm="1">
        <f t="array" ref="N189">IFERROR(_xlfn.AGGREGATE(15,6,(DI_전체데이터!$AM$3:$AM$722)/((DI_전체데이터!$AR$3:$AR$722)="D. 균형일치형"),ROW()-13),NA())</f>
        <v>0.17616606585441119</v>
      </c>
      <c r="O189" t="e" cm="1">
        <f t="array" ref="O189">IFERROR(_xlfn.AGGREGATE(15,6,(DI_전체데이터!$AM$3:$AM$722)/((DI_전체데이터!$AR$3:$AR$722)="E. 총체적과소형"),ROW()-13),NA())</f>
        <v>#N/A</v>
      </c>
      <c r="P189" t="e" cm="1">
        <f t="array" ref="P189">IFERROR(_xlfn.AGGREGATE(15,6,(DI_전체데이터!$AM$3:$AM$722)/((DI_전체데이터!$AR$3:$AR$722)="F. ESG미성숙"),ROW()-13),NA())</f>
        <v>#N/A</v>
      </c>
    </row>
    <row r="190" spans="11:16" x14ac:dyDescent="0.3">
      <c r="K190" cm="1">
        <f t="array" ref="K190">IFERROR(_xlfn.AGGREGATE(15,6,(DI_전체데이터!$AM$3:$AM$722)/((DI_전체데이터!$AR$3:$AR$722)="A. 총체적과장형"),ROW()-13),NA())</f>
        <v>-0.37449280629954762</v>
      </c>
      <c r="L190" t="e" cm="1">
        <f t="array" ref="L190">IFERROR(_xlfn.AGGREGATE(15,6,(DI_전체데이터!$AM$3:$AM$722)/((DI_전체데이터!$AR$3:$AR$722)="B. 외부미화형"),ROW()-13),NA())</f>
        <v>#N/A</v>
      </c>
      <c r="M190" t="e" cm="1">
        <f t="array" ref="M190">IFERROR(_xlfn.AGGREGATE(15,6,(DI_전체데이터!$AM$3:$AM$722)/((DI_전체데이터!$AR$3:$AR$722)="C. 내부은폐형"),ROW()-13),NA())</f>
        <v>#N/A</v>
      </c>
      <c r="N190" cm="1">
        <f t="array" ref="N190">IFERROR(_xlfn.AGGREGATE(15,6,(DI_전체데이터!$AM$3:$AM$722)/((DI_전체데이터!$AR$3:$AR$722)="D. 균형일치형"),ROW()-13),NA())</f>
        <v>0.17616606585441119</v>
      </c>
      <c r="O190" t="e" cm="1">
        <f t="array" ref="O190">IFERROR(_xlfn.AGGREGATE(15,6,(DI_전체데이터!$AM$3:$AM$722)/((DI_전체데이터!$AR$3:$AR$722)="E. 총체적과소형"),ROW()-13),NA())</f>
        <v>#N/A</v>
      </c>
      <c r="P190" t="e" cm="1">
        <f t="array" ref="P190">IFERROR(_xlfn.AGGREGATE(15,6,(DI_전체데이터!$AM$3:$AM$722)/((DI_전체데이터!$AR$3:$AR$722)="F. ESG미성숙"),ROW()-13),NA())</f>
        <v>#N/A</v>
      </c>
    </row>
    <row r="191" spans="11:16" x14ac:dyDescent="0.3">
      <c r="K191" cm="1">
        <f t="array" ref="K191">IFERROR(_xlfn.AGGREGATE(15,6,(DI_전체데이터!$AM$3:$AM$722)/((DI_전체데이터!$AR$3:$AR$722)="A. 총체적과장형"),ROW()-13),NA())</f>
        <v>-0.37078158631463731</v>
      </c>
      <c r="L191" t="e" cm="1">
        <f t="array" ref="L191">IFERROR(_xlfn.AGGREGATE(15,6,(DI_전체데이터!$AM$3:$AM$722)/((DI_전체데이터!$AR$3:$AR$722)="B. 외부미화형"),ROW()-13),NA())</f>
        <v>#N/A</v>
      </c>
      <c r="M191" t="e" cm="1">
        <f t="array" ref="M191">IFERROR(_xlfn.AGGREGATE(15,6,(DI_전체데이터!$AM$3:$AM$722)/((DI_전체데이터!$AR$3:$AR$722)="C. 내부은폐형"),ROW()-13),NA())</f>
        <v>#N/A</v>
      </c>
      <c r="N191" cm="1">
        <f t="array" ref="N191">IFERROR(_xlfn.AGGREGATE(15,6,(DI_전체데이터!$AM$3:$AM$722)/((DI_전체데이터!$AR$3:$AR$722)="D. 균형일치형"),ROW()-13),NA())</f>
        <v>0.17703929425624373</v>
      </c>
      <c r="O191" t="e" cm="1">
        <f t="array" ref="O191">IFERROR(_xlfn.AGGREGATE(15,6,(DI_전체데이터!$AM$3:$AM$722)/((DI_전체데이터!$AR$3:$AR$722)="E. 총체적과소형"),ROW()-13),NA())</f>
        <v>#N/A</v>
      </c>
      <c r="P191" t="e" cm="1">
        <f t="array" ref="P191">IFERROR(_xlfn.AGGREGATE(15,6,(DI_전체데이터!$AM$3:$AM$722)/((DI_전체데이터!$AR$3:$AR$722)="F. ESG미성숙"),ROW()-13),NA())</f>
        <v>#N/A</v>
      </c>
    </row>
    <row r="192" spans="11:16" x14ac:dyDescent="0.3">
      <c r="K192" cm="1">
        <f t="array" ref="K192">IFERROR(_xlfn.AGGREGATE(15,6,(DI_전체데이터!$AM$3:$AM$722)/((DI_전체데이터!$AR$3:$AR$722)="A. 총체적과장형"),ROW()-13),NA())</f>
        <v>-0.37006750646784276</v>
      </c>
      <c r="L192" t="e" cm="1">
        <f t="array" ref="L192">IFERROR(_xlfn.AGGREGATE(15,6,(DI_전체데이터!$AM$3:$AM$722)/((DI_전체데이터!$AR$3:$AR$722)="B. 외부미화형"),ROW()-13),NA())</f>
        <v>#N/A</v>
      </c>
      <c r="M192" t="e" cm="1">
        <f t="array" ref="M192">IFERROR(_xlfn.AGGREGATE(15,6,(DI_전체데이터!$AM$3:$AM$722)/((DI_전체데이터!$AR$3:$AR$722)="C. 내부은폐형"),ROW()-13),NA())</f>
        <v>#N/A</v>
      </c>
      <c r="N192" cm="1">
        <f t="array" ref="N192">IFERROR(_xlfn.AGGREGATE(15,6,(DI_전체데이터!$AM$3:$AM$722)/((DI_전체데이터!$AR$3:$AR$722)="D. 균형일치형"),ROW()-13),NA())</f>
        <v>0.18915738780786207</v>
      </c>
      <c r="O192" t="e" cm="1">
        <f t="array" ref="O192">IFERROR(_xlfn.AGGREGATE(15,6,(DI_전체데이터!$AM$3:$AM$722)/((DI_전체데이터!$AR$3:$AR$722)="E. 총체적과소형"),ROW()-13),NA())</f>
        <v>#N/A</v>
      </c>
      <c r="P192" t="e" cm="1">
        <f t="array" ref="P192">IFERROR(_xlfn.AGGREGATE(15,6,(DI_전체데이터!$AM$3:$AM$722)/((DI_전체데이터!$AR$3:$AR$722)="F. ESG미성숙"),ROW()-13),NA())</f>
        <v>#N/A</v>
      </c>
    </row>
    <row r="193" spans="11:16" x14ac:dyDescent="0.3">
      <c r="K193" cm="1">
        <f t="array" ref="K193">IFERROR(_xlfn.AGGREGATE(15,6,(DI_전체데이터!$AM$3:$AM$722)/((DI_전체데이터!$AR$3:$AR$722)="A. 총체적과장형"),ROW()-13),NA())</f>
        <v>-0.36347548147459063</v>
      </c>
      <c r="L193" t="e" cm="1">
        <f t="array" ref="L193">IFERROR(_xlfn.AGGREGATE(15,6,(DI_전체데이터!$AM$3:$AM$722)/((DI_전체데이터!$AR$3:$AR$722)="B. 외부미화형"),ROW()-13),NA())</f>
        <v>#N/A</v>
      </c>
      <c r="M193" t="e" cm="1">
        <f t="array" ref="M193">IFERROR(_xlfn.AGGREGATE(15,6,(DI_전체데이터!$AM$3:$AM$722)/((DI_전체데이터!$AR$3:$AR$722)="C. 내부은폐형"),ROW()-13),NA())</f>
        <v>#N/A</v>
      </c>
      <c r="N193" cm="1">
        <f t="array" ref="N193">IFERROR(_xlfn.AGGREGATE(15,6,(DI_전체데이터!$AM$3:$AM$722)/((DI_전체데이터!$AR$3:$AR$722)="D. 균형일치형"),ROW()-13),NA())</f>
        <v>0.19658029275522843</v>
      </c>
      <c r="O193" t="e" cm="1">
        <f t="array" ref="O193">IFERROR(_xlfn.AGGREGATE(15,6,(DI_전체데이터!$AM$3:$AM$722)/((DI_전체데이터!$AR$3:$AR$722)="E. 총체적과소형"),ROW()-13),NA())</f>
        <v>#N/A</v>
      </c>
      <c r="P193" t="e" cm="1">
        <f t="array" ref="P193">IFERROR(_xlfn.AGGREGATE(15,6,(DI_전체데이터!$AM$3:$AM$722)/((DI_전체데이터!$AR$3:$AR$722)="F. ESG미성숙"),ROW()-13),NA())</f>
        <v>#N/A</v>
      </c>
    </row>
    <row r="194" spans="11:16" x14ac:dyDescent="0.3">
      <c r="K194" cm="1">
        <f t="array" ref="K194">IFERROR(_xlfn.AGGREGATE(15,6,(DI_전체데이터!$AM$3:$AM$722)/((DI_전체데이터!$AR$3:$AR$722)="A. 총체적과장형"),ROW()-13),NA())</f>
        <v>-0.35265214950402168</v>
      </c>
      <c r="L194" t="e" cm="1">
        <f t="array" ref="L194">IFERROR(_xlfn.AGGREGATE(15,6,(DI_전체데이터!$AM$3:$AM$722)/((DI_전체데이터!$AR$3:$AR$722)="B. 외부미화형"),ROW()-13),NA())</f>
        <v>#N/A</v>
      </c>
      <c r="M194" t="e" cm="1">
        <f t="array" ref="M194">IFERROR(_xlfn.AGGREGATE(15,6,(DI_전체데이터!$AM$3:$AM$722)/((DI_전체데이터!$AR$3:$AR$722)="C. 내부은폐형"),ROW()-13),NA())</f>
        <v>#N/A</v>
      </c>
      <c r="N194" cm="1">
        <f t="array" ref="N194">IFERROR(_xlfn.AGGREGATE(15,6,(DI_전체데이터!$AM$3:$AM$722)/((DI_전체데이터!$AR$3:$AR$722)="D. 균형일치형"),ROW()-13),NA())</f>
        <v>0.21382307585303759</v>
      </c>
      <c r="O194" t="e" cm="1">
        <f t="array" ref="O194">IFERROR(_xlfn.AGGREGATE(15,6,(DI_전체데이터!$AM$3:$AM$722)/((DI_전체데이터!$AR$3:$AR$722)="E. 총체적과소형"),ROW()-13),NA())</f>
        <v>#N/A</v>
      </c>
      <c r="P194" t="e" cm="1">
        <f t="array" ref="P194">IFERROR(_xlfn.AGGREGATE(15,6,(DI_전체데이터!$AM$3:$AM$722)/((DI_전체데이터!$AR$3:$AR$722)="F. ESG미성숙"),ROW()-13),NA())</f>
        <v>#N/A</v>
      </c>
    </row>
    <row r="195" spans="11:16" x14ac:dyDescent="0.3">
      <c r="K195" cm="1">
        <f t="array" ref="K195">IFERROR(_xlfn.AGGREGATE(15,6,(DI_전체데이터!$AM$3:$AM$722)/((DI_전체데이터!$AR$3:$AR$722)="A. 총체적과장형"),ROW()-13),NA())</f>
        <v>-0.3444710119304436</v>
      </c>
      <c r="L195" t="e" cm="1">
        <f t="array" ref="L195">IFERROR(_xlfn.AGGREGATE(15,6,(DI_전체데이터!$AM$3:$AM$722)/((DI_전체데이터!$AR$3:$AR$722)="B. 외부미화형"),ROW()-13),NA())</f>
        <v>#N/A</v>
      </c>
      <c r="M195" t="e" cm="1">
        <f t="array" ref="M195">IFERROR(_xlfn.AGGREGATE(15,6,(DI_전체데이터!$AM$3:$AM$722)/((DI_전체데이터!$AR$3:$AR$722)="C. 내부은폐형"),ROW()-13),NA())</f>
        <v>#N/A</v>
      </c>
      <c r="N195" cm="1">
        <f t="array" ref="N195">IFERROR(_xlfn.AGGREGATE(15,6,(DI_전체데이터!$AM$3:$AM$722)/((DI_전체데이터!$AR$3:$AR$722)="D. 균형일치형"),ROW()-13),NA())</f>
        <v>0.2176678332841635</v>
      </c>
      <c r="O195" t="e" cm="1">
        <f t="array" ref="O195">IFERROR(_xlfn.AGGREGATE(15,6,(DI_전체데이터!$AM$3:$AM$722)/((DI_전체데이터!$AR$3:$AR$722)="E. 총체적과소형"),ROW()-13),NA())</f>
        <v>#N/A</v>
      </c>
      <c r="P195" t="e" cm="1">
        <f t="array" ref="P195">IFERROR(_xlfn.AGGREGATE(15,6,(DI_전체데이터!$AM$3:$AM$722)/((DI_전체데이터!$AR$3:$AR$722)="F. ESG미성숙"),ROW()-13),NA())</f>
        <v>#N/A</v>
      </c>
    </row>
    <row r="196" spans="11:16" x14ac:dyDescent="0.3">
      <c r="K196" cm="1">
        <f t="array" ref="K196">IFERROR(_xlfn.AGGREGATE(15,6,(DI_전체데이터!$AM$3:$AM$722)/((DI_전체데이터!$AR$3:$AR$722)="A. 총체적과장형"),ROW()-13),NA())</f>
        <v>-0.32422388131998792</v>
      </c>
      <c r="L196" t="e" cm="1">
        <f t="array" ref="L196">IFERROR(_xlfn.AGGREGATE(15,6,(DI_전체데이터!$AM$3:$AM$722)/((DI_전체데이터!$AR$3:$AR$722)="B. 외부미화형"),ROW()-13),NA())</f>
        <v>#N/A</v>
      </c>
      <c r="M196" t="e" cm="1">
        <f t="array" ref="M196">IFERROR(_xlfn.AGGREGATE(15,6,(DI_전체데이터!$AM$3:$AM$722)/((DI_전체데이터!$AR$3:$AR$722)="C. 내부은폐형"),ROW()-13),NA())</f>
        <v>#N/A</v>
      </c>
      <c r="N196" cm="1">
        <f t="array" ref="N196">IFERROR(_xlfn.AGGREGATE(15,6,(DI_전체데이터!$AM$3:$AM$722)/((DI_전체데이터!$AR$3:$AR$722)="D. 균형일치형"),ROW()-13),NA())</f>
        <v>0.22485954233560046</v>
      </c>
      <c r="O196" t="e" cm="1">
        <f t="array" ref="O196">IFERROR(_xlfn.AGGREGATE(15,6,(DI_전체데이터!$AM$3:$AM$722)/((DI_전체데이터!$AR$3:$AR$722)="E. 총체적과소형"),ROW()-13),NA())</f>
        <v>#N/A</v>
      </c>
      <c r="P196" t="e" cm="1">
        <f t="array" ref="P196">IFERROR(_xlfn.AGGREGATE(15,6,(DI_전체데이터!$AM$3:$AM$722)/((DI_전체데이터!$AR$3:$AR$722)="F. ESG미성숙"),ROW()-13),NA())</f>
        <v>#N/A</v>
      </c>
    </row>
    <row r="197" spans="11:16" x14ac:dyDescent="0.3">
      <c r="K197" cm="1">
        <f t="array" ref="K197">IFERROR(_xlfn.AGGREGATE(15,6,(DI_전체데이터!$AM$3:$AM$722)/((DI_전체데이터!$AR$3:$AR$722)="A. 총체적과장형"),ROW()-13),NA())</f>
        <v>-0.31622776601683722</v>
      </c>
      <c r="L197" t="e" cm="1">
        <f t="array" ref="L197">IFERROR(_xlfn.AGGREGATE(15,6,(DI_전체데이터!$AM$3:$AM$722)/((DI_전체데이터!$AR$3:$AR$722)="B. 외부미화형"),ROW()-13),NA())</f>
        <v>#N/A</v>
      </c>
      <c r="M197" t="e" cm="1">
        <f t="array" ref="M197">IFERROR(_xlfn.AGGREGATE(15,6,(DI_전체데이터!$AM$3:$AM$722)/((DI_전체데이터!$AR$3:$AR$722)="C. 내부은폐형"),ROW()-13),NA())</f>
        <v>#N/A</v>
      </c>
      <c r="N197" cm="1">
        <f t="array" ref="N197">IFERROR(_xlfn.AGGREGATE(15,6,(DI_전체데이터!$AM$3:$AM$722)/((DI_전체데이터!$AR$3:$AR$722)="D. 균형일치형"),ROW()-13),NA())</f>
        <v>0.23921692401309982</v>
      </c>
      <c r="O197" t="e" cm="1">
        <f t="array" ref="O197">IFERROR(_xlfn.AGGREGATE(15,6,(DI_전체데이터!$AM$3:$AM$722)/((DI_전체데이터!$AR$3:$AR$722)="E. 총체적과소형"),ROW()-13),NA())</f>
        <v>#N/A</v>
      </c>
      <c r="P197" t="e" cm="1">
        <f t="array" ref="P197">IFERROR(_xlfn.AGGREGATE(15,6,(DI_전체데이터!$AM$3:$AM$722)/((DI_전체데이터!$AR$3:$AR$722)="F. ESG미성숙"),ROW()-13),NA())</f>
        <v>#N/A</v>
      </c>
    </row>
    <row r="198" spans="11:16" x14ac:dyDescent="0.3">
      <c r="K198" cm="1">
        <f t="array" ref="K198">IFERROR(_xlfn.AGGREGATE(15,6,(DI_전체데이터!$AM$3:$AM$722)/((DI_전체데이터!$AR$3:$AR$722)="A. 총체적과장형"),ROW()-13),NA())</f>
        <v>-0.31622776601683722</v>
      </c>
      <c r="L198" t="e" cm="1">
        <f t="array" ref="L198">IFERROR(_xlfn.AGGREGATE(15,6,(DI_전체데이터!$AM$3:$AM$722)/((DI_전체데이터!$AR$3:$AR$722)="B. 외부미화형"),ROW()-13),NA())</f>
        <v>#N/A</v>
      </c>
      <c r="M198" t="e" cm="1">
        <f t="array" ref="M198">IFERROR(_xlfn.AGGREGATE(15,6,(DI_전체데이터!$AM$3:$AM$722)/((DI_전체데이터!$AR$3:$AR$722)="C. 내부은폐형"),ROW()-13),NA())</f>
        <v>#N/A</v>
      </c>
      <c r="N198" cm="1">
        <f t="array" ref="N198">IFERROR(_xlfn.AGGREGATE(15,6,(DI_전체데이터!$AM$3:$AM$722)/((DI_전체데이터!$AR$3:$AR$722)="D. 균형일치형"),ROW()-13),NA())</f>
        <v>0.24509600059539033</v>
      </c>
      <c r="O198" t="e" cm="1">
        <f t="array" ref="O198">IFERROR(_xlfn.AGGREGATE(15,6,(DI_전체데이터!$AM$3:$AM$722)/((DI_전체데이터!$AR$3:$AR$722)="E. 총체적과소형"),ROW()-13),NA())</f>
        <v>#N/A</v>
      </c>
      <c r="P198" t="e" cm="1">
        <f t="array" ref="P198">IFERROR(_xlfn.AGGREGATE(15,6,(DI_전체데이터!$AM$3:$AM$722)/((DI_전체데이터!$AR$3:$AR$722)="F. ESG미성숙"),ROW()-13),NA())</f>
        <v>#N/A</v>
      </c>
    </row>
    <row r="199" spans="11:16" x14ac:dyDescent="0.3">
      <c r="K199" cm="1">
        <f t="array" ref="K199">IFERROR(_xlfn.AGGREGATE(15,6,(DI_전체데이터!$AM$3:$AM$722)/((DI_전체데이터!$AR$3:$AR$722)="A. 총체적과장형"),ROW()-13),NA())</f>
        <v>-0.31622776601683722</v>
      </c>
      <c r="L199" t="e" cm="1">
        <f t="array" ref="L199">IFERROR(_xlfn.AGGREGATE(15,6,(DI_전체데이터!$AM$3:$AM$722)/((DI_전체데이터!$AR$3:$AR$722)="B. 외부미화형"),ROW()-13),NA())</f>
        <v>#N/A</v>
      </c>
      <c r="M199" t="e" cm="1">
        <f t="array" ref="M199">IFERROR(_xlfn.AGGREGATE(15,6,(DI_전체데이터!$AM$3:$AM$722)/((DI_전체데이터!$AR$3:$AR$722)="C. 내부은폐형"),ROW()-13),NA())</f>
        <v>#N/A</v>
      </c>
      <c r="N199" cm="1">
        <f t="array" ref="N199">IFERROR(_xlfn.AGGREGATE(15,6,(DI_전체데이터!$AM$3:$AM$722)/((DI_전체데이터!$AR$3:$AR$722)="D. 균형일치형"),ROW()-13),NA())</f>
        <v>0.24572256333395859</v>
      </c>
      <c r="O199" t="e" cm="1">
        <f t="array" ref="O199">IFERROR(_xlfn.AGGREGATE(15,6,(DI_전체데이터!$AM$3:$AM$722)/((DI_전체데이터!$AR$3:$AR$722)="E. 총체적과소형"),ROW()-13),NA())</f>
        <v>#N/A</v>
      </c>
      <c r="P199" t="e" cm="1">
        <f t="array" ref="P199">IFERROR(_xlfn.AGGREGATE(15,6,(DI_전체데이터!$AM$3:$AM$722)/((DI_전체데이터!$AR$3:$AR$722)="F. ESG미성숙"),ROW()-13),NA())</f>
        <v>#N/A</v>
      </c>
    </row>
    <row r="200" spans="11:16" x14ac:dyDescent="0.3">
      <c r="K200" cm="1">
        <f t="array" ref="K200">IFERROR(_xlfn.AGGREGATE(15,6,(DI_전체데이터!$AM$3:$AM$722)/((DI_전체데이터!$AR$3:$AR$722)="A. 총체적과장형"),ROW()-13),NA())</f>
        <v>-0.31622776601683722</v>
      </c>
      <c r="L200" t="e" cm="1">
        <f t="array" ref="L200">IFERROR(_xlfn.AGGREGATE(15,6,(DI_전체데이터!$AM$3:$AM$722)/((DI_전체데이터!$AR$3:$AR$722)="B. 외부미화형"),ROW()-13),NA())</f>
        <v>#N/A</v>
      </c>
      <c r="M200" t="e" cm="1">
        <f t="array" ref="M200">IFERROR(_xlfn.AGGREGATE(15,6,(DI_전체데이터!$AM$3:$AM$722)/((DI_전체데이터!$AR$3:$AR$722)="C. 내부은폐형"),ROW()-13),NA())</f>
        <v>#N/A</v>
      </c>
      <c r="N200" cm="1">
        <f t="array" ref="N200">IFERROR(_xlfn.AGGREGATE(15,6,(DI_전체데이터!$AM$3:$AM$722)/((DI_전체데이터!$AR$3:$AR$722)="D. 균형일치형"),ROW()-13),NA())</f>
        <v>0.25080922489822333</v>
      </c>
      <c r="O200" t="e" cm="1">
        <f t="array" ref="O200">IFERROR(_xlfn.AGGREGATE(15,6,(DI_전체데이터!$AM$3:$AM$722)/((DI_전체데이터!$AR$3:$AR$722)="E. 총체적과소형"),ROW()-13),NA())</f>
        <v>#N/A</v>
      </c>
      <c r="P200" t="e" cm="1">
        <f t="array" ref="P200">IFERROR(_xlfn.AGGREGATE(15,6,(DI_전체데이터!$AM$3:$AM$722)/((DI_전체데이터!$AR$3:$AR$722)="F. ESG미성숙"),ROW()-13),NA())</f>
        <v>#N/A</v>
      </c>
    </row>
    <row r="201" spans="11:16" x14ac:dyDescent="0.3">
      <c r="K201" cm="1">
        <f t="array" ref="K201">IFERROR(_xlfn.AGGREGATE(15,6,(DI_전체데이터!$AM$3:$AM$722)/((DI_전체데이터!$AR$3:$AR$722)="A. 총체적과장형"),ROW()-13),NA())</f>
        <v>-0.31622776601683722</v>
      </c>
      <c r="L201" t="e" cm="1">
        <f t="array" ref="L201">IFERROR(_xlfn.AGGREGATE(15,6,(DI_전체데이터!$AM$3:$AM$722)/((DI_전체데이터!$AR$3:$AR$722)="B. 외부미화형"),ROW()-13),NA())</f>
        <v>#N/A</v>
      </c>
      <c r="M201" t="e" cm="1">
        <f t="array" ref="M201">IFERROR(_xlfn.AGGREGATE(15,6,(DI_전체데이터!$AM$3:$AM$722)/((DI_전체데이터!$AR$3:$AR$722)="C. 내부은폐형"),ROW()-13),NA())</f>
        <v>#N/A</v>
      </c>
      <c r="N201" cm="1">
        <f t="array" ref="N201">IFERROR(_xlfn.AGGREGATE(15,6,(DI_전체데이터!$AM$3:$AM$722)/((DI_전체데이터!$AR$3:$AR$722)="D. 균형일치형"),ROW()-13),NA())</f>
        <v>0.2713435138677297</v>
      </c>
      <c r="O201" t="e" cm="1">
        <f t="array" ref="O201">IFERROR(_xlfn.AGGREGATE(15,6,(DI_전체데이터!$AM$3:$AM$722)/((DI_전체데이터!$AR$3:$AR$722)="E. 총체적과소형"),ROW()-13),NA())</f>
        <v>#N/A</v>
      </c>
      <c r="P201" t="e" cm="1">
        <f t="array" ref="P201">IFERROR(_xlfn.AGGREGATE(15,6,(DI_전체데이터!$AM$3:$AM$722)/((DI_전체데이터!$AR$3:$AR$722)="F. ESG미성숙"),ROW()-13),NA())</f>
        <v>#N/A</v>
      </c>
    </row>
    <row r="202" spans="11:16" x14ac:dyDescent="0.3">
      <c r="K202" cm="1">
        <f t="array" ref="K202">IFERROR(_xlfn.AGGREGATE(15,6,(DI_전체데이터!$AM$3:$AM$722)/((DI_전체데이터!$AR$3:$AR$722)="A. 총체적과장형"),ROW()-13),NA())</f>
        <v>-0.31622776601683722</v>
      </c>
      <c r="L202" t="e" cm="1">
        <f t="array" ref="L202">IFERROR(_xlfn.AGGREGATE(15,6,(DI_전체데이터!$AM$3:$AM$722)/((DI_전체데이터!$AR$3:$AR$722)="B. 외부미화형"),ROW()-13),NA())</f>
        <v>#N/A</v>
      </c>
      <c r="M202" t="e" cm="1">
        <f t="array" ref="M202">IFERROR(_xlfn.AGGREGATE(15,6,(DI_전체데이터!$AM$3:$AM$722)/((DI_전체데이터!$AR$3:$AR$722)="C. 내부은폐형"),ROW()-13),NA())</f>
        <v>#N/A</v>
      </c>
      <c r="N202" cm="1">
        <f t="array" ref="N202">IFERROR(_xlfn.AGGREGATE(15,6,(DI_전체데이터!$AM$3:$AM$722)/((DI_전체데이터!$AR$3:$AR$722)="D. 균형일치형"),ROW()-13),NA())</f>
        <v>0.28180274418036677</v>
      </c>
      <c r="O202" t="e" cm="1">
        <f t="array" ref="O202">IFERROR(_xlfn.AGGREGATE(15,6,(DI_전체데이터!$AM$3:$AM$722)/((DI_전체데이터!$AR$3:$AR$722)="E. 총체적과소형"),ROW()-13),NA())</f>
        <v>#N/A</v>
      </c>
      <c r="P202" t="e" cm="1">
        <f t="array" ref="P202">IFERROR(_xlfn.AGGREGATE(15,6,(DI_전체데이터!$AM$3:$AM$722)/((DI_전체데이터!$AR$3:$AR$722)="F. ESG미성숙"),ROW()-13),NA())</f>
        <v>#N/A</v>
      </c>
    </row>
    <row r="203" spans="11:16" x14ac:dyDescent="0.3">
      <c r="K203" cm="1">
        <f t="array" ref="K203">IFERROR(_xlfn.AGGREGATE(15,6,(DI_전체데이터!$AM$3:$AM$722)/((DI_전체데이터!$AR$3:$AR$722)="A. 총체적과장형"),ROW()-13),NA())</f>
        <v>-0.31622776601683722</v>
      </c>
      <c r="L203" t="e" cm="1">
        <f t="array" ref="L203">IFERROR(_xlfn.AGGREGATE(15,6,(DI_전체데이터!$AM$3:$AM$722)/((DI_전체데이터!$AR$3:$AR$722)="B. 외부미화형"),ROW()-13),NA())</f>
        <v>#N/A</v>
      </c>
      <c r="M203" t="e" cm="1">
        <f t="array" ref="M203">IFERROR(_xlfn.AGGREGATE(15,6,(DI_전체데이터!$AM$3:$AM$722)/((DI_전체데이터!$AR$3:$AR$722)="C. 내부은폐형"),ROW()-13),NA())</f>
        <v>#N/A</v>
      </c>
      <c r="N203" cm="1">
        <f t="array" ref="N203">IFERROR(_xlfn.AGGREGATE(15,6,(DI_전체데이터!$AM$3:$AM$722)/((DI_전체데이터!$AR$3:$AR$722)="D. 균형일치형"),ROW()-13),NA())</f>
        <v>0.28443674172704914</v>
      </c>
      <c r="O203" t="e" cm="1">
        <f t="array" ref="O203">IFERROR(_xlfn.AGGREGATE(15,6,(DI_전체데이터!$AM$3:$AM$722)/((DI_전체데이터!$AR$3:$AR$722)="E. 총체적과소형"),ROW()-13),NA())</f>
        <v>#N/A</v>
      </c>
      <c r="P203" t="e" cm="1">
        <f t="array" ref="P203">IFERROR(_xlfn.AGGREGATE(15,6,(DI_전체데이터!$AM$3:$AM$722)/((DI_전체데이터!$AR$3:$AR$722)="F. ESG미성숙"),ROW()-13),NA())</f>
        <v>#N/A</v>
      </c>
    </row>
    <row r="204" spans="11:16" x14ac:dyDescent="0.3">
      <c r="K204" cm="1">
        <f t="array" ref="K204">IFERROR(_xlfn.AGGREGATE(15,6,(DI_전체데이터!$AM$3:$AM$722)/((DI_전체데이터!$AR$3:$AR$722)="A. 총체적과장형"),ROW()-13),NA())</f>
        <v>-0.31622776601683722</v>
      </c>
      <c r="L204" t="e" cm="1">
        <f t="array" ref="L204">IFERROR(_xlfn.AGGREGATE(15,6,(DI_전체데이터!$AM$3:$AM$722)/((DI_전체데이터!$AR$3:$AR$722)="B. 외부미화형"),ROW()-13),NA())</f>
        <v>#N/A</v>
      </c>
      <c r="M204" t="e" cm="1">
        <f t="array" ref="M204">IFERROR(_xlfn.AGGREGATE(15,6,(DI_전체데이터!$AM$3:$AM$722)/((DI_전체데이터!$AR$3:$AR$722)="C. 내부은폐형"),ROW()-13),NA())</f>
        <v>#N/A</v>
      </c>
      <c r="N204" cm="1">
        <f t="array" ref="N204">IFERROR(_xlfn.AGGREGATE(15,6,(DI_전체데이터!$AM$3:$AM$722)/((DI_전체데이터!$AR$3:$AR$722)="D. 균형일치형"),ROW()-13),NA())</f>
        <v>0.28507919609536037</v>
      </c>
      <c r="O204" t="e" cm="1">
        <f t="array" ref="O204">IFERROR(_xlfn.AGGREGATE(15,6,(DI_전체데이터!$AM$3:$AM$722)/((DI_전체데이터!$AR$3:$AR$722)="E. 총체적과소형"),ROW()-13),NA())</f>
        <v>#N/A</v>
      </c>
      <c r="P204" t="e" cm="1">
        <f t="array" ref="P204">IFERROR(_xlfn.AGGREGATE(15,6,(DI_전체데이터!$AM$3:$AM$722)/((DI_전체데이터!$AR$3:$AR$722)="F. ESG미성숙"),ROW()-13),NA())</f>
        <v>#N/A</v>
      </c>
    </row>
    <row r="205" spans="11:16" x14ac:dyDescent="0.3">
      <c r="K205" cm="1">
        <f t="array" ref="K205">IFERROR(_xlfn.AGGREGATE(15,6,(DI_전체데이터!$AM$3:$AM$722)/((DI_전체데이터!$AR$3:$AR$722)="A. 총체적과장형"),ROW()-13),NA())</f>
        <v>-0.31622776601683722</v>
      </c>
      <c r="L205" t="e" cm="1">
        <f t="array" ref="L205">IFERROR(_xlfn.AGGREGATE(15,6,(DI_전체데이터!$AM$3:$AM$722)/((DI_전체데이터!$AR$3:$AR$722)="B. 외부미화형"),ROW()-13),NA())</f>
        <v>#N/A</v>
      </c>
      <c r="M205" t="e" cm="1">
        <f t="array" ref="M205">IFERROR(_xlfn.AGGREGATE(15,6,(DI_전체데이터!$AM$3:$AM$722)/((DI_전체데이터!$AR$3:$AR$722)="C. 내부은폐형"),ROW()-13),NA())</f>
        <v>#N/A</v>
      </c>
      <c r="N205" cm="1">
        <f t="array" ref="N205">IFERROR(_xlfn.AGGREGATE(15,6,(DI_전체데이터!$AM$3:$AM$722)/((DI_전체데이터!$AR$3:$AR$722)="D. 균형일치형"),ROW()-13),NA())</f>
        <v>0.28609639092316341</v>
      </c>
      <c r="O205" t="e" cm="1">
        <f t="array" ref="O205">IFERROR(_xlfn.AGGREGATE(15,6,(DI_전체데이터!$AM$3:$AM$722)/((DI_전체데이터!$AR$3:$AR$722)="E. 총체적과소형"),ROW()-13),NA())</f>
        <v>#N/A</v>
      </c>
      <c r="P205" t="e" cm="1">
        <f t="array" ref="P205">IFERROR(_xlfn.AGGREGATE(15,6,(DI_전체데이터!$AM$3:$AM$722)/((DI_전체데이터!$AR$3:$AR$722)="F. ESG미성숙"),ROW()-13),NA())</f>
        <v>#N/A</v>
      </c>
    </row>
    <row r="206" spans="11:16" x14ac:dyDescent="0.3">
      <c r="K206" cm="1">
        <f t="array" ref="K206">IFERROR(_xlfn.AGGREGATE(15,6,(DI_전체데이터!$AM$3:$AM$722)/((DI_전체데이터!$AR$3:$AR$722)="A. 총체적과장형"),ROW()-13),NA())</f>
        <v>-0.31622776601683722</v>
      </c>
      <c r="L206" t="e" cm="1">
        <f t="array" ref="L206">IFERROR(_xlfn.AGGREGATE(15,6,(DI_전체데이터!$AM$3:$AM$722)/((DI_전체데이터!$AR$3:$AR$722)="B. 외부미화형"),ROW()-13),NA())</f>
        <v>#N/A</v>
      </c>
      <c r="M206" t="e" cm="1">
        <f t="array" ref="M206">IFERROR(_xlfn.AGGREGATE(15,6,(DI_전체데이터!$AM$3:$AM$722)/((DI_전체데이터!$AR$3:$AR$722)="C. 내부은폐형"),ROW()-13),NA())</f>
        <v>#N/A</v>
      </c>
      <c r="N206" cm="1">
        <f t="array" ref="N206">IFERROR(_xlfn.AGGREGATE(15,6,(DI_전체데이터!$AM$3:$AM$722)/((DI_전체데이터!$AR$3:$AR$722)="D. 균형일치형"),ROW()-13),NA())</f>
        <v>0.29306744558113529</v>
      </c>
      <c r="O206" t="e" cm="1">
        <f t="array" ref="O206">IFERROR(_xlfn.AGGREGATE(15,6,(DI_전체데이터!$AM$3:$AM$722)/((DI_전체데이터!$AR$3:$AR$722)="E. 총체적과소형"),ROW()-13),NA())</f>
        <v>#N/A</v>
      </c>
      <c r="P206" t="e" cm="1">
        <f t="array" ref="P206">IFERROR(_xlfn.AGGREGATE(15,6,(DI_전체데이터!$AM$3:$AM$722)/((DI_전체데이터!$AR$3:$AR$722)="F. ESG미성숙"),ROW()-13),NA())</f>
        <v>#N/A</v>
      </c>
    </row>
    <row r="207" spans="11:16" x14ac:dyDescent="0.3">
      <c r="K207" cm="1">
        <f t="array" ref="K207">IFERROR(_xlfn.AGGREGATE(15,6,(DI_전체데이터!$AM$3:$AM$722)/((DI_전체데이터!$AR$3:$AR$722)="A. 총체적과장형"),ROW()-13),NA())</f>
        <v>-0.31622776601683722</v>
      </c>
      <c r="L207" t="e" cm="1">
        <f t="array" ref="L207">IFERROR(_xlfn.AGGREGATE(15,6,(DI_전체데이터!$AM$3:$AM$722)/((DI_전체데이터!$AR$3:$AR$722)="B. 외부미화형"),ROW()-13),NA())</f>
        <v>#N/A</v>
      </c>
      <c r="M207" t="e" cm="1">
        <f t="array" ref="M207">IFERROR(_xlfn.AGGREGATE(15,6,(DI_전체데이터!$AM$3:$AM$722)/((DI_전체데이터!$AR$3:$AR$722)="C. 내부은폐형"),ROW()-13),NA())</f>
        <v>#N/A</v>
      </c>
      <c r="N207" cm="1">
        <f t="array" ref="N207">IFERROR(_xlfn.AGGREGATE(15,6,(DI_전체데이터!$AM$3:$AM$722)/((DI_전체데이터!$AR$3:$AR$722)="D. 균형일치형"),ROW()-13),NA())</f>
        <v>0.30135774298958318</v>
      </c>
      <c r="O207" t="e" cm="1">
        <f t="array" ref="O207">IFERROR(_xlfn.AGGREGATE(15,6,(DI_전체데이터!$AM$3:$AM$722)/((DI_전체데이터!$AR$3:$AR$722)="E. 총체적과소형"),ROW()-13),NA())</f>
        <v>#N/A</v>
      </c>
      <c r="P207" t="e" cm="1">
        <f t="array" ref="P207">IFERROR(_xlfn.AGGREGATE(15,6,(DI_전체데이터!$AM$3:$AM$722)/((DI_전체데이터!$AR$3:$AR$722)="F. ESG미성숙"),ROW()-13),NA())</f>
        <v>#N/A</v>
      </c>
    </row>
    <row r="208" spans="11:16" x14ac:dyDescent="0.3">
      <c r="K208" cm="1">
        <f t="array" ref="K208">IFERROR(_xlfn.AGGREGATE(15,6,(DI_전체데이터!$AM$3:$AM$722)/((DI_전체데이터!$AR$3:$AR$722)="A. 총체적과장형"),ROW()-13),NA())</f>
        <v>-0.31622776601683722</v>
      </c>
      <c r="L208" t="e" cm="1">
        <f t="array" ref="L208">IFERROR(_xlfn.AGGREGATE(15,6,(DI_전체데이터!$AM$3:$AM$722)/((DI_전체데이터!$AR$3:$AR$722)="B. 외부미화형"),ROW()-13),NA())</f>
        <v>#N/A</v>
      </c>
      <c r="M208" t="e" cm="1">
        <f t="array" ref="M208">IFERROR(_xlfn.AGGREGATE(15,6,(DI_전체데이터!$AM$3:$AM$722)/((DI_전체데이터!$AR$3:$AR$722)="C. 내부은폐형"),ROW()-13),NA())</f>
        <v>#N/A</v>
      </c>
      <c r="N208" cm="1">
        <f t="array" ref="N208">IFERROR(_xlfn.AGGREGATE(15,6,(DI_전체데이터!$AM$3:$AM$722)/((DI_전체데이터!$AR$3:$AR$722)="D. 균형일치형"),ROW()-13),NA())</f>
        <v>0.34860337494876159</v>
      </c>
      <c r="O208" t="e" cm="1">
        <f t="array" ref="O208">IFERROR(_xlfn.AGGREGATE(15,6,(DI_전체데이터!$AM$3:$AM$722)/((DI_전체데이터!$AR$3:$AR$722)="E. 총체적과소형"),ROW()-13),NA())</f>
        <v>#N/A</v>
      </c>
      <c r="P208" t="e" cm="1">
        <f t="array" ref="P208">IFERROR(_xlfn.AGGREGATE(15,6,(DI_전체데이터!$AM$3:$AM$722)/((DI_전체데이터!$AR$3:$AR$722)="F. ESG미성숙"),ROW()-13),NA())</f>
        <v>#N/A</v>
      </c>
    </row>
    <row r="209" spans="11:16" x14ac:dyDescent="0.3">
      <c r="K209" cm="1">
        <f t="array" ref="K209">IFERROR(_xlfn.AGGREGATE(15,6,(DI_전체데이터!$AM$3:$AM$722)/((DI_전체데이터!$AR$3:$AR$722)="A. 총체적과장형"),ROW()-13),NA())</f>
        <v>-0.31080293849450014</v>
      </c>
      <c r="L209" t="e" cm="1">
        <f t="array" ref="L209">IFERROR(_xlfn.AGGREGATE(15,6,(DI_전체데이터!$AM$3:$AM$722)/((DI_전체데이터!$AR$3:$AR$722)="B. 외부미화형"),ROW()-13),NA())</f>
        <v>#N/A</v>
      </c>
      <c r="M209" t="e" cm="1">
        <f t="array" ref="M209">IFERROR(_xlfn.AGGREGATE(15,6,(DI_전체데이터!$AM$3:$AM$722)/((DI_전체데이터!$AR$3:$AR$722)="C. 내부은폐형"),ROW()-13),NA())</f>
        <v>#N/A</v>
      </c>
      <c r="N209" cm="1">
        <f t="array" ref="N209">IFERROR(_xlfn.AGGREGATE(15,6,(DI_전체데이터!$AM$3:$AM$722)/((DI_전체데이터!$AR$3:$AR$722)="D. 균형일치형"),ROW()-13),NA())</f>
        <v>0.37747238999947125</v>
      </c>
      <c r="O209" t="e" cm="1">
        <f t="array" ref="O209">IFERROR(_xlfn.AGGREGATE(15,6,(DI_전체데이터!$AM$3:$AM$722)/((DI_전체데이터!$AR$3:$AR$722)="E. 총체적과소형"),ROW()-13),NA())</f>
        <v>#N/A</v>
      </c>
      <c r="P209" t="e" cm="1">
        <f t="array" ref="P209">IFERROR(_xlfn.AGGREGATE(15,6,(DI_전체데이터!$AM$3:$AM$722)/((DI_전체데이터!$AR$3:$AR$722)="F. ESG미성숙"),ROW()-13),NA())</f>
        <v>#N/A</v>
      </c>
    </row>
    <row r="210" spans="11:16" x14ac:dyDescent="0.3">
      <c r="K210" cm="1">
        <f t="array" ref="K210">IFERROR(_xlfn.AGGREGATE(15,6,(DI_전체데이터!$AM$3:$AM$722)/((DI_전체데이터!$AR$3:$AR$722)="A. 총체적과장형"),ROW()-13),NA())</f>
        <v>-0.3091214476132228</v>
      </c>
      <c r="L210" t="e" cm="1">
        <f t="array" ref="L210">IFERROR(_xlfn.AGGREGATE(15,6,(DI_전체데이터!$AM$3:$AM$722)/((DI_전체데이터!$AR$3:$AR$722)="B. 외부미화형"),ROW()-13),NA())</f>
        <v>#N/A</v>
      </c>
      <c r="M210" t="e" cm="1">
        <f t="array" ref="M210">IFERROR(_xlfn.AGGREGATE(15,6,(DI_전체데이터!$AM$3:$AM$722)/((DI_전체데이터!$AR$3:$AR$722)="C. 내부은폐형"),ROW()-13),NA())</f>
        <v>#N/A</v>
      </c>
      <c r="N210" cm="1">
        <f t="array" ref="N210">IFERROR(_xlfn.AGGREGATE(15,6,(DI_전체데이터!$AM$3:$AM$722)/((DI_전체데이터!$AR$3:$AR$722)="D. 균형일치형"),ROW()-13),NA())</f>
        <v>0.38610847517404623</v>
      </c>
      <c r="O210" t="e" cm="1">
        <f t="array" ref="O210">IFERROR(_xlfn.AGGREGATE(15,6,(DI_전체데이터!$AM$3:$AM$722)/((DI_전체데이터!$AR$3:$AR$722)="E. 총체적과소형"),ROW()-13),NA())</f>
        <v>#N/A</v>
      </c>
      <c r="P210" t="e" cm="1">
        <f t="array" ref="P210">IFERROR(_xlfn.AGGREGATE(15,6,(DI_전체데이터!$AM$3:$AM$722)/((DI_전체데이터!$AR$3:$AR$722)="F. ESG미성숙"),ROW()-13),NA())</f>
        <v>#N/A</v>
      </c>
    </row>
    <row r="211" spans="11:16" x14ac:dyDescent="0.3">
      <c r="K211" cm="1">
        <f t="array" ref="K211">IFERROR(_xlfn.AGGREGATE(15,6,(DI_전체데이터!$AM$3:$AM$722)/((DI_전체데이터!$AR$3:$AR$722)="A. 총체적과장형"),ROW()-13),NA())</f>
        <v>-0.30666917998385945</v>
      </c>
      <c r="L211" t="e" cm="1">
        <f t="array" ref="L211">IFERROR(_xlfn.AGGREGATE(15,6,(DI_전체데이터!$AM$3:$AM$722)/((DI_전체데이터!$AR$3:$AR$722)="B. 외부미화형"),ROW()-13),NA())</f>
        <v>#N/A</v>
      </c>
      <c r="M211" t="e" cm="1">
        <f t="array" ref="M211">IFERROR(_xlfn.AGGREGATE(15,6,(DI_전체데이터!$AM$3:$AM$722)/((DI_전체데이터!$AR$3:$AR$722)="C. 내부은폐형"),ROW()-13),NA())</f>
        <v>#N/A</v>
      </c>
      <c r="N211" cm="1">
        <f t="array" ref="N211">IFERROR(_xlfn.AGGREGATE(15,6,(DI_전체데이터!$AM$3:$AM$722)/((DI_전체데이터!$AR$3:$AR$722)="D. 균형일치형"),ROW()-13),NA())</f>
        <v>0.42190266457401487</v>
      </c>
      <c r="O211" t="e" cm="1">
        <f t="array" ref="O211">IFERROR(_xlfn.AGGREGATE(15,6,(DI_전체데이터!$AM$3:$AM$722)/((DI_전체데이터!$AR$3:$AR$722)="E. 총체적과소형"),ROW()-13),NA())</f>
        <v>#N/A</v>
      </c>
      <c r="P211" t="e" cm="1">
        <f t="array" ref="P211">IFERROR(_xlfn.AGGREGATE(15,6,(DI_전체데이터!$AM$3:$AM$722)/((DI_전체데이터!$AR$3:$AR$722)="F. ESG미성숙"),ROW()-13),NA())</f>
        <v>#N/A</v>
      </c>
    </row>
    <row r="212" spans="11:16" x14ac:dyDescent="0.3">
      <c r="K212" t="e" cm="1">
        <f t="array" ref="K212">IFERROR(_xlfn.AGGREGATE(15,6,(DI_전체데이터!$AM$3:$AM$722)/((DI_전체데이터!$AR$3:$AR$722)="A. 총체적과장형"),ROW()-13),NA())</f>
        <v>#N/A</v>
      </c>
      <c r="L212" t="e" cm="1">
        <f t="array" ref="L212">IFERROR(_xlfn.AGGREGATE(15,6,(DI_전체데이터!$AM$3:$AM$722)/((DI_전체데이터!$AR$3:$AR$722)="B. 외부미화형"),ROW()-13),NA())</f>
        <v>#N/A</v>
      </c>
      <c r="M212" t="e" cm="1">
        <f t="array" ref="M212">IFERROR(_xlfn.AGGREGATE(15,6,(DI_전체데이터!$AM$3:$AM$722)/((DI_전체데이터!$AR$3:$AR$722)="C. 내부은폐형"),ROW()-13),NA())</f>
        <v>#N/A</v>
      </c>
      <c r="N212" cm="1">
        <f t="array" ref="N212">IFERROR(_xlfn.AGGREGATE(15,6,(DI_전체데이터!$AM$3:$AM$722)/((DI_전체데이터!$AR$3:$AR$722)="D. 균형일치형"),ROW()-13),NA())</f>
        <v>0.44555087126735826</v>
      </c>
      <c r="O212" t="e" cm="1">
        <f t="array" ref="O212">IFERROR(_xlfn.AGGREGATE(15,6,(DI_전체데이터!$AM$3:$AM$722)/((DI_전체데이터!$AR$3:$AR$722)="E. 총체적과소형"),ROW()-13),NA())</f>
        <v>#N/A</v>
      </c>
      <c r="P212" t="e" cm="1">
        <f t="array" ref="P212">IFERROR(_xlfn.AGGREGATE(15,6,(DI_전체데이터!$AM$3:$AM$722)/((DI_전체데이터!$AR$3:$AR$722)="F. ESG미성숙"),ROW()-13),NA())</f>
        <v>#N/A</v>
      </c>
    </row>
    <row r="213" spans="11:16" x14ac:dyDescent="0.3">
      <c r="K213" t="e" cm="1">
        <f t="array" ref="K213">IFERROR(_xlfn.AGGREGATE(15,6,(DI_전체데이터!$AM$3:$AM$722)/((DI_전체데이터!$AR$3:$AR$722)="A. 총체적과장형"),ROW()-13),NA())</f>
        <v>#N/A</v>
      </c>
      <c r="L213" t="e" cm="1">
        <f t="array" ref="L213">IFERROR(_xlfn.AGGREGATE(15,6,(DI_전체데이터!$AM$3:$AM$722)/((DI_전체데이터!$AR$3:$AR$722)="B. 외부미화형"),ROW()-13),NA())</f>
        <v>#N/A</v>
      </c>
      <c r="M213" t="e" cm="1">
        <f t="array" ref="M213">IFERROR(_xlfn.AGGREGATE(15,6,(DI_전체데이터!$AM$3:$AM$722)/((DI_전체데이터!$AR$3:$AR$722)="C. 내부은폐형"),ROW()-13),NA())</f>
        <v>#N/A</v>
      </c>
      <c r="N213" cm="1">
        <f t="array" ref="N213">IFERROR(_xlfn.AGGREGATE(15,6,(DI_전체데이터!$AM$3:$AM$722)/((DI_전체데이터!$AR$3:$AR$722)="D. 균형일치형"),ROW()-13),NA())</f>
        <v>0.49774129690792313</v>
      </c>
      <c r="O213" t="e" cm="1">
        <f t="array" ref="O213">IFERROR(_xlfn.AGGREGATE(15,6,(DI_전체데이터!$AM$3:$AM$722)/((DI_전체데이터!$AR$3:$AR$722)="E. 총체적과소형"),ROW()-13),NA())</f>
        <v>#N/A</v>
      </c>
      <c r="P213" t="e" cm="1">
        <f t="array" ref="P213">IFERROR(_xlfn.AGGREGATE(15,6,(DI_전체데이터!$AM$3:$AM$722)/((DI_전체데이터!$AR$3:$AR$722)="F. ESG미성숙"),ROW()-13),NA())</f>
        <v>#N/A</v>
      </c>
    </row>
    <row r="214" spans="11:16" x14ac:dyDescent="0.3">
      <c r="K214" t="e" cm="1">
        <f t="array" ref="K214">IFERROR(_xlfn.AGGREGATE(15,6,(DI_전체데이터!$AM$3:$AM$722)/((DI_전체데이터!$AR$3:$AR$722)="A. 총체적과장형"),ROW()-13),NA())</f>
        <v>#N/A</v>
      </c>
      <c r="L214" t="e" cm="1">
        <f t="array" ref="L214">IFERROR(_xlfn.AGGREGATE(15,6,(DI_전체데이터!$AM$3:$AM$722)/((DI_전체데이터!$AR$3:$AR$722)="B. 외부미화형"),ROW()-13),NA())</f>
        <v>#N/A</v>
      </c>
      <c r="M214" t="e" cm="1">
        <f t="array" ref="M214">IFERROR(_xlfn.AGGREGATE(15,6,(DI_전체데이터!$AM$3:$AM$722)/((DI_전체데이터!$AR$3:$AR$722)="C. 내부은폐형"),ROW()-13),NA())</f>
        <v>#N/A</v>
      </c>
      <c r="N214" cm="1">
        <f t="array" ref="N214">IFERROR(_xlfn.AGGREGATE(15,6,(DI_전체데이터!$AM$3:$AM$722)/((DI_전체데이터!$AR$3:$AR$722)="D. 균형일치형"),ROW()-13),NA())</f>
        <v>0.59496493053389887</v>
      </c>
      <c r="O214" t="e" cm="1">
        <f t="array" ref="O214">IFERROR(_xlfn.AGGREGATE(15,6,(DI_전체데이터!$AM$3:$AM$722)/((DI_전체데이터!$AR$3:$AR$722)="E. 총체적과소형"),ROW()-13),NA())</f>
        <v>#N/A</v>
      </c>
      <c r="P214" t="e" cm="1">
        <f t="array" ref="P214">IFERROR(_xlfn.AGGREGATE(15,6,(DI_전체데이터!$AM$3:$AM$722)/((DI_전체데이터!$AR$3:$AR$722)="F. ESG미성숙"),ROW()-13),NA())</f>
        <v>#N/A</v>
      </c>
    </row>
    <row r="215" spans="11:16" x14ac:dyDescent="0.3">
      <c r="K215" t="e" cm="1">
        <f t="array" ref="K215">IFERROR(_xlfn.AGGREGATE(15,6,(DI_전체데이터!$AM$3:$AM$722)/((DI_전체데이터!$AR$3:$AR$722)="A. 총체적과장형"),ROW()-13),NA())</f>
        <v>#N/A</v>
      </c>
      <c r="L215" t="e" cm="1">
        <f t="array" ref="L215">IFERROR(_xlfn.AGGREGATE(15,6,(DI_전체데이터!$AM$3:$AM$722)/((DI_전체데이터!$AR$3:$AR$722)="B. 외부미화형"),ROW()-13),NA())</f>
        <v>#N/A</v>
      </c>
      <c r="M215" t="e" cm="1">
        <f t="array" ref="M215">IFERROR(_xlfn.AGGREGATE(15,6,(DI_전체데이터!$AM$3:$AM$722)/((DI_전체데이터!$AR$3:$AR$722)="C. 내부은폐형"),ROW()-13),NA())</f>
        <v>#N/A</v>
      </c>
      <c r="N215" cm="1">
        <f t="array" ref="N215">IFERROR(_xlfn.AGGREGATE(15,6,(DI_전체데이터!$AM$3:$AM$722)/((DI_전체데이터!$AR$3:$AR$722)="D. 균형일치형"),ROW()-13),NA())</f>
        <v>0.60885598176083211</v>
      </c>
      <c r="O215" t="e" cm="1">
        <f t="array" ref="O215">IFERROR(_xlfn.AGGREGATE(15,6,(DI_전체데이터!$AM$3:$AM$722)/((DI_전체데이터!$AR$3:$AR$722)="E. 총체적과소형"),ROW()-13),NA())</f>
        <v>#N/A</v>
      </c>
      <c r="P215" t="e" cm="1">
        <f t="array" ref="P215">IFERROR(_xlfn.AGGREGATE(15,6,(DI_전체데이터!$AM$3:$AM$722)/((DI_전체데이터!$AR$3:$AR$722)="F. ESG미성숙"),ROW()-13),NA())</f>
        <v>#N/A</v>
      </c>
    </row>
    <row r="216" spans="11:16" x14ac:dyDescent="0.3">
      <c r="K216" t="e" cm="1">
        <f t="array" ref="K216">IFERROR(_xlfn.AGGREGATE(15,6,(DI_전체데이터!$AM$3:$AM$722)/((DI_전체데이터!$AR$3:$AR$722)="A. 총체적과장형"),ROW()-13),NA())</f>
        <v>#N/A</v>
      </c>
      <c r="L216" t="e" cm="1">
        <f t="array" ref="L216">IFERROR(_xlfn.AGGREGATE(15,6,(DI_전체데이터!$AM$3:$AM$722)/((DI_전체데이터!$AR$3:$AR$722)="B. 외부미화형"),ROW()-13),NA())</f>
        <v>#N/A</v>
      </c>
      <c r="M216" t="e" cm="1">
        <f t="array" ref="M216">IFERROR(_xlfn.AGGREGATE(15,6,(DI_전체데이터!$AM$3:$AM$722)/((DI_전체데이터!$AR$3:$AR$722)="C. 내부은폐형"),ROW()-13),NA())</f>
        <v>#N/A</v>
      </c>
      <c r="N216" cm="1">
        <f t="array" ref="N216">IFERROR(_xlfn.AGGREGATE(15,6,(DI_전체데이터!$AM$3:$AM$722)/((DI_전체데이터!$AR$3:$AR$722)="D. 균형일치형"),ROW()-13),NA())</f>
        <v>0.6210590034081187</v>
      </c>
      <c r="O216" t="e" cm="1">
        <f t="array" ref="O216">IFERROR(_xlfn.AGGREGATE(15,6,(DI_전체데이터!$AM$3:$AM$722)/((DI_전체데이터!$AR$3:$AR$722)="E. 총체적과소형"),ROW()-13),NA())</f>
        <v>#N/A</v>
      </c>
      <c r="P216" t="e" cm="1">
        <f t="array" ref="P216">IFERROR(_xlfn.AGGREGATE(15,6,(DI_전체데이터!$AM$3:$AM$722)/((DI_전체데이터!$AR$3:$AR$722)="F. ESG미성숙"),ROW()-13),NA())</f>
        <v>#N/A</v>
      </c>
    </row>
    <row r="217" spans="11:16" x14ac:dyDescent="0.3">
      <c r="K217" t="e" cm="1">
        <f t="array" ref="K217">IFERROR(_xlfn.AGGREGATE(15,6,(DI_전체데이터!$AM$3:$AM$722)/((DI_전체데이터!$AR$3:$AR$722)="A. 총체적과장형"),ROW()-13),NA())</f>
        <v>#N/A</v>
      </c>
      <c r="L217" t="e" cm="1">
        <f t="array" ref="L217">IFERROR(_xlfn.AGGREGATE(15,6,(DI_전체데이터!$AM$3:$AM$722)/((DI_전체데이터!$AR$3:$AR$722)="B. 외부미화형"),ROW()-13),NA())</f>
        <v>#N/A</v>
      </c>
      <c r="M217" t="e" cm="1">
        <f t="array" ref="M217">IFERROR(_xlfn.AGGREGATE(15,6,(DI_전체데이터!$AM$3:$AM$722)/((DI_전체데이터!$AR$3:$AR$722)="C. 내부은폐형"),ROW()-13),NA())</f>
        <v>#N/A</v>
      </c>
      <c r="N217" cm="1">
        <f t="array" ref="N217">IFERROR(_xlfn.AGGREGATE(15,6,(DI_전체데이터!$AM$3:$AM$722)/((DI_전체데이터!$AR$3:$AR$722)="D. 균형일치형"),ROW()-13),NA())</f>
        <v>0.62120117250424556</v>
      </c>
      <c r="O217" t="e" cm="1">
        <f t="array" ref="O217">IFERROR(_xlfn.AGGREGATE(15,6,(DI_전체데이터!$AM$3:$AM$722)/((DI_전체데이터!$AR$3:$AR$722)="E. 총체적과소형"),ROW()-13),NA())</f>
        <v>#N/A</v>
      </c>
      <c r="P217" t="e" cm="1">
        <f t="array" ref="P217">IFERROR(_xlfn.AGGREGATE(15,6,(DI_전체데이터!$AM$3:$AM$722)/((DI_전체데이터!$AR$3:$AR$722)="F. ESG미성숙"),ROW()-13),NA())</f>
        <v>#N/A</v>
      </c>
    </row>
    <row r="218" spans="11:16" x14ac:dyDescent="0.3">
      <c r="K218" t="e" cm="1">
        <f t="array" ref="K218">IFERROR(_xlfn.AGGREGATE(15,6,(DI_전체데이터!$AM$3:$AM$722)/((DI_전체데이터!$AR$3:$AR$722)="A. 총체적과장형"),ROW()-13),NA())</f>
        <v>#N/A</v>
      </c>
      <c r="L218" t="e" cm="1">
        <f t="array" ref="L218">IFERROR(_xlfn.AGGREGATE(15,6,(DI_전체데이터!$AM$3:$AM$722)/((DI_전체데이터!$AR$3:$AR$722)="B. 외부미화형"),ROW()-13),NA())</f>
        <v>#N/A</v>
      </c>
      <c r="M218" t="e" cm="1">
        <f t="array" ref="M218">IFERROR(_xlfn.AGGREGATE(15,6,(DI_전체데이터!$AM$3:$AM$722)/((DI_전체데이터!$AR$3:$AR$722)="C. 내부은폐형"),ROW()-13),NA())</f>
        <v>#N/A</v>
      </c>
      <c r="N218" cm="1">
        <f t="array" ref="N218">IFERROR(_xlfn.AGGREGATE(15,6,(DI_전체데이터!$AM$3:$AM$722)/((DI_전체데이터!$AR$3:$AR$722)="D. 균형일치형"),ROW()-13),NA())</f>
        <v>0.63643562357966044</v>
      </c>
      <c r="O218" t="e" cm="1">
        <f t="array" ref="O218">IFERROR(_xlfn.AGGREGATE(15,6,(DI_전체데이터!$AM$3:$AM$722)/((DI_전체데이터!$AR$3:$AR$722)="E. 총체적과소형"),ROW()-13),NA())</f>
        <v>#N/A</v>
      </c>
      <c r="P218" t="e" cm="1">
        <f t="array" ref="P218">IFERROR(_xlfn.AGGREGATE(15,6,(DI_전체데이터!$AM$3:$AM$722)/((DI_전체데이터!$AR$3:$AR$722)="F. ESG미성숙"),ROW()-13),NA())</f>
        <v>#N/A</v>
      </c>
    </row>
    <row r="219" spans="11:16" x14ac:dyDescent="0.3">
      <c r="K219" t="e" cm="1">
        <f t="array" ref="K219">IFERROR(_xlfn.AGGREGATE(15,6,(DI_전체데이터!$AM$3:$AM$722)/((DI_전체데이터!$AR$3:$AR$722)="A. 총체적과장형"),ROW()-13),NA())</f>
        <v>#N/A</v>
      </c>
      <c r="L219" t="e" cm="1">
        <f t="array" ref="L219">IFERROR(_xlfn.AGGREGATE(15,6,(DI_전체데이터!$AM$3:$AM$722)/((DI_전체데이터!$AR$3:$AR$722)="B. 외부미화형"),ROW()-13),NA())</f>
        <v>#N/A</v>
      </c>
      <c r="M219" t="e" cm="1">
        <f t="array" ref="M219">IFERROR(_xlfn.AGGREGATE(15,6,(DI_전체데이터!$AM$3:$AM$722)/((DI_전체데이터!$AR$3:$AR$722)="C. 내부은폐형"),ROW()-13),NA())</f>
        <v>#N/A</v>
      </c>
      <c r="N219" cm="1">
        <f t="array" ref="N219">IFERROR(_xlfn.AGGREGATE(15,6,(DI_전체데이터!$AM$3:$AM$722)/((DI_전체데이터!$AR$3:$AR$722)="D. 균형일치형"),ROW()-13),NA())</f>
        <v>0.66664902964015904</v>
      </c>
      <c r="O219" t="e" cm="1">
        <f t="array" ref="O219">IFERROR(_xlfn.AGGREGATE(15,6,(DI_전체데이터!$AM$3:$AM$722)/((DI_전체데이터!$AR$3:$AR$722)="E. 총체적과소형"),ROW()-13),NA())</f>
        <v>#N/A</v>
      </c>
      <c r="P219" t="e" cm="1">
        <f t="array" ref="P219">IFERROR(_xlfn.AGGREGATE(15,6,(DI_전체데이터!$AM$3:$AM$722)/((DI_전체데이터!$AR$3:$AR$722)="F. ESG미성숙"),ROW()-13),NA())</f>
        <v>#N/A</v>
      </c>
    </row>
    <row r="220" spans="11:16" x14ac:dyDescent="0.3">
      <c r="K220" t="e" cm="1">
        <f t="array" ref="K220">IFERROR(_xlfn.AGGREGATE(15,6,(DI_전체데이터!$AM$3:$AM$722)/((DI_전체데이터!$AR$3:$AR$722)="A. 총체적과장형"),ROW()-13),NA())</f>
        <v>#N/A</v>
      </c>
      <c r="L220" t="e" cm="1">
        <f t="array" ref="L220">IFERROR(_xlfn.AGGREGATE(15,6,(DI_전체데이터!$AM$3:$AM$722)/((DI_전체데이터!$AR$3:$AR$722)="B. 외부미화형"),ROW()-13),NA())</f>
        <v>#N/A</v>
      </c>
      <c r="M220" t="e" cm="1">
        <f t="array" ref="M220">IFERROR(_xlfn.AGGREGATE(15,6,(DI_전체데이터!$AM$3:$AM$722)/((DI_전체데이터!$AR$3:$AR$722)="C. 내부은폐형"),ROW()-13),NA())</f>
        <v>#N/A</v>
      </c>
      <c r="N220" cm="1">
        <f t="array" ref="N220">IFERROR(_xlfn.AGGREGATE(15,6,(DI_전체데이터!$AM$3:$AM$722)/((DI_전체데이터!$AR$3:$AR$722)="D. 균형일치형"),ROW()-13),NA())</f>
        <v>0.68934141888026534</v>
      </c>
      <c r="O220" t="e" cm="1">
        <f t="array" ref="O220">IFERROR(_xlfn.AGGREGATE(15,6,(DI_전체데이터!$AM$3:$AM$722)/((DI_전체데이터!$AR$3:$AR$722)="E. 총체적과소형"),ROW()-13),NA())</f>
        <v>#N/A</v>
      </c>
      <c r="P220" t="e" cm="1">
        <f t="array" ref="P220">IFERROR(_xlfn.AGGREGATE(15,6,(DI_전체데이터!$AM$3:$AM$722)/((DI_전체데이터!$AR$3:$AR$722)="F. ESG미성숙"),ROW()-13),NA())</f>
        <v>#N/A</v>
      </c>
    </row>
    <row r="221" spans="11:16" x14ac:dyDescent="0.3">
      <c r="K221" t="e" cm="1">
        <f t="array" ref="K221">IFERROR(_xlfn.AGGREGATE(15,6,(DI_전체데이터!$AM$3:$AM$722)/((DI_전체데이터!$AR$3:$AR$722)="A. 총체적과장형"),ROW()-13),NA())</f>
        <v>#N/A</v>
      </c>
      <c r="L221" t="e" cm="1">
        <f t="array" ref="L221">IFERROR(_xlfn.AGGREGATE(15,6,(DI_전체데이터!$AM$3:$AM$722)/((DI_전체데이터!$AR$3:$AR$722)="B. 외부미화형"),ROW()-13),NA())</f>
        <v>#N/A</v>
      </c>
      <c r="M221" t="e" cm="1">
        <f t="array" ref="M221">IFERROR(_xlfn.AGGREGATE(15,6,(DI_전체데이터!$AM$3:$AM$722)/((DI_전체데이터!$AR$3:$AR$722)="C. 내부은폐형"),ROW()-13),NA())</f>
        <v>#N/A</v>
      </c>
      <c r="N221" cm="1">
        <f t="array" ref="N221">IFERROR(_xlfn.AGGREGATE(15,6,(DI_전체데이터!$AM$3:$AM$722)/((DI_전체데이터!$AR$3:$AR$722)="D. 균형일치형"),ROW()-13),NA())</f>
        <v>0.71143729910277187</v>
      </c>
      <c r="O221" t="e" cm="1">
        <f t="array" ref="O221">IFERROR(_xlfn.AGGREGATE(15,6,(DI_전체데이터!$AM$3:$AM$722)/((DI_전체데이터!$AR$3:$AR$722)="E. 총체적과소형"),ROW()-13),NA())</f>
        <v>#N/A</v>
      </c>
      <c r="P221" t="e" cm="1">
        <f t="array" ref="P221">IFERROR(_xlfn.AGGREGATE(15,6,(DI_전체데이터!$AM$3:$AM$722)/((DI_전체데이터!$AR$3:$AR$722)="F. ESG미성숙"),ROW()-13),NA())</f>
        <v>#N/A</v>
      </c>
    </row>
    <row r="222" spans="11:16" x14ac:dyDescent="0.3">
      <c r="K222" t="e" cm="1">
        <f t="array" ref="K222">IFERROR(_xlfn.AGGREGATE(15,6,(DI_전체데이터!$AM$3:$AM$722)/((DI_전체데이터!$AR$3:$AR$722)="A. 총체적과장형"),ROW()-13),NA())</f>
        <v>#N/A</v>
      </c>
      <c r="L222" t="e" cm="1">
        <f t="array" ref="L222">IFERROR(_xlfn.AGGREGATE(15,6,(DI_전체데이터!$AM$3:$AM$722)/((DI_전체데이터!$AR$3:$AR$722)="B. 외부미화형"),ROW()-13),NA())</f>
        <v>#N/A</v>
      </c>
      <c r="M222" t="e" cm="1">
        <f t="array" ref="M222">IFERROR(_xlfn.AGGREGATE(15,6,(DI_전체데이터!$AM$3:$AM$722)/((DI_전체데이터!$AR$3:$AR$722)="C. 내부은폐형"),ROW()-13),NA())</f>
        <v>#N/A</v>
      </c>
      <c r="N222" cm="1">
        <f t="array" ref="N222">IFERROR(_xlfn.AGGREGATE(15,6,(DI_전체데이터!$AM$3:$AM$722)/((DI_전체데이터!$AR$3:$AR$722)="D. 균형일치형"),ROW()-13),NA())</f>
        <v>0.74528994181526154</v>
      </c>
      <c r="O222" t="e" cm="1">
        <f t="array" ref="O222">IFERROR(_xlfn.AGGREGATE(15,6,(DI_전체데이터!$AM$3:$AM$722)/((DI_전체데이터!$AR$3:$AR$722)="E. 총체적과소형"),ROW()-13),NA())</f>
        <v>#N/A</v>
      </c>
      <c r="P222" t="e" cm="1">
        <f t="array" ref="P222">IFERROR(_xlfn.AGGREGATE(15,6,(DI_전체데이터!$AM$3:$AM$722)/((DI_전체데이터!$AR$3:$AR$722)="F. ESG미성숙"),ROW()-13),NA())</f>
        <v>#N/A</v>
      </c>
    </row>
    <row r="223" spans="11:16" x14ac:dyDescent="0.3">
      <c r="K223" t="e" cm="1">
        <f t="array" ref="K223">IFERROR(_xlfn.AGGREGATE(15,6,(DI_전체데이터!$AM$3:$AM$722)/((DI_전체데이터!$AR$3:$AR$722)="A. 총체적과장형"),ROW()-13),NA())</f>
        <v>#N/A</v>
      </c>
      <c r="L223" t="e" cm="1">
        <f t="array" ref="L223">IFERROR(_xlfn.AGGREGATE(15,6,(DI_전체데이터!$AM$3:$AM$722)/((DI_전체데이터!$AR$3:$AR$722)="B. 외부미화형"),ROW()-13),NA())</f>
        <v>#N/A</v>
      </c>
      <c r="M223" t="e" cm="1">
        <f t="array" ref="M223">IFERROR(_xlfn.AGGREGATE(15,6,(DI_전체데이터!$AM$3:$AM$722)/((DI_전체데이터!$AR$3:$AR$722)="C. 내부은폐형"),ROW()-13),NA())</f>
        <v>#N/A</v>
      </c>
      <c r="N223" cm="1">
        <f t="array" ref="N223">IFERROR(_xlfn.AGGREGATE(15,6,(DI_전체데이터!$AM$3:$AM$722)/((DI_전체데이터!$AR$3:$AR$722)="D. 균형일치형"),ROW()-13),NA())</f>
        <v>0.87830849900039876</v>
      </c>
      <c r="O223" t="e" cm="1">
        <f t="array" ref="O223">IFERROR(_xlfn.AGGREGATE(15,6,(DI_전체데이터!$AM$3:$AM$722)/((DI_전체데이터!$AR$3:$AR$722)="E. 총체적과소형"),ROW()-13),NA())</f>
        <v>#N/A</v>
      </c>
      <c r="P223" t="e" cm="1">
        <f t="array" ref="P223">IFERROR(_xlfn.AGGREGATE(15,6,(DI_전체데이터!$AM$3:$AM$722)/((DI_전체데이터!$AR$3:$AR$722)="F. ESG미성숙"),ROW()-13),NA())</f>
        <v>#N/A</v>
      </c>
    </row>
    <row r="224" spans="11:16" x14ac:dyDescent="0.3">
      <c r="K224" t="e" cm="1">
        <f t="array" ref="K224">IFERROR(_xlfn.AGGREGATE(15,6,(DI_전체데이터!$AM$3:$AM$722)/((DI_전체데이터!$AR$3:$AR$722)="A. 총체적과장형"),ROW()-13),NA())</f>
        <v>#N/A</v>
      </c>
      <c r="L224" t="e" cm="1">
        <f t="array" ref="L224">IFERROR(_xlfn.AGGREGATE(15,6,(DI_전체데이터!$AM$3:$AM$722)/((DI_전체데이터!$AR$3:$AR$722)="B. 외부미화형"),ROW()-13),NA())</f>
        <v>#N/A</v>
      </c>
      <c r="M224" t="e" cm="1">
        <f t="array" ref="M224">IFERROR(_xlfn.AGGREGATE(15,6,(DI_전체데이터!$AM$3:$AM$722)/((DI_전체데이터!$AR$3:$AR$722)="C. 내부은폐형"),ROW()-13),NA())</f>
        <v>#N/A</v>
      </c>
      <c r="N224" cm="1">
        <f t="array" ref="N224">IFERROR(_xlfn.AGGREGATE(15,6,(DI_전체데이터!$AM$3:$AM$722)/((DI_전체데이터!$AR$3:$AR$722)="D. 균형일치형"),ROW()-13),NA())</f>
        <v>0.95559999304022258</v>
      </c>
      <c r="O224" t="e" cm="1">
        <f t="array" ref="O224">IFERROR(_xlfn.AGGREGATE(15,6,(DI_전체데이터!$AM$3:$AM$722)/((DI_전체데이터!$AR$3:$AR$722)="E. 총체적과소형"),ROW()-13),NA())</f>
        <v>#N/A</v>
      </c>
      <c r="P224" t="e" cm="1">
        <f t="array" ref="P224">IFERROR(_xlfn.AGGREGATE(15,6,(DI_전체데이터!$AM$3:$AM$722)/((DI_전체데이터!$AR$3:$AR$722)="F. ESG미성숙"),ROW()-13),NA())</f>
        <v>#N/A</v>
      </c>
    </row>
    <row r="225" spans="11:16" x14ac:dyDescent="0.3">
      <c r="K225" t="e" cm="1">
        <f t="array" ref="K225">IFERROR(_xlfn.AGGREGATE(15,6,(DI_전체데이터!$AM$3:$AM$722)/((DI_전체데이터!$AR$3:$AR$722)="A. 총체적과장형"),ROW()-13),NA())</f>
        <v>#N/A</v>
      </c>
      <c r="L225" t="e" cm="1">
        <f t="array" ref="L225">IFERROR(_xlfn.AGGREGATE(15,6,(DI_전체데이터!$AM$3:$AM$722)/((DI_전체데이터!$AR$3:$AR$722)="B. 외부미화형"),ROW()-13),NA())</f>
        <v>#N/A</v>
      </c>
      <c r="M225" t="e" cm="1">
        <f t="array" ref="M225">IFERROR(_xlfn.AGGREGATE(15,6,(DI_전체데이터!$AM$3:$AM$722)/((DI_전체데이터!$AR$3:$AR$722)="C. 내부은폐형"),ROW()-13),NA())</f>
        <v>#N/A</v>
      </c>
      <c r="N225" cm="1">
        <f t="array" ref="N225">IFERROR(_xlfn.AGGREGATE(15,6,(DI_전체데이터!$AM$3:$AM$722)/((DI_전체데이터!$AR$3:$AR$722)="D. 균형일치형"),ROW()-13),NA())</f>
        <v>0.9610757078390274</v>
      </c>
      <c r="O225" t="e" cm="1">
        <f t="array" ref="O225">IFERROR(_xlfn.AGGREGATE(15,6,(DI_전체데이터!$AM$3:$AM$722)/((DI_전체데이터!$AR$3:$AR$722)="E. 총체적과소형"),ROW()-13),NA())</f>
        <v>#N/A</v>
      </c>
      <c r="P225" t="e" cm="1">
        <f t="array" ref="P225">IFERROR(_xlfn.AGGREGATE(15,6,(DI_전체데이터!$AM$3:$AM$722)/((DI_전체데이터!$AR$3:$AR$722)="F. ESG미성숙"),ROW()-13),NA())</f>
        <v>#N/A</v>
      </c>
    </row>
    <row r="226" spans="11:16" x14ac:dyDescent="0.3">
      <c r="K226" t="e" cm="1">
        <f t="array" ref="K226">IFERROR(_xlfn.AGGREGATE(15,6,(DI_전체데이터!$AM$3:$AM$722)/((DI_전체데이터!$AR$3:$AR$722)="A. 총체적과장형"),ROW()-13),NA())</f>
        <v>#N/A</v>
      </c>
      <c r="L226" t="e" cm="1">
        <f t="array" ref="L226">IFERROR(_xlfn.AGGREGATE(15,6,(DI_전체데이터!$AM$3:$AM$722)/((DI_전체데이터!$AR$3:$AR$722)="B. 외부미화형"),ROW()-13),NA())</f>
        <v>#N/A</v>
      </c>
      <c r="M226" t="e" cm="1">
        <f t="array" ref="M226">IFERROR(_xlfn.AGGREGATE(15,6,(DI_전체데이터!$AM$3:$AM$722)/((DI_전체데이터!$AR$3:$AR$722)="C. 내부은폐형"),ROW()-13),NA())</f>
        <v>#N/A</v>
      </c>
      <c r="N226" cm="1">
        <f t="array" ref="N226">IFERROR(_xlfn.AGGREGATE(15,6,(DI_전체데이터!$AM$3:$AM$722)/((DI_전체데이터!$AR$3:$AR$722)="D. 균형일치형"),ROW()-13),NA())</f>
        <v>0.9670399826810151</v>
      </c>
      <c r="O226" t="e" cm="1">
        <f t="array" ref="O226">IFERROR(_xlfn.AGGREGATE(15,6,(DI_전체데이터!$AM$3:$AM$722)/((DI_전체데이터!$AR$3:$AR$722)="E. 총체적과소형"),ROW()-13),NA())</f>
        <v>#N/A</v>
      </c>
      <c r="P226" t="e" cm="1">
        <f t="array" ref="P226">IFERROR(_xlfn.AGGREGATE(15,6,(DI_전체데이터!$AM$3:$AM$722)/((DI_전체데이터!$AR$3:$AR$722)="F. ESG미성숙"),ROW()-13),NA())</f>
        <v>#N/A</v>
      </c>
    </row>
    <row r="227" spans="11:16" x14ac:dyDescent="0.3">
      <c r="K227" t="e" cm="1">
        <f t="array" ref="K227">IFERROR(_xlfn.AGGREGATE(15,6,(DI_전체데이터!$AM$3:$AM$722)/((DI_전체데이터!$AR$3:$AR$722)="A. 총체적과장형"),ROW()-13),NA())</f>
        <v>#N/A</v>
      </c>
      <c r="L227" t="e" cm="1">
        <f t="array" ref="L227">IFERROR(_xlfn.AGGREGATE(15,6,(DI_전체데이터!$AM$3:$AM$722)/((DI_전체데이터!$AR$3:$AR$722)="B. 외부미화형"),ROW()-13),NA())</f>
        <v>#N/A</v>
      </c>
      <c r="M227" t="e" cm="1">
        <f t="array" ref="M227">IFERROR(_xlfn.AGGREGATE(15,6,(DI_전체데이터!$AM$3:$AM$722)/((DI_전체데이터!$AR$3:$AR$722)="C. 내부은폐형"),ROW()-13),NA())</f>
        <v>#N/A</v>
      </c>
      <c r="N227" cm="1">
        <f t="array" ref="N227">IFERROR(_xlfn.AGGREGATE(15,6,(DI_전체데이터!$AM$3:$AM$722)/((DI_전체데이터!$AR$3:$AR$722)="D. 균형일치형"),ROW()-13),NA())</f>
        <v>1.0413207364828461</v>
      </c>
      <c r="O227" t="e" cm="1">
        <f t="array" ref="O227">IFERROR(_xlfn.AGGREGATE(15,6,(DI_전체데이터!$AM$3:$AM$722)/((DI_전체데이터!$AR$3:$AR$722)="E. 총체적과소형"),ROW()-13),NA())</f>
        <v>#N/A</v>
      </c>
      <c r="P227" t="e" cm="1">
        <f t="array" ref="P227">IFERROR(_xlfn.AGGREGATE(15,6,(DI_전체데이터!$AM$3:$AM$722)/((DI_전체데이터!$AR$3:$AR$722)="F. ESG미성숙"),ROW()-13),NA())</f>
        <v>#N/A</v>
      </c>
    </row>
    <row r="228" spans="11:16" x14ac:dyDescent="0.3">
      <c r="K228" t="e" cm="1">
        <f t="array" ref="K228">IFERROR(_xlfn.AGGREGATE(15,6,(DI_전체데이터!$AM$3:$AM$722)/((DI_전체데이터!$AR$3:$AR$722)="A. 총체적과장형"),ROW()-13),NA())</f>
        <v>#N/A</v>
      </c>
      <c r="L228" t="e" cm="1">
        <f t="array" ref="L228">IFERROR(_xlfn.AGGREGATE(15,6,(DI_전체데이터!$AM$3:$AM$722)/((DI_전체데이터!$AR$3:$AR$722)="B. 외부미화형"),ROW()-13),NA())</f>
        <v>#N/A</v>
      </c>
      <c r="M228" t="e" cm="1">
        <f t="array" ref="M228">IFERROR(_xlfn.AGGREGATE(15,6,(DI_전체데이터!$AM$3:$AM$722)/((DI_전체데이터!$AR$3:$AR$722)="C. 내부은폐형"),ROW()-13),NA())</f>
        <v>#N/A</v>
      </c>
      <c r="N228" cm="1">
        <f t="array" ref="N228">IFERROR(_xlfn.AGGREGATE(15,6,(DI_전체데이터!$AM$3:$AM$722)/((DI_전체데이터!$AR$3:$AR$722)="D. 균형일치형"),ROW()-13),NA())</f>
        <v>1.0569963951264665</v>
      </c>
      <c r="O228" t="e" cm="1">
        <f t="array" ref="O228">IFERROR(_xlfn.AGGREGATE(15,6,(DI_전체데이터!$AM$3:$AM$722)/((DI_전체데이터!$AR$3:$AR$722)="E. 총체적과소형"),ROW()-13),NA())</f>
        <v>#N/A</v>
      </c>
      <c r="P228" t="e" cm="1">
        <f t="array" ref="P228">IFERROR(_xlfn.AGGREGATE(15,6,(DI_전체데이터!$AM$3:$AM$722)/((DI_전체데이터!$AR$3:$AR$722)="F. ESG미성숙"),ROW()-13),NA())</f>
        <v>#N/A</v>
      </c>
    </row>
    <row r="229" spans="11:16" x14ac:dyDescent="0.3">
      <c r="K229" t="e" cm="1">
        <f t="array" ref="K229">IFERROR(_xlfn.AGGREGATE(15,6,(DI_전체데이터!$AM$3:$AM$722)/((DI_전체데이터!$AR$3:$AR$722)="A. 총체적과장형"),ROW()-13),NA())</f>
        <v>#N/A</v>
      </c>
      <c r="L229" t="e" cm="1">
        <f t="array" ref="L229">IFERROR(_xlfn.AGGREGATE(15,6,(DI_전체데이터!$AM$3:$AM$722)/((DI_전체데이터!$AR$3:$AR$722)="B. 외부미화형"),ROW()-13),NA())</f>
        <v>#N/A</v>
      </c>
      <c r="M229" t="e" cm="1">
        <f t="array" ref="M229">IFERROR(_xlfn.AGGREGATE(15,6,(DI_전체데이터!$AM$3:$AM$722)/((DI_전체데이터!$AR$3:$AR$722)="C. 내부은폐형"),ROW()-13),NA())</f>
        <v>#N/A</v>
      </c>
      <c r="N229" cm="1">
        <f t="array" ref="N229">IFERROR(_xlfn.AGGREGATE(15,6,(DI_전체데이터!$AM$3:$AM$722)/((DI_전체데이터!$AR$3:$AR$722)="D. 균형일치형"),ROW()-13),NA())</f>
        <v>1.0881219121941668</v>
      </c>
      <c r="O229" t="e" cm="1">
        <f t="array" ref="O229">IFERROR(_xlfn.AGGREGATE(15,6,(DI_전체데이터!$AM$3:$AM$722)/((DI_전체데이터!$AR$3:$AR$722)="E. 총체적과소형"),ROW()-13),NA())</f>
        <v>#N/A</v>
      </c>
      <c r="P229" t="e" cm="1">
        <f t="array" ref="P229">IFERROR(_xlfn.AGGREGATE(15,6,(DI_전체데이터!$AM$3:$AM$722)/((DI_전체데이터!$AR$3:$AR$722)="F. ESG미성숙"),ROW()-13),NA())</f>
        <v>#N/A</v>
      </c>
    </row>
    <row r="230" spans="11:16" x14ac:dyDescent="0.3">
      <c r="K230" t="e" cm="1">
        <f t="array" ref="K230">IFERROR(_xlfn.AGGREGATE(15,6,(DI_전체데이터!$AM$3:$AM$722)/((DI_전체데이터!$AR$3:$AR$722)="A. 총체적과장형"),ROW()-13),NA())</f>
        <v>#N/A</v>
      </c>
      <c r="L230" t="e" cm="1">
        <f t="array" ref="L230">IFERROR(_xlfn.AGGREGATE(15,6,(DI_전체데이터!$AM$3:$AM$722)/((DI_전체데이터!$AR$3:$AR$722)="B. 외부미화형"),ROW()-13),NA())</f>
        <v>#N/A</v>
      </c>
      <c r="M230" t="e" cm="1">
        <f t="array" ref="M230">IFERROR(_xlfn.AGGREGATE(15,6,(DI_전체데이터!$AM$3:$AM$722)/((DI_전체데이터!$AR$3:$AR$722)="C. 내부은폐형"),ROW()-13),NA())</f>
        <v>#N/A</v>
      </c>
      <c r="N230" cm="1">
        <f t="array" ref="N230">IFERROR(_xlfn.AGGREGATE(15,6,(DI_전체데이터!$AM$3:$AM$722)/((DI_전체데이터!$AR$3:$AR$722)="D. 균형일치형"),ROW()-13),NA())</f>
        <v>1.1025552533105665</v>
      </c>
      <c r="O230" t="e" cm="1">
        <f t="array" ref="O230">IFERROR(_xlfn.AGGREGATE(15,6,(DI_전체데이터!$AM$3:$AM$722)/((DI_전체데이터!$AR$3:$AR$722)="E. 총체적과소형"),ROW()-13),NA())</f>
        <v>#N/A</v>
      </c>
      <c r="P230" t="e" cm="1">
        <f t="array" ref="P230">IFERROR(_xlfn.AGGREGATE(15,6,(DI_전체데이터!$AM$3:$AM$722)/((DI_전체데이터!$AR$3:$AR$722)="F. ESG미성숙"),ROW()-13),NA())</f>
        <v>#N/A</v>
      </c>
    </row>
    <row r="231" spans="11:16" x14ac:dyDescent="0.3">
      <c r="K231" t="e" cm="1">
        <f t="array" ref="K231">IFERROR(_xlfn.AGGREGATE(15,6,(DI_전체데이터!$AM$3:$AM$722)/((DI_전체데이터!$AR$3:$AR$722)="A. 총체적과장형"),ROW()-13),NA())</f>
        <v>#N/A</v>
      </c>
      <c r="L231" t="e" cm="1">
        <f t="array" ref="L231">IFERROR(_xlfn.AGGREGATE(15,6,(DI_전체데이터!$AM$3:$AM$722)/((DI_전체데이터!$AR$3:$AR$722)="B. 외부미화형"),ROW()-13),NA())</f>
        <v>#N/A</v>
      </c>
      <c r="M231" t="e" cm="1">
        <f t="array" ref="M231">IFERROR(_xlfn.AGGREGATE(15,6,(DI_전체데이터!$AM$3:$AM$722)/((DI_전체데이터!$AR$3:$AR$722)="C. 내부은폐형"),ROW()-13),NA())</f>
        <v>#N/A</v>
      </c>
      <c r="N231" cm="1">
        <f t="array" ref="N231">IFERROR(_xlfn.AGGREGATE(15,6,(DI_전체데이터!$AM$3:$AM$722)/((DI_전체데이터!$AR$3:$AR$722)="D. 균형일치형"),ROW()-13),NA())</f>
        <v>1.1061625132040849</v>
      </c>
      <c r="O231" t="e" cm="1">
        <f t="array" ref="O231">IFERROR(_xlfn.AGGREGATE(15,6,(DI_전체데이터!$AM$3:$AM$722)/((DI_전체데이터!$AR$3:$AR$722)="E. 총체적과소형"),ROW()-13),NA())</f>
        <v>#N/A</v>
      </c>
      <c r="P231" t="e" cm="1">
        <f t="array" ref="P231">IFERROR(_xlfn.AGGREGATE(15,6,(DI_전체데이터!$AM$3:$AM$722)/((DI_전체데이터!$AR$3:$AR$722)="F. ESG미성숙"),ROW()-13),NA())</f>
        <v>#N/A</v>
      </c>
    </row>
    <row r="232" spans="11:16" x14ac:dyDescent="0.3">
      <c r="K232" t="e" cm="1">
        <f t="array" ref="K232">IFERROR(_xlfn.AGGREGATE(15,6,(DI_전체데이터!$AM$3:$AM$722)/((DI_전체데이터!$AR$3:$AR$722)="A. 총체적과장형"),ROW()-13),NA())</f>
        <v>#N/A</v>
      </c>
      <c r="L232" t="e" cm="1">
        <f t="array" ref="L232">IFERROR(_xlfn.AGGREGATE(15,6,(DI_전체데이터!$AM$3:$AM$722)/((DI_전체데이터!$AR$3:$AR$722)="B. 외부미화형"),ROW()-13),NA())</f>
        <v>#N/A</v>
      </c>
      <c r="M232" t="e" cm="1">
        <f t="array" ref="M232">IFERROR(_xlfn.AGGREGATE(15,6,(DI_전체데이터!$AM$3:$AM$722)/((DI_전체데이터!$AR$3:$AR$722)="C. 내부은폐형"),ROW()-13),NA())</f>
        <v>#N/A</v>
      </c>
      <c r="N232" cm="1">
        <f t="array" ref="N232">IFERROR(_xlfn.AGGREGATE(15,6,(DI_전체데이터!$AM$3:$AM$722)/((DI_전체데이터!$AR$3:$AR$722)="D. 균형일치형"),ROW()-13),NA())</f>
        <v>1.1400599391147974</v>
      </c>
      <c r="O232" t="e" cm="1">
        <f t="array" ref="O232">IFERROR(_xlfn.AGGREGATE(15,6,(DI_전체데이터!$AM$3:$AM$722)/((DI_전체데이터!$AR$3:$AR$722)="E. 총체적과소형"),ROW()-13),NA())</f>
        <v>#N/A</v>
      </c>
      <c r="P232" t="e" cm="1">
        <f t="array" ref="P232">IFERROR(_xlfn.AGGREGATE(15,6,(DI_전체데이터!$AM$3:$AM$722)/((DI_전체데이터!$AR$3:$AR$722)="F. ESG미성숙"),ROW()-13),NA())</f>
        <v>#N/A</v>
      </c>
    </row>
    <row r="233" spans="11:16" x14ac:dyDescent="0.3">
      <c r="K233" t="e" cm="1">
        <f t="array" ref="K233">IFERROR(_xlfn.AGGREGATE(15,6,(DI_전체데이터!$AM$3:$AM$722)/((DI_전체데이터!$AR$3:$AR$722)="A. 총체적과장형"),ROW()-13),NA())</f>
        <v>#N/A</v>
      </c>
      <c r="L233" t="e" cm="1">
        <f t="array" ref="L233">IFERROR(_xlfn.AGGREGATE(15,6,(DI_전체데이터!$AM$3:$AM$722)/((DI_전체데이터!$AR$3:$AR$722)="B. 외부미화형"),ROW()-13),NA())</f>
        <v>#N/A</v>
      </c>
      <c r="M233" t="e" cm="1">
        <f t="array" ref="M233">IFERROR(_xlfn.AGGREGATE(15,6,(DI_전체데이터!$AM$3:$AM$722)/((DI_전체데이터!$AR$3:$AR$722)="C. 내부은폐형"),ROW()-13),NA())</f>
        <v>#N/A</v>
      </c>
      <c r="N233" cm="1">
        <f t="array" ref="N233">IFERROR(_xlfn.AGGREGATE(15,6,(DI_전체데이터!$AM$3:$AM$722)/((DI_전체데이터!$AR$3:$AR$722)="D. 균형일치형"),ROW()-13),NA())</f>
        <v>1.1718215493397919</v>
      </c>
      <c r="O233" t="e" cm="1">
        <f t="array" ref="O233">IFERROR(_xlfn.AGGREGATE(15,6,(DI_전체데이터!$AM$3:$AM$722)/((DI_전체데이터!$AR$3:$AR$722)="E. 총체적과소형"),ROW()-13),NA())</f>
        <v>#N/A</v>
      </c>
      <c r="P233" t="e" cm="1">
        <f t="array" ref="P233">IFERROR(_xlfn.AGGREGATE(15,6,(DI_전체데이터!$AM$3:$AM$722)/((DI_전체데이터!$AR$3:$AR$722)="F. ESG미성숙"),ROW()-13),NA())</f>
        <v>#N/A</v>
      </c>
    </row>
    <row r="234" spans="11:16" x14ac:dyDescent="0.3">
      <c r="K234" t="e" cm="1">
        <f t="array" ref="K234">IFERROR(_xlfn.AGGREGATE(15,6,(DI_전체데이터!$AM$3:$AM$722)/((DI_전체데이터!$AR$3:$AR$722)="A. 총체적과장형"),ROW()-13),NA())</f>
        <v>#N/A</v>
      </c>
      <c r="L234" t="e" cm="1">
        <f t="array" ref="L234">IFERROR(_xlfn.AGGREGATE(15,6,(DI_전체데이터!$AM$3:$AM$722)/((DI_전체데이터!$AR$3:$AR$722)="B. 외부미화형"),ROW()-13),NA())</f>
        <v>#N/A</v>
      </c>
      <c r="M234" t="e" cm="1">
        <f t="array" ref="M234">IFERROR(_xlfn.AGGREGATE(15,6,(DI_전체데이터!$AM$3:$AM$722)/((DI_전체데이터!$AR$3:$AR$722)="C. 내부은폐형"),ROW()-13),NA())</f>
        <v>#N/A</v>
      </c>
      <c r="N234" cm="1">
        <f t="array" ref="N234">IFERROR(_xlfn.AGGREGATE(15,6,(DI_전체데이터!$AM$3:$AM$722)/((DI_전체데이터!$AR$3:$AR$722)="D. 균형일치형"),ROW()-13),NA())</f>
        <v>1.1783010262566695</v>
      </c>
      <c r="O234" t="e" cm="1">
        <f t="array" ref="O234">IFERROR(_xlfn.AGGREGATE(15,6,(DI_전체데이터!$AM$3:$AM$722)/((DI_전체데이터!$AR$3:$AR$722)="E. 총체적과소형"),ROW()-13),NA())</f>
        <v>#N/A</v>
      </c>
      <c r="P234" t="e" cm="1">
        <f t="array" ref="P234">IFERROR(_xlfn.AGGREGATE(15,6,(DI_전체데이터!$AM$3:$AM$722)/((DI_전체데이터!$AR$3:$AR$722)="F. ESG미성숙"),ROW()-13),NA())</f>
        <v>#N/A</v>
      </c>
    </row>
    <row r="235" spans="11:16" x14ac:dyDescent="0.3">
      <c r="K235" t="e" cm="1">
        <f t="array" ref="K235">IFERROR(_xlfn.AGGREGATE(15,6,(DI_전체데이터!$AM$3:$AM$722)/((DI_전체데이터!$AR$3:$AR$722)="A. 총체적과장형"),ROW()-13),NA())</f>
        <v>#N/A</v>
      </c>
      <c r="L235" t="e" cm="1">
        <f t="array" ref="L235">IFERROR(_xlfn.AGGREGATE(15,6,(DI_전체데이터!$AM$3:$AM$722)/((DI_전체데이터!$AR$3:$AR$722)="B. 외부미화형"),ROW()-13),NA())</f>
        <v>#N/A</v>
      </c>
      <c r="M235" t="e" cm="1">
        <f t="array" ref="M235">IFERROR(_xlfn.AGGREGATE(15,6,(DI_전체데이터!$AM$3:$AM$722)/((DI_전체데이터!$AR$3:$AR$722)="C. 내부은폐형"),ROW()-13),NA())</f>
        <v>#N/A</v>
      </c>
      <c r="N235" cm="1">
        <f t="array" ref="N235">IFERROR(_xlfn.AGGREGATE(15,6,(DI_전체데이터!$AM$3:$AM$722)/((DI_전체데이터!$AR$3:$AR$722)="D. 균형일치형"),ROW()-13),NA())</f>
        <v>1.2119939367566031</v>
      </c>
      <c r="O235" t="e" cm="1">
        <f t="array" ref="O235">IFERROR(_xlfn.AGGREGATE(15,6,(DI_전체데이터!$AM$3:$AM$722)/((DI_전체데이터!$AR$3:$AR$722)="E. 총체적과소형"),ROW()-13),NA())</f>
        <v>#N/A</v>
      </c>
      <c r="P235" t="e" cm="1">
        <f t="array" ref="P235">IFERROR(_xlfn.AGGREGATE(15,6,(DI_전체데이터!$AM$3:$AM$722)/((DI_전체데이터!$AR$3:$AR$722)="F. ESG미성숙"),ROW()-13),NA())</f>
        <v>#N/A</v>
      </c>
    </row>
    <row r="236" spans="11:16" x14ac:dyDescent="0.3">
      <c r="K236" t="e" cm="1">
        <f t="array" ref="K236">IFERROR(_xlfn.AGGREGATE(15,6,(DI_전체데이터!$AM$3:$AM$722)/((DI_전체데이터!$AR$3:$AR$722)="A. 총체적과장형"),ROW()-13),NA())</f>
        <v>#N/A</v>
      </c>
      <c r="L236" t="e" cm="1">
        <f t="array" ref="L236">IFERROR(_xlfn.AGGREGATE(15,6,(DI_전체데이터!$AM$3:$AM$722)/((DI_전체데이터!$AR$3:$AR$722)="B. 외부미화형"),ROW()-13),NA())</f>
        <v>#N/A</v>
      </c>
      <c r="M236" t="e" cm="1">
        <f t="array" ref="M236">IFERROR(_xlfn.AGGREGATE(15,6,(DI_전체데이터!$AM$3:$AM$722)/((DI_전체데이터!$AR$3:$AR$722)="C. 내부은폐형"),ROW()-13),NA())</f>
        <v>#N/A</v>
      </c>
      <c r="N236" cm="1">
        <f t="array" ref="N236">IFERROR(_xlfn.AGGREGATE(15,6,(DI_전체데이터!$AM$3:$AM$722)/((DI_전체데이터!$AR$3:$AR$722)="D. 균형일치형"),ROW()-13),NA())</f>
        <v>1.221651181934392</v>
      </c>
      <c r="O236" t="e" cm="1">
        <f t="array" ref="O236">IFERROR(_xlfn.AGGREGATE(15,6,(DI_전체데이터!$AM$3:$AM$722)/((DI_전체데이터!$AR$3:$AR$722)="E. 총체적과소형"),ROW()-13),NA())</f>
        <v>#N/A</v>
      </c>
      <c r="P236" t="e" cm="1">
        <f t="array" ref="P236">IFERROR(_xlfn.AGGREGATE(15,6,(DI_전체데이터!$AM$3:$AM$722)/((DI_전체데이터!$AR$3:$AR$722)="F. ESG미성숙"),ROW()-13),NA())</f>
        <v>#N/A</v>
      </c>
    </row>
    <row r="237" spans="11:16" x14ac:dyDescent="0.3">
      <c r="K237" t="e" cm="1">
        <f t="array" ref="K237">IFERROR(_xlfn.AGGREGATE(15,6,(DI_전체데이터!$AM$3:$AM$722)/((DI_전체데이터!$AR$3:$AR$722)="A. 총체적과장형"),ROW()-13),NA())</f>
        <v>#N/A</v>
      </c>
      <c r="L237" t="e" cm="1">
        <f t="array" ref="L237">IFERROR(_xlfn.AGGREGATE(15,6,(DI_전체데이터!$AM$3:$AM$722)/((DI_전체데이터!$AR$3:$AR$722)="B. 외부미화형"),ROW()-13),NA())</f>
        <v>#N/A</v>
      </c>
      <c r="M237" t="e" cm="1">
        <f t="array" ref="M237">IFERROR(_xlfn.AGGREGATE(15,6,(DI_전체데이터!$AM$3:$AM$722)/((DI_전체데이터!$AR$3:$AR$722)="C. 내부은폐형"),ROW()-13),NA())</f>
        <v>#N/A</v>
      </c>
      <c r="N237" cm="1">
        <f t="array" ref="N237">IFERROR(_xlfn.AGGREGATE(15,6,(DI_전체데이터!$AM$3:$AM$722)/((DI_전체데이터!$AR$3:$AR$722)="D. 균형일치형"),ROW()-13),NA())</f>
        <v>1.2490330052808496</v>
      </c>
      <c r="O237" t="e" cm="1">
        <f t="array" ref="O237">IFERROR(_xlfn.AGGREGATE(15,6,(DI_전체데이터!$AM$3:$AM$722)/((DI_전체데이터!$AR$3:$AR$722)="E. 총체적과소형"),ROW()-13),NA())</f>
        <v>#N/A</v>
      </c>
      <c r="P237" t="e" cm="1">
        <f t="array" ref="P237">IFERROR(_xlfn.AGGREGATE(15,6,(DI_전체데이터!$AM$3:$AM$722)/((DI_전체데이터!$AR$3:$AR$722)="F. ESG미성숙"),ROW()-13),NA())</f>
        <v>#N/A</v>
      </c>
    </row>
    <row r="238" spans="11:16" x14ac:dyDescent="0.3">
      <c r="K238" t="e" cm="1">
        <f t="array" ref="K238">IFERROR(_xlfn.AGGREGATE(15,6,(DI_전체데이터!$AM$3:$AM$722)/((DI_전체데이터!$AR$3:$AR$722)="A. 총체적과장형"),ROW()-13),NA())</f>
        <v>#N/A</v>
      </c>
      <c r="L238" t="e" cm="1">
        <f t="array" ref="L238">IFERROR(_xlfn.AGGREGATE(15,6,(DI_전체데이터!$AM$3:$AM$722)/((DI_전체데이터!$AR$3:$AR$722)="B. 외부미화형"),ROW()-13),NA())</f>
        <v>#N/A</v>
      </c>
      <c r="M238" t="e" cm="1">
        <f t="array" ref="M238">IFERROR(_xlfn.AGGREGATE(15,6,(DI_전체데이터!$AM$3:$AM$722)/((DI_전체데이터!$AR$3:$AR$722)="C. 내부은폐형"),ROW()-13),NA())</f>
        <v>#N/A</v>
      </c>
      <c r="N238" cm="1">
        <f t="array" ref="N238">IFERROR(_xlfn.AGGREGATE(15,6,(DI_전체데이터!$AM$3:$AM$722)/((DI_전체데이터!$AR$3:$AR$722)="D. 균형일치형"),ROW()-13),NA())</f>
        <v>1.2791785542507426</v>
      </c>
      <c r="O238" t="e" cm="1">
        <f t="array" ref="O238">IFERROR(_xlfn.AGGREGATE(15,6,(DI_전체데이터!$AM$3:$AM$722)/((DI_전체데이터!$AR$3:$AR$722)="E. 총체적과소형"),ROW()-13),NA())</f>
        <v>#N/A</v>
      </c>
      <c r="P238" t="e" cm="1">
        <f t="array" ref="P238">IFERROR(_xlfn.AGGREGATE(15,6,(DI_전체데이터!$AM$3:$AM$722)/((DI_전체데이터!$AR$3:$AR$722)="F. ESG미성숙"),ROW()-13),NA())</f>
        <v>#N/A</v>
      </c>
    </row>
    <row r="239" spans="11:16" x14ac:dyDescent="0.3">
      <c r="K239" t="e" cm="1">
        <f t="array" ref="K239">IFERROR(_xlfn.AGGREGATE(15,6,(DI_전체데이터!$AM$3:$AM$722)/((DI_전체데이터!$AR$3:$AR$722)="A. 총체적과장형"),ROW()-13),NA())</f>
        <v>#N/A</v>
      </c>
      <c r="L239" t="e" cm="1">
        <f t="array" ref="L239">IFERROR(_xlfn.AGGREGATE(15,6,(DI_전체데이터!$AM$3:$AM$722)/((DI_전체데이터!$AR$3:$AR$722)="B. 외부미화형"),ROW()-13),NA())</f>
        <v>#N/A</v>
      </c>
      <c r="M239" t="e" cm="1">
        <f t="array" ref="M239">IFERROR(_xlfn.AGGREGATE(15,6,(DI_전체데이터!$AM$3:$AM$722)/((DI_전체데이터!$AR$3:$AR$722)="C. 내부은폐형"),ROW()-13),NA())</f>
        <v>#N/A</v>
      </c>
      <c r="N239" cm="1">
        <f t="array" ref="N239">IFERROR(_xlfn.AGGREGATE(15,6,(DI_전체데이터!$AM$3:$AM$722)/((DI_전체데이터!$AR$3:$AR$722)="D. 균형일치형"),ROW()-13),NA())</f>
        <v>1.290660392428207</v>
      </c>
      <c r="O239" t="e" cm="1">
        <f t="array" ref="O239">IFERROR(_xlfn.AGGREGATE(15,6,(DI_전체데이터!$AM$3:$AM$722)/((DI_전체데이터!$AR$3:$AR$722)="E. 총체적과소형"),ROW()-13),NA())</f>
        <v>#N/A</v>
      </c>
      <c r="P239" t="e" cm="1">
        <f t="array" ref="P239">IFERROR(_xlfn.AGGREGATE(15,6,(DI_전체데이터!$AM$3:$AM$722)/((DI_전체데이터!$AR$3:$AR$722)="F. ESG미성숙"),ROW()-13),NA())</f>
        <v>#N/A</v>
      </c>
    </row>
    <row r="240" spans="11:16" x14ac:dyDescent="0.3">
      <c r="K240" t="e" cm="1">
        <f t="array" ref="K240">IFERROR(_xlfn.AGGREGATE(15,6,(DI_전체데이터!$AM$3:$AM$722)/((DI_전체데이터!$AR$3:$AR$722)="A. 총체적과장형"),ROW()-13),NA())</f>
        <v>#N/A</v>
      </c>
      <c r="L240" t="e" cm="1">
        <f t="array" ref="L240">IFERROR(_xlfn.AGGREGATE(15,6,(DI_전체데이터!$AM$3:$AM$722)/((DI_전체데이터!$AR$3:$AR$722)="B. 외부미화형"),ROW()-13),NA())</f>
        <v>#N/A</v>
      </c>
      <c r="M240" t="e" cm="1">
        <f t="array" ref="M240">IFERROR(_xlfn.AGGREGATE(15,6,(DI_전체데이터!$AM$3:$AM$722)/((DI_전체데이터!$AR$3:$AR$722)="C. 내부은폐형"),ROW()-13),NA())</f>
        <v>#N/A</v>
      </c>
      <c r="N240" cm="1">
        <f t="array" ref="N240">IFERROR(_xlfn.AGGREGATE(15,6,(DI_전체데이터!$AM$3:$AM$722)/((DI_전체데이터!$AR$3:$AR$722)="D. 균형일치형"),ROW()-13),NA())</f>
        <v>1.3376668045344033</v>
      </c>
      <c r="O240" t="e" cm="1">
        <f t="array" ref="O240">IFERROR(_xlfn.AGGREGATE(15,6,(DI_전체데이터!$AM$3:$AM$722)/((DI_전체데이터!$AR$3:$AR$722)="E. 총체적과소형"),ROW()-13),NA())</f>
        <v>#N/A</v>
      </c>
      <c r="P240" t="e" cm="1">
        <f t="array" ref="P240">IFERROR(_xlfn.AGGREGATE(15,6,(DI_전체데이터!$AM$3:$AM$722)/((DI_전체데이터!$AR$3:$AR$722)="F. ESG미성숙"),ROW()-13),NA())</f>
        <v>#N/A</v>
      </c>
    </row>
    <row r="241" spans="11:16" x14ac:dyDescent="0.3">
      <c r="K241" t="e" cm="1">
        <f t="array" ref="K241">IFERROR(_xlfn.AGGREGATE(15,6,(DI_전체데이터!$AM$3:$AM$722)/((DI_전체데이터!$AR$3:$AR$722)="A. 총체적과장형"),ROW()-13),NA())</f>
        <v>#N/A</v>
      </c>
      <c r="L241" t="e" cm="1">
        <f t="array" ref="L241">IFERROR(_xlfn.AGGREGATE(15,6,(DI_전체데이터!$AM$3:$AM$722)/((DI_전체데이터!$AR$3:$AR$722)="B. 외부미화형"),ROW()-13),NA())</f>
        <v>#N/A</v>
      </c>
      <c r="M241" t="e" cm="1">
        <f t="array" ref="M241">IFERROR(_xlfn.AGGREGATE(15,6,(DI_전체데이터!$AM$3:$AM$722)/((DI_전체데이터!$AR$3:$AR$722)="C. 내부은폐형"),ROW()-13),NA())</f>
        <v>#N/A</v>
      </c>
      <c r="N241" cm="1">
        <f t="array" ref="N241">IFERROR(_xlfn.AGGREGATE(15,6,(DI_전체데이터!$AM$3:$AM$722)/((DI_전체데이터!$AR$3:$AR$722)="D. 균형일치형"),ROW()-13),NA())</f>
        <v>1.5349161184370572</v>
      </c>
      <c r="O241" t="e" cm="1">
        <f t="array" ref="O241">IFERROR(_xlfn.AGGREGATE(15,6,(DI_전체데이터!$AM$3:$AM$722)/((DI_전체데이터!$AR$3:$AR$722)="E. 총체적과소형"),ROW()-13),NA())</f>
        <v>#N/A</v>
      </c>
      <c r="P241" t="e" cm="1">
        <f t="array" ref="P241">IFERROR(_xlfn.AGGREGATE(15,6,(DI_전체데이터!$AM$3:$AM$722)/((DI_전체데이터!$AR$3:$AR$722)="F. ESG미성숙"),ROW()-13),NA())</f>
        <v>#N/A</v>
      </c>
    </row>
    <row r="242" spans="11:16" x14ac:dyDescent="0.3">
      <c r="K242" t="e" cm="1">
        <f t="array" ref="K242">IFERROR(_xlfn.AGGREGATE(15,6,(DI_전체데이터!$AM$3:$AM$722)/((DI_전체데이터!$AR$3:$AR$722)="A. 총체적과장형"),ROW()-13),NA())</f>
        <v>#N/A</v>
      </c>
      <c r="L242" t="e" cm="1">
        <f t="array" ref="L242">IFERROR(_xlfn.AGGREGATE(15,6,(DI_전체데이터!$AM$3:$AM$722)/((DI_전체데이터!$AR$3:$AR$722)="B. 외부미화형"),ROW()-13),NA())</f>
        <v>#N/A</v>
      </c>
      <c r="M242" t="e" cm="1">
        <f t="array" ref="M242">IFERROR(_xlfn.AGGREGATE(15,6,(DI_전체데이터!$AM$3:$AM$722)/((DI_전체데이터!$AR$3:$AR$722)="C. 내부은폐형"),ROW()-13),NA())</f>
        <v>#N/A</v>
      </c>
      <c r="N242" cm="1">
        <f t="array" ref="N242">IFERROR(_xlfn.AGGREGATE(15,6,(DI_전체데이터!$AM$3:$AM$722)/((DI_전체데이터!$AR$3:$AR$722)="D. 균형일치형"),ROW()-13),NA())</f>
        <v>1.5854945926896977</v>
      </c>
      <c r="O242" t="e" cm="1">
        <f t="array" ref="O242">IFERROR(_xlfn.AGGREGATE(15,6,(DI_전체데이터!$AM$3:$AM$722)/((DI_전체데이터!$AR$3:$AR$722)="E. 총체적과소형"),ROW()-13),NA())</f>
        <v>#N/A</v>
      </c>
      <c r="P242" t="e" cm="1">
        <f t="array" ref="P242">IFERROR(_xlfn.AGGREGATE(15,6,(DI_전체데이터!$AM$3:$AM$722)/((DI_전체데이터!$AR$3:$AR$722)="F. ESG미성숙"),ROW()-13),NA())</f>
        <v>#N/A</v>
      </c>
    </row>
    <row r="243" spans="11:16" x14ac:dyDescent="0.3">
      <c r="K243" t="e" cm="1">
        <f t="array" ref="K243">IFERROR(_xlfn.AGGREGATE(15,6,(DI_전체데이터!$AM$3:$AM$722)/((DI_전체데이터!$AR$3:$AR$722)="A. 총체적과장형"),ROW()-13),NA())</f>
        <v>#N/A</v>
      </c>
      <c r="L243" t="e" cm="1">
        <f t="array" ref="L243">IFERROR(_xlfn.AGGREGATE(15,6,(DI_전체데이터!$AM$3:$AM$722)/((DI_전체데이터!$AR$3:$AR$722)="B. 외부미화형"),ROW()-13),NA())</f>
        <v>#N/A</v>
      </c>
      <c r="M243" t="e" cm="1">
        <f t="array" ref="M243">IFERROR(_xlfn.AGGREGATE(15,6,(DI_전체데이터!$AM$3:$AM$722)/((DI_전체데이터!$AR$3:$AR$722)="C. 내부은폐형"),ROW()-13),NA())</f>
        <v>#N/A</v>
      </c>
      <c r="N243" cm="1">
        <f t="array" ref="N243">IFERROR(_xlfn.AGGREGATE(15,6,(DI_전체데이터!$AM$3:$AM$722)/((DI_전체데이터!$AR$3:$AR$722)="D. 균형일치형"),ROW()-13),NA())</f>
        <v>1.7377229969306063</v>
      </c>
      <c r="O243" t="e" cm="1">
        <f t="array" ref="O243">IFERROR(_xlfn.AGGREGATE(15,6,(DI_전체데이터!$AM$3:$AM$722)/((DI_전체데이터!$AR$3:$AR$722)="E. 총체적과소형"),ROW()-13),NA())</f>
        <v>#N/A</v>
      </c>
      <c r="P243" t="e" cm="1">
        <f t="array" ref="P243">IFERROR(_xlfn.AGGREGATE(15,6,(DI_전체데이터!$AM$3:$AM$722)/((DI_전체데이터!$AR$3:$AR$722)="F. ESG미성숙"),ROW()-13),NA())</f>
        <v>#N/A</v>
      </c>
    </row>
    <row r="244" spans="11:16" x14ac:dyDescent="0.3">
      <c r="K244" t="e" cm="1">
        <f t="array" ref="K244">IFERROR(_xlfn.AGGREGATE(15,6,(DI_전체데이터!$AM$3:$AM$722)/((DI_전체데이터!$AR$3:$AR$722)="A. 총체적과장형"),ROW()-13),NA())</f>
        <v>#N/A</v>
      </c>
      <c r="L244" t="e" cm="1">
        <f t="array" ref="L244">IFERROR(_xlfn.AGGREGATE(15,6,(DI_전체데이터!$AM$3:$AM$722)/((DI_전체데이터!$AR$3:$AR$722)="B. 외부미화형"),ROW()-13),NA())</f>
        <v>#N/A</v>
      </c>
      <c r="M244" t="e" cm="1">
        <f t="array" ref="M244">IFERROR(_xlfn.AGGREGATE(15,6,(DI_전체데이터!$AM$3:$AM$722)/((DI_전체데이터!$AR$3:$AR$722)="C. 내부은폐형"),ROW()-13),NA())</f>
        <v>#N/A</v>
      </c>
      <c r="N244" cm="1">
        <f t="array" ref="N244">IFERROR(_xlfn.AGGREGATE(15,6,(DI_전체데이터!$AM$3:$AM$722)/((DI_전체데이터!$AR$3:$AR$722)="D. 균형일치형"),ROW()-13),NA())</f>
        <v>1.7495623038968544</v>
      </c>
      <c r="O244" t="e" cm="1">
        <f t="array" ref="O244">IFERROR(_xlfn.AGGREGATE(15,6,(DI_전체데이터!$AM$3:$AM$722)/((DI_전체데이터!$AR$3:$AR$722)="E. 총체적과소형"),ROW()-13),NA())</f>
        <v>#N/A</v>
      </c>
      <c r="P244" t="e" cm="1">
        <f t="array" ref="P244">IFERROR(_xlfn.AGGREGATE(15,6,(DI_전체데이터!$AM$3:$AM$722)/((DI_전체데이터!$AR$3:$AR$722)="F. ESG미성숙"),ROW()-13),NA())</f>
        <v>#N/A</v>
      </c>
    </row>
    <row r="245" spans="11:16" x14ac:dyDescent="0.3">
      <c r="K245" t="e" cm="1">
        <f t="array" ref="K245">IFERROR(_xlfn.AGGREGATE(15,6,(DI_전체데이터!$AM$3:$AM$722)/((DI_전체데이터!$AR$3:$AR$722)="A. 총체적과장형"),ROW()-13),NA())</f>
        <v>#N/A</v>
      </c>
      <c r="L245" t="e" cm="1">
        <f t="array" ref="L245">IFERROR(_xlfn.AGGREGATE(15,6,(DI_전체데이터!$AM$3:$AM$722)/((DI_전체데이터!$AR$3:$AR$722)="B. 외부미화형"),ROW()-13),NA())</f>
        <v>#N/A</v>
      </c>
      <c r="M245" t="e" cm="1">
        <f t="array" ref="M245">IFERROR(_xlfn.AGGREGATE(15,6,(DI_전체데이터!$AM$3:$AM$722)/((DI_전체데이터!$AR$3:$AR$722)="C. 내부은폐형"),ROW()-13),NA())</f>
        <v>#N/A</v>
      </c>
      <c r="N245" cm="1">
        <f t="array" ref="N245">IFERROR(_xlfn.AGGREGATE(15,6,(DI_전체데이터!$AM$3:$AM$722)/((DI_전체데이터!$AR$3:$AR$722)="D. 균형일치형"),ROW()-13),NA())</f>
        <v>1.9938372460200058</v>
      </c>
      <c r="O245" t="e" cm="1">
        <f t="array" ref="O245">IFERROR(_xlfn.AGGREGATE(15,6,(DI_전체데이터!$AM$3:$AM$722)/((DI_전체데이터!$AR$3:$AR$722)="E. 총체적과소형"),ROW()-13),NA())</f>
        <v>#N/A</v>
      </c>
      <c r="P245" t="e" cm="1">
        <f t="array" ref="P245">IFERROR(_xlfn.AGGREGATE(15,6,(DI_전체데이터!$AM$3:$AM$722)/((DI_전체데이터!$AR$3:$AR$722)="F. ESG미성숙"),ROW()-13),NA())</f>
        <v>#N/A</v>
      </c>
    </row>
    <row r="246" spans="11:16" x14ac:dyDescent="0.3">
      <c r="K246" t="e" cm="1">
        <f t="array" ref="K246">IFERROR(_xlfn.AGGREGATE(15,6,(DI_전체데이터!$AM$3:$AM$722)/((DI_전체데이터!$AR$3:$AR$722)="A. 총체적과장형"),ROW()-13),NA())</f>
        <v>#N/A</v>
      </c>
      <c r="L246" t="e" cm="1">
        <f t="array" ref="L246">IFERROR(_xlfn.AGGREGATE(15,6,(DI_전체데이터!$AM$3:$AM$722)/((DI_전체데이터!$AR$3:$AR$722)="B. 외부미화형"),ROW()-13),NA())</f>
        <v>#N/A</v>
      </c>
      <c r="M246" t="e" cm="1">
        <f t="array" ref="M246">IFERROR(_xlfn.AGGREGATE(15,6,(DI_전체데이터!$AM$3:$AM$722)/((DI_전체데이터!$AR$3:$AR$722)="C. 내부은폐형"),ROW()-13),NA())</f>
        <v>#N/A</v>
      </c>
      <c r="N246" cm="1">
        <f t="array" ref="N246">IFERROR(_xlfn.AGGREGATE(15,6,(DI_전체데이터!$AM$3:$AM$722)/((DI_전체데이터!$AR$3:$AR$722)="D. 균형일치형"),ROW()-13),NA())</f>
        <v>2.0455580354891767</v>
      </c>
      <c r="O246" t="e" cm="1">
        <f t="array" ref="O246">IFERROR(_xlfn.AGGREGATE(15,6,(DI_전체데이터!$AM$3:$AM$722)/((DI_전체데이터!$AR$3:$AR$722)="E. 총체적과소형"),ROW()-13),NA())</f>
        <v>#N/A</v>
      </c>
      <c r="P246" t="e" cm="1">
        <f t="array" ref="P246">IFERROR(_xlfn.AGGREGATE(15,6,(DI_전체데이터!$AM$3:$AM$722)/((DI_전체데이터!$AR$3:$AR$722)="F. ESG미성숙"),ROW()-13),NA())</f>
        <v>#N/A</v>
      </c>
    </row>
    <row r="247" spans="11:16" x14ac:dyDescent="0.3">
      <c r="K247" t="e" cm="1">
        <f t="array" ref="K247">IFERROR(_xlfn.AGGREGATE(15,6,(DI_전체데이터!$AM$3:$AM$722)/((DI_전체데이터!$AR$3:$AR$722)="A. 총체적과장형"),ROW()-13),NA())</f>
        <v>#N/A</v>
      </c>
      <c r="L247" t="e" cm="1">
        <f t="array" ref="L247">IFERROR(_xlfn.AGGREGATE(15,6,(DI_전체데이터!$AM$3:$AM$722)/((DI_전체데이터!$AR$3:$AR$722)="B. 외부미화형"),ROW()-13),NA())</f>
        <v>#N/A</v>
      </c>
      <c r="M247" t="e" cm="1">
        <f t="array" ref="M247">IFERROR(_xlfn.AGGREGATE(15,6,(DI_전체데이터!$AM$3:$AM$722)/((DI_전체데이터!$AR$3:$AR$722)="C. 내부은폐형"),ROW()-13),NA())</f>
        <v>#N/A</v>
      </c>
      <c r="N247" cm="1">
        <f t="array" ref="N247">IFERROR(_xlfn.AGGREGATE(15,6,(DI_전체데이터!$AM$3:$AM$722)/((DI_전체데이터!$AR$3:$AR$722)="D. 균형일치형"),ROW()-13),NA())</f>
        <v>2.1228164089655093</v>
      </c>
      <c r="O247" t="e" cm="1">
        <f t="array" ref="O247">IFERROR(_xlfn.AGGREGATE(15,6,(DI_전체데이터!$AM$3:$AM$722)/((DI_전체데이터!$AR$3:$AR$722)="E. 총체적과소형"),ROW()-13),NA())</f>
        <v>#N/A</v>
      </c>
      <c r="P247" t="e" cm="1">
        <f t="array" ref="P247">IFERROR(_xlfn.AGGREGATE(15,6,(DI_전체데이터!$AM$3:$AM$722)/((DI_전체데이터!$AR$3:$AR$722)="F. ESG미성숙"),ROW()-13),NA())</f>
        <v>#N/A</v>
      </c>
    </row>
    <row r="248" spans="11:16" x14ac:dyDescent="0.3">
      <c r="K248" t="e" cm="1">
        <f t="array" ref="K248">IFERROR(_xlfn.AGGREGATE(15,6,(DI_전체데이터!$AM$3:$AM$722)/((DI_전체데이터!$AR$3:$AR$722)="A. 총체적과장형"),ROW()-13),NA())</f>
        <v>#N/A</v>
      </c>
      <c r="L248" t="e" cm="1">
        <f t="array" ref="L248">IFERROR(_xlfn.AGGREGATE(15,6,(DI_전체데이터!$AM$3:$AM$722)/((DI_전체데이터!$AR$3:$AR$722)="B. 외부미화형"),ROW()-13),NA())</f>
        <v>#N/A</v>
      </c>
      <c r="M248" t="e" cm="1">
        <f t="array" ref="M248">IFERROR(_xlfn.AGGREGATE(15,6,(DI_전체데이터!$AM$3:$AM$722)/((DI_전체데이터!$AR$3:$AR$722)="C. 내부은폐형"),ROW()-13),NA())</f>
        <v>#N/A</v>
      </c>
      <c r="N248" cm="1">
        <f t="array" ref="N248">IFERROR(_xlfn.AGGREGATE(15,6,(DI_전체데이터!$AM$3:$AM$722)/((DI_전체데이터!$AR$3:$AR$722)="D. 균형일치형"),ROW()-13),NA())</f>
        <v>2.1366928444805224</v>
      </c>
      <c r="O248" t="e" cm="1">
        <f t="array" ref="O248">IFERROR(_xlfn.AGGREGATE(15,6,(DI_전체데이터!$AM$3:$AM$722)/((DI_전체데이터!$AR$3:$AR$722)="E. 총체적과소형"),ROW()-13),NA())</f>
        <v>#N/A</v>
      </c>
      <c r="P248" t="e" cm="1">
        <f t="array" ref="P248">IFERROR(_xlfn.AGGREGATE(15,6,(DI_전체데이터!$AM$3:$AM$722)/((DI_전체데이터!$AR$3:$AR$722)="F. ESG미성숙"),ROW()-13),NA())</f>
        <v>#N/A</v>
      </c>
    </row>
    <row r="249" spans="11:16" x14ac:dyDescent="0.3">
      <c r="K249" t="e" cm="1">
        <f t="array" ref="K249">IFERROR(_xlfn.AGGREGATE(15,6,(DI_전체데이터!$AM$3:$AM$722)/((DI_전체데이터!$AR$3:$AR$722)="A. 총체적과장형"),ROW()-13),NA())</f>
        <v>#N/A</v>
      </c>
      <c r="L249" t="e" cm="1">
        <f t="array" ref="L249">IFERROR(_xlfn.AGGREGATE(15,6,(DI_전체데이터!$AM$3:$AM$722)/((DI_전체데이터!$AR$3:$AR$722)="B. 외부미화형"),ROW()-13),NA())</f>
        <v>#N/A</v>
      </c>
      <c r="M249" t="e" cm="1">
        <f t="array" ref="M249">IFERROR(_xlfn.AGGREGATE(15,6,(DI_전체데이터!$AM$3:$AM$722)/((DI_전체데이터!$AR$3:$AR$722)="C. 내부은폐형"),ROW()-13),NA())</f>
        <v>#N/A</v>
      </c>
      <c r="N249" cm="1">
        <f t="array" ref="N249">IFERROR(_xlfn.AGGREGATE(15,6,(DI_전체데이터!$AM$3:$AM$722)/((DI_전체데이터!$AR$3:$AR$722)="D. 균형일치형"),ROW()-13),NA())</f>
        <v>2.9199087138317168</v>
      </c>
      <c r="O249" t="e" cm="1">
        <f t="array" ref="O249">IFERROR(_xlfn.AGGREGATE(15,6,(DI_전체데이터!$AM$3:$AM$722)/((DI_전체데이터!$AR$3:$AR$722)="E. 총체적과소형"),ROW()-13),NA())</f>
        <v>#N/A</v>
      </c>
      <c r="P249" t="e" cm="1">
        <f t="array" ref="P249">IFERROR(_xlfn.AGGREGATE(15,6,(DI_전체데이터!$AM$3:$AM$722)/((DI_전체데이터!$AR$3:$AR$722)="F. ESG미성숙"),ROW()-13),NA())</f>
        <v>#N/A</v>
      </c>
    </row>
    <row r="250" spans="11:16" x14ac:dyDescent="0.3">
      <c r="K250" t="e" cm="1">
        <f t="array" ref="K250">IFERROR(_xlfn.AGGREGATE(15,6,(DI_전체데이터!$AM$3:$AM$722)/((DI_전체데이터!$AR$3:$AR$722)="A. 총체적과장형"),ROW()-13),NA())</f>
        <v>#N/A</v>
      </c>
      <c r="L250" t="e" cm="1">
        <f t="array" ref="L250">IFERROR(_xlfn.AGGREGATE(15,6,(DI_전체데이터!$AM$3:$AM$722)/((DI_전체데이터!$AR$3:$AR$722)="B. 외부미화형"),ROW()-13),NA())</f>
        <v>#N/A</v>
      </c>
      <c r="M250" t="e" cm="1">
        <f t="array" ref="M250">IFERROR(_xlfn.AGGREGATE(15,6,(DI_전체데이터!$AM$3:$AM$722)/((DI_전체데이터!$AR$3:$AR$722)="C. 내부은폐형"),ROW()-13),NA())</f>
        <v>#N/A</v>
      </c>
      <c r="N250" cm="1">
        <f t="array" ref="N250">IFERROR(_xlfn.AGGREGATE(15,6,(DI_전체데이터!$AM$3:$AM$722)/((DI_전체데이터!$AR$3:$AR$722)="D. 균형일치형"),ROW()-13),NA())</f>
        <v>3.5564613169355788</v>
      </c>
      <c r="O250" t="e" cm="1">
        <f t="array" ref="O250">IFERROR(_xlfn.AGGREGATE(15,6,(DI_전체데이터!$AM$3:$AM$722)/((DI_전체데이터!$AR$3:$AR$722)="E. 총체적과소형"),ROW()-13),NA())</f>
        <v>#N/A</v>
      </c>
      <c r="P250" t="e" cm="1">
        <f t="array" ref="P250">IFERROR(_xlfn.AGGREGATE(15,6,(DI_전체데이터!$AM$3:$AM$722)/((DI_전체데이터!$AR$3:$AR$722)="F. ESG미성숙"),ROW()-13),NA())</f>
        <v>#N/A</v>
      </c>
    </row>
  </sheetData>
  <mergeCells count="7">
    <mergeCell ref="A37:F37"/>
    <mergeCell ref="A38:F38"/>
    <mergeCell ref="A1:I1"/>
    <mergeCell ref="A33:F33"/>
    <mergeCell ref="A34:F34"/>
    <mergeCell ref="A35:F35"/>
    <mergeCell ref="A36:F36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7F51-9826-4566-907B-84DA351200DB}">
  <dimension ref="A1:Q722"/>
  <sheetViews>
    <sheetView topLeftCell="N7" workbookViewId="0">
      <selection activeCell="U34" sqref="U34:V34"/>
    </sheetView>
  </sheetViews>
  <sheetFormatPr defaultRowHeight="16.5" x14ac:dyDescent="0.3"/>
  <sheetData>
    <row r="1" spans="1:17" x14ac:dyDescent="0.3">
      <c r="A1" s="70" t="s">
        <v>372</v>
      </c>
      <c r="B1" s="70" t="s">
        <v>373</v>
      </c>
      <c r="C1" s="70" t="s">
        <v>374</v>
      </c>
      <c r="D1" s="70" t="s">
        <v>375</v>
      </c>
      <c r="E1" s="70" t="s">
        <v>376</v>
      </c>
      <c r="F1" s="70" t="s">
        <v>377</v>
      </c>
      <c r="G1" s="70" t="s">
        <v>378</v>
      </c>
      <c r="H1" s="70" t="s">
        <v>379</v>
      </c>
      <c r="I1" s="70" t="s">
        <v>380</v>
      </c>
      <c r="J1" s="70" t="s">
        <v>381</v>
      </c>
      <c r="K1" s="70" t="s">
        <v>382</v>
      </c>
      <c r="L1" s="70" t="s">
        <v>383</v>
      </c>
      <c r="N1" s="81" t="s">
        <v>384</v>
      </c>
      <c r="O1" s="81" t="s">
        <v>358</v>
      </c>
      <c r="P1" s="70"/>
      <c r="Q1" s="70"/>
    </row>
    <row r="2" spans="1:17" x14ac:dyDescent="0.3">
      <c r="A2" s="80" t="e">
        <f>IF(DI_전체데이터!$AR3="A. 총체적과장형",DI_전체데이터!$AN3,NA())</f>
        <v>#N/A</v>
      </c>
      <c r="B2" s="80" t="e">
        <f>IF(DI_전체데이터!$AR3="A. 총체적과장형",DI_전체데이터!$Z3,NA())</f>
        <v>#N/A</v>
      </c>
      <c r="C2" s="80" t="e">
        <f>IF(DI_전체데이터!$AR3="B. 외부미화형",DI_전체데이터!$AN3,NA())</f>
        <v>#N/A</v>
      </c>
      <c r="D2" s="80" t="e">
        <f>IF(DI_전체데이터!$AR3="B. 외부미화형",DI_전체데이터!$Z3,NA())</f>
        <v>#N/A</v>
      </c>
      <c r="E2" s="80" t="e">
        <f>IF(DI_전체데이터!$AR3="C. 내부은폐형",DI_전체데이터!$AN3,NA())</f>
        <v>#N/A</v>
      </c>
      <c r="F2" s="80" t="e">
        <f>IF(DI_전체데이터!$AR3="C. 내부은폐형",DI_전체데이터!$Z3,NA())</f>
        <v>#N/A</v>
      </c>
      <c r="G2" s="80">
        <f>IF(DI_전체데이터!$AR3="D. 균형일치형",DI_전체데이터!$AN3,NA())</f>
        <v>2.8598051622042486E-2</v>
      </c>
      <c r="H2" s="80">
        <f>IF(DI_전체데이터!$AR3="D. 균형일치형",DI_전체데이터!$Z3,NA())</f>
        <v>3.8148148148148149</v>
      </c>
      <c r="I2" s="80" t="e">
        <f>IF(DI_전체데이터!$AR3="E. 총체적과소형",DI_전체데이터!$AN3,NA())</f>
        <v>#N/A</v>
      </c>
      <c r="J2" s="80" t="e">
        <f>IF(DI_전체데이터!$AR3="E. 총체적과소형",DI_전체데이터!$Z3,NA())</f>
        <v>#N/A</v>
      </c>
      <c r="K2" s="80" t="e">
        <f>IF(DI_전체데이터!$AR3="F. ESG미성숙",DI_전체데이터!$AN3,NA())</f>
        <v>#N/A</v>
      </c>
      <c r="L2" s="80" t="e">
        <f>IF(DI_전체데이터!$AR3="F. ESG미성숙",DI_전체데이터!$Z3,NA())</f>
        <v>#N/A</v>
      </c>
      <c r="N2" s="82" cm="1">
        <f t="array" ref="N2">SLOPE(IF(DI_전체데이터!$AR$3:$AR$722&lt;&gt;"N/A",DI_전체데이터!$Z$3:$Z$722),IF(DI_전체데이터!$AR$3:$AR$722&lt;&gt;"N/A",DI_전체데이터!$AN$3:$AN$722))</f>
        <v>0.25115100826793879</v>
      </c>
      <c r="O2" s="82" cm="1">
        <f t="array" ref="O2">INTERCEPT(IF(DI_전체데이터!$AR$3:$AR$722&lt;&gt;"N/A",DI_전체데이터!$Z$3:$Z$722),IF(DI_전체데이터!$AR$3:$AR$722&lt;&gt;"N/A",DI_전체데이터!$AN$3:$AN$722))</f>
        <v>3.4687469735922885</v>
      </c>
    </row>
    <row r="3" spans="1:17" x14ac:dyDescent="0.3">
      <c r="A3" s="80" t="e">
        <f>IF(DI_전체데이터!$AR4="A. 총체적과장형",DI_전체데이터!$AN4,NA())</f>
        <v>#N/A</v>
      </c>
      <c r="B3" s="80" t="e">
        <f>IF(DI_전체데이터!$AR4="A. 총체적과장형",DI_전체데이터!$Z4,NA())</f>
        <v>#N/A</v>
      </c>
      <c r="C3" s="80">
        <f>IF(DI_전체데이터!$AR4="B. 외부미화형",DI_전체데이터!$AN4,NA())</f>
        <v>1.4725216145343754</v>
      </c>
      <c r="D3" s="80">
        <f>IF(DI_전체데이터!$AR4="B. 외부미화형",DI_전체데이터!$Z4,NA())</f>
        <v>4.2941176470588234</v>
      </c>
      <c r="E3" s="80" t="e">
        <f>IF(DI_전체데이터!$AR4="C. 내부은폐형",DI_전체데이터!$AN4,NA())</f>
        <v>#N/A</v>
      </c>
      <c r="F3" s="80" t="e">
        <f>IF(DI_전체데이터!$AR4="C. 내부은폐형",DI_전체데이터!$Z4,NA())</f>
        <v>#N/A</v>
      </c>
      <c r="G3" s="80" t="e">
        <f>IF(DI_전체데이터!$AR4="D. 균형일치형",DI_전체데이터!$AN4,NA())</f>
        <v>#N/A</v>
      </c>
      <c r="H3" s="80" t="e">
        <f>IF(DI_전체데이터!$AR4="D. 균형일치형",DI_전체데이터!$Z4,NA())</f>
        <v>#N/A</v>
      </c>
      <c r="I3" s="80" t="e">
        <f>IF(DI_전체데이터!$AR4="E. 총체적과소형",DI_전체데이터!$AN4,NA())</f>
        <v>#N/A</v>
      </c>
      <c r="J3" s="80" t="e">
        <f>IF(DI_전체데이터!$AR4="E. 총체적과소형",DI_전체데이터!$Z4,NA())</f>
        <v>#N/A</v>
      </c>
      <c r="K3" s="80" t="e">
        <f>IF(DI_전체데이터!$AR4="F. ESG미성숙",DI_전체데이터!$AN4,NA())</f>
        <v>#N/A</v>
      </c>
      <c r="L3" s="80" t="e">
        <f>IF(DI_전체데이터!$AR4="F. ESG미성숙",DI_전체데이터!$Z4,NA())</f>
        <v>#N/A</v>
      </c>
    </row>
    <row r="4" spans="1:17" x14ac:dyDescent="0.3">
      <c r="A4" s="80" t="e">
        <f>IF(DI_전체데이터!$AR5="A. 총체적과장형",DI_전체데이터!$AN5,NA())</f>
        <v>#N/A</v>
      </c>
      <c r="B4" s="80" t="e">
        <f>IF(DI_전체데이터!$AR5="A. 총체적과장형",DI_전체데이터!$Z5,NA())</f>
        <v>#N/A</v>
      </c>
      <c r="C4" s="80" t="e">
        <f>IF(DI_전체데이터!$AR5="B. 외부미화형",DI_전체데이터!$AN5,NA())</f>
        <v>#N/A</v>
      </c>
      <c r="D4" s="80" t="e">
        <f>IF(DI_전체데이터!$AR5="B. 외부미화형",DI_전체데이터!$Z5,NA())</f>
        <v>#N/A</v>
      </c>
      <c r="E4" s="80" t="e">
        <f>IF(DI_전체데이터!$AR5="C. 내부은폐형",DI_전체데이터!$AN5,NA())</f>
        <v>#N/A</v>
      </c>
      <c r="F4" s="80" t="e">
        <f>IF(DI_전체데이터!$AR5="C. 내부은폐형",DI_전체데이터!$Z5,NA())</f>
        <v>#N/A</v>
      </c>
      <c r="G4" s="80">
        <f>IF(DI_전체데이터!$AR5="D. 균형일치형",DI_전체데이터!$AN5,NA())</f>
        <v>1.2953128136314986</v>
      </c>
      <c r="H4" s="80">
        <f>IF(DI_전체데이터!$AR5="D. 균형일치형",DI_전체데이터!$Z5,NA())</f>
        <v>4.2352941176470589</v>
      </c>
      <c r="I4" s="80" t="e">
        <f>IF(DI_전체데이터!$AR5="E. 총체적과소형",DI_전체데이터!$AN5,NA())</f>
        <v>#N/A</v>
      </c>
      <c r="J4" s="80" t="e">
        <f>IF(DI_전체데이터!$AR5="E. 총체적과소형",DI_전체데이터!$Z5,NA())</f>
        <v>#N/A</v>
      </c>
      <c r="K4" s="80" t="e">
        <f>IF(DI_전체데이터!$AR5="F. ESG미성숙",DI_전체데이터!$AN5,NA())</f>
        <v>#N/A</v>
      </c>
      <c r="L4" s="80" t="e">
        <f>IF(DI_전체데이터!$AR5="F. ESG미성숙",DI_전체데이터!$Z5,NA())</f>
        <v>#N/A</v>
      </c>
      <c r="N4" s="83">
        <v>-4</v>
      </c>
      <c r="O4" s="38">
        <f>$N$2*N4+$O$2</f>
        <v>2.4641429405205333</v>
      </c>
    </row>
    <row r="5" spans="1:17" x14ac:dyDescent="0.3">
      <c r="A5" s="80" t="e">
        <f>IF(DI_전체데이터!$AR6="A. 총체적과장형",DI_전체데이터!$AN6,NA())</f>
        <v>#N/A</v>
      </c>
      <c r="B5" s="80" t="e">
        <f>IF(DI_전체데이터!$AR6="A. 총체적과장형",DI_전체데이터!$Z6,NA())</f>
        <v>#N/A</v>
      </c>
      <c r="C5" s="80" t="e">
        <f>IF(DI_전체데이터!$AR6="B. 외부미화형",DI_전체데이터!$AN6,NA())</f>
        <v>#N/A</v>
      </c>
      <c r="D5" s="80" t="e">
        <f>IF(DI_전체데이터!$AR6="B. 외부미화형",DI_전체데이터!$Z6,NA())</f>
        <v>#N/A</v>
      </c>
      <c r="E5" s="80" t="e">
        <f>IF(DI_전체데이터!$AR6="C. 내부은폐형",DI_전체데이터!$AN6,NA())</f>
        <v>#N/A</v>
      </c>
      <c r="F5" s="80" t="e">
        <f>IF(DI_전체데이터!$AR6="C. 내부은폐형",DI_전체데이터!$Z6,NA())</f>
        <v>#N/A</v>
      </c>
      <c r="G5" s="80" t="e">
        <f>IF(DI_전체데이터!$AR6="D. 균형일치형",DI_전체데이터!$AN6,NA())</f>
        <v>#N/A</v>
      </c>
      <c r="H5" s="80" t="e">
        <f>IF(DI_전체데이터!$AR6="D. 균형일치형",DI_전체데이터!$Z6,NA())</f>
        <v>#N/A</v>
      </c>
      <c r="I5" s="80">
        <f>IF(DI_전체데이터!$AR6="E. 총체적과소형",DI_전체데이터!$AN6,NA())</f>
        <v>0.7450328529330893</v>
      </c>
      <c r="J5" s="80">
        <f>IF(DI_전체데이터!$AR6="E. 총체적과소형",DI_전체데이터!$Z6,NA())</f>
        <v>4.0526315789473681</v>
      </c>
      <c r="K5" s="80" t="e">
        <f>IF(DI_전체데이터!$AR6="F. ESG미성숙",DI_전체데이터!$AN6,NA())</f>
        <v>#N/A</v>
      </c>
      <c r="L5" s="80" t="e">
        <f>IF(DI_전체데이터!$AR6="F. ESG미성숙",DI_전체데이터!$Z6,NA())</f>
        <v>#N/A</v>
      </c>
      <c r="N5" s="83">
        <v>4</v>
      </c>
      <c r="O5" s="38">
        <f>$N$2*N5+$O$2</f>
        <v>4.4733510066640436</v>
      </c>
    </row>
    <row r="6" spans="1:17" x14ac:dyDescent="0.3">
      <c r="A6" s="80">
        <f>IF(DI_전체데이터!$AR7="A. 총체적과장형",DI_전체데이터!$AN7,NA())</f>
        <v>-1.3949926281752374</v>
      </c>
      <c r="B6" s="80">
        <f>IF(DI_전체데이터!$AR7="A. 총체적과장형",DI_전체데이터!$Z7,NA())</f>
        <v>3.393939393939394</v>
      </c>
      <c r="C6" s="80" t="e">
        <f>IF(DI_전체데이터!$AR7="B. 외부미화형",DI_전체데이터!$AN7,NA())</f>
        <v>#N/A</v>
      </c>
      <c r="D6" s="80" t="e">
        <f>IF(DI_전체데이터!$AR7="B. 외부미화형",DI_전체데이터!$Z7,NA())</f>
        <v>#N/A</v>
      </c>
      <c r="E6" s="80" t="e">
        <f>IF(DI_전체데이터!$AR7="C. 내부은폐형",DI_전체데이터!$AN7,NA())</f>
        <v>#N/A</v>
      </c>
      <c r="F6" s="80" t="e">
        <f>IF(DI_전체데이터!$AR7="C. 내부은폐형",DI_전체데이터!$Z7,NA())</f>
        <v>#N/A</v>
      </c>
      <c r="G6" s="80" t="e">
        <f>IF(DI_전체데이터!$AR7="D. 균형일치형",DI_전체데이터!$AN7,NA())</f>
        <v>#N/A</v>
      </c>
      <c r="H6" s="80" t="e">
        <f>IF(DI_전체데이터!$AR7="D. 균형일치형",DI_전체데이터!$Z7,NA())</f>
        <v>#N/A</v>
      </c>
      <c r="I6" s="80" t="e">
        <f>IF(DI_전체데이터!$AR7="E. 총체적과소형",DI_전체데이터!$AN7,NA())</f>
        <v>#N/A</v>
      </c>
      <c r="J6" s="80" t="e">
        <f>IF(DI_전체데이터!$AR7="E. 총체적과소형",DI_전체데이터!$Z7,NA())</f>
        <v>#N/A</v>
      </c>
      <c r="K6" s="80" t="e">
        <f>IF(DI_전체데이터!$AR7="F. ESG미성숙",DI_전체데이터!$AN7,NA())</f>
        <v>#N/A</v>
      </c>
      <c r="L6" s="80" t="e">
        <f>IF(DI_전체데이터!$AR7="F. ESG미성숙",DI_전체데이터!$Z7,NA())</f>
        <v>#N/A</v>
      </c>
    </row>
    <row r="7" spans="1:17" x14ac:dyDescent="0.3">
      <c r="A7" s="80">
        <f>IF(DI_전체데이터!$AR8="A. 총체적과장형",DI_전체데이터!$AN8,NA())</f>
        <v>-1.3767347517185777</v>
      </c>
      <c r="B7" s="80">
        <f>IF(DI_전체데이터!$AR8="A. 총체적과장형",DI_전체데이터!$Z8,NA())</f>
        <v>3.4</v>
      </c>
      <c r="C7" s="80" t="e">
        <f>IF(DI_전체데이터!$AR8="B. 외부미화형",DI_전체데이터!$AN8,NA())</f>
        <v>#N/A</v>
      </c>
      <c r="D7" s="80" t="e">
        <f>IF(DI_전체데이터!$AR8="B. 외부미화형",DI_전체데이터!$Z8,NA())</f>
        <v>#N/A</v>
      </c>
      <c r="E7" s="80" t="e">
        <f>IF(DI_전체데이터!$AR8="C. 내부은폐형",DI_전체데이터!$AN8,NA())</f>
        <v>#N/A</v>
      </c>
      <c r="F7" s="80" t="e">
        <f>IF(DI_전체데이터!$AR8="C. 내부은폐형",DI_전체데이터!$Z8,NA())</f>
        <v>#N/A</v>
      </c>
      <c r="G7" s="80" t="e">
        <f>IF(DI_전체데이터!$AR8="D. 균형일치형",DI_전체데이터!$AN8,NA())</f>
        <v>#N/A</v>
      </c>
      <c r="H7" s="80" t="e">
        <f>IF(DI_전체데이터!$AR8="D. 균형일치형",DI_전체데이터!$Z8,NA())</f>
        <v>#N/A</v>
      </c>
      <c r="I7" s="80" t="e">
        <f>IF(DI_전체데이터!$AR8="E. 총체적과소형",DI_전체데이터!$AN8,NA())</f>
        <v>#N/A</v>
      </c>
      <c r="J7" s="80" t="e">
        <f>IF(DI_전체데이터!$AR8="E. 총체적과소형",DI_전체데이터!$Z8,NA())</f>
        <v>#N/A</v>
      </c>
      <c r="K7" s="80" t="e">
        <f>IF(DI_전체데이터!$AR8="F. ESG미성숙",DI_전체데이터!$AN8,NA())</f>
        <v>#N/A</v>
      </c>
      <c r="L7" s="80" t="e">
        <f>IF(DI_전체데이터!$AR8="F. ESG미성숙",DI_전체데이터!$Z8,NA())</f>
        <v>#N/A</v>
      </c>
    </row>
    <row r="8" spans="1:17" x14ac:dyDescent="0.3">
      <c r="A8" s="80" t="e">
        <f>IF(DI_전체데이터!$AR9="A. 총체적과장형",DI_전체데이터!$AN9,NA())</f>
        <v>#N/A</v>
      </c>
      <c r="B8" s="80" t="e">
        <f>IF(DI_전체데이터!$AR9="A. 총체적과장형",DI_전체데이터!$Z9,NA())</f>
        <v>#N/A</v>
      </c>
      <c r="C8" s="80" t="e">
        <f>IF(DI_전체데이터!$AR9="B. 외부미화형",DI_전체데이터!$AN9,NA())</f>
        <v>#N/A</v>
      </c>
      <c r="D8" s="80" t="e">
        <f>IF(DI_전체데이터!$AR9="B. 외부미화형",DI_전체데이터!$Z9,NA())</f>
        <v>#N/A</v>
      </c>
      <c r="E8" s="80" t="e">
        <f>IF(DI_전체데이터!$AR9="C. 내부은폐형",DI_전체데이터!$AN9,NA())</f>
        <v>#N/A</v>
      </c>
      <c r="F8" s="80" t="e">
        <f>IF(DI_전체데이터!$AR9="C. 내부은폐형",DI_전체데이터!$Z9,NA())</f>
        <v>#N/A</v>
      </c>
      <c r="G8" s="80">
        <f>IF(DI_전체데이터!$AR9="D. 균형일치형",DI_전체데이터!$AN9,NA())</f>
        <v>-1.2719504172716596</v>
      </c>
      <c r="H8" s="80">
        <f>IF(DI_전체데이터!$AR9="D. 균형일치형",DI_전체데이터!$Z9,NA())</f>
        <v>3.4347826086956519</v>
      </c>
      <c r="I8" s="80" t="e">
        <f>IF(DI_전체데이터!$AR9="E. 총체적과소형",DI_전체데이터!$AN9,NA())</f>
        <v>#N/A</v>
      </c>
      <c r="J8" s="80" t="e">
        <f>IF(DI_전체데이터!$AR9="E. 총체적과소형",DI_전체데이터!$Z9,NA())</f>
        <v>#N/A</v>
      </c>
      <c r="K8" s="80" t="e">
        <f>IF(DI_전체데이터!$AR9="F. ESG미성숙",DI_전체데이터!$AN9,NA())</f>
        <v>#N/A</v>
      </c>
      <c r="L8" s="80" t="e">
        <f>IF(DI_전체데이터!$AR9="F. ESG미성숙",DI_전체데이터!$Z9,NA())</f>
        <v>#N/A</v>
      </c>
    </row>
    <row r="9" spans="1:17" x14ac:dyDescent="0.3">
      <c r="A9" s="80" t="e">
        <f>IF(DI_전체데이터!$AR10="A. 총체적과장형",DI_전체데이터!$AN10,NA())</f>
        <v>#N/A</v>
      </c>
      <c r="B9" s="80" t="e">
        <f>IF(DI_전체데이터!$AR10="A. 총체적과장형",DI_전체데이터!$Z10,NA())</f>
        <v>#N/A</v>
      </c>
      <c r="C9" s="80" t="e">
        <f>IF(DI_전체데이터!$AR10="B. 외부미화형",DI_전체데이터!$AN10,NA())</f>
        <v>#N/A</v>
      </c>
      <c r="D9" s="80" t="e">
        <f>IF(DI_전체데이터!$AR10="B. 외부미화형",DI_전체데이터!$Z10,NA())</f>
        <v>#N/A</v>
      </c>
      <c r="E9" s="80">
        <f>IF(DI_전체데이터!$AR10="C. 내부은폐형",DI_전체데이터!$AN10,NA())</f>
        <v>-1.2906619055657533</v>
      </c>
      <c r="F9" s="80">
        <f>IF(DI_전체데이터!$AR10="C. 내부은폐형",DI_전체데이터!$Z10,NA())</f>
        <v>3.4285714285714279</v>
      </c>
      <c r="G9" s="80" t="e">
        <f>IF(DI_전체데이터!$AR10="D. 균형일치형",DI_전체데이터!$AN10,NA())</f>
        <v>#N/A</v>
      </c>
      <c r="H9" s="80" t="e">
        <f>IF(DI_전체데이터!$AR10="D. 균형일치형",DI_전체데이터!$Z10,NA())</f>
        <v>#N/A</v>
      </c>
      <c r="I9" s="80" t="e">
        <f>IF(DI_전체데이터!$AR10="E. 총체적과소형",DI_전체데이터!$AN10,NA())</f>
        <v>#N/A</v>
      </c>
      <c r="J9" s="80" t="e">
        <f>IF(DI_전체데이터!$AR10="E. 총체적과소형",DI_전체데이터!$Z10,NA())</f>
        <v>#N/A</v>
      </c>
      <c r="K9" s="80" t="e">
        <f>IF(DI_전체데이터!$AR10="F. ESG미성숙",DI_전체데이터!$AN10,NA())</f>
        <v>#N/A</v>
      </c>
      <c r="L9" s="80" t="e">
        <f>IF(DI_전체데이터!$AR10="F. ESG미성숙",DI_전체데이터!$Z10,NA())</f>
        <v>#N/A</v>
      </c>
    </row>
    <row r="10" spans="1:17" x14ac:dyDescent="0.3">
      <c r="A10" s="80">
        <f>IF(DI_전체데이터!$AR11="A. 총체적과장형",DI_전체데이터!$AN11,NA())</f>
        <v>-0.41986999249332901</v>
      </c>
      <c r="B10" s="80">
        <f>IF(DI_전체데이터!$AR11="A. 총체적과장형",DI_전체데이터!$Z11,NA())</f>
        <v>3.7894736842105261</v>
      </c>
      <c r="C10" s="80" t="e">
        <f>IF(DI_전체데이터!$AR11="B. 외부미화형",DI_전체데이터!$AN11,NA())</f>
        <v>#N/A</v>
      </c>
      <c r="D10" s="80" t="e">
        <f>IF(DI_전체데이터!$AR11="B. 외부미화형",DI_전체데이터!$Z11,NA())</f>
        <v>#N/A</v>
      </c>
      <c r="E10" s="80" t="e">
        <f>IF(DI_전체데이터!$AR11="C. 내부은폐형",DI_전체데이터!$AN11,NA())</f>
        <v>#N/A</v>
      </c>
      <c r="F10" s="80" t="e">
        <f>IF(DI_전체데이터!$AR11="C. 내부은폐형",DI_전체데이터!$Z11,NA())</f>
        <v>#N/A</v>
      </c>
      <c r="G10" s="80" t="e">
        <f>IF(DI_전체데이터!$AR11="D. 균형일치형",DI_전체데이터!$AN11,NA())</f>
        <v>#N/A</v>
      </c>
      <c r="H10" s="80" t="e">
        <f>IF(DI_전체데이터!$AR11="D. 균형일치형",DI_전체데이터!$Z11,NA())</f>
        <v>#N/A</v>
      </c>
      <c r="I10" s="80" t="e">
        <f>IF(DI_전체데이터!$AR11="E. 총체적과소형",DI_전체데이터!$AN11,NA())</f>
        <v>#N/A</v>
      </c>
      <c r="J10" s="80" t="e">
        <f>IF(DI_전체데이터!$AR11="E. 총체적과소형",DI_전체데이터!$Z11,NA())</f>
        <v>#N/A</v>
      </c>
      <c r="K10" s="80" t="e">
        <f>IF(DI_전체데이터!$AR11="F. ESG미성숙",DI_전체데이터!$AN11,NA())</f>
        <v>#N/A</v>
      </c>
      <c r="L10" s="80" t="e">
        <f>IF(DI_전체데이터!$AR11="F. ESG미성숙",DI_전체데이터!$Z11,NA())</f>
        <v>#N/A</v>
      </c>
    </row>
    <row r="11" spans="1:17" x14ac:dyDescent="0.3">
      <c r="A11" s="80" t="e">
        <f>IF(DI_전체데이터!$AR12="A. 총체적과장형",DI_전체데이터!$AN12,NA())</f>
        <v>#N/A</v>
      </c>
      <c r="B11" s="80" t="e">
        <f>IF(DI_전체데이터!$AR12="A. 총체적과장형",DI_전체데이터!$Z12,NA())</f>
        <v>#N/A</v>
      </c>
      <c r="C11" s="80" t="e">
        <f>IF(DI_전체데이터!$AR12="B. 외부미화형",DI_전체데이터!$AN12,NA())</f>
        <v>#N/A</v>
      </c>
      <c r="D11" s="80" t="e">
        <f>IF(DI_전체데이터!$AR12="B. 외부미화형",DI_전체데이터!$Z12,NA())</f>
        <v>#N/A</v>
      </c>
      <c r="E11" s="80">
        <f>IF(DI_전체데이터!$AR12="C. 내부은폐형",DI_전체데이터!$AN12,NA())</f>
        <v>-1.3405133384403665</v>
      </c>
      <c r="F11" s="80">
        <f>IF(DI_전체데이터!$AR12="C. 내부은폐형",DI_전체데이터!$Z12,NA())</f>
        <v>3.4838709677419351</v>
      </c>
      <c r="G11" s="80" t="e">
        <f>IF(DI_전체데이터!$AR12="D. 균형일치형",DI_전체데이터!$AN12,NA())</f>
        <v>#N/A</v>
      </c>
      <c r="H11" s="80" t="e">
        <f>IF(DI_전체데이터!$AR12="D. 균형일치형",DI_전체데이터!$Z12,NA())</f>
        <v>#N/A</v>
      </c>
      <c r="I11" s="80" t="e">
        <f>IF(DI_전체데이터!$AR12="E. 총체적과소형",DI_전체데이터!$AN12,NA())</f>
        <v>#N/A</v>
      </c>
      <c r="J11" s="80" t="e">
        <f>IF(DI_전체데이터!$AR12="E. 총체적과소형",DI_전체데이터!$Z12,NA())</f>
        <v>#N/A</v>
      </c>
      <c r="K11" s="80" t="e">
        <f>IF(DI_전체데이터!$AR12="F. ESG미성숙",DI_전체데이터!$AN12,NA())</f>
        <v>#N/A</v>
      </c>
      <c r="L11" s="80" t="e">
        <f>IF(DI_전체데이터!$AR12="F. ESG미성숙",DI_전체데이터!$Z12,NA())</f>
        <v>#N/A</v>
      </c>
    </row>
    <row r="12" spans="1:17" x14ac:dyDescent="0.3">
      <c r="A12" s="80">
        <f>IF(DI_전체데이터!$AR13="A. 총체적과장형",DI_전체데이터!$AN13,NA())</f>
        <v>-1.1361022966869885</v>
      </c>
      <c r="B12" s="80">
        <f>IF(DI_전체데이터!$AR13="A. 총체적과장형",DI_전체데이터!$Z13,NA())</f>
        <v>3.5517241379310351</v>
      </c>
      <c r="C12" s="80" t="e">
        <f>IF(DI_전체데이터!$AR13="B. 외부미화형",DI_전체데이터!$AN13,NA())</f>
        <v>#N/A</v>
      </c>
      <c r="D12" s="80" t="e">
        <f>IF(DI_전체데이터!$AR13="B. 외부미화형",DI_전체데이터!$Z13,NA())</f>
        <v>#N/A</v>
      </c>
      <c r="E12" s="80" t="e">
        <f>IF(DI_전체데이터!$AR13="C. 내부은폐형",DI_전체데이터!$AN13,NA())</f>
        <v>#N/A</v>
      </c>
      <c r="F12" s="80" t="e">
        <f>IF(DI_전체데이터!$AR13="C. 내부은폐형",DI_전체데이터!$Z13,NA())</f>
        <v>#N/A</v>
      </c>
      <c r="G12" s="80" t="e">
        <f>IF(DI_전체데이터!$AR13="D. 균형일치형",DI_전체데이터!$AN13,NA())</f>
        <v>#N/A</v>
      </c>
      <c r="H12" s="80" t="e">
        <f>IF(DI_전체데이터!$AR13="D. 균형일치형",DI_전체데이터!$Z13,NA())</f>
        <v>#N/A</v>
      </c>
      <c r="I12" s="80" t="e">
        <f>IF(DI_전체데이터!$AR13="E. 총체적과소형",DI_전체데이터!$AN13,NA())</f>
        <v>#N/A</v>
      </c>
      <c r="J12" s="80" t="e">
        <f>IF(DI_전체데이터!$AR13="E. 총체적과소형",DI_전체데이터!$Z13,NA())</f>
        <v>#N/A</v>
      </c>
      <c r="K12" s="80" t="e">
        <f>IF(DI_전체데이터!$AR13="F. ESG미성숙",DI_전체데이터!$AN13,NA())</f>
        <v>#N/A</v>
      </c>
      <c r="L12" s="80" t="e">
        <f>IF(DI_전체데이터!$AR13="F. ESG미성숙",DI_전체데이터!$Z13,NA())</f>
        <v>#N/A</v>
      </c>
    </row>
    <row r="13" spans="1:17" x14ac:dyDescent="0.3">
      <c r="A13" s="80">
        <f>IF(DI_전체데이터!$AR14="A. 총체적과장형",DI_전체데이터!$AN14,NA())</f>
        <v>-1.2166100881316599</v>
      </c>
      <c r="B13" s="80">
        <f>IF(DI_전체데이터!$AR14="A. 총체적과장형",DI_전체데이터!$Z14,NA())</f>
        <v>3.5249999999999999</v>
      </c>
      <c r="C13" s="80" t="e">
        <f>IF(DI_전체데이터!$AR14="B. 외부미화형",DI_전체데이터!$AN14,NA())</f>
        <v>#N/A</v>
      </c>
      <c r="D13" s="80" t="e">
        <f>IF(DI_전체데이터!$AR14="B. 외부미화형",DI_전체데이터!$Z14,NA())</f>
        <v>#N/A</v>
      </c>
      <c r="E13" s="80" t="e">
        <f>IF(DI_전체데이터!$AR14="C. 내부은폐형",DI_전체데이터!$AN14,NA())</f>
        <v>#N/A</v>
      </c>
      <c r="F13" s="80" t="e">
        <f>IF(DI_전체데이터!$AR14="C. 내부은폐형",DI_전체데이터!$Z14,NA())</f>
        <v>#N/A</v>
      </c>
      <c r="G13" s="80" t="e">
        <f>IF(DI_전체데이터!$AR14="D. 균형일치형",DI_전체데이터!$AN14,NA())</f>
        <v>#N/A</v>
      </c>
      <c r="H13" s="80" t="e">
        <f>IF(DI_전체데이터!$AR14="D. 균형일치형",DI_전체데이터!$Z14,NA())</f>
        <v>#N/A</v>
      </c>
      <c r="I13" s="80" t="e">
        <f>IF(DI_전체데이터!$AR14="E. 총체적과소형",DI_전체데이터!$AN14,NA())</f>
        <v>#N/A</v>
      </c>
      <c r="J13" s="80" t="e">
        <f>IF(DI_전체데이터!$AR14="E. 총체적과소형",DI_전체데이터!$Z14,NA())</f>
        <v>#N/A</v>
      </c>
      <c r="K13" s="80" t="e">
        <f>IF(DI_전체데이터!$AR14="F. ESG미성숙",DI_전체데이터!$AN14,NA())</f>
        <v>#N/A</v>
      </c>
      <c r="L13" s="80" t="e">
        <f>IF(DI_전체데이터!$AR14="F. ESG미성숙",DI_전체데이터!$Z14,NA())</f>
        <v>#N/A</v>
      </c>
    </row>
    <row r="14" spans="1:17" x14ac:dyDescent="0.3">
      <c r="A14" s="80" t="e">
        <f>IF(DI_전체데이터!$AR15="A. 총체적과장형",DI_전체데이터!$AN15,NA())</f>
        <v>#N/A</v>
      </c>
      <c r="B14" s="80" t="e">
        <f>IF(DI_전체데이터!$AR15="A. 총체적과장형",DI_전체데이터!$Z15,NA())</f>
        <v>#N/A</v>
      </c>
      <c r="C14" s="80" t="e">
        <f>IF(DI_전체데이터!$AR15="B. 외부미화형",DI_전체데이터!$AN15,NA())</f>
        <v>#N/A</v>
      </c>
      <c r="D14" s="80" t="e">
        <f>IF(DI_전체데이터!$AR15="B. 외부미화형",DI_전체데이터!$Z15,NA())</f>
        <v>#N/A</v>
      </c>
      <c r="E14" s="80">
        <f>IF(DI_전체데이터!$AR15="C. 내부은폐형",DI_전체데이터!$AN15,NA())</f>
        <v>-2.1084175238468359</v>
      </c>
      <c r="F14" s="80">
        <f>IF(DI_전체데이터!$AR15="C. 내부은폐형",DI_전체데이터!$Z15,NA())</f>
        <v>3.1304347826086958</v>
      </c>
      <c r="G14" s="80" t="e">
        <f>IF(DI_전체데이터!$AR15="D. 균형일치형",DI_전체데이터!$AN15,NA())</f>
        <v>#N/A</v>
      </c>
      <c r="H14" s="80" t="e">
        <f>IF(DI_전체데이터!$AR15="D. 균형일치형",DI_전체데이터!$Z15,NA())</f>
        <v>#N/A</v>
      </c>
      <c r="I14" s="80" t="e">
        <f>IF(DI_전체데이터!$AR15="E. 총체적과소형",DI_전체데이터!$AN15,NA())</f>
        <v>#N/A</v>
      </c>
      <c r="J14" s="80" t="e">
        <f>IF(DI_전체데이터!$AR15="E. 총체적과소형",DI_전체데이터!$Z15,NA())</f>
        <v>#N/A</v>
      </c>
      <c r="K14" s="80" t="e">
        <f>IF(DI_전체데이터!$AR15="F. ESG미성숙",DI_전체데이터!$AN15,NA())</f>
        <v>#N/A</v>
      </c>
      <c r="L14" s="80" t="e">
        <f>IF(DI_전체데이터!$AR15="F. ESG미성숙",DI_전체데이터!$Z15,NA())</f>
        <v>#N/A</v>
      </c>
    </row>
    <row r="15" spans="1:17" x14ac:dyDescent="0.3">
      <c r="A15" s="80" t="e">
        <f>IF(DI_전체데이터!$AR16="A. 총체적과장형",DI_전체데이터!$AN16,NA())</f>
        <v>#N/A</v>
      </c>
      <c r="B15" s="80" t="e">
        <f>IF(DI_전체데이터!$AR16="A. 총체적과장형",DI_전체데이터!$Z16,NA())</f>
        <v>#N/A</v>
      </c>
      <c r="C15" s="80" t="e">
        <f>IF(DI_전체데이터!$AR16="B. 외부미화형",DI_전체데이터!$AN16,NA())</f>
        <v>#N/A</v>
      </c>
      <c r="D15" s="80" t="e">
        <f>IF(DI_전체데이터!$AR16="B. 외부미화형",DI_전체데이터!$Z16,NA())</f>
        <v>#N/A</v>
      </c>
      <c r="E15" s="80" t="e">
        <f>IF(DI_전체데이터!$AR16="C. 내부은폐형",DI_전체데이터!$AN16,NA())</f>
        <v>#N/A</v>
      </c>
      <c r="F15" s="80" t="e">
        <f>IF(DI_전체데이터!$AR16="C. 내부은폐형",DI_전체데이터!$Z16,NA())</f>
        <v>#N/A</v>
      </c>
      <c r="G15" s="80">
        <f>IF(DI_전체데이터!$AR16="D. 균형일치형",DI_전체데이터!$AN16,NA())</f>
        <v>-0.38503896723054654</v>
      </c>
      <c r="H15" s="80">
        <f>IF(DI_전체데이터!$AR16="D. 균형일치형",DI_전체데이터!$Z16,NA())</f>
        <v>3.5</v>
      </c>
      <c r="I15" s="80" t="e">
        <f>IF(DI_전체데이터!$AR16="E. 총체적과소형",DI_전체데이터!$AN16,NA())</f>
        <v>#N/A</v>
      </c>
      <c r="J15" s="80" t="e">
        <f>IF(DI_전체데이터!$AR16="E. 총체적과소형",DI_전체데이터!$Z16,NA())</f>
        <v>#N/A</v>
      </c>
      <c r="K15" s="80" t="e">
        <f>IF(DI_전체데이터!$AR16="F. ESG미성숙",DI_전체데이터!$AN16,NA())</f>
        <v>#N/A</v>
      </c>
      <c r="L15" s="80" t="e">
        <f>IF(DI_전체데이터!$AR16="F. ESG미성숙",DI_전체데이터!$Z16,NA())</f>
        <v>#N/A</v>
      </c>
    </row>
    <row r="16" spans="1:17" x14ac:dyDescent="0.3">
      <c r="A16" s="80" t="e">
        <f>IF(DI_전체데이터!$AR17="A. 총체적과장형",DI_전체데이터!$AN17,NA())</f>
        <v>#N/A</v>
      </c>
      <c r="B16" s="80" t="e">
        <f>IF(DI_전체데이터!$AR17="A. 총체적과장형",DI_전체데이터!$Z17,NA())</f>
        <v>#N/A</v>
      </c>
      <c r="C16" s="80">
        <f>IF(DI_전체데이터!$AR17="B. 외부미화형",DI_전체데이터!$AN17,NA())</f>
        <v>1.280410898407045</v>
      </c>
      <c r="D16" s="80">
        <f>IF(DI_전체데이터!$AR17="B. 외부미화형",DI_전체데이터!$Z17,NA())</f>
        <v>3.8571428571428572</v>
      </c>
      <c r="E16" s="80" t="e">
        <f>IF(DI_전체데이터!$AR17="C. 내부은폐형",DI_전체데이터!$AN17,NA())</f>
        <v>#N/A</v>
      </c>
      <c r="F16" s="80" t="e">
        <f>IF(DI_전체데이터!$AR17="C. 내부은폐형",DI_전체데이터!$Z17,NA())</f>
        <v>#N/A</v>
      </c>
      <c r="G16" s="80" t="e">
        <f>IF(DI_전체데이터!$AR17="D. 균형일치형",DI_전체데이터!$AN17,NA())</f>
        <v>#N/A</v>
      </c>
      <c r="H16" s="80" t="e">
        <f>IF(DI_전체데이터!$AR17="D. 균형일치형",DI_전체데이터!$Z17,NA())</f>
        <v>#N/A</v>
      </c>
      <c r="I16" s="80" t="e">
        <f>IF(DI_전체데이터!$AR17="E. 총체적과소형",DI_전체데이터!$AN17,NA())</f>
        <v>#N/A</v>
      </c>
      <c r="J16" s="80" t="e">
        <f>IF(DI_전체데이터!$AR17="E. 총체적과소형",DI_전체데이터!$Z17,NA())</f>
        <v>#N/A</v>
      </c>
      <c r="K16" s="80" t="e">
        <f>IF(DI_전체데이터!$AR17="F. ESG미성숙",DI_전체데이터!$AN17,NA())</f>
        <v>#N/A</v>
      </c>
      <c r="L16" s="80" t="e">
        <f>IF(DI_전체데이터!$AR17="F. ESG미성숙",DI_전체데이터!$Z17,NA())</f>
        <v>#N/A</v>
      </c>
    </row>
    <row r="17" spans="1:12" x14ac:dyDescent="0.3">
      <c r="A17" s="80" t="e">
        <f>IF(DI_전체데이터!$AR18="A. 총체적과장형",DI_전체데이터!$AN18,NA())</f>
        <v>#N/A</v>
      </c>
      <c r="B17" s="80" t="e">
        <f>IF(DI_전체데이터!$AR18="A. 총체적과장형",DI_전체데이터!$Z18,NA())</f>
        <v>#N/A</v>
      </c>
      <c r="C17" s="80">
        <f>IF(DI_전체데이터!$AR18="B. 외부미화형",DI_전체데이터!$AN18,NA())</f>
        <v>1.2989158969141297</v>
      </c>
      <c r="D17" s="80">
        <f>IF(DI_전체데이터!$AR18="B. 외부미화형",DI_전체데이터!$Z18,NA())</f>
        <v>3.8611111111111112</v>
      </c>
      <c r="E17" s="80" t="e">
        <f>IF(DI_전체데이터!$AR18="C. 내부은폐형",DI_전체데이터!$AN18,NA())</f>
        <v>#N/A</v>
      </c>
      <c r="F17" s="80" t="e">
        <f>IF(DI_전체데이터!$AR18="C. 내부은폐형",DI_전체데이터!$Z18,NA())</f>
        <v>#N/A</v>
      </c>
      <c r="G17" s="80" t="e">
        <f>IF(DI_전체데이터!$AR18="D. 균형일치형",DI_전체데이터!$AN18,NA())</f>
        <v>#N/A</v>
      </c>
      <c r="H17" s="80" t="e">
        <f>IF(DI_전체데이터!$AR18="D. 균형일치형",DI_전체데이터!$Z18,NA())</f>
        <v>#N/A</v>
      </c>
      <c r="I17" s="80" t="e">
        <f>IF(DI_전체데이터!$AR18="E. 총체적과소형",DI_전체데이터!$AN18,NA())</f>
        <v>#N/A</v>
      </c>
      <c r="J17" s="80" t="e">
        <f>IF(DI_전체데이터!$AR18="E. 총체적과소형",DI_전체데이터!$Z18,NA())</f>
        <v>#N/A</v>
      </c>
      <c r="K17" s="80" t="e">
        <f>IF(DI_전체데이터!$AR18="F. ESG미성숙",DI_전체데이터!$AN18,NA())</f>
        <v>#N/A</v>
      </c>
      <c r="L17" s="80" t="e">
        <f>IF(DI_전체데이터!$AR18="F. ESG미성숙",DI_전체데이터!$Z18,NA())</f>
        <v>#N/A</v>
      </c>
    </row>
    <row r="18" spans="1:12" x14ac:dyDescent="0.3">
      <c r="A18" s="80" t="e">
        <f>IF(DI_전체데이터!$AR19="A. 총체적과장형",DI_전체데이터!$AN19,NA())</f>
        <v>#N/A</v>
      </c>
      <c r="B18" s="80" t="e">
        <f>IF(DI_전체데이터!$AR19="A. 총체적과장형",DI_전체데이터!$Z19,NA())</f>
        <v>#N/A</v>
      </c>
      <c r="C18" s="80" t="e">
        <f>IF(DI_전체데이터!$AR19="B. 외부미화형",DI_전체데이터!$AN19,NA())</f>
        <v>#N/A</v>
      </c>
      <c r="D18" s="80" t="e">
        <f>IF(DI_전체데이터!$AR19="B. 외부미화형",DI_전체데이터!$Z19,NA())</f>
        <v>#N/A</v>
      </c>
      <c r="E18" s="80" t="e">
        <f>IF(DI_전체데이터!$AR19="C. 내부은폐형",DI_전체데이터!$AN19,NA())</f>
        <v>#N/A</v>
      </c>
      <c r="F18" s="80" t="e">
        <f>IF(DI_전체데이터!$AR19="C. 내부은폐형",DI_전체데이터!$Z19,NA())</f>
        <v>#N/A</v>
      </c>
      <c r="G18" s="80">
        <f>IF(DI_전체데이터!$AR19="D. 균형일치형",DI_전체데이터!$AN19,NA())</f>
        <v>-0.18957877210327734</v>
      </c>
      <c r="H18" s="80">
        <f>IF(DI_전체데이터!$AR19="D. 균형일치형",DI_전체데이터!$Z19,NA())</f>
        <v>3.3913043478260869</v>
      </c>
      <c r="I18" s="80" t="e">
        <f>IF(DI_전체데이터!$AR19="E. 총체적과소형",DI_전체데이터!$AN19,NA())</f>
        <v>#N/A</v>
      </c>
      <c r="J18" s="80" t="e">
        <f>IF(DI_전체데이터!$AR19="E. 총체적과소형",DI_전체데이터!$Z19,NA())</f>
        <v>#N/A</v>
      </c>
      <c r="K18" s="80" t="e">
        <f>IF(DI_전체데이터!$AR19="F. ESG미성숙",DI_전체데이터!$AN19,NA())</f>
        <v>#N/A</v>
      </c>
      <c r="L18" s="80" t="e">
        <f>IF(DI_전체데이터!$AR19="F. ESG미성숙",DI_전체데이터!$Z19,NA())</f>
        <v>#N/A</v>
      </c>
    </row>
    <row r="19" spans="1:12" x14ac:dyDescent="0.3">
      <c r="A19" s="80" t="e">
        <f>IF(DI_전체데이터!$AR20="A. 총체적과장형",DI_전체데이터!$AN20,NA())</f>
        <v>#N/A</v>
      </c>
      <c r="B19" s="80" t="e">
        <f>IF(DI_전체데이터!$AR20="A. 총체적과장형",DI_전체데이터!$Z20,NA())</f>
        <v>#N/A</v>
      </c>
      <c r="C19" s="80">
        <f>IF(DI_전체데이터!$AR20="B. 외부미화형",DI_전체데이터!$AN20,NA())</f>
        <v>0.67296961814734979</v>
      </c>
      <c r="D19" s="80">
        <f>IF(DI_전체데이터!$AR20="B. 외부미화형",DI_전체데이터!$Z20,NA())</f>
        <v>3.5762711864406782</v>
      </c>
      <c r="E19" s="80" t="e">
        <f>IF(DI_전체데이터!$AR20="C. 내부은폐형",DI_전체데이터!$AN20,NA())</f>
        <v>#N/A</v>
      </c>
      <c r="F19" s="80" t="e">
        <f>IF(DI_전체데이터!$AR20="C. 내부은폐형",DI_전체데이터!$Z20,NA())</f>
        <v>#N/A</v>
      </c>
      <c r="G19" s="80" t="e">
        <f>IF(DI_전체데이터!$AR20="D. 균형일치형",DI_전체데이터!$AN20,NA())</f>
        <v>#N/A</v>
      </c>
      <c r="H19" s="80" t="e">
        <f>IF(DI_전체데이터!$AR20="D. 균형일치형",DI_전체데이터!$Z20,NA())</f>
        <v>#N/A</v>
      </c>
      <c r="I19" s="80" t="e">
        <f>IF(DI_전체데이터!$AR20="E. 총체적과소형",DI_전체데이터!$AN20,NA())</f>
        <v>#N/A</v>
      </c>
      <c r="J19" s="80" t="e">
        <f>IF(DI_전체데이터!$AR20="E. 총체적과소형",DI_전체데이터!$Z20,NA())</f>
        <v>#N/A</v>
      </c>
      <c r="K19" s="80" t="e">
        <f>IF(DI_전체데이터!$AR20="F. ESG미성숙",DI_전체데이터!$AN20,NA())</f>
        <v>#N/A</v>
      </c>
      <c r="L19" s="80" t="e">
        <f>IF(DI_전체데이터!$AR20="F. ESG미성숙",DI_전체데이터!$Z20,NA())</f>
        <v>#N/A</v>
      </c>
    </row>
    <row r="20" spans="1:12" x14ac:dyDescent="0.3">
      <c r="A20" s="80" t="e">
        <f>IF(DI_전체데이터!$AR21="A. 총체적과장형",DI_전체데이터!$AN21,NA())</f>
        <v>#N/A</v>
      </c>
      <c r="B20" s="80" t="e">
        <f>IF(DI_전체데이터!$AR21="A. 총체적과장형",DI_전체데이터!$Z21,NA())</f>
        <v>#N/A</v>
      </c>
      <c r="C20" s="80" t="e">
        <f>IF(DI_전체데이터!$AR21="B. 외부미화형",DI_전체데이터!$AN21,NA())</f>
        <v>#N/A</v>
      </c>
      <c r="D20" s="80" t="e">
        <f>IF(DI_전체데이터!$AR21="B. 외부미화형",DI_전체데이터!$Z21,NA())</f>
        <v>#N/A</v>
      </c>
      <c r="E20" s="80" t="e">
        <f>IF(DI_전체데이터!$AR21="C. 내부은폐형",DI_전체데이터!$AN21,NA())</f>
        <v>#N/A</v>
      </c>
      <c r="F20" s="80" t="e">
        <f>IF(DI_전체데이터!$AR21="C. 내부은폐형",DI_전체데이터!$Z21,NA())</f>
        <v>#N/A</v>
      </c>
      <c r="G20" s="80">
        <f>IF(DI_전체데이터!$AR21="D. 균형일치형",DI_전체데이터!$AN21,NA())</f>
        <v>1.2358181089483418</v>
      </c>
      <c r="H20" s="80">
        <f>IF(DI_전체데이터!$AR21="D. 균형일치형",DI_전체데이터!$Z21,NA())</f>
        <v>3.6969696969696968</v>
      </c>
      <c r="I20" s="80" t="e">
        <f>IF(DI_전체데이터!$AR21="E. 총체적과소형",DI_전체데이터!$AN21,NA())</f>
        <v>#N/A</v>
      </c>
      <c r="J20" s="80" t="e">
        <f>IF(DI_전체데이터!$AR21="E. 총체적과소형",DI_전체데이터!$Z21,NA())</f>
        <v>#N/A</v>
      </c>
      <c r="K20" s="80" t="e">
        <f>IF(DI_전체데이터!$AR21="F. ESG미성숙",DI_전체데이터!$AN21,NA())</f>
        <v>#N/A</v>
      </c>
      <c r="L20" s="80" t="e">
        <f>IF(DI_전체데이터!$AR21="F. ESG미성숙",DI_전체데이터!$Z21,NA())</f>
        <v>#N/A</v>
      </c>
    </row>
    <row r="21" spans="1:12" x14ac:dyDescent="0.3">
      <c r="A21" s="80" t="e">
        <f>IF(DI_전체데이터!$AR22="A. 총체적과장형",DI_전체데이터!$AN22,NA())</f>
        <v>#N/A</v>
      </c>
      <c r="B21" s="80" t="e">
        <f>IF(DI_전체데이터!$AR22="A. 총체적과장형",DI_전체데이터!$Z22,NA())</f>
        <v>#N/A</v>
      </c>
      <c r="C21" s="80" t="e">
        <f>IF(DI_전체데이터!$AR22="B. 외부미화형",DI_전체데이터!$AN22,NA())</f>
        <v>#N/A</v>
      </c>
      <c r="D21" s="80" t="e">
        <f>IF(DI_전체데이터!$AR22="B. 외부미화형",DI_전체데이터!$Z22,NA())</f>
        <v>#N/A</v>
      </c>
      <c r="E21" s="80" t="e">
        <f>IF(DI_전체데이터!$AR22="C. 내부은폐형",DI_전체데이터!$AN22,NA())</f>
        <v>#N/A</v>
      </c>
      <c r="F21" s="80" t="e">
        <f>IF(DI_전체데이터!$AR22="C. 내부은폐형",DI_전체데이터!$Z22,NA())</f>
        <v>#N/A</v>
      </c>
      <c r="G21" s="80" t="e">
        <f>IF(DI_전체데이터!$AR22="D. 균형일치형",DI_전체데이터!$AN22,NA())</f>
        <v>#N/A</v>
      </c>
      <c r="H21" s="80" t="e">
        <f>IF(DI_전체데이터!$AR22="D. 균형일치형",DI_전체데이터!$Z22,NA())</f>
        <v>#N/A</v>
      </c>
      <c r="I21" s="80">
        <f>IF(DI_전체데이터!$AR22="E. 총체적과소형",DI_전체데이터!$AN22,NA())</f>
        <v>0.44683226350992966</v>
      </c>
      <c r="J21" s="80">
        <f>IF(DI_전체데이터!$AR22="E. 총체적과소형",DI_전체데이터!$Z22,NA())</f>
        <v>3.5277777777777781</v>
      </c>
      <c r="K21" s="80" t="e">
        <f>IF(DI_전체데이터!$AR22="F. ESG미성숙",DI_전체데이터!$AN22,NA())</f>
        <v>#N/A</v>
      </c>
      <c r="L21" s="80" t="e">
        <f>IF(DI_전체데이터!$AR22="F. ESG미성숙",DI_전체데이터!$Z22,NA())</f>
        <v>#N/A</v>
      </c>
    </row>
    <row r="22" spans="1:12" x14ac:dyDescent="0.3">
      <c r="A22" s="80" t="e">
        <f>IF(DI_전체데이터!$AR23="A. 총체적과장형",DI_전체데이터!$AN23,NA())</f>
        <v>#N/A</v>
      </c>
      <c r="B22" s="80" t="e">
        <f>IF(DI_전체데이터!$AR23="A. 총체적과장형",DI_전체데이터!$Z23,NA())</f>
        <v>#N/A</v>
      </c>
      <c r="C22" s="80" t="e">
        <f>IF(DI_전체데이터!$AR23="B. 외부미화형",DI_전체데이터!$AN23,NA())</f>
        <v>#N/A</v>
      </c>
      <c r="D22" s="80" t="e">
        <f>IF(DI_전체데이터!$AR23="B. 외부미화형",DI_전체데이터!$Z23,NA())</f>
        <v>#N/A</v>
      </c>
      <c r="E22" s="80" t="e">
        <f>IF(DI_전체데이터!$AR23="C. 내부은폐형",DI_전체데이터!$AN23,NA())</f>
        <v>#N/A</v>
      </c>
      <c r="F22" s="80" t="e">
        <f>IF(DI_전체데이터!$AR23="C. 내부은폐형",DI_전체데이터!$Z23,NA())</f>
        <v>#N/A</v>
      </c>
      <c r="G22" s="80">
        <f>IF(DI_전체데이터!$AR23="D. 균형일치형",DI_전체데이터!$AN23,NA())</f>
        <v>0.19585799306800297</v>
      </c>
      <c r="H22" s="80">
        <f>IF(DI_전체데이터!$AR23="D. 균형일치형",DI_전체데이터!$Z23,NA())</f>
        <v>3.4772727272727271</v>
      </c>
      <c r="I22" s="80" t="e">
        <f>IF(DI_전체데이터!$AR23="E. 총체적과소형",DI_전체데이터!$AN23,NA())</f>
        <v>#N/A</v>
      </c>
      <c r="J22" s="80" t="e">
        <f>IF(DI_전체데이터!$AR23="E. 총체적과소형",DI_전체데이터!$Z23,NA())</f>
        <v>#N/A</v>
      </c>
      <c r="K22" s="80" t="e">
        <f>IF(DI_전체데이터!$AR23="F. ESG미성숙",DI_전체데이터!$AN23,NA())</f>
        <v>#N/A</v>
      </c>
      <c r="L22" s="80" t="e">
        <f>IF(DI_전체데이터!$AR23="F. ESG미성숙",DI_전체데이터!$Z23,NA())</f>
        <v>#N/A</v>
      </c>
    </row>
    <row r="23" spans="1:12" x14ac:dyDescent="0.3">
      <c r="A23" s="80" t="e">
        <f>IF(DI_전체데이터!$AR24="A. 총체적과장형",DI_전체데이터!$AN24,NA())</f>
        <v>#N/A</v>
      </c>
      <c r="B23" s="80" t="e">
        <f>IF(DI_전체데이터!$AR24="A. 총체적과장형",DI_전체데이터!$Z24,NA())</f>
        <v>#N/A</v>
      </c>
      <c r="C23" s="80" t="e">
        <f>IF(DI_전체데이터!$AR24="B. 외부미화형",DI_전체데이터!$AN24,NA())</f>
        <v>#N/A</v>
      </c>
      <c r="D23" s="80" t="e">
        <f>IF(DI_전체데이터!$AR24="B. 외부미화형",DI_전체데이터!$Z24,NA())</f>
        <v>#N/A</v>
      </c>
      <c r="E23" s="80" t="e">
        <f>IF(DI_전체데이터!$AR24="C. 내부은폐형",DI_전체데이터!$AN24,NA())</f>
        <v>#N/A</v>
      </c>
      <c r="F23" s="80" t="e">
        <f>IF(DI_전체데이터!$AR24="C. 내부은폐형",DI_전체데이터!$Z24,NA())</f>
        <v>#N/A</v>
      </c>
      <c r="G23" s="80">
        <f>IF(DI_전체데이터!$AR24="D. 균형일치형",DI_전체데이터!$AN24,NA())</f>
        <v>-5.1436077890306853E-2</v>
      </c>
      <c r="H23" s="80">
        <f>IF(DI_전체데이터!$AR24="D. 균형일치형",DI_전체데이터!$Z24,NA())</f>
        <v>3.4242424242424239</v>
      </c>
      <c r="I23" s="80" t="e">
        <f>IF(DI_전체데이터!$AR24="E. 총체적과소형",DI_전체데이터!$AN24,NA())</f>
        <v>#N/A</v>
      </c>
      <c r="J23" s="80" t="e">
        <f>IF(DI_전체데이터!$AR24="E. 총체적과소형",DI_전체데이터!$Z24,NA())</f>
        <v>#N/A</v>
      </c>
      <c r="K23" s="80" t="e">
        <f>IF(DI_전체데이터!$AR24="F. ESG미성숙",DI_전체데이터!$AN24,NA())</f>
        <v>#N/A</v>
      </c>
      <c r="L23" s="80" t="e">
        <f>IF(DI_전체데이터!$AR24="F. ESG미성숙",DI_전체데이터!$Z24,NA())</f>
        <v>#N/A</v>
      </c>
    </row>
    <row r="24" spans="1:12" x14ac:dyDescent="0.3">
      <c r="A24" s="80" t="e">
        <f>IF(DI_전체데이터!$AR25="A. 총체적과장형",DI_전체데이터!$AN25,NA())</f>
        <v>#N/A</v>
      </c>
      <c r="B24" s="80" t="e">
        <f>IF(DI_전체데이터!$AR25="A. 총체적과장형",DI_전체데이터!$Z25,NA())</f>
        <v>#N/A</v>
      </c>
      <c r="C24" s="80" t="e">
        <f>IF(DI_전체데이터!$AR25="B. 외부미화형",DI_전체데이터!$AN25,NA())</f>
        <v>#N/A</v>
      </c>
      <c r="D24" s="80" t="e">
        <f>IF(DI_전체데이터!$AR25="B. 외부미화형",DI_전체데이터!$Z25,NA())</f>
        <v>#N/A</v>
      </c>
      <c r="E24" s="80">
        <f>IF(DI_전체데이터!$AR25="C. 내부은폐형",DI_전체데이터!$AN25,NA())</f>
        <v>-0.72407595089690657</v>
      </c>
      <c r="F24" s="80">
        <f>IF(DI_전체데이터!$AR25="C. 내부은폐형",DI_전체데이터!$Z25,NA())</f>
        <v>3.28</v>
      </c>
      <c r="G24" s="80" t="e">
        <f>IF(DI_전체데이터!$AR25="D. 균형일치형",DI_전체데이터!$AN25,NA())</f>
        <v>#N/A</v>
      </c>
      <c r="H24" s="80" t="e">
        <f>IF(DI_전체데이터!$AR25="D. 균형일치형",DI_전체데이터!$Z25,NA())</f>
        <v>#N/A</v>
      </c>
      <c r="I24" s="80" t="e">
        <f>IF(DI_전체데이터!$AR25="E. 총체적과소형",DI_전체데이터!$AN25,NA())</f>
        <v>#N/A</v>
      </c>
      <c r="J24" s="80" t="e">
        <f>IF(DI_전체데이터!$AR25="E. 총체적과소형",DI_전체데이터!$Z25,NA())</f>
        <v>#N/A</v>
      </c>
      <c r="K24" s="80" t="e">
        <f>IF(DI_전체데이터!$AR25="F. ESG미성숙",DI_전체데이터!$AN25,NA())</f>
        <v>#N/A</v>
      </c>
      <c r="L24" s="80" t="e">
        <f>IF(DI_전체데이터!$AR25="F. ESG미성숙",DI_전체데이터!$Z25,NA())</f>
        <v>#N/A</v>
      </c>
    </row>
    <row r="25" spans="1:12" x14ac:dyDescent="0.3">
      <c r="A25" s="80" t="e">
        <f>IF(DI_전체데이터!$AR26="A. 총체적과장형",DI_전체데이터!$AN26,NA())</f>
        <v>#N/A</v>
      </c>
      <c r="B25" s="80" t="e">
        <f>IF(DI_전체데이터!$AR26="A. 총체적과장형",DI_전체데이터!$Z26,NA())</f>
        <v>#N/A</v>
      </c>
      <c r="C25" s="80" t="e">
        <f>IF(DI_전체데이터!$AR26="B. 외부미화형",DI_전체데이터!$AN26,NA())</f>
        <v>#N/A</v>
      </c>
      <c r="D25" s="80" t="e">
        <f>IF(DI_전체데이터!$AR26="B. 외부미화형",DI_전체데이터!$Z26,NA())</f>
        <v>#N/A</v>
      </c>
      <c r="E25" s="80" t="e">
        <f>IF(DI_전체데이터!$AR26="C. 내부은폐형",DI_전체데이터!$AN26,NA())</f>
        <v>#N/A</v>
      </c>
      <c r="F25" s="80" t="e">
        <f>IF(DI_전체데이터!$AR26="C. 내부은폐형",DI_전체데이터!$Z26,NA())</f>
        <v>#N/A</v>
      </c>
      <c r="G25" s="80">
        <f>IF(DI_전체데이터!$AR26="D. 균형일치형",DI_전체데이터!$AN26,NA())</f>
        <v>8.9874819800159433E-2</v>
      </c>
      <c r="H25" s="80">
        <f>IF(DI_전체데이터!$AR26="D. 균형일치형",DI_전체데이터!$Z26,NA())</f>
        <v>3.454545454545455</v>
      </c>
      <c r="I25" s="80" t="e">
        <f>IF(DI_전체데이터!$AR26="E. 총체적과소형",DI_전체데이터!$AN26,NA())</f>
        <v>#N/A</v>
      </c>
      <c r="J25" s="80" t="e">
        <f>IF(DI_전체데이터!$AR26="E. 총체적과소형",DI_전체데이터!$Z26,NA())</f>
        <v>#N/A</v>
      </c>
      <c r="K25" s="80" t="e">
        <f>IF(DI_전체데이터!$AR26="F. ESG미성숙",DI_전체데이터!$AN26,NA())</f>
        <v>#N/A</v>
      </c>
      <c r="L25" s="80" t="e">
        <f>IF(DI_전체데이터!$AR26="F. ESG미성숙",DI_전체데이터!$Z26,NA())</f>
        <v>#N/A</v>
      </c>
    </row>
    <row r="26" spans="1:12" x14ac:dyDescent="0.3">
      <c r="A26" s="80" t="e">
        <f>IF(DI_전체데이터!$AR27="A. 총체적과장형",DI_전체데이터!$AN27,NA())</f>
        <v>#N/A</v>
      </c>
      <c r="B26" s="80" t="e">
        <f>IF(DI_전체데이터!$AR27="A. 총체적과장형",DI_전체데이터!$Z27,NA())</f>
        <v>#N/A</v>
      </c>
      <c r="C26" s="80" t="e">
        <f>IF(DI_전체데이터!$AR27="B. 외부미화형",DI_전체데이터!$AN27,NA())</f>
        <v>#N/A</v>
      </c>
      <c r="D26" s="80" t="e">
        <f>IF(DI_전체데이터!$AR27="B. 외부미화형",DI_전체데이터!$Z27,NA())</f>
        <v>#N/A</v>
      </c>
      <c r="E26" s="80" t="e">
        <f>IF(DI_전체데이터!$AR27="C. 내부은폐형",DI_전체데이터!$AN27,NA())</f>
        <v>#N/A</v>
      </c>
      <c r="F26" s="80" t="e">
        <f>IF(DI_전체데이터!$AR27="C. 내부은폐형",DI_전체데이터!$Z27,NA())</f>
        <v>#N/A</v>
      </c>
      <c r="G26" s="80">
        <f>IF(DI_전체데이터!$AR27="D. 균형일치형",DI_전체데이터!$AN27,NA())</f>
        <v>0.83975336117410648</v>
      </c>
      <c r="H26" s="80">
        <f>IF(DI_전체데이터!$AR27="D. 균형일치형",DI_전체데이터!$Z27,NA())</f>
        <v>3.5483870967741931</v>
      </c>
      <c r="I26" s="80" t="e">
        <f>IF(DI_전체데이터!$AR27="E. 총체적과소형",DI_전체데이터!$AN27,NA())</f>
        <v>#N/A</v>
      </c>
      <c r="J26" s="80" t="e">
        <f>IF(DI_전체데이터!$AR27="E. 총체적과소형",DI_전체데이터!$Z27,NA())</f>
        <v>#N/A</v>
      </c>
      <c r="K26" s="80" t="e">
        <f>IF(DI_전체데이터!$AR27="F. ESG미성숙",DI_전체데이터!$AN27,NA())</f>
        <v>#N/A</v>
      </c>
      <c r="L26" s="80" t="e">
        <f>IF(DI_전체데이터!$AR27="F. ESG미성숙",DI_전체데이터!$Z27,NA())</f>
        <v>#N/A</v>
      </c>
    </row>
    <row r="27" spans="1:12" x14ac:dyDescent="0.3">
      <c r="A27" s="80" t="e">
        <f>IF(DI_전체데이터!$AR28="A. 총체적과장형",DI_전체데이터!$AN28,NA())</f>
        <v>#N/A</v>
      </c>
      <c r="B27" s="80" t="e">
        <f>IF(DI_전체데이터!$AR28="A. 총체적과장형",DI_전체데이터!$Z28,NA())</f>
        <v>#N/A</v>
      </c>
      <c r="C27" s="80" t="e">
        <f>IF(DI_전체데이터!$AR28="B. 외부미화형",DI_전체데이터!$AN28,NA())</f>
        <v>#N/A</v>
      </c>
      <c r="D27" s="80" t="e">
        <f>IF(DI_전체데이터!$AR28="B. 외부미화형",DI_전체데이터!$Z28,NA())</f>
        <v>#N/A</v>
      </c>
      <c r="E27" s="80" t="e">
        <f>IF(DI_전체데이터!$AR28="C. 내부은폐형",DI_전체데이터!$AN28,NA())</f>
        <v>#N/A</v>
      </c>
      <c r="F27" s="80" t="e">
        <f>IF(DI_전체데이터!$AR28="C. 내부은폐형",DI_전체데이터!$Z28,NA())</f>
        <v>#N/A</v>
      </c>
      <c r="G27" s="80">
        <f>IF(DI_전체데이터!$AR28="D. 균형일치형",DI_전체데이터!$AN28,NA())</f>
        <v>-0.18180945956858832</v>
      </c>
      <c r="H27" s="80">
        <f>IF(DI_전체데이터!$AR28="D. 균형일치형",DI_전체데이터!$Z28,NA())</f>
        <v>3.3571428571428572</v>
      </c>
      <c r="I27" s="80" t="e">
        <f>IF(DI_전체데이터!$AR28="E. 총체적과소형",DI_전체데이터!$AN28,NA())</f>
        <v>#N/A</v>
      </c>
      <c r="J27" s="80" t="e">
        <f>IF(DI_전체데이터!$AR28="E. 총체적과소형",DI_전체데이터!$Z28,NA())</f>
        <v>#N/A</v>
      </c>
      <c r="K27" s="80" t="e">
        <f>IF(DI_전체데이터!$AR28="F. ESG미성숙",DI_전체데이터!$AN28,NA())</f>
        <v>#N/A</v>
      </c>
      <c r="L27" s="80" t="e">
        <f>IF(DI_전체데이터!$AR28="F. ESG미성숙",DI_전체데이터!$Z28,NA())</f>
        <v>#N/A</v>
      </c>
    </row>
    <row r="28" spans="1:12" x14ac:dyDescent="0.3">
      <c r="A28" s="80">
        <f>IF(DI_전체데이터!$AR29="A. 총체적과장형",DI_전체데이터!$AN29,NA())</f>
        <v>-1.461115982780743</v>
      </c>
      <c r="B28" s="80">
        <f>IF(DI_전체데이터!$AR29="A. 총체적과장형",DI_전체데이터!$Z29,NA())</f>
        <v>3.117647058823529</v>
      </c>
      <c r="C28" s="80" t="e">
        <f>IF(DI_전체데이터!$AR29="B. 외부미화형",DI_전체데이터!$AN29,NA())</f>
        <v>#N/A</v>
      </c>
      <c r="D28" s="80" t="e">
        <f>IF(DI_전체데이터!$AR29="B. 외부미화형",DI_전체데이터!$Z29,NA())</f>
        <v>#N/A</v>
      </c>
      <c r="E28" s="80" t="e">
        <f>IF(DI_전체데이터!$AR29="C. 내부은폐형",DI_전체데이터!$AN29,NA())</f>
        <v>#N/A</v>
      </c>
      <c r="F28" s="80" t="e">
        <f>IF(DI_전체데이터!$AR29="C. 내부은폐형",DI_전체데이터!$Z29,NA())</f>
        <v>#N/A</v>
      </c>
      <c r="G28" s="80" t="e">
        <f>IF(DI_전체데이터!$AR29="D. 균형일치형",DI_전체데이터!$AN29,NA())</f>
        <v>#N/A</v>
      </c>
      <c r="H28" s="80" t="e">
        <f>IF(DI_전체데이터!$AR29="D. 균형일치형",DI_전체데이터!$Z29,NA())</f>
        <v>#N/A</v>
      </c>
      <c r="I28" s="80" t="e">
        <f>IF(DI_전체데이터!$AR29="E. 총체적과소형",DI_전체데이터!$AN29,NA())</f>
        <v>#N/A</v>
      </c>
      <c r="J28" s="80" t="e">
        <f>IF(DI_전체데이터!$AR29="E. 총체적과소형",DI_전체데이터!$Z29,NA())</f>
        <v>#N/A</v>
      </c>
      <c r="K28" s="80" t="e">
        <f>IF(DI_전체데이터!$AR29="F. ESG미성숙",DI_전체데이터!$AN29,NA())</f>
        <v>#N/A</v>
      </c>
      <c r="L28" s="80" t="e">
        <f>IF(DI_전체데이터!$AR29="F. ESG미성숙",DI_전체데이터!$Z29,NA())</f>
        <v>#N/A</v>
      </c>
    </row>
    <row r="29" spans="1:12" x14ac:dyDescent="0.3">
      <c r="A29" s="80" t="e">
        <f>IF(DI_전체데이터!$AR30="A. 총체적과장형",DI_전체데이터!$AN30,NA())</f>
        <v>#N/A</v>
      </c>
      <c r="B29" s="80" t="e">
        <f>IF(DI_전체데이터!$AR30="A. 총체적과장형",DI_전체데이터!$Z30,NA())</f>
        <v>#N/A</v>
      </c>
      <c r="C29" s="80" t="e">
        <f>IF(DI_전체데이터!$AR30="B. 외부미화형",DI_전체데이터!$AN30,NA())</f>
        <v>#N/A</v>
      </c>
      <c r="D29" s="80" t="e">
        <f>IF(DI_전체데이터!$AR30="B. 외부미화형",DI_전체데이터!$Z30,NA())</f>
        <v>#N/A</v>
      </c>
      <c r="E29" s="80" t="e">
        <f>IF(DI_전체데이터!$AR30="C. 내부은폐형",DI_전체데이터!$AN30,NA())</f>
        <v>#N/A</v>
      </c>
      <c r="F29" s="80" t="e">
        <f>IF(DI_전체데이터!$AR30="C. 내부은폐형",DI_전체데이터!$Z30,NA())</f>
        <v>#N/A</v>
      </c>
      <c r="G29" s="80">
        <f>IF(DI_전체데이터!$AR30="D. 균형일치형",DI_전체데이터!$AN30,NA())</f>
        <v>-2.0895472573410965</v>
      </c>
      <c r="H29" s="80">
        <f>IF(DI_전체데이터!$AR30="D. 균형일치형",DI_전체데이터!$Z30,NA())</f>
        <v>3</v>
      </c>
      <c r="I29" s="80" t="e">
        <f>IF(DI_전체데이터!$AR30="E. 총체적과소형",DI_전체데이터!$AN30,NA())</f>
        <v>#N/A</v>
      </c>
      <c r="J29" s="80" t="e">
        <f>IF(DI_전체데이터!$AR30="E. 총체적과소형",DI_전체데이터!$Z30,NA())</f>
        <v>#N/A</v>
      </c>
      <c r="K29" s="80" t="e">
        <f>IF(DI_전체데이터!$AR30="F. ESG미성숙",DI_전체데이터!$AN30,NA())</f>
        <v>#N/A</v>
      </c>
      <c r="L29" s="80" t="e">
        <f>IF(DI_전체데이터!$AR30="F. ESG미성숙",DI_전체데이터!$Z30,NA())</f>
        <v>#N/A</v>
      </c>
    </row>
    <row r="30" spans="1:12" x14ac:dyDescent="0.3">
      <c r="A30" s="80" t="e">
        <f>IF(DI_전체데이터!$AR31="A. 총체적과장형",DI_전체데이터!$AN31,NA())</f>
        <v>#N/A</v>
      </c>
      <c r="B30" s="80" t="e">
        <f>IF(DI_전체데이터!$AR31="A. 총체적과장형",DI_전체데이터!$Z31,NA())</f>
        <v>#N/A</v>
      </c>
      <c r="C30" s="80" t="e">
        <f>IF(DI_전체데이터!$AR31="B. 외부미화형",DI_전체데이터!$AN31,NA())</f>
        <v>#N/A</v>
      </c>
      <c r="D30" s="80" t="e">
        <f>IF(DI_전체데이터!$AR31="B. 외부미화형",DI_전체데이터!$Z31,NA())</f>
        <v>#N/A</v>
      </c>
      <c r="E30" s="80" t="e">
        <f>IF(DI_전체데이터!$AR31="C. 내부은폐형",DI_전체데이터!$AN31,NA())</f>
        <v>#N/A</v>
      </c>
      <c r="F30" s="80" t="e">
        <f>IF(DI_전체데이터!$AR31="C. 내부은폐형",DI_전체데이터!$Z31,NA())</f>
        <v>#N/A</v>
      </c>
      <c r="G30" s="80">
        <f>IF(DI_전체데이터!$AR31="D. 균형일치형",DI_전체데이터!$AN31,NA())</f>
        <v>0.20349683254859641</v>
      </c>
      <c r="H30" s="80">
        <f>IF(DI_전체데이터!$AR31="D. 균형일치형",DI_전체데이터!$Z31,NA())</f>
        <v>3.6190476190476191</v>
      </c>
      <c r="I30" s="80" t="e">
        <f>IF(DI_전체데이터!$AR31="E. 총체적과소형",DI_전체데이터!$AN31,NA())</f>
        <v>#N/A</v>
      </c>
      <c r="J30" s="80" t="e">
        <f>IF(DI_전체데이터!$AR31="E. 총체적과소형",DI_전체데이터!$Z31,NA())</f>
        <v>#N/A</v>
      </c>
      <c r="K30" s="80" t="e">
        <f>IF(DI_전체데이터!$AR31="F. ESG미성숙",DI_전체데이터!$AN31,NA())</f>
        <v>#N/A</v>
      </c>
      <c r="L30" s="80" t="e">
        <f>IF(DI_전체데이터!$AR31="F. ESG미성숙",DI_전체데이터!$Z31,NA())</f>
        <v>#N/A</v>
      </c>
    </row>
    <row r="31" spans="1:12" x14ac:dyDescent="0.3">
      <c r="A31" s="80">
        <f>IF(DI_전체데이터!$AR32="A. 총체적과장형",DI_전체데이터!$AN32,NA())</f>
        <v>-1.3226934056694115</v>
      </c>
      <c r="B31" s="80">
        <f>IF(DI_전체데이터!$AR32="A. 총체적과장형",DI_전체데이터!$Z32,NA())</f>
        <v>3.333333333333333</v>
      </c>
      <c r="C31" s="80" t="e">
        <f>IF(DI_전체데이터!$AR32="B. 외부미화형",DI_전체데이터!$AN32,NA())</f>
        <v>#N/A</v>
      </c>
      <c r="D31" s="80" t="e">
        <f>IF(DI_전체데이터!$AR32="B. 외부미화형",DI_전체데이터!$Z32,NA())</f>
        <v>#N/A</v>
      </c>
      <c r="E31" s="80" t="e">
        <f>IF(DI_전체데이터!$AR32="C. 내부은폐형",DI_전체데이터!$AN32,NA())</f>
        <v>#N/A</v>
      </c>
      <c r="F31" s="80" t="e">
        <f>IF(DI_전체데이터!$AR32="C. 내부은폐형",DI_전체데이터!$Z32,NA())</f>
        <v>#N/A</v>
      </c>
      <c r="G31" s="80" t="e">
        <f>IF(DI_전체데이터!$AR32="D. 균형일치형",DI_전체데이터!$AN32,NA())</f>
        <v>#N/A</v>
      </c>
      <c r="H31" s="80" t="e">
        <f>IF(DI_전체데이터!$AR32="D. 균형일치형",DI_전체데이터!$Z32,NA())</f>
        <v>#N/A</v>
      </c>
      <c r="I31" s="80" t="e">
        <f>IF(DI_전체데이터!$AR32="E. 총체적과소형",DI_전체데이터!$AN32,NA())</f>
        <v>#N/A</v>
      </c>
      <c r="J31" s="80" t="e">
        <f>IF(DI_전체데이터!$AR32="E. 총체적과소형",DI_전체데이터!$Z32,NA())</f>
        <v>#N/A</v>
      </c>
      <c r="K31" s="80" t="e">
        <f>IF(DI_전체데이터!$AR32="F. ESG미성숙",DI_전체데이터!$AN32,NA())</f>
        <v>#N/A</v>
      </c>
      <c r="L31" s="80" t="e">
        <f>IF(DI_전체데이터!$AR32="F. ESG미성숙",DI_전체데이터!$Z32,NA())</f>
        <v>#N/A</v>
      </c>
    </row>
    <row r="32" spans="1:12" x14ac:dyDescent="0.3">
      <c r="A32" s="80">
        <f>IF(DI_전체데이터!$AR33="A. 총체적과장형",DI_전체데이터!$AN33,NA())</f>
        <v>-2.3401535644814144</v>
      </c>
      <c r="B32" s="80">
        <f>IF(DI_전체데이터!$AR33="A. 총체적과장형",DI_전체데이터!$Z33,NA())</f>
        <v>3.1428571428571428</v>
      </c>
      <c r="C32" s="80" t="e">
        <f>IF(DI_전체데이터!$AR33="B. 외부미화형",DI_전체데이터!$AN33,NA())</f>
        <v>#N/A</v>
      </c>
      <c r="D32" s="80" t="e">
        <f>IF(DI_전체데이터!$AR33="B. 외부미화형",DI_전체데이터!$Z33,NA())</f>
        <v>#N/A</v>
      </c>
      <c r="E32" s="80" t="e">
        <f>IF(DI_전체데이터!$AR33="C. 내부은폐형",DI_전체데이터!$AN33,NA())</f>
        <v>#N/A</v>
      </c>
      <c r="F32" s="80" t="e">
        <f>IF(DI_전체데이터!$AR33="C. 내부은폐형",DI_전체데이터!$Z33,NA())</f>
        <v>#N/A</v>
      </c>
      <c r="G32" s="80" t="e">
        <f>IF(DI_전체데이터!$AR33="D. 균형일치형",DI_전체데이터!$AN33,NA())</f>
        <v>#N/A</v>
      </c>
      <c r="H32" s="80" t="e">
        <f>IF(DI_전체데이터!$AR33="D. 균형일치형",DI_전체데이터!$Z33,NA())</f>
        <v>#N/A</v>
      </c>
      <c r="I32" s="80" t="e">
        <f>IF(DI_전체데이터!$AR33="E. 총체적과소형",DI_전체데이터!$AN33,NA())</f>
        <v>#N/A</v>
      </c>
      <c r="J32" s="80" t="e">
        <f>IF(DI_전체데이터!$AR33="E. 총체적과소형",DI_전체데이터!$Z33,NA())</f>
        <v>#N/A</v>
      </c>
      <c r="K32" s="80" t="e">
        <f>IF(DI_전체데이터!$AR33="F. ESG미성숙",DI_전체데이터!$AN33,NA())</f>
        <v>#N/A</v>
      </c>
      <c r="L32" s="80" t="e">
        <f>IF(DI_전체데이터!$AR33="F. ESG미성숙",DI_전체데이터!$Z33,NA())</f>
        <v>#N/A</v>
      </c>
    </row>
    <row r="33" spans="1:12" x14ac:dyDescent="0.3">
      <c r="A33" s="80" t="e">
        <f>IF(DI_전체데이터!$AR34="A. 총체적과장형",DI_전체데이터!$AN34,NA())</f>
        <v>#N/A</v>
      </c>
      <c r="B33" s="80" t="e">
        <f>IF(DI_전체데이터!$AR34="A. 총체적과장형",DI_전체데이터!$Z34,NA())</f>
        <v>#N/A</v>
      </c>
      <c r="C33" s="80" t="e">
        <f>IF(DI_전체데이터!$AR34="B. 외부미화형",DI_전체데이터!$AN34,NA())</f>
        <v>#N/A</v>
      </c>
      <c r="D33" s="80" t="e">
        <f>IF(DI_전체데이터!$AR34="B. 외부미화형",DI_전체데이터!$Z34,NA())</f>
        <v>#N/A</v>
      </c>
      <c r="E33" s="80" t="e">
        <f>IF(DI_전체데이터!$AR34="C. 내부은폐형",DI_전체데이터!$AN34,NA())</f>
        <v>#N/A</v>
      </c>
      <c r="F33" s="80" t="e">
        <f>IF(DI_전체데이터!$AR34="C. 내부은폐형",DI_전체데이터!$Z34,NA())</f>
        <v>#N/A</v>
      </c>
      <c r="G33" s="80">
        <f>IF(DI_전체데이터!$AR34="D. 균형일치형",DI_전체데이터!$AN34,NA())</f>
        <v>-0.25436023891680626</v>
      </c>
      <c r="H33" s="80">
        <f>IF(DI_전체데이터!$AR34="D. 균형일치형",DI_전체데이터!$Z34,NA())</f>
        <v>3.5333333333333332</v>
      </c>
      <c r="I33" s="80" t="e">
        <f>IF(DI_전체데이터!$AR34="E. 총체적과소형",DI_전체데이터!$AN34,NA())</f>
        <v>#N/A</v>
      </c>
      <c r="J33" s="80" t="e">
        <f>IF(DI_전체데이터!$AR34="E. 총체적과소형",DI_전체데이터!$Z34,NA())</f>
        <v>#N/A</v>
      </c>
      <c r="K33" s="80" t="e">
        <f>IF(DI_전체데이터!$AR34="F. ESG미성숙",DI_전체데이터!$AN34,NA())</f>
        <v>#N/A</v>
      </c>
      <c r="L33" s="80" t="e">
        <f>IF(DI_전체데이터!$AR34="F. ESG미성숙",DI_전체데이터!$Z34,NA())</f>
        <v>#N/A</v>
      </c>
    </row>
    <row r="34" spans="1:12" x14ac:dyDescent="0.3">
      <c r="A34" s="80">
        <f>IF(DI_전체데이터!$AR35="A. 총체적과장형",DI_전체데이터!$AN35,NA())</f>
        <v>-0.89059570180112091</v>
      </c>
      <c r="B34" s="80">
        <f>IF(DI_전체데이터!$AR35="A. 총체적과장형",DI_전체데이터!$Z35,NA())</f>
        <v>3.2941176470588238</v>
      </c>
      <c r="C34" s="80" t="e">
        <f>IF(DI_전체데이터!$AR35="B. 외부미화형",DI_전체데이터!$AN35,NA())</f>
        <v>#N/A</v>
      </c>
      <c r="D34" s="80" t="e">
        <f>IF(DI_전체데이터!$AR35="B. 외부미화형",DI_전체데이터!$Z35,NA())</f>
        <v>#N/A</v>
      </c>
      <c r="E34" s="80" t="e">
        <f>IF(DI_전체데이터!$AR35="C. 내부은폐형",DI_전체데이터!$AN35,NA())</f>
        <v>#N/A</v>
      </c>
      <c r="F34" s="80" t="e">
        <f>IF(DI_전체데이터!$AR35="C. 내부은폐형",DI_전체데이터!$Z35,NA())</f>
        <v>#N/A</v>
      </c>
      <c r="G34" s="80" t="e">
        <f>IF(DI_전체데이터!$AR35="D. 균형일치형",DI_전체데이터!$AN35,NA())</f>
        <v>#N/A</v>
      </c>
      <c r="H34" s="80" t="e">
        <f>IF(DI_전체데이터!$AR35="D. 균형일치형",DI_전체데이터!$Z35,NA())</f>
        <v>#N/A</v>
      </c>
      <c r="I34" s="80" t="e">
        <f>IF(DI_전체데이터!$AR35="E. 총체적과소형",DI_전체데이터!$AN35,NA())</f>
        <v>#N/A</v>
      </c>
      <c r="J34" s="80" t="e">
        <f>IF(DI_전체데이터!$AR35="E. 총체적과소형",DI_전체데이터!$Z35,NA())</f>
        <v>#N/A</v>
      </c>
      <c r="K34" s="80" t="e">
        <f>IF(DI_전체데이터!$AR35="F. ESG미성숙",DI_전체데이터!$AN35,NA())</f>
        <v>#N/A</v>
      </c>
      <c r="L34" s="80" t="e">
        <f>IF(DI_전체데이터!$AR35="F. ESG미성숙",DI_전체데이터!$Z35,NA())</f>
        <v>#N/A</v>
      </c>
    </row>
    <row r="35" spans="1:12" x14ac:dyDescent="0.3">
      <c r="A35" s="80" t="e">
        <f>IF(DI_전체데이터!$AR36="A. 총체적과장형",DI_전체데이터!$AN36,NA())</f>
        <v>#N/A</v>
      </c>
      <c r="B35" s="80" t="e">
        <f>IF(DI_전체데이터!$AR36="A. 총체적과장형",DI_전체데이터!$Z36,NA())</f>
        <v>#N/A</v>
      </c>
      <c r="C35" s="80" t="e">
        <f>IF(DI_전체데이터!$AR36="B. 외부미화형",DI_전체데이터!$AN36,NA())</f>
        <v>#N/A</v>
      </c>
      <c r="D35" s="80" t="e">
        <f>IF(DI_전체데이터!$AR36="B. 외부미화형",DI_전체데이터!$Z36,NA())</f>
        <v>#N/A</v>
      </c>
      <c r="E35" s="80" t="e">
        <f>IF(DI_전체데이터!$AR36="C. 내부은폐형",DI_전체데이터!$AN36,NA())</f>
        <v>#N/A</v>
      </c>
      <c r="F35" s="80" t="e">
        <f>IF(DI_전체데이터!$AR36="C. 내부은폐형",DI_전체데이터!$Z36,NA())</f>
        <v>#N/A</v>
      </c>
      <c r="G35" s="80">
        <f>IF(DI_전체데이터!$AR36="D. 균형일치형",DI_전체데이터!$AN36,NA())</f>
        <v>-1.1262574297612558</v>
      </c>
      <c r="H35" s="80">
        <f>IF(DI_전체데이터!$AR36="D. 균형일치형",DI_전체데이터!$Z36,NA())</f>
        <v>3.25</v>
      </c>
      <c r="I35" s="80" t="e">
        <f>IF(DI_전체데이터!$AR36="E. 총체적과소형",DI_전체데이터!$AN36,NA())</f>
        <v>#N/A</v>
      </c>
      <c r="J35" s="80" t="e">
        <f>IF(DI_전체데이터!$AR36="E. 총체적과소형",DI_전체데이터!$Z36,NA())</f>
        <v>#N/A</v>
      </c>
      <c r="K35" s="80" t="e">
        <f>IF(DI_전체데이터!$AR36="F. ESG미성숙",DI_전체데이터!$AN36,NA())</f>
        <v>#N/A</v>
      </c>
      <c r="L35" s="80" t="e">
        <f>IF(DI_전체데이터!$AR36="F. ESG미성숙",DI_전체데이터!$Z36,NA())</f>
        <v>#N/A</v>
      </c>
    </row>
    <row r="36" spans="1:12" x14ac:dyDescent="0.3">
      <c r="A36" s="80">
        <f>IF(DI_전체데이터!$AR37="A. 총체적과장형",DI_전체데이터!$AN37,NA())</f>
        <v>-0.68111861028100562</v>
      </c>
      <c r="B36" s="80">
        <f>IF(DI_전체데이터!$AR37="A. 총체적과장형",DI_전체데이터!$Z37,NA())</f>
        <v>3.333333333333333</v>
      </c>
      <c r="C36" s="80" t="e">
        <f>IF(DI_전체데이터!$AR37="B. 외부미화형",DI_전체데이터!$AN37,NA())</f>
        <v>#N/A</v>
      </c>
      <c r="D36" s="80" t="e">
        <f>IF(DI_전체데이터!$AR37="B. 외부미화형",DI_전체데이터!$Z37,NA())</f>
        <v>#N/A</v>
      </c>
      <c r="E36" s="80" t="e">
        <f>IF(DI_전체데이터!$AR37="C. 내부은폐형",DI_전체데이터!$AN37,NA())</f>
        <v>#N/A</v>
      </c>
      <c r="F36" s="80" t="e">
        <f>IF(DI_전체데이터!$AR37="C. 내부은폐형",DI_전체데이터!$Z37,NA())</f>
        <v>#N/A</v>
      </c>
      <c r="G36" s="80" t="e">
        <f>IF(DI_전체데이터!$AR37="D. 균형일치형",DI_전체데이터!$AN37,NA())</f>
        <v>#N/A</v>
      </c>
      <c r="H36" s="80" t="e">
        <f>IF(DI_전체데이터!$AR37="D. 균형일치형",DI_전체데이터!$Z37,NA())</f>
        <v>#N/A</v>
      </c>
      <c r="I36" s="80" t="e">
        <f>IF(DI_전체데이터!$AR37="E. 총체적과소형",DI_전체데이터!$AN37,NA())</f>
        <v>#N/A</v>
      </c>
      <c r="J36" s="80" t="e">
        <f>IF(DI_전체데이터!$AR37="E. 총체적과소형",DI_전체데이터!$Z37,NA())</f>
        <v>#N/A</v>
      </c>
      <c r="K36" s="80" t="e">
        <f>IF(DI_전체데이터!$AR37="F. ESG미성숙",DI_전체데이터!$AN37,NA())</f>
        <v>#N/A</v>
      </c>
      <c r="L36" s="80" t="e">
        <f>IF(DI_전체데이터!$AR37="F. ESG미성숙",DI_전체데이터!$Z37,NA())</f>
        <v>#N/A</v>
      </c>
    </row>
    <row r="37" spans="1:12" x14ac:dyDescent="0.3">
      <c r="A37" s="80" t="e">
        <f>IF(DI_전체데이터!$AR38="A. 총체적과장형",DI_전체데이터!$AN38,NA())</f>
        <v>#N/A</v>
      </c>
      <c r="B37" s="80" t="e">
        <f>IF(DI_전체데이터!$AR38="A. 총체적과장형",DI_전체데이터!$Z38,NA())</f>
        <v>#N/A</v>
      </c>
      <c r="C37" s="80" t="e">
        <f>IF(DI_전체데이터!$AR38="B. 외부미화형",DI_전체데이터!$AN38,NA())</f>
        <v>#N/A</v>
      </c>
      <c r="D37" s="80" t="e">
        <f>IF(DI_전체데이터!$AR38="B. 외부미화형",DI_전체데이터!$Z38,NA())</f>
        <v>#N/A</v>
      </c>
      <c r="E37" s="80" t="e">
        <f>IF(DI_전체데이터!$AR38="C. 내부은폐형",DI_전체데이터!$AN38,NA())</f>
        <v>#N/A</v>
      </c>
      <c r="F37" s="80" t="e">
        <f>IF(DI_전체데이터!$AR38="C. 내부은폐형",DI_전체데이터!$Z38,NA())</f>
        <v>#N/A</v>
      </c>
      <c r="G37" s="80">
        <f>IF(DI_전체데이터!$AR38="D. 균형일치형",DI_전체데이터!$AN38,NA())</f>
        <v>-3.3643963764271478E-2</v>
      </c>
      <c r="H37" s="80">
        <f>IF(DI_전체데이터!$AR38="D. 균형일치형",DI_전체데이터!$Z38,NA())</f>
        <v>3.454545454545455</v>
      </c>
      <c r="I37" s="80" t="e">
        <f>IF(DI_전체데이터!$AR38="E. 총체적과소형",DI_전체데이터!$AN38,NA())</f>
        <v>#N/A</v>
      </c>
      <c r="J37" s="80" t="e">
        <f>IF(DI_전체데이터!$AR38="E. 총체적과소형",DI_전체데이터!$Z38,NA())</f>
        <v>#N/A</v>
      </c>
      <c r="K37" s="80" t="e">
        <f>IF(DI_전체데이터!$AR38="F. ESG미성숙",DI_전체데이터!$AN38,NA())</f>
        <v>#N/A</v>
      </c>
      <c r="L37" s="80" t="e">
        <f>IF(DI_전체데이터!$AR38="F. ESG미성숙",DI_전체데이터!$Z38,NA())</f>
        <v>#N/A</v>
      </c>
    </row>
    <row r="38" spans="1:12" x14ac:dyDescent="0.3">
      <c r="A38" s="80">
        <f>IF(DI_전체데이터!$AR39="A. 총체적과장형",DI_전체데이터!$AN39,NA())</f>
        <v>-2.9661193059328577</v>
      </c>
      <c r="B38" s="80">
        <f>IF(DI_전체데이터!$AR39="A. 총체적과장형",DI_전체데이터!$Z39,NA())</f>
        <v>3.083333333333333</v>
      </c>
      <c r="C38" s="80" t="e">
        <f>IF(DI_전체데이터!$AR39="B. 외부미화형",DI_전체데이터!$AN39,NA())</f>
        <v>#N/A</v>
      </c>
      <c r="D38" s="80" t="e">
        <f>IF(DI_전체데이터!$AR39="B. 외부미화형",DI_전체데이터!$Z39,NA())</f>
        <v>#N/A</v>
      </c>
      <c r="E38" s="80" t="e">
        <f>IF(DI_전체데이터!$AR39="C. 내부은폐형",DI_전체데이터!$AN39,NA())</f>
        <v>#N/A</v>
      </c>
      <c r="F38" s="80" t="e">
        <f>IF(DI_전체데이터!$AR39="C. 내부은폐형",DI_전체데이터!$Z39,NA())</f>
        <v>#N/A</v>
      </c>
      <c r="G38" s="80" t="e">
        <f>IF(DI_전체데이터!$AR39="D. 균형일치형",DI_전체데이터!$AN39,NA())</f>
        <v>#N/A</v>
      </c>
      <c r="H38" s="80" t="e">
        <f>IF(DI_전체데이터!$AR39="D. 균형일치형",DI_전체데이터!$Z39,NA())</f>
        <v>#N/A</v>
      </c>
      <c r="I38" s="80" t="e">
        <f>IF(DI_전체데이터!$AR39="E. 총체적과소형",DI_전체데이터!$AN39,NA())</f>
        <v>#N/A</v>
      </c>
      <c r="J38" s="80" t="e">
        <f>IF(DI_전체데이터!$AR39="E. 총체적과소형",DI_전체데이터!$Z39,NA())</f>
        <v>#N/A</v>
      </c>
      <c r="K38" s="80" t="e">
        <f>IF(DI_전체데이터!$AR39="F. ESG미성숙",DI_전체데이터!$AN39,NA())</f>
        <v>#N/A</v>
      </c>
      <c r="L38" s="80" t="e">
        <f>IF(DI_전체데이터!$AR39="F. ESG미성숙",DI_전체데이터!$Z39,NA())</f>
        <v>#N/A</v>
      </c>
    </row>
    <row r="39" spans="1:12" x14ac:dyDescent="0.3">
      <c r="A39" s="80">
        <f>IF(DI_전체데이터!$AR40="A. 총체적과장형",DI_전체데이터!$AN40,NA())</f>
        <v>-2.2156600849246328</v>
      </c>
      <c r="B39" s="80">
        <f>IF(DI_전체데이터!$AR40="A. 총체적과장형",DI_전체데이터!$Z40,NA())</f>
        <v>3.4444444444444451</v>
      </c>
      <c r="C39" s="80" t="e">
        <f>IF(DI_전체데이터!$AR40="B. 외부미화형",DI_전체데이터!$AN40,NA())</f>
        <v>#N/A</v>
      </c>
      <c r="D39" s="80" t="e">
        <f>IF(DI_전체데이터!$AR40="B. 외부미화형",DI_전체데이터!$Z40,NA())</f>
        <v>#N/A</v>
      </c>
      <c r="E39" s="80" t="e">
        <f>IF(DI_전체데이터!$AR40="C. 내부은폐형",DI_전체데이터!$AN40,NA())</f>
        <v>#N/A</v>
      </c>
      <c r="F39" s="80" t="e">
        <f>IF(DI_전체데이터!$AR40="C. 내부은폐형",DI_전체데이터!$Z40,NA())</f>
        <v>#N/A</v>
      </c>
      <c r="G39" s="80" t="e">
        <f>IF(DI_전체데이터!$AR40="D. 균형일치형",DI_전체데이터!$AN40,NA())</f>
        <v>#N/A</v>
      </c>
      <c r="H39" s="80" t="e">
        <f>IF(DI_전체데이터!$AR40="D. 균형일치형",DI_전체데이터!$Z40,NA())</f>
        <v>#N/A</v>
      </c>
      <c r="I39" s="80" t="e">
        <f>IF(DI_전체데이터!$AR40="E. 총체적과소형",DI_전체데이터!$AN40,NA())</f>
        <v>#N/A</v>
      </c>
      <c r="J39" s="80" t="e">
        <f>IF(DI_전체데이터!$AR40="E. 총체적과소형",DI_전체데이터!$Z40,NA())</f>
        <v>#N/A</v>
      </c>
      <c r="K39" s="80" t="e">
        <f>IF(DI_전체데이터!$AR40="F. ESG미성숙",DI_전체데이터!$AN40,NA())</f>
        <v>#N/A</v>
      </c>
      <c r="L39" s="80" t="e">
        <f>IF(DI_전체데이터!$AR40="F. ESG미성숙",DI_전체데이터!$Z40,NA())</f>
        <v>#N/A</v>
      </c>
    </row>
    <row r="40" spans="1:12" x14ac:dyDescent="0.3">
      <c r="A40" s="80">
        <f>IF(DI_전체데이터!$AR41="A. 총체적과장형",DI_전체데이터!$AN41,NA())</f>
        <v>-1.0611074372196758</v>
      </c>
      <c r="B40" s="80">
        <f>IF(DI_전체데이터!$AR41="A. 총체적과장형",DI_전체데이터!$Z41,NA())</f>
        <v>4</v>
      </c>
      <c r="C40" s="80" t="e">
        <f>IF(DI_전체데이터!$AR41="B. 외부미화형",DI_전체데이터!$AN41,NA())</f>
        <v>#N/A</v>
      </c>
      <c r="D40" s="80" t="e">
        <f>IF(DI_전체데이터!$AR41="B. 외부미화형",DI_전체데이터!$Z41,NA())</f>
        <v>#N/A</v>
      </c>
      <c r="E40" s="80" t="e">
        <f>IF(DI_전체데이터!$AR41="C. 내부은폐형",DI_전체데이터!$AN41,NA())</f>
        <v>#N/A</v>
      </c>
      <c r="F40" s="80" t="e">
        <f>IF(DI_전체데이터!$AR41="C. 내부은폐형",DI_전체데이터!$Z41,NA())</f>
        <v>#N/A</v>
      </c>
      <c r="G40" s="80" t="e">
        <f>IF(DI_전체데이터!$AR41="D. 균형일치형",DI_전체데이터!$AN41,NA())</f>
        <v>#N/A</v>
      </c>
      <c r="H40" s="80" t="e">
        <f>IF(DI_전체데이터!$AR41="D. 균형일치형",DI_전체데이터!$Z41,NA())</f>
        <v>#N/A</v>
      </c>
      <c r="I40" s="80" t="e">
        <f>IF(DI_전체데이터!$AR41="E. 총체적과소형",DI_전체데이터!$AN41,NA())</f>
        <v>#N/A</v>
      </c>
      <c r="J40" s="80" t="e">
        <f>IF(DI_전체데이터!$AR41="E. 총체적과소형",DI_전체데이터!$Z41,NA())</f>
        <v>#N/A</v>
      </c>
      <c r="K40" s="80" t="e">
        <f>IF(DI_전체데이터!$AR41="F. ESG미성숙",DI_전체데이터!$AN41,NA())</f>
        <v>#N/A</v>
      </c>
      <c r="L40" s="80" t="e">
        <f>IF(DI_전체데이터!$AR41="F. ESG미성숙",DI_전체데이터!$Z41,NA())</f>
        <v>#N/A</v>
      </c>
    </row>
    <row r="41" spans="1:12" x14ac:dyDescent="0.3">
      <c r="A41" s="80" t="e">
        <f>IF(DI_전체데이터!$AR42="A. 총체적과장형",DI_전체데이터!$AN42,NA())</f>
        <v>#N/A</v>
      </c>
      <c r="B41" s="80" t="e">
        <f>IF(DI_전체데이터!$AR42="A. 총체적과장형",DI_전체데이터!$Z42,NA())</f>
        <v>#N/A</v>
      </c>
      <c r="C41" s="80" t="e">
        <f>IF(DI_전체데이터!$AR42="B. 외부미화형",DI_전체데이터!$AN42,NA())</f>
        <v>#N/A</v>
      </c>
      <c r="D41" s="80" t="e">
        <f>IF(DI_전체데이터!$AR42="B. 외부미화형",DI_전체데이터!$Z42,NA())</f>
        <v>#N/A</v>
      </c>
      <c r="E41" s="80">
        <f>IF(DI_전체데이터!$AR42="C. 내부은폐형",DI_전체데이터!$AN42,NA())</f>
        <v>-0.59928637813769225</v>
      </c>
      <c r="F41" s="80">
        <f>IF(DI_전체데이터!$AR42="C. 내부은폐형",DI_전체데이터!$Z42,NA())</f>
        <v>4.2222222222222223</v>
      </c>
      <c r="G41" s="80" t="e">
        <f>IF(DI_전체데이터!$AR42="D. 균형일치형",DI_전체데이터!$AN42,NA())</f>
        <v>#N/A</v>
      </c>
      <c r="H41" s="80" t="e">
        <f>IF(DI_전체데이터!$AR42="D. 균형일치형",DI_전체데이터!$Z42,NA())</f>
        <v>#N/A</v>
      </c>
      <c r="I41" s="80" t="e">
        <f>IF(DI_전체데이터!$AR42="E. 총체적과소형",DI_전체데이터!$AN42,NA())</f>
        <v>#N/A</v>
      </c>
      <c r="J41" s="80" t="e">
        <f>IF(DI_전체데이터!$AR42="E. 총체적과소형",DI_전체데이터!$Z42,NA())</f>
        <v>#N/A</v>
      </c>
      <c r="K41" s="80" t="e">
        <f>IF(DI_전체데이터!$AR42="F. ESG미성숙",DI_전체데이터!$AN42,NA())</f>
        <v>#N/A</v>
      </c>
      <c r="L41" s="80" t="e">
        <f>IF(DI_전체데이터!$AR42="F. ESG미성숙",DI_전체데이터!$Z42,NA())</f>
        <v>#N/A</v>
      </c>
    </row>
    <row r="42" spans="1:12" x14ac:dyDescent="0.3">
      <c r="A42" s="80">
        <f>IF(DI_전체데이터!$AR43="A. 총체적과장형",DI_전체데이터!$AN43,NA())</f>
        <v>-2.3566986595667023</v>
      </c>
      <c r="B42" s="80">
        <f>IF(DI_전체데이터!$AR43="A. 총체적과장형",DI_전체데이터!$Z43,NA())</f>
        <v>3.3571428571428572</v>
      </c>
      <c r="C42" s="80" t="e">
        <f>IF(DI_전체데이터!$AR43="B. 외부미화형",DI_전체데이터!$AN43,NA())</f>
        <v>#N/A</v>
      </c>
      <c r="D42" s="80" t="e">
        <f>IF(DI_전체데이터!$AR43="B. 외부미화형",DI_전체데이터!$Z43,NA())</f>
        <v>#N/A</v>
      </c>
      <c r="E42" s="80" t="e">
        <f>IF(DI_전체데이터!$AR43="C. 내부은폐형",DI_전체데이터!$AN43,NA())</f>
        <v>#N/A</v>
      </c>
      <c r="F42" s="80" t="e">
        <f>IF(DI_전체데이터!$AR43="C. 내부은폐형",DI_전체데이터!$Z43,NA())</f>
        <v>#N/A</v>
      </c>
      <c r="G42" s="80" t="e">
        <f>IF(DI_전체데이터!$AR43="D. 균형일치형",DI_전체데이터!$AN43,NA())</f>
        <v>#N/A</v>
      </c>
      <c r="H42" s="80" t="e">
        <f>IF(DI_전체데이터!$AR43="D. 균형일치형",DI_전체데이터!$Z43,NA())</f>
        <v>#N/A</v>
      </c>
      <c r="I42" s="80" t="e">
        <f>IF(DI_전체데이터!$AR43="E. 총체적과소형",DI_전체데이터!$AN43,NA())</f>
        <v>#N/A</v>
      </c>
      <c r="J42" s="80" t="e">
        <f>IF(DI_전체데이터!$AR43="E. 총체적과소형",DI_전체데이터!$Z43,NA())</f>
        <v>#N/A</v>
      </c>
      <c r="K42" s="80" t="e">
        <f>IF(DI_전체데이터!$AR43="F. ESG미성숙",DI_전체데이터!$AN43,NA())</f>
        <v>#N/A</v>
      </c>
      <c r="L42" s="80" t="e">
        <f>IF(DI_전체데이터!$AR43="F. ESG미성숙",DI_전체데이터!$Z43,NA())</f>
        <v>#N/A</v>
      </c>
    </row>
    <row r="43" spans="1:12" x14ac:dyDescent="0.3">
      <c r="A43" s="80">
        <f>IF(DI_전체데이터!$AR44="A. 총체적과장형",DI_전체데이터!$AN44,NA())</f>
        <v>-1.2516268396205281</v>
      </c>
      <c r="B43" s="80">
        <f>IF(DI_전체데이터!$AR44="A. 총체적과장형",DI_전체데이터!$Z44,NA())</f>
        <v>3.8888888888888888</v>
      </c>
      <c r="C43" s="80" t="e">
        <f>IF(DI_전체데이터!$AR44="B. 외부미화형",DI_전체데이터!$AN44,NA())</f>
        <v>#N/A</v>
      </c>
      <c r="D43" s="80" t="e">
        <f>IF(DI_전체데이터!$AR44="B. 외부미화형",DI_전체데이터!$Z44,NA())</f>
        <v>#N/A</v>
      </c>
      <c r="E43" s="80" t="e">
        <f>IF(DI_전체데이터!$AR44="C. 내부은폐형",DI_전체데이터!$AN44,NA())</f>
        <v>#N/A</v>
      </c>
      <c r="F43" s="80" t="e">
        <f>IF(DI_전체데이터!$AR44="C. 내부은폐형",DI_전체데이터!$Z44,NA())</f>
        <v>#N/A</v>
      </c>
      <c r="G43" s="80" t="e">
        <f>IF(DI_전체데이터!$AR44="D. 균형일치형",DI_전체데이터!$AN44,NA())</f>
        <v>#N/A</v>
      </c>
      <c r="H43" s="80" t="e">
        <f>IF(DI_전체데이터!$AR44="D. 균형일치형",DI_전체데이터!$Z44,NA())</f>
        <v>#N/A</v>
      </c>
      <c r="I43" s="80" t="e">
        <f>IF(DI_전체데이터!$AR44="E. 총체적과소형",DI_전체데이터!$AN44,NA())</f>
        <v>#N/A</v>
      </c>
      <c r="J43" s="80" t="e">
        <f>IF(DI_전체데이터!$AR44="E. 총체적과소형",DI_전체데이터!$Z44,NA())</f>
        <v>#N/A</v>
      </c>
      <c r="K43" s="80" t="e">
        <f>IF(DI_전체데이터!$AR44="F. ESG미성숙",DI_전체데이터!$AN44,NA())</f>
        <v>#N/A</v>
      </c>
      <c r="L43" s="80" t="e">
        <f>IF(DI_전체데이터!$AR44="F. ESG미성숙",DI_전체데이터!$Z44,NA())</f>
        <v>#N/A</v>
      </c>
    </row>
    <row r="44" spans="1:12" x14ac:dyDescent="0.3">
      <c r="A44" s="80">
        <f>IF(DI_전체데이터!$AR45="A. 총체적과장형",DI_전체데이터!$AN45,NA())</f>
        <v>-0.72383134352683198</v>
      </c>
      <c r="B44" s="80">
        <f>IF(DI_전체데이터!$AR45="A. 총체적과장형",DI_전체데이터!$Z45,NA())</f>
        <v>4.1428571428571432</v>
      </c>
      <c r="C44" s="80" t="e">
        <f>IF(DI_전체데이터!$AR45="B. 외부미화형",DI_전체데이터!$AN45,NA())</f>
        <v>#N/A</v>
      </c>
      <c r="D44" s="80" t="e">
        <f>IF(DI_전체데이터!$AR45="B. 외부미화형",DI_전체데이터!$Z45,NA())</f>
        <v>#N/A</v>
      </c>
      <c r="E44" s="80" t="e">
        <f>IF(DI_전체데이터!$AR45="C. 내부은폐형",DI_전체데이터!$AN45,NA())</f>
        <v>#N/A</v>
      </c>
      <c r="F44" s="80" t="e">
        <f>IF(DI_전체데이터!$AR45="C. 내부은폐형",DI_전체데이터!$Z45,NA())</f>
        <v>#N/A</v>
      </c>
      <c r="G44" s="80" t="e">
        <f>IF(DI_전체데이터!$AR45="D. 균형일치형",DI_전체데이터!$AN45,NA())</f>
        <v>#N/A</v>
      </c>
      <c r="H44" s="80" t="e">
        <f>IF(DI_전체데이터!$AR45="D. 균형일치형",DI_전체데이터!$Z45,NA())</f>
        <v>#N/A</v>
      </c>
      <c r="I44" s="80" t="e">
        <f>IF(DI_전체데이터!$AR45="E. 총체적과소형",DI_전체데이터!$AN45,NA())</f>
        <v>#N/A</v>
      </c>
      <c r="J44" s="80" t="e">
        <f>IF(DI_전체데이터!$AR45="E. 총체적과소형",DI_전체데이터!$Z45,NA())</f>
        <v>#N/A</v>
      </c>
      <c r="K44" s="80" t="e">
        <f>IF(DI_전체데이터!$AR45="F. ESG미성숙",DI_전체데이터!$AN45,NA())</f>
        <v>#N/A</v>
      </c>
      <c r="L44" s="80" t="e">
        <f>IF(DI_전체데이터!$AR45="F. ESG미성숙",DI_전체데이터!$Z45,NA())</f>
        <v>#N/A</v>
      </c>
    </row>
    <row r="45" spans="1:12" x14ac:dyDescent="0.3">
      <c r="A45" s="80">
        <f>IF(DI_전체데이터!$AR46="A. 총체적과장형",DI_전체데이터!$AN46,NA())</f>
        <v>-0.60507735690575104</v>
      </c>
      <c r="B45" s="80">
        <f>IF(DI_전체데이터!$AR46="A. 총체적과장형",DI_전체데이터!$Z46,NA())</f>
        <v>4.2</v>
      </c>
      <c r="C45" s="80" t="e">
        <f>IF(DI_전체데이터!$AR46="B. 외부미화형",DI_전체데이터!$AN46,NA())</f>
        <v>#N/A</v>
      </c>
      <c r="D45" s="80" t="e">
        <f>IF(DI_전체데이터!$AR46="B. 외부미화형",DI_전체데이터!$Z46,NA())</f>
        <v>#N/A</v>
      </c>
      <c r="E45" s="80" t="e">
        <f>IF(DI_전체데이터!$AR46="C. 내부은폐형",DI_전체데이터!$AN46,NA())</f>
        <v>#N/A</v>
      </c>
      <c r="F45" s="80" t="e">
        <f>IF(DI_전체데이터!$AR46="C. 내부은폐형",DI_전체데이터!$Z46,NA())</f>
        <v>#N/A</v>
      </c>
      <c r="G45" s="80" t="e">
        <f>IF(DI_전체데이터!$AR46="D. 균형일치형",DI_전체데이터!$AN46,NA())</f>
        <v>#N/A</v>
      </c>
      <c r="H45" s="80" t="e">
        <f>IF(DI_전체데이터!$AR46="D. 균형일치형",DI_전체데이터!$Z46,NA())</f>
        <v>#N/A</v>
      </c>
      <c r="I45" s="80" t="e">
        <f>IF(DI_전체데이터!$AR46="E. 총체적과소형",DI_전체데이터!$AN46,NA())</f>
        <v>#N/A</v>
      </c>
      <c r="J45" s="80" t="e">
        <f>IF(DI_전체데이터!$AR46="E. 총체적과소형",DI_전체데이터!$Z46,NA())</f>
        <v>#N/A</v>
      </c>
      <c r="K45" s="80" t="e">
        <f>IF(DI_전체데이터!$AR46="F. ESG미성숙",DI_전체데이터!$AN46,NA())</f>
        <v>#N/A</v>
      </c>
      <c r="L45" s="80" t="e">
        <f>IF(DI_전체데이터!$AR46="F. ESG미성숙",DI_전체데이터!$Z46,NA())</f>
        <v>#N/A</v>
      </c>
    </row>
    <row r="46" spans="1:12" x14ac:dyDescent="0.3">
      <c r="A46" s="80">
        <f>IF(DI_전체데이터!$AR47="A. 총체적과장형",DI_전체데이터!$AN47,NA())</f>
        <v>-1.937787589092824</v>
      </c>
      <c r="B46" s="80">
        <f>IF(DI_전체데이터!$AR47="A. 총체적과장형",DI_전체데이터!$Z47,NA())</f>
        <v>3.25</v>
      </c>
      <c r="C46" s="80" t="e">
        <f>IF(DI_전체데이터!$AR47="B. 외부미화형",DI_전체데이터!$AN47,NA())</f>
        <v>#N/A</v>
      </c>
      <c r="D46" s="80" t="e">
        <f>IF(DI_전체데이터!$AR47="B. 외부미화형",DI_전체데이터!$Z47,NA())</f>
        <v>#N/A</v>
      </c>
      <c r="E46" s="80" t="e">
        <f>IF(DI_전체데이터!$AR47="C. 내부은폐형",DI_전체데이터!$AN47,NA())</f>
        <v>#N/A</v>
      </c>
      <c r="F46" s="80" t="e">
        <f>IF(DI_전체데이터!$AR47="C. 내부은폐형",DI_전체데이터!$Z47,NA())</f>
        <v>#N/A</v>
      </c>
      <c r="G46" s="80" t="e">
        <f>IF(DI_전체데이터!$AR47="D. 균형일치형",DI_전체데이터!$AN47,NA())</f>
        <v>#N/A</v>
      </c>
      <c r="H46" s="80" t="e">
        <f>IF(DI_전체데이터!$AR47="D. 균형일치형",DI_전체데이터!$Z47,NA())</f>
        <v>#N/A</v>
      </c>
      <c r="I46" s="80" t="e">
        <f>IF(DI_전체데이터!$AR47="E. 총체적과소형",DI_전체데이터!$AN47,NA())</f>
        <v>#N/A</v>
      </c>
      <c r="J46" s="80" t="e">
        <f>IF(DI_전체데이터!$AR47="E. 총체적과소형",DI_전체데이터!$Z47,NA())</f>
        <v>#N/A</v>
      </c>
      <c r="K46" s="80" t="e">
        <f>IF(DI_전체데이터!$AR47="F. ESG미성숙",DI_전체데이터!$AN47,NA())</f>
        <v>#N/A</v>
      </c>
      <c r="L46" s="80" t="e">
        <f>IF(DI_전체데이터!$AR47="F. ESG미성숙",DI_전체데이터!$Z47,NA())</f>
        <v>#N/A</v>
      </c>
    </row>
    <row r="47" spans="1:12" x14ac:dyDescent="0.3">
      <c r="A47" s="80" t="e">
        <f>IF(DI_전체데이터!$AR48="A. 총체적과장형",DI_전체데이터!$AN48,NA())</f>
        <v>#N/A</v>
      </c>
      <c r="B47" s="80" t="e">
        <f>IF(DI_전체데이터!$AR48="A. 총체적과장형",DI_전체데이터!$Z48,NA())</f>
        <v>#N/A</v>
      </c>
      <c r="C47" s="80">
        <f>IF(DI_전체데이터!$AR48="B. 외부미화형",DI_전체데이터!$AN48,NA())</f>
        <v>0.3135900739318439</v>
      </c>
      <c r="D47" s="80">
        <f>IF(DI_전체데이터!$AR48="B. 외부미화형",DI_전체데이터!$Z48,NA())</f>
        <v>4.333333333333333</v>
      </c>
      <c r="E47" s="80" t="e">
        <f>IF(DI_전체데이터!$AR48="C. 내부은폐형",DI_전체데이터!$AN48,NA())</f>
        <v>#N/A</v>
      </c>
      <c r="F47" s="80" t="e">
        <f>IF(DI_전체데이터!$AR48="C. 내부은폐형",DI_전체데이터!$Z48,NA())</f>
        <v>#N/A</v>
      </c>
      <c r="G47" s="80" t="e">
        <f>IF(DI_전체데이터!$AR48="D. 균형일치형",DI_전체데이터!$AN48,NA())</f>
        <v>#N/A</v>
      </c>
      <c r="H47" s="80" t="e">
        <f>IF(DI_전체데이터!$AR48="D. 균형일치형",DI_전체데이터!$Z48,NA())</f>
        <v>#N/A</v>
      </c>
      <c r="I47" s="80" t="e">
        <f>IF(DI_전체데이터!$AR48="E. 총체적과소형",DI_전체데이터!$AN48,NA())</f>
        <v>#N/A</v>
      </c>
      <c r="J47" s="80" t="e">
        <f>IF(DI_전체데이터!$AR48="E. 총체적과소형",DI_전체데이터!$Z48,NA())</f>
        <v>#N/A</v>
      </c>
      <c r="K47" s="80" t="e">
        <f>IF(DI_전체데이터!$AR48="F. ESG미성숙",DI_전체데이터!$AN48,NA())</f>
        <v>#N/A</v>
      </c>
      <c r="L47" s="80" t="e">
        <f>IF(DI_전체데이터!$AR48="F. ESG미성숙",DI_전체데이터!$Z48,NA())</f>
        <v>#N/A</v>
      </c>
    </row>
    <row r="48" spans="1:12" x14ac:dyDescent="0.3">
      <c r="A48" s="80">
        <f>IF(DI_전체데이터!$AR49="A. 총체적과장형",DI_전체데이터!$AN49,NA())</f>
        <v>-1.0185860580354136</v>
      </c>
      <c r="B48" s="80">
        <f>IF(DI_전체데이터!$AR49="A. 총체적과장형",DI_전체데이터!$Z49,NA())</f>
        <v>3.692307692307693</v>
      </c>
      <c r="C48" s="80" t="e">
        <f>IF(DI_전체데이터!$AR49="B. 외부미화형",DI_전체데이터!$AN49,NA())</f>
        <v>#N/A</v>
      </c>
      <c r="D48" s="80" t="e">
        <f>IF(DI_전체데이터!$AR49="B. 외부미화형",DI_전체데이터!$Z49,NA())</f>
        <v>#N/A</v>
      </c>
      <c r="E48" s="80" t="e">
        <f>IF(DI_전체데이터!$AR49="C. 내부은폐형",DI_전체데이터!$AN49,NA())</f>
        <v>#N/A</v>
      </c>
      <c r="F48" s="80" t="e">
        <f>IF(DI_전체데이터!$AR49="C. 내부은폐형",DI_전체데이터!$Z49,NA())</f>
        <v>#N/A</v>
      </c>
      <c r="G48" s="80" t="e">
        <f>IF(DI_전체데이터!$AR49="D. 균형일치형",DI_전체데이터!$AN49,NA())</f>
        <v>#N/A</v>
      </c>
      <c r="H48" s="80" t="e">
        <f>IF(DI_전체데이터!$AR49="D. 균형일치형",DI_전체데이터!$Z49,NA())</f>
        <v>#N/A</v>
      </c>
      <c r="I48" s="80" t="e">
        <f>IF(DI_전체데이터!$AR49="E. 총체적과소형",DI_전체데이터!$AN49,NA())</f>
        <v>#N/A</v>
      </c>
      <c r="J48" s="80" t="e">
        <f>IF(DI_전체데이터!$AR49="E. 총체적과소형",DI_전체데이터!$Z49,NA())</f>
        <v>#N/A</v>
      </c>
      <c r="K48" s="80" t="e">
        <f>IF(DI_전체데이터!$AR49="F. ESG미성숙",DI_전체데이터!$AN49,NA())</f>
        <v>#N/A</v>
      </c>
      <c r="L48" s="80" t="e">
        <f>IF(DI_전체데이터!$AR49="F. ESG미성숙",DI_전체데이터!$Z49,NA())</f>
        <v>#N/A</v>
      </c>
    </row>
    <row r="49" spans="1:12" x14ac:dyDescent="0.3">
      <c r="A49" s="80" t="e">
        <f>IF(DI_전체데이터!$AR50="A. 총체적과장형",DI_전체데이터!$AN50,NA())</f>
        <v>#N/A</v>
      </c>
      <c r="B49" s="80" t="e">
        <f>IF(DI_전체데이터!$AR50="A. 총체적과장형",DI_전체데이터!$Z50,NA())</f>
        <v>#N/A</v>
      </c>
      <c r="C49" s="80">
        <f>IF(DI_전체데이터!$AR50="B. 외부미화형",DI_전체데이터!$AN50,NA())</f>
        <v>0.86777534483022378</v>
      </c>
      <c r="D49" s="80">
        <f>IF(DI_전체데이터!$AR50="B. 외부미화형",DI_전체데이터!$Z50,NA())</f>
        <v>4.5999999999999996</v>
      </c>
      <c r="E49" s="80" t="e">
        <f>IF(DI_전체데이터!$AR50="C. 내부은폐형",DI_전체데이터!$AN50,NA())</f>
        <v>#N/A</v>
      </c>
      <c r="F49" s="80" t="e">
        <f>IF(DI_전체데이터!$AR50="C. 내부은폐형",DI_전체데이터!$Z50,NA())</f>
        <v>#N/A</v>
      </c>
      <c r="G49" s="80" t="e">
        <f>IF(DI_전체데이터!$AR50="D. 균형일치형",DI_전체데이터!$AN50,NA())</f>
        <v>#N/A</v>
      </c>
      <c r="H49" s="80" t="e">
        <f>IF(DI_전체데이터!$AR50="D. 균형일치형",DI_전체데이터!$Z50,NA())</f>
        <v>#N/A</v>
      </c>
      <c r="I49" s="80" t="e">
        <f>IF(DI_전체데이터!$AR50="E. 총체적과소형",DI_전체데이터!$AN50,NA())</f>
        <v>#N/A</v>
      </c>
      <c r="J49" s="80" t="e">
        <f>IF(DI_전체데이터!$AR50="E. 총체적과소형",DI_전체데이터!$Z50,NA())</f>
        <v>#N/A</v>
      </c>
      <c r="K49" s="80" t="e">
        <f>IF(DI_전체데이터!$AR50="F. ESG미성숙",DI_전체데이터!$AN50,NA())</f>
        <v>#N/A</v>
      </c>
      <c r="L49" s="80" t="e">
        <f>IF(DI_전체데이터!$AR50="F. ESG미성숙",DI_전체데이터!$Z50,NA())</f>
        <v>#N/A</v>
      </c>
    </row>
    <row r="50" spans="1:12" x14ac:dyDescent="0.3">
      <c r="A50" s="80" t="e">
        <f>IF(DI_전체데이터!$AR51="A. 총체적과장형",DI_전체데이터!$AN51,NA())</f>
        <v>#N/A</v>
      </c>
      <c r="B50" s="80" t="e">
        <f>IF(DI_전체데이터!$AR51="A. 총체적과장형",DI_전체데이터!$Z51,NA())</f>
        <v>#N/A</v>
      </c>
      <c r="C50" s="80" t="e">
        <f>IF(DI_전체데이터!$AR51="B. 외부미화형",DI_전체데이터!$AN51,NA())</f>
        <v>#N/A</v>
      </c>
      <c r="D50" s="80" t="e">
        <f>IF(DI_전체데이터!$AR51="B. 외부미화형",DI_전체데이터!$Z51,NA())</f>
        <v>#N/A</v>
      </c>
      <c r="E50" s="80" t="e">
        <f>IF(DI_전체데이터!$AR51="C. 내부은폐형",DI_전체데이터!$AN51,NA())</f>
        <v>#N/A</v>
      </c>
      <c r="F50" s="80" t="e">
        <f>IF(DI_전체데이터!$AR51="C. 내부은폐형",DI_전체데이터!$Z51,NA())</f>
        <v>#N/A</v>
      </c>
      <c r="G50" s="80" t="e">
        <f>IF(DI_전체데이터!$AR51="D. 균형일치형",DI_전체데이터!$AN51,NA())</f>
        <v>#N/A</v>
      </c>
      <c r="H50" s="80" t="e">
        <f>IF(DI_전체데이터!$AR51="D. 균형일치형",DI_전체데이터!$Z51,NA())</f>
        <v>#N/A</v>
      </c>
      <c r="I50" s="80">
        <f>IF(DI_전체데이터!$AR51="E. 총체적과소형",DI_전체데이터!$AN51,NA())</f>
        <v>1.2738247126590525</v>
      </c>
      <c r="J50" s="80">
        <f>IF(DI_전체데이터!$AR51="E. 총체적과소형",DI_전체데이터!$Z51,NA())</f>
        <v>3.879310344827585</v>
      </c>
      <c r="K50" s="80" t="e">
        <f>IF(DI_전체데이터!$AR51="F. ESG미성숙",DI_전체데이터!$AN51,NA())</f>
        <v>#N/A</v>
      </c>
      <c r="L50" s="80" t="e">
        <f>IF(DI_전체데이터!$AR51="F. ESG미성숙",DI_전체데이터!$Z51,NA())</f>
        <v>#N/A</v>
      </c>
    </row>
    <row r="51" spans="1:12" x14ac:dyDescent="0.3">
      <c r="A51" s="80" t="e">
        <f>IF(DI_전체데이터!$AR52="A. 총체적과장형",DI_전체데이터!$AN52,NA())</f>
        <v>#N/A</v>
      </c>
      <c r="B51" s="80" t="e">
        <f>IF(DI_전체데이터!$AR52="A. 총체적과장형",DI_전체데이터!$Z52,NA())</f>
        <v>#N/A</v>
      </c>
      <c r="C51" s="80" t="e">
        <f>IF(DI_전체데이터!$AR52="B. 외부미화형",DI_전체데이터!$AN52,NA())</f>
        <v>#N/A</v>
      </c>
      <c r="D51" s="80" t="e">
        <f>IF(DI_전체데이터!$AR52="B. 외부미화형",DI_전체데이터!$Z52,NA())</f>
        <v>#N/A</v>
      </c>
      <c r="E51" s="80" t="e">
        <f>IF(DI_전체데이터!$AR52="C. 내부은폐형",DI_전체데이터!$AN52,NA())</f>
        <v>#N/A</v>
      </c>
      <c r="F51" s="80" t="e">
        <f>IF(DI_전체데이터!$AR52="C. 내부은폐형",DI_전체데이터!$Z52,NA())</f>
        <v>#N/A</v>
      </c>
      <c r="G51" s="80" t="e">
        <f>IF(DI_전체데이터!$AR52="D. 균형일치형",DI_전체데이터!$AN52,NA())</f>
        <v>#N/A</v>
      </c>
      <c r="H51" s="80" t="e">
        <f>IF(DI_전체데이터!$AR52="D. 균형일치형",DI_전체데이터!$Z52,NA())</f>
        <v>#N/A</v>
      </c>
      <c r="I51" s="80">
        <f>IF(DI_전체데이터!$AR52="E. 총체적과소형",DI_전체데이터!$AN52,NA())</f>
        <v>0.98379070836606486</v>
      </c>
      <c r="J51" s="80">
        <f>IF(DI_전체데이터!$AR52="E. 총체적과소형",DI_전체데이터!$Z52,NA())</f>
        <v>3.7777777777777781</v>
      </c>
      <c r="K51" s="80" t="e">
        <f>IF(DI_전체데이터!$AR52="F. ESG미성숙",DI_전체데이터!$AN52,NA())</f>
        <v>#N/A</v>
      </c>
      <c r="L51" s="80" t="e">
        <f>IF(DI_전체데이터!$AR52="F. ESG미성숙",DI_전체데이터!$Z52,NA())</f>
        <v>#N/A</v>
      </c>
    </row>
    <row r="52" spans="1:12" x14ac:dyDescent="0.3">
      <c r="A52" s="80" t="e">
        <f>IF(DI_전체데이터!$AR53="A. 총체적과장형",DI_전체데이터!$AN53,NA())</f>
        <v>#N/A</v>
      </c>
      <c r="B52" s="80" t="e">
        <f>IF(DI_전체데이터!$AR53="A. 총체적과장형",DI_전체데이터!$Z53,NA())</f>
        <v>#N/A</v>
      </c>
      <c r="C52" s="80" t="e">
        <f>IF(DI_전체데이터!$AR53="B. 외부미화형",DI_전체데이터!$AN53,NA())</f>
        <v>#N/A</v>
      </c>
      <c r="D52" s="80" t="e">
        <f>IF(DI_전체데이터!$AR53="B. 외부미화형",DI_전체데이터!$Z53,NA())</f>
        <v>#N/A</v>
      </c>
      <c r="E52" s="80" t="e">
        <f>IF(DI_전체데이터!$AR53="C. 내부은폐형",DI_전체데이터!$AN53,NA())</f>
        <v>#N/A</v>
      </c>
      <c r="F52" s="80" t="e">
        <f>IF(DI_전체데이터!$AR53="C. 내부은폐형",DI_전체데이터!$Z53,NA())</f>
        <v>#N/A</v>
      </c>
      <c r="G52" s="80">
        <f>IF(DI_전체데이터!$AR53="D. 균형일치형",DI_전체데이터!$AN53,NA())</f>
        <v>0.11512878488278233</v>
      </c>
      <c r="H52" s="80">
        <f>IF(DI_전체데이터!$AR53="D. 균형일치형",DI_전체데이터!$Z53,NA())</f>
        <v>3.4736842105263159</v>
      </c>
      <c r="I52" s="80" t="e">
        <f>IF(DI_전체데이터!$AR53="E. 총체적과소형",DI_전체데이터!$AN53,NA())</f>
        <v>#N/A</v>
      </c>
      <c r="J52" s="80" t="e">
        <f>IF(DI_전체데이터!$AR53="E. 총체적과소형",DI_전체데이터!$Z53,NA())</f>
        <v>#N/A</v>
      </c>
      <c r="K52" s="80" t="e">
        <f>IF(DI_전체데이터!$AR53="F. ESG미성숙",DI_전체데이터!$AN53,NA())</f>
        <v>#N/A</v>
      </c>
      <c r="L52" s="80" t="e">
        <f>IF(DI_전체데이터!$AR53="F. ESG미성숙",DI_전체데이터!$Z53,NA())</f>
        <v>#N/A</v>
      </c>
    </row>
    <row r="53" spans="1:12" x14ac:dyDescent="0.3">
      <c r="A53" s="80" t="e">
        <f>IF(DI_전체데이터!$AR54="A. 총체적과장형",DI_전체데이터!$AN54,NA())</f>
        <v>#N/A</v>
      </c>
      <c r="B53" s="80" t="e">
        <f>IF(DI_전체데이터!$AR54="A. 총체적과장형",DI_전체데이터!$Z54,NA())</f>
        <v>#N/A</v>
      </c>
      <c r="C53" s="80">
        <f>IF(DI_전체데이터!$AR54="B. 외부미화형",DI_전체데이터!$AN54,NA())</f>
        <v>0.87148145967902557</v>
      </c>
      <c r="D53" s="80">
        <f>IF(DI_전체데이터!$AR54="B. 외부미화형",DI_전체데이터!$Z54,NA())</f>
        <v>3.7384615384615389</v>
      </c>
      <c r="E53" s="80" t="e">
        <f>IF(DI_전체데이터!$AR54="C. 내부은폐형",DI_전체데이터!$AN54,NA())</f>
        <v>#N/A</v>
      </c>
      <c r="F53" s="80" t="e">
        <f>IF(DI_전체데이터!$AR54="C. 내부은폐형",DI_전체데이터!$Z54,NA())</f>
        <v>#N/A</v>
      </c>
      <c r="G53" s="80" t="e">
        <f>IF(DI_전체데이터!$AR54="D. 균형일치형",DI_전체데이터!$AN54,NA())</f>
        <v>#N/A</v>
      </c>
      <c r="H53" s="80" t="e">
        <f>IF(DI_전체데이터!$AR54="D. 균형일치형",DI_전체데이터!$Z54,NA())</f>
        <v>#N/A</v>
      </c>
      <c r="I53" s="80" t="e">
        <f>IF(DI_전체데이터!$AR54="E. 총체적과소형",DI_전체데이터!$AN54,NA())</f>
        <v>#N/A</v>
      </c>
      <c r="J53" s="80" t="e">
        <f>IF(DI_전체데이터!$AR54="E. 총체적과소형",DI_전체데이터!$Z54,NA())</f>
        <v>#N/A</v>
      </c>
      <c r="K53" s="80" t="e">
        <f>IF(DI_전체데이터!$AR54="F. ESG미성숙",DI_전체데이터!$AN54,NA())</f>
        <v>#N/A</v>
      </c>
      <c r="L53" s="80" t="e">
        <f>IF(DI_전체데이터!$AR54="F. ESG미성숙",DI_전체데이터!$Z54,NA())</f>
        <v>#N/A</v>
      </c>
    </row>
    <row r="54" spans="1:12" x14ac:dyDescent="0.3">
      <c r="A54" s="80" t="e">
        <f>IF(DI_전체데이터!$AR55="A. 총체적과장형",DI_전체데이터!$AN55,NA())</f>
        <v>#N/A</v>
      </c>
      <c r="B54" s="80" t="e">
        <f>IF(DI_전체데이터!$AR55="A. 총체적과장형",DI_전체데이터!$Z55,NA())</f>
        <v>#N/A</v>
      </c>
      <c r="C54" s="80" t="e">
        <f>IF(DI_전체데이터!$AR55="B. 외부미화형",DI_전체데이터!$AN55,NA())</f>
        <v>#N/A</v>
      </c>
      <c r="D54" s="80" t="e">
        <f>IF(DI_전체데이터!$AR55="B. 외부미화형",DI_전체데이터!$Z55,NA())</f>
        <v>#N/A</v>
      </c>
      <c r="E54" s="80" t="e">
        <f>IF(DI_전체데이터!$AR55="C. 내부은폐형",DI_전체데이터!$AN55,NA())</f>
        <v>#N/A</v>
      </c>
      <c r="F54" s="80" t="e">
        <f>IF(DI_전체데이터!$AR55="C. 내부은폐형",DI_전체데이터!$Z55,NA())</f>
        <v>#N/A</v>
      </c>
      <c r="G54" s="80">
        <f>IF(DI_전체데이터!$AR55="D. 균형일치형",DI_전체데이터!$AN55,NA())</f>
        <v>1.3501839371233337</v>
      </c>
      <c r="H54" s="80">
        <f>IF(DI_전체데이터!$AR55="D. 균형일치형",DI_전체데이터!$Z55,NA())</f>
        <v>3.7288135593220342</v>
      </c>
      <c r="I54" s="80" t="e">
        <f>IF(DI_전체데이터!$AR55="E. 총체적과소형",DI_전체데이터!$AN55,NA())</f>
        <v>#N/A</v>
      </c>
      <c r="J54" s="80" t="e">
        <f>IF(DI_전체데이터!$AR55="E. 총체적과소형",DI_전체데이터!$Z55,NA())</f>
        <v>#N/A</v>
      </c>
      <c r="K54" s="80" t="e">
        <f>IF(DI_전체데이터!$AR55="F. ESG미성숙",DI_전체데이터!$AN55,NA())</f>
        <v>#N/A</v>
      </c>
      <c r="L54" s="80" t="e">
        <f>IF(DI_전체데이터!$AR55="F. ESG미성숙",DI_전체데이터!$Z55,NA())</f>
        <v>#N/A</v>
      </c>
    </row>
    <row r="55" spans="1:12" x14ac:dyDescent="0.3">
      <c r="A55" s="80" t="e">
        <f>IF(DI_전체데이터!$AR56="A. 총체적과장형",DI_전체데이터!$AN56,NA())</f>
        <v>#N/A</v>
      </c>
      <c r="B55" s="80" t="e">
        <f>IF(DI_전체데이터!$AR56="A. 총체적과장형",DI_전체데이터!$Z56,NA())</f>
        <v>#N/A</v>
      </c>
      <c r="C55" s="80" t="e">
        <f>IF(DI_전체데이터!$AR56="B. 외부미화형",DI_전체데이터!$AN56,NA())</f>
        <v>#N/A</v>
      </c>
      <c r="D55" s="80" t="e">
        <f>IF(DI_전체데이터!$AR56="B. 외부미화형",DI_전체데이터!$Z56,NA())</f>
        <v>#N/A</v>
      </c>
      <c r="E55" s="80" t="e">
        <f>IF(DI_전체데이터!$AR56="C. 내부은폐형",DI_전체데이터!$AN56,NA())</f>
        <v>#N/A</v>
      </c>
      <c r="F55" s="80" t="e">
        <f>IF(DI_전체데이터!$AR56="C. 내부은폐형",DI_전체데이터!$Z56,NA())</f>
        <v>#N/A</v>
      </c>
      <c r="G55" s="80" t="e">
        <f>IF(DI_전체데이터!$AR56="D. 균형일치형",DI_전체데이터!$AN56,NA())</f>
        <v>#N/A</v>
      </c>
      <c r="H55" s="80" t="e">
        <f>IF(DI_전체데이터!$AR56="D. 균형일치형",DI_전체데이터!$Z56,NA())</f>
        <v>#N/A</v>
      </c>
      <c r="I55" s="80">
        <f>IF(DI_전체데이터!$AR56="E. 총체적과소형",DI_전체데이터!$AN56,NA())</f>
        <v>1.0916203263586364</v>
      </c>
      <c r="J55" s="80">
        <f>IF(DI_전체데이터!$AR56="E. 총체적과소형",DI_전체데이터!$Z56,NA())</f>
        <v>3.6382978723404249</v>
      </c>
      <c r="K55" s="80" t="e">
        <f>IF(DI_전체데이터!$AR56="F. ESG미성숙",DI_전체데이터!$AN56,NA())</f>
        <v>#N/A</v>
      </c>
      <c r="L55" s="80" t="e">
        <f>IF(DI_전체데이터!$AR56="F. ESG미성숙",DI_전체데이터!$Z56,NA())</f>
        <v>#N/A</v>
      </c>
    </row>
    <row r="56" spans="1:12" x14ac:dyDescent="0.3">
      <c r="A56" s="80" t="e">
        <f>IF(DI_전체데이터!$AR57="A. 총체적과장형",DI_전체데이터!$AN57,NA())</f>
        <v>#N/A</v>
      </c>
      <c r="B56" s="80" t="e">
        <f>IF(DI_전체데이터!$AR57="A. 총체적과장형",DI_전체데이터!$Z57,NA())</f>
        <v>#N/A</v>
      </c>
      <c r="C56" s="80" t="e">
        <f>IF(DI_전체데이터!$AR57="B. 외부미화형",DI_전체데이터!$AN57,NA())</f>
        <v>#N/A</v>
      </c>
      <c r="D56" s="80" t="e">
        <f>IF(DI_전체데이터!$AR57="B. 외부미화형",DI_전체데이터!$Z57,NA())</f>
        <v>#N/A</v>
      </c>
      <c r="E56" s="80" t="e">
        <f>IF(DI_전체데이터!$AR57="C. 내부은폐형",DI_전체데이터!$AN57,NA())</f>
        <v>#N/A</v>
      </c>
      <c r="F56" s="80" t="e">
        <f>IF(DI_전체데이터!$AR57="C. 내부은폐형",DI_전체데이터!$Z57,NA())</f>
        <v>#N/A</v>
      </c>
      <c r="G56" s="80" t="e">
        <f>IF(DI_전체데이터!$AR57="D. 균형일치형",DI_전체데이터!$AN57,NA())</f>
        <v>#N/A</v>
      </c>
      <c r="H56" s="80" t="e">
        <f>IF(DI_전체데이터!$AR57="D. 균형일치형",DI_전체데이터!$Z57,NA())</f>
        <v>#N/A</v>
      </c>
      <c r="I56" s="80">
        <f>IF(DI_전체데이터!$AR57="E. 총체적과소형",DI_전체데이터!$AN57,NA())</f>
        <v>0.60134526201623295</v>
      </c>
      <c r="J56" s="80">
        <f>IF(DI_전체데이터!$AR57="E. 총체적과소형",DI_전체데이터!$Z57,NA())</f>
        <v>3.4666666666666668</v>
      </c>
      <c r="K56" s="80" t="e">
        <f>IF(DI_전체데이터!$AR57="F. ESG미성숙",DI_전체데이터!$AN57,NA())</f>
        <v>#N/A</v>
      </c>
      <c r="L56" s="80" t="e">
        <f>IF(DI_전체데이터!$AR57="F. ESG미성숙",DI_전체데이터!$Z57,NA())</f>
        <v>#N/A</v>
      </c>
    </row>
    <row r="57" spans="1:12" x14ac:dyDescent="0.3">
      <c r="A57" s="80" t="e">
        <f>IF(DI_전체데이터!$AR58="A. 총체적과장형",DI_전체데이터!$AN58,NA())</f>
        <v>#N/A</v>
      </c>
      <c r="B57" s="80" t="e">
        <f>IF(DI_전체데이터!$AR58="A. 총체적과장형",DI_전체데이터!$Z58,NA())</f>
        <v>#N/A</v>
      </c>
      <c r="C57" s="80" t="e">
        <f>IF(DI_전체데이터!$AR58="B. 외부미화형",DI_전체데이터!$AN58,NA())</f>
        <v>#N/A</v>
      </c>
      <c r="D57" s="80" t="e">
        <f>IF(DI_전체데이터!$AR58="B. 외부미화형",DI_전체데이터!$Z58,NA())</f>
        <v>#N/A</v>
      </c>
      <c r="E57" s="80" t="e">
        <f>IF(DI_전체데이터!$AR58="C. 내부은폐형",DI_전체데이터!$AN58,NA())</f>
        <v>#N/A</v>
      </c>
      <c r="F57" s="80" t="e">
        <f>IF(DI_전체데이터!$AR58="C. 내부은폐형",DI_전체데이터!$Z58,NA())</f>
        <v>#N/A</v>
      </c>
      <c r="G57" s="80" t="e">
        <f>IF(DI_전체데이터!$AR58="D. 균형일치형",DI_전체데이터!$AN58,NA())</f>
        <v>#N/A</v>
      </c>
      <c r="H57" s="80" t="e">
        <f>IF(DI_전체데이터!$AR58="D. 균형일치형",DI_전체데이터!$Z58,NA())</f>
        <v>#N/A</v>
      </c>
      <c r="I57" s="80">
        <f>IF(DI_전체데이터!$AR58="E. 총체적과소형",DI_전체데이터!$AN58,NA())</f>
        <v>3.2674691656303065</v>
      </c>
      <c r="J57" s="80">
        <f>IF(DI_전체데이터!$AR58="E. 총체적과소형",DI_전체데이터!$Z58,NA())</f>
        <v>4.4000000000000004</v>
      </c>
      <c r="K57" s="80" t="e">
        <f>IF(DI_전체데이터!$AR58="F. ESG미성숙",DI_전체데이터!$AN58,NA())</f>
        <v>#N/A</v>
      </c>
      <c r="L57" s="80" t="e">
        <f>IF(DI_전체데이터!$AR58="F. ESG미성숙",DI_전체데이터!$Z58,NA())</f>
        <v>#N/A</v>
      </c>
    </row>
    <row r="58" spans="1:12" x14ac:dyDescent="0.3">
      <c r="A58" s="80" t="e">
        <f>IF(DI_전체데이터!$AR59="A. 총체적과장형",DI_전체데이터!$AN59,NA())</f>
        <v>#N/A</v>
      </c>
      <c r="B58" s="80" t="e">
        <f>IF(DI_전체데이터!$AR59="A. 총체적과장형",DI_전체데이터!$Z59,NA())</f>
        <v>#N/A</v>
      </c>
      <c r="C58" s="80" t="e">
        <f>IF(DI_전체데이터!$AR59="B. 외부미화형",DI_전체데이터!$AN59,NA())</f>
        <v>#N/A</v>
      </c>
      <c r="D58" s="80" t="e">
        <f>IF(DI_전체데이터!$AR59="B. 외부미화형",DI_전체데이터!$Z59,NA())</f>
        <v>#N/A</v>
      </c>
      <c r="E58" s="80" t="e">
        <f>IF(DI_전체데이터!$AR59="C. 내부은폐형",DI_전체데이터!$AN59,NA())</f>
        <v>#N/A</v>
      </c>
      <c r="F58" s="80" t="e">
        <f>IF(DI_전체데이터!$AR59="C. 내부은폐형",DI_전체데이터!$Z59,NA())</f>
        <v>#N/A</v>
      </c>
      <c r="G58" s="80">
        <f>IF(DI_전체데이터!$AR59="D. 균형일치형",DI_전체데이터!$AN59,NA())</f>
        <v>0.26897464803565407</v>
      </c>
      <c r="H58" s="80">
        <f>IF(DI_전체데이터!$AR59="D. 균형일치형",DI_전체데이터!$Z59,NA())</f>
        <v>3.1</v>
      </c>
      <c r="I58" s="80" t="e">
        <f>IF(DI_전체데이터!$AR59="E. 총체적과소형",DI_전체데이터!$AN59,NA())</f>
        <v>#N/A</v>
      </c>
      <c r="J58" s="80" t="e">
        <f>IF(DI_전체데이터!$AR59="E. 총체적과소형",DI_전체데이터!$Z59,NA())</f>
        <v>#N/A</v>
      </c>
      <c r="K58" s="80" t="e">
        <f>IF(DI_전체데이터!$AR59="F. ESG미성숙",DI_전체데이터!$AN59,NA())</f>
        <v>#N/A</v>
      </c>
      <c r="L58" s="80" t="e">
        <f>IF(DI_전체데이터!$AR59="F. ESG미성숙",DI_전체데이터!$Z59,NA())</f>
        <v>#N/A</v>
      </c>
    </row>
    <row r="59" spans="1:12" x14ac:dyDescent="0.3">
      <c r="A59" s="80" t="e">
        <f>IF(DI_전체데이터!$AR60="A. 총체적과장형",DI_전체데이터!$AN60,NA())</f>
        <v>#N/A</v>
      </c>
      <c r="B59" s="80" t="e">
        <f>IF(DI_전체데이터!$AR60="A. 총체적과장형",DI_전체데이터!$Z60,NA())</f>
        <v>#N/A</v>
      </c>
      <c r="C59" s="80" t="e">
        <f>IF(DI_전체데이터!$AR60="B. 외부미화형",DI_전체데이터!$AN60,NA())</f>
        <v>#N/A</v>
      </c>
      <c r="D59" s="80" t="e">
        <f>IF(DI_전체데이터!$AR60="B. 외부미화형",DI_전체데이터!$Z60,NA())</f>
        <v>#N/A</v>
      </c>
      <c r="E59" s="80" t="e">
        <f>IF(DI_전체데이터!$AR60="C. 내부은폐형",DI_전체데이터!$AN60,NA())</f>
        <v>#N/A</v>
      </c>
      <c r="F59" s="80" t="e">
        <f>IF(DI_전체데이터!$AR60="C. 내부은폐형",DI_전체데이터!$Z60,NA())</f>
        <v>#N/A</v>
      </c>
      <c r="G59" s="80" t="e">
        <f>IF(DI_전체데이터!$AR60="D. 균형일치형",DI_전체데이터!$AN60,NA())</f>
        <v>#N/A</v>
      </c>
      <c r="H59" s="80" t="e">
        <f>IF(DI_전체데이터!$AR60="D. 균형일치형",DI_전체데이터!$Z60,NA())</f>
        <v>#N/A</v>
      </c>
      <c r="I59" s="80">
        <f>IF(DI_전체데이터!$AR60="E. 총체적과소형",DI_전체데이터!$AN60,NA())</f>
        <v>2.482809675143768</v>
      </c>
      <c r="J59" s="80">
        <f>IF(DI_전체데이터!$AR60="E. 총체적과소형",DI_전체데이터!$Z60,NA())</f>
        <v>3.875</v>
      </c>
      <c r="K59" s="80" t="e">
        <f>IF(DI_전체데이터!$AR60="F. ESG미성숙",DI_전체데이터!$AN60,NA())</f>
        <v>#N/A</v>
      </c>
      <c r="L59" s="80" t="e">
        <f>IF(DI_전체데이터!$AR60="F. ESG미성숙",DI_전체데이터!$Z60,NA())</f>
        <v>#N/A</v>
      </c>
    </row>
    <row r="60" spans="1:12" x14ac:dyDescent="0.3">
      <c r="A60" s="80" t="e">
        <f>IF(DI_전체데이터!$AR61="A. 총체적과장형",DI_전체데이터!$AN61,NA())</f>
        <v>#N/A</v>
      </c>
      <c r="B60" s="80" t="e">
        <f>IF(DI_전체데이터!$AR61="A. 총체적과장형",DI_전체데이터!$Z61,NA())</f>
        <v>#N/A</v>
      </c>
      <c r="C60" s="80" t="e">
        <f>IF(DI_전체데이터!$AR61="B. 외부미화형",DI_전체데이터!$AN61,NA())</f>
        <v>#N/A</v>
      </c>
      <c r="D60" s="80" t="e">
        <f>IF(DI_전체데이터!$AR61="B. 외부미화형",DI_전체데이터!$Z61,NA())</f>
        <v>#N/A</v>
      </c>
      <c r="E60" s="80" t="e">
        <f>IF(DI_전체데이터!$AR61="C. 내부은폐형",DI_전체데이터!$AN61,NA())</f>
        <v>#N/A</v>
      </c>
      <c r="F60" s="80" t="e">
        <f>IF(DI_전체데이터!$AR61="C. 내부은폐형",DI_전체데이터!$Z61,NA())</f>
        <v>#N/A</v>
      </c>
      <c r="G60" s="80" t="e">
        <f>IF(DI_전체데이터!$AR61="D. 균형일치형",DI_전체데이터!$AN61,NA())</f>
        <v>#N/A</v>
      </c>
      <c r="H60" s="80" t="e">
        <f>IF(DI_전체데이터!$AR61="D. 균형일치형",DI_전체데이터!$Z61,NA())</f>
        <v>#N/A</v>
      </c>
      <c r="I60" s="80">
        <f>IF(DI_전체데이터!$AR61="E. 총체적과소형",DI_전체데이터!$AN61,NA())</f>
        <v>2.839879840806367</v>
      </c>
      <c r="J60" s="80">
        <f>IF(DI_전체데이터!$AR61="E. 총체적과소형",DI_전체데이터!$Z61,NA())</f>
        <v>4</v>
      </c>
      <c r="K60" s="80" t="e">
        <f>IF(DI_전체데이터!$AR61="F. ESG미성숙",DI_전체데이터!$AN61,NA())</f>
        <v>#N/A</v>
      </c>
      <c r="L60" s="80" t="e">
        <f>IF(DI_전체데이터!$AR61="F. ESG미성숙",DI_전체데이터!$Z61,NA())</f>
        <v>#N/A</v>
      </c>
    </row>
    <row r="61" spans="1:12" x14ac:dyDescent="0.3">
      <c r="A61" s="80" t="e">
        <f>IF(DI_전체데이터!$AR62="A. 총체적과장형",DI_전체데이터!$AN62,NA())</f>
        <v>#N/A</v>
      </c>
      <c r="B61" s="80" t="e">
        <f>IF(DI_전체데이터!$AR62="A. 총체적과장형",DI_전체데이터!$Z62,NA())</f>
        <v>#N/A</v>
      </c>
      <c r="C61" s="80" t="e">
        <f>IF(DI_전체데이터!$AR62="B. 외부미화형",DI_전체데이터!$AN62,NA())</f>
        <v>#N/A</v>
      </c>
      <c r="D61" s="80" t="e">
        <f>IF(DI_전체데이터!$AR62="B. 외부미화형",DI_전체데이터!$Z62,NA())</f>
        <v>#N/A</v>
      </c>
      <c r="E61" s="80" t="e">
        <f>IF(DI_전체데이터!$AR62="C. 내부은폐형",DI_전체데이터!$AN62,NA())</f>
        <v>#N/A</v>
      </c>
      <c r="F61" s="80" t="e">
        <f>IF(DI_전체데이터!$AR62="C. 내부은폐형",DI_전체데이터!$Z62,NA())</f>
        <v>#N/A</v>
      </c>
      <c r="G61" s="80" t="e">
        <f>IF(DI_전체데이터!$AR62="D. 균형일치형",DI_전체데이터!$AN62,NA())</f>
        <v>#N/A</v>
      </c>
      <c r="H61" s="80" t="e">
        <f>IF(DI_전체데이터!$AR62="D. 균형일치형",DI_전체데이터!$Z62,NA())</f>
        <v>#N/A</v>
      </c>
      <c r="I61" s="80">
        <f>IF(DI_전체데이터!$AR62="E. 총체적과소형",DI_전체데이터!$AN62,NA())</f>
        <v>0.61810992112797192</v>
      </c>
      <c r="J61" s="80">
        <f>IF(DI_전체데이터!$AR62="E. 총체적과소형",DI_전체데이터!$Z62,NA())</f>
        <v>3.2222222222222219</v>
      </c>
      <c r="K61" s="80" t="e">
        <f>IF(DI_전체데이터!$AR62="F. ESG미성숙",DI_전체데이터!$AN62,NA())</f>
        <v>#N/A</v>
      </c>
      <c r="L61" s="80" t="e">
        <f>IF(DI_전체데이터!$AR62="F. ESG미성숙",DI_전체데이터!$Z62,NA())</f>
        <v>#N/A</v>
      </c>
    </row>
    <row r="62" spans="1:12" x14ac:dyDescent="0.3">
      <c r="A62" s="80">
        <f>IF(DI_전체데이터!$AR63="A. 총체적과장형",DI_전체데이터!$AN63,NA())</f>
        <v>-1.3858927076414158</v>
      </c>
      <c r="B62" s="80">
        <f>IF(DI_전체데이터!$AR63="A. 총체적과장형",DI_전체데이터!$Z63,NA())</f>
        <v>3.5</v>
      </c>
      <c r="C62" s="80" t="e">
        <f>IF(DI_전체데이터!$AR63="B. 외부미화형",DI_전체데이터!$AN63,NA())</f>
        <v>#N/A</v>
      </c>
      <c r="D62" s="80" t="e">
        <f>IF(DI_전체데이터!$AR63="B. 외부미화형",DI_전체데이터!$Z63,NA())</f>
        <v>#N/A</v>
      </c>
      <c r="E62" s="80" t="e">
        <f>IF(DI_전체데이터!$AR63="C. 내부은폐형",DI_전체데이터!$AN63,NA())</f>
        <v>#N/A</v>
      </c>
      <c r="F62" s="80" t="e">
        <f>IF(DI_전체데이터!$AR63="C. 내부은폐형",DI_전체데이터!$Z63,NA())</f>
        <v>#N/A</v>
      </c>
      <c r="G62" s="80" t="e">
        <f>IF(DI_전체데이터!$AR63="D. 균형일치형",DI_전체데이터!$AN63,NA())</f>
        <v>#N/A</v>
      </c>
      <c r="H62" s="80" t="e">
        <f>IF(DI_전체데이터!$AR63="D. 균형일치형",DI_전체데이터!$Z63,NA())</f>
        <v>#N/A</v>
      </c>
      <c r="I62" s="80" t="e">
        <f>IF(DI_전체데이터!$AR63="E. 총체적과소형",DI_전체데이터!$AN63,NA())</f>
        <v>#N/A</v>
      </c>
      <c r="J62" s="80" t="e">
        <f>IF(DI_전체데이터!$AR63="E. 총체적과소형",DI_전체데이터!$Z63,NA())</f>
        <v>#N/A</v>
      </c>
      <c r="K62" s="80" t="e">
        <f>IF(DI_전체데이터!$AR63="F. ESG미성숙",DI_전체데이터!$AN63,NA())</f>
        <v>#N/A</v>
      </c>
      <c r="L62" s="80" t="e">
        <f>IF(DI_전체데이터!$AR63="F. ESG미성숙",DI_전체데이터!$Z63,NA())</f>
        <v>#N/A</v>
      </c>
    </row>
    <row r="63" spans="1:12" x14ac:dyDescent="0.3">
      <c r="A63" s="80">
        <f>IF(DI_전체데이터!$AR64="A. 총체적과장형",DI_전체데이터!$AN64,NA())</f>
        <v>-2.0738859255699769</v>
      </c>
      <c r="B63" s="80">
        <f>IF(DI_전체데이터!$AR64="A. 총체적과장형",DI_전체데이터!$Z64,NA())</f>
        <v>3.1111111111111112</v>
      </c>
      <c r="C63" s="80" t="e">
        <f>IF(DI_전체데이터!$AR64="B. 외부미화형",DI_전체데이터!$AN64,NA())</f>
        <v>#N/A</v>
      </c>
      <c r="D63" s="80" t="e">
        <f>IF(DI_전체데이터!$AR64="B. 외부미화형",DI_전체데이터!$Z64,NA())</f>
        <v>#N/A</v>
      </c>
      <c r="E63" s="80" t="e">
        <f>IF(DI_전체데이터!$AR64="C. 내부은폐형",DI_전체데이터!$AN64,NA())</f>
        <v>#N/A</v>
      </c>
      <c r="F63" s="80" t="e">
        <f>IF(DI_전체데이터!$AR64="C. 내부은폐형",DI_전체데이터!$Z64,NA())</f>
        <v>#N/A</v>
      </c>
      <c r="G63" s="80" t="e">
        <f>IF(DI_전체데이터!$AR64="D. 균형일치형",DI_전체데이터!$AN64,NA())</f>
        <v>#N/A</v>
      </c>
      <c r="H63" s="80" t="e">
        <f>IF(DI_전체데이터!$AR64="D. 균형일치형",DI_전체데이터!$Z64,NA())</f>
        <v>#N/A</v>
      </c>
      <c r="I63" s="80" t="e">
        <f>IF(DI_전체데이터!$AR64="E. 총체적과소형",DI_전체데이터!$AN64,NA())</f>
        <v>#N/A</v>
      </c>
      <c r="J63" s="80" t="e">
        <f>IF(DI_전체데이터!$AR64="E. 총체적과소형",DI_전체데이터!$Z64,NA())</f>
        <v>#N/A</v>
      </c>
      <c r="K63" s="80" t="e">
        <f>IF(DI_전체데이터!$AR64="F. ESG미성숙",DI_전체데이터!$AN64,NA())</f>
        <v>#N/A</v>
      </c>
      <c r="L63" s="80" t="e">
        <f>IF(DI_전체데이터!$AR64="F. ESG미성숙",DI_전체데이터!$Z64,NA())</f>
        <v>#N/A</v>
      </c>
    </row>
    <row r="64" spans="1:12" x14ac:dyDescent="0.3">
      <c r="A64" s="80" t="e">
        <f>IF(DI_전체데이터!$AR65="A. 총체적과장형",DI_전체데이터!$AN65,NA())</f>
        <v>#N/A</v>
      </c>
      <c r="B64" s="80" t="e">
        <f>IF(DI_전체데이터!$AR65="A. 총체적과장형",DI_전체데이터!$Z65,NA())</f>
        <v>#N/A</v>
      </c>
      <c r="C64" s="80" t="e">
        <f>IF(DI_전체데이터!$AR65="B. 외부미화형",DI_전체데이터!$AN65,NA())</f>
        <v>#N/A</v>
      </c>
      <c r="D64" s="80" t="e">
        <f>IF(DI_전체데이터!$AR65="B. 외부미화형",DI_전체데이터!$Z65,NA())</f>
        <v>#N/A</v>
      </c>
      <c r="E64" s="80" t="e">
        <f>IF(DI_전체데이터!$AR65="C. 내부은폐형",DI_전체데이터!$AN65,NA())</f>
        <v>#N/A</v>
      </c>
      <c r="F64" s="80" t="e">
        <f>IF(DI_전체데이터!$AR65="C. 내부은폐형",DI_전체데이터!$Z65,NA())</f>
        <v>#N/A</v>
      </c>
      <c r="G64" s="80">
        <f>IF(DI_전체데이터!$AR65="D. 균형일치형",DI_전체데이터!$AN65,NA())</f>
        <v>-0.2485977963717525</v>
      </c>
      <c r="H64" s="80">
        <f>IF(DI_전체데이터!$AR65="D. 균형일치형",DI_전체데이터!$Z65,NA())</f>
        <v>4.1428571428571432</v>
      </c>
      <c r="I64" s="80" t="e">
        <f>IF(DI_전체데이터!$AR65="E. 총체적과소형",DI_전체데이터!$AN65,NA())</f>
        <v>#N/A</v>
      </c>
      <c r="J64" s="80" t="e">
        <f>IF(DI_전체데이터!$AR65="E. 총체적과소형",DI_전체데이터!$Z65,NA())</f>
        <v>#N/A</v>
      </c>
      <c r="K64" s="80" t="e">
        <f>IF(DI_전체데이터!$AR65="F. ESG미성숙",DI_전체데이터!$AN65,NA())</f>
        <v>#N/A</v>
      </c>
      <c r="L64" s="80" t="e">
        <f>IF(DI_전체데이터!$AR65="F. ESG미성숙",DI_전체데이터!$Z65,NA())</f>
        <v>#N/A</v>
      </c>
    </row>
    <row r="65" spans="1:12" x14ac:dyDescent="0.3">
      <c r="A65" s="80">
        <f>IF(DI_전체데이터!$AR66="A. 총체적과장형",DI_전체데이터!$AN66,NA())</f>
        <v>-2.2704554164067092</v>
      </c>
      <c r="B65" s="80">
        <f>IF(DI_전체데이터!$AR66="A. 총체적과장형",DI_전체데이터!$Z66,NA())</f>
        <v>3</v>
      </c>
      <c r="C65" s="80" t="e">
        <f>IF(DI_전체데이터!$AR66="B. 외부미화형",DI_전체데이터!$AN66,NA())</f>
        <v>#N/A</v>
      </c>
      <c r="D65" s="80" t="e">
        <f>IF(DI_전체데이터!$AR66="B. 외부미화형",DI_전체데이터!$Z66,NA())</f>
        <v>#N/A</v>
      </c>
      <c r="E65" s="80" t="e">
        <f>IF(DI_전체데이터!$AR66="C. 내부은폐형",DI_전체데이터!$AN66,NA())</f>
        <v>#N/A</v>
      </c>
      <c r="F65" s="80" t="e">
        <f>IF(DI_전체데이터!$AR66="C. 내부은폐형",DI_전체데이터!$Z66,NA())</f>
        <v>#N/A</v>
      </c>
      <c r="G65" s="80" t="e">
        <f>IF(DI_전체데이터!$AR66="D. 균형일치형",DI_전체데이터!$AN66,NA())</f>
        <v>#N/A</v>
      </c>
      <c r="H65" s="80" t="e">
        <f>IF(DI_전체데이터!$AR66="D. 균형일치형",DI_전체데이터!$Z66,NA())</f>
        <v>#N/A</v>
      </c>
      <c r="I65" s="80" t="e">
        <f>IF(DI_전체데이터!$AR66="E. 총체적과소형",DI_전체데이터!$AN66,NA())</f>
        <v>#N/A</v>
      </c>
      <c r="J65" s="80" t="e">
        <f>IF(DI_전체데이터!$AR66="E. 총체적과소형",DI_전체데이터!$Z66,NA())</f>
        <v>#N/A</v>
      </c>
      <c r="K65" s="80" t="e">
        <f>IF(DI_전체데이터!$AR66="F. ESG미성숙",DI_전체데이터!$AN66,NA())</f>
        <v>#N/A</v>
      </c>
      <c r="L65" s="80" t="e">
        <f>IF(DI_전체데이터!$AR66="F. ESG미성숙",DI_전체데이터!$Z66,NA())</f>
        <v>#N/A</v>
      </c>
    </row>
    <row r="66" spans="1:12" x14ac:dyDescent="0.3">
      <c r="A66" s="80">
        <f>IF(DI_전체데이터!$AR67="A. 총체적과장형",DI_전체데이터!$AN67,NA())</f>
        <v>-1.1193132530420977</v>
      </c>
      <c r="B66" s="80">
        <f>IF(DI_전체데이터!$AR67="A. 총체적과장형",DI_전체데이터!$Z67,NA())</f>
        <v>3.1428571428571428</v>
      </c>
      <c r="C66" s="80" t="e">
        <f>IF(DI_전체데이터!$AR67="B. 외부미화형",DI_전체데이터!$AN67,NA())</f>
        <v>#N/A</v>
      </c>
      <c r="D66" s="80" t="e">
        <f>IF(DI_전체데이터!$AR67="B. 외부미화형",DI_전체데이터!$Z67,NA())</f>
        <v>#N/A</v>
      </c>
      <c r="E66" s="80" t="e">
        <f>IF(DI_전체데이터!$AR67="C. 내부은폐형",DI_전체데이터!$AN67,NA())</f>
        <v>#N/A</v>
      </c>
      <c r="F66" s="80" t="e">
        <f>IF(DI_전체데이터!$AR67="C. 내부은폐형",DI_전체데이터!$Z67,NA())</f>
        <v>#N/A</v>
      </c>
      <c r="G66" s="80" t="e">
        <f>IF(DI_전체데이터!$AR67="D. 균형일치형",DI_전체데이터!$AN67,NA())</f>
        <v>#N/A</v>
      </c>
      <c r="H66" s="80" t="e">
        <f>IF(DI_전체데이터!$AR67="D. 균형일치형",DI_전체데이터!$Z67,NA())</f>
        <v>#N/A</v>
      </c>
      <c r="I66" s="80" t="e">
        <f>IF(DI_전체데이터!$AR67="E. 총체적과소형",DI_전체데이터!$AN67,NA())</f>
        <v>#N/A</v>
      </c>
      <c r="J66" s="80" t="e">
        <f>IF(DI_전체데이터!$AR67="E. 총체적과소형",DI_전체데이터!$Z67,NA())</f>
        <v>#N/A</v>
      </c>
      <c r="K66" s="80" t="e">
        <f>IF(DI_전체데이터!$AR67="F. ESG미성숙",DI_전체데이터!$AN67,NA())</f>
        <v>#N/A</v>
      </c>
      <c r="L66" s="80" t="e">
        <f>IF(DI_전체데이터!$AR67="F. ESG미성숙",DI_전체데이터!$Z67,NA())</f>
        <v>#N/A</v>
      </c>
    </row>
    <row r="67" spans="1:12" x14ac:dyDescent="0.3">
      <c r="A67" s="80" t="e">
        <f>IF(DI_전체데이터!$AR68="A. 총체적과장형",DI_전체데이터!$AN68,NA())</f>
        <v>#N/A</v>
      </c>
      <c r="B67" s="80" t="e">
        <f>IF(DI_전체데이터!$AR68="A. 총체적과장형",DI_전체데이터!$Z68,NA())</f>
        <v>#N/A</v>
      </c>
      <c r="C67" s="80">
        <f>IF(DI_전체데이터!$AR68="B. 외부미화형",DI_전체데이터!$AN68,NA())</f>
        <v>0.75090504549023684</v>
      </c>
      <c r="D67" s="80">
        <f>IF(DI_전체데이터!$AR68="B. 외부미화형",DI_전체데이터!$Z68,NA())</f>
        <v>4.2</v>
      </c>
      <c r="E67" s="80" t="e">
        <f>IF(DI_전체데이터!$AR68="C. 내부은폐형",DI_전체데이터!$AN68,NA())</f>
        <v>#N/A</v>
      </c>
      <c r="F67" s="80" t="e">
        <f>IF(DI_전체데이터!$AR68="C. 내부은폐형",DI_전체데이터!$Z68,NA())</f>
        <v>#N/A</v>
      </c>
      <c r="G67" s="80" t="e">
        <f>IF(DI_전체데이터!$AR68="D. 균형일치형",DI_전체데이터!$AN68,NA())</f>
        <v>#N/A</v>
      </c>
      <c r="H67" s="80" t="e">
        <f>IF(DI_전체데이터!$AR68="D. 균형일치형",DI_전체데이터!$Z68,NA())</f>
        <v>#N/A</v>
      </c>
      <c r="I67" s="80" t="e">
        <f>IF(DI_전체데이터!$AR68="E. 총체적과소형",DI_전체데이터!$AN68,NA())</f>
        <v>#N/A</v>
      </c>
      <c r="J67" s="80" t="e">
        <f>IF(DI_전체데이터!$AR68="E. 총체적과소형",DI_전체데이터!$Z68,NA())</f>
        <v>#N/A</v>
      </c>
      <c r="K67" s="80" t="e">
        <f>IF(DI_전체데이터!$AR68="F. ESG미성숙",DI_전체데이터!$AN68,NA())</f>
        <v>#N/A</v>
      </c>
      <c r="L67" s="80" t="e">
        <f>IF(DI_전체데이터!$AR68="F. ESG미성숙",DI_전체데이터!$Z68,NA())</f>
        <v>#N/A</v>
      </c>
    </row>
    <row r="68" spans="1:12" x14ac:dyDescent="0.3">
      <c r="A68" s="80">
        <f>IF(DI_전체데이터!$AR69="A. 총체적과장형",DI_전체데이터!$AN69,NA())</f>
        <v>-6.6794217081382268</v>
      </c>
      <c r="B68" s="80">
        <f>IF(DI_전체데이터!$AR69="A. 총체적과장형",DI_전체데이터!$Z69,NA())</f>
        <v>0</v>
      </c>
      <c r="C68" s="80" t="e">
        <f>IF(DI_전체데이터!$AR69="B. 외부미화형",DI_전체데이터!$AN69,NA())</f>
        <v>#N/A</v>
      </c>
      <c r="D68" s="80" t="e">
        <f>IF(DI_전체데이터!$AR69="B. 외부미화형",DI_전체데이터!$Z69,NA())</f>
        <v>#N/A</v>
      </c>
      <c r="E68" s="80" t="e">
        <f>IF(DI_전체데이터!$AR69="C. 내부은폐형",DI_전체데이터!$AN69,NA())</f>
        <v>#N/A</v>
      </c>
      <c r="F68" s="80" t="e">
        <f>IF(DI_전체데이터!$AR69="C. 내부은폐형",DI_전체데이터!$Z69,NA())</f>
        <v>#N/A</v>
      </c>
      <c r="G68" s="80" t="e">
        <f>IF(DI_전체데이터!$AR69="D. 균형일치형",DI_전체데이터!$AN69,NA())</f>
        <v>#N/A</v>
      </c>
      <c r="H68" s="80" t="e">
        <f>IF(DI_전체데이터!$AR69="D. 균형일치형",DI_전체데이터!$Z69,NA())</f>
        <v>#N/A</v>
      </c>
      <c r="I68" s="80" t="e">
        <f>IF(DI_전체데이터!$AR69="E. 총체적과소형",DI_전체데이터!$AN69,NA())</f>
        <v>#N/A</v>
      </c>
      <c r="J68" s="80" t="e">
        <f>IF(DI_전체데이터!$AR69="E. 총체적과소형",DI_전체데이터!$Z69,NA())</f>
        <v>#N/A</v>
      </c>
      <c r="K68" s="80" t="e">
        <f>IF(DI_전체데이터!$AR69="F. ESG미성숙",DI_전체데이터!$AN69,NA())</f>
        <v>#N/A</v>
      </c>
      <c r="L68" s="80" t="e">
        <f>IF(DI_전체데이터!$AR69="F. ESG미성숙",DI_전체데이터!$Z69,NA())</f>
        <v>#N/A</v>
      </c>
    </row>
    <row r="69" spans="1:12" x14ac:dyDescent="0.3">
      <c r="A69" s="80">
        <f>IF(DI_전체데이터!$AR70="A. 총체적과장형",DI_전체데이터!$AN70,NA())</f>
        <v>-0.92976410116382047</v>
      </c>
      <c r="B69" s="80">
        <f>IF(DI_전체데이터!$AR70="A. 총체적과장형",DI_전체데이터!$Z70,NA())</f>
        <v>3.25</v>
      </c>
      <c r="C69" s="80" t="e">
        <f>IF(DI_전체데이터!$AR70="B. 외부미화형",DI_전체데이터!$AN70,NA())</f>
        <v>#N/A</v>
      </c>
      <c r="D69" s="80" t="e">
        <f>IF(DI_전체데이터!$AR70="B. 외부미화형",DI_전체데이터!$Z70,NA())</f>
        <v>#N/A</v>
      </c>
      <c r="E69" s="80" t="e">
        <f>IF(DI_전체데이터!$AR70="C. 내부은폐형",DI_전체데이터!$AN70,NA())</f>
        <v>#N/A</v>
      </c>
      <c r="F69" s="80" t="e">
        <f>IF(DI_전체데이터!$AR70="C. 내부은폐형",DI_전체데이터!$Z70,NA())</f>
        <v>#N/A</v>
      </c>
      <c r="G69" s="80" t="e">
        <f>IF(DI_전체데이터!$AR70="D. 균형일치형",DI_전체데이터!$AN70,NA())</f>
        <v>#N/A</v>
      </c>
      <c r="H69" s="80" t="e">
        <f>IF(DI_전체데이터!$AR70="D. 균형일치형",DI_전체데이터!$Z70,NA())</f>
        <v>#N/A</v>
      </c>
      <c r="I69" s="80" t="e">
        <f>IF(DI_전체데이터!$AR70="E. 총체적과소형",DI_전체데이터!$AN70,NA())</f>
        <v>#N/A</v>
      </c>
      <c r="J69" s="80" t="e">
        <f>IF(DI_전체데이터!$AR70="E. 총체적과소형",DI_전체데이터!$Z70,NA())</f>
        <v>#N/A</v>
      </c>
      <c r="K69" s="80" t="e">
        <f>IF(DI_전체데이터!$AR70="F. ESG미성숙",DI_전체데이터!$AN70,NA())</f>
        <v>#N/A</v>
      </c>
      <c r="L69" s="80" t="e">
        <f>IF(DI_전체데이터!$AR70="F. ESG미성숙",DI_전체데이터!$Z70,NA())</f>
        <v>#N/A</v>
      </c>
    </row>
    <row r="70" spans="1:12" x14ac:dyDescent="0.3">
      <c r="A70" s="80">
        <f>IF(DI_전체데이터!$AR71="A. 총체적과장형",DI_전체데이터!$AN71,NA())</f>
        <v>-1.146208139495517</v>
      </c>
      <c r="B70" s="80">
        <f>IF(DI_전체데이터!$AR71="A. 총체적과장형",DI_전체데이터!$Z71,NA())</f>
        <v>3.25</v>
      </c>
      <c r="C70" s="80" t="e">
        <f>IF(DI_전체데이터!$AR71="B. 외부미화형",DI_전체데이터!$AN71,NA())</f>
        <v>#N/A</v>
      </c>
      <c r="D70" s="80" t="e">
        <f>IF(DI_전체데이터!$AR71="B. 외부미화형",DI_전체데이터!$Z71,NA())</f>
        <v>#N/A</v>
      </c>
      <c r="E70" s="80" t="e">
        <f>IF(DI_전체데이터!$AR71="C. 내부은폐형",DI_전체데이터!$AN71,NA())</f>
        <v>#N/A</v>
      </c>
      <c r="F70" s="80" t="e">
        <f>IF(DI_전체데이터!$AR71="C. 내부은폐형",DI_전체데이터!$Z71,NA())</f>
        <v>#N/A</v>
      </c>
      <c r="G70" s="80" t="e">
        <f>IF(DI_전체데이터!$AR71="D. 균형일치형",DI_전체데이터!$AN71,NA())</f>
        <v>#N/A</v>
      </c>
      <c r="H70" s="80" t="e">
        <f>IF(DI_전체데이터!$AR71="D. 균형일치형",DI_전체데이터!$Z71,NA())</f>
        <v>#N/A</v>
      </c>
      <c r="I70" s="80" t="e">
        <f>IF(DI_전체데이터!$AR71="E. 총체적과소형",DI_전체데이터!$AN71,NA())</f>
        <v>#N/A</v>
      </c>
      <c r="J70" s="80" t="e">
        <f>IF(DI_전체데이터!$AR71="E. 총체적과소형",DI_전체데이터!$Z71,NA())</f>
        <v>#N/A</v>
      </c>
      <c r="K70" s="80" t="e">
        <f>IF(DI_전체데이터!$AR71="F. ESG미성숙",DI_전체데이터!$AN71,NA())</f>
        <v>#N/A</v>
      </c>
      <c r="L70" s="80" t="e">
        <f>IF(DI_전체데이터!$AR71="F. ESG미성숙",DI_전체데이터!$Z71,NA())</f>
        <v>#N/A</v>
      </c>
    </row>
    <row r="71" spans="1:12" x14ac:dyDescent="0.3">
      <c r="A71" s="80" t="e">
        <f>IF(DI_전체데이터!$AR72="A. 총체적과장형",DI_전체데이터!$AN72,NA())</f>
        <v>#N/A</v>
      </c>
      <c r="B71" s="80" t="e">
        <f>IF(DI_전체데이터!$AR72="A. 총체적과장형",DI_전체데이터!$Z72,NA())</f>
        <v>#N/A</v>
      </c>
      <c r="C71" s="80" t="e">
        <f>IF(DI_전체데이터!$AR72="B. 외부미화형",DI_전체데이터!$AN72,NA())</f>
        <v>#N/A</v>
      </c>
      <c r="D71" s="80" t="e">
        <f>IF(DI_전체데이터!$AR72="B. 외부미화형",DI_전체데이터!$Z72,NA())</f>
        <v>#N/A</v>
      </c>
      <c r="E71" s="80" t="e">
        <f>IF(DI_전체데이터!$AR72="C. 내부은폐형",DI_전체데이터!$AN72,NA())</f>
        <v>#N/A</v>
      </c>
      <c r="F71" s="80" t="e">
        <f>IF(DI_전체데이터!$AR72="C. 내부은폐형",DI_전체데이터!$Z72,NA())</f>
        <v>#N/A</v>
      </c>
      <c r="G71" s="80">
        <f>IF(DI_전체데이터!$AR72="D. 균형일치형",DI_전체데이터!$AN72,NA())</f>
        <v>0.18063592365242276</v>
      </c>
      <c r="H71" s="80">
        <f>IF(DI_전체데이터!$AR72="D. 균형일치형",DI_전체데이터!$Z72,NA())</f>
        <v>4</v>
      </c>
      <c r="I71" s="80" t="e">
        <f>IF(DI_전체데이터!$AR72="E. 총체적과소형",DI_전체데이터!$AN72,NA())</f>
        <v>#N/A</v>
      </c>
      <c r="J71" s="80" t="e">
        <f>IF(DI_전체데이터!$AR72="E. 총체적과소형",DI_전체데이터!$Z72,NA())</f>
        <v>#N/A</v>
      </c>
      <c r="K71" s="80" t="e">
        <f>IF(DI_전체데이터!$AR72="F. ESG미성숙",DI_전체데이터!$AN72,NA())</f>
        <v>#N/A</v>
      </c>
      <c r="L71" s="80" t="e">
        <f>IF(DI_전체데이터!$AR72="F. ESG미성숙",DI_전체데이터!$Z72,NA())</f>
        <v>#N/A</v>
      </c>
    </row>
    <row r="72" spans="1:12" x14ac:dyDescent="0.3">
      <c r="A72" s="80" t="e">
        <f>IF(DI_전체데이터!$AR73="A. 총체적과장형",DI_전체데이터!$AN73,NA())</f>
        <v>#N/A</v>
      </c>
      <c r="B72" s="80" t="e">
        <f>IF(DI_전체데이터!$AR73="A. 총체적과장형",DI_전체데이터!$Z73,NA())</f>
        <v>#N/A</v>
      </c>
      <c r="C72" s="80">
        <f>IF(DI_전체데이터!$AR73="B. 외부미화형",DI_전체데이터!$AN73,NA())</f>
        <v>0.77034439616261785</v>
      </c>
      <c r="D72" s="80">
        <f>IF(DI_전체데이터!$AR73="B. 외부미화형",DI_전체데이터!$Z73,NA())</f>
        <v>4.333333333333333</v>
      </c>
      <c r="E72" s="80" t="e">
        <f>IF(DI_전체데이터!$AR73="C. 내부은폐형",DI_전체데이터!$AN73,NA())</f>
        <v>#N/A</v>
      </c>
      <c r="F72" s="80" t="e">
        <f>IF(DI_전체데이터!$AR73="C. 내부은폐형",DI_전체데이터!$Z73,NA())</f>
        <v>#N/A</v>
      </c>
      <c r="G72" s="80" t="e">
        <f>IF(DI_전체데이터!$AR73="D. 균형일치형",DI_전체데이터!$AN73,NA())</f>
        <v>#N/A</v>
      </c>
      <c r="H72" s="80" t="e">
        <f>IF(DI_전체데이터!$AR73="D. 균형일치형",DI_전체데이터!$Z73,NA())</f>
        <v>#N/A</v>
      </c>
      <c r="I72" s="80" t="e">
        <f>IF(DI_전체데이터!$AR73="E. 총체적과소형",DI_전체데이터!$AN73,NA())</f>
        <v>#N/A</v>
      </c>
      <c r="J72" s="80" t="e">
        <f>IF(DI_전체데이터!$AR73="E. 총체적과소형",DI_전체데이터!$Z73,NA())</f>
        <v>#N/A</v>
      </c>
      <c r="K72" s="80" t="e">
        <f>IF(DI_전체데이터!$AR73="F. ESG미성숙",DI_전체데이터!$AN73,NA())</f>
        <v>#N/A</v>
      </c>
      <c r="L72" s="80" t="e">
        <f>IF(DI_전체데이터!$AR73="F. ESG미성숙",DI_전체데이터!$Z73,NA())</f>
        <v>#N/A</v>
      </c>
    </row>
    <row r="73" spans="1:12" x14ac:dyDescent="0.3">
      <c r="A73" s="80">
        <f>IF(DI_전체데이터!$AR74="A. 총체적과장형",DI_전체데이터!$AN74,NA())</f>
        <v>-2.1781979663883586</v>
      </c>
      <c r="B73" s="80">
        <f>IF(DI_전체데이터!$AR74="A. 총체적과장형",DI_전체데이터!$Z74,NA())</f>
        <v>2.666666666666667</v>
      </c>
      <c r="C73" s="80" t="e">
        <f>IF(DI_전체데이터!$AR74="B. 외부미화형",DI_전체데이터!$AN74,NA())</f>
        <v>#N/A</v>
      </c>
      <c r="D73" s="80" t="e">
        <f>IF(DI_전체데이터!$AR74="B. 외부미화형",DI_전체데이터!$Z74,NA())</f>
        <v>#N/A</v>
      </c>
      <c r="E73" s="80" t="e">
        <f>IF(DI_전체데이터!$AR74="C. 내부은폐형",DI_전체데이터!$AN74,NA())</f>
        <v>#N/A</v>
      </c>
      <c r="F73" s="80" t="e">
        <f>IF(DI_전체데이터!$AR74="C. 내부은폐형",DI_전체데이터!$Z74,NA())</f>
        <v>#N/A</v>
      </c>
      <c r="G73" s="80" t="e">
        <f>IF(DI_전체데이터!$AR74="D. 균형일치형",DI_전체데이터!$AN74,NA())</f>
        <v>#N/A</v>
      </c>
      <c r="H73" s="80" t="e">
        <f>IF(DI_전체데이터!$AR74="D. 균형일치형",DI_전체데이터!$Z74,NA())</f>
        <v>#N/A</v>
      </c>
      <c r="I73" s="80" t="e">
        <f>IF(DI_전체데이터!$AR74="E. 총체적과소형",DI_전체데이터!$AN74,NA())</f>
        <v>#N/A</v>
      </c>
      <c r="J73" s="80" t="e">
        <f>IF(DI_전체데이터!$AR74="E. 총체적과소형",DI_전체데이터!$Z74,NA())</f>
        <v>#N/A</v>
      </c>
      <c r="K73" s="80" t="e">
        <f>IF(DI_전체데이터!$AR74="F. ESG미성숙",DI_전체데이터!$AN74,NA())</f>
        <v>#N/A</v>
      </c>
      <c r="L73" s="80" t="e">
        <f>IF(DI_전체데이터!$AR74="F. ESG미성숙",DI_전체데이터!$Z74,NA())</f>
        <v>#N/A</v>
      </c>
    </row>
    <row r="74" spans="1:12" x14ac:dyDescent="0.3">
      <c r="A74" s="80" t="e">
        <f>IF(DI_전체데이터!$AR75="A. 총체적과장형",DI_전체데이터!$AN75,NA())</f>
        <v>#N/A</v>
      </c>
      <c r="B74" s="80" t="e">
        <f>IF(DI_전체데이터!$AR75="A. 총체적과장형",DI_전체데이터!$Z75,NA())</f>
        <v>#N/A</v>
      </c>
      <c r="C74" s="80" t="e">
        <f>IF(DI_전체데이터!$AR75="B. 외부미화형",DI_전체데이터!$AN75,NA())</f>
        <v>#N/A</v>
      </c>
      <c r="D74" s="80" t="e">
        <f>IF(DI_전체데이터!$AR75="B. 외부미화형",DI_전체데이터!$Z75,NA())</f>
        <v>#N/A</v>
      </c>
      <c r="E74" s="80" t="e">
        <f>IF(DI_전체데이터!$AR75="C. 내부은폐형",DI_전체데이터!$AN75,NA())</f>
        <v>#N/A</v>
      </c>
      <c r="F74" s="80" t="e">
        <f>IF(DI_전체데이터!$AR75="C. 내부은폐형",DI_전체데이터!$Z75,NA())</f>
        <v>#N/A</v>
      </c>
      <c r="G74" s="80" t="e">
        <f>IF(DI_전체데이터!$AR75="D. 균형일치형",DI_전체데이터!$AN75,NA())</f>
        <v>#N/A</v>
      </c>
      <c r="H74" s="80" t="e">
        <f>IF(DI_전체데이터!$AR75="D. 균형일치형",DI_전체데이터!$Z75,NA())</f>
        <v>#N/A</v>
      </c>
      <c r="I74" s="80">
        <f>IF(DI_전체데이터!$AR75="E. 총체적과소형",DI_전체데이터!$AN75,NA())</f>
        <v>0.98281101149292449</v>
      </c>
      <c r="J74" s="80">
        <f>IF(DI_전체데이터!$AR75="E. 총체적과소형",DI_전체데이터!$Z75,NA())</f>
        <v>3.307692307692307</v>
      </c>
      <c r="K74" s="80" t="e">
        <f>IF(DI_전체데이터!$AR75="F. ESG미성숙",DI_전체데이터!$AN75,NA())</f>
        <v>#N/A</v>
      </c>
      <c r="L74" s="80" t="e">
        <f>IF(DI_전체데이터!$AR75="F. ESG미성숙",DI_전체데이터!$Z75,NA())</f>
        <v>#N/A</v>
      </c>
    </row>
    <row r="75" spans="1:12" x14ac:dyDescent="0.3">
      <c r="A75" s="80" t="e">
        <f>IF(DI_전체데이터!$AR76="A. 총체적과장형",DI_전체데이터!$AN76,NA())</f>
        <v>#N/A</v>
      </c>
      <c r="B75" s="80" t="e">
        <f>IF(DI_전체데이터!$AR76="A. 총체적과장형",DI_전체데이터!$Z76,NA())</f>
        <v>#N/A</v>
      </c>
      <c r="C75" s="80" t="e">
        <f>IF(DI_전체데이터!$AR76="B. 외부미화형",DI_전체데이터!$AN76,NA())</f>
        <v>#N/A</v>
      </c>
      <c r="D75" s="80" t="e">
        <f>IF(DI_전체데이터!$AR76="B. 외부미화형",DI_전체데이터!$Z76,NA())</f>
        <v>#N/A</v>
      </c>
      <c r="E75" s="80" t="e">
        <f>IF(DI_전체데이터!$AR76="C. 내부은폐형",DI_전체데이터!$AN76,NA())</f>
        <v>#N/A</v>
      </c>
      <c r="F75" s="80" t="e">
        <f>IF(DI_전체데이터!$AR76="C. 내부은폐형",DI_전체데이터!$Z76,NA())</f>
        <v>#N/A</v>
      </c>
      <c r="G75" s="80">
        <f>IF(DI_전체데이터!$AR76="D. 균형일치형",DI_전체데이터!$AN76,NA())</f>
        <v>2.2535180495140601</v>
      </c>
      <c r="H75" s="80">
        <f>IF(DI_전체데이터!$AR76="D. 균형일치형",DI_전체데이터!$Z76,NA())</f>
        <v>3.9</v>
      </c>
      <c r="I75" s="80" t="e">
        <f>IF(DI_전체데이터!$AR76="E. 총체적과소형",DI_전체데이터!$AN76,NA())</f>
        <v>#N/A</v>
      </c>
      <c r="J75" s="80" t="e">
        <f>IF(DI_전체데이터!$AR76="E. 총체적과소형",DI_전체데이터!$Z76,NA())</f>
        <v>#N/A</v>
      </c>
      <c r="K75" s="80" t="e">
        <f>IF(DI_전체데이터!$AR76="F. ESG미성숙",DI_전체데이터!$AN76,NA())</f>
        <v>#N/A</v>
      </c>
      <c r="L75" s="80" t="e">
        <f>IF(DI_전체데이터!$AR76="F. ESG미성숙",DI_전체데이터!$Z76,NA())</f>
        <v>#N/A</v>
      </c>
    </row>
    <row r="76" spans="1:12" x14ac:dyDescent="0.3">
      <c r="A76" s="80" t="e">
        <f>IF(DI_전체데이터!$AR77="A. 총체적과장형",DI_전체데이터!$AN77,NA())</f>
        <v>#N/A</v>
      </c>
      <c r="B76" s="80" t="e">
        <f>IF(DI_전체데이터!$AR77="A. 총체적과장형",DI_전체데이터!$Z77,NA())</f>
        <v>#N/A</v>
      </c>
      <c r="C76" s="80" t="e">
        <f>IF(DI_전체데이터!$AR77="B. 외부미화형",DI_전체데이터!$AN77,NA())</f>
        <v>#N/A</v>
      </c>
      <c r="D76" s="80" t="e">
        <f>IF(DI_전체데이터!$AR77="B. 외부미화형",DI_전체데이터!$Z77,NA())</f>
        <v>#N/A</v>
      </c>
      <c r="E76" s="80" t="e">
        <f>IF(DI_전체데이터!$AR77="C. 내부은폐형",DI_전체데이터!$AN77,NA())</f>
        <v>#N/A</v>
      </c>
      <c r="F76" s="80" t="e">
        <f>IF(DI_전체데이터!$AR77="C. 내부은폐형",DI_전체데이터!$Z77,NA())</f>
        <v>#N/A</v>
      </c>
      <c r="G76" s="80" t="e">
        <f>IF(DI_전체데이터!$AR77="D. 균형일치형",DI_전체데이터!$AN77,NA())</f>
        <v>#N/A</v>
      </c>
      <c r="H76" s="80" t="e">
        <f>IF(DI_전체데이터!$AR77="D. 균형일치형",DI_전체데이터!$Z77,NA())</f>
        <v>#N/A</v>
      </c>
      <c r="I76" s="80">
        <f>IF(DI_전체데이터!$AR77="E. 총체적과소형",DI_전체데이터!$AN77,NA())</f>
        <v>1.9913086607160491</v>
      </c>
      <c r="J76" s="80">
        <f>IF(DI_전체데이터!$AR77="E. 총체적과소형",DI_전체데이터!$Z77,NA())</f>
        <v>3.7777777777777781</v>
      </c>
      <c r="K76" s="80" t="e">
        <f>IF(DI_전체데이터!$AR77="F. ESG미성숙",DI_전체데이터!$AN77,NA())</f>
        <v>#N/A</v>
      </c>
      <c r="L76" s="80" t="e">
        <f>IF(DI_전체데이터!$AR77="F. ESG미성숙",DI_전체데이터!$Z77,NA())</f>
        <v>#N/A</v>
      </c>
    </row>
    <row r="77" spans="1:12" x14ac:dyDescent="0.3">
      <c r="A77" s="80" t="e">
        <f>IF(DI_전체데이터!$AR78="A. 총체적과장형",DI_전체데이터!$AN78,NA())</f>
        <v>#N/A</v>
      </c>
      <c r="B77" s="80" t="e">
        <f>IF(DI_전체데이터!$AR78="A. 총체적과장형",DI_전체데이터!$Z78,NA())</f>
        <v>#N/A</v>
      </c>
      <c r="C77" s="80" t="e">
        <f>IF(DI_전체데이터!$AR78="B. 외부미화형",DI_전체데이터!$AN78,NA())</f>
        <v>#N/A</v>
      </c>
      <c r="D77" s="80" t="e">
        <f>IF(DI_전체데이터!$AR78="B. 외부미화형",DI_전체데이터!$Z78,NA())</f>
        <v>#N/A</v>
      </c>
      <c r="E77" s="80" t="e">
        <f>IF(DI_전체데이터!$AR78="C. 내부은폐형",DI_전체데이터!$AN78,NA())</f>
        <v>#N/A</v>
      </c>
      <c r="F77" s="80" t="e">
        <f>IF(DI_전체데이터!$AR78="C. 내부은폐형",DI_전체데이터!$Z78,NA())</f>
        <v>#N/A</v>
      </c>
      <c r="G77" s="80" t="e">
        <f>IF(DI_전체데이터!$AR78="D. 균형일치형",DI_전체데이터!$AN78,NA())</f>
        <v>#N/A</v>
      </c>
      <c r="H77" s="80" t="e">
        <f>IF(DI_전체데이터!$AR78="D. 균형일치형",DI_전체데이터!$Z78,NA())</f>
        <v>#N/A</v>
      </c>
      <c r="I77" s="80">
        <f>IF(DI_전체데이터!$AR78="E. 총체적과소형",DI_전체데이터!$AN78,NA())</f>
        <v>0.78908379508089543</v>
      </c>
      <c r="J77" s="80">
        <f>IF(DI_전체데이터!$AR78="E. 총체적과소형",DI_전체데이터!$Z78,NA())</f>
        <v>3.2173913043478262</v>
      </c>
      <c r="K77" s="80" t="e">
        <f>IF(DI_전체데이터!$AR78="F. ESG미성숙",DI_전체데이터!$AN78,NA())</f>
        <v>#N/A</v>
      </c>
      <c r="L77" s="80" t="e">
        <f>IF(DI_전체데이터!$AR78="F. ESG미성숙",DI_전체데이터!$Z78,NA())</f>
        <v>#N/A</v>
      </c>
    </row>
    <row r="78" spans="1:12" x14ac:dyDescent="0.3">
      <c r="A78" s="80" t="e">
        <f>IF(DI_전체데이터!$AR79="A. 총체적과장형",DI_전체데이터!$AN79,NA())</f>
        <v>#N/A</v>
      </c>
      <c r="B78" s="80" t="e">
        <f>IF(DI_전체데이터!$AR79="A. 총체적과장형",DI_전체데이터!$Z79,NA())</f>
        <v>#N/A</v>
      </c>
      <c r="C78" s="80" t="e">
        <f>IF(DI_전체데이터!$AR79="B. 외부미화형",DI_전체데이터!$AN79,NA())</f>
        <v>#N/A</v>
      </c>
      <c r="D78" s="80" t="e">
        <f>IF(DI_전체데이터!$AR79="B. 외부미화형",DI_전체데이터!$Z79,NA())</f>
        <v>#N/A</v>
      </c>
      <c r="E78" s="80" t="e">
        <f>IF(DI_전체데이터!$AR79="C. 내부은폐형",DI_전체데이터!$AN79,NA())</f>
        <v>#N/A</v>
      </c>
      <c r="F78" s="80" t="e">
        <f>IF(DI_전체데이터!$AR79="C. 내부은폐형",DI_전체데이터!$Z79,NA())</f>
        <v>#N/A</v>
      </c>
      <c r="G78" s="80">
        <f>IF(DI_전체데이터!$AR79="D. 균형일치형",DI_전체데이터!$AN79,NA())</f>
        <v>7.310664920467308E-2</v>
      </c>
      <c r="H78" s="80">
        <f>IF(DI_전체데이터!$AR79="D. 균형일치형",DI_전체데이터!$Z79,NA())</f>
        <v>3.047619047619047</v>
      </c>
      <c r="I78" s="80" t="e">
        <f>IF(DI_전체데이터!$AR79="E. 총체적과소형",DI_전체데이터!$AN79,NA())</f>
        <v>#N/A</v>
      </c>
      <c r="J78" s="80" t="e">
        <f>IF(DI_전체데이터!$AR79="E. 총체적과소형",DI_전체데이터!$Z79,NA())</f>
        <v>#N/A</v>
      </c>
      <c r="K78" s="80" t="e">
        <f>IF(DI_전체데이터!$AR79="F. ESG미성숙",DI_전체데이터!$AN79,NA())</f>
        <v>#N/A</v>
      </c>
      <c r="L78" s="80" t="e">
        <f>IF(DI_전체데이터!$AR79="F. ESG미성숙",DI_전체데이터!$Z79,NA())</f>
        <v>#N/A</v>
      </c>
    </row>
    <row r="79" spans="1:12" x14ac:dyDescent="0.3">
      <c r="A79" s="80" t="e">
        <f>IF(DI_전체데이터!$AR80="A. 총체적과장형",DI_전체데이터!$AN80,NA())</f>
        <v>#N/A</v>
      </c>
      <c r="B79" s="80" t="e">
        <f>IF(DI_전체데이터!$AR80="A. 총체적과장형",DI_전체데이터!$Z80,NA())</f>
        <v>#N/A</v>
      </c>
      <c r="C79" s="80" t="e">
        <f>IF(DI_전체데이터!$AR80="B. 외부미화형",DI_전체데이터!$AN80,NA())</f>
        <v>#N/A</v>
      </c>
      <c r="D79" s="80" t="e">
        <f>IF(DI_전체데이터!$AR80="B. 외부미화형",DI_전체데이터!$Z80,NA())</f>
        <v>#N/A</v>
      </c>
      <c r="E79" s="80" t="e">
        <f>IF(DI_전체데이터!$AR80="C. 내부은폐형",DI_전체데이터!$AN80,NA())</f>
        <v>#N/A</v>
      </c>
      <c r="F79" s="80" t="e">
        <f>IF(DI_전체데이터!$AR80="C. 내부은폐형",DI_전체데이터!$Z80,NA())</f>
        <v>#N/A</v>
      </c>
      <c r="G79" s="80" t="e">
        <f>IF(DI_전체데이터!$AR80="D. 균형일치형",DI_전체데이터!$AN80,NA())</f>
        <v>#N/A</v>
      </c>
      <c r="H79" s="80" t="e">
        <f>IF(DI_전체데이터!$AR80="D. 균형일치형",DI_전체데이터!$Z80,NA())</f>
        <v>#N/A</v>
      </c>
      <c r="I79" s="80">
        <f>IF(DI_전체데이터!$AR80="E. 총체적과소형",DI_전체데이터!$AN80,NA())</f>
        <v>0.96110847540373656</v>
      </c>
      <c r="J79" s="80">
        <f>IF(DI_전체데이터!$AR80="E. 총체적과소형",DI_전체데이터!$Z80,NA())</f>
        <v>3.4615384615384621</v>
      </c>
      <c r="K79" s="80" t="e">
        <f>IF(DI_전체데이터!$AR80="F. ESG미성숙",DI_전체데이터!$AN80,NA())</f>
        <v>#N/A</v>
      </c>
      <c r="L79" s="80" t="e">
        <f>IF(DI_전체데이터!$AR80="F. ESG미성숙",DI_전체데이터!$Z80,NA())</f>
        <v>#N/A</v>
      </c>
    </row>
    <row r="80" spans="1:12" x14ac:dyDescent="0.3">
      <c r="A80" s="80">
        <f>IF(DI_전체데이터!$AR81="A. 총체적과장형",DI_전체데이터!$AN81,NA())</f>
        <v>-0.74416936782808896</v>
      </c>
      <c r="B80" s="80">
        <f>IF(DI_전체데이터!$AR81="A. 총체적과장형",DI_전체데이터!$Z81,NA())</f>
        <v>2.666666666666667</v>
      </c>
      <c r="C80" s="80" t="e">
        <f>IF(DI_전체데이터!$AR81="B. 외부미화형",DI_전체데이터!$AN81,NA())</f>
        <v>#N/A</v>
      </c>
      <c r="D80" s="80" t="e">
        <f>IF(DI_전체데이터!$AR81="B. 외부미화형",DI_전체데이터!$Z81,NA())</f>
        <v>#N/A</v>
      </c>
      <c r="E80" s="80" t="e">
        <f>IF(DI_전체데이터!$AR81="C. 내부은폐형",DI_전체데이터!$AN81,NA())</f>
        <v>#N/A</v>
      </c>
      <c r="F80" s="80" t="e">
        <f>IF(DI_전체데이터!$AR81="C. 내부은폐형",DI_전체데이터!$Z81,NA())</f>
        <v>#N/A</v>
      </c>
      <c r="G80" s="80" t="e">
        <f>IF(DI_전체데이터!$AR81="D. 균형일치형",DI_전체데이터!$AN81,NA())</f>
        <v>#N/A</v>
      </c>
      <c r="H80" s="80" t="e">
        <f>IF(DI_전체데이터!$AR81="D. 균형일치형",DI_전체데이터!$Z81,NA())</f>
        <v>#N/A</v>
      </c>
      <c r="I80" s="80" t="e">
        <f>IF(DI_전체데이터!$AR81="E. 총체적과소형",DI_전체데이터!$AN81,NA())</f>
        <v>#N/A</v>
      </c>
      <c r="J80" s="80" t="e">
        <f>IF(DI_전체데이터!$AR81="E. 총체적과소형",DI_전체데이터!$Z81,NA())</f>
        <v>#N/A</v>
      </c>
      <c r="K80" s="80" t="e">
        <f>IF(DI_전체데이터!$AR81="F. ESG미성숙",DI_전체데이터!$AN81,NA())</f>
        <v>#N/A</v>
      </c>
      <c r="L80" s="80" t="e">
        <f>IF(DI_전체데이터!$AR81="F. ESG미성숙",DI_전체데이터!$Z81,NA())</f>
        <v>#N/A</v>
      </c>
    </row>
    <row r="81" spans="1:12" x14ac:dyDescent="0.3">
      <c r="A81" s="80" t="e">
        <f>IF(DI_전체데이터!$AR82="A. 총체적과장형",DI_전체데이터!$AN82,NA())</f>
        <v>#N/A</v>
      </c>
      <c r="B81" s="80" t="e">
        <f>IF(DI_전체데이터!$AR82="A. 총체적과장형",DI_전체데이터!$Z82,NA())</f>
        <v>#N/A</v>
      </c>
      <c r="C81" s="80" t="e">
        <f>IF(DI_전체데이터!$AR82="B. 외부미화형",DI_전체데이터!$AN82,NA())</f>
        <v>#N/A</v>
      </c>
      <c r="D81" s="80" t="e">
        <f>IF(DI_전체데이터!$AR82="B. 외부미화형",DI_전체데이터!$Z82,NA())</f>
        <v>#N/A</v>
      </c>
      <c r="E81" s="80" t="e">
        <f>IF(DI_전체데이터!$AR82="C. 내부은폐형",DI_전체데이터!$AN82,NA())</f>
        <v>#N/A</v>
      </c>
      <c r="F81" s="80" t="e">
        <f>IF(DI_전체데이터!$AR82="C. 내부은폐형",DI_전체데이터!$Z82,NA())</f>
        <v>#N/A</v>
      </c>
      <c r="G81" s="80">
        <f>IF(DI_전체데이터!$AR82="D. 균형일치형",DI_전체데이터!$AN82,NA())</f>
        <v>1.0436219194310818</v>
      </c>
      <c r="H81" s="80">
        <f>IF(DI_전체데이터!$AR82="D. 균형일치형",DI_전체데이터!$Z82,NA())</f>
        <v>3.5</v>
      </c>
      <c r="I81" s="80" t="e">
        <f>IF(DI_전체데이터!$AR82="E. 총체적과소형",DI_전체데이터!$AN82,NA())</f>
        <v>#N/A</v>
      </c>
      <c r="J81" s="80" t="e">
        <f>IF(DI_전체데이터!$AR82="E. 총체적과소형",DI_전체데이터!$Z82,NA())</f>
        <v>#N/A</v>
      </c>
      <c r="K81" s="80" t="e">
        <f>IF(DI_전체데이터!$AR82="F. ESG미성숙",DI_전체데이터!$AN82,NA())</f>
        <v>#N/A</v>
      </c>
      <c r="L81" s="80" t="e">
        <f>IF(DI_전체데이터!$AR82="F. ESG미성숙",DI_전체데이터!$Z82,NA())</f>
        <v>#N/A</v>
      </c>
    </row>
    <row r="82" spans="1:12" x14ac:dyDescent="0.3">
      <c r="A82" s="80">
        <f>IF(DI_전체데이터!$AR83="A. 총체적과장형",DI_전체데이터!$AN83,NA())</f>
        <v>-2.5337487547835575</v>
      </c>
      <c r="B82" s="80">
        <f>IF(DI_전체데이터!$AR83="A. 총체적과장형",DI_전체데이터!$Z83,NA())</f>
        <v>2.333333333333333</v>
      </c>
      <c r="C82" s="80" t="e">
        <f>IF(DI_전체데이터!$AR83="B. 외부미화형",DI_전체데이터!$AN83,NA())</f>
        <v>#N/A</v>
      </c>
      <c r="D82" s="80" t="e">
        <f>IF(DI_전체데이터!$AR83="B. 외부미화형",DI_전체데이터!$Z83,NA())</f>
        <v>#N/A</v>
      </c>
      <c r="E82" s="80" t="e">
        <f>IF(DI_전체데이터!$AR83="C. 내부은폐형",DI_전체데이터!$AN83,NA())</f>
        <v>#N/A</v>
      </c>
      <c r="F82" s="80" t="e">
        <f>IF(DI_전체데이터!$AR83="C. 내부은폐형",DI_전체데이터!$Z83,NA())</f>
        <v>#N/A</v>
      </c>
      <c r="G82" s="80" t="e">
        <f>IF(DI_전체데이터!$AR83="D. 균형일치형",DI_전체데이터!$AN83,NA())</f>
        <v>#N/A</v>
      </c>
      <c r="H82" s="80" t="e">
        <f>IF(DI_전체데이터!$AR83="D. 균형일치형",DI_전체데이터!$Z83,NA())</f>
        <v>#N/A</v>
      </c>
      <c r="I82" s="80" t="e">
        <f>IF(DI_전체데이터!$AR83="E. 총체적과소형",DI_전체데이터!$AN83,NA())</f>
        <v>#N/A</v>
      </c>
      <c r="J82" s="80" t="e">
        <f>IF(DI_전체데이터!$AR83="E. 총체적과소형",DI_전체데이터!$Z83,NA())</f>
        <v>#N/A</v>
      </c>
      <c r="K82" s="80" t="e">
        <f>IF(DI_전체데이터!$AR83="F. ESG미성숙",DI_전체데이터!$AN83,NA())</f>
        <v>#N/A</v>
      </c>
      <c r="L82" s="80" t="e">
        <f>IF(DI_전체데이터!$AR83="F. ESG미성숙",DI_전체데이터!$Z83,NA())</f>
        <v>#N/A</v>
      </c>
    </row>
    <row r="83" spans="1:12" x14ac:dyDescent="0.3">
      <c r="A83" s="80" t="e">
        <f>IF(DI_전체데이터!$AR84="A. 총체적과장형",DI_전체데이터!$AN84,NA())</f>
        <v>#N/A</v>
      </c>
      <c r="B83" s="80" t="e">
        <f>IF(DI_전체데이터!$AR84="A. 총체적과장형",DI_전체데이터!$Z84,NA())</f>
        <v>#N/A</v>
      </c>
      <c r="C83" s="80" t="e">
        <f>IF(DI_전체데이터!$AR84="B. 외부미화형",DI_전체데이터!$AN84,NA())</f>
        <v>#N/A</v>
      </c>
      <c r="D83" s="80" t="e">
        <f>IF(DI_전체데이터!$AR84="B. 외부미화형",DI_전체데이터!$Z84,NA())</f>
        <v>#N/A</v>
      </c>
      <c r="E83" s="80">
        <f>IF(DI_전체데이터!$AR84="C. 내부은폐형",DI_전체데이터!$AN84,NA())</f>
        <v>-1.10351572497622</v>
      </c>
      <c r="F83" s="80">
        <f>IF(DI_전체데이터!$AR84="C. 내부은폐형",DI_전체데이터!$Z84,NA())</f>
        <v>3</v>
      </c>
      <c r="G83" s="80" t="e">
        <f>IF(DI_전체데이터!$AR84="D. 균형일치형",DI_전체데이터!$AN84,NA())</f>
        <v>#N/A</v>
      </c>
      <c r="H83" s="80" t="e">
        <f>IF(DI_전체데이터!$AR84="D. 균형일치형",DI_전체데이터!$Z84,NA())</f>
        <v>#N/A</v>
      </c>
      <c r="I83" s="80" t="e">
        <f>IF(DI_전체데이터!$AR84="E. 총체적과소형",DI_전체데이터!$AN84,NA())</f>
        <v>#N/A</v>
      </c>
      <c r="J83" s="80" t="e">
        <f>IF(DI_전체데이터!$AR84="E. 총체적과소형",DI_전체데이터!$Z84,NA())</f>
        <v>#N/A</v>
      </c>
      <c r="K83" s="80" t="e">
        <f>IF(DI_전체데이터!$AR84="F. ESG미성숙",DI_전체데이터!$AN84,NA())</f>
        <v>#N/A</v>
      </c>
      <c r="L83" s="80" t="e">
        <f>IF(DI_전체데이터!$AR84="F. ESG미성숙",DI_전체데이터!$Z84,NA())</f>
        <v>#N/A</v>
      </c>
    </row>
    <row r="84" spans="1:12" x14ac:dyDescent="0.3">
      <c r="A84" s="80">
        <f>IF(DI_전체데이터!$AR85="A. 총체적과장형",DI_전체데이터!$AN85,NA())</f>
        <v>-1.2822948537021364</v>
      </c>
      <c r="B84" s="80">
        <f>IF(DI_전체데이터!$AR85="A. 총체적과장형",DI_전체데이터!$Z85,NA())</f>
        <v>2.916666666666667</v>
      </c>
      <c r="C84" s="80" t="e">
        <f>IF(DI_전체데이터!$AR85="B. 외부미화형",DI_전체데이터!$AN85,NA())</f>
        <v>#N/A</v>
      </c>
      <c r="D84" s="80" t="e">
        <f>IF(DI_전체데이터!$AR85="B. 외부미화형",DI_전체데이터!$Z85,NA())</f>
        <v>#N/A</v>
      </c>
      <c r="E84" s="80" t="e">
        <f>IF(DI_전체데이터!$AR85="C. 내부은폐형",DI_전체데이터!$AN85,NA())</f>
        <v>#N/A</v>
      </c>
      <c r="F84" s="80" t="e">
        <f>IF(DI_전체데이터!$AR85="C. 내부은폐형",DI_전체데이터!$Z85,NA())</f>
        <v>#N/A</v>
      </c>
      <c r="G84" s="80" t="e">
        <f>IF(DI_전체데이터!$AR85="D. 균형일치형",DI_전체데이터!$AN85,NA())</f>
        <v>#N/A</v>
      </c>
      <c r="H84" s="80" t="e">
        <f>IF(DI_전체데이터!$AR85="D. 균형일치형",DI_전체데이터!$Z85,NA())</f>
        <v>#N/A</v>
      </c>
      <c r="I84" s="80" t="e">
        <f>IF(DI_전체데이터!$AR85="E. 총체적과소형",DI_전체데이터!$AN85,NA())</f>
        <v>#N/A</v>
      </c>
      <c r="J84" s="80" t="e">
        <f>IF(DI_전체데이터!$AR85="E. 총체적과소형",DI_전체데이터!$Z85,NA())</f>
        <v>#N/A</v>
      </c>
      <c r="K84" s="80" t="e">
        <f>IF(DI_전체데이터!$AR85="F. ESG미성숙",DI_전체데이터!$AN85,NA())</f>
        <v>#N/A</v>
      </c>
      <c r="L84" s="80" t="e">
        <f>IF(DI_전체데이터!$AR85="F. ESG미성숙",DI_전체데이터!$Z85,NA())</f>
        <v>#N/A</v>
      </c>
    </row>
    <row r="85" spans="1:12" x14ac:dyDescent="0.3">
      <c r="A85" s="80">
        <f>IF(DI_전체데이터!$AR86="A. 총체적과장형",DI_전체데이터!$AN86,NA())</f>
        <v>-7.5395643591092369</v>
      </c>
      <c r="B85" s="80">
        <f>IF(DI_전체데이터!$AR86="A. 총체적과장형",DI_전체데이터!$Z86,NA())</f>
        <v>0</v>
      </c>
      <c r="C85" s="80" t="e">
        <f>IF(DI_전체데이터!$AR86="B. 외부미화형",DI_전체데이터!$AN86,NA())</f>
        <v>#N/A</v>
      </c>
      <c r="D85" s="80" t="e">
        <f>IF(DI_전체데이터!$AR86="B. 외부미화형",DI_전체데이터!$Z86,NA())</f>
        <v>#N/A</v>
      </c>
      <c r="E85" s="80" t="e">
        <f>IF(DI_전체데이터!$AR86="C. 내부은폐형",DI_전체데이터!$AN86,NA())</f>
        <v>#N/A</v>
      </c>
      <c r="F85" s="80" t="e">
        <f>IF(DI_전체데이터!$AR86="C. 내부은폐형",DI_전체데이터!$Z86,NA())</f>
        <v>#N/A</v>
      </c>
      <c r="G85" s="80" t="e">
        <f>IF(DI_전체데이터!$AR86="D. 균형일치형",DI_전체데이터!$AN86,NA())</f>
        <v>#N/A</v>
      </c>
      <c r="H85" s="80" t="e">
        <f>IF(DI_전체데이터!$AR86="D. 균형일치형",DI_전체데이터!$Z86,NA())</f>
        <v>#N/A</v>
      </c>
      <c r="I85" s="80" t="e">
        <f>IF(DI_전체데이터!$AR86="E. 총체적과소형",DI_전체데이터!$AN86,NA())</f>
        <v>#N/A</v>
      </c>
      <c r="J85" s="80" t="e">
        <f>IF(DI_전체데이터!$AR86="E. 총체적과소형",DI_전체데이터!$Z86,NA())</f>
        <v>#N/A</v>
      </c>
      <c r="K85" s="80" t="e">
        <f>IF(DI_전체데이터!$AR86="F. ESG미성숙",DI_전체데이터!$AN86,NA())</f>
        <v>#N/A</v>
      </c>
      <c r="L85" s="80" t="e">
        <f>IF(DI_전체데이터!$AR86="F. ESG미성숙",DI_전체데이터!$Z86,NA())</f>
        <v>#N/A</v>
      </c>
    </row>
    <row r="86" spans="1:12" x14ac:dyDescent="0.3">
      <c r="A86" s="80" t="e">
        <f>IF(DI_전체데이터!$AR87="A. 총체적과장형",DI_전체데이터!$AN87,NA())</f>
        <v>#N/A</v>
      </c>
      <c r="B86" s="80" t="e">
        <f>IF(DI_전체데이터!$AR87="A. 총체적과장형",DI_전체데이터!$Z87,NA())</f>
        <v>#N/A</v>
      </c>
      <c r="C86" s="80" t="e">
        <f>IF(DI_전체데이터!$AR87="B. 외부미화형",DI_전체데이터!$AN87,NA())</f>
        <v>#N/A</v>
      </c>
      <c r="D86" s="80" t="e">
        <f>IF(DI_전체데이터!$AR87="B. 외부미화형",DI_전체데이터!$Z87,NA())</f>
        <v>#N/A</v>
      </c>
      <c r="E86" s="80" t="e">
        <f>IF(DI_전체데이터!$AR87="C. 내부은폐형",DI_전체데이터!$AN87,NA())</f>
        <v>#N/A</v>
      </c>
      <c r="F86" s="80" t="e">
        <f>IF(DI_전체데이터!$AR87="C. 내부은폐형",DI_전체데이터!$Z87,NA())</f>
        <v>#N/A</v>
      </c>
      <c r="G86" s="80" t="e">
        <f>IF(DI_전체데이터!$AR87="D. 균형일치형",DI_전체데이터!$AN87,NA())</f>
        <v>#N/A</v>
      </c>
      <c r="H86" s="80" t="e">
        <f>IF(DI_전체데이터!$AR87="D. 균형일치형",DI_전체데이터!$Z87,NA())</f>
        <v>#N/A</v>
      </c>
      <c r="I86" s="80">
        <f>IF(DI_전체데이터!$AR87="E. 총체적과소형",DI_전체데이터!$AN87,NA())</f>
        <v>0.87003242262431779</v>
      </c>
      <c r="J86" s="80">
        <f>IF(DI_전체데이터!$AR87="E. 총체적과소형",DI_전체데이터!$Z87,NA())</f>
        <v>3.2222222222222219</v>
      </c>
      <c r="K86" s="80" t="e">
        <f>IF(DI_전체데이터!$AR87="F. ESG미성숙",DI_전체데이터!$AN87,NA())</f>
        <v>#N/A</v>
      </c>
      <c r="L86" s="80" t="e">
        <f>IF(DI_전체데이터!$AR87="F. ESG미성숙",DI_전체데이터!$Z87,NA())</f>
        <v>#N/A</v>
      </c>
    </row>
    <row r="87" spans="1:12" x14ac:dyDescent="0.3">
      <c r="A87" s="80" t="e">
        <f>IF(DI_전체데이터!$AR88="A. 총체적과장형",DI_전체데이터!$AN88,NA())</f>
        <v>#N/A</v>
      </c>
      <c r="B87" s="80" t="e">
        <f>IF(DI_전체데이터!$AR88="A. 총체적과장형",DI_전체데이터!$Z88,NA())</f>
        <v>#N/A</v>
      </c>
      <c r="C87" s="80" t="e">
        <f>IF(DI_전체데이터!$AR88="B. 외부미화형",DI_전체데이터!$AN88,NA())</f>
        <v>#N/A</v>
      </c>
      <c r="D87" s="80" t="e">
        <f>IF(DI_전체데이터!$AR88="B. 외부미화형",DI_전체데이터!$Z88,NA())</f>
        <v>#N/A</v>
      </c>
      <c r="E87" s="80" t="e">
        <f>IF(DI_전체데이터!$AR88="C. 내부은폐형",DI_전체데이터!$AN88,NA())</f>
        <v>#N/A</v>
      </c>
      <c r="F87" s="80" t="e">
        <f>IF(DI_전체데이터!$AR88="C. 내부은폐형",DI_전체데이터!$Z88,NA())</f>
        <v>#N/A</v>
      </c>
      <c r="G87" s="80" t="e">
        <f>IF(DI_전체데이터!$AR88="D. 균형일치형",DI_전체데이터!$AN88,NA())</f>
        <v>#N/A</v>
      </c>
      <c r="H87" s="80" t="e">
        <f>IF(DI_전체데이터!$AR88="D. 균형일치형",DI_전체데이터!$Z88,NA())</f>
        <v>#N/A</v>
      </c>
      <c r="I87" s="80">
        <f>IF(DI_전체데이터!$AR88="E. 총체적과소형",DI_전체데이터!$AN88,NA())</f>
        <v>1.0395721266274633</v>
      </c>
      <c r="J87" s="80">
        <f>IF(DI_전체데이터!$AR88="E. 총체적과소형",DI_전체데이터!$Z88,NA())</f>
        <v>3.3181818181818179</v>
      </c>
      <c r="K87" s="80" t="e">
        <f>IF(DI_전체데이터!$AR88="F. ESG미성숙",DI_전체데이터!$AN88,NA())</f>
        <v>#N/A</v>
      </c>
      <c r="L87" s="80" t="e">
        <f>IF(DI_전체데이터!$AR88="F. ESG미성숙",DI_전체데이터!$Z88,NA())</f>
        <v>#N/A</v>
      </c>
    </row>
    <row r="88" spans="1:12" x14ac:dyDescent="0.3">
      <c r="A88" s="80" t="e">
        <f>IF(DI_전체데이터!$AR89="A. 총체적과장형",DI_전체데이터!$AN89,NA())</f>
        <v>#N/A</v>
      </c>
      <c r="B88" s="80" t="e">
        <f>IF(DI_전체데이터!$AR89="A. 총체적과장형",DI_전체데이터!$Z89,NA())</f>
        <v>#N/A</v>
      </c>
      <c r="C88" s="80" t="e">
        <f>IF(DI_전체데이터!$AR89="B. 외부미화형",DI_전체데이터!$AN89,NA())</f>
        <v>#N/A</v>
      </c>
      <c r="D88" s="80" t="e">
        <f>IF(DI_전체데이터!$AR89="B. 외부미화형",DI_전체데이터!$Z89,NA())</f>
        <v>#N/A</v>
      </c>
      <c r="E88" s="80" t="e">
        <f>IF(DI_전체데이터!$AR89="C. 내부은폐형",DI_전체데이터!$AN89,NA())</f>
        <v>#N/A</v>
      </c>
      <c r="F88" s="80" t="e">
        <f>IF(DI_전체데이터!$AR89="C. 내부은폐형",DI_전체데이터!$Z89,NA())</f>
        <v>#N/A</v>
      </c>
      <c r="G88" s="80">
        <f>IF(DI_전체데이터!$AR89="D. 균형일치형",DI_전체데이터!$AN89,NA())</f>
        <v>0.18295046429578177</v>
      </c>
      <c r="H88" s="80">
        <f>IF(DI_전체데이터!$AR89="D. 균형일치형",DI_전체데이터!$Z89,NA())</f>
        <v>2.833333333333333</v>
      </c>
      <c r="I88" s="80" t="e">
        <f>IF(DI_전체데이터!$AR89="E. 총체적과소형",DI_전체데이터!$AN89,NA())</f>
        <v>#N/A</v>
      </c>
      <c r="J88" s="80" t="e">
        <f>IF(DI_전체데이터!$AR89="E. 총체적과소형",DI_전체데이터!$Z89,NA())</f>
        <v>#N/A</v>
      </c>
      <c r="K88" s="80" t="e">
        <f>IF(DI_전체데이터!$AR89="F. ESG미성숙",DI_전체데이터!$AN89,NA())</f>
        <v>#N/A</v>
      </c>
      <c r="L88" s="80" t="e">
        <f>IF(DI_전체데이터!$AR89="F. ESG미성숙",DI_전체데이터!$Z89,NA())</f>
        <v>#N/A</v>
      </c>
    </row>
    <row r="89" spans="1:12" x14ac:dyDescent="0.3">
      <c r="A89" s="80" t="e">
        <f>IF(DI_전체데이터!$AR90="A. 총체적과장형",DI_전체데이터!$AN90,NA())</f>
        <v>#N/A</v>
      </c>
      <c r="B89" s="80" t="e">
        <f>IF(DI_전체데이터!$AR90="A. 총체적과장형",DI_전체데이터!$Z90,NA())</f>
        <v>#N/A</v>
      </c>
      <c r="C89" s="80" t="e">
        <f>IF(DI_전체데이터!$AR90="B. 외부미화형",DI_전체데이터!$AN90,NA())</f>
        <v>#N/A</v>
      </c>
      <c r="D89" s="80" t="e">
        <f>IF(DI_전체데이터!$AR90="B. 외부미화형",DI_전체데이터!$Z90,NA())</f>
        <v>#N/A</v>
      </c>
      <c r="E89" s="80" t="e">
        <f>IF(DI_전체데이터!$AR90="C. 내부은폐형",DI_전체데이터!$AN90,NA())</f>
        <v>#N/A</v>
      </c>
      <c r="F89" s="80" t="e">
        <f>IF(DI_전체데이터!$AR90="C. 내부은폐형",DI_전체데이터!$Z90,NA())</f>
        <v>#N/A</v>
      </c>
      <c r="G89" s="80" t="e">
        <f>IF(DI_전체데이터!$AR90="D. 균형일치형",DI_전체데이터!$AN90,NA())</f>
        <v>#N/A</v>
      </c>
      <c r="H89" s="80" t="e">
        <f>IF(DI_전체데이터!$AR90="D. 균형일치형",DI_전체데이터!$Z90,NA())</f>
        <v>#N/A</v>
      </c>
      <c r="I89" s="80">
        <f>IF(DI_전체데이터!$AR90="E. 총체적과소형",DI_전체데이터!$AN90,NA())</f>
        <v>0.95926384578386892</v>
      </c>
      <c r="J89" s="80">
        <f>IF(DI_전체데이터!$AR90="E. 총체적과소형",DI_전체데이터!$Z90,NA())</f>
        <v>3.2727272727272729</v>
      </c>
      <c r="K89" s="80" t="e">
        <f>IF(DI_전체데이터!$AR90="F. ESG미성숙",DI_전체데이터!$AN90,NA())</f>
        <v>#N/A</v>
      </c>
      <c r="L89" s="80" t="e">
        <f>IF(DI_전체데이터!$AR90="F. ESG미성숙",DI_전체데이터!$Z90,NA())</f>
        <v>#N/A</v>
      </c>
    </row>
    <row r="90" spans="1:12" x14ac:dyDescent="0.3">
      <c r="A90" s="80">
        <f>IF(DI_전체데이터!$AR91="A. 총체적과장형",DI_전체데이터!$AN91,NA())</f>
        <v>-0.58512913698312341</v>
      </c>
      <c r="B90" s="80">
        <f>IF(DI_전체데이터!$AR91="A. 총체적과장형",DI_전체데이터!$Z91,NA())</f>
        <v>3.083333333333333</v>
      </c>
      <c r="C90" s="80" t="e">
        <f>IF(DI_전체데이터!$AR91="B. 외부미화형",DI_전체데이터!$AN91,NA())</f>
        <v>#N/A</v>
      </c>
      <c r="D90" s="80" t="e">
        <f>IF(DI_전체데이터!$AR91="B. 외부미화형",DI_전체데이터!$Z91,NA())</f>
        <v>#N/A</v>
      </c>
      <c r="E90" s="80" t="e">
        <f>IF(DI_전체데이터!$AR91="C. 내부은폐형",DI_전체데이터!$AN91,NA())</f>
        <v>#N/A</v>
      </c>
      <c r="F90" s="80" t="e">
        <f>IF(DI_전체데이터!$AR91="C. 내부은폐형",DI_전체데이터!$Z91,NA())</f>
        <v>#N/A</v>
      </c>
      <c r="G90" s="80" t="e">
        <f>IF(DI_전체데이터!$AR91="D. 균형일치형",DI_전체데이터!$AN91,NA())</f>
        <v>#N/A</v>
      </c>
      <c r="H90" s="80" t="e">
        <f>IF(DI_전체데이터!$AR91="D. 균형일치형",DI_전체데이터!$Z91,NA())</f>
        <v>#N/A</v>
      </c>
      <c r="I90" s="80" t="e">
        <f>IF(DI_전체데이터!$AR91="E. 총체적과소형",DI_전체데이터!$AN91,NA())</f>
        <v>#N/A</v>
      </c>
      <c r="J90" s="80" t="e">
        <f>IF(DI_전체데이터!$AR91="E. 총체적과소형",DI_전체데이터!$Z91,NA())</f>
        <v>#N/A</v>
      </c>
      <c r="K90" s="80" t="e">
        <f>IF(DI_전체데이터!$AR91="F. ESG미성숙",DI_전체데이터!$AN91,NA())</f>
        <v>#N/A</v>
      </c>
      <c r="L90" s="80" t="e">
        <f>IF(DI_전체데이터!$AR91="F. ESG미성숙",DI_전체데이터!$Z91,NA())</f>
        <v>#N/A</v>
      </c>
    </row>
    <row r="91" spans="1:12" x14ac:dyDescent="0.3">
      <c r="A91" s="80" t="e">
        <f>IF(DI_전체데이터!$AR92="A. 총체적과장형",DI_전체데이터!$AN92,NA())</f>
        <v>#N/A</v>
      </c>
      <c r="B91" s="80" t="e">
        <f>IF(DI_전체데이터!$AR92="A. 총체적과장형",DI_전체데이터!$Z92,NA())</f>
        <v>#N/A</v>
      </c>
      <c r="C91" s="80" t="e">
        <f>IF(DI_전체데이터!$AR92="B. 외부미화형",DI_전체데이터!$AN92,NA())</f>
        <v>#N/A</v>
      </c>
      <c r="D91" s="80" t="e">
        <f>IF(DI_전체데이터!$AR92="B. 외부미화형",DI_전체데이터!$Z92,NA())</f>
        <v>#N/A</v>
      </c>
      <c r="E91" s="80" t="e">
        <f>IF(DI_전체데이터!$AR92="C. 내부은폐형",DI_전체데이터!$AN92,NA())</f>
        <v>#N/A</v>
      </c>
      <c r="F91" s="80" t="e">
        <f>IF(DI_전체데이터!$AR92="C. 내부은폐형",DI_전체데이터!$Z92,NA())</f>
        <v>#N/A</v>
      </c>
      <c r="G91" s="80">
        <f>IF(DI_전체데이터!$AR92="D. 균형일치형",DI_전체데이터!$AN92,NA())</f>
        <v>5.9644818985280457E-2</v>
      </c>
      <c r="H91" s="80">
        <f>IF(DI_전체데이터!$AR92="D. 균형일치형",DI_전체데이터!$Z92,NA())</f>
        <v>3.4482758620689649</v>
      </c>
      <c r="I91" s="80" t="e">
        <f>IF(DI_전체데이터!$AR92="E. 총체적과소형",DI_전체데이터!$AN92,NA())</f>
        <v>#N/A</v>
      </c>
      <c r="J91" s="80" t="e">
        <f>IF(DI_전체데이터!$AR92="E. 총체적과소형",DI_전체데이터!$Z92,NA())</f>
        <v>#N/A</v>
      </c>
      <c r="K91" s="80" t="e">
        <f>IF(DI_전체데이터!$AR92="F. ESG미성숙",DI_전체데이터!$AN92,NA())</f>
        <v>#N/A</v>
      </c>
      <c r="L91" s="80" t="e">
        <f>IF(DI_전체데이터!$AR92="F. ESG미성숙",DI_전체데이터!$Z92,NA())</f>
        <v>#N/A</v>
      </c>
    </row>
    <row r="92" spans="1:12" x14ac:dyDescent="0.3">
      <c r="A92" s="80" t="e">
        <f>IF(DI_전체데이터!$AR93="A. 총체적과장형",DI_전체데이터!$AN93,NA())</f>
        <v>#N/A</v>
      </c>
      <c r="B92" s="80" t="e">
        <f>IF(DI_전체데이터!$AR93="A. 총체적과장형",DI_전체데이터!$Z93,NA())</f>
        <v>#N/A</v>
      </c>
      <c r="C92" s="80">
        <f>IF(DI_전체데이터!$AR93="B. 외부미화형",DI_전체데이터!$AN93,NA())</f>
        <v>0.44549380050968174</v>
      </c>
      <c r="D92" s="80">
        <f>IF(DI_전체데이터!$AR93="B. 외부미화형",DI_전체데이터!$Z93,NA())</f>
        <v>3.666666666666667</v>
      </c>
      <c r="E92" s="80" t="e">
        <f>IF(DI_전체데이터!$AR93="C. 내부은폐형",DI_전체데이터!$AN93,NA())</f>
        <v>#N/A</v>
      </c>
      <c r="F92" s="80" t="e">
        <f>IF(DI_전체데이터!$AR93="C. 내부은폐형",DI_전체데이터!$Z93,NA())</f>
        <v>#N/A</v>
      </c>
      <c r="G92" s="80" t="e">
        <f>IF(DI_전체데이터!$AR93="D. 균형일치형",DI_전체데이터!$AN93,NA())</f>
        <v>#N/A</v>
      </c>
      <c r="H92" s="80" t="e">
        <f>IF(DI_전체데이터!$AR93="D. 균형일치형",DI_전체데이터!$Z93,NA())</f>
        <v>#N/A</v>
      </c>
      <c r="I92" s="80" t="e">
        <f>IF(DI_전체데이터!$AR93="E. 총체적과소형",DI_전체데이터!$AN93,NA())</f>
        <v>#N/A</v>
      </c>
      <c r="J92" s="80" t="e">
        <f>IF(DI_전체데이터!$AR93="E. 총체적과소형",DI_전체데이터!$Z93,NA())</f>
        <v>#N/A</v>
      </c>
      <c r="K92" s="80" t="e">
        <f>IF(DI_전체데이터!$AR93="F. ESG미성숙",DI_전체데이터!$AN93,NA())</f>
        <v>#N/A</v>
      </c>
      <c r="L92" s="80" t="e">
        <f>IF(DI_전체데이터!$AR93="F. ESG미성숙",DI_전체데이터!$Z93,NA())</f>
        <v>#N/A</v>
      </c>
    </row>
    <row r="93" spans="1:12" x14ac:dyDescent="0.3">
      <c r="A93" s="80" t="e">
        <f>IF(DI_전체데이터!$AR94="A. 총체적과장형",DI_전체데이터!$AN94,NA())</f>
        <v>#N/A</v>
      </c>
      <c r="B93" s="80" t="e">
        <f>IF(DI_전체데이터!$AR94="A. 총체적과장형",DI_전체데이터!$Z94,NA())</f>
        <v>#N/A</v>
      </c>
      <c r="C93" s="80" t="e">
        <f>IF(DI_전체데이터!$AR94="B. 외부미화형",DI_전체데이터!$AN94,NA())</f>
        <v>#N/A</v>
      </c>
      <c r="D93" s="80" t="e">
        <f>IF(DI_전체데이터!$AR94="B. 외부미화형",DI_전체데이터!$Z94,NA())</f>
        <v>#N/A</v>
      </c>
      <c r="E93" s="80" t="e">
        <f>IF(DI_전체데이터!$AR94="C. 내부은폐형",DI_전체데이터!$AN94,NA())</f>
        <v>#N/A</v>
      </c>
      <c r="F93" s="80" t="e">
        <f>IF(DI_전체데이터!$AR94="C. 내부은폐형",DI_전체데이터!$Z94,NA())</f>
        <v>#N/A</v>
      </c>
      <c r="G93" s="80">
        <f>IF(DI_전체데이터!$AR94="D. 균형일치형",DI_전체데이터!$AN94,NA())</f>
        <v>-0.14343359234335024</v>
      </c>
      <c r="H93" s="80">
        <f>IF(DI_전체데이터!$AR94="D. 균형일치형",DI_전체데이터!$Z94,NA())</f>
        <v>3.333333333333333</v>
      </c>
      <c r="I93" s="80" t="e">
        <f>IF(DI_전체데이터!$AR94="E. 총체적과소형",DI_전체데이터!$AN94,NA())</f>
        <v>#N/A</v>
      </c>
      <c r="J93" s="80" t="e">
        <f>IF(DI_전체데이터!$AR94="E. 총체적과소형",DI_전체데이터!$Z94,NA())</f>
        <v>#N/A</v>
      </c>
      <c r="K93" s="80" t="e">
        <f>IF(DI_전체데이터!$AR94="F. ESG미성숙",DI_전체데이터!$AN94,NA())</f>
        <v>#N/A</v>
      </c>
      <c r="L93" s="80" t="e">
        <f>IF(DI_전체데이터!$AR94="F. ESG미성숙",DI_전체데이터!$Z94,NA())</f>
        <v>#N/A</v>
      </c>
    </row>
    <row r="94" spans="1:12" x14ac:dyDescent="0.3">
      <c r="A94" s="80" t="e">
        <f>IF(DI_전체데이터!$AR95="A. 총체적과장형",DI_전체데이터!$AN95,NA())</f>
        <v>#N/A</v>
      </c>
      <c r="B94" s="80" t="e">
        <f>IF(DI_전체데이터!$AR95="A. 총체적과장형",DI_전체데이터!$Z95,NA())</f>
        <v>#N/A</v>
      </c>
      <c r="C94" s="80" t="e">
        <f>IF(DI_전체데이터!$AR95="B. 외부미화형",DI_전체데이터!$AN95,NA())</f>
        <v>#N/A</v>
      </c>
      <c r="D94" s="80" t="e">
        <f>IF(DI_전체데이터!$AR95="B. 외부미화형",DI_전체데이터!$Z95,NA())</f>
        <v>#N/A</v>
      </c>
      <c r="E94" s="80" t="e">
        <f>IF(DI_전체데이터!$AR95="C. 내부은폐형",DI_전체데이터!$AN95,NA())</f>
        <v>#N/A</v>
      </c>
      <c r="F94" s="80" t="e">
        <f>IF(DI_전체데이터!$AR95="C. 내부은폐형",DI_전체데이터!$Z95,NA())</f>
        <v>#N/A</v>
      </c>
      <c r="G94" s="80">
        <f>IF(DI_전체데이터!$AR95="D. 균형일치형",DI_전체데이터!$AN95,NA())</f>
        <v>0.27081830258642492</v>
      </c>
      <c r="H94" s="80">
        <f>IF(DI_전체데이터!$AR95="D. 균형일치형",DI_전체데이터!$Z95,NA())</f>
        <v>3.0909090909090908</v>
      </c>
      <c r="I94" s="80" t="e">
        <f>IF(DI_전체데이터!$AR95="E. 총체적과소형",DI_전체데이터!$AN95,NA())</f>
        <v>#N/A</v>
      </c>
      <c r="J94" s="80" t="e">
        <f>IF(DI_전체데이터!$AR95="E. 총체적과소형",DI_전체데이터!$Z95,NA())</f>
        <v>#N/A</v>
      </c>
      <c r="K94" s="80" t="e">
        <f>IF(DI_전체데이터!$AR95="F. ESG미성숙",DI_전체데이터!$AN95,NA())</f>
        <v>#N/A</v>
      </c>
      <c r="L94" s="80" t="e">
        <f>IF(DI_전체데이터!$AR95="F. ESG미성숙",DI_전체데이터!$Z95,NA())</f>
        <v>#N/A</v>
      </c>
    </row>
    <row r="95" spans="1:12" x14ac:dyDescent="0.3">
      <c r="A95" s="80">
        <f>IF(DI_전체데이터!$AR96="A. 총체적과장형",DI_전체데이터!$AN96,NA())</f>
        <v>-2.5399715269394045</v>
      </c>
      <c r="B95" s="80">
        <f>IF(DI_전체데이터!$AR96="A. 총체적과장형",DI_전체데이터!$Z96,NA())</f>
        <v>1.5</v>
      </c>
      <c r="C95" s="80" t="e">
        <f>IF(DI_전체데이터!$AR96="B. 외부미화형",DI_전체데이터!$AN96,NA())</f>
        <v>#N/A</v>
      </c>
      <c r="D95" s="80" t="e">
        <f>IF(DI_전체데이터!$AR96="B. 외부미화형",DI_전체데이터!$Z96,NA())</f>
        <v>#N/A</v>
      </c>
      <c r="E95" s="80" t="e">
        <f>IF(DI_전체데이터!$AR96="C. 내부은폐형",DI_전체데이터!$AN96,NA())</f>
        <v>#N/A</v>
      </c>
      <c r="F95" s="80" t="e">
        <f>IF(DI_전체데이터!$AR96="C. 내부은폐형",DI_전체데이터!$Z96,NA())</f>
        <v>#N/A</v>
      </c>
      <c r="G95" s="80" t="e">
        <f>IF(DI_전체데이터!$AR96="D. 균형일치형",DI_전체데이터!$AN96,NA())</f>
        <v>#N/A</v>
      </c>
      <c r="H95" s="80" t="e">
        <f>IF(DI_전체데이터!$AR96="D. 균형일치형",DI_전체데이터!$Z96,NA())</f>
        <v>#N/A</v>
      </c>
      <c r="I95" s="80" t="e">
        <f>IF(DI_전체데이터!$AR96="E. 총체적과소형",DI_전체데이터!$AN96,NA())</f>
        <v>#N/A</v>
      </c>
      <c r="J95" s="80" t="e">
        <f>IF(DI_전체데이터!$AR96="E. 총체적과소형",DI_전체데이터!$Z96,NA())</f>
        <v>#N/A</v>
      </c>
      <c r="K95" s="80" t="e">
        <f>IF(DI_전체데이터!$AR96="F. ESG미성숙",DI_전체데이터!$AN96,NA())</f>
        <v>#N/A</v>
      </c>
      <c r="L95" s="80" t="e">
        <f>IF(DI_전체데이터!$AR96="F. ESG미성숙",DI_전체데이터!$Z96,NA())</f>
        <v>#N/A</v>
      </c>
    </row>
    <row r="96" spans="1:12" x14ac:dyDescent="0.3">
      <c r="A96" s="80" t="e">
        <f>IF(DI_전체데이터!$AR97="A. 총체적과장형",DI_전체데이터!$AN97,NA())</f>
        <v>#N/A</v>
      </c>
      <c r="B96" s="80" t="e">
        <f>IF(DI_전체데이터!$AR97="A. 총체적과장형",DI_전체데이터!$Z97,NA())</f>
        <v>#N/A</v>
      </c>
      <c r="C96" s="80">
        <f>IF(DI_전체데이터!$AR97="B. 외부미화형",DI_전체데이터!$AN97,NA())</f>
        <v>0.86739410313884491</v>
      </c>
      <c r="D96" s="80">
        <f>IF(DI_전체데이터!$AR97="B. 외부미화형",DI_전체데이터!$Z97,NA())</f>
        <v>3.4285714285714279</v>
      </c>
      <c r="E96" s="80" t="e">
        <f>IF(DI_전체데이터!$AR97="C. 내부은폐형",DI_전체데이터!$AN97,NA())</f>
        <v>#N/A</v>
      </c>
      <c r="F96" s="80" t="e">
        <f>IF(DI_전체데이터!$AR97="C. 내부은폐형",DI_전체데이터!$Z97,NA())</f>
        <v>#N/A</v>
      </c>
      <c r="G96" s="80" t="e">
        <f>IF(DI_전체데이터!$AR97="D. 균형일치형",DI_전체데이터!$AN97,NA())</f>
        <v>#N/A</v>
      </c>
      <c r="H96" s="80" t="e">
        <f>IF(DI_전체데이터!$AR97="D. 균형일치형",DI_전체데이터!$Z97,NA())</f>
        <v>#N/A</v>
      </c>
      <c r="I96" s="80" t="e">
        <f>IF(DI_전체데이터!$AR97="E. 총체적과소형",DI_전체데이터!$AN97,NA())</f>
        <v>#N/A</v>
      </c>
      <c r="J96" s="80" t="e">
        <f>IF(DI_전체데이터!$AR97="E. 총체적과소형",DI_전체데이터!$Z97,NA())</f>
        <v>#N/A</v>
      </c>
      <c r="K96" s="80" t="e">
        <f>IF(DI_전체데이터!$AR97="F. ESG미성숙",DI_전체데이터!$AN97,NA())</f>
        <v>#N/A</v>
      </c>
      <c r="L96" s="80" t="e">
        <f>IF(DI_전체데이터!$AR97="F. ESG미성숙",DI_전체데이터!$Z97,NA())</f>
        <v>#N/A</v>
      </c>
    </row>
    <row r="97" spans="1:12" x14ac:dyDescent="0.3">
      <c r="A97" s="80" t="e">
        <f>IF(DI_전체데이터!$AR98="A. 총체적과장형",DI_전체데이터!$AN98,NA())</f>
        <v>#N/A</v>
      </c>
      <c r="B97" s="80" t="e">
        <f>IF(DI_전체데이터!$AR98="A. 총체적과장형",DI_전체데이터!$Z98,NA())</f>
        <v>#N/A</v>
      </c>
      <c r="C97" s="80" t="e">
        <f>IF(DI_전체데이터!$AR98="B. 외부미화형",DI_전체데이터!$AN98,NA())</f>
        <v>#N/A</v>
      </c>
      <c r="D97" s="80" t="e">
        <f>IF(DI_전체데이터!$AR98="B. 외부미화형",DI_전체데이터!$Z98,NA())</f>
        <v>#N/A</v>
      </c>
      <c r="E97" s="80" t="e">
        <f>IF(DI_전체데이터!$AR98="C. 내부은폐형",DI_전체데이터!$AN98,NA())</f>
        <v>#N/A</v>
      </c>
      <c r="F97" s="80" t="e">
        <f>IF(DI_전체데이터!$AR98="C. 내부은폐형",DI_전체데이터!$Z98,NA())</f>
        <v>#N/A</v>
      </c>
      <c r="G97" s="80" t="e">
        <f>IF(DI_전체데이터!$AR98="D. 균형일치형",DI_전체데이터!$AN98,NA())</f>
        <v>#N/A</v>
      </c>
      <c r="H97" s="80" t="e">
        <f>IF(DI_전체데이터!$AR98="D. 균형일치형",DI_전체데이터!$Z98,NA())</f>
        <v>#N/A</v>
      </c>
      <c r="I97" s="80">
        <f>IF(DI_전체데이터!$AR98="E. 총체적과소형",DI_전체데이터!$AN98,NA())</f>
        <v>1.1197915572187176</v>
      </c>
      <c r="J97" s="80">
        <f>IF(DI_전체데이터!$AR98="E. 총체적과소형",DI_전체데이터!$Z98,NA())</f>
        <v>3.5714285714285721</v>
      </c>
      <c r="K97" s="80" t="e">
        <f>IF(DI_전체데이터!$AR98="F. ESG미성숙",DI_전체데이터!$AN98,NA())</f>
        <v>#N/A</v>
      </c>
      <c r="L97" s="80" t="e">
        <f>IF(DI_전체데이터!$AR98="F. ESG미성숙",DI_전체데이터!$Z98,NA())</f>
        <v>#N/A</v>
      </c>
    </row>
    <row r="98" spans="1:12" x14ac:dyDescent="0.3">
      <c r="A98" s="80" t="e">
        <f>IF(DI_전체데이터!$AR99="A. 총체적과장형",DI_전체데이터!$AN99,NA())</f>
        <v>#N/A</v>
      </c>
      <c r="B98" s="80" t="e">
        <f>IF(DI_전체데이터!$AR99="A. 총체적과장형",DI_전체데이터!$Z99,NA())</f>
        <v>#N/A</v>
      </c>
      <c r="C98" s="80" t="e">
        <f>IF(DI_전체데이터!$AR99="B. 외부미화형",DI_전체데이터!$AN99,NA())</f>
        <v>#N/A</v>
      </c>
      <c r="D98" s="80" t="e">
        <f>IF(DI_전체데이터!$AR99="B. 외부미화형",DI_전체데이터!$Z99,NA())</f>
        <v>#N/A</v>
      </c>
      <c r="E98" s="80" t="e">
        <f>IF(DI_전체데이터!$AR99="C. 내부은폐형",DI_전체데이터!$AN99,NA())</f>
        <v>#N/A</v>
      </c>
      <c r="F98" s="80" t="e">
        <f>IF(DI_전체데이터!$AR99="C. 내부은폐형",DI_전체데이터!$Z99,NA())</f>
        <v>#N/A</v>
      </c>
      <c r="G98" s="80">
        <f>IF(DI_전체데이터!$AR99="D. 균형일치형",DI_전체데이터!$AN99,NA())</f>
        <v>1.0989892519213971</v>
      </c>
      <c r="H98" s="80">
        <f>IF(DI_전체데이터!$AR99="D. 균형일치형",DI_전체데이터!$Z99,NA())</f>
        <v>3</v>
      </c>
      <c r="I98" s="80" t="e">
        <f>IF(DI_전체데이터!$AR99="E. 총체적과소형",DI_전체데이터!$AN99,NA())</f>
        <v>#N/A</v>
      </c>
      <c r="J98" s="80" t="e">
        <f>IF(DI_전체데이터!$AR99="E. 총체적과소형",DI_전체데이터!$Z99,NA())</f>
        <v>#N/A</v>
      </c>
      <c r="K98" s="80" t="e">
        <f>IF(DI_전체데이터!$AR99="F. ESG미성숙",DI_전체데이터!$AN99,NA())</f>
        <v>#N/A</v>
      </c>
      <c r="L98" s="80" t="e">
        <f>IF(DI_전체데이터!$AR99="F. ESG미성숙",DI_전체데이터!$Z99,NA())</f>
        <v>#N/A</v>
      </c>
    </row>
    <row r="99" spans="1:12" x14ac:dyDescent="0.3">
      <c r="A99" s="80" t="e">
        <f>IF(DI_전체데이터!$AR100="A. 총체적과장형",DI_전체데이터!$AN100,NA())</f>
        <v>#N/A</v>
      </c>
      <c r="B99" s="80" t="e">
        <f>IF(DI_전체데이터!$AR100="A. 총체적과장형",DI_전체데이터!$Z100,NA())</f>
        <v>#N/A</v>
      </c>
      <c r="C99" s="80" t="e">
        <f>IF(DI_전체데이터!$AR100="B. 외부미화형",DI_전체데이터!$AN100,NA())</f>
        <v>#N/A</v>
      </c>
      <c r="D99" s="80" t="e">
        <f>IF(DI_전체데이터!$AR100="B. 외부미화형",DI_전체데이터!$Z100,NA())</f>
        <v>#N/A</v>
      </c>
      <c r="E99" s="80" t="e">
        <f>IF(DI_전체데이터!$AR100="C. 내부은폐형",DI_전체데이터!$AN100,NA())</f>
        <v>#N/A</v>
      </c>
      <c r="F99" s="80" t="e">
        <f>IF(DI_전체데이터!$AR100="C. 내부은폐형",DI_전체데이터!$Z100,NA())</f>
        <v>#N/A</v>
      </c>
      <c r="G99" s="80">
        <f>IF(DI_전체데이터!$AR100="D. 균형일치형",DI_전체데이터!$AN100,NA())</f>
        <v>-0.17306475123814247</v>
      </c>
      <c r="H99" s="80">
        <f>IF(DI_전체데이터!$AR100="D. 균형일치형",DI_전체데이터!$Z100,NA())</f>
        <v>2.5769230769230771</v>
      </c>
      <c r="I99" s="80" t="e">
        <f>IF(DI_전체데이터!$AR100="E. 총체적과소형",DI_전체데이터!$AN100,NA())</f>
        <v>#N/A</v>
      </c>
      <c r="J99" s="80" t="e">
        <f>IF(DI_전체데이터!$AR100="E. 총체적과소형",DI_전체데이터!$Z100,NA())</f>
        <v>#N/A</v>
      </c>
      <c r="K99" s="80" t="e">
        <f>IF(DI_전체데이터!$AR100="F. ESG미성숙",DI_전체데이터!$AN100,NA())</f>
        <v>#N/A</v>
      </c>
      <c r="L99" s="80" t="e">
        <f>IF(DI_전체데이터!$AR100="F. ESG미성숙",DI_전체데이터!$Z100,NA())</f>
        <v>#N/A</v>
      </c>
    </row>
    <row r="100" spans="1:12" x14ac:dyDescent="0.3">
      <c r="A100" s="80" t="e">
        <f>IF(DI_전체데이터!$AR101="A. 총체적과장형",DI_전체데이터!$AN101,NA())</f>
        <v>#N/A</v>
      </c>
      <c r="B100" s="80" t="e">
        <f>IF(DI_전체데이터!$AR101="A. 총체적과장형",DI_전체데이터!$Z101,NA())</f>
        <v>#N/A</v>
      </c>
      <c r="C100" s="80" t="e">
        <f>IF(DI_전체데이터!$AR101="B. 외부미화형",DI_전체데이터!$AN101,NA())</f>
        <v>#N/A</v>
      </c>
      <c r="D100" s="80" t="e">
        <f>IF(DI_전체데이터!$AR101="B. 외부미화형",DI_전체데이터!$Z101,NA())</f>
        <v>#N/A</v>
      </c>
      <c r="E100" s="80" t="e">
        <f>IF(DI_전체데이터!$AR101="C. 내부은폐형",DI_전체데이터!$AN101,NA())</f>
        <v>#N/A</v>
      </c>
      <c r="F100" s="80" t="e">
        <f>IF(DI_전체데이터!$AR101="C. 내부은폐형",DI_전체데이터!$Z101,NA())</f>
        <v>#N/A</v>
      </c>
      <c r="G100" s="80" t="e">
        <f>IF(DI_전체데이터!$AR101="D. 균형일치형",DI_전체데이터!$AN101,NA())</f>
        <v>#N/A</v>
      </c>
      <c r="H100" s="80" t="e">
        <f>IF(DI_전체데이터!$AR101="D. 균형일치형",DI_전체데이터!$Z101,NA())</f>
        <v>#N/A</v>
      </c>
      <c r="I100" s="80">
        <f>IF(DI_전체데이터!$AR101="E. 총체적과소형",DI_전체데이터!$AN101,NA())</f>
        <v>0.62425139428290954</v>
      </c>
      <c r="J100" s="80">
        <f>IF(DI_전체데이터!$AR101="E. 총체적과소형",DI_전체데이터!$Z101,NA())</f>
        <v>2.8421052631578951</v>
      </c>
      <c r="K100" s="80" t="e">
        <f>IF(DI_전체데이터!$AR101="F. ESG미성숙",DI_전체데이터!$AN101,NA())</f>
        <v>#N/A</v>
      </c>
      <c r="L100" s="80" t="e">
        <f>IF(DI_전체데이터!$AR101="F. ESG미성숙",DI_전체데이터!$Z101,NA())</f>
        <v>#N/A</v>
      </c>
    </row>
    <row r="101" spans="1:12" x14ac:dyDescent="0.3">
      <c r="A101" s="80" t="e">
        <f>IF(DI_전체데이터!$AR102="A. 총체적과장형",DI_전체데이터!$AN102,NA())</f>
        <v>#N/A</v>
      </c>
      <c r="B101" s="80" t="e">
        <f>IF(DI_전체데이터!$AR102="A. 총체적과장형",DI_전체데이터!$Z102,NA())</f>
        <v>#N/A</v>
      </c>
      <c r="C101" s="80" t="e">
        <f>IF(DI_전체데이터!$AR102="B. 외부미화형",DI_전체데이터!$AN102,NA())</f>
        <v>#N/A</v>
      </c>
      <c r="D101" s="80" t="e">
        <f>IF(DI_전체데이터!$AR102="B. 외부미화형",DI_전체데이터!$Z102,NA())</f>
        <v>#N/A</v>
      </c>
      <c r="E101" s="80" t="e">
        <f>IF(DI_전체데이터!$AR102="C. 내부은폐형",DI_전체데이터!$AN102,NA())</f>
        <v>#N/A</v>
      </c>
      <c r="F101" s="80" t="e">
        <f>IF(DI_전체데이터!$AR102="C. 내부은폐형",DI_전체데이터!$Z102,NA())</f>
        <v>#N/A</v>
      </c>
      <c r="G101" s="80" t="e">
        <f>IF(DI_전체데이터!$AR102="D. 균형일치형",DI_전체데이터!$AN102,NA())</f>
        <v>#N/A</v>
      </c>
      <c r="H101" s="80" t="e">
        <f>IF(DI_전체데이터!$AR102="D. 균형일치형",DI_전체데이터!$Z102,NA())</f>
        <v>#N/A</v>
      </c>
      <c r="I101" s="80">
        <f>IF(DI_전체데이터!$AR102="E. 총체적과소형",DI_전체데이터!$AN102,NA())</f>
        <v>1.2297141692421394</v>
      </c>
      <c r="J101" s="80">
        <f>IF(DI_전체데이터!$AR102="E. 총체적과소형",DI_전체데이터!$Z102,NA())</f>
        <v>3.043478260869565</v>
      </c>
      <c r="K101" s="80" t="e">
        <f>IF(DI_전체데이터!$AR102="F. ESG미성숙",DI_전체데이터!$AN102,NA())</f>
        <v>#N/A</v>
      </c>
      <c r="L101" s="80" t="e">
        <f>IF(DI_전체데이터!$AR102="F. ESG미성숙",DI_전체데이터!$Z102,NA())</f>
        <v>#N/A</v>
      </c>
    </row>
    <row r="102" spans="1:12" x14ac:dyDescent="0.3">
      <c r="A102" s="80" t="e">
        <f>IF(DI_전체데이터!$AR103="A. 총체적과장형",DI_전체데이터!$AN103,NA())</f>
        <v>#N/A</v>
      </c>
      <c r="B102" s="80" t="e">
        <f>IF(DI_전체데이터!$AR103="A. 총체적과장형",DI_전체데이터!$Z103,NA())</f>
        <v>#N/A</v>
      </c>
      <c r="C102" s="80" t="e">
        <f>IF(DI_전체데이터!$AR103="B. 외부미화형",DI_전체데이터!$AN103,NA())</f>
        <v>#N/A</v>
      </c>
      <c r="D102" s="80" t="e">
        <f>IF(DI_전체데이터!$AR103="B. 외부미화형",DI_전체데이터!$Z103,NA())</f>
        <v>#N/A</v>
      </c>
      <c r="E102" s="80" t="e">
        <f>IF(DI_전체데이터!$AR103="C. 내부은폐형",DI_전체데이터!$AN103,NA())</f>
        <v>#N/A</v>
      </c>
      <c r="F102" s="80" t="e">
        <f>IF(DI_전체데이터!$AR103="C. 내부은폐형",DI_전체데이터!$Z103,NA())</f>
        <v>#N/A</v>
      </c>
      <c r="G102" s="80" t="e">
        <f>IF(DI_전체데이터!$AR103="D. 균형일치형",DI_전체데이터!$AN103,NA())</f>
        <v>#N/A</v>
      </c>
      <c r="H102" s="80" t="e">
        <f>IF(DI_전체데이터!$AR103="D. 균형일치형",DI_전체데이터!$Z103,NA())</f>
        <v>#N/A</v>
      </c>
      <c r="I102" s="80">
        <f>IF(DI_전체데이터!$AR103="E. 총체적과소형",DI_전체데이터!$AN103,NA())</f>
        <v>1.8001703910163589</v>
      </c>
      <c r="J102" s="80">
        <f>IF(DI_전체데이터!$AR103="E. 총체적과소형",DI_전체데이터!$Z103,NA())</f>
        <v>3.2727272727272729</v>
      </c>
      <c r="K102" s="80" t="e">
        <f>IF(DI_전체데이터!$AR103="F. ESG미성숙",DI_전체데이터!$AN103,NA())</f>
        <v>#N/A</v>
      </c>
      <c r="L102" s="80" t="e">
        <f>IF(DI_전체데이터!$AR103="F. ESG미성숙",DI_전체데이터!$Z103,NA())</f>
        <v>#N/A</v>
      </c>
    </row>
    <row r="103" spans="1:12" x14ac:dyDescent="0.3">
      <c r="A103" s="80" t="e">
        <f>IF(DI_전체데이터!$AR104="A. 총체적과장형",DI_전체데이터!$AN104,NA())</f>
        <v>#N/A</v>
      </c>
      <c r="B103" s="80" t="e">
        <f>IF(DI_전체데이터!$AR104="A. 총체적과장형",DI_전체데이터!$Z104,NA())</f>
        <v>#N/A</v>
      </c>
      <c r="C103" s="80" t="e">
        <f>IF(DI_전체데이터!$AR104="B. 외부미화형",DI_전체데이터!$AN104,NA())</f>
        <v>#N/A</v>
      </c>
      <c r="D103" s="80" t="e">
        <f>IF(DI_전체데이터!$AR104="B. 외부미화형",DI_전체데이터!$Z104,NA())</f>
        <v>#N/A</v>
      </c>
      <c r="E103" s="80" t="e">
        <f>IF(DI_전체데이터!$AR104="C. 내부은폐형",DI_전체데이터!$AN104,NA())</f>
        <v>#N/A</v>
      </c>
      <c r="F103" s="80" t="e">
        <f>IF(DI_전체데이터!$AR104="C. 내부은폐형",DI_전체데이터!$Z104,NA())</f>
        <v>#N/A</v>
      </c>
      <c r="G103" s="80" t="e">
        <f>IF(DI_전체데이터!$AR104="D. 균형일치형",DI_전체데이터!$AN104,NA())</f>
        <v>#N/A</v>
      </c>
      <c r="H103" s="80" t="e">
        <f>IF(DI_전체데이터!$AR104="D. 균형일치형",DI_전체데이터!$Z104,NA())</f>
        <v>#N/A</v>
      </c>
      <c r="I103" s="80">
        <f>IF(DI_전체데이터!$AR104="E. 총체적과소형",DI_전체데이터!$AN104,NA())</f>
        <v>1.9823930030392116</v>
      </c>
      <c r="J103" s="80">
        <f>IF(DI_전체데이터!$AR104="E. 총체적과소형",DI_전체데이터!$Z104,NA())</f>
        <v>3.333333333333333</v>
      </c>
      <c r="K103" s="80" t="e">
        <f>IF(DI_전체데이터!$AR104="F. ESG미성숙",DI_전체데이터!$AN104,NA())</f>
        <v>#N/A</v>
      </c>
      <c r="L103" s="80" t="e">
        <f>IF(DI_전체데이터!$AR104="F. ESG미성숙",DI_전체데이터!$Z104,NA())</f>
        <v>#N/A</v>
      </c>
    </row>
    <row r="104" spans="1:12" x14ac:dyDescent="0.3">
      <c r="A104" s="80" t="e">
        <f>IF(DI_전체데이터!$AR105="A. 총체적과장형",DI_전체데이터!$AN105,NA())</f>
        <v>#N/A</v>
      </c>
      <c r="B104" s="80" t="e">
        <f>IF(DI_전체데이터!$AR105="A. 총체적과장형",DI_전체데이터!$Z105,NA())</f>
        <v>#N/A</v>
      </c>
      <c r="C104" s="80" t="e">
        <f>IF(DI_전체데이터!$AR105="B. 외부미화형",DI_전체데이터!$AN105,NA())</f>
        <v>#N/A</v>
      </c>
      <c r="D104" s="80" t="e">
        <f>IF(DI_전체데이터!$AR105="B. 외부미화형",DI_전체데이터!$Z105,NA())</f>
        <v>#N/A</v>
      </c>
      <c r="E104" s="80" t="e">
        <f>IF(DI_전체데이터!$AR105="C. 내부은폐형",DI_전체데이터!$AN105,NA())</f>
        <v>#N/A</v>
      </c>
      <c r="F104" s="80" t="e">
        <f>IF(DI_전체데이터!$AR105="C. 내부은폐형",DI_전체데이터!$Z105,NA())</f>
        <v>#N/A</v>
      </c>
      <c r="G104" s="80" t="e">
        <f>IF(DI_전체데이터!$AR105="D. 균형일치형",DI_전체데이터!$AN105,NA())</f>
        <v>#N/A</v>
      </c>
      <c r="H104" s="80" t="e">
        <f>IF(DI_전체데이터!$AR105="D. 균형일치형",DI_전체데이터!$Z105,NA())</f>
        <v>#N/A</v>
      </c>
      <c r="I104" s="80">
        <f>IF(DI_전체데이터!$AR105="E. 총체적과소형",DI_전체데이터!$AN105,NA())</f>
        <v>3.0848398057774808</v>
      </c>
      <c r="J104" s="80">
        <f>IF(DI_전체데이터!$AR105="E. 총체적과소형",DI_전체데이터!$Z105,NA())</f>
        <v>3.7</v>
      </c>
      <c r="K104" s="80" t="e">
        <f>IF(DI_전체데이터!$AR105="F. ESG미성숙",DI_전체데이터!$AN105,NA())</f>
        <v>#N/A</v>
      </c>
      <c r="L104" s="80" t="e">
        <f>IF(DI_전체데이터!$AR105="F. ESG미성숙",DI_전체데이터!$Z105,NA())</f>
        <v>#N/A</v>
      </c>
    </row>
    <row r="105" spans="1:12" x14ac:dyDescent="0.3">
      <c r="A105" s="80" t="e">
        <f>IF(DI_전체데이터!$AR106="A. 총체적과장형",DI_전체데이터!$AN106,NA())</f>
        <v>#N/A</v>
      </c>
      <c r="B105" s="80" t="e">
        <f>IF(DI_전체데이터!$AR106="A. 총체적과장형",DI_전체데이터!$Z106,NA())</f>
        <v>#N/A</v>
      </c>
      <c r="C105" s="80" t="e">
        <f>IF(DI_전체데이터!$AR106="B. 외부미화형",DI_전체데이터!$AN106,NA())</f>
        <v>#N/A</v>
      </c>
      <c r="D105" s="80" t="e">
        <f>IF(DI_전체데이터!$AR106="B. 외부미화형",DI_전체데이터!$Z106,NA())</f>
        <v>#N/A</v>
      </c>
      <c r="E105" s="80" t="e">
        <f>IF(DI_전체데이터!$AR106="C. 내부은폐형",DI_전체데이터!$AN106,NA())</f>
        <v>#N/A</v>
      </c>
      <c r="F105" s="80" t="e">
        <f>IF(DI_전체데이터!$AR106="C. 내부은폐형",DI_전체데이터!$Z106,NA())</f>
        <v>#N/A</v>
      </c>
      <c r="G105" s="80" t="e">
        <f>IF(DI_전체데이터!$AR106="D. 균형일치형",DI_전체데이터!$AN106,NA())</f>
        <v>#N/A</v>
      </c>
      <c r="H105" s="80" t="e">
        <f>IF(DI_전체데이터!$AR106="D. 균형일치형",DI_전체데이터!$Z106,NA())</f>
        <v>#N/A</v>
      </c>
      <c r="I105" s="80">
        <f>IF(DI_전체데이터!$AR106="E. 총체적과소형",DI_전체데이터!$AN106,NA())</f>
        <v>2.2687428219322672</v>
      </c>
      <c r="J105" s="80">
        <f>IF(DI_전체데이터!$AR106="E. 총체적과소형",DI_전체데이터!$Z106,NA())</f>
        <v>3.4285714285714279</v>
      </c>
      <c r="K105" s="80" t="e">
        <f>IF(DI_전체데이터!$AR106="F. ESG미성숙",DI_전체데이터!$AN106,NA())</f>
        <v>#N/A</v>
      </c>
      <c r="L105" s="80" t="e">
        <f>IF(DI_전체데이터!$AR106="F. ESG미성숙",DI_전체데이터!$Z106,NA())</f>
        <v>#N/A</v>
      </c>
    </row>
    <row r="106" spans="1:12" x14ac:dyDescent="0.3">
      <c r="A106" s="80">
        <f>IF(DI_전체데이터!$AR107="A. 총체적과장형",DI_전체데이터!$AN107,NA())</f>
        <v>-0.7131729083013072</v>
      </c>
      <c r="B106" s="80">
        <f>IF(DI_전체데이터!$AR107="A. 총체적과장형",DI_전체데이터!$Z107,NA())</f>
        <v>3.2222222222222219</v>
      </c>
      <c r="C106" s="80" t="e">
        <f>IF(DI_전체데이터!$AR107="B. 외부미화형",DI_전체데이터!$AN107,NA())</f>
        <v>#N/A</v>
      </c>
      <c r="D106" s="80" t="e">
        <f>IF(DI_전체데이터!$AR107="B. 외부미화형",DI_전체데이터!$Z107,NA())</f>
        <v>#N/A</v>
      </c>
      <c r="E106" s="80" t="e">
        <f>IF(DI_전체데이터!$AR107="C. 내부은폐형",DI_전체데이터!$AN107,NA())</f>
        <v>#N/A</v>
      </c>
      <c r="F106" s="80" t="e">
        <f>IF(DI_전체데이터!$AR107="C. 내부은폐형",DI_전체데이터!$Z107,NA())</f>
        <v>#N/A</v>
      </c>
      <c r="G106" s="80" t="e">
        <f>IF(DI_전체데이터!$AR107="D. 균형일치형",DI_전체데이터!$AN107,NA())</f>
        <v>#N/A</v>
      </c>
      <c r="H106" s="80" t="e">
        <f>IF(DI_전체데이터!$AR107="D. 균형일치형",DI_전체데이터!$Z107,NA())</f>
        <v>#N/A</v>
      </c>
      <c r="I106" s="80" t="e">
        <f>IF(DI_전체데이터!$AR107="E. 총체적과소형",DI_전체데이터!$AN107,NA())</f>
        <v>#N/A</v>
      </c>
      <c r="J106" s="80" t="e">
        <f>IF(DI_전체데이터!$AR107="E. 총체적과소형",DI_전체데이터!$Z107,NA())</f>
        <v>#N/A</v>
      </c>
      <c r="K106" s="80" t="e">
        <f>IF(DI_전체데이터!$AR107="F. ESG미성숙",DI_전체데이터!$AN107,NA())</f>
        <v>#N/A</v>
      </c>
      <c r="L106" s="80" t="e">
        <f>IF(DI_전체데이터!$AR107="F. ESG미성숙",DI_전체데이터!$Z107,NA())</f>
        <v>#N/A</v>
      </c>
    </row>
    <row r="107" spans="1:12" x14ac:dyDescent="0.3">
      <c r="A107" s="80" t="e">
        <f>IF(DI_전체데이터!$AR108="A. 총체적과장형",DI_전체데이터!$AN108,NA())</f>
        <v>#N/A</v>
      </c>
      <c r="B107" s="80" t="e">
        <f>IF(DI_전체데이터!$AR108="A. 총체적과장형",DI_전체데이터!$Z108,NA())</f>
        <v>#N/A</v>
      </c>
      <c r="C107" s="80">
        <f>IF(DI_전체데이터!$AR108="B. 외부미화형",DI_전체데이터!$AN108,NA())</f>
        <v>0.56417187205497699</v>
      </c>
      <c r="D107" s="80">
        <f>IF(DI_전체데이터!$AR108="B. 외부미화형",DI_전체데이터!$Z108,NA())</f>
        <v>3.6470588235294121</v>
      </c>
      <c r="E107" s="80" t="e">
        <f>IF(DI_전체데이터!$AR108="C. 내부은폐형",DI_전체데이터!$AN108,NA())</f>
        <v>#N/A</v>
      </c>
      <c r="F107" s="80" t="e">
        <f>IF(DI_전체데이터!$AR108="C. 내부은폐형",DI_전체데이터!$Z108,NA())</f>
        <v>#N/A</v>
      </c>
      <c r="G107" s="80" t="e">
        <f>IF(DI_전체데이터!$AR108="D. 균형일치형",DI_전체데이터!$AN108,NA())</f>
        <v>#N/A</v>
      </c>
      <c r="H107" s="80" t="e">
        <f>IF(DI_전체데이터!$AR108="D. 균형일치형",DI_전체데이터!$Z108,NA())</f>
        <v>#N/A</v>
      </c>
      <c r="I107" s="80" t="e">
        <f>IF(DI_전체데이터!$AR108="E. 총체적과소형",DI_전체데이터!$AN108,NA())</f>
        <v>#N/A</v>
      </c>
      <c r="J107" s="80" t="e">
        <f>IF(DI_전체데이터!$AR108="E. 총체적과소형",DI_전체데이터!$Z108,NA())</f>
        <v>#N/A</v>
      </c>
      <c r="K107" s="80" t="e">
        <f>IF(DI_전체데이터!$AR108="F. ESG미성숙",DI_전체데이터!$AN108,NA())</f>
        <v>#N/A</v>
      </c>
      <c r="L107" s="80" t="e">
        <f>IF(DI_전체데이터!$AR108="F. ESG미성숙",DI_전체데이터!$Z108,NA())</f>
        <v>#N/A</v>
      </c>
    </row>
    <row r="108" spans="1:12" x14ac:dyDescent="0.3">
      <c r="A108" s="80">
        <f>IF(DI_전체데이터!$AR109="A. 총체적과장형",DI_전체데이터!$AN109,NA())</f>
        <v>-0.91875739366042264</v>
      </c>
      <c r="B108" s="80">
        <f>IF(DI_전체데이터!$AR109="A. 총체적과장형",DI_전체데이터!$Z109,NA())</f>
        <v>3.1538461538461542</v>
      </c>
      <c r="C108" s="80" t="e">
        <f>IF(DI_전체데이터!$AR109="B. 외부미화형",DI_전체데이터!$AN109,NA())</f>
        <v>#N/A</v>
      </c>
      <c r="D108" s="80" t="e">
        <f>IF(DI_전체데이터!$AR109="B. 외부미화형",DI_전체데이터!$Z109,NA())</f>
        <v>#N/A</v>
      </c>
      <c r="E108" s="80" t="e">
        <f>IF(DI_전체데이터!$AR109="C. 내부은폐형",DI_전체데이터!$AN109,NA())</f>
        <v>#N/A</v>
      </c>
      <c r="F108" s="80" t="e">
        <f>IF(DI_전체데이터!$AR109="C. 내부은폐형",DI_전체데이터!$Z109,NA())</f>
        <v>#N/A</v>
      </c>
      <c r="G108" s="80" t="e">
        <f>IF(DI_전체데이터!$AR109="D. 균형일치형",DI_전체데이터!$AN109,NA())</f>
        <v>#N/A</v>
      </c>
      <c r="H108" s="80" t="e">
        <f>IF(DI_전체데이터!$AR109="D. 균형일치형",DI_전체데이터!$Z109,NA())</f>
        <v>#N/A</v>
      </c>
      <c r="I108" s="80" t="e">
        <f>IF(DI_전체데이터!$AR109="E. 총체적과소형",DI_전체데이터!$AN109,NA())</f>
        <v>#N/A</v>
      </c>
      <c r="J108" s="80" t="e">
        <f>IF(DI_전체데이터!$AR109="E. 총체적과소형",DI_전체데이터!$Z109,NA())</f>
        <v>#N/A</v>
      </c>
      <c r="K108" s="80" t="e">
        <f>IF(DI_전체데이터!$AR109="F. ESG미성숙",DI_전체데이터!$AN109,NA())</f>
        <v>#N/A</v>
      </c>
      <c r="L108" s="80" t="e">
        <f>IF(DI_전체데이터!$AR109="F. ESG미성숙",DI_전체데이터!$Z109,NA())</f>
        <v>#N/A</v>
      </c>
    </row>
    <row r="109" spans="1:12" x14ac:dyDescent="0.3">
      <c r="A109" s="80" t="e">
        <f>IF(DI_전체데이터!$AR110="A. 총체적과장형",DI_전체데이터!$AN110,NA())</f>
        <v>#N/A</v>
      </c>
      <c r="B109" s="80" t="e">
        <f>IF(DI_전체데이터!$AR110="A. 총체적과장형",DI_전체데이터!$Z110,NA())</f>
        <v>#N/A</v>
      </c>
      <c r="C109" s="80" t="e">
        <f>IF(DI_전체데이터!$AR110="B. 외부미화형",DI_전체데이터!$AN110,NA())</f>
        <v>#N/A</v>
      </c>
      <c r="D109" s="80" t="e">
        <f>IF(DI_전체데이터!$AR110="B. 외부미화형",DI_전체데이터!$Z110,NA())</f>
        <v>#N/A</v>
      </c>
      <c r="E109" s="80" t="e">
        <f>IF(DI_전체데이터!$AR110="C. 내부은폐형",DI_전체데이터!$AN110,NA())</f>
        <v>#N/A</v>
      </c>
      <c r="F109" s="80" t="e">
        <f>IF(DI_전체데이터!$AR110="C. 내부은폐형",DI_전체데이터!$Z110,NA())</f>
        <v>#N/A</v>
      </c>
      <c r="G109" s="80">
        <f>IF(DI_전체데이터!$AR110="D. 균형일치형",DI_전체데이터!$AN110,NA())</f>
        <v>0.25868102248724822</v>
      </c>
      <c r="H109" s="80">
        <f>IF(DI_전체데이터!$AR110="D. 균형일치형",DI_전체데이터!$Z110,NA())</f>
        <v>3.545454545454545</v>
      </c>
      <c r="I109" s="80" t="e">
        <f>IF(DI_전체데이터!$AR110="E. 총체적과소형",DI_전체데이터!$AN110,NA())</f>
        <v>#N/A</v>
      </c>
      <c r="J109" s="80" t="e">
        <f>IF(DI_전체데이터!$AR110="E. 총체적과소형",DI_전체데이터!$Z110,NA())</f>
        <v>#N/A</v>
      </c>
      <c r="K109" s="80" t="e">
        <f>IF(DI_전체데이터!$AR110="F. ESG미성숙",DI_전체데이터!$AN110,NA())</f>
        <v>#N/A</v>
      </c>
      <c r="L109" s="80" t="e">
        <f>IF(DI_전체데이터!$AR110="F. ESG미성숙",DI_전체데이터!$Z110,NA())</f>
        <v>#N/A</v>
      </c>
    </row>
    <row r="110" spans="1:12" x14ac:dyDescent="0.3">
      <c r="A110" s="80" t="e">
        <f>IF(DI_전체데이터!$AR111="A. 총체적과장형",DI_전체데이터!$AN111,NA())</f>
        <v>#N/A</v>
      </c>
      <c r="B110" s="80" t="e">
        <f>IF(DI_전체데이터!$AR111="A. 총체적과장형",DI_전체데이터!$Z111,NA())</f>
        <v>#N/A</v>
      </c>
      <c r="C110" s="80">
        <f>IF(DI_전체데이터!$AR111="B. 외부미화형",DI_전체데이터!$AN111,NA())</f>
        <v>0.95381218021047054</v>
      </c>
      <c r="D110" s="80">
        <f>IF(DI_전체데이터!$AR111="B. 외부미화형",DI_전체데이터!$Z111,NA())</f>
        <v>4</v>
      </c>
      <c r="E110" s="80" t="e">
        <f>IF(DI_전체데이터!$AR111="C. 내부은폐형",DI_전체데이터!$AN111,NA())</f>
        <v>#N/A</v>
      </c>
      <c r="F110" s="80" t="e">
        <f>IF(DI_전체데이터!$AR111="C. 내부은폐형",DI_전체데이터!$Z111,NA())</f>
        <v>#N/A</v>
      </c>
      <c r="G110" s="80" t="e">
        <f>IF(DI_전체데이터!$AR111="D. 균형일치형",DI_전체데이터!$AN111,NA())</f>
        <v>#N/A</v>
      </c>
      <c r="H110" s="80" t="e">
        <f>IF(DI_전체데이터!$AR111="D. 균형일치형",DI_전체데이터!$Z111,NA())</f>
        <v>#N/A</v>
      </c>
      <c r="I110" s="80" t="e">
        <f>IF(DI_전체데이터!$AR111="E. 총체적과소형",DI_전체데이터!$AN111,NA())</f>
        <v>#N/A</v>
      </c>
      <c r="J110" s="80" t="e">
        <f>IF(DI_전체데이터!$AR111="E. 총체적과소형",DI_전체데이터!$Z111,NA())</f>
        <v>#N/A</v>
      </c>
      <c r="K110" s="80" t="e">
        <f>IF(DI_전체데이터!$AR111="F. ESG미성숙",DI_전체데이터!$AN111,NA())</f>
        <v>#N/A</v>
      </c>
      <c r="L110" s="80" t="e">
        <f>IF(DI_전체데이터!$AR111="F. ESG미성숙",DI_전체데이터!$Z111,NA())</f>
        <v>#N/A</v>
      </c>
    </row>
    <row r="111" spans="1:12" x14ac:dyDescent="0.3">
      <c r="A111" s="80" t="e">
        <f>IF(DI_전체데이터!$AR112="A. 총체적과장형",DI_전체데이터!$AN112,NA())</f>
        <v>#N/A</v>
      </c>
      <c r="B111" s="80" t="e">
        <f>IF(DI_전체데이터!$AR112="A. 총체적과장형",DI_전체데이터!$Z112,NA())</f>
        <v>#N/A</v>
      </c>
      <c r="C111" s="80">
        <f>IF(DI_전체데이터!$AR112="B. 외부미화형",DI_전체데이터!$AN112,NA())</f>
        <v>0.95381218021047054</v>
      </c>
      <c r="D111" s="80">
        <f>IF(DI_전체데이터!$AR112="B. 외부미화형",DI_전체데이터!$Z112,NA())</f>
        <v>4</v>
      </c>
      <c r="E111" s="80" t="e">
        <f>IF(DI_전체데이터!$AR112="C. 내부은폐형",DI_전체데이터!$AN112,NA())</f>
        <v>#N/A</v>
      </c>
      <c r="F111" s="80" t="e">
        <f>IF(DI_전체데이터!$AR112="C. 내부은폐형",DI_전체데이터!$Z112,NA())</f>
        <v>#N/A</v>
      </c>
      <c r="G111" s="80" t="e">
        <f>IF(DI_전체데이터!$AR112="D. 균형일치형",DI_전체데이터!$AN112,NA())</f>
        <v>#N/A</v>
      </c>
      <c r="H111" s="80" t="e">
        <f>IF(DI_전체데이터!$AR112="D. 균형일치형",DI_전체데이터!$Z112,NA())</f>
        <v>#N/A</v>
      </c>
      <c r="I111" s="80" t="e">
        <f>IF(DI_전체데이터!$AR112="E. 총체적과소형",DI_전체데이터!$AN112,NA())</f>
        <v>#N/A</v>
      </c>
      <c r="J111" s="80" t="e">
        <f>IF(DI_전체데이터!$AR112="E. 총체적과소형",DI_전체데이터!$Z112,NA())</f>
        <v>#N/A</v>
      </c>
      <c r="K111" s="80" t="e">
        <f>IF(DI_전체데이터!$AR112="F. ESG미성숙",DI_전체데이터!$AN112,NA())</f>
        <v>#N/A</v>
      </c>
      <c r="L111" s="80" t="e">
        <f>IF(DI_전체데이터!$AR112="F. ESG미성숙",DI_전체데이터!$Z112,NA())</f>
        <v>#N/A</v>
      </c>
    </row>
    <row r="112" spans="1:12" x14ac:dyDescent="0.3">
      <c r="A112" s="80" t="e">
        <f>IF(DI_전체데이터!$AR113="A. 총체적과장형",DI_전체데이터!$AN113,NA())</f>
        <v>#N/A</v>
      </c>
      <c r="B112" s="80" t="e">
        <f>IF(DI_전체데이터!$AR113="A. 총체적과장형",DI_전체데이터!$Z113,NA())</f>
        <v>#N/A</v>
      </c>
      <c r="C112" s="80" t="e">
        <f>IF(DI_전체데이터!$AR113="B. 외부미화형",DI_전체데이터!$AN113,NA())</f>
        <v>#N/A</v>
      </c>
      <c r="D112" s="80" t="e">
        <f>IF(DI_전체데이터!$AR113="B. 외부미화형",DI_전체데이터!$Z113,NA())</f>
        <v>#N/A</v>
      </c>
      <c r="E112" s="80" t="e">
        <f>IF(DI_전체데이터!$AR113="C. 내부은폐형",DI_전체데이터!$AN113,NA())</f>
        <v>#N/A</v>
      </c>
      <c r="F112" s="80" t="e">
        <f>IF(DI_전체데이터!$AR113="C. 내부은폐형",DI_전체데이터!$Z113,NA())</f>
        <v>#N/A</v>
      </c>
      <c r="G112" s="80">
        <f>IF(DI_전체데이터!$AR113="D. 균형일치형",DI_전체데이터!$AN113,NA())</f>
        <v>0.28556139901891431</v>
      </c>
      <c r="H112" s="80">
        <f>IF(DI_전체데이터!$AR113="D. 균형일치형",DI_전체데이터!$Z113,NA())</f>
        <v>3.75</v>
      </c>
      <c r="I112" s="80" t="e">
        <f>IF(DI_전체데이터!$AR113="E. 총체적과소형",DI_전체데이터!$AN113,NA())</f>
        <v>#N/A</v>
      </c>
      <c r="J112" s="80" t="e">
        <f>IF(DI_전체데이터!$AR113="E. 총체적과소형",DI_전체데이터!$Z113,NA())</f>
        <v>#N/A</v>
      </c>
      <c r="K112" s="80" t="e">
        <f>IF(DI_전체데이터!$AR113="F. ESG미성숙",DI_전체데이터!$AN113,NA())</f>
        <v>#N/A</v>
      </c>
      <c r="L112" s="80" t="e">
        <f>IF(DI_전체데이터!$AR113="F. ESG미성숙",DI_전체데이터!$Z113,NA())</f>
        <v>#N/A</v>
      </c>
    </row>
    <row r="113" spans="1:12" x14ac:dyDescent="0.3">
      <c r="A113" s="80" t="e">
        <f>IF(DI_전체데이터!$AR114="A. 총체적과장형",DI_전체데이터!$AN114,NA())</f>
        <v>#N/A</v>
      </c>
      <c r="B113" s="80" t="e">
        <f>IF(DI_전체데이터!$AR114="A. 총체적과장형",DI_전체데이터!$Z114,NA())</f>
        <v>#N/A</v>
      </c>
      <c r="C113" s="80" t="e">
        <f>IF(DI_전체데이터!$AR114="B. 외부미화형",DI_전체데이터!$AN114,NA())</f>
        <v>#N/A</v>
      </c>
      <c r="D113" s="80" t="e">
        <f>IF(DI_전체데이터!$AR114="B. 외부미화형",DI_전체데이터!$Z114,NA())</f>
        <v>#N/A</v>
      </c>
      <c r="E113" s="80" t="e">
        <f>IF(DI_전체데이터!$AR114="C. 내부은폐형",DI_전체데이터!$AN114,NA())</f>
        <v>#N/A</v>
      </c>
      <c r="F113" s="80" t="e">
        <f>IF(DI_전체데이터!$AR114="C. 내부은폐형",DI_전체데이터!$Z114,NA())</f>
        <v>#N/A</v>
      </c>
      <c r="G113" s="80">
        <f>IF(DI_전체데이터!$AR114="D. 균형일치형",DI_전체데이터!$AN114,NA())</f>
        <v>0.13134968028240301</v>
      </c>
      <c r="H113" s="80">
        <f>IF(DI_전체데이터!$AR114="D. 균형일치형",DI_전체데이터!$Z114,NA())</f>
        <v>3.692307692307693</v>
      </c>
      <c r="I113" s="80" t="e">
        <f>IF(DI_전체데이터!$AR114="E. 총체적과소형",DI_전체데이터!$AN114,NA())</f>
        <v>#N/A</v>
      </c>
      <c r="J113" s="80" t="e">
        <f>IF(DI_전체데이터!$AR114="E. 총체적과소형",DI_전체데이터!$Z114,NA())</f>
        <v>#N/A</v>
      </c>
      <c r="K113" s="80" t="e">
        <f>IF(DI_전체데이터!$AR114="F. ESG미성숙",DI_전체데이터!$AN114,NA())</f>
        <v>#N/A</v>
      </c>
      <c r="L113" s="80" t="e">
        <f>IF(DI_전체데이터!$AR114="F. ESG미성숙",DI_전체데이터!$Z114,NA())</f>
        <v>#N/A</v>
      </c>
    </row>
    <row r="114" spans="1:12" x14ac:dyDescent="0.3">
      <c r="A114" s="80" t="e">
        <f>IF(DI_전체데이터!$AR115="A. 총체적과장형",DI_전체데이터!$AN115,NA())</f>
        <v>#N/A</v>
      </c>
      <c r="B114" s="80" t="e">
        <f>IF(DI_전체데이터!$AR115="A. 총체적과장형",DI_전체데이터!$Z115,NA())</f>
        <v>#N/A</v>
      </c>
      <c r="C114" s="80" t="e">
        <f>IF(DI_전체데이터!$AR115="B. 외부미화형",DI_전체데이터!$AN115,NA())</f>
        <v>#N/A</v>
      </c>
      <c r="D114" s="80" t="e">
        <f>IF(DI_전체데이터!$AR115="B. 외부미화형",DI_전체데이터!$Z115,NA())</f>
        <v>#N/A</v>
      </c>
      <c r="E114" s="80" t="e">
        <f>IF(DI_전체데이터!$AR115="C. 내부은폐형",DI_전체데이터!$AN115,NA())</f>
        <v>#N/A</v>
      </c>
      <c r="F114" s="80" t="e">
        <f>IF(DI_전체데이터!$AR115="C. 내부은폐형",DI_전체데이터!$Z115,NA())</f>
        <v>#N/A</v>
      </c>
      <c r="G114" s="80">
        <f>IF(DI_전체데이터!$AR115="D. 균형일치형",DI_전체데이터!$AN115,NA())</f>
        <v>-0.28785385115589934</v>
      </c>
      <c r="H114" s="80">
        <f>IF(DI_전체데이터!$AR115="D. 균형일치형",DI_전체데이터!$Z115,NA())</f>
        <v>3.2727272727272729</v>
      </c>
      <c r="I114" s="80" t="e">
        <f>IF(DI_전체데이터!$AR115="E. 총체적과소형",DI_전체데이터!$AN115,NA())</f>
        <v>#N/A</v>
      </c>
      <c r="J114" s="80" t="e">
        <f>IF(DI_전체데이터!$AR115="E. 총체적과소형",DI_전체데이터!$Z115,NA())</f>
        <v>#N/A</v>
      </c>
      <c r="K114" s="80" t="e">
        <f>IF(DI_전체데이터!$AR115="F. ESG미성숙",DI_전체데이터!$AN115,NA())</f>
        <v>#N/A</v>
      </c>
      <c r="L114" s="80" t="e">
        <f>IF(DI_전체데이터!$AR115="F. ESG미성숙",DI_전체데이터!$Z115,NA())</f>
        <v>#N/A</v>
      </c>
    </row>
    <row r="115" spans="1:12" x14ac:dyDescent="0.3">
      <c r="A115" s="80" t="e">
        <f>IF(DI_전체데이터!$AR116="A. 총체적과장형",DI_전체데이터!$AN116,NA())</f>
        <v>#N/A</v>
      </c>
      <c r="B115" s="80" t="e">
        <f>IF(DI_전체데이터!$AR116="A. 총체적과장형",DI_전체데이터!$Z116,NA())</f>
        <v>#N/A</v>
      </c>
      <c r="C115" s="80" t="e">
        <f>IF(DI_전체데이터!$AR116="B. 외부미화형",DI_전체데이터!$AN116,NA())</f>
        <v>#N/A</v>
      </c>
      <c r="D115" s="80" t="e">
        <f>IF(DI_전체데이터!$AR116="B. 외부미화형",DI_전체데이터!$Z116,NA())</f>
        <v>#N/A</v>
      </c>
      <c r="E115" s="80" t="e">
        <f>IF(DI_전체데이터!$AR116="C. 내부은폐형",DI_전체데이터!$AN116,NA())</f>
        <v>#N/A</v>
      </c>
      <c r="F115" s="80" t="e">
        <f>IF(DI_전체데이터!$AR116="C. 내부은폐형",DI_전체데이터!$Z116,NA())</f>
        <v>#N/A</v>
      </c>
      <c r="G115" s="80">
        <f>IF(DI_전체데이터!$AR116="D. 균형일치형",DI_전체데이터!$AN116,NA())</f>
        <v>0.76514737981261383</v>
      </c>
      <c r="H115" s="80">
        <f>IF(DI_전체데이터!$AR116="D. 균형일치형",DI_전체데이터!$Z116,NA())</f>
        <v>3.666666666666667</v>
      </c>
      <c r="I115" s="80" t="e">
        <f>IF(DI_전체데이터!$AR116="E. 총체적과소형",DI_전체데이터!$AN116,NA())</f>
        <v>#N/A</v>
      </c>
      <c r="J115" s="80" t="e">
        <f>IF(DI_전체데이터!$AR116="E. 총체적과소형",DI_전체데이터!$Z116,NA())</f>
        <v>#N/A</v>
      </c>
      <c r="K115" s="80" t="e">
        <f>IF(DI_전체데이터!$AR116="F. ESG미성숙",DI_전체데이터!$AN116,NA())</f>
        <v>#N/A</v>
      </c>
      <c r="L115" s="80" t="e">
        <f>IF(DI_전체데이터!$AR116="F. ESG미성숙",DI_전체데이터!$Z116,NA())</f>
        <v>#N/A</v>
      </c>
    </row>
    <row r="116" spans="1:12" x14ac:dyDescent="0.3">
      <c r="A116" s="80" t="e">
        <f>IF(DI_전체데이터!$AR117="A. 총체적과장형",DI_전체데이터!$AN117,NA())</f>
        <v>#N/A</v>
      </c>
      <c r="B116" s="80" t="e">
        <f>IF(DI_전체데이터!$AR117="A. 총체적과장형",DI_전체데이터!$Z117,NA())</f>
        <v>#N/A</v>
      </c>
      <c r="C116" s="80" t="e">
        <f>IF(DI_전체데이터!$AR117="B. 외부미화형",DI_전체데이터!$AN117,NA())</f>
        <v>#N/A</v>
      </c>
      <c r="D116" s="80" t="e">
        <f>IF(DI_전체데이터!$AR117="B. 외부미화형",DI_전체데이터!$Z117,NA())</f>
        <v>#N/A</v>
      </c>
      <c r="E116" s="80" t="e">
        <f>IF(DI_전체데이터!$AR117="C. 내부은폐형",DI_전체데이터!$AN117,NA())</f>
        <v>#N/A</v>
      </c>
      <c r="F116" s="80" t="e">
        <f>IF(DI_전체데이터!$AR117="C. 내부은폐형",DI_전체데이터!$Z117,NA())</f>
        <v>#N/A</v>
      </c>
      <c r="G116" s="80" t="e">
        <f>IF(DI_전체데이터!$AR117="D. 균형일치형",DI_전체데이터!$AN117,NA())</f>
        <v>#N/A</v>
      </c>
      <c r="H116" s="80" t="e">
        <f>IF(DI_전체데이터!$AR117="D. 균형일치형",DI_전체데이터!$Z117,NA())</f>
        <v>#N/A</v>
      </c>
      <c r="I116" s="80">
        <f>IF(DI_전체데이터!$AR117="E. 총체적과소형",DI_전체데이터!$AN117,NA())</f>
        <v>1.6561484214013547</v>
      </c>
      <c r="J116" s="80">
        <f>IF(DI_전체데이터!$AR117="E. 총체적과소형",DI_전체데이터!$Z117,NA())</f>
        <v>4</v>
      </c>
      <c r="K116" s="80" t="e">
        <f>IF(DI_전체데이터!$AR117="F. ESG미성숙",DI_전체데이터!$AN117,NA())</f>
        <v>#N/A</v>
      </c>
      <c r="L116" s="80" t="e">
        <f>IF(DI_전체데이터!$AR117="F. ESG미성숙",DI_전체데이터!$Z117,NA())</f>
        <v>#N/A</v>
      </c>
    </row>
    <row r="117" spans="1:12" x14ac:dyDescent="0.3">
      <c r="A117" s="80" t="e">
        <f>IF(DI_전체데이터!$AR118="A. 총체적과장형",DI_전체데이터!$AN118,NA())</f>
        <v>#N/A</v>
      </c>
      <c r="B117" s="80" t="e">
        <f>IF(DI_전체데이터!$AR118="A. 총체적과장형",DI_전체데이터!$Z118,NA())</f>
        <v>#N/A</v>
      </c>
      <c r="C117" s="80" t="e">
        <f>IF(DI_전체데이터!$AR118="B. 외부미화형",DI_전체데이터!$AN118,NA())</f>
        <v>#N/A</v>
      </c>
      <c r="D117" s="80" t="e">
        <f>IF(DI_전체데이터!$AR118="B. 외부미화형",DI_전체데이터!$Z118,NA())</f>
        <v>#N/A</v>
      </c>
      <c r="E117" s="80">
        <f>IF(DI_전체데이터!$AR118="C. 내부은폐형",DI_전체데이터!$AN118,NA())</f>
        <v>-1.0168547033648703</v>
      </c>
      <c r="F117" s="80">
        <f>IF(DI_전체데이터!$AR118="C. 내부은폐형",DI_전체데이터!$Z118,NA())</f>
        <v>3</v>
      </c>
      <c r="G117" s="80" t="e">
        <f>IF(DI_전체데이터!$AR118="D. 균형일치형",DI_전체데이터!$AN118,NA())</f>
        <v>#N/A</v>
      </c>
      <c r="H117" s="80" t="e">
        <f>IF(DI_전체데이터!$AR118="D. 균형일치형",DI_전체데이터!$Z118,NA())</f>
        <v>#N/A</v>
      </c>
      <c r="I117" s="80" t="e">
        <f>IF(DI_전체데이터!$AR118="E. 총체적과소형",DI_전체데이터!$AN118,NA())</f>
        <v>#N/A</v>
      </c>
      <c r="J117" s="80" t="e">
        <f>IF(DI_전체데이터!$AR118="E. 총체적과소형",DI_전체데이터!$Z118,NA())</f>
        <v>#N/A</v>
      </c>
      <c r="K117" s="80" t="e">
        <f>IF(DI_전체데이터!$AR118="F. ESG미성숙",DI_전체데이터!$AN118,NA())</f>
        <v>#N/A</v>
      </c>
      <c r="L117" s="80" t="e">
        <f>IF(DI_전체데이터!$AR118="F. ESG미성숙",DI_전체데이터!$Z118,NA())</f>
        <v>#N/A</v>
      </c>
    </row>
    <row r="118" spans="1:12" x14ac:dyDescent="0.3">
      <c r="A118" s="80" t="e">
        <f>IF(DI_전체데이터!$AR119="A. 총체적과장형",DI_전체데이터!$AN119,NA())</f>
        <v>#N/A</v>
      </c>
      <c r="B118" s="80" t="e">
        <f>IF(DI_전체데이터!$AR119="A. 총체적과장형",DI_전체데이터!$Z119,NA())</f>
        <v>#N/A</v>
      </c>
      <c r="C118" s="80" t="e">
        <f>IF(DI_전체데이터!$AR119="B. 외부미화형",DI_전체데이터!$AN119,NA())</f>
        <v>#N/A</v>
      </c>
      <c r="D118" s="80" t="e">
        <f>IF(DI_전체데이터!$AR119="B. 외부미화형",DI_전체데이터!$Z119,NA())</f>
        <v>#N/A</v>
      </c>
      <c r="E118" s="80" t="e">
        <f>IF(DI_전체데이터!$AR119="C. 내부은폐형",DI_전체데이터!$AN119,NA())</f>
        <v>#N/A</v>
      </c>
      <c r="F118" s="80" t="e">
        <f>IF(DI_전체데이터!$AR119="C. 내부은폐형",DI_전체데이터!$Z119,NA())</f>
        <v>#N/A</v>
      </c>
      <c r="G118" s="80" t="e">
        <f>IF(DI_전체데이터!$AR119="D. 균형일치형",DI_전체데이터!$AN119,NA())</f>
        <v>#N/A</v>
      </c>
      <c r="H118" s="80" t="e">
        <f>IF(DI_전체데이터!$AR119="D. 균형일치형",DI_전체데이터!$Z119,NA())</f>
        <v>#N/A</v>
      </c>
      <c r="I118" s="80">
        <f>IF(DI_전체데이터!$AR119="E. 총체적과소형",DI_전체데이터!$AN119,NA())</f>
        <v>0.91769699502669555</v>
      </c>
      <c r="J118" s="80">
        <f>IF(DI_전체데이터!$AR119="E. 총체적과소형",DI_전체데이터!$Z119,NA())</f>
        <v>3.333333333333333</v>
      </c>
      <c r="K118" s="80" t="e">
        <f>IF(DI_전체데이터!$AR119="F. ESG미성숙",DI_전체데이터!$AN119,NA())</f>
        <v>#N/A</v>
      </c>
      <c r="L118" s="80" t="e">
        <f>IF(DI_전체데이터!$AR119="F. ESG미성숙",DI_전체데이터!$Z119,NA())</f>
        <v>#N/A</v>
      </c>
    </row>
    <row r="119" spans="1:12" x14ac:dyDescent="0.3">
      <c r="A119" s="80" t="e">
        <f>IF(DI_전체데이터!$AR120="A. 총체적과장형",DI_전체데이터!$AN120,NA())</f>
        <v>#N/A</v>
      </c>
      <c r="B119" s="80" t="e">
        <f>IF(DI_전체데이터!$AR120="A. 총체적과장형",DI_전체데이터!$Z120,NA())</f>
        <v>#N/A</v>
      </c>
      <c r="C119" s="80" t="e">
        <f>IF(DI_전체데이터!$AR120="B. 외부미화형",DI_전체데이터!$AN120,NA())</f>
        <v>#N/A</v>
      </c>
      <c r="D119" s="80" t="e">
        <f>IF(DI_전체데이터!$AR120="B. 외부미화형",DI_전체데이터!$Z120,NA())</f>
        <v>#N/A</v>
      </c>
      <c r="E119" s="80" t="e">
        <f>IF(DI_전체데이터!$AR120="C. 내부은폐형",DI_전체데이터!$AN120,NA())</f>
        <v>#N/A</v>
      </c>
      <c r="F119" s="80" t="e">
        <f>IF(DI_전체데이터!$AR120="C. 내부은폐형",DI_전체데이터!$Z120,NA())</f>
        <v>#N/A</v>
      </c>
      <c r="G119" s="80" t="e">
        <f>IF(DI_전체데이터!$AR120="D. 균형일치형",DI_전체데이터!$AN120,NA())</f>
        <v>#N/A</v>
      </c>
      <c r="H119" s="80" t="e">
        <f>IF(DI_전체데이터!$AR120="D. 균형일치형",DI_전체데이터!$Z120,NA())</f>
        <v>#N/A</v>
      </c>
      <c r="I119" s="80">
        <f>IF(DI_전체데이터!$AR120="E. 총체적과소형",DI_전체데이터!$AN120,NA())</f>
        <v>0.69494673462951095</v>
      </c>
      <c r="J119" s="80">
        <f>IF(DI_전체데이터!$AR120="E. 총체적과소형",DI_전체데이터!$Z120,NA())</f>
        <v>3.25</v>
      </c>
      <c r="K119" s="80" t="e">
        <f>IF(DI_전체데이터!$AR120="F. ESG미성숙",DI_전체데이터!$AN120,NA())</f>
        <v>#N/A</v>
      </c>
      <c r="L119" s="80" t="e">
        <f>IF(DI_전체데이터!$AR120="F. ESG미성숙",DI_전체데이터!$Z120,NA())</f>
        <v>#N/A</v>
      </c>
    </row>
    <row r="120" spans="1:12" x14ac:dyDescent="0.3">
      <c r="A120" s="80" t="e">
        <f>IF(DI_전체데이터!$AR121="A. 총체적과장형",DI_전체데이터!$AN121,NA())</f>
        <v>#N/A</v>
      </c>
      <c r="B120" s="80" t="e">
        <f>IF(DI_전체데이터!$AR121="A. 총체적과장형",DI_전체데이터!$Z121,NA())</f>
        <v>#N/A</v>
      </c>
      <c r="C120" s="80" t="e">
        <f>IF(DI_전체데이터!$AR121="B. 외부미화형",DI_전체데이터!$AN121,NA())</f>
        <v>#N/A</v>
      </c>
      <c r="D120" s="80" t="e">
        <f>IF(DI_전체데이터!$AR121="B. 외부미화형",DI_전체데이터!$Z121,NA())</f>
        <v>#N/A</v>
      </c>
      <c r="E120" s="80" t="e">
        <f>IF(DI_전체데이터!$AR121="C. 내부은폐형",DI_전체데이터!$AN121,NA())</f>
        <v>#N/A</v>
      </c>
      <c r="F120" s="80" t="e">
        <f>IF(DI_전체데이터!$AR121="C. 내부은폐형",DI_전체데이터!$Z121,NA())</f>
        <v>#N/A</v>
      </c>
      <c r="G120" s="80" t="e">
        <f>IF(DI_전체데이터!$AR121="D. 균형일치형",DI_전체데이터!$AN121,NA())</f>
        <v>#N/A</v>
      </c>
      <c r="H120" s="80" t="e">
        <f>IF(DI_전체데이터!$AR121="D. 균형일치형",DI_전체데이터!$Z121,NA())</f>
        <v>#N/A</v>
      </c>
      <c r="I120" s="80">
        <f>IF(DI_전체데이터!$AR121="E. 총체적과소형",DI_전체데이터!$AN121,NA())</f>
        <v>0.91769699502669555</v>
      </c>
      <c r="J120" s="80">
        <f>IF(DI_전체데이터!$AR121="E. 총체적과소형",DI_전체데이터!$Z121,NA())</f>
        <v>3.333333333333333</v>
      </c>
      <c r="K120" s="80" t="e">
        <f>IF(DI_전체데이터!$AR121="F. ESG미성숙",DI_전체데이터!$AN121,NA())</f>
        <v>#N/A</v>
      </c>
      <c r="L120" s="80" t="e">
        <f>IF(DI_전체데이터!$AR121="F. ESG미성숙",DI_전체데이터!$Z121,NA())</f>
        <v>#N/A</v>
      </c>
    </row>
    <row r="121" spans="1:12" x14ac:dyDescent="0.3">
      <c r="A121" s="80" t="e">
        <f>IF(DI_전체데이터!$AR122="A. 총체적과장형",DI_전체데이터!$AN122,NA())</f>
        <v>#N/A</v>
      </c>
      <c r="B121" s="80" t="e">
        <f>IF(DI_전체데이터!$AR122="A. 총체적과장형",DI_전체데이터!$Z122,NA())</f>
        <v>#N/A</v>
      </c>
      <c r="C121" s="80" t="e">
        <f>IF(DI_전체데이터!$AR122="B. 외부미화형",DI_전체데이터!$AN122,NA())</f>
        <v>#N/A</v>
      </c>
      <c r="D121" s="80" t="e">
        <f>IF(DI_전체데이터!$AR122="B. 외부미화형",DI_전체데이터!$Z122,NA())</f>
        <v>#N/A</v>
      </c>
      <c r="E121" s="80" t="e">
        <f>IF(DI_전체데이터!$AR122="C. 내부은폐형",DI_전체데이터!$AN122,NA())</f>
        <v>#N/A</v>
      </c>
      <c r="F121" s="80" t="e">
        <f>IF(DI_전체데이터!$AR122="C. 내부은폐형",DI_전체데이터!$Z122,NA())</f>
        <v>#N/A</v>
      </c>
      <c r="G121" s="80">
        <f>IF(DI_전체데이터!$AR122="D. 균형일치형",DI_전체데이터!$AN122,NA())</f>
        <v>2.6695953437954723E-2</v>
      </c>
      <c r="H121" s="80">
        <f>IF(DI_전체데이터!$AR122="D. 균형일치형",DI_전체데이터!$Z122,NA())</f>
        <v>3</v>
      </c>
      <c r="I121" s="80" t="e">
        <f>IF(DI_전체데이터!$AR122="E. 총체적과소형",DI_전체데이터!$AN122,NA())</f>
        <v>#N/A</v>
      </c>
      <c r="J121" s="80" t="e">
        <f>IF(DI_전체데이터!$AR122="E. 총체적과소형",DI_전체데이터!$Z122,NA())</f>
        <v>#N/A</v>
      </c>
      <c r="K121" s="80" t="e">
        <f>IF(DI_전체데이터!$AR122="F. ESG미성숙",DI_전체데이터!$AN122,NA())</f>
        <v>#N/A</v>
      </c>
      <c r="L121" s="80" t="e">
        <f>IF(DI_전체데이터!$AR122="F. ESG미성숙",DI_전체데이터!$Z122,NA())</f>
        <v>#N/A</v>
      </c>
    </row>
    <row r="122" spans="1:12" x14ac:dyDescent="0.3">
      <c r="A122" s="80">
        <f>IF(DI_전체데이터!$AR123="A. 총체적과장형",DI_전체데이터!$AN123,NA())</f>
        <v>-1.1089189865544746</v>
      </c>
      <c r="B122" s="80">
        <f>IF(DI_전체데이터!$AR123="A. 총체적과장형",DI_전체데이터!$Z123,NA())</f>
        <v>2.774193548387097</v>
      </c>
      <c r="C122" s="80" t="e">
        <f>IF(DI_전체데이터!$AR123="B. 외부미화형",DI_전체데이터!$AN123,NA())</f>
        <v>#N/A</v>
      </c>
      <c r="D122" s="80" t="e">
        <f>IF(DI_전체데이터!$AR123="B. 외부미화형",DI_전체데이터!$Z123,NA())</f>
        <v>#N/A</v>
      </c>
      <c r="E122" s="80" t="e">
        <f>IF(DI_전체데이터!$AR123="C. 내부은폐형",DI_전체데이터!$AN123,NA())</f>
        <v>#N/A</v>
      </c>
      <c r="F122" s="80" t="e">
        <f>IF(DI_전체데이터!$AR123="C. 내부은폐형",DI_전체데이터!$Z123,NA())</f>
        <v>#N/A</v>
      </c>
      <c r="G122" s="80" t="e">
        <f>IF(DI_전체데이터!$AR123="D. 균형일치형",DI_전체데이터!$AN123,NA())</f>
        <v>#N/A</v>
      </c>
      <c r="H122" s="80" t="e">
        <f>IF(DI_전체데이터!$AR123="D. 균형일치형",DI_전체데이터!$Z123,NA())</f>
        <v>#N/A</v>
      </c>
      <c r="I122" s="80" t="e">
        <f>IF(DI_전체데이터!$AR123="E. 총체적과소형",DI_전체데이터!$AN123,NA())</f>
        <v>#N/A</v>
      </c>
      <c r="J122" s="80" t="e">
        <f>IF(DI_전체데이터!$AR123="E. 총체적과소형",DI_전체데이터!$Z123,NA())</f>
        <v>#N/A</v>
      </c>
      <c r="K122" s="80" t="e">
        <f>IF(DI_전체데이터!$AR123="F. ESG미성숙",DI_전체데이터!$AN123,NA())</f>
        <v>#N/A</v>
      </c>
      <c r="L122" s="80" t="e">
        <f>IF(DI_전체데이터!$AR123="F. ESG미성숙",DI_전체데이터!$Z123,NA())</f>
        <v>#N/A</v>
      </c>
    </row>
    <row r="123" spans="1:12" x14ac:dyDescent="0.3">
      <c r="A123" s="80">
        <f>IF(DI_전체데이터!$AR124="A. 총체적과장형",DI_전체데이터!$AN124,NA())</f>
        <v>-1.9766574170213711</v>
      </c>
      <c r="B123" s="80">
        <f>IF(DI_전체데이터!$AR124="A. 총체적과장형",DI_전체데이터!$Z124,NA())</f>
        <v>2.5625</v>
      </c>
      <c r="C123" s="80" t="e">
        <f>IF(DI_전체데이터!$AR124="B. 외부미화형",DI_전체데이터!$AN124,NA())</f>
        <v>#N/A</v>
      </c>
      <c r="D123" s="80" t="e">
        <f>IF(DI_전체데이터!$AR124="B. 외부미화형",DI_전체데이터!$Z124,NA())</f>
        <v>#N/A</v>
      </c>
      <c r="E123" s="80" t="e">
        <f>IF(DI_전체데이터!$AR124="C. 내부은폐형",DI_전체데이터!$AN124,NA())</f>
        <v>#N/A</v>
      </c>
      <c r="F123" s="80" t="e">
        <f>IF(DI_전체데이터!$AR124="C. 내부은폐형",DI_전체데이터!$Z124,NA())</f>
        <v>#N/A</v>
      </c>
      <c r="G123" s="80" t="e">
        <f>IF(DI_전체데이터!$AR124="D. 균형일치형",DI_전체데이터!$AN124,NA())</f>
        <v>#N/A</v>
      </c>
      <c r="H123" s="80" t="e">
        <f>IF(DI_전체데이터!$AR124="D. 균형일치형",DI_전체데이터!$Z124,NA())</f>
        <v>#N/A</v>
      </c>
      <c r="I123" s="80" t="e">
        <f>IF(DI_전체데이터!$AR124="E. 총체적과소형",DI_전체데이터!$AN124,NA())</f>
        <v>#N/A</v>
      </c>
      <c r="J123" s="80" t="e">
        <f>IF(DI_전체데이터!$AR124="E. 총체적과소형",DI_전체데이터!$Z124,NA())</f>
        <v>#N/A</v>
      </c>
      <c r="K123" s="80" t="e">
        <f>IF(DI_전체데이터!$AR124="F. ESG미성숙",DI_전체데이터!$AN124,NA())</f>
        <v>#N/A</v>
      </c>
      <c r="L123" s="80" t="e">
        <f>IF(DI_전체데이터!$AR124="F. ESG미성숙",DI_전체데이터!$Z124,NA())</f>
        <v>#N/A</v>
      </c>
    </row>
    <row r="124" spans="1:12" x14ac:dyDescent="0.3">
      <c r="A124" s="80" t="e">
        <f>IF(DI_전체데이터!$AR125="A. 총체적과장형",DI_전체데이터!$AN125,NA())</f>
        <v>#N/A</v>
      </c>
      <c r="B124" s="80" t="e">
        <f>IF(DI_전체데이터!$AR125="A. 총체적과장형",DI_전체데이터!$Z125,NA())</f>
        <v>#N/A</v>
      </c>
      <c r="C124" s="80">
        <f>IF(DI_전체데이터!$AR125="B. 외부미화형",DI_전체데이터!$AN125,NA())</f>
        <v>0.72756446416911136</v>
      </c>
      <c r="D124" s="80">
        <f>IF(DI_전체데이터!$AR125="B. 외부미화형",DI_전체데이터!$Z125,NA())</f>
        <v>3.2222222222222219</v>
      </c>
      <c r="E124" s="80" t="e">
        <f>IF(DI_전체데이터!$AR125="C. 내부은폐형",DI_전체데이터!$AN125,NA())</f>
        <v>#N/A</v>
      </c>
      <c r="F124" s="80" t="e">
        <f>IF(DI_전체데이터!$AR125="C. 내부은폐형",DI_전체데이터!$Z125,NA())</f>
        <v>#N/A</v>
      </c>
      <c r="G124" s="80" t="e">
        <f>IF(DI_전체데이터!$AR125="D. 균형일치형",DI_전체데이터!$AN125,NA())</f>
        <v>#N/A</v>
      </c>
      <c r="H124" s="80" t="e">
        <f>IF(DI_전체데이터!$AR125="D. 균형일치형",DI_전체데이터!$Z125,NA())</f>
        <v>#N/A</v>
      </c>
      <c r="I124" s="80" t="e">
        <f>IF(DI_전체데이터!$AR125="E. 총체적과소형",DI_전체데이터!$AN125,NA())</f>
        <v>#N/A</v>
      </c>
      <c r="J124" s="80" t="e">
        <f>IF(DI_전체데이터!$AR125="E. 총체적과소형",DI_전체데이터!$Z125,NA())</f>
        <v>#N/A</v>
      </c>
      <c r="K124" s="80" t="e">
        <f>IF(DI_전체데이터!$AR125="F. ESG미성숙",DI_전체데이터!$AN125,NA())</f>
        <v>#N/A</v>
      </c>
      <c r="L124" s="80" t="e">
        <f>IF(DI_전체데이터!$AR125="F. ESG미성숙",DI_전체데이터!$Z125,NA())</f>
        <v>#N/A</v>
      </c>
    </row>
    <row r="125" spans="1:12" x14ac:dyDescent="0.3">
      <c r="A125" s="80">
        <f>IF(DI_전체데이터!$AR126="A. 총체적과장형",DI_전체데이터!$AN126,NA())</f>
        <v>-1.0272494872164137</v>
      </c>
      <c r="B125" s="80">
        <f>IF(DI_전체데이터!$AR126="A. 총체적과장형",DI_전체데이터!$Z126,NA())</f>
        <v>2.7941176470588238</v>
      </c>
      <c r="C125" s="80" t="e">
        <f>IF(DI_전체데이터!$AR126="B. 외부미화형",DI_전체데이터!$AN126,NA())</f>
        <v>#N/A</v>
      </c>
      <c r="D125" s="80" t="e">
        <f>IF(DI_전체데이터!$AR126="B. 외부미화형",DI_전체데이터!$Z126,NA())</f>
        <v>#N/A</v>
      </c>
      <c r="E125" s="80" t="e">
        <f>IF(DI_전체데이터!$AR126="C. 내부은폐형",DI_전체데이터!$AN126,NA())</f>
        <v>#N/A</v>
      </c>
      <c r="F125" s="80" t="e">
        <f>IF(DI_전체데이터!$AR126="C. 내부은폐형",DI_전체데이터!$Z126,NA())</f>
        <v>#N/A</v>
      </c>
      <c r="G125" s="80" t="e">
        <f>IF(DI_전체데이터!$AR126="D. 균형일치형",DI_전체데이터!$AN126,NA())</f>
        <v>#N/A</v>
      </c>
      <c r="H125" s="80" t="e">
        <f>IF(DI_전체데이터!$AR126="D. 균형일치형",DI_전체데이터!$Z126,NA())</f>
        <v>#N/A</v>
      </c>
      <c r="I125" s="80" t="e">
        <f>IF(DI_전체데이터!$AR126="E. 총체적과소형",DI_전체데이터!$AN126,NA())</f>
        <v>#N/A</v>
      </c>
      <c r="J125" s="80" t="e">
        <f>IF(DI_전체데이터!$AR126="E. 총체적과소형",DI_전체데이터!$Z126,NA())</f>
        <v>#N/A</v>
      </c>
      <c r="K125" s="80" t="e">
        <f>IF(DI_전체데이터!$AR126="F. ESG미성숙",DI_전체데이터!$AN126,NA())</f>
        <v>#N/A</v>
      </c>
      <c r="L125" s="80" t="e">
        <f>IF(DI_전체데이터!$AR126="F. ESG미성숙",DI_전체데이터!$Z126,NA())</f>
        <v>#N/A</v>
      </c>
    </row>
    <row r="126" spans="1:12" x14ac:dyDescent="0.3">
      <c r="A126" s="80" t="e">
        <f>IF(DI_전체데이터!$AR127="A. 총체적과장형",DI_전체데이터!$AN127,NA())</f>
        <v>#N/A</v>
      </c>
      <c r="B126" s="80" t="e">
        <f>IF(DI_전체데이터!$AR127="A. 총체적과장형",DI_전체데이터!$Z127,NA())</f>
        <v>#N/A</v>
      </c>
      <c r="C126" s="80" t="e">
        <f>IF(DI_전체데이터!$AR127="B. 외부미화형",DI_전체데이터!$AN127,NA())</f>
        <v>#N/A</v>
      </c>
      <c r="D126" s="80" t="e">
        <f>IF(DI_전체데이터!$AR127="B. 외부미화형",DI_전체데이터!$Z127,NA())</f>
        <v>#N/A</v>
      </c>
      <c r="E126" s="80" t="e">
        <f>IF(DI_전체데이터!$AR127="C. 내부은폐형",DI_전체데이터!$AN127,NA())</f>
        <v>#N/A</v>
      </c>
      <c r="F126" s="80" t="e">
        <f>IF(DI_전체데이터!$AR127="C. 내부은폐형",DI_전체데이터!$Z127,NA())</f>
        <v>#N/A</v>
      </c>
      <c r="G126" s="80">
        <f>IF(DI_전체데이터!$AR127="D. 균형일치형",DI_전체데이터!$AN127,NA())</f>
        <v>-0.14902371330927636</v>
      </c>
      <c r="H126" s="80">
        <f>IF(DI_전체데이터!$AR127="D. 균형일치형",DI_전체데이터!$Z127,NA())</f>
        <v>2.964285714285714</v>
      </c>
      <c r="I126" s="80" t="e">
        <f>IF(DI_전체데이터!$AR127="E. 총체적과소형",DI_전체데이터!$AN127,NA())</f>
        <v>#N/A</v>
      </c>
      <c r="J126" s="80" t="e">
        <f>IF(DI_전체데이터!$AR127="E. 총체적과소형",DI_전체데이터!$Z127,NA())</f>
        <v>#N/A</v>
      </c>
      <c r="K126" s="80" t="e">
        <f>IF(DI_전체데이터!$AR127="F. ESG미성숙",DI_전체데이터!$AN127,NA())</f>
        <v>#N/A</v>
      </c>
      <c r="L126" s="80" t="e">
        <f>IF(DI_전체데이터!$AR127="F. ESG미성숙",DI_전체데이터!$Z127,NA())</f>
        <v>#N/A</v>
      </c>
    </row>
    <row r="127" spans="1:12" x14ac:dyDescent="0.3">
      <c r="A127" s="80" t="e">
        <f>IF(DI_전체데이터!$AR128="A. 총체적과장형",DI_전체데이터!$AN128,NA())</f>
        <v>#N/A</v>
      </c>
      <c r="B127" s="80" t="e">
        <f>IF(DI_전체데이터!$AR128="A. 총체적과장형",DI_전체데이터!$Z128,NA())</f>
        <v>#N/A</v>
      </c>
      <c r="C127" s="80" t="e">
        <f>IF(DI_전체데이터!$AR128="B. 외부미화형",DI_전체데이터!$AN128,NA())</f>
        <v>#N/A</v>
      </c>
      <c r="D127" s="80" t="e">
        <f>IF(DI_전체데이터!$AR128="B. 외부미화형",DI_전체데이터!$Z128,NA())</f>
        <v>#N/A</v>
      </c>
      <c r="E127" s="80" t="e">
        <f>IF(DI_전체데이터!$AR128="C. 내부은폐형",DI_전체데이터!$AN128,NA())</f>
        <v>#N/A</v>
      </c>
      <c r="F127" s="80" t="e">
        <f>IF(DI_전체데이터!$AR128="C. 내부은폐형",DI_전체데이터!$Z128,NA())</f>
        <v>#N/A</v>
      </c>
      <c r="G127" s="80">
        <f>IF(DI_전체데이터!$AR128="D. 균형일치형",DI_전체데이터!$AN128,NA())</f>
        <v>-0.41253285301024289</v>
      </c>
      <c r="H127" s="80">
        <f>IF(DI_전체데이터!$AR128="D. 균형일치형",DI_전체데이터!$Z128,NA())</f>
        <v>2.9</v>
      </c>
      <c r="I127" s="80" t="e">
        <f>IF(DI_전체데이터!$AR128="E. 총체적과소형",DI_전체데이터!$AN128,NA())</f>
        <v>#N/A</v>
      </c>
      <c r="J127" s="80" t="e">
        <f>IF(DI_전체데이터!$AR128="E. 총체적과소형",DI_전체데이터!$Z128,NA())</f>
        <v>#N/A</v>
      </c>
      <c r="K127" s="80" t="e">
        <f>IF(DI_전체데이터!$AR128="F. ESG미성숙",DI_전체데이터!$AN128,NA())</f>
        <v>#N/A</v>
      </c>
      <c r="L127" s="80" t="e">
        <f>IF(DI_전체데이터!$AR128="F. ESG미성숙",DI_전체데이터!$Z128,NA())</f>
        <v>#N/A</v>
      </c>
    </row>
    <row r="128" spans="1:12" x14ac:dyDescent="0.3">
      <c r="A128" s="80" t="e">
        <f>IF(DI_전체데이터!$AR129="A. 총체적과장형",DI_전체데이터!$AN129,NA())</f>
        <v>#N/A</v>
      </c>
      <c r="B128" s="80" t="e">
        <f>IF(DI_전체데이터!$AR129="A. 총체적과장형",DI_전체데이터!$Z129,NA())</f>
        <v>#N/A</v>
      </c>
      <c r="C128" s="80" t="e">
        <f>IF(DI_전체데이터!$AR129="B. 외부미화형",DI_전체데이터!$AN129,NA())</f>
        <v>#N/A</v>
      </c>
      <c r="D128" s="80" t="e">
        <f>IF(DI_전체데이터!$AR129="B. 외부미화형",DI_전체데이터!$Z129,NA())</f>
        <v>#N/A</v>
      </c>
      <c r="E128" s="80" t="e">
        <f>IF(DI_전체데이터!$AR129="C. 내부은폐형",DI_전체데이터!$AN129,NA())</f>
        <v>#N/A</v>
      </c>
      <c r="F128" s="80" t="e">
        <f>IF(DI_전체데이터!$AR129="C. 내부은폐형",DI_전체데이터!$Z129,NA())</f>
        <v>#N/A</v>
      </c>
      <c r="G128" s="80" t="e">
        <f>IF(DI_전체데이터!$AR129="D. 균형일치형",DI_전체데이터!$AN129,NA())</f>
        <v>#N/A</v>
      </c>
      <c r="H128" s="80" t="e">
        <f>IF(DI_전체데이터!$AR129="D. 균형일치형",DI_전체데이터!$Z129,NA())</f>
        <v>#N/A</v>
      </c>
      <c r="I128" s="80">
        <f>IF(DI_전체데이터!$AR129="E. 총체적과소형",DI_전체데이터!$AN129,NA())</f>
        <v>0.92896822183104544</v>
      </c>
      <c r="J128" s="80">
        <f>IF(DI_전체데이터!$AR129="E. 총체적과소형",DI_전체데이터!$Z129,NA())</f>
        <v>3.2272727272727271</v>
      </c>
      <c r="K128" s="80" t="e">
        <f>IF(DI_전체데이터!$AR129="F. ESG미성숙",DI_전체데이터!$AN129,NA())</f>
        <v>#N/A</v>
      </c>
      <c r="L128" s="80" t="e">
        <f>IF(DI_전체데이터!$AR129="F. ESG미성숙",DI_전체데이터!$Z129,NA())</f>
        <v>#N/A</v>
      </c>
    </row>
    <row r="129" spans="1:12" x14ac:dyDescent="0.3">
      <c r="A129" s="80" t="e">
        <f>IF(DI_전체데이터!$AR130="A. 총체적과장형",DI_전체데이터!$AN130,NA())</f>
        <v>#N/A</v>
      </c>
      <c r="B129" s="80" t="e">
        <f>IF(DI_전체데이터!$AR130="A. 총체적과장형",DI_전체데이터!$Z130,NA())</f>
        <v>#N/A</v>
      </c>
      <c r="C129" s="80" t="e">
        <f>IF(DI_전체데이터!$AR130="B. 외부미화형",DI_전체데이터!$AN130,NA())</f>
        <v>#N/A</v>
      </c>
      <c r="D129" s="80" t="e">
        <f>IF(DI_전체데이터!$AR130="B. 외부미화형",DI_전체데이터!$Z130,NA())</f>
        <v>#N/A</v>
      </c>
      <c r="E129" s="80" t="e">
        <f>IF(DI_전체데이터!$AR130="C. 내부은폐형",DI_전체데이터!$AN130,NA())</f>
        <v>#N/A</v>
      </c>
      <c r="F129" s="80" t="e">
        <f>IF(DI_전체데이터!$AR130="C. 내부은폐형",DI_전체데이터!$Z130,NA())</f>
        <v>#N/A</v>
      </c>
      <c r="G129" s="80">
        <f>IF(DI_전체데이터!$AR130="D. 균형일치형",DI_전체데이터!$AN130,NA())</f>
        <v>1.0221280186950248</v>
      </c>
      <c r="H129" s="80">
        <f>IF(DI_전체데이터!$AR130="D. 균형일치형",DI_전체데이터!$Z130,NA())</f>
        <v>3.25</v>
      </c>
      <c r="I129" s="80" t="e">
        <f>IF(DI_전체데이터!$AR130="E. 총체적과소형",DI_전체데이터!$AN130,NA())</f>
        <v>#N/A</v>
      </c>
      <c r="J129" s="80" t="e">
        <f>IF(DI_전체데이터!$AR130="E. 총체적과소형",DI_전체데이터!$Z130,NA())</f>
        <v>#N/A</v>
      </c>
      <c r="K129" s="80" t="e">
        <f>IF(DI_전체데이터!$AR130="F. ESG미성숙",DI_전체데이터!$AN130,NA())</f>
        <v>#N/A</v>
      </c>
      <c r="L129" s="80" t="e">
        <f>IF(DI_전체데이터!$AR130="F. ESG미성숙",DI_전체데이터!$Z130,NA())</f>
        <v>#N/A</v>
      </c>
    </row>
    <row r="130" spans="1:12" x14ac:dyDescent="0.3">
      <c r="A130" s="80" t="e">
        <f>IF(DI_전체데이터!$AR131="A. 총체적과장형",DI_전체데이터!$AN131,NA())</f>
        <v>#N/A</v>
      </c>
      <c r="B130" s="80" t="e">
        <f>IF(DI_전체데이터!$AR131="A. 총체적과장형",DI_전체데이터!$Z131,NA())</f>
        <v>#N/A</v>
      </c>
      <c r="C130" s="80" t="e">
        <f>IF(DI_전체데이터!$AR131="B. 외부미화형",DI_전체데이터!$AN131,NA())</f>
        <v>#N/A</v>
      </c>
      <c r="D130" s="80" t="e">
        <f>IF(DI_전체데이터!$AR131="B. 외부미화형",DI_전체데이터!$Z131,NA())</f>
        <v>#N/A</v>
      </c>
      <c r="E130" s="80" t="e">
        <f>IF(DI_전체데이터!$AR131="C. 내부은폐형",DI_전체데이터!$AN131,NA())</f>
        <v>#N/A</v>
      </c>
      <c r="F130" s="80" t="e">
        <f>IF(DI_전체데이터!$AR131="C. 내부은폐형",DI_전체데이터!$Z131,NA())</f>
        <v>#N/A</v>
      </c>
      <c r="G130" s="80">
        <f>IF(DI_전체데이터!$AR131="D. 균형일치형",DI_전체데이터!$AN131,NA())</f>
        <v>-0.22199122867930127</v>
      </c>
      <c r="H130" s="80">
        <f>IF(DI_전체데이터!$AR131="D. 균형일치형",DI_전체데이터!$Z131,NA())</f>
        <v>2.8888888888888888</v>
      </c>
      <c r="I130" s="80" t="e">
        <f>IF(DI_전체데이터!$AR131="E. 총체적과소형",DI_전체데이터!$AN131,NA())</f>
        <v>#N/A</v>
      </c>
      <c r="J130" s="80" t="e">
        <f>IF(DI_전체데이터!$AR131="E. 총체적과소형",DI_전체데이터!$Z131,NA())</f>
        <v>#N/A</v>
      </c>
      <c r="K130" s="80" t="e">
        <f>IF(DI_전체데이터!$AR131="F. ESG미성숙",DI_전체데이터!$AN131,NA())</f>
        <v>#N/A</v>
      </c>
      <c r="L130" s="80" t="e">
        <f>IF(DI_전체데이터!$AR131="F. ESG미성숙",DI_전체데이터!$Z131,NA())</f>
        <v>#N/A</v>
      </c>
    </row>
    <row r="131" spans="1:12" x14ac:dyDescent="0.3">
      <c r="A131" s="80" t="e">
        <f>IF(DI_전체데이터!$AR132="A. 총체적과장형",DI_전체데이터!$AN132,NA())</f>
        <v>#N/A</v>
      </c>
      <c r="B131" s="80" t="e">
        <f>IF(DI_전체데이터!$AR132="A. 총체적과장형",DI_전체데이터!$Z132,NA())</f>
        <v>#N/A</v>
      </c>
      <c r="C131" s="80" t="e">
        <f>IF(DI_전체데이터!$AR132="B. 외부미화형",DI_전체데이터!$AN132,NA())</f>
        <v>#N/A</v>
      </c>
      <c r="D131" s="80" t="e">
        <f>IF(DI_전체데이터!$AR132="B. 외부미화형",DI_전체데이터!$Z132,NA())</f>
        <v>#N/A</v>
      </c>
      <c r="E131" s="80" t="e">
        <f>IF(DI_전체데이터!$AR132="C. 내부은폐형",DI_전체데이터!$AN132,NA())</f>
        <v>#N/A</v>
      </c>
      <c r="F131" s="80" t="e">
        <f>IF(DI_전체데이터!$AR132="C. 내부은폐형",DI_전체데이터!$Z132,NA())</f>
        <v>#N/A</v>
      </c>
      <c r="G131" s="80">
        <f>IF(DI_전체데이터!$AR132="D. 균형일치형",DI_전체데이터!$AN132,NA())</f>
        <v>1.2582144326039111</v>
      </c>
      <c r="H131" s="80">
        <f>IF(DI_전체데이터!$AR132="D. 균형일치형",DI_전체데이터!$Z132,NA())</f>
        <v>3.25</v>
      </c>
      <c r="I131" s="80" t="e">
        <f>IF(DI_전체데이터!$AR132="E. 총체적과소형",DI_전체데이터!$AN132,NA())</f>
        <v>#N/A</v>
      </c>
      <c r="J131" s="80" t="e">
        <f>IF(DI_전체데이터!$AR132="E. 총체적과소형",DI_전체데이터!$Z132,NA())</f>
        <v>#N/A</v>
      </c>
      <c r="K131" s="80" t="e">
        <f>IF(DI_전체데이터!$AR132="F. ESG미성숙",DI_전체데이터!$AN132,NA())</f>
        <v>#N/A</v>
      </c>
      <c r="L131" s="80" t="e">
        <f>IF(DI_전체데이터!$AR132="F. ESG미성숙",DI_전체데이터!$Z132,NA())</f>
        <v>#N/A</v>
      </c>
    </row>
    <row r="132" spans="1:12" x14ac:dyDescent="0.3">
      <c r="A132" s="80" t="e">
        <f>IF(DI_전체데이터!$AR133="A. 총체적과장형",DI_전체데이터!$AN133,NA())</f>
        <v>#N/A</v>
      </c>
      <c r="B132" s="80" t="e">
        <f>IF(DI_전체데이터!$AR133="A. 총체적과장형",DI_전체데이터!$Z133,NA())</f>
        <v>#N/A</v>
      </c>
      <c r="C132" s="80" t="e">
        <f>IF(DI_전체데이터!$AR133="B. 외부미화형",DI_전체데이터!$AN133,NA())</f>
        <v>#N/A</v>
      </c>
      <c r="D132" s="80" t="e">
        <f>IF(DI_전체데이터!$AR133="B. 외부미화형",DI_전체데이터!$Z133,NA())</f>
        <v>#N/A</v>
      </c>
      <c r="E132" s="80" t="e">
        <f>IF(DI_전체데이터!$AR133="C. 내부은폐형",DI_전체데이터!$AN133,NA())</f>
        <v>#N/A</v>
      </c>
      <c r="F132" s="80" t="e">
        <f>IF(DI_전체데이터!$AR133="C. 내부은폐형",DI_전체데이터!$Z133,NA())</f>
        <v>#N/A</v>
      </c>
      <c r="G132" s="80">
        <f>IF(DI_전체데이터!$AR133="D. 균형일치형",DI_전체데이터!$AN133,NA())</f>
        <v>-1.1755852604675243</v>
      </c>
      <c r="H132" s="80">
        <f>IF(DI_전체데이터!$AR133="D. 균형일치형",DI_전체데이터!$Z133,NA())</f>
        <v>2.65625</v>
      </c>
      <c r="I132" s="80" t="e">
        <f>IF(DI_전체데이터!$AR133="E. 총체적과소형",DI_전체데이터!$AN133,NA())</f>
        <v>#N/A</v>
      </c>
      <c r="J132" s="80" t="e">
        <f>IF(DI_전체데이터!$AR133="E. 총체적과소형",DI_전체데이터!$Z133,NA())</f>
        <v>#N/A</v>
      </c>
      <c r="K132" s="80" t="e">
        <f>IF(DI_전체데이터!$AR133="F. ESG미성숙",DI_전체데이터!$AN133,NA())</f>
        <v>#N/A</v>
      </c>
      <c r="L132" s="80" t="e">
        <f>IF(DI_전체데이터!$AR133="F. ESG미성숙",DI_전체데이터!$Z133,NA())</f>
        <v>#N/A</v>
      </c>
    </row>
    <row r="133" spans="1:12" x14ac:dyDescent="0.3">
      <c r="A133" s="80" t="e">
        <f>IF(DI_전체데이터!$AR134="A. 총체적과장형",DI_전체데이터!$AN134,NA())</f>
        <v>#N/A</v>
      </c>
      <c r="B133" s="80" t="e">
        <f>IF(DI_전체데이터!$AR134="A. 총체적과장형",DI_전체데이터!$Z134,NA())</f>
        <v>#N/A</v>
      </c>
      <c r="C133" s="80" t="e">
        <f>IF(DI_전체데이터!$AR134="B. 외부미화형",DI_전체데이터!$AN134,NA())</f>
        <v>#N/A</v>
      </c>
      <c r="D133" s="80" t="e">
        <f>IF(DI_전체데이터!$AR134="B. 외부미화형",DI_전체데이터!$Z134,NA())</f>
        <v>#N/A</v>
      </c>
      <c r="E133" s="80" t="e">
        <f>IF(DI_전체데이터!$AR134="C. 내부은폐형",DI_전체데이터!$AN134,NA())</f>
        <v>#N/A</v>
      </c>
      <c r="F133" s="80" t="e">
        <f>IF(DI_전체데이터!$AR134="C. 내부은폐형",DI_전체데이터!$Z134,NA())</f>
        <v>#N/A</v>
      </c>
      <c r="G133" s="80" t="e">
        <f>IF(DI_전체데이터!$AR134="D. 균형일치형",DI_전체데이터!$AN134,NA())</f>
        <v>#N/A</v>
      </c>
      <c r="H133" s="80" t="e">
        <f>IF(DI_전체데이터!$AR134="D. 균형일치형",DI_전체데이터!$Z134,NA())</f>
        <v>#N/A</v>
      </c>
      <c r="I133" s="80">
        <f>IF(DI_전체데이터!$AR134="E. 총체적과소형",DI_전체데이터!$AN134,NA())</f>
        <v>0.73030891704136658</v>
      </c>
      <c r="J133" s="80">
        <f>IF(DI_전체데이터!$AR134="E. 총체적과소형",DI_전체데이터!$Z134,NA())</f>
        <v>3.1212121212121211</v>
      </c>
      <c r="K133" s="80" t="e">
        <f>IF(DI_전체데이터!$AR134="F. ESG미성숙",DI_전체데이터!$AN134,NA())</f>
        <v>#N/A</v>
      </c>
      <c r="L133" s="80" t="e">
        <f>IF(DI_전체데이터!$AR134="F. ESG미성숙",DI_전체데이터!$Z134,NA())</f>
        <v>#N/A</v>
      </c>
    </row>
    <row r="134" spans="1:12" x14ac:dyDescent="0.3">
      <c r="A134" s="80">
        <f>IF(DI_전체데이터!$AR135="A. 총체적과장형",DI_전체데이터!$AN135,NA())</f>
        <v>-1.2485461733213816</v>
      </c>
      <c r="B134" s="80">
        <f>IF(DI_전체데이터!$AR135="A. 총체적과장형",DI_전체데이터!$Z135,NA())</f>
        <v>3.6470588235294121</v>
      </c>
      <c r="C134" s="80" t="e">
        <f>IF(DI_전체데이터!$AR135="B. 외부미화형",DI_전체데이터!$AN135,NA())</f>
        <v>#N/A</v>
      </c>
      <c r="D134" s="80" t="e">
        <f>IF(DI_전체데이터!$AR135="B. 외부미화형",DI_전체데이터!$Z135,NA())</f>
        <v>#N/A</v>
      </c>
      <c r="E134" s="80" t="e">
        <f>IF(DI_전체데이터!$AR135="C. 내부은폐형",DI_전체데이터!$AN135,NA())</f>
        <v>#N/A</v>
      </c>
      <c r="F134" s="80" t="e">
        <f>IF(DI_전체데이터!$AR135="C. 내부은폐형",DI_전체데이터!$Z135,NA())</f>
        <v>#N/A</v>
      </c>
      <c r="G134" s="80" t="e">
        <f>IF(DI_전체데이터!$AR135="D. 균형일치형",DI_전체데이터!$AN135,NA())</f>
        <v>#N/A</v>
      </c>
      <c r="H134" s="80" t="e">
        <f>IF(DI_전체데이터!$AR135="D. 균형일치형",DI_전체데이터!$Z135,NA())</f>
        <v>#N/A</v>
      </c>
      <c r="I134" s="80" t="e">
        <f>IF(DI_전체데이터!$AR135="E. 총체적과소형",DI_전체데이터!$AN135,NA())</f>
        <v>#N/A</v>
      </c>
      <c r="J134" s="80" t="e">
        <f>IF(DI_전체데이터!$AR135="E. 총체적과소형",DI_전체데이터!$Z135,NA())</f>
        <v>#N/A</v>
      </c>
      <c r="K134" s="80" t="e">
        <f>IF(DI_전체데이터!$AR135="F. ESG미성숙",DI_전체데이터!$AN135,NA())</f>
        <v>#N/A</v>
      </c>
      <c r="L134" s="80" t="e">
        <f>IF(DI_전체데이터!$AR135="F. ESG미성숙",DI_전체데이터!$Z135,NA())</f>
        <v>#N/A</v>
      </c>
    </row>
    <row r="135" spans="1:12" x14ac:dyDescent="0.3">
      <c r="A135" s="80">
        <f>IF(DI_전체데이터!$AR136="A. 총체적과장형",DI_전체데이터!$AN136,NA())</f>
        <v>-1.5279925984911711</v>
      </c>
      <c r="B135" s="80">
        <f>IF(DI_전체데이터!$AR136="A. 총체적과장형",DI_전체데이터!$Z136,NA())</f>
        <v>3.6122448979591839</v>
      </c>
      <c r="C135" s="80" t="e">
        <f>IF(DI_전체데이터!$AR136="B. 외부미화형",DI_전체데이터!$AN136,NA())</f>
        <v>#N/A</v>
      </c>
      <c r="D135" s="80" t="e">
        <f>IF(DI_전체데이터!$AR136="B. 외부미화형",DI_전체데이터!$Z136,NA())</f>
        <v>#N/A</v>
      </c>
      <c r="E135" s="80" t="e">
        <f>IF(DI_전체데이터!$AR136="C. 내부은폐형",DI_전체데이터!$AN136,NA())</f>
        <v>#N/A</v>
      </c>
      <c r="F135" s="80" t="e">
        <f>IF(DI_전체데이터!$AR136="C. 내부은폐형",DI_전체데이터!$Z136,NA())</f>
        <v>#N/A</v>
      </c>
      <c r="G135" s="80" t="e">
        <f>IF(DI_전체데이터!$AR136="D. 균형일치형",DI_전체데이터!$AN136,NA())</f>
        <v>#N/A</v>
      </c>
      <c r="H135" s="80" t="e">
        <f>IF(DI_전체데이터!$AR136="D. 균형일치형",DI_전체데이터!$Z136,NA())</f>
        <v>#N/A</v>
      </c>
      <c r="I135" s="80" t="e">
        <f>IF(DI_전체데이터!$AR136="E. 총체적과소형",DI_전체데이터!$AN136,NA())</f>
        <v>#N/A</v>
      </c>
      <c r="J135" s="80" t="e">
        <f>IF(DI_전체데이터!$AR136="E. 총체적과소형",DI_전체데이터!$Z136,NA())</f>
        <v>#N/A</v>
      </c>
      <c r="K135" s="80" t="e">
        <f>IF(DI_전체데이터!$AR136="F. ESG미성숙",DI_전체데이터!$AN136,NA())</f>
        <v>#N/A</v>
      </c>
      <c r="L135" s="80" t="e">
        <f>IF(DI_전체데이터!$AR136="F. ESG미성숙",DI_전체데이터!$Z136,NA())</f>
        <v>#N/A</v>
      </c>
    </row>
    <row r="136" spans="1:12" x14ac:dyDescent="0.3">
      <c r="A136" s="80">
        <f>IF(DI_전체데이터!$AR137="A. 총체적과장형",DI_전체데이터!$AN137,NA())</f>
        <v>-0.67309130424868391</v>
      </c>
      <c r="B136" s="80">
        <f>IF(DI_전체데이터!$AR137="A. 총체적과장형",DI_전체데이터!$Z137,NA())</f>
        <v>3.71875</v>
      </c>
      <c r="C136" s="80" t="e">
        <f>IF(DI_전체데이터!$AR137="B. 외부미화형",DI_전체데이터!$AN137,NA())</f>
        <v>#N/A</v>
      </c>
      <c r="D136" s="80" t="e">
        <f>IF(DI_전체데이터!$AR137="B. 외부미화형",DI_전체데이터!$Z137,NA())</f>
        <v>#N/A</v>
      </c>
      <c r="E136" s="80" t="e">
        <f>IF(DI_전체데이터!$AR137="C. 내부은폐형",DI_전체데이터!$AN137,NA())</f>
        <v>#N/A</v>
      </c>
      <c r="F136" s="80" t="e">
        <f>IF(DI_전체데이터!$AR137="C. 내부은폐형",DI_전체데이터!$Z137,NA())</f>
        <v>#N/A</v>
      </c>
      <c r="G136" s="80" t="e">
        <f>IF(DI_전체데이터!$AR137="D. 균형일치형",DI_전체데이터!$AN137,NA())</f>
        <v>#N/A</v>
      </c>
      <c r="H136" s="80" t="e">
        <f>IF(DI_전체데이터!$AR137="D. 균형일치형",DI_전체데이터!$Z137,NA())</f>
        <v>#N/A</v>
      </c>
      <c r="I136" s="80" t="e">
        <f>IF(DI_전체데이터!$AR137="E. 총체적과소형",DI_전체데이터!$AN137,NA())</f>
        <v>#N/A</v>
      </c>
      <c r="J136" s="80" t="e">
        <f>IF(DI_전체데이터!$AR137="E. 총체적과소형",DI_전체데이터!$Z137,NA())</f>
        <v>#N/A</v>
      </c>
      <c r="K136" s="80" t="e">
        <f>IF(DI_전체데이터!$AR137="F. ESG미성숙",DI_전체데이터!$AN137,NA())</f>
        <v>#N/A</v>
      </c>
      <c r="L136" s="80" t="e">
        <f>IF(DI_전체데이터!$AR137="F. ESG미성숙",DI_전체데이터!$Z137,NA())</f>
        <v>#N/A</v>
      </c>
    </row>
    <row r="137" spans="1:12" x14ac:dyDescent="0.3">
      <c r="A137" s="80" t="e">
        <f>IF(DI_전체데이터!$AR138="A. 총체적과장형",DI_전체데이터!$AN138,NA())</f>
        <v>#N/A</v>
      </c>
      <c r="B137" s="80" t="e">
        <f>IF(DI_전체데이터!$AR138="A. 총체적과장형",DI_전체데이터!$Z138,NA())</f>
        <v>#N/A</v>
      </c>
      <c r="C137" s="80">
        <f>IF(DI_전체데이터!$AR138="B. 외부미화형",DI_전체데이터!$AN138,NA())</f>
        <v>1.1301119792461773</v>
      </c>
      <c r="D137" s="80">
        <f>IF(DI_전체데이터!$AR138="B. 외부미화형",DI_전체데이터!$Z138,NA())</f>
        <v>3.9433962264150941</v>
      </c>
      <c r="E137" s="80" t="e">
        <f>IF(DI_전체데이터!$AR138="C. 내부은폐형",DI_전체데이터!$AN138,NA())</f>
        <v>#N/A</v>
      </c>
      <c r="F137" s="80" t="e">
        <f>IF(DI_전체데이터!$AR138="C. 내부은폐형",DI_전체데이터!$Z138,NA())</f>
        <v>#N/A</v>
      </c>
      <c r="G137" s="80" t="e">
        <f>IF(DI_전체데이터!$AR138="D. 균형일치형",DI_전체데이터!$AN138,NA())</f>
        <v>#N/A</v>
      </c>
      <c r="H137" s="80" t="e">
        <f>IF(DI_전체데이터!$AR138="D. 균형일치형",DI_전체데이터!$Z138,NA())</f>
        <v>#N/A</v>
      </c>
      <c r="I137" s="80" t="e">
        <f>IF(DI_전체데이터!$AR138="E. 총체적과소형",DI_전체데이터!$AN138,NA())</f>
        <v>#N/A</v>
      </c>
      <c r="J137" s="80" t="e">
        <f>IF(DI_전체데이터!$AR138="E. 총체적과소형",DI_전체데이터!$Z138,NA())</f>
        <v>#N/A</v>
      </c>
      <c r="K137" s="80" t="e">
        <f>IF(DI_전체데이터!$AR138="F. ESG미성숙",DI_전체데이터!$AN138,NA())</f>
        <v>#N/A</v>
      </c>
      <c r="L137" s="80" t="e">
        <f>IF(DI_전체데이터!$AR138="F. ESG미성숙",DI_전체데이터!$Z138,NA())</f>
        <v>#N/A</v>
      </c>
    </row>
    <row r="138" spans="1:12" x14ac:dyDescent="0.3">
      <c r="A138" s="80" t="e">
        <f>IF(DI_전체데이터!$AR139="A. 총체적과장형",DI_전체데이터!$AN139,NA())</f>
        <v>#N/A</v>
      </c>
      <c r="B138" s="80" t="e">
        <f>IF(DI_전체데이터!$AR139="A. 총체적과장형",DI_전체데이터!$Z139,NA())</f>
        <v>#N/A</v>
      </c>
      <c r="C138" s="80" t="e">
        <f>IF(DI_전체데이터!$AR139="B. 외부미화형",DI_전체데이터!$AN139,NA())</f>
        <v>#N/A</v>
      </c>
      <c r="D138" s="80" t="e">
        <f>IF(DI_전체데이터!$AR139="B. 외부미화형",DI_전체데이터!$Z139,NA())</f>
        <v>#N/A</v>
      </c>
      <c r="E138" s="80" t="e">
        <f>IF(DI_전체데이터!$AR139="C. 내부은폐형",DI_전체데이터!$AN139,NA())</f>
        <v>#N/A</v>
      </c>
      <c r="F138" s="80" t="e">
        <f>IF(DI_전체데이터!$AR139="C. 내부은폐형",DI_전체데이터!$Z139,NA())</f>
        <v>#N/A</v>
      </c>
      <c r="G138" s="80">
        <f>IF(DI_전체데이터!$AR139="D. 균형일치형",DI_전체데이터!$AN139,NA())</f>
        <v>-0.65803831926427492</v>
      </c>
      <c r="H138" s="80">
        <f>IF(DI_전체데이터!$AR139="D. 균형일치형",DI_전체데이터!$Z139,NA())</f>
        <v>3.6981132075471699</v>
      </c>
      <c r="I138" s="80" t="e">
        <f>IF(DI_전체데이터!$AR139="E. 총체적과소형",DI_전체데이터!$AN139,NA())</f>
        <v>#N/A</v>
      </c>
      <c r="J138" s="80" t="e">
        <f>IF(DI_전체데이터!$AR139="E. 총체적과소형",DI_전체데이터!$Z139,NA())</f>
        <v>#N/A</v>
      </c>
      <c r="K138" s="80" t="e">
        <f>IF(DI_전체데이터!$AR139="F. ESG미성숙",DI_전체데이터!$AN139,NA())</f>
        <v>#N/A</v>
      </c>
      <c r="L138" s="80" t="e">
        <f>IF(DI_전체데이터!$AR139="F. ESG미성숙",DI_전체데이터!$Z139,NA())</f>
        <v>#N/A</v>
      </c>
    </row>
    <row r="139" spans="1:12" x14ac:dyDescent="0.3">
      <c r="A139" s="80" t="e">
        <f>IF(DI_전체데이터!$AR140="A. 총체적과장형",DI_전체데이터!$AN140,NA())</f>
        <v>#N/A</v>
      </c>
      <c r="B139" s="80" t="e">
        <f>IF(DI_전체데이터!$AR140="A. 총체적과장형",DI_전체데이터!$Z140,NA())</f>
        <v>#N/A</v>
      </c>
      <c r="C139" s="80" t="e">
        <f>IF(DI_전체데이터!$AR140="B. 외부미화형",DI_전체데이터!$AN140,NA())</f>
        <v>#N/A</v>
      </c>
      <c r="D139" s="80" t="e">
        <f>IF(DI_전체데이터!$AR140="B. 외부미화형",DI_전체데이터!$Z140,NA())</f>
        <v>#N/A</v>
      </c>
      <c r="E139" s="80" t="e">
        <f>IF(DI_전체데이터!$AR140="C. 내부은폐형",DI_전체데이터!$AN140,NA())</f>
        <v>#N/A</v>
      </c>
      <c r="F139" s="80" t="e">
        <f>IF(DI_전체데이터!$AR140="C. 내부은폐형",DI_전체데이터!$Z140,NA())</f>
        <v>#N/A</v>
      </c>
      <c r="G139" s="80">
        <f>IF(DI_전체데이터!$AR140="D. 균형일치형",DI_전체데이터!$AN140,NA())</f>
        <v>0.83898810951240377</v>
      </c>
      <c r="H139" s="80">
        <f>IF(DI_전체데이터!$AR140="D. 균형일치형",DI_전체데이터!$Z140,NA())</f>
        <v>3.884615384615385</v>
      </c>
      <c r="I139" s="80" t="e">
        <f>IF(DI_전체데이터!$AR140="E. 총체적과소형",DI_전체데이터!$AN140,NA())</f>
        <v>#N/A</v>
      </c>
      <c r="J139" s="80" t="e">
        <f>IF(DI_전체데이터!$AR140="E. 총체적과소형",DI_전체데이터!$Z140,NA())</f>
        <v>#N/A</v>
      </c>
      <c r="K139" s="80" t="e">
        <f>IF(DI_전체데이터!$AR140="F. ESG미성숙",DI_전체데이터!$AN140,NA())</f>
        <v>#N/A</v>
      </c>
      <c r="L139" s="80" t="e">
        <f>IF(DI_전체데이터!$AR140="F. ESG미성숙",DI_전체데이터!$Z140,NA())</f>
        <v>#N/A</v>
      </c>
    </row>
    <row r="140" spans="1:12" x14ac:dyDescent="0.3">
      <c r="A140" s="80">
        <f>IF(DI_전체데이터!$AR141="A. 총체적과장형",DI_전체데이터!$AN141,NA())</f>
        <v>-0.52822390965384913</v>
      </c>
      <c r="B140" s="80">
        <f>IF(DI_전체데이터!$AR141="A. 총체적과장형",DI_전체데이터!$Z141,NA())</f>
        <v>3.714285714285714</v>
      </c>
      <c r="C140" s="80" t="e">
        <f>IF(DI_전체데이터!$AR141="B. 외부미화형",DI_전체데이터!$AN141,NA())</f>
        <v>#N/A</v>
      </c>
      <c r="D140" s="80" t="e">
        <f>IF(DI_전체데이터!$AR141="B. 외부미화형",DI_전체데이터!$Z141,NA())</f>
        <v>#N/A</v>
      </c>
      <c r="E140" s="80" t="e">
        <f>IF(DI_전체데이터!$AR141="C. 내부은폐형",DI_전체데이터!$AN141,NA())</f>
        <v>#N/A</v>
      </c>
      <c r="F140" s="80" t="e">
        <f>IF(DI_전체데이터!$AR141="C. 내부은폐형",DI_전체데이터!$Z141,NA())</f>
        <v>#N/A</v>
      </c>
      <c r="G140" s="80" t="e">
        <f>IF(DI_전체데이터!$AR141="D. 균형일치형",DI_전체데이터!$AN141,NA())</f>
        <v>#N/A</v>
      </c>
      <c r="H140" s="80" t="e">
        <f>IF(DI_전체데이터!$AR141="D. 균형일치형",DI_전체데이터!$Z141,NA())</f>
        <v>#N/A</v>
      </c>
      <c r="I140" s="80" t="e">
        <f>IF(DI_전체데이터!$AR141="E. 총체적과소형",DI_전체데이터!$AN141,NA())</f>
        <v>#N/A</v>
      </c>
      <c r="J140" s="80" t="e">
        <f>IF(DI_전체데이터!$AR141="E. 총체적과소형",DI_전체데이터!$Z141,NA())</f>
        <v>#N/A</v>
      </c>
      <c r="K140" s="80" t="e">
        <f>IF(DI_전체데이터!$AR141="F. ESG미성숙",DI_전체데이터!$AN141,NA())</f>
        <v>#N/A</v>
      </c>
      <c r="L140" s="80" t="e">
        <f>IF(DI_전체데이터!$AR141="F. ESG미성숙",DI_전체데이터!$Z141,NA())</f>
        <v>#N/A</v>
      </c>
    </row>
    <row r="141" spans="1:12" x14ac:dyDescent="0.3">
      <c r="A141" s="80" t="e">
        <f>IF(DI_전체데이터!$AR142="A. 총체적과장형",DI_전체데이터!$AN142,NA())</f>
        <v>#N/A</v>
      </c>
      <c r="B141" s="80" t="e">
        <f>IF(DI_전체데이터!$AR142="A. 총체적과장형",DI_전체데이터!$Z142,NA())</f>
        <v>#N/A</v>
      </c>
      <c r="C141" s="80" t="e">
        <f>IF(DI_전체데이터!$AR142="B. 외부미화형",DI_전체데이터!$AN142,NA())</f>
        <v>#N/A</v>
      </c>
      <c r="D141" s="80" t="e">
        <f>IF(DI_전체데이터!$AR142="B. 외부미화형",DI_전체데이터!$Z142,NA())</f>
        <v>#N/A</v>
      </c>
      <c r="E141" s="80" t="e">
        <f>IF(DI_전체데이터!$AR142="C. 내부은폐형",DI_전체데이터!$AN142,NA())</f>
        <v>#N/A</v>
      </c>
      <c r="F141" s="80" t="e">
        <f>IF(DI_전체데이터!$AR142="C. 내부은폐형",DI_전체데이터!$Z142,NA())</f>
        <v>#N/A</v>
      </c>
      <c r="G141" s="80">
        <f>IF(DI_전체데이터!$AR142="D. 균형일치형",DI_전체데이터!$AN142,NA())</f>
        <v>-1.026786497288104</v>
      </c>
      <c r="H141" s="80">
        <f>IF(DI_전체데이터!$AR142="D. 균형일치형",DI_전체데이터!$Z142,NA())</f>
        <v>3.652173913043478</v>
      </c>
      <c r="I141" s="80" t="e">
        <f>IF(DI_전체데이터!$AR142="E. 총체적과소형",DI_전체데이터!$AN142,NA())</f>
        <v>#N/A</v>
      </c>
      <c r="J141" s="80" t="e">
        <f>IF(DI_전체데이터!$AR142="E. 총체적과소형",DI_전체데이터!$Z142,NA())</f>
        <v>#N/A</v>
      </c>
      <c r="K141" s="80" t="e">
        <f>IF(DI_전체데이터!$AR142="F. ESG미성숙",DI_전체데이터!$AN142,NA())</f>
        <v>#N/A</v>
      </c>
      <c r="L141" s="80" t="e">
        <f>IF(DI_전체데이터!$AR142="F. ESG미성숙",DI_전체데이터!$Z142,NA())</f>
        <v>#N/A</v>
      </c>
    </row>
    <row r="142" spans="1:12" x14ac:dyDescent="0.3">
      <c r="A142" s="80" t="e">
        <f>IF(DI_전체데이터!$AR143="A. 총체적과장형",DI_전체데이터!$AN143,NA())</f>
        <v>#N/A</v>
      </c>
      <c r="B142" s="80" t="e">
        <f>IF(DI_전체데이터!$AR143="A. 총체적과장형",DI_전체데이터!$Z143,NA())</f>
        <v>#N/A</v>
      </c>
      <c r="C142" s="80" t="e">
        <f>IF(DI_전체데이터!$AR143="B. 외부미화형",DI_전체데이터!$AN143,NA())</f>
        <v>#N/A</v>
      </c>
      <c r="D142" s="80" t="e">
        <f>IF(DI_전체데이터!$AR143="B. 외부미화형",DI_전체데이터!$Z143,NA())</f>
        <v>#N/A</v>
      </c>
      <c r="E142" s="80" t="e">
        <f>IF(DI_전체데이터!$AR143="C. 내부은폐형",DI_전체데이터!$AN143,NA())</f>
        <v>#N/A</v>
      </c>
      <c r="F142" s="80" t="e">
        <f>IF(DI_전체데이터!$AR143="C. 내부은폐형",DI_전체데이터!$Z143,NA())</f>
        <v>#N/A</v>
      </c>
      <c r="G142" s="80">
        <f>IF(DI_전체데이터!$AR143="D. 균형일치형",DI_전체데이터!$AN143,NA())</f>
        <v>1.141229943703524</v>
      </c>
      <c r="H142" s="80">
        <f>IF(DI_전체데이터!$AR143="D. 균형일치형",DI_전체데이터!$Z143,NA())</f>
        <v>3.8928571428571428</v>
      </c>
      <c r="I142" s="80" t="e">
        <f>IF(DI_전체데이터!$AR143="E. 총체적과소형",DI_전체데이터!$AN143,NA())</f>
        <v>#N/A</v>
      </c>
      <c r="J142" s="80" t="e">
        <f>IF(DI_전체데이터!$AR143="E. 총체적과소형",DI_전체데이터!$Z143,NA())</f>
        <v>#N/A</v>
      </c>
      <c r="K142" s="80" t="e">
        <f>IF(DI_전체데이터!$AR143="F. ESG미성숙",DI_전체데이터!$AN143,NA())</f>
        <v>#N/A</v>
      </c>
      <c r="L142" s="80" t="e">
        <f>IF(DI_전체데이터!$AR143="F. ESG미성숙",DI_전체데이터!$Z143,NA())</f>
        <v>#N/A</v>
      </c>
    </row>
    <row r="143" spans="1:12" x14ac:dyDescent="0.3">
      <c r="A143" s="80" t="e">
        <f>IF(DI_전체데이터!$AR144="A. 총체적과장형",DI_전체데이터!$AN144,NA())</f>
        <v>#N/A</v>
      </c>
      <c r="B143" s="80" t="e">
        <f>IF(DI_전체데이터!$AR144="A. 총체적과장형",DI_전체데이터!$Z144,NA())</f>
        <v>#N/A</v>
      </c>
      <c r="C143" s="80" t="e">
        <f>IF(DI_전체데이터!$AR144="B. 외부미화형",DI_전체데이터!$AN144,NA())</f>
        <v>#N/A</v>
      </c>
      <c r="D143" s="80" t="e">
        <f>IF(DI_전체데이터!$AR144="B. 외부미화형",DI_전체데이터!$Z144,NA())</f>
        <v>#N/A</v>
      </c>
      <c r="E143" s="80" t="e">
        <f>IF(DI_전체데이터!$AR144="C. 내부은폐형",DI_전체데이터!$AN144,NA())</f>
        <v>#N/A</v>
      </c>
      <c r="F143" s="80" t="e">
        <f>IF(DI_전체데이터!$AR144="C. 내부은폐형",DI_전체데이터!$Z144,NA())</f>
        <v>#N/A</v>
      </c>
      <c r="G143" s="80">
        <f>IF(DI_전체데이터!$AR144="D. 균형일치형",DI_전체데이터!$AN144,NA())</f>
        <v>0.11257801656990572</v>
      </c>
      <c r="H143" s="80">
        <f>IF(DI_전체데이터!$AR144="D. 균형일치형",DI_전체데이터!$Z144,NA())</f>
        <v>3.7647058823529411</v>
      </c>
      <c r="I143" s="80" t="e">
        <f>IF(DI_전체데이터!$AR144="E. 총체적과소형",DI_전체데이터!$AN144,NA())</f>
        <v>#N/A</v>
      </c>
      <c r="J143" s="80" t="e">
        <f>IF(DI_전체데이터!$AR144="E. 총체적과소형",DI_전체데이터!$Z144,NA())</f>
        <v>#N/A</v>
      </c>
      <c r="K143" s="80" t="e">
        <f>IF(DI_전체데이터!$AR144="F. ESG미성숙",DI_전체데이터!$AN144,NA())</f>
        <v>#N/A</v>
      </c>
      <c r="L143" s="80" t="e">
        <f>IF(DI_전체데이터!$AR144="F. ESG미성숙",DI_전체데이터!$Z144,NA())</f>
        <v>#N/A</v>
      </c>
    </row>
    <row r="144" spans="1:12" x14ac:dyDescent="0.3">
      <c r="A144" s="80" t="e">
        <f>IF(DI_전체데이터!$AR145="A. 총체적과장형",DI_전체데이터!$AN145,NA())</f>
        <v>#N/A</v>
      </c>
      <c r="B144" s="80" t="e">
        <f>IF(DI_전체데이터!$AR145="A. 총체적과장형",DI_전체데이터!$Z145,NA())</f>
        <v>#N/A</v>
      </c>
      <c r="C144" s="80" t="e">
        <f>IF(DI_전체데이터!$AR145="B. 외부미화형",DI_전체데이터!$AN145,NA())</f>
        <v>#N/A</v>
      </c>
      <c r="D144" s="80" t="e">
        <f>IF(DI_전체데이터!$AR145="B. 외부미화형",DI_전체데이터!$Z145,NA())</f>
        <v>#N/A</v>
      </c>
      <c r="E144" s="80" t="e">
        <f>IF(DI_전체데이터!$AR145="C. 내부은폐형",DI_전체데이터!$AN145,NA())</f>
        <v>#N/A</v>
      </c>
      <c r="F144" s="80" t="e">
        <f>IF(DI_전체데이터!$AR145="C. 내부은폐형",DI_전체데이터!$Z145,NA())</f>
        <v>#N/A</v>
      </c>
      <c r="G144" s="80">
        <f>IF(DI_전체데이터!$AR145="D. 균형일치형",DI_전체데이터!$AN145,NA())</f>
        <v>1.7093646742485622</v>
      </c>
      <c r="H144" s="80">
        <f>IF(DI_전체데이터!$AR145="D. 균형일치형",DI_전체데이터!$Z145,NA())</f>
        <v>3.9636363636363638</v>
      </c>
      <c r="I144" s="80" t="e">
        <f>IF(DI_전체데이터!$AR145="E. 총체적과소형",DI_전체데이터!$AN145,NA())</f>
        <v>#N/A</v>
      </c>
      <c r="J144" s="80" t="e">
        <f>IF(DI_전체데이터!$AR145="E. 총체적과소형",DI_전체데이터!$Z145,NA())</f>
        <v>#N/A</v>
      </c>
      <c r="K144" s="80" t="e">
        <f>IF(DI_전체데이터!$AR145="F. ESG미성숙",DI_전체데이터!$AN145,NA())</f>
        <v>#N/A</v>
      </c>
      <c r="L144" s="80" t="e">
        <f>IF(DI_전체데이터!$AR145="F. ESG미성숙",DI_전체데이터!$Z145,NA())</f>
        <v>#N/A</v>
      </c>
    </row>
    <row r="145" spans="1:12" x14ac:dyDescent="0.3">
      <c r="A145" s="80" t="e">
        <f>IF(DI_전체데이터!$AR146="A. 총체적과장형",DI_전체데이터!$AN146,NA())</f>
        <v>#N/A</v>
      </c>
      <c r="B145" s="80" t="e">
        <f>IF(DI_전체데이터!$AR146="A. 총체적과장형",DI_전체데이터!$Z146,NA())</f>
        <v>#N/A</v>
      </c>
      <c r="C145" s="80" t="e">
        <f>IF(DI_전체데이터!$AR146="B. 외부미화형",DI_전체데이터!$AN146,NA())</f>
        <v>#N/A</v>
      </c>
      <c r="D145" s="80" t="e">
        <f>IF(DI_전체데이터!$AR146="B. 외부미화형",DI_전체데이터!$Z146,NA())</f>
        <v>#N/A</v>
      </c>
      <c r="E145" s="80" t="e">
        <f>IF(DI_전체데이터!$AR146="C. 내부은폐형",DI_전체데이터!$AN146,NA())</f>
        <v>#N/A</v>
      </c>
      <c r="F145" s="80" t="e">
        <f>IF(DI_전체데이터!$AR146="C. 내부은폐형",DI_전체데이터!$Z146,NA())</f>
        <v>#N/A</v>
      </c>
      <c r="G145" s="80">
        <f>IF(DI_전체데이터!$AR146="D. 균형일치형",DI_전체데이터!$AN146,NA())</f>
        <v>-0.67436881293122042</v>
      </c>
      <c r="H145" s="80">
        <f>IF(DI_전체데이터!$AR146="D. 균형일치형",DI_전체데이터!$Z146,NA())</f>
        <v>3.666666666666667</v>
      </c>
      <c r="I145" s="80" t="e">
        <f>IF(DI_전체데이터!$AR146="E. 총체적과소형",DI_전체데이터!$AN146,NA())</f>
        <v>#N/A</v>
      </c>
      <c r="J145" s="80" t="e">
        <f>IF(DI_전체데이터!$AR146="E. 총체적과소형",DI_전체데이터!$Z146,NA())</f>
        <v>#N/A</v>
      </c>
      <c r="K145" s="80" t="e">
        <f>IF(DI_전체데이터!$AR146="F. ESG미성숙",DI_전체데이터!$AN146,NA())</f>
        <v>#N/A</v>
      </c>
      <c r="L145" s="80" t="e">
        <f>IF(DI_전체데이터!$AR146="F. ESG미성숙",DI_전체데이터!$Z146,NA())</f>
        <v>#N/A</v>
      </c>
    </row>
    <row r="146" spans="1:12" x14ac:dyDescent="0.3">
      <c r="A146" s="80" t="e">
        <f>IF(DI_전체데이터!$AR147="A. 총체적과장형",DI_전체데이터!$AN147,NA())</f>
        <v>#N/A</v>
      </c>
      <c r="B146" s="80" t="e">
        <f>IF(DI_전체데이터!$AR147="A. 총체적과장형",DI_전체데이터!$Z147,NA())</f>
        <v>#N/A</v>
      </c>
      <c r="C146" s="80" t="e">
        <f>IF(DI_전체데이터!$AR147="B. 외부미화형",DI_전체데이터!$AN147,NA())</f>
        <v>#N/A</v>
      </c>
      <c r="D146" s="80" t="e">
        <f>IF(DI_전체데이터!$AR147="B. 외부미화형",DI_전체데이터!$Z147,NA())</f>
        <v>#N/A</v>
      </c>
      <c r="E146" s="80">
        <f>IF(DI_전체데이터!$AR147="C. 내부은폐형",DI_전체데이터!$AN147,NA())</f>
        <v>-0.39391489614998226</v>
      </c>
      <c r="F146" s="80">
        <f>IF(DI_전체데이터!$AR147="C. 내부은폐형",DI_전체데이터!$Z147,NA())</f>
        <v>3.0109890109890109</v>
      </c>
      <c r="G146" s="80" t="e">
        <f>IF(DI_전체데이터!$AR147="D. 균형일치형",DI_전체데이터!$AN147,NA())</f>
        <v>#N/A</v>
      </c>
      <c r="H146" s="80" t="e">
        <f>IF(DI_전체데이터!$AR147="D. 균형일치형",DI_전체데이터!$Z147,NA())</f>
        <v>#N/A</v>
      </c>
      <c r="I146" s="80" t="e">
        <f>IF(DI_전체데이터!$AR147="E. 총체적과소형",DI_전체데이터!$AN147,NA())</f>
        <v>#N/A</v>
      </c>
      <c r="J146" s="80" t="e">
        <f>IF(DI_전체데이터!$AR147="E. 총체적과소형",DI_전체데이터!$Z147,NA())</f>
        <v>#N/A</v>
      </c>
      <c r="K146" s="80" t="e">
        <f>IF(DI_전체데이터!$AR147="F. ESG미성숙",DI_전체데이터!$AN147,NA())</f>
        <v>#N/A</v>
      </c>
      <c r="L146" s="80" t="e">
        <f>IF(DI_전체데이터!$AR147="F. ESG미성숙",DI_전체데이터!$Z147,NA())</f>
        <v>#N/A</v>
      </c>
    </row>
    <row r="147" spans="1:12" x14ac:dyDescent="0.3">
      <c r="A147" s="80">
        <f>IF(DI_전체데이터!$AR148="A. 총체적과장형",DI_전체데이터!$AN148,NA())</f>
        <v>-1.4904785359204848</v>
      </c>
      <c r="B147" s="80">
        <f>IF(DI_전체데이터!$AR148="A. 총체적과장형",DI_전체데이터!$Z148,NA())</f>
        <v>2.8</v>
      </c>
      <c r="C147" s="80" t="e">
        <f>IF(DI_전체데이터!$AR148="B. 외부미화형",DI_전체데이터!$AN148,NA())</f>
        <v>#N/A</v>
      </c>
      <c r="D147" s="80" t="e">
        <f>IF(DI_전체데이터!$AR148="B. 외부미화형",DI_전체데이터!$Z148,NA())</f>
        <v>#N/A</v>
      </c>
      <c r="E147" s="80" t="e">
        <f>IF(DI_전체데이터!$AR148="C. 내부은폐형",DI_전체데이터!$AN148,NA())</f>
        <v>#N/A</v>
      </c>
      <c r="F147" s="80" t="e">
        <f>IF(DI_전체데이터!$AR148="C. 내부은폐형",DI_전체데이터!$Z148,NA())</f>
        <v>#N/A</v>
      </c>
      <c r="G147" s="80" t="e">
        <f>IF(DI_전체데이터!$AR148="D. 균형일치형",DI_전체데이터!$AN148,NA())</f>
        <v>#N/A</v>
      </c>
      <c r="H147" s="80" t="e">
        <f>IF(DI_전체데이터!$AR148="D. 균형일치형",DI_전체데이터!$Z148,NA())</f>
        <v>#N/A</v>
      </c>
      <c r="I147" s="80" t="e">
        <f>IF(DI_전체데이터!$AR148="E. 총체적과소형",DI_전체데이터!$AN148,NA())</f>
        <v>#N/A</v>
      </c>
      <c r="J147" s="80" t="e">
        <f>IF(DI_전체데이터!$AR148="E. 총체적과소형",DI_전체데이터!$Z148,NA())</f>
        <v>#N/A</v>
      </c>
      <c r="K147" s="80" t="e">
        <f>IF(DI_전체데이터!$AR148="F. ESG미성숙",DI_전체데이터!$AN148,NA())</f>
        <v>#N/A</v>
      </c>
      <c r="L147" s="80" t="e">
        <f>IF(DI_전체데이터!$AR148="F. ESG미성숙",DI_전체데이터!$Z148,NA())</f>
        <v>#N/A</v>
      </c>
    </row>
    <row r="148" spans="1:12" x14ac:dyDescent="0.3">
      <c r="A148" s="80" t="e">
        <f>IF(DI_전체데이터!$AR149="A. 총체적과장형",DI_전체데이터!$AN149,NA())</f>
        <v>#N/A</v>
      </c>
      <c r="B148" s="80" t="e">
        <f>IF(DI_전체데이터!$AR149="A. 총체적과장형",DI_전체데이터!$Z149,NA())</f>
        <v>#N/A</v>
      </c>
      <c r="C148" s="80" t="e">
        <f>IF(DI_전체데이터!$AR149="B. 외부미화형",DI_전체데이터!$AN149,NA())</f>
        <v>#N/A</v>
      </c>
      <c r="D148" s="80" t="e">
        <f>IF(DI_전체데이터!$AR149="B. 외부미화형",DI_전체데이터!$Z149,NA())</f>
        <v>#N/A</v>
      </c>
      <c r="E148" s="80">
        <f>IF(DI_전체데이터!$AR149="C. 내부은폐형",DI_전체데이터!$AN149,NA())</f>
        <v>-1.7503412734702644</v>
      </c>
      <c r="F148" s="80">
        <f>IF(DI_전체데이터!$AR149="C. 내부은폐형",DI_전체데이터!$Z149,NA())</f>
        <v>2.75</v>
      </c>
      <c r="G148" s="80" t="e">
        <f>IF(DI_전체데이터!$AR149="D. 균형일치형",DI_전체데이터!$AN149,NA())</f>
        <v>#N/A</v>
      </c>
      <c r="H148" s="80" t="e">
        <f>IF(DI_전체데이터!$AR149="D. 균형일치형",DI_전체데이터!$Z149,NA())</f>
        <v>#N/A</v>
      </c>
      <c r="I148" s="80" t="e">
        <f>IF(DI_전체데이터!$AR149="E. 총체적과소형",DI_전체데이터!$AN149,NA())</f>
        <v>#N/A</v>
      </c>
      <c r="J148" s="80" t="e">
        <f>IF(DI_전체데이터!$AR149="E. 총체적과소형",DI_전체데이터!$Z149,NA())</f>
        <v>#N/A</v>
      </c>
      <c r="K148" s="80" t="e">
        <f>IF(DI_전체데이터!$AR149="F. ESG미성숙",DI_전체데이터!$AN149,NA())</f>
        <v>#N/A</v>
      </c>
      <c r="L148" s="80" t="e">
        <f>IF(DI_전체데이터!$AR149="F. ESG미성숙",DI_전체데이터!$Z149,NA())</f>
        <v>#N/A</v>
      </c>
    </row>
    <row r="149" spans="1:12" x14ac:dyDescent="0.3">
      <c r="A149" s="80">
        <f>IF(DI_전체데이터!$AR150="A. 총체적과장형",DI_전체데이터!$AN150,NA())</f>
        <v>-0.9307741781209552</v>
      </c>
      <c r="B149" s="80">
        <f>IF(DI_전체데이터!$AR150="A. 총체적과장형",DI_전체데이터!$Z150,NA())</f>
        <v>2.907692307692308</v>
      </c>
      <c r="C149" s="80" t="e">
        <f>IF(DI_전체데이터!$AR150="B. 외부미화형",DI_전체데이터!$AN150,NA())</f>
        <v>#N/A</v>
      </c>
      <c r="D149" s="80" t="e">
        <f>IF(DI_전체데이터!$AR150="B. 외부미화형",DI_전체데이터!$Z150,NA())</f>
        <v>#N/A</v>
      </c>
      <c r="E149" s="80" t="e">
        <f>IF(DI_전체데이터!$AR150="C. 내부은폐형",DI_전체데이터!$AN150,NA())</f>
        <v>#N/A</v>
      </c>
      <c r="F149" s="80" t="e">
        <f>IF(DI_전체데이터!$AR150="C. 내부은폐형",DI_전체데이터!$Z150,NA())</f>
        <v>#N/A</v>
      </c>
      <c r="G149" s="80" t="e">
        <f>IF(DI_전체데이터!$AR150="D. 균형일치형",DI_전체데이터!$AN150,NA())</f>
        <v>#N/A</v>
      </c>
      <c r="H149" s="80" t="e">
        <f>IF(DI_전체데이터!$AR150="D. 균형일치형",DI_전체데이터!$Z150,NA())</f>
        <v>#N/A</v>
      </c>
      <c r="I149" s="80" t="e">
        <f>IF(DI_전체데이터!$AR150="E. 총체적과소형",DI_전체데이터!$AN150,NA())</f>
        <v>#N/A</v>
      </c>
      <c r="J149" s="80" t="e">
        <f>IF(DI_전체데이터!$AR150="E. 총체적과소형",DI_전체데이터!$Z150,NA())</f>
        <v>#N/A</v>
      </c>
      <c r="K149" s="80" t="e">
        <f>IF(DI_전체데이터!$AR150="F. ESG미성숙",DI_전체데이터!$AN150,NA())</f>
        <v>#N/A</v>
      </c>
      <c r="L149" s="80" t="e">
        <f>IF(DI_전체데이터!$AR150="F. ESG미성숙",DI_전체데이터!$Z150,NA())</f>
        <v>#N/A</v>
      </c>
    </row>
    <row r="150" spans="1:12" x14ac:dyDescent="0.3">
      <c r="A150" s="80" t="e">
        <f>IF(DI_전체데이터!$AR151="A. 총체적과장형",DI_전체데이터!$AN151,NA())</f>
        <v>#N/A</v>
      </c>
      <c r="B150" s="80" t="e">
        <f>IF(DI_전체데이터!$AR151="A. 총체적과장형",DI_전체데이터!$Z151,NA())</f>
        <v>#N/A</v>
      </c>
      <c r="C150" s="80" t="e">
        <f>IF(DI_전체데이터!$AR151="B. 외부미화형",DI_전체데이터!$AN151,NA())</f>
        <v>#N/A</v>
      </c>
      <c r="D150" s="80" t="e">
        <f>IF(DI_전체데이터!$AR151="B. 외부미화형",DI_전체데이터!$Z151,NA())</f>
        <v>#N/A</v>
      </c>
      <c r="E150" s="80" t="e">
        <f>IF(DI_전체데이터!$AR151="C. 내부은폐형",DI_전체데이터!$AN151,NA())</f>
        <v>#N/A</v>
      </c>
      <c r="F150" s="80" t="e">
        <f>IF(DI_전체데이터!$AR151="C. 내부은폐형",DI_전체데이터!$Z151,NA())</f>
        <v>#N/A</v>
      </c>
      <c r="G150" s="80">
        <f>IF(DI_전체데이터!$AR151="D. 균형일치형",DI_전체데이터!$AN151,NA())</f>
        <v>0.22204549758558598</v>
      </c>
      <c r="H150" s="80">
        <f>IF(DI_전체데이터!$AR151="D. 균형일치형",DI_전체데이터!$Z151,NA())</f>
        <v>3.094736842105263</v>
      </c>
      <c r="I150" s="80" t="e">
        <f>IF(DI_전체데이터!$AR151="E. 총체적과소형",DI_전체데이터!$AN151,NA())</f>
        <v>#N/A</v>
      </c>
      <c r="J150" s="80" t="e">
        <f>IF(DI_전체데이터!$AR151="E. 총체적과소형",DI_전체데이터!$Z151,NA())</f>
        <v>#N/A</v>
      </c>
      <c r="K150" s="80" t="e">
        <f>IF(DI_전체데이터!$AR151="F. ESG미성숙",DI_전체데이터!$AN151,NA())</f>
        <v>#N/A</v>
      </c>
      <c r="L150" s="80" t="e">
        <f>IF(DI_전체데이터!$AR151="F. ESG미성숙",DI_전체데이터!$Z151,NA())</f>
        <v>#N/A</v>
      </c>
    </row>
    <row r="151" spans="1:12" x14ac:dyDescent="0.3">
      <c r="A151" s="80" t="e">
        <f>IF(DI_전체데이터!$AR152="A. 총체적과장형",DI_전체데이터!$AN152,NA())</f>
        <v>#N/A</v>
      </c>
      <c r="B151" s="80" t="e">
        <f>IF(DI_전체데이터!$AR152="A. 총체적과장형",DI_전체데이터!$Z152,NA())</f>
        <v>#N/A</v>
      </c>
      <c r="C151" s="80" t="e">
        <f>IF(DI_전체데이터!$AR152="B. 외부미화형",DI_전체데이터!$AN152,NA())</f>
        <v>#N/A</v>
      </c>
      <c r="D151" s="80" t="e">
        <f>IF(DI_전체데이터!$AR152="B. 외부미화형",DI_전체데이터!$Z152,NA())</f>
        <v>#N/A</v>
      </c>
      <c r="E151" s="80" t="e">
        <f>IF(DI_전체데이터!$AR152="C. 내부은폐형",DI_전체데이터!$AN152,NA())</f>
        <v>#N/A</v>
      </c>
      <c r="F151" s="80" t="e">
        <f>IF(DI_전체데이터!$AR152="C. 내부은폐형",DI_전체데이터!$Z152,NA())</f>
        <v>#N/A</v>
      </c>
      <c r="G151" s="80" t="e">
        <f>IF(DI_전체데이터!$AR152="D. 균형일치형",DI_전체데이터!$AN152,NA())</f>
        <v>#N/A</v>
      </c>
      <c r="H151" s="80" t="e">
        <f>IF(DI_전체데이터!$AR152="D. 균형일치형",DI_전체데이터!$Z152,NA())</f>
        <v>#N/A</v>
      </c>
      <c r="I151" s="80">
        <f>IF(DI_전체데이터!$AR152="E. 총체적과소형",DI_전체데이터!$AN152,NA())</f>
        <v>0.79033822975674872</v>
      </c>
      <c r="J151" s="80">
        <f>IF(DI_전체데이터!$AR152="E. 총체적과소형",DI_전체데이터!$Z152,NA())</f>
        <v>3.204081632653061</v>
      </c>
      <c r="K151" s="80" t="e">
        <f>IF(DI_전체데이터!$AR152="F. ESG미성숙",DI_전체데이터!$AN152,NA())</f>
        <v>#N/A</v>
      </c>
      <c r="L151" s="80" t="e">
        <f>IF(DI_전체데이터!$AR152="F. ESG미성숙",DI_전체데이터!$Z152,NA())</f>
        <v>#N/A</v>
      </c>
    </row>
    <row r="152" spans="1:12" x14ac:dyDescent="0.3">
      <c r="A152" s="80" t="e">
        <f>IF(DI_전체데이터!$AR153="A. 총체적과장형",DI_전체데이터!$AN153,NA())</f>
        <v>#N/A</v>
      </c>
      <c r="B152" s="80" t="e">
        <f>IF(DI_전체데이터!$AR153="A. 총체적과장형",DI_전체데이터!$Z153,NA())</f>
        <v>#N/A</v>
      </c>
      <c r="C152" s="80">
        <f>IF(DI_전체데이터!$AR153="B. 외부미화형",DI_전체데이터!$AN153,NA())</f>
        <v>0.49648207287542978</v>
      </c>
      <c r="D152" s="80">
        <f>IF(DI_전체데이터!$AR153="B. 외부미화형",DI_전체데이터!$Z153,NA())</f>
        <v>3.1475409836065569</v>
      </c>
      <c r="E152" s="80" t="e">
        <f>IF(DI_전체데이터!$AR153="C. 내부은폐형",DI_전체데이터!$AN153,NA())</f>
        <v>#N/A</v>
      </c>
      <c r="F152" s="80" t="e">
        <f>IF(DI_전체데이터!$AR153="C. 내부은폐형",DI_전체데이터!$Z153,NA())</f>
        <v>#N/A</v>
      </c>
      <c r="G152" s="80" t="e">
        <f>IF(DI_전체데이터!$AR153="D. 균형일치형",DI_전체데이터!$AN153,NA())</f>
        <v>#N/A</v>
      </c>
      <c r="H152" s="80" t="e">
        <f>IF(DI_전체데이터!$AR153="D. 균형일치형",DI_전체데이터!$Z153,NA())</f>
        <v>#N/A</v>
      </c>
      <c r="I152" s="80" t="e">
        <f>IF(DI_전체데이터!$AR153="E. 총체적과소형",DI_전체데이터!$AN153,NA())</f>
        <v>#N/A</v>
      </c>
      <c r="J152" s="80" t="e">
        <f>IF(DI_전체데이터!$AR153="E. 총체적과소형",DI_전체데이터!$Z153,NA())</f>
        <v>#N/A</v>
      </c>
      <c r="K152" s="80" t="e">
        <f>IF(DI_전체데이터!$AR153="F. ESG미성숙",DI_전체데이터!$AN153,NA())</f>
        <v>#N/A</v>
      </c>
      <c r="L152" s="80" t="e">
        <f>IF(DI_전체데이터!$AR153="F. ESG미성숙",DI_전체데이터!$Z153,NA())</f>
        <v>#N/A</v>
      </c>
    </row>
    <row r="153" spans="1:12" x14ac:dyDescent="0.3">
      <c r="A153" s="80" t="e">
        <f>IF(DI_전체데이터!$AR154="A. 총체적과장형",DI_전체데이터!$AN154,NA())</f>
        <v>#N/A</v>
      </c>
      <c r="B153" s="80" t="e">
        <f>IF(DI_전체데이터!$AR154="A. 총체적과장형",DI_전체데이터!$Z154,NA())</f>
        <v>#N/A</v>
      </c>
      <c r="C153" s="80" t="e">
        <f>IF(DI_전체데이터!$AR154="B. 외부미화형",DI_전체데이터!$AN154,NA())</f>
        <v>#N/A</v>
      </c>
      <c r="D153" s="80" t="e">
        <f>IF(DI_전체데이터!$AR154="B. 외부미화형",DI_전체데이터!$Z154,NA())</f>
        <v>#N/A</v>
      </c>
      <c r="E153" s="80" t="e">
        <f>IF(DI_전체데이터!$AR154="C. 내부은폐형",DI_전체데이터!$AN154,NA())</f>
        <v>#N/A</v>
      </c>
      <c r="F153" s="80" t="e">
        <f>IF(DI_전체데이터!$AR154="C. 내부은폐형",DI_전체데이터!$Z154,NA())</f>
        <v>#N/A</v>
      </c>
      <c r="G153" s="80">
        <f>IF(DI_전체데이터!$AR154="D. 균형일치형",DI_전체데이터!$AN154,NA())</f>
        <v>-0.70343056772327861</v>
      </c>
      <c r="H153" s="80">
        <f>IF(DI_전체데이터!$AR154="D. 균형일치형",DI_전체데이터!$Z154,NA())</f>
        <v>2.916666666666667</v>
      </c>
      <c r="I153" s="80" t="e">
        <f>IF(DI_전체데이터!$AR154="E. 총체적과소형",DI_전체데이터!$AN154,NA())</f>
        <v>#N/A</v>
      </c>
      <c r="J153" s="80" t="e">
        <f>IF(DI_전체데이터!$AR154="E. 총체적과소형",DI_전체데이터!$Z154,NA())</f>
        <v>#N/A</v>
      </c>
      <c r="K153" s="80" t="e">
        <f>IF(DI_전체데이터!$AR154="F. ESG미성숙",DI_전체데이터!$AN154,NA())</f>
        <v>#N/A</v>
      </c>
      <c r="L153" s="80" t="e">
        <f>IF(DI_전체데이터!$AR154="F. ESG미성숙",DI_전체데이터!$Z154,NA())</f>
        <v>#N/A</v>
      </c>
    </row>
    <row r="154" spans="1:12" x14ac:dyDescent="0.3">
      <c r="A154" s="80" t="e">
        <f>IF(DI_전체데이터!$AR155="A. 총체적과장형",DI_전체데이터!$AN155,NA())</f>
        <v>#N/A</v>
      </c>
      <c r="B154" s="80" t="e">
        <f>IF(DI_전체데이터!$AR155="A. 총체적과장형",DI_전체데이터!$Z155,NA())</f>
        <v>#N/A</v>
      </c>
      <c r="C154" s="80" t="e">
        <f>IF(DI_전체데이터!$AR155="B. 외부미화형",DI_전체데이터!$AN155,NA())</f>
        <v>#N/A</v>
      </c>
      <c r="D154" s="80" t="e">
        <f>IF(DI_전체데이터!$AR155="B. 외부미화형",DI_전체데이터!$Z155,NA())</f>
        <v>#N/A</v>
      </c>
      <c r="E154" s="80" t="e">
        <f>IF(DI_전체데이터!$AR155="C. 내부은폐형",DI_전체데이터!$AN155,NA())</f>
        <v>#N/A</v>
      </c>
      <c r="F154" s="80" t="e">
        <f>IF(DI_전체데이터!$AR155="C. 내부은폐형",DI_전체데이터!$Z155,NA())</f>
        <v>#N/A</v>
      </c>
      <c r="G154" s="80">
        <f>IF(DI_전체데이터!$AR155="D. 균형일치형",DI_전체데이터!$AN155,NA())</f>
        <v>2.3096203945116915</v>
      </c>
      <c r="H154" s="80">
        <f>IF(DI_전체데이터!$AR155="D. 균형일치형",DI_전체데이터!$Z155,NA())</f>
        <v>3.4509803921568629</v>
      </c>
      <c r="I154" s="80" t="e">
        <f>IF(DI_전체데이터!$AR155="E. 총체적과소형",DI_전체데이터!$AN155,NA())</f>
        <v>#N/A</v>
      </c>
      <c r="J154" s="80" t="e">
        <f>IF(DI_전체데이터!$AR155="E. 총체적과소형",DI_전체데이터!$Z155,NA())</f>
        <v>#N/A</v>
      </c>
      <c r="K154" s="80" t="e">
        <f>IF(DI_전체데이터!$AR155="F. ESG미성숙",DI_전체데이터!$AN155,NA())</f>
        <v>#N/A</v>
      </c>
      <c r="L154" s="80" t="e">
        <f>IF(DI_전체데이터!$AR155="F. ESG미성숙",DI_전체데이터!$Z155,NA())</f>
        <v>#N/A</v>
      </c>
    </row>
    <row r="155" spans="1:12" x14ac:dyDescent="0.3">
      <c r="A155" s="80" t="e">
        <f>IF(DI_전체데이터!$AR156="A. 총체적과장형",DI_전체데이터!$AN156,NA())</f>
        <v>#N/A</v>
      </c>
      <c r="B155" s="80" t="e">
        <f>IF(DI_전체데이터!$AR156="A. 총체적과장형",DI_전체데이터!$Z156,NA())</f>
        <v>#N/A</v>
      </c>
      <c r="C155" s="80" t="e">
        <f>IF(DI_전체데이터!$AR156="B. 외부미화형",DI_전체데이터!$AN156,NA())</f>
        <v>#N/A</v>
      </c>
      <c r="D155" s="80" t="e">
        <f>IF(DI_전체데이터!$AR156="B. 외부미화형",DI_전체데이터!$Z156,NA())</f>
        <v>#N/A</v>
      </c>
      <c r="E155" s="80" t="e">
        <f>IF(DI_전체데이터!$AR156="C. 내부은폐형",DI_전체데이터!$AN156,NA())</f>
        <v>#N/A</v>
      </c>
      <c r="F155" s="80" t="e">
        <f>IF(DI_전체데이터!$AR156="C. 내부은폐형",DI_전체데이터!$Z156,NA())</f>
        <v>#N/A</v>
      </c>
      <c r="G155" s="80">
        <f>IF(DI_전체데이터!$AR156="D. 균형일치형",DI_전체데이터!$AN156,NA())</f>
        <v>0.60401976415400105</v>
      </c>
      <c r="H155" s="80">
        <f>IF(DI_전체데이터!$AR156="D. 균형일치형",DI_전체데이터!$Z156,NA())</f>
        <v>3.12280701754386</v>
      </c>
      <c r="I155" s="80" t="e">
        <f>IF(DI_전체데이터!$AR156="E. 총체적과소형",DI_전체데이터!$AN156,NA())</f>
        <v>#N/A</v>
      </c>
      <c r="J155" s="80" t="e">
        <f>IF(DI_전체데이터!$AR156="E. 총체적과소형",DI_전체데이터!$Z156,NA())</f>
        <v>#N/A</v>
      </c>
      <c r="K155" s="80" t="e">
        <f>IF(DI_전체데이터!$AR156="F. ESG미성숙",DI_전체데이터!$AN156,NA())</f>
        <v>#N/A</v>
      </c>
      <c r="L155" s="80" t="e">
        <f>IF(DI_전체데이터!$AR156="F. ESG미성숙",DI_전체데이터!$Z156,NA())</f>
        <v>#N/A</v>
      </c>
    </row>
    <row r="156" spans="1:12" x14ac:dyDescent="0.3">
      <c r="A156" s="80" t="e">
        <f>IF(DI_전체데이터!$AR157="A. 총체적과장형",DI_전체데이터!$AN157,NA())</f>
        <v>#N/A</v>
      </c>
      <c r="B156" s="80" t="e">
        <f>IF(DI_전체데이터!$AR157="A. 총체적과장형",DI_전체데이터!$Z157,NA())</f>
        <v>#N/A</v>
      </c>
      <c r="C156" s="80" t="e">
        <f>IF(DI_전체데이터!$AR157="B. 외부미화형",DI_전체데이터!$AN157,NA())</f>
        <v>#N/A</v>
      </c>
      <c r="D156" s="80" t="e">
        <f>IF(DI_전체데이터!$AR157="B. 외부미화형",DI_전체데이터!$Z157,NA())</f>
        <v>#N/A</v>
      </c>
      <c r="E156" s="80" t="e">
        <f>IF(DI_전체데이터!$AR157="C. 내부은폐형",DI_전체데이터!$AN157,NA())</f>
        <v>#N/A</v>
      </c>
      <c r="F156" s="80" t="e">
        <f>IF(DI_전체데이터!$AR157="C. 내부은폐형",DI_전체데이터!$Z157,NA())</f>
        <v>#N/A</v>
      </c>
      <c r="G156" s="80">
        <f>IF(DI_전체데이터!$AR157="D. 균형일치형",DI_전체데이터!$AN157,NA())</f>
        <v>-0.44027511865295826</v>
      </c>
      <c r="H156" s="80">
        <f>IF(DI_전체데이터!$AR157="D. 균형일치형",DI_전체데이터!$Z157,NA())</f>
        <v>2.921875</v>
      </c>
      <c r="I156" s="80" t="e">
        <f>IF(DI_전체데이터!$AR157="E. 총체적과소형",DI_전체데이터!$AN157,NA())</f>
        <v>#N/A</v>
      </c>
      <c r="J156" s="80" t="e">
        <f>IF(DI_전체데이터!$AR157="E. 총체적과소형",DI_전체데이터!$Z157,NA())</f>
        <v>#N/A</v>
      </c>
      <c r="K156" s="80" t="e">
        <f>IF(DI_전체데이터!$AR157="F. ESG미성숙",DI_전체데이터!$AN157,NA())</f>
        <v>#N/A</v>
      </c>
      <c r="L156" s="80" t="e">
        <f>IF(DI_전체데이터!$AR157="F. ESG미성숙",DI_전체데이터!$Z157,NA())</f>
        <v>#N/A</v>
      </c>
    </row>
    <row r="157" spans="1:12" x14ac:dyDescent="0.3">
      <c r="A157" s="80" t="e">
        <f>IF(DI_전체데이터!$AR158="A. 총체적과장형",DI_전체데이터!$AN158,NA())</f>
        <v>#N/A</v>
      </c>
      <c r="B157" s="80" t="e">
        <f>IF(DI_전체데이터!$AR158="A. 총체적과장형",DI_전체데이터!$Z158,NA())</f>
        <v>#N/A</v>
      </c>
      <c r="C157" s="80" t="e">
        <f>IF(DI_전체데이터!$AR158="B. 외부미화형",DI_전체데이터!$AN158,NA())</f>
        <v>#N/A</v>
      </c>
      <c r="D157" s="80" t="e">
        <f>IF(DI_전체데이터!$AR158="B. 외부미화형",DI_전체데이터!$Z158,NA())</f>
        <v>#N/A</v>
      </c>
      <c r="E157" s="80" t="e">
        <f>IF(DI_전체데이터!$AR158="C. 내부은폐형",DI_전체데이터!$AN158,NA())</f>
        <v>#N/A</v>
      </c>
      <c r="F157" s="80" t="e">
        <f>IF(DI_전체데이터!$AR158="C. 내부은폐형",DI_전체데이터!$Z158,NA())</f>
        <v>#N/A</v>
      </c>
      <c r="G157" s="80">
        <f>IF(DI_전체데이터!$AR158="D. 균형일치형",DI_전체데이터!$AN158,NA())</f>
        <v>-0.11806628076361586</v>
      </c>
      <c r="H157" s="80">
        <f>IF(DI_전체데이터!$AR158="D. 균형일치형",DI_전체데이터!$Z158,NA())</f>
        <v>2.9838709677419351</v>
      </c>
      <c r="I157" s="80" t="e">
        <f>IF(DI_전체데이터!$AR158="E. 총체적과소형",DI_전체데이터!$AN158,NA())</f>
        <v>#N/A</v>
      </c>
      <c r="J157" s="80" t="e">
        <f>IF(DI_전체데이터!$AR158="E. 총체적과소형",DI_전체데이터!$Z158,NA())</f>
        <v>#N/A</v>
      </c>
      <c r="K157" s="80" t="e">
        <f>IF(DI_전체데이터!$AR158="F. ESG미성숙",DI_전체데이터!$AN158,NA())</f>
        <v>#N/A</v>
      </c>
      <c r="L157" s="80" t="e">
        <f>IF(DI_전체데이터!$AR158="F. ESG미성숙",DI_전체데이터!$Z158,NA())</f>
        <v>#N/A</v>
      </c>
    </row>
    <row r="158" spans="1:12" x14ac:dyDescent="0.3">
      <c r="A158" s="80" t="e">
        <f>IF(DI_전체데이터!$AR159="A. 총체적과장형",DI_전체데이터!$AN159,NA())</f>
        <v>#N/A</v>
      </c>
      <c r="B158" s="80" t="e">
        <f>IF(DI_전체데이터!$AR159="A. 총체적과장형",DI_전체데이터!$Z159,NA())</f>
        <v>#N/A</v>
      </c>
      <c r="C158" s="80">
        <f>IF(DI_전체데이터!$AR159="B. 외부미화형",DI_전체데이터!$AN159,NA())</f>
        <v>0.37461625573134649</v>
      </c>
      <c r="D158" s="80">
        <f>IF(DI_전체데이터!$AR159="B. 외부미화형",DI_전체데이터!$Z159,NA())</f>
        <v>3.32</v>
      </c>
      <c r="E158" s="80" t="e">
        <f>IF(DI_전체데이터!$AR159="C. 내부은폐형",DI_전체데이터!$AN159,NA())</f>
        <v>#N/A</v>
      </c>
      <c r="F158" s="80" t="e">
        <f>IF(DI_전체데이터!$AR159="C. 내부은폐형",DI_전체데이터!$Z159,NA())</f>
        <v>#N/A</v>
      </c>
      <c r="G158" s="80" t="e">
        <f>IF(DI_전체데이터!$AR159="D. 균형일치형",DI_전체데이터!$AN159,NA())</f>
        <v>#N/A</v>
      </c>
      <c r="H158" s="80" t="e">
        <f>IF(DI_전체데이터!$AR159="D. 균형일치형",DI_전체데이터!$Z159,NA())</f>
        <v>#N/A</v>
      </c>
      <c r="I158" s="80" t="e">
        <f>IF(DI_전체데이터!$AR159="E. 총체적과소형",DI_전체데이터!$AN159,NA())</f>
        <v>#N/A</v>
      </c>
      <c r="J158" s="80" t="e">
        <f>IF(DI_전체데이터!$AR159="E. 총체적과소형",DI_전체데이터!$Z159,NA())</f>
        <v>#N/A</v>
      </c>
      <c r="K158" s="80" t="e">
        <f>IF(DI_전체데이터!$AR159="F. ESG미성숙",DI_전체데이터!$AN159,NA())</f>
        <v>#N/A</v>
      </c>
      <c r="L158" s="80" t="e">
        <f>IF(DI_전체데이터!$AR159="F. ESG미성숙",DI_전체데이터!$Z159,NA())</f>
        <v>#N/A</v>
      </c>
    </row>
    <row r="159" spans="1:12" x14ac:dyDescent="0.3">
      <c r="A159" s="80" t="e">
        <f>IF(DI_전체데이터!$AR160="A. 총체적과장형",DI_전체데이터!$AN160,NA())</f>
        <v>#N/A</v>
      </c>
      <c r="B159" s="80" t="e">
        <f>IF(DI_전체데이터!$AR160="A. 총체적과장형",DI_전체데이터!$Z160,NA())</f>
        <v>#N/A</v>
      </c>
      <c r="C159" s="80" t="e">
        <f>IF(DI_전체데이터!$AR160="B. 외부미화형",DI_전체데이터!$AN160,NA())</f>
        <v>#N/A</v>
      </c>
      <c r="D159" s="80" t="e">
        <f>IF(DI_전체데이터!$AR160="B. 외부미화형",DI_전체데이터!$Z160,NA())</f>
        <v>#N/A</v>
      </c>
      <c r="E159" s="80" t="e">
        <f>IF(DI_전체데이터!$AR160="C. 내부은폐형",DI_전체데이터!$AN160,NA())</f>
        <v>#N/A</v>
      </c>
      <c r="F159" s="80" t="e">
        <f>IF(DI_전체데이터!$AR160="C. 내부은폐형",DI_전체데이터!$Z160,NA())</f>
        <v>#N/A</v>
      </c>
      <c r="G159" s="80">
        <f>IF(DI_전체데이터!$AR160="D. 균형일치형",DI_전체데이터!$AN160,NA())</f>
        <v>-0.16213603435035193</v>
      </c>
      <c r="H159" s="80">
        <f>IF(DI_전체데이터!$AR160="D. 균형일치형",DI_전체데이터!$Z160,NA())</f>
        <v>3.1538461538461542</v>
      </c>
      <c r="I159" s="80" t="e">
        <f>IF(DI_전체데이터!$AR160="E. 총체적과소형",DI_전체데이터!$AN160,NA())</f>
        <v>#N/A</v>
      </c>
      <c r="J159" s="80" t="e">
        <f>IF(DI_전체데이터!$AR160="E. 총체적과소형",DI_전체데이터!$Z160,NA())</f>
        <v>#N/A</v>
      </c>
      <c r="K159" s="80" t="e">
        <f>IF(DI_전체데이터!$AR160="F. ESG미성숙",DI_전체데이터!$AN160,NA())</f>
        <v>#N/A</v>
      </c>
      <c r="L159" s="80" t="e">
        <f>IF(DI_전체데이터!$AR160="F. ESG미성숙",DI_전체데이터!$Z160,NA())</f>
        <v>#N/A</v>
      </c>
    </row>
    <row r="160" spans="1:12" x14ac:dyDescent="0.3">
      <c r="A160" s="80" t="e">
        <f>IF(DI_전체데이터!$AR161="A. 총체적과장형",DI_전체데이터!$AN161,NA())</f>
        <v>#N/A</v>
      </c>
      <c r="B160" s="80" t="e">
        <f>IF(DI_전체데이터!$AR161="A. 총체적과장형",DI_전체데이터!$Z161,NA())</f>
        <v>#N/A</v>
      </c>
      <c r="C160" s="80" t="e">
        <f>IF(DI_전체데이터!$AR161="B. 외부미화형",DI_전체데이터!$AN161,NA())</f>
        <v>#N/A</v>
      </c>
      <c r="D160" s="80" t="e">
        <f>IF(DI_전체데이터!$AR161="B. 외부미화형",DI_전체데이터!$Z161,NA())</f>
        <v>#N/A</v>
      </c>
      <c r="E160" s="80" t="e">
        <f>IF(DI_전체데이터!$AR161="C. 내부은폐형",DI_전체데이터!$AN161,NA())</f>
        <v>#N/A</v>
      </c>
      <c r="F160" s="80" t="e">
        <f>IF(DI_전체데이터!$AR161="C. 내부은폐형",DI_전체데이터!$Z161,NA())</f>
        <v>#N/A</v>
      </c>
      <c r="G160" s="80">
        <f>IF(DI_전체데이터!$AR161="D. 균형일치형",DI_전체데이터!$AN161,NA())</f>
        <v>0.22190390383941616</v>
      </c>
      <c r="H160" s="80">
        <f>IF(DI_전체데이터!$AR161="D. 균형일치형",DI_전체데이터!$Z161,NA())</f>
        <v>3.2727272727272729</v>
      </c>
      <c r="I160" s="80" t="e">
        <f>IF(DI_전체데이터!$AR161="E. 총체적과소형",DI_전체데이터!$AN161,NA())</f>
        <v>#N/A</v>
      </c>
      <c r="J160" s="80" t="e">
        <f>IF(DI_전체데이터!$AR161="E. 총체적과소형",DI_전체데이터!$Z161,NA())</f>
        <v>#N/A</v>
      </c>
      <c r="K160" s="80" t="e">
        <f>IF(DI_전체데이터!$AR161="F. ESG미성숙",DI_전체데이터!$AN161,NA())</f>
        <v>#N/A</v>
      </c>
      <c r="L160" s="80" t="e">
        <f>IF(DI_전체데이터!$AR161="F. ESG미성숙",DI_전체데이터!$Z161,NA())</f>
        <v>#N/A</v>
      </c>
    </row>
    <row r="161" spans="1:12" x14ac:dyDescent="0.3">
      <c r="A161" s="80" t="e">
        <f>IF(DI_전체데이터!$AR162="A. 총체적과장형",DI_전체데이터!$AN162,NA())</f>
        <v>#N/A</v>
      </c>
      <c r="B161" s="80" t="e">
        <f>IF(DI_전체데이터!$AR162="A. 총체적과장형",DI_전체데이터!$Z162,NA())</f>
        <v>#N/A</v>
      </c>
      <c r="C161" s="80">
        <f>IF(DI_전체데이터!$AR162="B. 외부미화형",DI_전체데이터!$AN162,NA())</f>
        <v>0.63305254354846152</v>
      </c>
      <c r="D161" s="80">
        <f>IF(DI_전체데이터!$AR162="B. 외부미화형",DI_전체데이터!$Z162,NA())</f>
        <v>3.4</v>
      </c>
      <c r="E161" s="80" t="e">
        <f>IF(DI_전체데이터!$AR162="C. 내부은폐형",DI_전체데이터!$AN162,NA())</f>
        <v>#N/A</v>
      </c>
      <c r="F161" s="80" t="e">
        <f>IF(DI_전체데이터!$AR162="C. 내부은폐형",DI_전체데이터!$Z162,NA())</f>
        <v>#N/A</v>
      </c>
      <c r="G161" s="80" t="e">
        <f>IF(DI_전체데이터!$AR162="D. 균형일치형",DI_전체데이터!$AN162,NA())</f>
        <v>#N/A</v>
      </c>
      <c r="H161" s="80" t="e">
        <f>IF(DI_전체데이터!$AR162="D. 균형일치형",DI_전체데이터!$Z162,NA())</f>
        <v>#N/A</v>
      </c>
      <c r="I161" s="80" t="e">
        <f>IF(DI_전체데이터!$AR162="E. 총체적과소형",DI_전체데이터!$AN162,NA())</f>
        <v>#N/A</v>
      </c>
      <c r="J161" s="80" t="e">
        <f>IF(DI_전체데이터!$AR162="E. 총체적과소형",DI_전체데이터!$Z162,NA())</f>
        <v>#N/A</v>
      </c>
      <c r="K161" s="80" t="e">
        <f>IF(DI_전체데이터!$AR162="F. ESG미성숙",DI_전체데이터!$AN162,NA())</f>
        <v>#N/A</v>
      </c>
      <c r="L161" s="80" t="e">
        <f>IF(DI_전체데이터!$AR162="F. ESG미성숙",DI_전체데이터!$Z162,NA())</f>
        <v>#N/A</v>
      </c>
    </row>
    <row r="162" spans="1:12" x14ac:dyDescent="0.3">
      <c r="A162" s="80" t="e">
        <f>IF(DI_전체데이터!$AR163="A. 총체적과장형",DI_전체데이터!$AN163,NA())</f>
        <v>#N/A</v>
      </c>
      <c r="B162" s="80" t="e">
        <f>IF(DI_전체데이터!$AR163="A. 총체적과장형",DI_전체데이터!$Z163,NA())</f>
        <v>#N/A</v>
      </c>
      <c r="C162" s="80" t="e">
        <f>IF(DI_전체데이터!$AR163="B. 외부미화형",DI_전체데이터!$AN163,NA())</f>
        <v>#N/A</v>
      </c>
      <c r="D162" s="80" t="e">
        <f>IF(DI_전체데이터!$AR163="B. 외부미화형",DI_전체데이터!$Z163,NA())</f>
        <v>#N/A</v>
      </c>
      <c r="E162" s="80" t="e">
        <f>IF(DI_전체데이터!$AR163="C. 내부은폐형",DI_전체데이터!$AN163,NA())</f>
        <v>#N/A</v>
      </c>
      <c r="F162" s="80" t="e">
        <f>IF(DI_전체데이터!$AR163="C. 내부은폐형",DI_전체데이터!$Z163,NA())</f>
        <v>#N/A</v>
      </c>
      <c r="G162" s="80">
        <f>IF(DI_전체데이터!$AR163="D. 균형일치형",DI_전체데이터!$AN163,NA())</f>
        <v>-0.72692374554944306</v>
      </c>
      <c r="H162" s="80">
        <f>IF(DI_전체데이터!$AR163="D. 균형일치형",DI_전체데이터!$Z163,NA())</f>
        <v>2.9230769230769229</v>
      </c>
      <c r="I162" s="80" t="e">
        <f>IF(DI_전체데이터!$AR163="E. 총체적과소형",DI_전체데이터!$AN163,NA())</f>
        <v>#N/A</v>
      </c>
      <c r="J162" s="80" t="e">
        <f>IF(DI_전체데이터!$AR163="E. 총체적과소형",DI_전체데이터!$Z163,NA())</f>
        <v>#N/A</v>
      </c>
      <c r="K162" s="80" t="e">
        <f>IF(DI_전체데이터!$AR163="F. ESG미성숙",DI_전체데이터!$AN163,NA())</f>
        <v>#N/A</v>
      </c>
      <c r="L162" s="80" t="e">
        <f>IF(DI_전체데이터!$AR163="F. ESG미성숙",DI_전체데이터!$Z163,NA())</f>
        <v>#N/A</v>
      </c>
    </row>
    <row r="163" spans="1:12" x14ac:dyDescent="0.3">
      <c r="A163" s="80" t="e">
        <f>IF(DI_전체데이터!$AR164="A. 총체적과장형",DI_전체데이터!$AN164,NA())</f>
        <v>#N/A</v>
      </c>
      <c r="B163" s="80" t="e">
        <f>IF(DI_전체데이터!$AR164="A. 총체적과장형",DI_전체데이터!$Z164,NA())</f>
        <v>#N/A</v>
      </c>
      <c r="C163" s="80" t="e">
        <f>IF(DI_전체데이터!$AR164="B. 외부미화형",DI_전체데이터!$AN164,NA())</f>
        <v>#N/A</v>
      </c>
      <c r="D163" s="80" t="e">
        <f>IF(DI_전체데이터!$AR164="B. 외부미화형",DI_전체데이터!$Z164,NA())</f>
        <v>#N/A</v>
      </c>
      <c r="E163" s="80" t="e">
        <f>IF(DI_전체데이터!$AR164="C. 내부은폐형",DI_전체데이터!$AN164,NA())</f>
        <v>#N/A</v>
      </c>
      <c r="F163" s="80" t="e">
        <f>IF(DI_전체데이터!$AR164="C. 내부은폐형",DI_전체데이터!$Z164,NA())</f>
        <v>#N/A</v>
      </c>
      <c r="G163" s="80">
        <f>IF(DI_전체데이터!$AR164="D. 균형일치형",DI_전체데이터!$AN164,NA())</f>
        <v>3.164430573560989E-2</v>
      </c>
      <c r="H163" s="80">
        <f>IF(DI_전체데이터!$AR164="D. 균형일치형",DI_전체데이터!$Z164,NA())</f>
        <v>3.1578947368421049</v>
      </c>
      <c r="I163" s="80" t="e">
        <f>IF(DI_전체데이터!$AR164="E. 총체적과소형",DI_전체데이터!$AN164,NA())</f>
        <v>#N/A</v>
      </c>
      <c r="J163" s="80" t="e">
        <f>IF(DI_전체데이터!$AR164="E. 총체적과소형",DI_전체데이터!$Z164,NA())</f>
        <v>#N/A</v>
      </c>
      <c r="K163" s="80" t="e">
        <f>IF(DI_전체데이터!$AR164="F. ESG미성숙",DI_전체데이터!$AN164,NA())</f>
        <v>#N/A</v>
      </c>
      <c r="L163" s="80" t="e">
        <f>IF(DI_전체데이터!$AR164="F. ESG미성숙",DI_전체데이터!$Z164,NA())</f>
        <v>#N/A</v>
      </c>
    </row>
    <row r="164" spans="1:12" x14ac:dyDescent="0.3">
      <c r="A164" s="80" t="e">
        <f>IF(DI_전체데이터!$AR165="A. 총체적과장형",DI_전체데이터!$AN165,NA())</f>
        <v>#N/A</v>
      </c>
      <c r="B164" s="80" t="e">
        <f>IF(DI_전체데이터!$AR165="A. 총체적과장형",DI_전체데이터!$Z165,NA())</f>
        <v>#N/A</v>
      </c>
      <c r="C164" s="80" t="e">
        <f>IF(DI_전체데이터!$AR165="B. 외부미화형",DI_전체데이터!$AN165,NA())</f>
        <v>#N/A</v>
      </c>
      <c r="D164" s="80" t="e">
        <f>IF(DI_전체데이터!$AR165="B. 외부미화형",DI_전체데이터!$Z165,NA())</f>
        <v>#N/A</v>
      </c>
      <c r="E164" s="80" t="e">
        <f>IF(DI_전체데이터!$AR165="C. 내부은폐형",DI_전체데이터!$AN165,NA())</f>
        <v>#N/A</v>
      </c>
      <c r="F164" s="80" t="e">
        <f>IF(DI_전체데이터!$AR165="C. 내부은폐형",DI_전체데이터!$Z165,NA())</f>
        <v>#N/A</v>
      </c>
      <c r="G164" s="80">
        <f>IF(DI_전체데이터!$AR165="D. 균형일치형",DI_전체데이터!$AN165,NA())</f>
        <v>1.136799483900905</v>
      </c>
      <c r="H164" s="80">
        <f>IF(DI_전체데이터!$AR165="D. 균형일치형",DI_전체데이터!$Z165,NA())</f>
        <v>3.5</v>
      </c>
      <c r="I164" s="80" t="e">
        <f>IF(DI_전체데이터!$AR165="E. 총체적과소형",DI_전체데이터!$AN165,NA())</f>
        <v>#N/A</v>
      </c>
      <c r="J164" s="80" t="e">
        <f>IF(DI_전체데이터!$AR165="E. 총체적과소형",DI_전체데이터!$Z165,NA())</f>
        <v>#N/A</v>
      </c>
      <c r="K164" s="80" t="e">
        <f>IF(DI_전체데이터!$AR165="F. ESG미성숙",DI_전체데이터!$AN165,NA())</f>
        <v>#N/A</v>
      </c>
      <c r="L164" s="80" t="e">
        <f>IF(DI_전체데이터!$AR165="F. ESG미성숙",DI_전체데이터!$Z165,NA())</f>
        <v>#N/A</v>
      </c>
    </row>
    <row r="165" spans="1:12" x14ac:dyDescent="0.3">
      <c r="A165" s="80" t="e">
        <f>IF(DI_전체데이터!$AR166="A. 총체적과장형",DI_전체데이터!$AN166,NA())</f>
        <v>#N/A</v>
      </c>
      <c r="B165" s="80" t="e">
        <f>IF(DI_전체데이터!$AR166="A. 총체적과장형",DI_전체데이터!$Z166,NA())</f>
        <v>#N/A</v>
      </c>
      <c r="C165" s="80" t="e">
        <f>IF(DI_전체데이터!$AR166="B. 외부미화형",DI_전체데이터!$AN166,NA())</f>
        <v>#N/A</v>
      </c>
      <c r="D165" s="80" t="e">
        <f>IF(DI_전체데이터!$AR166="B. 외부미화형",DI_전체데이터!$Z166,NA())</f>
        <v>#N/A</v>
      </c>
      <c r="E165" s="80" t="e">
        <f>IF(DI_전체데이터!$AR166="C. 내부은폐형",DI_전체데이터!$AN166,NA())</f>
        <v>#N/A</v>
      </c>
      <c r="F165" s="80" t="e">
        <f>IF(DI_전체데이터!$AR166="C. 내부은폐형",DI_전체데이터!$Z166,NA())</f>
        <v>#N/A</v>
      </c>
      <c r="G165" s="80">
        <f>IF(DI_전체데이터!$AR166="D. 균형일치형",DI_전체데이터!$AN166,NA())</f>
        <v>1.0291176973104408</v>
      </c>
      <c r="H165" s="80">
        <f>IF(DI_전체데이터!$AR166="D. 균형일치형",DI_전체데이터!$Z166,NA())</f>
        <v>3.4666666666666668</v>
      </c>
      <c r="I165" s="80" t="e">
        <f>IF(DI_전체데이터!$AR166="E. 총체적과소형",DI_전체데이터!$AN166,NA())</f>
        <v>#N/A</v>
      </c>
      <c r="J165" s="80" t="e">
        <f>IF(DI_전체데이터!$AR166="E. 총체적과소형",DI_전체데이터!$Z166,NA())</f>
        <v>#N/A</v>
      </c>
      <c r="K165" s="80" t="e">
        <f>IF(DI_전체데이터!$AR166="F. ESG미성숙",DI_전체데이터!$AN166,NA())</f>
        <v>#N/A</v>
      </c>
      <c r="L165" s="80" t="e">
        <f>IF(DI_전체데이터!$AR166="F. ESG미성숙",DI_전체데이터!$Z166,NA())</f>
        <v>#N/A</v>
      </c>
    </row>
    <row r="166" spans="1:12" x14ac:dyDescent="0.3">
      <c r="A166" s="80" t="e">
        <f>IF(DI_전체데이터!$AR167="A. 총체적과장형",DI_전체데이터!$AN167,NA())</f>
        <v>#N/A</v>
      </c>
      <c r="B166" s="80" t="e">
        <f>IF(DI_전체데이터!$AR167="A. 총체적과장형",DI_전체데이터!$Z167,NA())</f>
        <v>#N/A</v>
      </c>
      <c r="C166" s="80" t="e">
        <f>IF(DI_전체데이터!$AR167="B. 외부미화형",DI_전체데이터!$AN167,NA())</f>
        <v>#N/A</v>
      </c>
      <c r="D166" s="80" t="e">
        <f>IF(DI_전체데이터!$AR167="B. 외부미화형",DI_전체데이터!$Z167,NA())</f>
        <v>#N/A</v>
      </c>
      <c r="E166" s="80">
        <f>IF(DI_전체데이터!$AR167="C. 내부은폐형",DI_전체데이터!$AN167,NA())</f>
        <v>-0.85196541517315794</v>
      </c>
      <c r="F166" s="80">
        <f>IF(DI_전체데이터!$AR167="C. 내부은폐형",DI_전체데이터!$Z167,NA())</f>
        <v>2.5</v>
      </c>
      <c r="G166" s="80" t="e">
        <f>IF(DI_전체데이터!$AR167="D. 균형일치형",DI_전체데이터!$AN167,NA())</f>
        <v>#N/A</v>
      </c>
      <c r="H166" s="80" t="e">
        <f>IF(DI_전체데이터!$AR167="D. 균형일치형",DI_전체데이터!$Z167,NA())</f>
        <v>#N/A</v>
      </c>
      <c r="I166" s="80" t="e">
        <f>IF(DI_전체데이터!$AR167="E. 총체적과소형",DI_전체데이터!$AN167,NA())</f>
        <v>#N/A</v>
      </c>
      <c r="J166" s="80" t="e">
        <f>IF(DI_전체데이터!$AR167="E. 총체적과소형",DI_전체데이터!$Z167,NA())</f>
        <v>#N/A</v>
      </c>
      <c r="K166" s="80" t="e">
        <f>IF(DI_전체데이터!$AR167="F. ESG미성숙",DI_전체데이터!$AN167,NA())</f>
        <v>#N/A</v>
      </c>
      <c r="L166" s="80" t="e">
        <f>IF(DI_전체데이터!$AR167="F. ESG미성숙",DI_전체데이터!$Z167,NA())</f>
        <v>#N/A</v>
      </c>
    </row>
    <row r="167" spans="1:12" x14ac:dyDescent="0.3">
      <c r="A167" s="80" t="e">
        <f>IF(DI_전체데이터!$AR168="A. 총체적과장형",DI_전체데이터!$AN168,NA())</f>
        <v>#N/A</v>
      </c>
      <c r="B167" s="80" t="e">
        <f>IF(DI_전체데이터!$AR168="A. 총체적과장형",DI_전체데이터!$Z168,NA())</f>
        <v>#N/A</v>
      </c>
      <c r="C167" s="80" t="e">
        <f>IF(DI_전체데이터!$AR168="B. 외부미화형",DI_전체데이터!$AN168,NA())</f>
        <v>#N/A</v>
      </c>
      <c r="D167" s="80" t="e">
        <f>IF(DI_전체데이터!$AR168="B. 외부미화형",DI_전체데이터!$Z168,NA())</f>
        <v>#N/A</v>
      </c>
      <c r="E167" s="80" t="e">
        <f>IF(DI_전체데이터!$AR168="C. 내부은폐형",DI_전체데이터!$AN168,NA())</f>
        <v>#N/A</v>
      </c>
      <c r="F167" s="80" t="e">
        <f>IF(DI_전체데이터!$AR168="C. 내부은폐형",DI_전체데이터!$Z168,NA())</f>
        <v>#N/A</v>
      </c>
      <c r="G167" s="80" t="e">
        <f>IF(DI_전체데이터!$AR168="D. 균형일치형",DI_전체데이터!$AN168,NA())</f>
        <v>#N/A</v>
      </c>
      <c r="H167" s="80" t="e">
        <f>IF(DI_전체데이터!$AR168="D. 균형일치형",DI_전체데이터!$Z168,NA())</f>
        <v>#N/A</v>
      </c>
      <c r="I167" s="80">
        <f>IF(DI_전체데이터!$AR168="E. 총체적과소형",DI_전체데이터!$AN168,NA())</f>
        <v>0.35945468396956781</v>
      </c>
      <c r="J167" s="80">
        <f>IF(DI_전체데이터!$AR168="E. 총체적과소형",DI_전체데이터!$Z168,NA())</f>
        <v>2.875</v>
      </c>
      <c r="K167" s="80" t="e">
        <f>IF(DI_전체데이터!$AR168="F. ESG미성숙",DI_전체데이터!$AN168,NA())</f>
        <v>#N/A</v>
      </c>
      <c r="L167" s="80" t="e">
        <f>IF(DI_전체데이터!$AR168="F. ESG미성숙",DI_전체데이터!$Z168,NA())</f>
        <v>#N/A</v>
      </c>
    </row>
    <row r="168" spans="1:12" x14ac:dyDescent="0.3">
      <c r="A168" s="80" t="e">
        <f>IF(DI_전체데이터!$AR169="A. 총체적과장형",DI_전체데이터!$AN169,NA())</f>
        <v>#N/A</v>
      </c>
      <c r="B168" s="80" t="e">
        <f>IF(DI_전체데이터!$AR169="A. 총체적과장형",DI_전체데이터!$Z169,NA())</f>
        <v>#N/A</v>
      </c>
      <c r="C168" s="80" t="e">
        <f>IF(DI_전체데이터!$AR169="B. 외부미화형",DI_전체데이터!$AN169,NA())</f>
        <v>#N/A</v>
      </c>
      <c r="D168" s="80" t="e">
        <f>IF(DI_전체데이터!$AR169="B. 외부미화형",DI_전체데이터!$Z169,NA())</f>
        <v>#N/A</v>
      </c>
      <c r="E168" s="80" t="e">
        <f>IF(DI_전체데이터!$AR169="C. 내부은폐형",DI_전체데이터!$AN169,NA())</f>
        <v>#N/A</v>
      </c>
      <c r="F168" s="80" t="e">
        <f>IF(DI_전체데이터!$AR169="C. 내부은폐형",DI_전체데이터!$Z169,NA())</f>
        <v>#N/A</v>
      </c>
      <c r="G168" s="80" t="e">
        <f>IF(DI_전체데이터!$AR169="D. 균형일치형",DI_전체데이터!$AN169,NA())</f>
        <v>#N/A</v>
      </c>
      <c r="H168" s="80" t="e">
        <f>IF(DI_전체데이터!$AR169="D. 균형일치형",DI_전체데이터!$Z169,NA())</f>
        <v>#N/A</v>
      </c>
      <c r="I168" s="80">
        <f>IF(DI_전체데이터!$AR169="E. 총체적과소형",DI_전체데이터!$AN169,NA())</f>
        <v>0.6164225837877233</v>
      </c>
      <c r="J168" s="80">
        <f>IF(DI_전체데이터!$AR169="E. 총체적과소형",DI_전체데이터!$Z169,NA())</f>
        <v>2.954545454545455</v>
      </c>
      <c r="K168" s="80" t="e">
        <f>IF(DI_전체데이터!$AR169="F. ESG미성숙",DI_전체데이터!$AN169,NA())</f>
        <v>#N/A</v>
      </c>
      <c r="L168" s="80" t="e">
        <f>IF(DI_전체데이터!$AR169="F. ESG미성숙",DI_전체데이터!$Z169,NA())</f>
        <v>#N/A</v>
      </c>
    </row>
    <row r="169" spans="1:12" x14ac:dyDescent="0.3">
      <c r="A169" s="80" t="e">
        <f>IF(DI_전체데이터!$AR170="A. 총체적과장형",DI_전체데이터!$AN170,NA())</f>
        <v>#N/A</v>
      </c>
      <c r="B169" s="80" t="e">
        <f>IF(DI_전체데이터!$AR170="A. 총체적과장형",DI_전체데이터!$Z170,NA())</f>
        <v>#N/A</v>
      </c>
      <c r="C169" s="80" t="e">
        <f>IF(DI_전체데이터!$AR170="B. 외부미화형",DI_전체데이터!$AN170,NA())</f>
        <v>#N/A</v>
      </c>
      <c r="D169" s="80" t="e">
        <f>IF(DI_전체데이터!$AR170="B. 외부미화형",DI_전체데이터!$Z170,NA())</f>
        <v>#N/A</v>
      </c>
      <c r="E169" s="80" t="e">
        <f>IF(DI_전체데이터!$AR170="C. 내부은폐형",DI_전체데이터!$AN170,NA())</f>
        <v>#N/A</v>
      </c>
      <c r="F169" s="80" t="e">
        <f>IF(DI_전체데이터!$AR170="C. 내부은폐형",DI_전체데이터!$Z170,NA())</f>
        <v>#N/A</v>
      </c>
      <c r="G169" s="80">
        <f>IF(DI_전체데이터!$AR170="D. 균형일치형",DI_전체데이터!$AN170,NA())</f>
        <v>-4.4352015744673956E-2</v>
      </c>
      <c r="H169" s="80">
        <f>IF(DI_전체데이터!$AR170="D. 균형일치형",DI_전체데이터!$Z170,NA())</f>
        <v>2.75</v>
      </c>
      <c r="I169" s="80" t="e">
        <f>IF(DI_전체데이터!$AR170="E. 총체적과소형",DI_전체데이터!$AN170,NA())</f>
        <v>#N/A</v>
      </c>
      <c r="J169" s="80" t="e">
        <f>IF(DI_전체데이터!$AR170="E. 총체적과소형",DI_전체데이터!$Z170,NA())</f>
        <v>#N/A</v>
      </c>
      <c r="K169" s="80" t="e">
        <f>IF(DI_전체데이터!$AR170="F. ESG미성숙",DI_전체데이터!$AN170,NA())</f>
        <v>#N/A</v>
      </c>
      <c r="L169" s="80" t="e">
        <f>IF(DI_전체데이터!$AR170="F. ESG미성숙",DI_전체데이터!$Z170,NA())</f>
        <v>#N/A</v>
      </c>
    </row>
    <row r="170" spans="1:12" x14ac:dyDescent="0.3">
      <c r="A170" s="80">
        <f>IF(DI_전체데이터!$AR171="A. 총체적과장형",DI_전체데이터!$AN171,NA())</f>
        <v>-2.6163842682718554</v>
      </c>
      <c r="B170" s="80">
        <f>IF(DI_전체데이터!$AR171="A. 총체적과장형",DI_전체데이터!$Z171,NA())</f>
        <v>2.8</v>
      </c>
      <c r="C170" s="80" t="e">
        <f>IF(DI_전체데이터!$AR171="B. 외부미화형",DI_전체데이터!$AN171,NA())</f>
        <v>#N/A</v>
      </c>
      <c r="D170" s="80" t="e">
        <f>IF(DI_전체데이터!$AR171="B. 외부미화형",DI_전체데이터!$Z171,NA())</f>
        <v>#N/A</v>
      </c>
      <c r="E170" s="80" t="e">
        <f>IF(DI_전체데이터!$AR171="C. 내부은폐형",DI_전체데이터!$AN171,NA())</f>
        <v>#N/A</v>
      </c>
      <c r="F170" s="80" t="e">
        <f>IF(DI_전체데이터!$AR171="C. 내부은폐형",DI_전체데이터!$Z171,NA())</f>
        <v>#N/A</v>
      </c>
      <c r="G170" s="80" t="e">
        <f>IF(DI_전체데이터!$AR171="D. 균형일치형",DI_전체데이터!$AN171,NA())</f>
        <v>#N/A</v>
      </c>
      <c r="H170" s="80" t="e">
        <f>IF(DI_전체데이터!$AR171="D. 균형일치형",DI_전체데이터!$Z171,NA())</f>
        <v>#N/A</v>
      </c>
      <c r="I170" s="80" t="e">
        <f>IF(DI_전체데이터!$AR171="E. 총체적과소형",DI_전체데이터!$AN171,NA())</f>
        <v>#N/A</v>
      </c>
      <c r="J170" s="80" t="e">
        <f>IF(DI_전체데이터!$AR171="E. 총체적과소형",DI_전체데이터!$Z171,NA())</f>
        <v>#N/A</v>
      </c>
      <c r="K170" s="80" t="e">
        <f>IF(DI_전체데이터!$AR171="F. ESG미성숙",DI_전체데이터!$AN171,NA())</f>
        <v>#N/A</v>
      </c>
      <c r="L170" s="80" t="e">
        <f>IF(DI_전체데이터!$AR171="F. ESG미성숙",DI_전체데이터!$Z171,NA())</f>
        <v>#N/A</v>
      </c>
    </row>
    <row r="171" spans="1:12" x14ac:dyDescent="0.3">
      <c r="A171" s="80" t="e">
        <f>IF(DI_전체데이터!$AR172="A. 총체적과장형",DI_전체데이터!$AN172,NA())</f>
        <v>#N/A</v>
      </c>
      <c r="B171" s="80" t="e">
        <f>IF(DI_전체데이터!$AR172="A. 총체적과장형",DI_전체데이터!$Z172,NA())</f>
        <v>#N/A</v>
      </c>
      <c r="C171" s="80" t="e">
        <f>IF(DI_전체데이터!$AR172="B. 외부미화형",DI_전체데이터!$AN172,NA())</f>
        <v>#N/A</v>
      </c>
      <c r="D171" s="80" t="e">
        <f>IF(DI_전체데이터!$AR172="B. 외부미화형",DI_전체데이터!$Z172,NA())</f>
        <v>#N/A</v>
      </c>
      <c r="E171" s="80" t="e">
        <f>IF(DI_전체데이터!$AR172="C. 내부은폐형",DI_전체데이터!$AN172,NA())</f>
        <v>#N/A</v>
      </c>
      <c r="F171" s="80" t="e">
        <f>IF(DI_전체데이터!$AR172="C. 내부은폐형",DI_전체데이터!$Z172,NA())</f>
        <v>#N/A</v>
      </c>
      <c r="G171" s="80">
        <f>IF(DI_전체데이터!$AR172="D. 균형일치형",DI_전체데이터!$AN172,NA())</f>
        <v>0.21773446973877708</v>
      </c>
      <c r="H171" s="80">
        <f>IF(DI_전체데이터!$AR172="D. 균형일치형",DI_전체데이터!$Z172,NA())</f>
        <v>3.3555555555555561</v>
      </c>
      <c r="I171" s="80" t="e">
        <f>IF(DI_전체데이터!$AR172="E. 총체적과소형",DI_전체데이터!$AN172,NA())</f>
        <v>#N/A</v>
      </c>
      <c r="J171" s="80" t="e">
        <f>IF(DI_전체데이터!$AR172="E. 총체적과소형",DI_전체데이터!$Z172,NA())</f>
        <v>#N/A</v>
      </c>
      <c r="K171" s="80" t="e">
        <f>IF(DI_전체데이터!$AR172="F. ESG미성숙",DI_전체데이터!$AN172,NA())</f>
        <v>#N/A</v>
      </c>
      <c r="L171" s="80" t="e">
        <f>IF(DI_전체데이터!$AR172="F. ESG미성숙",DI_전체데이터!$Z172,NA())</f>
        <v>#N/A</v>
      </c>
    </row>
    <row r="172" spans="1:12" x14ac:dyDescent="0.3">
      <c r="A172" s="80">
        <f>IF(DI_전체데이터!$AR173="A. 총체적과장형",DI_전체데이터!$AN173,NA())</f>
        <v>-0.93785458988878578</v>
      </c>
      <c r="B172" s="80">
        <f>IF(DI_전체데이터!$AR173="A. 총체적과장형",DI_전체데이터!$Z173,NA())</f>
        <v>3.129032258064516</v>
      </c>
      <c r="C172" s="80" t="e">
        <f>IF(DI_전체데이터!$AR173="B. 외부미화형",DI_전체데이터!$AN173,NA())</f>
        <v>#N/A</v>
      </c>
      <c r="D172" s="80" t="e">
        <f>IF(DI_전체데이터!$AR173="B. 외부미화형",DI_전체데이터!$Z173,NA())</f>
        <v>#N/A</v>
      </c>
      <c r="E172" s="80" t="e">
        <f>IF(DI_전체데이터!$AR173="C. 내부은폐형",DI_전체데이터!$AN173,NA())</f>
        <v>#N/A</v>
      </c>
      <c r="F172" s="80" t="e">
        <f>IF(DI_전체데이터!$AR173="C. 내부은폐형",DI_전체데이터!$Z173,NA())</f>
        <v>#N/A</v>
      </c>
      <c r="G172" s="80" t="e">
        <f>IF(DI_전체데이터!$AR173="D. 균형일치형",DI_전체데이터!$AN173,NA())</f>
        <v>#N/A</v>
      </c>
      <c r="H172" s="80" t="e">
        <f>IF(DI_전체데이터!$AR173="D. 균형일치형",DI_전체데이터!$Z173,NA())</f>
        <v>#N/A</v>
      </c>
      <c r="I172" s="80" t="e">
        <f>IF(DI_전체데이터!$AR173="E. 총체적과소형",DI_전체데이터!$AN173,NA())</f>
        <v>#N/A</v>
      </c>
      <c r="J172" s="80" t="e">
        <f>IF(DI_전체데이터!$AR173="E. 총체적과소형",DI_전체데이터!$Z173,NA())</f>
        <v>#N/A</v>
      </c>
      <c r="K172" s="80" t="e">
        <f>IF(DI_전체데이터!$AR173="F. ESG미성숙",DI_전체데이터!$AN173,NA())</f>
        <v>#N/A</v>
      </c>
      <c r="L172" s="80" t="e">
        <f>IF(DI_전체데이터!$AR173="F. ESG미성숙",DI_전체데이터!$Z173,NA())</f>
        <v>#N/A</v>
      </c>
    </row>
    <row r="173" spans="1:12" x14ac:dyDescent="0.3">
      <c r="A173" s="80">
        <f>IF(DI_전체데이터!$AR174="A. 총체적과장형",DI_전체데이터!$AN174,NA())</f>
        <v>-0.39576888060705556</v>
      </c>
      <c r="B173" s="80">
        <f>IF(DI_전체데이터!$AR174="A. 총체적과장형",DI_전체데이터!$Z174,NA())</f>
        <v>3.2352941176470589</v>
      </c>
      <c r="C173" s="80" t="e">
        <f>IF(DI_전체데이터!$AR174="B. 외부미화형",DI_전체데이터!$AN174,NA())</f>
        <v>#N/A</v>
      </c>
      <c r="D173" s="80" t="e">
        <f>IF(DI_전체데이터!$AR174="B. 외부미화형",DI_전체데이터!$Z174,NA())</f>
        <v>#N/A</v>
      </c>
      <c r="E173" s="80" t="e">
        <f>IF(DI_전체데이터!$AR174="C. 내부은폐형",DI_전체데이터!$AN174,NA())</f>
        <v>#N/A</v>
      </c>
      <c r="F173" s="80" t="e">
        <f>IF(DI_전체데이터!$AR174="C. 내부은폐형",DI_전체데이터!$Z174,NA())</f>
        <v>#N/A</v>
      </c>
      <c r="G173" s="80" t="e">
        <f>IF(DI_전체데이터!$AR174="D. 균형일치형",DI_전체데이터!$AN174,NA())</f>
        <v>#N/A</v>
      </c>
      <c r="H173" s="80" t="e">
        <f>IF(DI_전체데이터!$AR174="D. 균형일치형",DI_전체데이터!$Z174,NA())</f>
        <v>#N/A</v>
      </c>
      <c r="I173" s="80" t="e">
        <f>IF(DI_전체데이터!$AR174="E. 총체적과소형",DI_전체데이터!$AN174,NA())</f>
        <v>#N/A</v>
      </c>
      <c r="J173" s="80" t="e">
        <f>IF(DI_전체데이터!$AR174="E. 총체적과소형",DI_전체데이터!$Z174,NA())</f>
        <v>#N/A</v>
      </c>
      <c r="K173" s="80" t="e">
        <f>IF(DI_전체데이터!$AR174="F. ESG미성숙",DI_전체데이터!$AN174,NA())</f>
        <v>#N/A</v>
      </c>
      <c r="L173" s="80" t="e">
        <f>IF(DI_전체데이터!$AR174="F. ESG미성숙",DI_전체데이터!$Z174,NA())</f>
        <v>#N/A</v>
      </c>
    </row>
    <row r="174" spans="1:12" x14ac:dyDescent="0.3">
      <c r="A174" s="80" t="e">
        <f>IF(DI_전체데이터!$AR175="A. 총체적과장형",DI_전체데이터!$AN175,NA())</f>
        <v>#N/A</v>
      </c>
      <c r="B174" s="80" t="e">
        <f>IF(DI_전체데이터!$AR175="A. 총체적과장형",DI_전체데이터!$Z175,NA())</f>
        <v>#N/A</v>
      </c>
      <c r="C174" s="80">
        <f>IF(DI_전체데이터!$AR175="B. 외부미화형",DI_전체데이터!$AN175,NA())</f>
        <v>0.91024455183115827</v>
      </c>
      <c r="D174" s="80">
        <f>IF(DI_전체데이터!$AR175="B. 외부미화형",DI_전체데이터!$Z175,NA())</f>
        <v>3.4558823529411771</v>
      </c>
      <c r="E174" s="80" t="e">
        <f>IF(DI_전체데이터!$AR175="C. 내부은폐형",DI_전체데이터!$AN175,NA())</f>
        <v>#N/A</v>
      </c>
      <c r="F174" s="80" t="e">
        <f>IF(DI_전체데이터!$AR175="C. 내부은폐형",DI_전체데이터!$Z175,NA())</f>
        <v>#N/A</v>
      </c>
      <c r="G174" s="80" t="e">
        <f>IF(DI_전체데이터!$AR175="D. 균형일치형",DI_전체데이터!$AN175,NA())</f>
        <v>#N/A</v>
      </c>
      <c r="H174" s="80" t="e">
        <f>IF(DI_전체데이터!$AR175="D. 균형일치형",DI_전체데이터!$Z175,NA())</f>
        <v>#N/A</v>
      </c>
      <c r="I174" s="80" t="e">
        <f>IF(DI_전체데이터!$AR175="E. 총체적과소형",DI_전체데이터!$AN175,NA())</f>
        <v>#N/A</v>
      </c>
      <c r="J174" s="80" t="e">
        <f>IF(DI_전체데이터!$AR175="E. 총체적과소형",DI_전체데이터!$Z175,NA())</f>
        <v>#N/A</v>
      </c>
      <c r="K174" s="80" t="e">
        <f>IF(DI_전체데이터!$AR175="F. ESG미성숙",DI_전체데이터!$AN175,NA())</f>
        <v>#N/A</v>
      </c>
      <c r="L174" s="80" t="e">
        <f>IF(DI_전체데이터!$AR175="F. ESG미성숙",DI_전체데이터!$Z175,NA())</f>
        <v>#N/A</v>
      </c>
    </row>
    <row r="175" spans="1:12" x14ac:dyDescent="0.3">
      <c r="A175" s="80" t="e">
        <f>IF(DI_전체데이터!$AR176="A. 총체적과장형",DI_전체데이터!$AN176,NA())</f>
        <v>#N/A</v>
      </c>
      <c r="B175" s="80" t="e">
        <f>IF(DI_전체데이터!$AR176="A. 총체적과장형",DI_전체데이터!$Z176,NA())</f>
        <v>#N/A</v>
      </c>
      <c r="C175" s="80" t="e">
        <f>IF(DI_전체데이터!$AR176="B. 외부미화형",DI_전체데이터!$AN176,NA())</f>
        <v>#N/A</v>
      </c>
      <c r="D175" s="80" t="e">
        <f>IF(DI_전체데이터!$AR176="B. 외부미화형",DI_전체데이터!$Z176,NA())</f>
        <v>#N/A</v>
      </c>
      <c r="E175" s="80">
        <f>IF(DI_전체데이터!$AR176="C. 내부은폐형",DI_전체데이터!$AN176,NA())</f>
        <v>-0.49714547089153405</v>
      </c>
      <c r="F175" s="80">
        <f>IF(DI_전체데이터!$AR176="C. 내부은폐형",DI_전체데이터!$Z176,NA())</f>
        <v>3.18</v>
      </c>
      <c r="G175" s="80" t="e">
        <f>IF(DI_전체데이터!$AR176="D. 균형일치형",DI_전체데이터!$AN176,NA())</f>
        <v>#N/A</v>
      </c>
      <c r="H175" s="80" t="e">
        <f>IF(DI_전체데이터!$AR176="D. 균형일치형",DI_전체데이터!$Z176,NA())</f>
        <v>#N/A</v>
      </c>
      <c r="I175" s="80" t="e">
        <f>IF(DI_전체데이터!$AR176="E. 총체적과소형",DI_전체데이터!$AN176,NA())</f>
        <v>#N/A</v>
      </c>
      <c r="J175" s="80" t="e">
        <f>IF(DI_전체데이터!$AR176="E. 총체적과소형",DI_전체데이터!$Z176,NA())</f>
        <v>#N/A</v>
      </c>
      <c r="K175" s="80" t="e">
        <f>IF(DI_전체데이터!$AR176="F. ESG미성숙",DI_전체데이터!$AN176,NA())</f>
        <v>#N/A</v>
      </c>
      <c r="L175" s="80" t="e">
        <f>IF(DI_전체데이터!$AR176="F. ESG미성숙",DI_전체데이터!$Z176,NA())</f>
        <v>#N/A</v>
      </c>
    </row>
    <row r="176" spans="1:12" x14ac:dyDescent="0.3">
      <c r="A176" s="80" t="e">
        <f>IF(DI_전체데이터!$AR177="A. 총체적과장형",DI_전체데이터!$AN177,NA())</f>
        <v>#N/A</v>
      </c>
      <c r="B176" s="80" t="e">
        <f>IF(DI_전체데이터!$AR177="A. 총체적과장형",DI_전체데이터!$Z177,NA())</f>
        <v>#N/A</v>
      </c>
      <c r="C176" s="80" t="e">
        <f>IF(DI_전체데이터!$AR177="B. 외부미화형",DI_전체데이터!$AN177,NA())</f>
        <v>#N/A</v>
      </c>
      <c r="D176" s="80" t="e">
        <f>IF(DI_전체데이터!$AR177="B. 외부미화형",DI_전체데이터!$Z177,NA())</f>
        <v>#N/A</v>
      </c>
      <c r="E176" s="80">
        <f>IF(DI_전체데이터!$AR177="C. 내부은폐형",DI_전체데이터!$AN177,NA())</f>
        <v>-0.51515046052125035</v>
      </c>
      <c r="F176" s="80">
        <f>IF(DI_전체데이터!$AR177="C. 내부은폐형",DI_전체데이터!$Z177,NA())</f>
        <v>3.1764705882352939</v>
      </c>
      <c r="G176" s="80" t="e">
        <f>IF(DI_전체데이터!$AR177="D. 균형일치형",DI_전체데이터!$AN177,NA())</f>
        <v>#N/A</v>
      </c>
      <c r="H176" s="80" t="e">
        <f>IF(DI_전체데이터!$AR177="D. 균형일치형",DI_전체데이터!$Z177,NA())</f>
        <v>#N/A</v>
      </c>
      <c r="I176" s="80" t="e">
        <f>IF(DI_전체데이터!$AR177="E. 총체적과소형",DI_전체데이터!$AN177,NA())</f>
        <v>#N/A</v>
      </c>
      <c r="J176" s="80" t="e">
        <f>IF(DI_전체데이터!$AR177="E. 총체적과소형",DI_전체데이터!$Z177,NA())</f>
        <v>#N/A</v>
      </c>
      <c r="K176" s="80" t="e">
        <f>IF(DI_전체데이터!$AR177="F. ESG미성숙",DI_전체데이터!$AN177,NA())</f>
        <v>#N/A</v>
      </c>
      <c r="L176" s="80" t="e">
        <f>IF(DI_전체데이터!$AR177="F. ESG미성숙",DI_전체데이터!$Z177,NA())</f>
        <v>#N/A</v>
      </c>
    </row>
    <row r="177" spans="1:12" x14ac:dyDescent="0.3">
      <c r="A177" s="80" t="e">
        <f>IF(DI_전체데이터!$AR178="A. 총체적과장형",DI_전체데이터!$AN178,NA())</f>
        <v>#N/A</v>
      </c>
      <c r="B177" s="80" t="e">
        <f>IF(DI_전체데이터!$AR178="A. 총체적과장형",DI_전체데이터!$Z178,NA())</f>
        <v>#N/A</v>
      </c>
      <c r="C177" s="80" t="e">
        <f>IF(DI_전체데이터!$AR178="B. 외부미화형",DI_전체데이터!$AN178,NA())</f>
        <v>#N/A</v>
      </c>
      <c r="D177" s="80" t="e">
        <f>IF(DI_전체데이터!$AR178="B. 외부미화형",DI_전체데이터!$Z178,NA())</f>
        <v>#N/A</v>
      </c>
      <c r="E177" s="80" t="e">
        <f>IF(DI_전체데이터!$AR178="C. 내부은폐형",DI_전체데이터!$AN178,NA())</f>
        <v>#N/A</v>
      </c>
      <c r="F177" s="80" t="e">
        <f>IF(DI_전체데이터!$AR178="C. 내부은폐형",DI_전체데이터!$Z178,NA())</f>
        <v>#N/A</v>
      </c>
      <c r="G177" s="80">
        <f>IF(DI_전체데이터!$AR178="D. 균형일치형",DI_전체데이터!$AN178,NA())</f>
        <v>0.46406827372638715</v>
      </c>
      <c r="H177" s="80">
        <f>IF(DI_전체데이터!$AR178="D. 균형일치형",DI_전체데이터!$Z178,NA())</f>
        <v>3.3684210526315792</v>
      </c>
      <c r="I177" s="80" t="e">
        <f>IF(DI_전체데이터!$AR178="E. 총체적과소형",DI_전체데이터!$AN178,NA())</f>
        <v>#N/A</v>
      </c>
      <c r="J177" s="80" t="e">
        <f>IF(DI_전체데이터!$AR178="E. 총체적과소형",DI_전체데이터!$Z178,NA())</f>
        <v>#N/A</v>
      </c>
      <c r="K177" s="80" t="e">
        <f>IF(DI_전체데이터!$AR178="F. ESG미성숙",DI_전체데이터!$AN178,NA())</f>
        <v>#N/A</v>
      </c>
      <c r="L177" s="80" t="e">
        <f>IF(DI_전체데이터!$AR178="F. ESG미성숙",DI_전체데이터!$Z178,NA())</f>
        <v>#N/A</v>
      </c>
    </row>
    <row r="178" spans="1:12" x14ac:dyDescent="0.3">
      <c r="A178" s="80" t="e">
        <f>IF(DI_전체데이터!$AR179="A. 총체적과장형",DI_전체데이터!$AN179,NA())</f>
        <v>#N/A</v>
      </c>
      <c r="B178" s="80" t="e">
        <f>IF(DI_전체데이터!$AR179="A. 총체적과장형",DI_전체데이터!$Z179,NA())</f>
        <v>#N/A</v>
      </c>
      <c r="C178" s="80" t="e">
        <f>IF(DI_전체데이터!$AR179="B. 외부미화형",DI_전체데이터!$AN179,NA())</f>
        <v>#N/A</v>
      </c>
      <c r="D178" s="80" t="e">
        <f>IF(DI_전체데이터!$AR179="B. 외부미화형",DI_전체데이터!$Z179,NA())</f>
        <v>#N/A</v>
      </c>
      <c r="E178" s="80" t="e">
        <f>IF(DI_전체데이터!$AR179="C. 내부은폐형",DI_전체데이터!$AN179,NA())</f>
        <v>#N/A</v>
      </c>
      <c r="F178" s="80" t="e">
        <f>IF(DI_전체데이터!$AR179="C. 내부은폐형",DI_전체데이터!$Z179,NA())</f>
        <v>#N/A</v>
      </c>
      <c r="G178" s="80">
        <f>IF(DI_전체데이터!$AR179="D. 균형일치형",DI_전체데이터!$AN179,NA())</f>
        <v>-8.9692317228361573E-2</v>
      </c>
      <c r="H178" s="80">
        <f>IF(DI_전체데이터!$AR179="D. 균형일치형",DI_전체데이터!$Z179,NA())</f>
        <v>3.410714285714286</v>
      </c>
      <c r="I178" s="80" t="e">
        <f>IF(DI_전체데이터!$AR179="E. 총체적과소형",DI_전체데이터!$AN179,NA())</f>
        <v>#N/A</v>
      </c>
      <c r="J178" s="80" t="e">
        <f>IF(DI_전체데이터!$AR179="E. 총체적과소형",DI_전체데이터!$Z179,NA())</f>
        <v>#N/A</v>
      </c>
      <c r="K178" s="80" t="e">
        <f>IF(DI_전체데이터!$AR179="F. ESG미성숙",DI_전체데이터!$AN179,NA())</f>
        <v>#N/A</v>
      </c>
      <c r="L178" s="80" t="e">
        <f>IF(DI_전체데이터!$AR179="F. ESG미성숙",DI_전체데이터!$Z179,NA())</f>
        <v>#N/A</v>
      </c>
    </row>
    <row r="179" spans="1:12" x14ac:dyDescent="0.3">
      <c r="A179" s="80" t="e">
        <f>IF(DI_전체데이터!$AR180="A. 총체적과장형",DI_전체데이터!$AN180,NA())</f>
        <v>#N/A</v>
      </c>
      <c r="B179" s="80" t="e">
        <f>IF(DI_전체데이터!$AR180="A. 총체적과장형",DI_전체데이터!$Z180,NA())</f>
        <v>#N/A</v>
      </c>
      <c r="C179" s="80">
        <f>IF(DI_전체데이터!$AR180="B. 외부미화형",DI_전체데이터!$AN180,NA())</f>
        <v>0.44308519878077757</v>
      </c>
      <c r="D179" s="80">
        <f>IF(DI_전체데이터!$AR180="B. 외부미화형",DI_전체데이터!$Z180,NA())</f>
        <v>3.5151515151515151</v>
      </c>
      <c r="E179" s="80" t="e">
        <f>IF(DI_전체데이터!$AR180="C. 내부은폐형",DI_전체데이터!$AN180,NA())</f>
        <v>#N/A</v>
      </c>
      <c r="F179" s="80" t="e">
        <f>IF(DI_전체데이터!$AR180="C. 내부은폐형",DI_전체데이터!$Z180,NA())</f>
        <v>#N/A</v>
      </c>
      <c r="G179" s="80" t="e">
        <f>IF(DI_전체데이터!$AR180="D. 균형일치형",DI_전체데이터!$AN180,NA())</f>
        <v>#N/A</v>
      </c>
      <c r="H179" s="80" t="e">
        <f>IF(DI_전체데이터!$AR180="D. 균형일치형",DI_전체데이터!$Z180,NA())</f>
        <v>#N/A</v>
      </c>
      <c r="I179" s="80" t="e">
        <f>IF(DI_전체데이터!$AR180="E. 총체적과소형",DI_전체데이터!$AN180,NA())</f>
        <v>#N/A</v>
      </c>
      <c r="J179" s="80" t="e">
        <f>IF(DI_전체데이터!$AR180="E. 총체적과소형",DI_전체데이터!$Z180,NA())</f>
        <v>#N/A</v>
      </c>
      <c r="K179" s="80" t="e">
        <f>IF(DI_전체데이터!$AR180="F. ESG미성숙",DI_전체데이터!$AN180,NA())</f>
        <v>#N/A</v>
      </c>
      <c r="L179" s="80" t="e">
        <f>IF(DI_전체데이터!$AR180="F. ESG미성숙",DI_전체데이터!$Z180,NA())</f>
        <v>#N/A</v>
      </c>
    </row>
    <row r="180" spans="1:12" x14ac:dyDescent="0.3">
      <c r="A180" s="80">
        <f>IF(DI_전체데이터!$AR181="A. 총체적과장형",DI_전체데이터!$AN181,NA())</f>
        <v>-1.7712876726869862</v>
      </c>
      <c r="B180" s="80">
        <f>IF(DI_전체데이터!$AR181="A. 총체적과장형",DI_전체데이터!$Z181,NA())</f>
        <v>3.0810810810810811</v>
      </c>
      <c r="C180" s="80" t="e">
        <f>IF(DI_전체데이터!$AR181="B. 외부미화형",DI_전체데이터!$AN181,NA())</f>
        <v>#N/A</v>
      </c>
      <c r="D180" s="80" t="e">
        <f>IF(DI_전체데이터!$AR181="B. 외부미화형",DI_전체데이터!$Z181,NA())</f>
        <v>#N/A</v>
      </c>
      <c r="E180" s="80" t="e">
        <f>IF(DI_전체데이터!$AR181="C. 내부은폐형",DI_전체데이터!$AN181,NA())</f>
        <v>#N/A</v>
      </c>
      <c r="F180" s="80" t="e">
        <f>IF(DI_전체데이터!$AR181="C. 내부은폐형",DI_전체데이터!$Z181,NA())</f>
        <v>#N/A</v>
      </c>
      <c r="G180" s="80" t="e">
        <f>IF(DI_전체데이터!$AR181="D. 균형일치형",DI_전체데이터!$AN181,NA())</f>
        <v>#N/A</v>
      </c>
      <c r="H180" s="80" t="e">
        <f>IF(DI_전체데이터!$AR181="D. 균형일치형",DI_전체데이터!$Z181,NA())</f>
        <v>#N/A</v>
      </c>
      <c r="I180" s="80" t="e">
        <f>IF(DI_전체데이터!$AR181="E. 총체적과소형",DI_전체데이터!$AN181,NA())</f>
        <v>#N/A</v>
      </c>
      <c r="J180" s="80" t="e">
        <f>IF(DI_전체데이터!$AR181="E. 총체적과소형",DI_전체데이터!$Z181,NA())</f>
        <v>#N/A</v>
      </c>
      <c r="K180" s="80" t="e">
        <f>IF(DI_전체데이터!$AR181="F. ESG미성숙",DI_전체데이터!$AN181,NA())</f>
        <v>#N/A</v>
      </c>
      <c r="L180" s="80" t="e">
        <f>IF(DI_전체데이터!$AR181="F. ESG미성숙",DI_전체데이터!$Z181,NA())</f>
        <v>#N/A</v>
      </c>
    </row>
    <row r="181" spans="1:12" x14ac:dyDescent="0.3">
      <c r="A181" s="80">
        <f>IF(DI_전체데이터!$AR182="A. 총체적과장형",DI_전체데이터!$AN182,NA())</f>
        <v>-0.6390328648232797</v>
      </c>
      <c r="B181" s="80">
        <f>IF(DI_전체데이터!$AR182="A. 총체적과장형",DI_전체데이터!$Z182,NA())</f>
        <v>3.3030303030303032</v>
      </c>
      <c r="C181" s="80" t="e">
        <f>IF(DI_전체데이터!$AR182="B. 외부미화형",DI_전체데이터!$AN182,NA())</f>
        <v>#N/A</v>
      </c>
      <c r="D181" s="80" t="e">
        <f>IF(DI_전체데이터!$AR182="B. 외부미화형",DI_전체데이터!$Z182,NA())</f>
        <v>#N/A</v>
      </c>
      <c r="E181" s="80" t="e">
        <f>IF(DI_전체데이터!$AR182="C. 내부은폐형",DI_전체데이터!$AN182,NA())</f>
        <v>#N/A</v>
      </c>
      <c r="F181" s="80" t="e">
        <f>IF(DI_전체데이터!$AR182="C. 내부은폐형",DI_전체데이터!$Z182,NA())</f>
        <v>#N/A</v>
      </c>
      <c r="G181" s="80" t="e">
        <f>IF(DI_전체데이터!$AR182="D. 균형일치형",DI_전체데이터!$AN182,NA())</f>
        <v>#N/A</v>
      </c>
      <c r="H181" s="80" t="e">
        <f>IF(DI_전체데이터!$AR182="D. 균형일치형",DI_전체데이터!$Z182,NA())</f>
        <v>#N/A</v>
      </c>
      <c r="I181" s="80" t="e">
        <f>IF(DI_전체데이터!$AR182="E. 총체적과소형",DI_전체데이터!$AN182,NA())</f>
        <v>#N/A</v>
      </c>
      <c r="J181" s="80" t="e">
        <f>IF(DI_전체데이터!$AR182="E. 총체적과소형",DI_전체데이터!$Z182,NA())</f>
        <v>#N/A</v>
      </c>
      <c r="K181" s="80" t="e">
        <f>IF(DI_전체데이터!$AR182="F. ESG미성숙",DI_전체데이터!$AN182,NA())</f>
        <v>#N/A</v>
      </c>
      <c r="L181" s="80" t="e">
        <f>IF(DI_전체데이터!$AR182="F. ESG미성숙",DI_전체데이터!$Z182,NA())</f>
        <v>#N/A</v>
      </c>
    </row>
    <row r="182" spans="1:12" x14ac:dyDescent="0.3">
      <c r="A182" s="80">
        <f>IF(DI_전체데이터!$AR183="A. 총체적과장형",DI_전체데이터!$AN183,NA())</f>
        <v>-2.1261123493543908</v>
      </c>
      <c r="B182" s="80">
        <f>IF(DI_전체데이터!$AR183="A. 총체적과장형",DI_전체데이터!$Z183,NA())</f>
        <v>2.833333333333333</v>
      </c>
      <c r="C182" s="80" t="e">
        <f>IF(DI_전체데이터!$AR183="B. 외부미화형",DI_전체데이터!$AN183,NA())</f>
        <v>#N/A</v>
      </c>
      <c r="D182" s="80" t="e">
        <f>IF(DI_전체데이터!$AR183="B. 외부미화형",DI_전체데이터!$Z183,NA())</f>
        <v>#N/A</v>
      </c>
      <c r="E182" s="80" t="e">
        <f>IF(DI_전체데이터!$AR183="C. 내부은폐형",DI_전체데이터!$AN183,NA())</f>
        <v>#N/A</v>
      </c>
      <c r="F182" s="80" t="e">
        <f>IF(DI_전체데이터!$AR183="C. 내부은폐형",DI_전체데이터!$Z183,NA())</f>
        <v>#N/A</v>
      </c>
      <c r="G182" s="80" t="e">
        <f>IF(DI_전체데이터!$AR183="D. 균형일치형",DI_전체데이터!$AN183,NA())</f>
        <v>#N/A</v>
      </c>
      <c r="H182" s="80" t="e">
        <f>IF(DI_전체데이터!$AR183="D. 균형일치형",DI_전체데이터!$Z183,NA())</f>
        <v>#N/A</v>
      </c>
      <c r="I182" s="80" t="e">
        <f>IF(DI_전체데이터!$AR183="E. 총체적과소형",DI_전체데이터!$AN183,NA())</f>
        <v>#N/A</v>
      </c>
      <c r="J182" s="80" t="e">
        <f>IF(DI_전체데이터!$AR183="E. 총체적과소형",DI_전체데이터!$Z183,NA())</f>
        <v>#N/A</v>
      </c>
      <c r="K182" s="80" t="e">
        <f>IF(DI_전체데이터!$AR183="F. ESG미성숙",DI_전체데이터!$AN183,NA())</f>
        <v>#N/A</v>
      </c>
      <c r="L182" s="80" t="e">
        <f>IF(DI_전체데이터!$AR183="F. ESG미성숙",DI_전체데이터!$Z183,NA())</f>
        <v>#N/A</v>
      </c>
    </row>
    <row r="183" spans="1:12" x14ac:dyDescent="0.3">
      <c r="A183" s="80">
        <f>IF(DI_전체데이터!$AR184="A. 총체적과장형",DI_전체데이터!$AN184,NA())</f>
        <v>-1.2841100867388411</v>
      </c>
      <c r="B183" s="80">
        <f>IF(DI_전체데이터!$AR184="A. 총체적과장형",DI_전체데이터!$Z184,NA())</f>
        <v>3.035714285714286</v>
      </c>
      <c r="C183" s="80" t="e">
        <f>IF(DI_전체데이터!$AR184="B. 외부미화형",DI_전체데이터!$AN184,NA())</f>
        <v>#N/A</v>
      </c>
      <c r="D183" s="80" t="e">
        <f>IF(DI_전체데이터!$AR184="B. 외부미화형",DI_전체데이터!$Z184,NA())</f>
        <v>#N/A</v>
      </c>
      <c r="E183" s="80" t="e">
        <f>IF(DI_전체데이터!$AR184="C. 내부은폐형",DI_전체데이터!$AN184,NA())</f>
        <v>#N/A</v>
      </c>
      <c r="F183" s="80" t="e">
        <f>IF(DI_전체데이터!$AR184="C. 내부은폐형",DI_전체데이터!$Z184,NA())</f>
        <v>#N/A</v>
      </c>
      <c r="G183" s="80" t="e">
        <f>IF(DI_전체데이터!$AR184="D. 균형일치형",DI_전체데이터!$AN184,NA())</f>
        <v>#N/A</v>
      </c>
      <c r="H183" s="80" t="e">
        <f>IF(DI_전체데이터!$AR184="D. 균형일치형",DI_전체데이터!$Z184,NA())</f>
        <v>#N/A</v>
      </c>
      <c r="I183" s="80" t="e">
        <f>IF(DI_전체데이터!$AR184="E. 총체적과소형",DI_전체데이터!$AN184,NA())</f>
        <v>#N/A</v>
      </c>
      <c r="J183" s="80" t="e">
        <f>IF(DI_전체데이터!$AR184="E. 총체적과소형",DI_전체데이터!$Z184,NA())</f>
        <v>#N/A</v>
      </c>
      <c r="K183" s="80" t="e">
        <f>IF(DI_전체데이터!$AR184="F. ESG미성숙",DI_전체데이터!$AN184,NA())</f>
        <v>#N/A</v>
      </c>
      <c r="L183" s="80" t="e">
        <f>IF(DI_전체데이터!$AR184="F. ESG미성숙",DI_전체데이터!$Z184,NA())</f>
        <v>#N/A</v>
      </c>
    </row>
    <row r="184" spans="1:12" x14ac:dyDescent="0.3">
      <c r="A184" s="80">
        <f>IF(DI_전체데이터!$AR185="A. 총체적과장형",DI_전체데이터!$AN185,NA())</f>
        <v>-1.1126616622243639</v>
      </c>
      <c r="B184" s="80">
        <f>IF(DI_전체데이터!$AR185="A. 총체적과장형",DI_전체데이터!$Z185,NA())</f>
        <v>3.0769230769230771</v>
      </c>
      <c r="C184" s="80" t="e">
        <f>IF(DI_전체데이터!$AR185="B. 외부미화형",DI_전체데이터!$AN185,NA())</f>
        <v>#N/A</v>
      </c>
      <c r="D184" s="80" t="e">
        <f>IF(DI_전체데이터!$AR185="B. 외부미화형",DI_전체데이터!$Z185,NA())</f>
        <v>#N/A</v>
      </c>
      <c r="E184" s="80" t="e">
        <f>IF(DI_전체데이터!$AR185="C. 내부은폐형",DI_전체데이터!$AN185,NA())</f>
        <v>#N/A</v>
      </c>
      <c r="F184" s="80" t="e">
        <f>IF(DI_전체데이터!$AR185="C. 내부은폐형",DI_전체데이터!$Z185,NA())</f>
        <v>#N/A</v>
      </c>
      <c r="G184" s="80" t="e">
        <f>IF(DI_전체데이터!$AR185="D. 균형일치형",DI_전체데이터!$AN185,NA())</f>
        <v>#N/A</v>
      </c>
      <c r="H184" s="80" t="e">
        <f>IF(DI_전체데이터!$AR185="D. 균형일치형",DI_전체데이터!$Z185,NA())</f>
        <v>#N/A</v>
      </c>
      <c r="I184" s="80" t="e">
        <f>IF(DI_전체데이터!$AR185="E. 총체적과소형",DI_전체데이터!$AN185,NA())</f>
        <v>#N/A</v>
      </c>
      <c r="J184" s="80" t="e">
        <f>IF(DI_전체데이터!$AR185="E. 총체적과소형",DI_전체데이터!$Z185,NA())</f>
        <v>#N/A</v>
      </c>
      <c r="K184" s="80" t="e">
        <f>IF(DI_전체데이터!$AR185="F. ESG미성숙",DI_전체데이터!$AN185,NA())</f>
        <v>#N/A</v>
      </c>
      <c r="L184" s="80" t="e">
        <f>IF(DI_전체데이터!$AR185="F. ESG미성숙",DI_전체데이터!$Z185,NA())</f>
        <v>#N/A</v>
      </c>
    </row>
    <row r="185" spans="1:12" x14ac:dyDescent="0.3">
      <c r="A185" s="80">
        <f>IF(DI_전체데이터!$AR186="A. 총체적과장형",DI_전체데이터!$AN186,NA())</f>
        <v>-1.0267980610041054</v>
      </c>
      <c r="B185" s="80">
        <f>IF(DI_전체데이터!$AR186="A. 총체적과장형",DI_전체데이터!$Z186,NA())</f>
        <v>3.0975609756097562</v>
      </c>
      <c r="C185" s="80" t="e">
        <f>IF(DI_전체데이터!$AR186="B. 외부미화형",DI_전체데이터!$AN186,NA())</f>
        <v>#N/A</v>
      </c>
      <c r="D185" s="80" t="e">
        <f>IF(DI_전체데이터!$AR186="B. 외부미화형",DI_전체데이터!$Z186,NA())</f>
        <v>#N/A</v>
      </c>
      <c r="E185" s="80" t="e">
        <f>IF(DI_전체데이터!$AR186="C. 내부은폐형",DI_전체데이터!$AN186,NA())</f>
        <v>#N/A</v>
      </c>
      <c r="F185" s="80" t="e">
        <f>IF(DI_전체데이터!$AR186="C. 내부은폐형",DI_전체데이터!$Z186,NA())</f>
        <v>#N/A</v>
      </c>
      <c r="G185" s="80" t="e">
        <f>IF(DI_전체데이터!$AR186="D. 균형일치형",DI_전체데이터!$AN186,NA())</f>
        <v>#N/A</v>
      </c>
      <c r="H185" s="80" t="e">
        <f>IF(DI_전체데이터!$AR186="D. 균형일치형",DI_전체데이터!$Z186,NA())</f>
        <v>#N/A</v>
      </c>
      <c r="I185" s="80" t="e">
        <f>IF(DI_전체데이터!$AR186="E. 총체적과소형",DI_전체데이터!$AN186,NA())</f>
        <v>#N/A</v>
      </c>
      <c r="J185" s="80" t="e">
        <f>IF(DI_전체데이터!$AR186="E. 총체적과소형",DI_전체데이터!$Z186,NA())</f>
        <v>#N/A</v>
      </c>
      <c r="K185" s="80" t="e">
        <f>IF(DI_전체데이터!$AR186="F. ESG미성숙",DI_전체데이터!$AN186,NA())</f>
        <v>#N/A</v>
      </c>
      <c r="L185" s="80" t="e">
        <f>IF(DI_전체데이터!$AR186="F. ESG미성숙",DI_전체데이터!$Z186,NA())</f>
        <v>#N/A</v>
      </c>
    </row>
    <row r="186" spans="1:12" x14ac:dyDescent="0.3">
      <c r="A186" s="80">
        <f>IF(DI_전체데이터!$AR187="A. 총체적과장형",DI_전체데이터!$AN187,NA())</f>
        <v>-1.6777896638972458</v>
      </c>
      <c r="B186" s="80">
        <f>IF(DI_전체데이터!$AR187="A. 총체적과장형",DI_전체데이터!$Z187,NA())</f>
        <v>3.2234042553191489</v>
      </c>
      <c r="C186" s="80" t="e">
        <f>IF(DI_전체데이터!$AR187="B. 외부미화형",DI_전체데이터!$AN187,NA())</f>
        <v>#N/A</v>
      </c>
      <c r="D186" s="80" t="e">
        <f>IF(DI_전체데이터!$AR187="B. 외부미화형",DI_전체데이터!$Z187,NA())</f>
        <v>#N/A</v>
      </c>
      <c r="E186" s="80" t="e">
        <f>IF(DI_전체데이터!$AR187="C. 내부은폐형",DI_전체데이터!$AN187,NA())</f>
        <v>#N/A</v>
      </c>
      <c r="F186" s="80" t="e">
        <f>IF(DI_전체데이터!$AR187="C. 내부은폐형",DI_전체데이터!$Z187,NA())</f>
        <v>#N/A</v>
      </c>
      <c r="G186" s="80" t="e">
        <f>IF(DI_전체데이터!$AR187="D. 균형일치형",DI_전체데이터!$AN187,NA())</f>
        <v>#N/A</v>
      </c>
      <c r="H186" s="80" t="e">
        <f>IF(DI_전체데이터!$AR187="D. 균형일치형",DI_전체데이터!$Z187,NA())</f>
        <v>#N/A</v>
      </c>
      <c r="I186" s="80" t="e">
        <f>IF(DI_전체데이터!$AR187="E. 총체적과소형",DI_전체데이터!$AN187,NA())</f>
        <v>#N/A</v>
      </c>
      <c r="J186" s="80" t="e">
        <f>IF(DI_전체데이터!$AR187="E. 총체적과소형",DI_전체데이터!$Z187,NA())</f>
        <v>#N/A</v>
      </c>
      <c r="K186" s="80" t="e">
        <f>IF(DI_전체데이터!$AR187="F. ESG미성숙",DI_전체데이터!$AN187,NA())</f>
        <v>#N/A</v>
      </c>
      <c r="L186" s="80" t="e">
        <f>IF(DI_전체데이터!$AR187="F. ESG미성숙",DI_전체데이터!$Z187,NA())</f>
        <v>#N/A</v>
      </c>
    </row>
    <row r="187" spans="1:12" x14ac:dyDescent="0.3">
      <c r="A187" s="80">
        <f>IF(DI_전체데이터!$AR188="A. 총체적과장형",DI_전체데이터!$AN188,NA())</f>
        <v>-0.83087352102427525</v>
      </c>
      <c r="B187" s="80">
        <f>IF(DI_전체데이터!$AR188="A. 총체적과장형",DI_전체데이터!$Z188,NA())</f>
        <v>3.4269662921348321</v>
      </c>
      <c r="C187" s="80" t="e">
        <f>IF(DI_전체데이터!$AR188="B. 외부미화형",DI_전체데이터!$AN188,NA())</f>
        <v>#N/A</v>
      </c>
      <c r="D187" s="80" t="e">
        <f>IF(DI_전체데이터!$AR188="B. 외부미화형",DI_전체데이터!$Z188,NA())</f>
        <v>#N/A</v>
      </c>
      <c r="E187" s="80" t="e">
        <f>IF(DI_전체데이터!$AR188="C. 내부은폐형",DI_전체데이터!$AN188,NA())</f>
        <v>#N/A</v>
      </c>
      <c r="F187" s="80" t="e">
        <f>IF(DI_전체데이터!$AR188="C. 내부은폐형",DI_전체데이터!$Z188,NA())</f>
        <v>#N/A</v>
      </c>
      <c r="G187" s="80" t="e">
        <f>IF(DI_전체데이터!$AR188="D. 균형일치형",DI_전체데이터!$AN188,NA())</f>
        <v>#N/A</v>
      </c>
      <c r="H187" s="80" t="e">
        <f>IF(DI_전체데이터!$AR188="D. 균형일치형",DI_전체데이터!$Z188,NA())</f>
        <v>#N/A</v>
      </c>
      <c r="I187" s="80" t="e">
        <f>IF(DI_전체데이터!$AR188="E. 총체적과소형",DI_전체데이터!$AN188,NA())</f>
        <v>#N/A</v>
      </c>
      <c r="J187" s="80" t="e">
        <f>IF(DI_전체데이터!$AR188="E. 총체적과소형",DI_전체데이터!$Z188,NA())</f>
        <v>#N/A</v>
      </c>
      <c r="K187" s="80" t="e">
        <f>IF(DI_전체데이터!$AR188="F. ESG미성숙",DI_전체데이터!$AN188,NA())</f>
        <v>#N/A</v>
      </c>
      <c r="L187" s="80" t="e">
        <f>IF(DI_전체데이터!$AR188="F. ESG미성숙",DI_전체데이터!$Z188,NA())</f>
        <v>#N/A</v>
      </c>
    </row>
    <row r="188" spans="1:12" x14ac:dyDescent="0.3">
      <c r="A188" s="80">
        <f>IF(DI_전체데이터!$AR189="A. 총체적과장형",DI_전체데이터!$AN189,NA())</f>
        <v>-1.7954576744669826</v>
      </c>
      <c r="B188" s="80">
        <f>IF(DI_전체데이터!$AR189="A. 총체적과장형",DI_전체데이터!$Z189,NA())</f>
        <v>3.1951219512195119</v>
      </c>
      <c r="C188" s="80" t="e">
        <f>IF(DI_전체데이터!$AR189="B. 외부미화형",DI_전체데이터!$AN189,NA())</f>
        <v>#N/A</v>
      </c>
      <c r="D188" s="80" t="e">
        <f>IF(DI_전체데이터!$AR189="B. 외부미화형",DI_전체데이터!$Z189,NA())</f>
        <v>#N/A</v>
      </c>
      <c r="E188" s="80" t="e">
        <f>IF(DI_전체데이터!$AR189="C. 내부은폐형",DI_전체데이터!$AN189,NA())</f>
        <v>#N/A</v>
      </c>
      <c r="F188" s="80" t="e">
        <f>IF(DI_전체데이터!$AR189="C. 내부은폐형",DI_전체데이터!$Z189,NA())</f>
        <v>#N/A</v>
      </c>
      <c r="G188" s="80" t="e">
        <f>IF(DI_전체데이터!$AR189="D. 균형일치형",DI_전체데이터!$AN189,NA())</f>
        <v>#N/A</v>
      </c>
      <c r="H188" s="80" t="e">
        <f>IF(DI_전체데이터!$AR189="D. 균형일치형",DI_전체데이터!$Z189,NA())</f>
        <v>#N/A</v>
      </c>
      <c r="I188" s="80" t="e">
        <f>IF(DI_전체데이터!$AR189="E. 총체적과소형",DI_전체데이터!$AN189,NA())</f>
        <v>#N/A</v>
      </c>
      <c r="J188" s="80" t="e">
        <f>IF(DI_전체데이터!$AR189="E. 총체적과소형",DI_전체데이터!$Z189,NA())</f>
        <v>#N/A</v>
      </c>
      <c r="K188" s="80" t="e">
        <f>IF(DI_전체데이터!$AR189="F. ESG미성숙",DI_전체데이터!$AN189,NA())</f>
        <v>#N/A</v>
      </c>
      <c r="L188" s="80" t="e">
        <f>IF(DI_전체데이터!$AR189="F. ESG미성숙",DI_전체데이터!$Z189,NA())</f>
        <v>#N/A</v>
      </c>
    </row>
    <row r="189" spans="1:12" x14ac:dyDescent="0.3">
      <c r="A189" s="80">
        <f>IF(DI_전체데이터!$AR190="A. 총체적과장형",DI_전체데이터!$AN190,NA())</f>
        <v>-1.3645176877050902</v>
      </c>
      <c r="B189" s="80">
        <f>IF(DI_전체데이터!$AR190="A. 총체적과장형",DI_전체데이터!$Z190,NA())</f>
        <v>3.2987012987012991</v>
      </c>
      <c r="C189" s="80" t="e">
        <f>IF(DI_전체데이터!$AR190="B. 외부미화형",DI_전체데이터!$AN190,NA())</f>
        <v>#N/A</v>
      </c>
      <c r="D189" s="80" t="e">
        <f>IF(DI_전체데이터!$AR190="B. 외부미화형",DI_전체데이터!$Z190,NA())</f>
        <v>#N/A</v>
      </c>
      <c r="E189" s="80" t="e">
        <f>IF(DI_전체데이터!$AR190="C. 내부은폐형",DI_전체데이터!$AN190,NA())</f>
        <v>#N/A</v>
      </c>
      <c r="F189" s="80" t="e">
        <f>IF(DI_전체데이터!$AR190="C. 내부은폐형",DI_전체데이터!$Z190,NA())</f>
        <v>#N/A</v>
      </c>
      <c r="G189" s="80" t="e">
        <f>IF(DI_전체데이터!$AR190="D. 균형일치형",DI_전체데이터!$AN190,NA())</f>
        <v>#N/A</v>
      </c>
      <c r="H189" s="80" t="e">
        <f>IF(DI_전체데이터!$AR190="D. 균형일치형",DI_전체데이터!$Z190,NA())</f>
        <v>#N/A</v>
      </c>
      <c r="I189" s="80" t="e">
        <f>IF(DI_전체데이터!$AR190="E. 총체적과소형",DI_전체데이터!$AN190,NA())</f>
        <v>#N/A</v>
      </c>
      <c r="J189" s="80" t="e">
        <f>IF(DI_전체데이터!$AR190="E. 총체적과소형",DI_전체데이터!$Z190,NA())</f>
        <v>#N/A</v>
      </c>
      <c r="K189" s="80" t="e">
        <f>IF(DI_전체데이터!$AR190="F. ESG미성숙",DI_전체데이터!$AN190,NA())</f>
        <v>#N/A</v>
      </c>
      <c r="L189" s="80" t="e">
        <f>IF(DI_전체데이터!$AR190="F. ESG미성숙",DI_전체데이터!$Z190,NA())</f>
        <v>#N/A</v>
      </c>
    </row>
    <row r="190" spans="1:12" x14ac:dyDescent="0.3">
      <c r="A190" s="80" t="e">
        <f>IF(DI_전체데이터!$AR191="A. 총체적과장형",DI_전체데이터!$AN191,NA())</f>
        <v>#N/A</v>
      </c>
      <c r="B190" s="80" t="e">
        <f>IF(DI_전체데이터!$AR191="A. 총체적과장형",DI_전체데이터!$Z191,NA())</f>
        <v>#N/A</v>
      </c>
      <c r="C190" s="80" t="e">
        <f>IF(DI_전체데이터!$AR191="B. 외부미화형",DI_전체데이터!$AN191,NA())</f>
        <v>#N/A</v>
      </c>
      <c r="D190" s="80" t="e">
        <f>IF(DI_전체데이터!$AR191="B. 외부미화형",DI_전체데이터!$Z191,NA())</f>
        <v>#N/A</v>
      </c>
      <c r="E190" s="80" t="e">
        <f>IF(DI_전체데이터!$AR191="C. 내부은폐형",DI_전체데이터!$AN191,NA())</f>
        <v>#N/A</v>
      </c>
      <c r="F190" s="80" t="e">
        <f>IF(DI_전체데이터!$AR191="C. 내부은폐형",DI_전체데이터!$Z191,NA())</f>
        <v>#N/A</v>
      </c>
      <c r="G190" s="80">
        <f>IF(DI_전체데이터!$AR191="D. 균형일치형",DI_전체데이터!$AN191,NA())</f>
        <v>3.3045886326323548E-2</v>
      </c>
      <c r="H190" s="80">
        <f>IF(DI_전체데이터!$AR191="D. 균형일치형",DI_전체데이터!$Z191,NA())</f>
        <v>3.4938271604938271</v>
      </c>
      <c r="I190" s="80" t="e">
        <f>IF(DI_전체데이터!$AR191="E. 총체적과소형",DI_전체데이터!$AN191,NA())</f>
        <v>#N/A</v>
      </c>
      <c r="J190" s="80" t="e">
        <f>IF(DI_전체데이터!$AR191="E. 총체적과소형",DI_전체데이터!$Z191,NA())</f>
        <v>#N/A</v>
      </c>
      <c r="K190" s="80" t="e">
        <f>IF(DI_전체데이터!$AR191="F. ESG미성숙",DI_전체데이터!$AN191,NA())</f>
        <v>#N/A</v>
      </c>
      <c r="L190" s="80" t="e">
        <f>IF(DI_전체데이터!$AR191="F. ESG미성숙",DI_전체데이터!$Z191,NA())</f>
        <v>#N/A</v>
      </c>
    </row>
    <row r="191" spans="1:12" x14ac:dyDescent="0.3">
      <c r="A191" s="80">
        <f>IF(DI_전체데이터!$AR192="A. 총체적과장형",DI_전체데이터!$AN192,NA())</f>
        <v>-0.73374484520592009</v>
      </c>
      <c r="B191" s="80">
        <f>IF(DI_전체데이터!$AR192="A. 총체적과장형",DI_전체데이터!$Z192,NA())</f>
        <v>3.3095238095238089</v>
      </c>
      <c r="C191" s="80" t="e">
        <f>IF(DI_전체데이터!$AR192="B. 외부미화형",DI_전체데이터!$AN192,NA())</f>
        <v>#N/A</v>
      </c>
      <c r="D191" s="80" t="e">
        <f>IF(DI_전체데이터!$AR192="B. 외부미화형",DI_전체데이터!$Z192,NA())</f>
        <v>#N/A</v>
      </c>
      <c r="E191" s="80" t="e">
        <f>IF(DI_전체데이터!$AR192="C. 내부은폐형",DI_전체데이터!$AN192,NA())</f>
        <v>#N/A</v>
      </c>
      <c r="F191" s="80" t="e">
        <f>IF(DI_전체데이터!$AR192="C. 내부은폐형",DI_전체데이터!$Z192,NA())</f>
        <v>#N/A</v>
      </c>
      <c r="G191" s="80" t="e">
        <f>IF(DI_전체데이터!$AR192="D. 균형일치형",DI_전체데이터!$AN192,NA())</f>
        <v>#N/A</v>
      </c>
      <c r="H191" s="80" t="e">
        <f>IF(DI_전체데이터!$AR192="D. 균형일치형",DI_전체데이터!$Z192,NA())</f>
        <v>#N/A</v>
      </c>
      <c r="I191" s="80" t="e">
        <f>IF(DI_전체데이터!$AR192="E. 총체적과소형",DI_전체데이터!$AN192,NA())</f>
        <v>#N/A</v>
      </c>
      <c r="J191" s="80" t="e">
        <f>IF(DI_전체데이터!$AR192="E. 총체적과소형",DI_전체데이터!$Z192,NA())</f>
        <v>#N/A</v>
      </c>
      <c r="K191" s="80" t="e">
        <f>IF(DI_전체데이터!$AR192="F. ESG미성숙",DI_전체데이터!$AN192,NA())</f>
        <v>#N/A</v>
      </c>
      <c r="L191" s="80" t="e">
        <f>IF(DI_전체데이터!$AR192="F. ESG미성숙",DI_전체데이터!$Z192,NA())</f>
        <v>#N/A</v>
      </c>
    </row>
    <row r="192" spans="1:12" x14ac:dyDescent="0.3">
      <c r="A192" s="80" t="e">
        <f>IF(DI_전체데이터!$AR193="A. 총체적과장형",DI_전체데이터!$AN193,NA())</f>
        <v>#N/A</v>
      </c>
      <c r="B192" s="80" t="e">
        <f>IF(DI_전체데이터!$AR193="A. 총체적과장형",DI_전체데이터!$Z193,NA())</f>
        <v>#N/A</v>
      </c>
      <c r="C192" s="80" t="e">
        <f>IF(DI_전체데이터!$AR193="B. 외부미화형",DI_전체데이터!$AN193,NA())</f>
        <v>#N/A</v>
      </c>
      <c r="D192" s="80" t="e">
        <f>IF(DI_전체데이터!$AR193="B. 외부미화형",DI_전체데이터!$Z193,NA())</f>
        <v>#N/A</v>
      </c>
      <c r="E192" s="80" t="e">
        <f>IF(DI_전체데이터!$AR193="C. 내부은폐형",DI_전체데이터!$AN193,NA())</f>
        <v>#N/A</v>
      </c>
      <c r="F192" s="80" t="e">
        <f>IF(DI_전체데이터!$AR193="C. 내부은폐형",DI_전체데이터!$Z193,NA())</f>
        <v>#N/A</v>
      </c>
      <c r="G192" s="80">
        <f>IF(DI_전체데이터!$AR193="D. 균형일치형",DI_전체데이터!$AN193,NA())</f>
        <v>0.46462853286384287</v>
      </c>
      <c r="H192" s="80">
        <f>IF(DI_전체데이터!$AR193="D. 균형일치형",DI_전체데이터!$Z193,NA())</f>
        <v>3.5975609756097562</v>
      </c>
      <c r="I192" s="80" t="e">
        <f>IF(DI_전체데이터!$AR193="E. 총체적과소형",DI_전체데이터!$AN193,NA())</f>
        <v>#N/A</v>
      </c>
      <c r="J192" s="80" t="e">
        <f>IF(DI_전체데이터!$AR193="E. 총체적과소형",DI_전체데이터!$Z193,NA())</f>
        <v>#N/A</v>
      </c>
      <c r="K192" s="80" t="e">
        <f>IF(DI_전체데이터!$AR193="F. ESG미성숙",DI_전체데이터!$AN193,NA())</f>
        <v>#N/A</v>
      </c>
      <c r="L192" s="80" t="e">
        <f>IF(DI_전체데이터!$AR193="F. ESG미성숙",DI_전체데이터!$Z193,NA())</f>
        <v>#N/A</v>
      </c>
    </row>
    <row r="193" spans="1:12" x14ac:dyDescent="0.3">
      <c r="A193" s="80" t="e">
        <f>IF(DI_전체데이터!$AR194="A. 총체적과장형",DI_전체데이터!$AN194,NA())</f>
        <v>#N/A</v>
      </c>
      <c r="B193" s="80" t="e">
        <f>IF(DI_전체데이터!$AR194="A. 총체적과장형",DI_전체데이터!$Z194,NA())</f>
        <v>#N/A</v>
      </c>
      <c r="C193" s="80">
        <f>IF(DI_전체데이터!$AR194="B. 외부미화형",DI_전체데이터!$AN194,NA())</f>
        <v>0.60615968415752164</v>
      </c>
      <c r="D193" s="80">
        <f>IF(DI_전체데이터!$AR194="B. 외부미화형",DI_전체데이터!$Z194,NA())</f>
        <v>3.6315789473684208</v>
      </c>
      <c r="E193" s="80" t="e">
        <f>IF(DI_전체데이터!$AR194="C. 내부은폐형",DI_전체데이터!$AN194,NA())</f>
        <v>#N/A</v>
      </c>
      <c r="F193" s="80" t="e">
        <f>IF(DI_전체데이터!$AR194="C. 내부은폐형",DI_전체데이터!$Z194,NA())</f>
        <v>#N/A</v>
      </c>
      <c r="G193" s="80" t="e">
        <f>IF(DI_전체데이터!$AR194="D. 균형일치형",DI_전체데이터!$AN194,NA())</f>
        <v>#N/A</v>
      </c>
      <c r="H193" s="80" t="e">
        <f>IF(DI_전체데이터!$AR194="D. 균형일치형",DI_전체데이터!$Z194,NA())</f>
        <v>#N/A</v>
      </c>
      <c r="I193" s="80" t="e">
        <f>IF(DI_전체데이터!$AR194="E. 총체적과소형",DI_전체데이터!$AN194,NA())</f>
        <v>#N/A</v>
      </c>
      <c r="J193" s="80" t="e">
        <f>IF(DI_전체데이터!$AR194="E. 총체적과소형",DI_전체데이터!$Z194,NA())</f>
        <v>#N/A</v>
      </c>
      <c r="K193" s="80" t="e">
        <f>IF(DI_전체데이터!$AR194="F. ESG미성숙",DI_전체데이터!$AN194,NA())</f>
        <v>#N/A</v>
      </c>
      <c r="L193" s="80" t="e">
        <f>IF(DI_전체데이터!$AR194="F. ESG미성숙",DI_전체데이터!$Z194,NA())</f>
        <v>#N/A</v>
      </c>
    </row>
    <row r="194" spans="1:12" x14ac:dyDescent="0.3">
      <c r="A194" s="80" t="e">
        <f>IF(DI_전체데이터!$AR195="A. 총체적과장형",DI_전체데이터!$AN195,NA())</f>
        <v>#N/A</v>
      </c>
      <c r="B194" s="80" t="e">
        <f>IF(DI_전체데이터!$AR195="A. 총체적과장형",DI_전체데이터!$Z195,NA())</f>
        <v>#N/A</v>
      </c>
      <c r="C194" s="80" t="e">
        <f>IF(DI_전체데이터!$AR195="B. 외부미화형",DI_전체데이터!$AN195,NA())</f>
        <v>#N/A</v>
      </c>
      <c r="D194" s="80" t="e">
        <f>IF(DI_전체데이터!$AR195="B. 외부미화형",DI_전체데이터!$Z195,NA())</f>
        <v>#N/A</v>
      </c>
      <c r="E194" s="80">
        <f>IF(DI_전체데이터!$AR195="C. 내부은폐형",DI_전체데이터!$AN195,NA())</f>
        <v>-1.4992320984617815</v>
      </c>
      <c r="F194" s="80">
        <f>IF(DI_전체데이터!$AR195="C. 내부은폐형",DI_전체데이터!$Z195,NA())</f>
        <v>3.5</v>
      </c>
      <c r="G194" s="80" t="e">
        <f>IF(DI_전체데이터!$AR195="D. 균형일치형",DI_전체데이터!$AN195,NA())</f>
        <v>#N/A</v>
      </c>
      <c r="H194" s="80" t="e">
        <f>IF(DI_전체데이터!$AR195="D. 균형일치형",DI_전체데이터!$Z195,NA())</f>
        <v>#N/A</v>
      </c>
      <c r="I194" s="80" t="e">
        <f>IF(DI_전체데이터!$AR195="E. 총체적과소형",DI_전체데이터!$AN195,NA())</f>
        <v>#N/A</v>
      </c>
      <c r="J194" s="80" t="e">
        <f>IF(DI_전체데이터!$AR195="E. 총체적과소형",DI_전체데이터!$Z195,NA())</f>
        <v>#N/A</v>
      </c>
      <c r="K194" s="80" t="e">
        <f>IF(DI_전체데이터!$AR195="F. ESG미성숙",DI_전체데이터!$AN195,NA())</f>
        <v>#N/A</v>
      </c>
      <c r="L194" s="80" t="e">
        <f>IF(DI_전체데이터!$AR195="F. ESG미성숙",DI_전체데이터!$Z195,NA())</f>
        <v>#N/A</v>
      </c>
    </row>
    <row r="195" spans="1:12" x14ac:dyDescent="0.3">
      <c r="A195" s="80">
        <f>IF(DI_전체데이터!$AR196="A. 총체적과장형",DI_전체데이터!$AN196,NA())</f>
        <v>-1.3738258501142711</v>
      </c>
      <c r="B195" s="80">
        <f>IF(DI_전체데이터!$AR196="A. 총체적과장형",DI_전체데이터!$Z196,NA())</f>
        <v>3.5217391304347831</v>
      </c>
      <c r="C195" s="80" t="e">
        <f>IF(DI_전체데이터!$AR196="B. 외부미화형",DI_전체데이터!$AN196,NA())</f>
        <v>#N/A</v>
      </c>
      <c r="D195" s="80" t="e">
        <f>IF(DI_전체데이터!$AR196="B. 외부미화형",DI_전체데이터!$Z196,NA())</f>
        <v>#N/A</v>
      </c>
      <c r="E195" s="80" t="e">
        <f>IF(DI_전체데이터!$AR196="C. 내부은폐형",DI_전체데이터!$AN196,NA())</f>
        <v>#N/A</v>
      </c>
      <c r="F195" s="80" t="e">
        <f>IF(DI_전체데이터!$AR196="C. 내부은폐형",DI_전체데이터!$Z196,NA())</f>
        <v>#N/A</v>
      </c>
      <c r="G195" s="80" t="e">
        <f>IF(DI_전체데이터!$AR196="D. 균형일치형",DI_전체데이터!$AN196,NA())</f>
        <v>#N/A</v>
      </c>
      <c r="H195" s="80" t="e">
        <f>IF(DI_전체데이터!$AR196="D. 균형일치형",DI_전체데이터!$Z196,NA())</f>
        <v>#N/A</v>
      </c>
      <c r="I195" s="80" t="e">
        <f>IF(DI_전체데이터!$AR196="E. 총체적과소형",DI_전체데이터!$AN196,NA())</f>
        <v>#N/A</v>
      </c>
      <c r="J195" s="80" t="e">
        <f>IF(DI_전체데이터!$AR196="E. 총체적과소형",DI_전체데이터!$Z196,NA())</f>
        <v>#N/A</v>
      </c>
      <c r="K195" s="80" t="e">
        <f>IF(DI_전체데이터!$AR196="F. ESG미성숙",DI_전체데이터!$AN196,NA())</f>
        <v>#N/A</v>
      </c>
      <c r="L195" s="80" t="e">
        <f>IF(DI_전체데이터!$AR196="F. ESG미성숙",DI_전체데이터!$Z196,NA())</f>
        <v>#N/A</v>
      </c>
    </row>
    <row r="196" spans="1:12" x14ac:dyDescent="0.3">
      <c r="A196" s="80" t="e">
        <f>IF(DI_전체데이터!$AR197="A. 총체적과장형",DI_전체데이터!$AN197,NA())</f>
        <v>#N/A</v>
      </c>
      <c r="B196" s="80" t="e">
        <f>IF(DI_전체데이터!$AR197="A. 총체적과장형",DI_전체데이터!$Z197,NA())</f>
        <v>#N/A</v>
      </c>
      <c r="C196" s="80" t="e">
        <f>IF(DI_전체데이터!$AR197="B. 외부미화형",DI_전체데이터!$AN197,NA())</f>
        <v>#N/A</v>
      </c>
      <c r="D196" s="80" t="e">
        <f>IF(DI_전체데이터!$AR197="B. 외부미화형",DI_전체데이터!$Z197,NA())</f>
        <v>#N/A</v>
      </c>
      <c r="E196" s="80">
        <f>IF(DI_전체데이터!$AR197="C. 내부은폐형",DI_전체데이터!$AN197,NA())</f>
        <v>-0.49144935571735571</v>
      </c>
      <c r="F196" s="80">
        <f>IF(DI_전체데이터!$AR197="C. 내부은폐형",DI_전체데이터!$Z197,NA())</f>
        <v>3.6746987951807228</v>
      </c>
      <c r="G196" s="80" t="e">
        <f>IF(DI_전체데이터!$AR197="D. 균형일치형",DI_전체데이터!$AN197,NA())</f>
        <v>#N/A</v>
      </c>
      <c r="H196" s="80" t="e">
        <f>IF(DI_전체데이터!$AR197="D. 균형일치형",DI_전체데이터!$Z197,NA())</f>
        <v>#N/A</v>
      </c>
      <c r="I196" s="80" t="e">
        <f>IF(DI_전체데이터!$AR197="E. 총체적과소형",DI_전체데이터!$AN197,NA())</f>
        <v>#N/A</v>
      </c>
      <c r="J196" s="80" t="e">
        <f>IF(DI_전체데이터!$AR197="E. 총체적과소형",DI_전체데이터!$Z197,NA())</f>
        <v>#N/A</v>
      </c>
      <c r="K196" s="80" t="e">
        <f>IF(DI_전체데이터!$AR197="F. ESG미성숙",DI_전체데이터!$AN197,NA())</f>
        <v>#N/A</v>
      </c>
      <c r="L196" s="80" t="e">
        <f>IF(DI_전체데이터!$AR197="F. ESG미성숙",DI_전체데이터!$Z197,NA())</f>
        <v>#N/A</v>
      </c>
    </row>
    <row r="197" spans="1:12" x14ac:dyDescent="0.3">
      <c r="A197" s="80" t="e">
        <f>IF(DI_전체데이터!$AR198="A. 총체적과장형",DI_전체데이터!$AN198,NA())</f>
        <v>#N/A</v>
      </c>
      <c r="B197" s="80" t="e">
        <f>IF(DI_전체데이터!$AR198="A. 총체적과장형",DI_전체데이터!$Z198,NA())</f>
        <v>#N/A</v>
      </c>
      <c r="C197" s="80" t="e">
        <f>IF(DI_전체데이터!$AR198="B. 외부미화형",DI_전체데이터!$AN198,NA())</f>
        <v>#N/A</v>
      </c>
      <c r="D197" s="80" t="e">
        <f>IF(DI_전체데이터!$AR198="B. 외부미화형",DI_전체데이터!$Z198,NA())</f>
        <v>#N/A</v>
      </c>
      <c r="E197" s="80">
        <f>IF(DI_전체데이터!$AR198="C. 내부은폐형",DI_전체데이터!$AN198,NA())</f>
        <v>-1.1126705700503892</v>
      </c>
      <c r="F197" s="80">
        <f>IF(DI_전체데이터!$AR198="C. 내부은폐형",DI_전체데이터!$Z198,NA())</f>
        <v>3.5670103092783512</v>
      </c>
      <c r="G197" s="80" t="e">
        <f>IF(DI_전체데이터!$AR198="D. 균형일치형",DI_전체데이터!$AN198,NA())</f>
        <v>#N/A</v>
      </c>
      <c r="H197" s="80" t="e">
        <f>IF(DI_전체데이터!$AR198="D. 균형일치형",DI_전체데이터!$Z198,NA())</f>
        <v>#N/A</v>
      </c>
      <c r="I197" s="80" t="e">
        <f>IF(DI_전체데이터!$AR198="E. 총체적과소형",DI_전체데이터!$AN198,NA())</f>
        <v>#N/A</v>
      </c>
      <c r="J197" s="80" t="e">
        <f>IF(DI_전체데이터!$AR198="E. 총체적과소형",DI_전체데이터!$Z198,NA())</f>
        <v>#N/A</v>
      </c>
      <c r="K197" s="80" t="e">
        <f>IF(DI_전체데이터!$AR198="F. ESG미성숙",DI_전체데이터!$AN198,NA())</f>
        <v>#N/A</v>
      </c>
      <c r="L197" s="80" t="e">
        <f>IF(DI_전체데이터!$AR198="F. ESG미성숙",DI_전체데이터!$Z198,NA())</f>
        <v>#N/A</v>
      </c>
    </row>
    <row r="198" spans="1:12" x14ac:dyDescent="0.3">
      <c r="A198" s="80">
        <f>IF(DI_전체데이터!$AR199="A. 총체적과장형",DI_전체데이터!$AN199,NA())</f>
        <v>-1.2942923354270122</v>
      </c>
      <c r="B198" s="80">
        <f>IF(DI_전체데이터!$AR199="A. 총체적과장형",DI_전체데이터!$Z199,NA())</f>
        <v>3.5042016806722689</v>
      </c>
      <c r="C198" s="80" t="e">
        <f>IF(DI_전체데이터!$AR199="B. 외부미화형",DI_전체데이터!$AN199,NA())</f>
        <v>#N/A</v>
      </c>
      <c r="D198" s="80" t="e">
        <f>IF(DI_전체데이터!$AR199="B. 외부미화형",DI_전체데이터!$Z199,NA())</f>
        <v>#N/A</v>
      </c>
      <c r="E198" s="80" t="e">
        <f>IF(DI_전체데이터!$AR199="C. 내부은폐형",DI_전체데이터!$AN199,NA())</f>
        <v>#N/A</v>
      </c>
      <c r="F198" s="80" t="e">
        <f>IF(DI_전체데이터!$AR199="C. 내부은폐형",DI_전체데이터!$Z199,NA())</f>
        <v>#N/A</v>
      </c>
      <c r="G198" s="80" t="e">
        <f>IF(DI_전체데이터!$AR199="D. 균형일치형",DI_전체데이터!$AN199,NA())</f>
        <v>#N/A</v>
      </c>
      <c r="H198" s="80" t="e">
        <f>IF(DI_전체데이터!$AR199="D. 균형일치형",DI_전체데이터!$Z199,NA())</f>
        <v>#N/A</v>
      </c>
      <c r="I198" s="80" t="e">
        <f>IF(DI_전체데이터!$AR199="E. 총체적과소형",DI_전체데이터!$AN199,NA())</f>
        <v>#N/A</v>
      </c>
      <c r="J198" s="80" t="e">
        <f>IF(DI_전체데이터!$AR199="E. 총체적과소형",DI_전체데이터!$Z199,NA())</f>
        <v>#N/A</v>
      </c>
      <c r="K198" s="80" t="e">
        <f>IF(DI_전체데이터!$AR199="F. ESG미성숙",DI_전체데이터!$AN199,NA())</f>
        <v>#N/A</v>
      </c>
      <c r="L198" s="80" t="e">
        <f>IF(DI_전체데이터!$AR199="F. ESG미성숙",DI_전체데이터!$Z199,NA())</f>
        <v>#N/A</v>
      </c>
    </row>
    <row r="199" spans="1:12" x14ac:dyDescent="0.3">
      <c r="A199" s="80">
        <f>IF(DI_전체데이터!$AR200="A. 총체적과장형",DI_전체데이터!$AN200,NA())</f>
        <v>-0.93757946157981698</v>
      </c>
      <c r="B199" s="80">
        <f>IF(DI_전체데이터!$AR200="A. 총체적과장형",DI_전체데이터!$Z200,NA())</f>
        <v>3.566037735849056</v>
      </c>
      <c r="C199" s="80" t="e">
        <f>IF(DI_전체데이터!$AR200="B. 외부미화형",DI_전체데이터!$AN200,NA())</f>
        <v>#N/A</v>
      </c>
      <c r="D199" s="80" t="e">
        <f>IF(DI_전체데이터!$AR200="B. 외부미화형",DI_전체데이터!$Z200,NA())</f>
        <v>#N/A</v>
      </c>
      <c r="E199" s="80" t="e">
        <f>IF(DI_전체데이터!$AR200="C. 내부은폐형",DI_전체데이터!$AN200,NA())</f>
        <v>#N/A</v>
      </c>
      <c r="F199" s="80" t="e">
        <f>IF(DI_전체데이터!$AR200="C. 내부은폐형",DI_전체데이터!$Z200,NA())</f>
        <v>#N/A</v>
      </c>
      <c r="G199" s="80" t="e">
        <f>IF(DI_전체데이터!$AR200="D. 균형일치형",DI_전체데이터!$AN200,NA())</f>
        <v>#N/A</v>
      </c>
      <c r="H199" s="80" t="e">
        <f>IF(DI_전체데이터!$AR200="D. 균형일치형",DI_전체데이터!$Z200,NA())</f>
        <v>#N/A</v>
      </c>
      <c r="I199" s="80" t="e">
        <f>IF(DI_전체데이터!$AR200="E. 총체적과소형",DI_전체데이터!$AN200,NA())</f>
        <v>#N/A</v>
      </c>
      <c r="J199" s="80" t="e">
        <f>IF(DI_전체데이터!$AR200="E. 총체적과소형",DI_전체데이터!$Z200,NA())</f>
        <v>#N/A</v>
      </c>
      <c r="K199" s="80" t="e">
        <f>IF(DI_전체데이터!$AR200="F. ESG미성숙",DI_전체데이터!$AN200,NA())</f>
        <v>#N/A</v>
      </c>
      <c r="L199" s="80" t="e">
        <f>IF(DI_전체데이터!$AR200="F. ESG미성숙",DI_전체데이터!$Z200,NA())</f>
        <v>#N/A</v>
      </c>
    </row>
    <row r="200" spans="1:12" x14ac:dyDescent="0.3">
      <c r="A200" s="80" t="e">
        <f>IF(DI_전체데이터!$AR201="A. 총체적과장형",DI_전체데이터!$AN201,NA())</f>
        <v>#N/A</v>
      </c>
      <c r="B200" s="80" t="e">
        <f>IF(DI_전체데이터!$AR201="A. 총체적과장형",DI_전체데이터!$Z201,NA())</f>
        <v>#N/A</v>
      </c>
      <c r="C200" s="80">
        <f>IF(DI_전체데이터!$AR201="B. 외부미화형",DI_전체데이터!$AN201,NA())</f>
        <v>0.79196488113829</v>
      </c>
      <c r="D200" s="80">
        <f>IF(DI_전체데이터!$AR201="B. 외부미화형",DI_전체데이터!$Z201,NA())</f>
        <v>3.8658536585365848</v>
      </c>
      <c r="E200" s="80" t="e">
        <f>IF(DI_전체데이터!$AR201="C. 내부은폐형",DI_전체데이터!$AN201,NA())</f>
        <v>#N/A</v>
      </c>
      <c r="F200" s="80" t="e">
        <f>IF(DI_전체데이터!$AR201="C. 내부은폐형",DI_전체데이터!$Z201,NA())</f>
        <v>#N/A</v>
      </c>
      <c r="G200" s="80" t="e">
        <f>IF(DI_전체데이터!$AR201="D. 균형일치형",DI_전체데이터!$AN201,NA())</f>
        <v>#N/A</v>
      </c>
      <c r="H200" s="80" t="e">
        <f>IF(DI_전체데이터!$AR201="D. 균형일치형",DI_전체데이터!$Z201,NA())</f>
        <v>#N/A</v>
      </c>
      <c r="I200" s="80" t="e">
        <f>IF(DI_전체데이터!$AR201="E. 총체적과소형",DI_전체데이터!$AN201,NA())</f>
        <v>#N/A</v>
      </c>
      <c r="J200" s="80" t="e">
        <f>IF(DI_전체데이터!$AR201="E. 총체적과소형",DI_전체데이터!$Z201,NA())</f>
        <v>#N/A</v>
      </c>
      <c r="K200" s="80" t="e">
        <f>IF(DI_전체데이터!$AR201="F. ESG미성숙",DI_전체데이터!$AN201,NA())</f>
        <v>#N/A</v>
      </c>
      <c r="L200" s="80" t="e">
        <f>IF(DI_전체데이터!$AR201="F. ESG미성숙",DI_전체데이터!$Z201,NA())</f>
        <v>#N/A</v>
      </c>
    </row>
    <row r="201" spans="1:12" x14ac:dyDescent="0.3">
      <c r="A201" s="80" t="e">
        <f>IF(DI_전체데이터!$AR202="A. 총체적과장형",DI_전체데이터!$AN202,NA())</f>
        <v>#N/A</v>
      </c>
      <c r="B201" s="80" t="e">
        <f>IF(DI_전체데이터!$AR202="A. 총체적과장형",DI_전체데이터!$Z202,NA())</f>
        <v>#N/A</v>
      </c>
      <c r="C201" s="80" t="e">
        <f>IF(DI_전체데이터!$AR202="B. 외부미화형",DI_전체데이터!$AN202,NA())</f>
        <v>#N/A</v>
      </c>
      <c r="D201" s="80" t="e">
        <f>IF(DI_전체데이터!$AR202="B. 외부미화형",DI_전체데이터!$Z202,NA())</f>
        <v>#N/A</v>
      </c>
      <c r="E201" s="80" t="e">
        <f>IF(DI_전체데이터!$AR202="C. 내부은폐형",DI_전체데이터!$AN202,NA())</f>
        <v>#N/A</v>
      </c>
      <c r="F201" s="80" t="e">
        <f>IF(DI_전체데이터!$AR202="C. 내부은폐형",DI_전체데이터!$Z202,NA())</f>
        <v>#N/A</v>
      </c>
      <c r="G201" s="80" t="e">
        <f>IF(DI_전체데이터!$AR202="D. 균형일치형",DI_전체데이터!$AN202,NA())</f>
        <v>#N/A</v>
      </c>
      <c r="H201" s="80" t="e">
        <f>IF(DI_전체데이터!$AR202="D. 균형일치형",DI_전체데이터!$Z202,NA())</f>
        <v>#N/A</v>
      </c>
      <c r="I201" s="80">
        <f>IF(DI_전체데이터!$AR202="E. 총체적과소형",DI_전체데이터!$AN202,NA())</f>
        <v>0.47994262018528577</v>
      </c>
      <c r="J201" s="80">
        <f>IF(DI_전체데이터!$AR202="E. 총체적과소형",DI_전체데이터!$Z202,NA())</f>
        <v>3.8117647058823532</v>
      </c>
      <c r="K201" s="80" t="e">
        <f>IF(DI_전체데이터!$AR202="F. ESG미성숙",DI_전체데이터!$AN202,NA())</f>
        <v>#N/A</v>
      </c>
      <c r="L201" s="80" t="e">
        <f>IF(DI_전체데이터!$AR202="F. ESG미성숙",DI_전체데이터!$Z202,NA())</f>
        <v>#N/A</v>
      </c>
    </row>
    <row r="202" spans="1:12" x14ac:dyDescent="0.3">
      <c r="A202" s="80">
        <f>IF(DI_전체데이터!$AR203="A. 총체적과장형",DI_전체데이터!$AN203,NA())</f>
        <v>-0.91529125305745773</v>
      </c>
      <c r="B202" s="80">
        <f>IF(DI_전체데이터!$AR203="A. 총체적과장형",DI_전체데이터!$Z203,NA())</f>
        <v>3.7032967032967039</v>
      </c>
      <c r="C202" s="80" t="e">
        <f>IF(DI_전체데이터!$AR203="B. 외부미화형",DI_전체데이터!$AN203,NA())</f>
        <v>#N/A</v>
      </c>
      <c r="D202" s="80" t="e">
        <f>IF(DI_전체데이터!$AR203="B. 외부미화형",DI_전체데이터!$Z203,NA())</f>
        <v>#N/A</v>
      </c>
      <c r="E202" s="80" t="e">
        <f>IF(DI_전체데이터!$AR203="C. 내부은폐형",DI_전체데이터!$AN203,NA())</f>
        <v>#N/A</v>
      </c>
      <c r="F202" s="80" t="e">
        <f>IF(DI_전체데이터!$AR203="C. 내부은폐형",DI_전체데이터!$Z203,NA())</f>
        <v>#N/A</v>
      </c>
      <c r="G202" s="80" t="e">
        <f>IF(DI_전체데이터!$AR203="D. 균형일치형",DI_전체데이터!$AN203,NA())</f>
        <v>#N/A</v>
      </c>
      <c r="H202" s="80" t="e">
        <f>IF(DI_전체데이터!$AR203="D. 균형일치형",DI_전체데이터!$Z203,NA())</f>
        <v>#N/A</v>
      </c>
      <c r="I202" s="80" t="e">
        <f>IF(DI_전체데이터!$AR203="E. 총체적과소형",DI_전체데이터!$AN203,NA())</f>
        <v>#N/A</v>
      </c>
      <c r="J202" s="80" t="e">
        <f>IF(DI_전체데이터!$AR203="E. 총체적과소형",DI_전체데이터!$Z203,NA())</f>
        <v>#N/A</v>
      </c>
      <c r="K202" s="80" t="e">
        <f>IF(DI_전체데이터!$AR203="F. ESG미성숙",DI_전체데이터!$AN203,NA())</f>
        <v>#N/A</v>
      </c>
      <c r="L202" s="80" t="e">
        <f>IF(DI_전체데이터!$AR203="F. ESG미성숙",DI_전체데이터!$Z203,NA())</f>
        <v>#N/A</v>
      </c>
    </row>
    <row r="203" spans="1:12" x14ac:dyDescent="0.3">
      <c r="A203" s="80" t="e">
        <f>IF(DI_전체데이터!$AR204="A. 총체적과장형",DI_전체데이터!$AN204,NA())</f>
        <v>#N/A</v>
      </c>
      <c r="B203" s="80" t="e">
        <f>IF(DI_전체데이터!$AR204="A. 총체적과장형",DI_전체데이터!$Z204,NA())</f>
        <v>#N/A</v>
      </c>
      <c r="C203" s="80" t="e">
        <f>IF(DI_전체데이터!$AR204="B. 외부미화형",DI_전체데이터!$AN204,NA())</f>
        <v>#N/A</v>
      </c>
      <c r="D203" s="80" t="e">
        <f>IF(DI_전체데이터!$AR204="B. 외부미화형",DI_전체데이터!$Z204,NA())</f>
        <v>#N/A</v>
      </c>
      <c r="E203" s="80" t="e">
        <f>IF(DI_전체데이터!$AR204="C. 내부은폐형",DI_전체데이터!$AN204,NA())</f>
        <v>#N/A</v>
      </c>
      <c r="F203" s="80" t="e">
        <f>IF(DI_전체데이터!$AR204="C. 내부은폐형",DI_전체데이터!$Z204,NA())</f>
        <v>#N/A</v>
      </c>
      <c r="G203" s="80">
        <f>IF(DI_전체데이터!$AR204="D. 균형일치형",DI_전체데이터!$AN204,NA())</f>
        <v>7.5211395291669314E-2</v>
      </c>
      <c r="H203" s="80">
        <f>IF(DI_전체데이터!$AR204="D. 균형일치형",DI_전체데이터!$Z204,NA())</f>
        <v>3.875</v>
      </c>
      <c r="I203" s="80" t="e">
        <f>IF(DI_전체데이터!$AR204="E. 총체적과소형",DI_전체데이터!$AN204,NA())</f>
        <v>#N/A</v>
      </c>
      <c r="J203" s="80" t="e">
        <f>IF(DI_전체데이터!$AR204="E. 총체적과소형",DI_전체데이터!$Z204,NA())</f>
        <v>#N/A</v>
      </c>
      <c r="K203" s="80" t="e">
        <f>IF(DI_전체데이터!$AR204="F. ESG미성숙",DI_전체데이터!$AN204,NA())</f>
        <v>#N/A</v>
      </c>
      <c r="L203" s="80" t="e">
        <f>IF(DI_전체데이터!$AR204="F. ESG미성숙",DI_전체데이터!$Z204,NA())</f>
        <v>#N/A</v>
      </c>
    </row>
    <row r="204" spans="1:12" x14ac:dyDescent="0.3">
      <c r="A204" s="80" t="e">
        <f>IF(DI_전체데이터!$AR205="A. 총체적과장형",DI_전체데이터!$AN205,NA())</f>
        <v>#N/A</v>
      </c>
      <c r="B204" s="80" t="e">
        <f>IF(DI_전체데이터!$AR205="A. 총체적과장형",DI_전체데이터!$Z205,NA())</f>
        <v>#N/A</v>
      </c>
      <c r="C204" s="80" t="e">
        <f>IF(DI_전체데이터!$AR205="B. 외부미화형",DI_전체데이터!$AN205,NA())</f>
        <v>#N/A</v>
      </c>
      <c r="D204" s="80" t="e">
        <f>IF(DI_전체데이터!$AR205="B. 외부미화형",DI_전체데이터!$Z205,NA())</f>
        <v>#N/A</v>
      </c>
      <c r="E204" s="80" t="e">
        <f>IF(DI_전체데이터!$AR205="C. 내부은폐형",DI_전체데이터!$AN205,NA())</f>
        <v>#N/A</v>
      </c>
      <c r="F204" s="80" t="e">
        <f>IF(DI_전체데이터!$AR205="C. 내부은폐형",DI_전체데이터!$Z205,NA())</f>
        <v>#N/A</v>
      </c>
      <c r="G204" s="80">
        <f>IF(DI_전체데이터!$AR205="D. 균형일치형",DI_전체데이터!$AN205,NA())</f>
        <v>0.20965114457946465</v>
      </c>
      <c r="H204" s="80">
        <f>IF(DI_전체데이터!$AR205="D. 균형일치형",DI_전체데이터!$Z205,NA())</f>
        <v>3.898305084745763</v>
      </c>
      <c r="I204" s="80" t="e">
        <f>IF(DI_전체데이터!$AR205="E. 총체적과소형",DI_전체데이터!$AN205,NA())</f>
        <v>#N/A</v>
      </c>
      <c r="J204" s="80" t="e">
        <f>IF(DI_전체데이터!$AR205="E. 총체적과소형",DI_전체데이터!$Z205,NA())</f>
        <v>#N/A</v>
      </c>
      <c r="K204" s="80" t="e">
        <f>IF(DI_전체데이터!$AR205="F. ESG미성숙",DI_전체데이터!$AN205,NA())</f>
        <v>#N/A</v>
      </c>
      <c r="L204" s="80" t="e">
        <f>IF(DI_전체데이터!$AR205="F. ESG미성숙",DI_전체데이터!$Z205,NA())</f>
        <v>#N/A</v>
      </c>
    </row>
    <row r="205" spans="1:12" x14ac:dyDescent="0.3">
      <c r="A205" s="80" t="e">
        <f>IF(DI_전체데이터!$AR206="A. 총체적과장형",DI_전체데이터!$AN206,NA())</f>
        <v>#N/A</v>
      </c>
      <c r="B205" s="80" t="e">
        <f>IF(DI_전체데이터!$AR206="A. 총체적과장형",DI_전체데이터!$Z206,NA())</f>
        <v>#N/A</v>
      </c>
      <c r="C205" s="80">
        <f>IF(DI_전체데이터!$AR206="B. 외부미화형",DI_전체데이터!$AN206,NA())</f>
        <v>0.64038685237131276</v>
      </c>
      <c r="D205" s="80">
        <f>IF(DI_전체데이터!$AR206="B. 외부미화형",DI_전체데이터!$Z206,NA())</f>
        <v>3.9729729729729728</v>
      </c>
      <c r="E205" s="80" t="e">
        <f>IF(DI_전체데이터!$AR206="C. 내부은폐형",DI_전체데이터!$AN206,NA())</f>
        <v>#N/A</v>
      </c>
      <c r="F205" s="80" t="e">
        <f>IF(DI_전체데이터!$AR206="C. 내부은폐형",DI_전체데이터!$Z206,NA())</f>
        <v>#N/A</v>
      </c>
      <c r="G205" s="80" t="e">
        <f>IF(DI_전체데이터!$AR206="D. 균형일치형",DI_전체데이터!$AN206,NA())</f>
        <v>#N/A</v>
      </c>
      <c r="H205" s="80" t="e">
        <f>IF(DI_전체데이터!$AR206="D. 균형일치형",DI_전체데이터!$Z206,NA())</f>
        <v>#N/A</v>
      </c>
      <c r="I205" s="80" t="e">
        <f>IF(DI_전체데이터!$AR206="E. 총체적과소형",DI_전체데이터!$AN206,NA())</f>
        <v>#N/A</v>
      </c>
      <c r="J205" s="80" t="e">
        <f>IF(DI_전체데이터!$AR206="E. 총체적과소형",DI_전체데이터!$Z206,NA())</f>
        <v>#N/A</v>
      </c>
      <c r="K205" s="80" t="e">
        <f>IF(DI_전체데이터!$AR206="F. ESG미성숙",DI_전체데이터!$AN206,NA())</f>
        <v>#N/A</v>
      </c>
      <c r="L205" s="80" t="e">
        <f>IF(DI_전체데이터!$AR206="F. ESG미성숙",DI_전체데이터!$Z206,NA())</f>
        <v>#N/A</v>
      </c>
    </row>
    <row r="206" spans="1:12" x14ac:dyDescent="0.3">
      <c r="A206" s="80">
        <f>IF(DI_전체데이터!$AR207="A. 총체적과장형",DI_전체데이터!$AN207,NA())</f>
        <v>-1.6428902436956028</v>
      </c>
      <c r="B206" s="80">
        <f>IF(DI_전체데이터!$AR207="A. 총체적과장형",DI_전체데이터!$Z207,NA())</f>
        <v>2.75</v>
      </c>
      <c r="C206" s="80" t="e">
        <f>IF(DI_전체데이터!$AR207="B. 외부미화형",DI_전체데이터!$AN207,NA())</f>
        <v>#N/A</v>
      </c>
      <c r="D206" s="80" t="e">
        <f>IF(DI_전체데이터!$AR207="B. 외부미화형",DI_전체데이터!$Z207,NA())</f>
        <v>#N/A</v>
      </c>
      <c r="E206" s="80" t="e">
        <f>IF(DI_전체데이터!$AR207="C. 내부은폐형",DI_전체데이터!$AN207,NA())</f>
        <v>#N/A</v>
      </c>
      <c r="F206" s="80" t="e">
        <f>IF(DI_전체데이터!$AR207="C. 내부은폐형",DI_전체데이터!$Z207,NA())</f>
        <v>#N/A</v>
      </c>
      <c r="G206" s="80" t="e">
        <f>IF(DI_전체데이터!$AR207="D. 균형일치형",DI_전체데이터!$AN207,NA())</f>
        <v>#N/A</v>
      </c>
      <c r="H206" s="80" t="e">
        <f>IF(DI_전체데이터!$AR207="D. 균형일치형",DI_전체데이터!$Z207,NA())</f>
        <v>#N/A</v>
      </c>
      <c r="I206" s="80" t="e">
        <f>IF(DI_전체데이터!$AR207="E. 총체적과소형",DI_전체데이터!$AN207,NA())</f>
        <v>#N/A</v>
      </c>
      <c r="J206" s="80" t="e">
        <f>IF(DI_전체데이터!$AR207="E. 총체적과소형",DI_전체데이터!$Z207,NA())</f>
        <v>#N/A</v>
      </c>
      <c r="K206" s="80" t="e">
        <f>IF(DI_전체데이터!$AR207="F. ESG미성숙",DI_전체데이터!$AN207,NA())</f>
        <v>#N/A</v>
      </c>
      <c r="L206" s="80" t="e">
        <f>IF(DI_전체데이터!$AR207="F. ESG미성숙",DI_전체데이터!$Z207,NA())</f>
        <v>#N/A</v>
      </c>
    </row>
    <row r="207" spans="1:12" x14ac:dyDescent="0.3">
      <c r="A207" s="80" t="e">
        <f>IF(DI_전체데이터!$AR208="A. 총체적과장형",DI_전체데이터!$AN208,NA())</f>
        <v>#N/A</v>
      </c>
      <c r="B207" s="80" t="e">
        <f>IF(DI_전체데이터!$AR208="A. 총체적과장형",DI_전체데이터!$Z208,NA())</f>
        <v>#N/A</v>
      </c>
      <c r="C207" s="80">
        <f>IF(DI_전체데이터!$AR208="B. 외부미화형",DI_전체데이터!$AN208,NA())</f>
        <v>0.50196285237197702</v>
      </c>
      <c r="D207" s="80">
        <f>IF(DI_전체데이터!$AR208="B. 외부미화형",DI_전체데이터!$Z208,NA())</f>
        <v>3.045454545454545</v>
      </c>
      <c r="E207" s="80" t="e">
        <f>IF(DI_전체데이터!$AR208="C. 내부은폐형",DI_전체데이터!$AN208,NA())</f>
        <v>#N/A</v>
      </c>
      <c r="F207" s="80" t="e">
        <f>IF(DI_전체데이터!$AR208="C. 내부은폐형",DI_전체데이터!$Z208,NA())</f>
        <v>#N/A</v>
      </c>
      <c r="G207" s="80" t="e">
        <f>IF(DI_전체데이터!$AR208="D. 균형일치형",DI_전체데이터!$AN208,NA())</f>
        <v>#N/A</v>
      </c>
      <c r="H207" s="80" t="e">
        <f>IF(DI_전체데이터!$AR208="D. 균형일치형",DI_전체데이터!$Z208,NA())</f>
        <v>#N/A</v>
      </c>
      <c r="I207" s="80" t="e">
        <f>IF(DI_전체데이터!$AR208="E. 총체적과소형",DI_전체데이터!$AN208,NA())</f>
        <v>#N/A</v>
      </c>
      <c r="J207" s="80" t="e">
        <f>IF(DI_전체데이터!$AR208="E. 총체적과소형",DI_전체데이터!$Z208,NA())</f>
        <v>#N/A</v>
      </c>
      <c r="K207" s="80" t="e">
        <f>IF(DI_전체데이터!$AR208="F. ESG미성숙",DI_전체데이터!$AN208,NA())</f>
        <v>#N/A</v>
      </c>
      <c r="L207" s="80" t="e">
        <f>IF(DI_전체데이터!$AR208="F. ESG미성숙",DI_전체데이터!$Z208,NA())</f>
        <v>#N/A</v>
      </c>
    </row>
    <row r="208" spans="1:12" x14ac:dyDescent="0.3">
      <c r="A208" s="80" t="e">
        <f>IF(DI_전체데이터!$AR209="A. 총체적과장형",DI_전체데이터!$AN209,NA())</f>
        <v>#N/A</v>
      </c>
      <c r="B208" s="80" t="e">
        <f>IF(DI_전체데이터!$AR209="A. 총체적과장형",DI_전체데이터!$Z209,NA())</f>
        <v>#N/A</v>
      </c>
      <c r="C208" s="80" t="e">
        <f>IF(DI_전체데이터!$AR209="B. 외부미화형",DI_전체데이터!$AN209,NA())</f>
        <v>#N/A</v>
      </c>
      <c r="D208" s="80" t="e">
        <f>IF(DI_전체데이터!$AR209="B. 외부미화형",DI_전체데이터!$Z209,NA())</f>
        <v>#N/A</v>
      </c>
      <c r="E208" s="80">
        <f>IF(DI_전체데이터!$AR209="C. 내부은폐형",DI_전체데이터!$AN209,NA())</f>
        <v>-0.77490621485220046</v>
      </c>
      <c r="F208" s="80">
        <f>IF(DI_전체데이터!$AR209="C. 내부은폐형",DI_전체데이터!$Z209,NA())</f>
        <v>2.8695652173913042</v>
      </c>
      <c r="G208" s="80" t="e">
        <f>IF(DI_전체데이터!$AR209="D. 균형일치형",DI_전체데이터!$AN209,NA())</f>
        <v>#N/A</v>
      </c>
      <c r="H208" s="80" t="e">
        <f>IF(DI_전체데이터!$AR209="D. 균형일치형",DI_전체데이터!$Z209,NA())</f>
        <v>#N/A</v>
      </c>
      <c r="I208" s="80" t="e">
        <f>IF(DI_전체데이터!$AR209="E. 총체적과소형",DI_전체데이터!$AN209,NA())</f>
        <v>#N/A</v>
      </c>
      <c r="J208" s="80" t="e">
        <f>IF(DI_전체데이터!$AR209="E. 총체적과소형",DI_전체데이터!$Z209,NA())</f>
        <v>#N/A</v>
      </c>
      <c r="K208" s="80" t="e">
        <f>IF(DI_전체데이터!$AR209="F. ESG미성숙",DI_전체데이터!$AN209,NA())</f>
        <v>#N/A</v>
      </c>
      <c r="L208" s="80" t="e">
        <f>IF(DI_전체데이터!$AR209="F. ESG미성숙",DI_전체데이터!$Z209,NA())</f>
        <v>#N/A</v>
      </c>
    </row>
    <row r="209" spans="1:12" x14ac:dyDescent="0.3">
      <c r="A209" s="80">
        <f>IF(DI_전체데이터!$AR210="A. 총체적과장형",DI_전체데이터!$AN210,NA())</f>
        <v>-2.12048911124102</v>
      </c>
      <c r="B209" s="80">
        <f>IF(DI_전체데이터!$AR210="A. 총체적과장형",DI_전체데이터!$Z210,NA())</f>
        <v>2.6842105263157889</v>
      </c>
      <c r="C209" s="80" t="e">
        <f>IF(DI_전체데이터!$AR210="B. 외부미화형",DI_전체데이터!$AN210,NA())</f>
        <v>#N/A</v>
      </c>
      <c r="D209" s="80" t="e">
        <f>IF(DI_전체데이터!$AR210="B. 외부미화형",DI_전체데이터!$Z210,NA())</f>
        <v>#N/A</v>
      </c>
      <c r="E209" s="80" t="e">
        <f>IF(DI_전체데이터!$AR210="C. 내부은폐형",DI_전체데이터!$AN210,NA())</f>
        <v>#N/A</v>
      </c>
      <c r="F209" s="80" t="e">
        <f>IF(DI_전체데이터!$AR210="C. 내부은폐형",DI_전체데이터!$Z210,NA())</f>
        <v>#N/A</v>
      </c>
      <c r="G209" s="80" t="e">
        <f>IF(DI_전체데이터!$AR210="D. 균형일치형",DI_전체데이터!$AN210,NA())</f>
        <v>#N/A</v>
      </c>
      <c r="H209" s="80" t="e">
        <f>IF(DI_전체데이터!$AR210="D. 균형일치형",DI_전체데이터!$Z210,NA())</f>
        <v>#N/A</v>
      </c>
      <c r="I209" s="80" t="e">
        <f>IF(DI_전체데이터!$AR210="E. 총체적과소형",DI_전체데이터!$AN210,NA())</f>
        <v>#N/A</v>
      </c>
      <c r="J209" s="80" t="e">
        <f>IF(DI_전체데이터!$AR210="E. 총체적과소형",DI_전체데이터!$Z210,NA())</f>
        <v>#N/A</v>
      </c>
      <c r="K209" s="80" t="e">
        <f>IF(DI_전체데이터!$AR210="F. ESG미성숙",DI_전체데이터!$AN210,NA())</f>
        <v>#N/A</v>
      </c>
      <c r="L209" s="80" t="e">
        <f>IF(DI_전체데이터!$AR210="F. ESG미성숙",DI_전체데이터!$Z210,NA())</f>
        <v>#N/A</v>
      </c>
    </row>
    <row r="210" spans="1:12" x14ac:dyDescent="0.3">
      <c r="A210" s="80" t="e">
        <f>IF(DI_전체데이터!$AR211="A. 총체적과장형",DI_전체데이터!$AN211,NA())</f>
        <v>#N/A</v>
      </c>
      <c r="B210" s="80" t="e">
        <f>IF(DI_전체데이터!$AR211="A. 총체적과장형",DI_전체데이터!$Z211,NA())</f>
        <v>#N/A</v>
      </c>
      <c r="C210" s="80" t="e">
        <f>IF(DI_전체데이터!$AR211="B. 외부미화형",DI_전체데이터!$AN211,NA())</f>
        <v>#N/A</v>
      </c>
      <c r="D210" s="80" t="e">
        <f>IF(DI_전체데이터!$AR211="B. 외부미화형",DI_전체데이터!$Z211,NA())</f>
        <v>#N/A</v>
      </c>
      <c r="E210" s="80" t="e">
        <f>IF(DI_전체데이터!$AR211="C. 내부은폐형",DI_전체데이터!$AN211,NA())</f>
        <v>#N/A</v>
      </c>
      <c r="F210" s="80" t="e">
        <f>IF(DI_전체데이터!$AR211="C. 내부은폐형",DI_전체데이터!$Z211,NA())</f>
        <v>#N/A</v>
      </c>
      <c r="G210" s="80">
        <f>IF(DI_전체데이터!$AR211="D. 균형일치형",DI_전체데이터!$AN211,NA())</f>
        <v>0.52151267976011384</v>
      </c>
      <c r="H210" s="80">
        <f>IF(DI_전체데이터!$AR211="D. 균형일치형",DI_전체데이터!$Z211,NA())</f>
        <v>3.023255813953488</v>
      </c>
      <c r="I210" s="80" t="e">
        <f>IF(DI_전체데이터!$AR211="E. 총체적과소형",DI_전체데이터!$AN211,NA())</f>
        <v>#N/A</v>
      </c>
      <c r="J210" s="80" t="e">
        <f>IF(DI_전체데이터!$AR211="E. 총체적과소형",DI_전체데이터!$Z211,NA())</f>
        <v>#N/A</v>
      </c>
      <c r="K210" s="80" t="e">
        <f>IF(DI_전체데이터!$AR211="F. ESG미성숙",DI_전체데이터!$AN211,NA())</f>
        <v>#N/A</v>
      </c>
      <c r="L210" s="80" t="e">
        <f>IF(DI_전체데이터!$AR211="F. ESG미성숙",DI_전체데이터!$Z211,NA())</f>
        <v>#N/A</v>
      </c>
    </row>
    <row r="211" spans="1:12" x14ac:dyDescent="0.3">
      <c r="A211" s="80" t="e">
        <f>IF(DI_전체데이터!$AR212="A. 총체적과장형",DI_전체데이터!$AN212,NA())</f>
        <v>#N/A</v>
      </c>
      <c r="B211" s="80" t="e">
        <f>IF(DI_전체데이터!$AR212="A. 총체적과장형",DI_전체데이터!$Z212,NA())</f>
        <v>#N/A</v>
      </c>
      <c r="C211" s="80" t="e">
        <f>IF(DI_전체데이터!$AR212="B. 외부미화형",DI_전체데이터!$AN212,NA())</f>
        <v>#N/A</v>
      </c>
      <c r="D211" s="80" t="e">
        <f>IF(DI_전체데이터!$AR212="B. 외부미화형",DI_전체데이터!$Z212,NA())</f>
        <v>#N/A</v>
      </c>
      <c r="E211" s="80" t="e">
        <f>IF(DI_전체데이터!$AR212="C. 내부은폐형",DI_전체데이터!$AN212,NA())</f>
        <v>#N/A</v>
      </c>
      <c r="F211" s="80" t="e">
        <f>IF(DI_전체데이터!$AR212="C. 내부은폐형",DI_전체데이터!$Z212,NA())</f>
        <v>#N/A</v>
      </c>
      <c r="G211" s="80">
        <f>IF(DI_전체데이터!$AR212="D. 균형일치형",DI_전체데이터!$AN212,NA())</f>
        <v>-1.3501592991224203</v>
      </c>
      <c r="H211" s="80">
        <f>IF(DI_전체데이터!$AR212="D. 균형일치형",DI_전체데이터!$Z212,NA())</f>
        <v>2.7654320987654319</v>
      </c>
      <c r="I211" s="80" t="e">
        <f>IF(DI_전체데이터!$AR212="E. 총체적과소형",DI_전체데이터!$AN212,NA())</f>
        <v>#N/A</v>
      </c>
      <c r="J211" s="80" t="e">
        <f>IF(DI_전체데이터!$AR212="E. 총체적과소형",DI_전체데이터!$Z212,NA())</f>
        <v>#N/A</v>
      </c>
      <c r="K211" s="80" t="e">
        <f>IF(DI_전체데이터!$AR212="F. ESG미성숙",DI_전체데이터!$AN212,NA())</f>
        <v>#N/A</v>
      </c>
      <c r="L211" s="80" t="e">
        <f>IF(DI_전체데이터!$AR212="F. ESG미성숙",DI_전체데이터!$Z212,NA())</f>
        <v>#N/A</v>
      </c>
    </row>
    <row r="212" spans="1:12" x14ac:dyDescent="0.3">
      <c r="A212" s="80" t="e">
        <f>IF(DI_전체데이터!$AR213="A. 총체적과장형",DI_전체데이터!$AN213,NA())</f>
        <v>#N/A</v>
      </c>
      <c r="B212" s="80" t="e">
        <f>IF(DI_전체데이터!$AR213="A. 총체적과장형",DI_전체데이터!$Z213,NA())</f>
        <v>#N/A</v>
      </c>
      <c r="C212" s="80" t="e">
        <f>IF(DI_전체데이터!$AR213="B. 외부미화형",DI_전체데이터!$AN213,NA())</f>
        <v>#N/A</v>
      </c>
      <c r="D212" s="80" t="e">
        <f>IF(DI_전체데이터!$AR213="B. 외부미화형",DI_전체데이터!$Z213,NA())</f>
        <v>#N/A</v>
      </c>
      <c r="E212" s="80" t="e">
        <f>IF(DI_전체데이터!$AR213="C. 내부은폐형",DI_전체데이터!$AN213,NA())</f>
        <v>#N/A</v>
      </c>
      <c r="F212" s="80" t="e">
        <f>IF(DI_전체데이터!$AR213="C. 내부은폐형",DI_전체데이터!$Z213,NA())</f>
        <v>#N/A</v>
      </c>
      <c r="G212" s="80">
        <f>IF(DI_전체데이터!$AR213="D. 균형일치형",DI_전체데이터!$AN213,NA())</f>
        <v>3.7056477614963279E-2</v>
      </c>
      <c r="H212" s="80">
        <f>IF(DI_전체데이터!$AR213="D. 균형일치형",DI_전체데이터!$Z213,NA())</f>
        <v>2.956521739130435</v>
      </c>
      <c r="I212" s="80" t="e">
        <f>IF(DI_전체데이터!$AR213="E. 총체적과소형",DI_전체데이터!$AN213,NA())</f>
        <v>#N/A</v>
      </c>
      <c r="J212" s="80" t="e">
        <f>IF(DI_전체데이터!$AR213="E. 총체적과소형",DI_전체데이터!$Z213,NA())</f>
        <v>#N/A</v>
      </c>
      <c r="K212" s="80" t="e">
        <f>IF(DI_전체데이터!$AR213="F. ESG미성숙",DI_전체데이터!$AN213,NA())</f>
        <v>#N/A</v>
      </c>
      <c r="L212" s="80" t="e">
        <f>IF(DI_전체데이터!$AR213="F. ESG미성숙",DI_전체데이터!$Z213,NA())</f>
        <v>#N/A</v>
      </c>
    </row>
    <row r="213" spans="1:12" x14ac:dyDescent="0.3">
      <c r="A213" s="80" t="e">
        <f>IF(DI_전체데이터!$AR214="A. 총체적과장형",DI_전체데이터!$AN214,NA())</f>
        <v>#N/A</v>
      </c>
      <c r="B213" s="80" t="e">
        <f>IF(DI_전체데이터!$AR214="A. 총체적과장형",DI_전체데이터!$Z214,NA())</f>
        <v>#N/A</v>
      </c>
      <c r="C213" s="80" t="e">
        <f>IF(DI_전체데이터!$AR214="B. 외부미화형",DI_전체데이터!$AN214,NA())</f>
        <v>#N/A</v>
      </c>
      <c r="D213" s="80" t="e">
        <f>IF(DI_전체데이터!$AR214="B. 외부미화형",DI_전체데이터!$Z214,NA())</f>
        <v>#N/A</v>
      </c>
      <c r="E213" s="80" t="e">
        <f>IF(DI_전체데이터!$AR214="C. 내부은폐형",DI_전체데이터!$AN214,NA())</f>
        <v>#N/A</v>
      </c>
      <c r="F213" s="80" t="e">
        <f>IF(DI_전체데이터!$AR214="C. 내부은폐형",DI_전체데이터!$Z214,NA())</f>
        <v>#N/A</v>
      </c>
      <c r="G213" s="80">
        <f>IF(DI_전체데이터!$AR214="D. 균형일치형",DI_전체데이터!$AN214,NA())</f>
        <v>0.49787708929182295</v>
      </c>
      <c r="H213" s="80">
        <f>IF(DI_전체데이터!$AR214="D. 균형일치형",DI_전체데이터!$Z214,NA())</f>
        <v>3.02</v>
      </c>
      <c r="I213" s="80" t="e">
        <f>IF(DI_전체데이터!$AR214="E. 총체적과소형",DI_전체데이터!$AN214,NA())</f>
        <v>#N/A</v>
      </c>
      <c r="J213" s="80" t="e">
        <f>IF(DI_전체데이터!$AR214="E. 총체적과소형",DI_전체데이터!$Z214,NA())</f>
        <v>#N/A</v>
      </c>
      <c r="K213" s="80" t="e">
        <f>IF(DI_전체데이터!$AR214="F. ESG미성숙",DI_전체데이터!$AN214,NA())</f>
        <v>#N/A</v>
      </c>
      <c r="L213" s="80" t="e">
        <f>IF(DI_전체데이터!$AR214="F. ESG미성숙",DI_전체데이터!$Z214,NA())</f>
        <v>#N/A</v>
      </c>
    </row>
    <row r="214" spans="1:12" x14ac:dyDescent="0.3">
      <c r="A214" s="80" t="e">
        <f>IF(DI_전체데이터!$AR215="A. 총체적과장형",DI_전체데이터!$AN215,NA())</f>
        <v>#N/A</v>
      </c>
      <c r="B214" s="80" t="e">
        <f>IF(DI_전체데이터!$AR215="A. 총체적과장형",DI_전체데이터!$Z215,NA())</f>
        <v>#N/A</v>
      </c>
      <c r="C214" s="80" t="e">
        <f>IF(DI_전체데이터!$AR215="B. 외부미화형",DI_전체데이터!$AN215,NA())</f>
        <v>#N/A</v>
      </c>
      <c r="D214" s="80" t="e">
        <f>IF(DI_전체데이터!$AR215="B. 외부미화형",DI_전체데이터!$Z215,NA())</f>
        <v>#N/A</v>
      </c>
      <c r="E214" s="80" t="e">
        <f>IF(DI_전체데이터!$AR215="C. 내부은폐형",DI_전체데이터!$AN215,NA())</f>
        <v>#N/A</v>
      </c>
      <c r="F214" s="80" t="e">
        <f>IF(DI_전체데이터!$AR215="C. 내부은폐형",DI_전체데이터!$Z215,NA())</f>
        <v>#N/A</v>
      </c>
      <c r="G214" s="80" t="e">
        <f>IF(DI_전체데이터!$AR215="D. 균형일치형",DI_전체데이터!$AN215,NA())</f>
        <v>#N/A</v>
      </c>
      <c r="H214" s="80" t="e">
        <f>IF(DI_전체데이터!$AR215="D. 균형일치형",DI_전체데이터!$Z215,NA())</f>
        <v>#N/A</v>
      </c>
      <c r="I214" s="80">
        <f>IF(DI_전체데이터!$AR215="E. 총체적과소형",DI_전체데이터!$AN215,NA())</f>
        <v>0.77026101713415995</v>
      </c>
      <c r="J214" s="80">
        <f>IF(DI_전체데이터!$AR215="E. 총체적과소형",DI_전체데이터!$Z215,NA())</f>
        <v>3.0249999999999999</v>
      </c>
      <c r="K214" s="80" t="e">
        <f>IF(DI_전체데이터!$AR215="F. ESG미성숙",DI_전체데이터!$AN215,NA())</f>
        <v>#N/A</v>
      </c>
      <c r="L214" s="80" t="e">
        <f>IF(DI_전체데이터!$AR215="F. ESG미성숙",DI_전체데이터!$Z215,NA())</f>
        <v>#N/A</v>
      </c>
    </row>
    <row r="215" spans="1:12" x14ac:dyDescent="0.3">
      <c r="A215" s="80" t="e">
        <f>IF(DI_전체데이터!$AR216="A. 총체적과장형",DI_전체데이터!$AN216,NA())</f>
        <v>#N/A</v>
      </c>
      <c r="B215" s="80" t="e">
        <f>IF(DI_전체데이터!$AR216="A. 총체적과장형",DI_전체데이터!$Z216,NA())</f>
        <v>#N/A</v>
      </c>
      <c r="C215" s="80" t="e">
        <f>IF(DI_전체데이터!$AR216="B. 외부미화형",DI_전체데이터!$AN216,NA())</f>
        <v>#N/A</v>
      </c>
      <c r="D215" s="80" t="e">
        <f>IF(DI_전체데이터!$AR216="B. 외부미화형",DI_전체데이터!$Z216,NA())</f>
        <v>#N/A</v>
      </c>
      <c r="E215" s="80" t="e">
        <f>IF(DI_전체데이터!$AR216="C. 내부은폐형",DI_전체데이터!$AN216,NA())</f>
        <v>#N/A</v>
      </c>
      <c r="F215" s="80" t="e">
        <f>IF(DI_전체데이터!$AR216="C. 내부은폐형",DI_전체데이터!$Z216,NA())</f>
        <v>#N/A</v>
      </c>
      <c r="G215" s="80" t="e">
        <f>IF(DI_전체데이터!$AR216="D. 균형일치형",DI_전체데이터!$AN216,NA())</f>
        <v>#N/A</v>
      </c>
      <c r="H215" s="80" t="e">
        <f>IF(DI_전체데이터!$AR216="D. 균형일치형",DI_전체데이터!$Z216,NA())</f>
        <v>#N/A</v>
      </c>
      <c r="I215" s="80">
        <f>IF(DI_전체데이터!$AR216="E. 총체적과소형",DI_전체데이터!$AN216,NA())</f>
        <v>0.41171240388909169</v>
      </c>
      <c r="J215" s="80">
        <f>IF(DI_전체데이터!$AR216="E. 총체적과소형",DI_전체데이터!$Z216,NA())</f>
        <v>2.975609756097561</v>
      </c>
      <c r="K215" s="80" t="e">
        <f>IF(DI_전체데이터!$AR216="F. ESG미성숙",DI_전체데이터!$AN216,NA())</f>
        <v>#N/A</v>
      </c>
      <c r="L215" s="80" t="e">
        <f>IF(DI_전체데이터!$AR216="F. ESG미성숙",DI_전체데이터!$Z216,NA())</f>
        <v>#N/A</v>
      </c>
    </row>
    <row r="216" spans="1:12" x14ac:dyDescent="0.3">
      <c r="A216" s="80" t="e">
        <f>IF(DI_전체데이터!$AR217="A. 총체적과장형",DI_전체데이터!$AN217,NA())</f>
        <v>#N/A</v>
      </c>
      <c r="B216" s="80" t="e">
        <f>IF(DI_전체데이터!$AR217="A. 총체적과장형",DI_전체데이터!$Z217,NA())</f>
        <v>#N/A</v>
      </c>
      <c r="C216" s="80" t="e">
        <f>IF(DI_전체데이터!$AR217="B. 외부미화형",DI_전체데이터!$AN217,NA())</f>
        <v>#N/A</v>
      </c>
      <c r="D216" s="80" t="e">
        <f>IF(DI_전체데이터!$AR217="B. 외부미화형",DI_전체데이터!$Z217,NA())</f>
        <v>#N/A</v>
      </c>
      <c r="E216" s="80" t="e">
        <f>IF(DI_전체데이터!$AR217="C. 내부은폐형",DI_전체데이터!$AN217,NA())</f>
        <v>#N/A</v>
      </c>
      <c r="F216" s="80" t="e">
        <f>IF(DI_전체데이터!$AR217="C. 내부은폐형",DI_전체데이터!$Z217,NA())</f>
        <v>#N/A</v>
      </c>
      <c r="G216" s="80">
        <f>IF(DI_전체데이터!$AR217="D. 균형일치형",DI_전체데이터!$AN217,NA())</f>
        <v>0.15320328026548635</v>
      </c>
      <c r="H216" s="80">
        <f>IF(DI_전체데이터!$AR217="D. 균형일치형",DI_전체데이터!$Z217,NA())</f>
        <v>2.94</v>
      </c>
      <c r="I216" s="80" t="e">
        <f>IF(DI_전체데이터!$AR217="E. 총체적과소형",DI_전체데이터!$AN217,NA())</f>
        <v>#N/A</v>
      </c>
      <c r="J216" s="80" t="e">
        <f>IF(DI_전체데이터!$AR217="E. 총체적과소형",DI_전체데이터!$Z217,NA())</f>
        <v>#N/A</v>
      </c>
      <c r="K216" s="80" t="e">
        <f>IF(DI_전체데이터!$AR217="F. ESG미성숙",DI_전체데이터!$AN217,NA())</f>
        <v>#N/A</v>
      </c>
      <c r="L216" s="80" t="e">
        <f>IF(DI_전체데이터!$AR217="F. ESG미성숙",DI_전체데이터!$Z217,NA())</f>
        <v>#N/A</v>
      </c>
    </row>
    <row r="217" spans="1:12" x14ac:dyDescent="0.3">
      <c r="A217" s="80" t="e">
        <f>IF(DI_전체데이터!$AR218="A. 총체적과장형",DI_전체데이터!$AN218,NA())</f>
        <v>#N/A</v>
      </c>
      <c r="B217" s="80" t="e">
        <f>IF(DI_전체데이터!$AR218="A. 총체적과장형",DI_전체데이터!$Z218,NA())</f>
        <v>#N/A</v>
      </c>
      <c r="C217" s="80">
        <f>IF(DI_전체데이터!$AR218="B. 외부미화형",DI_전체데이터!$AN218,NA())</f>
        <v>1.5900841766655587</v>
      </c>
      <c r="D217" s="80">
        <f>IF(DI_전체데이터!$AR218="B. 외부미화형",DI_전체데이터!$Z218,NA())</f>
        <v>3.137931034482758</v>
      </c>
      <c r="E217" s="80" t="e">
        <f>IF(DI_전체데이터!$AR218="C. 내부은폐형",DI_전체데이터!$AN218,NA())</f>
        <v>#N/A</v>
      </c>
      <c r="F217" s="80" t="e">
        <f>IF(DI_전체데이터!$AR218="C. 내부은폐형",DI_전체데이터!$Z218,NA())</f>
        <v>#N/A</v>
      </c>
      <c r="G217" s="80" t="e">
        <f>IF(DI_전체데이터!$AR218="D. 균형일치형",DI_전체데이터!$AN218,NA())</f>
        <v>#N/A</v>
      </c>
      <c r="H217" s="80" t="e">
        <f>IF(DI_전체데이터!$AR218="D. 균형일치형",DI_전체데이터!$Z218,NA())</f>
        <v>#N/A</v>
      </c>
      <c r="I217" s="80" t="e">
        <f>IF(DI_전체데이터!$AR218="E. 총체적과소형",DI_전체데이터!$AN218,NA())</f>
        <v>#N/A</v>
      </c>
      <c r="J217" s="80" t="e">
        <f>IF(DI_전체데이터!$AR218="E. 총체적과소형",DI_전체데이터!$Z218,NA())</f>
        <v>#N/A</v>
      </c>
      <c r="K217" s="80" t="e">
        <f>IF(DI_전체데이터!$AR218="F. ESG미성숙",DI_전체데이터!$AN218,NA())</f>
        <v>#N/A</v>
      </c>
      <c r="L217" s="80" t="e">
        <f>IF(DI_전체데이터!$AR218="F. ESG미성숙",DI_전체데이터!$Z218,NA())</f>
        <v>#N/A</v>
      </c>
    </row>
    <row r="218" spans="1:12" x14ac:dyDescent="0.3">
      <c r="A218" s="80" t="e">
        <f>IF(DI_전체데이터!$AR219="A. 총체적과장형",DI_전체데이터!$AN219,NA())</f>
        <v>#N/A</v>
      </c>
      <c r="B218" s="80" t="e">
        <f>IF(DI_전체데이터!$AR219="A. 총체적과장형",DI_전체데이터!$Z219,NA())</f>
        <v>#N/A</v>
      </c>
      <c r="C218" s="80" t="e">
        <f>IF(DI_전체데이터!$AR219="B. 외부미화형",DI_전체데이터!$AN219,NA())</f>
        <v>#N/A</v>
      </c>
      <c r="D218" s="80" t="e">
        <f>IF(DI_전체데이터!$AR219="B. 외부미화형",DI_전체데이터!$Z219,NA())</f>
        <v>#N/A</v>
      </c>
      <c r="E218" s="80" t="e">
        <f>IF(DI_전체데이터!$AR219="C. 내부은폐형",DI_전체데이터!$AN219,NA())</f>
        <v>#N/A</v>
      </c>
      <c r="F218" s="80" t="e">
        <f>IF(DI_전체데이터!$AR219="C. 내부은폐형",DI_전체데이터!$Z219,NA())</f>
        <v>#N/A</v>
      </c>
      <c r="G218" s="80" t="e">
        <f>IF(DI_전체데이터!$AR219="D. 균형일치형",DI_전체데이터!$AN219,NA())</f>
        <v>#N/A</v>
      </c>
      <c r="H218" s="80" t="e">
        <f>IF(DI_전체데이터!$AR219="D. 균형일치형",DI_전체데이터!$Z219,NA())</f>
        <v>#N/A</v>
      </c>
      <c r="I218" s="80">
        <f>IF(DI_전체데이터!$AR219="E. 총체적과소형",DI_전체데이터!$AN219,NA())</f>
        <v>3.5039406536780549</v>
      </c>
      <c r="J218" s="80">
        <f>IF(DI_전체데이터!$AR219="E. 총체적과소형",DI_전체데이터!$Z219,NA())</f>
        <v>3.0869565217391299</v>
      </c>
      <c r="K218" s="80" t="e">
        <f>IF(DI_전체데이터!$AR219="F. ESG미성숙",DI_전체데이터!$AN219,NA())</f>
        <v>#N/A</v>
      </c>
      <c r="L218" s="80" t="e">
        <f>IF(DI_전체데이터!$AR219="F. ESG미성숙",DI_전체데이터!$Z219,NA())</f>
        <v>#N/A</v>
      </c>
    </row>
    <row r="219" spans="1:12" x14ac:dyDescent="0.3">
      <c r="A219" s="80" t="e">
        <f>IF(DI_전체데이터!$AR220="A. 총체적과장형",DI_전체데이터!$AN220,NA())</f>
        <v>#N/A</v>
      </c>
      <c r="B219" s="80" t="e">
        <f>IF(DI_전체데이터!$AR220="A. 총체적과장형",DI_전체데이터!$Z220,NA())</f>
        <v>#N/A</v>
      </c>
      <c r="C219" s="80" t="e">
        <f>IF(DI_전체데이터!$AR220="B. 외부미화형",DI_전체데이터!$AN220,NA())</f>
        <v>#N/A</v>
      </c>
      <c r="D219" s="80" t="e">
        <f>IF(DI_전체데이터!$AR220="B. 외부미화형",DI_전체데이터!$Z220,NA())</f>
        <v>#N/A</v>
      </c>
      <c r="E219" s="80" t="e">
        <f>IF(DI_전체데이터!$AR220="C. 내부은폐형",DI_전체데이터!$AN220,NA())</f>
        <v>#N/A</v>
      </c>
      <c r="F219" s="80" t="e">
        <f>IF(DI_전체데이터!$AR220="C. 내부은폐형",DI_전체데이터!$Z220,NA())</f>
        <v>#N/A</v>
      </c>
      <c r="G219" s="80" t="e">
        <f>IF(DI_전체데이터!$AR220="D. 균형일치형",DI_전체데이터!$AN220,NA())</f>
        <v>#N/A</v>
      </c>
      <c r="H219" s="80" t="e">
        <f>IF(DI_전체데이터!$AR220="D. 균형일치형",DI_전체데이터!$Z220,NA())</f>
        <v>#N/A</v>
      </c>
      <c r="I219" s="80">
        <f>IF(DI_전체데이터!$AR220="E. 총체적과소형",DI_전체데이터!$AN220,NA())</f>
        <v>1.8748194252993624</v>
      </c>
      <c r="J219" s="80">
        <f>IF(DI_전체데이터!$AR220="E. 총체적과소형",DI_전체데이터!$Z220,NA())</f>
        <v>2.833333333333333</v>
      </c>
      <c r="K219" s="80" t="e">
        <f>IF(DI_전체데이터!$AR220="F. ESG미성숙",DI_전체데이터!$AN220,NA())</f>
        <v>#N/A</v>
      </c>
      <c r="L219" s="80" t="e">
        <f>IF(DI_전체데이터!$AR220="F. ESG미성숙",DI_전체데이터!$Z220,NA())</f>
        <v>#N/A</v>
      </c>
    </row>
    <row r="220" spans="1:12" x14ac:dyDescent="0.3">
      <c r="A220" s="80" t="e">
        <f>IF(DI_전체데이터!$AR221="A. 총체적과장형",DI_전체데이터!$AN221,NA())</f>
        <v>#N/A</v>
      </c>
      <c r="B220" s="80" t="e">
        <f>IF(DI_전체데이터!$AR221="A. 총체적과장형",DI_전체데이터!$Z221,NA())</f>
        <v>#N/A</v>
      </c>
      <c r="C220" s="80" t="e">
        <f>IF(DI_전체데이터!$AR221="B. 외부미화형",DI_전체데이터!$AN221,NA())</f>
        <v>#N/A</v>
      </c>
      <c r="D220" s="80" t="e">
        <f>IF(DI_전체데이터!$AR221="B. 외부미화형",DI_전체데이터!$Z221,NA())</f>
        <v>#N/A</v>
      </c>
      <c r="E220" s="80" t="e">
        <f>IF(DI_전체데이터!$AR221="C. 내부은폐형",DI_전체데이터!$AN221,NA())</f>
        <v>#N/A</v>
      </c>
      <c r="F220" s="80" t="e">
        <f>IF(DI_전체데이터!$AR221="C. 내부은폐형",DI_전체데이터!$Z221,NA())</f>
        <v>#N/A</v>
      </c>
      <c r="G220" s="80" t="e">
        <f>IF(DI_전체데이터!$AR221="D. 균형일치형",DI_전체데이터!$AN221,NA())</f>
        <v>#N/A</v>
      </c>
      <c r="H220" s="80" t="e">
        <f>IF(DI_전체데이터!$AR221="D. 균형일치형",DI_전체데이터!$Z221,NA())</f>
        <v>#N/A</v>
      </c>
      <c r="I220" s="80">
        <f>IF(DI_전체데이터!$AR221="E. 총체적과소형",DI_전체데이터!$AN221,NA())</f>
        <v>2.0889325010291389</v>
      </c>
      <c r="J220" s="80">
        <f>IF(DI_전체데이터!$AR221="E. 총체적과소형",DI_전체데이터!$Z221,NA())</f>
        <v>2.8666666666666671</v>
      </c>
      <c r="K220" s="80" t="e">
        <f>IF(DI_전체데이터!$AR221="F. ESG미성숙",DI_전체데이터!$AN221,NA())</f>
        <v>#N/A</v>
      </c>
      <c r="L220" s="80" t="e">
        <f>IF(DI_전체데이터!$AR221="F. ESG미성숙",DI_전체데이터!$Z221,NA())</f>
        <v>#N/A</v>
      </c>
    </row>
    <row r="221" spans="1:12" x14ac:dyDescent="0.3">
      <c r="A221" s="80" t="e">
        <f>IF(DI_전체데이터!$AR222="A. 총체적과장형",DI_전체데이터!$AN222,NA())</f>
        <v>#N/A</v>
      </c>
      <c r="B221" s="80" t="e">
        <f>IF(DI_전체데이터!$AR222="A. 총체적과장형",DI_전체데이터!$Z222,NA())</f>
        <v>#N/A</v>
      </c>
      <c r="C221" s="80" t="e">
        <f>IF(DI_전체데이터!$AR222="B. 외부미화형",DI_전체데이터!$AN222,NA())</f>
        <v>#N/A</v>
      </c>
      <c r="D221" s="80" t="e">
        <f>IF(DI_전체데이터!$AR222="B. 외부미화형",DI_전체데이터!$Z222,NA())</f>
        <v>#N/A</v>
      </c>
      <c r="E221" s="80" t="e">
        <f>IF(DI_전체데이터!$AR222="C. 내부은폐형",DI_전체데이터!$AN222,NA())</f>
        <v>#N/A</v>
      </c>
      <c r="F221" s="80" t="e">
        <f>IF(DI_전체데이터!$AR222="C. 내부은폐형",DI_전체데이터!$Z222,NA())</f>
        <v>#N/A</v>
      </c>
      <c r="G221" s="80" t="e">
        <f>IF(DI_전체데이터!$AR222="D. 균형일치형",DI_전체데이터!$AN222,NA())</f>
        <v>#N/A</v>
      </c>
      <c r="H221" s="80" t="e">
        <f>IF(DI_전체데이터!$AR222="D. 균형일치형",DI_전체데이터!$Z222,NA())</f>
        <v>#N/A</v>
      </c>
      <c r="I221" s="80">
        <f>IF(DI_전체데이터!$AR222="E. 총체적과소형",DI_전체데이터!$AN222,NA())</f>
        <v>2.9453848039482202</v>
      </c>
      <c r="J221" s="80">
        <f>IF(DI_전체데이터!$AR222="E. 총체적과소형",DI_전체데이터!$Z222,NA())</f>
        <v>3</v>
      </c>
      <c r="K221" s="80" t="e">
        <f>IF(DI_전체데이터!$AR222="F. ESG미성숙",DI_전체데이터!$AN222,NA())</f>
        <v>#N/A</v>
      </c>
      <c r="L221" s="80" t="e">
        <f>IF(DI_전체데이터!$AR222="F. ESG미성숙",DI_전체데이터!$Z222,NA())</f>
        <v>#N/A</v>
      </c>
    </row>
    <row r="222" spans="1:12" x14ac:dyDescent="0.3">
      <c r="A222" s="80" t="e">
        <f>IF(DI_전체데이터!$AR223="A. 총체적과장형",DI_전체데이터!$AN223,NA())</f>
        <v>#N/A</v>
      </c>
      <c r="B222" s="80" t="e">
        <f>IF(DI_전체데이터!$AR223="A. 총체적과장형",DI_전체데이터!$Z223,NA())</f>
        <v>#N/A</v>
      </c>
      <c r="C222" s="80" t="e">
        <f>IF(DI_전체데이터!$AR223="B. 외부미화형",DI_전체데이터!$AN223,NA())</f>
        <v>#N/A</v>
      </c>
      <c r="D222" s="80" t="e">
        <f>IF(DI_전체데이터!$AR223="B. 외부미화형",DI_전체데이터!$Z223,NA())</f>
        <v>#N/A</v>
      </c>
      <c r="E222" s="80" t="e">
        <f>IF(DI_전체데이터!$AR223="C. 내부은폐형",DI_전체데이터!$AN223,NA())</f>
        <v>#N/A</v>
      </c>
      <c r="F222" s="80" t="e">
        <f>IF(DI_전체데이터!$AR223="C. 내부은폐형",DI_전체데이터!$Z223,NA())</f>
        <v>#N/A</v>
      </c>
      <c r="G222" s="80" t="e">
        <f>IF(DI_전체데이터!$AR223="D. 균형일치형",DI_전체데이터!$AN223,NA())</f>
        <v>#N/A</v>
      </c>
      <c r="H222" s="80" t="e">
        <f>IF(DI_전체데이터!$AR223="D. 균형일치형",DI_전체데이터!$Z223,NA())</f>
        <v>#N/A</v>
      </c>
      <c r="I222" s="80">
        <f>IF(DI_전체데이터!$AR223="E. 총체적과소형",DI_전체데이터!$AN223,NA())</f>
        <v>1.5407926203896298</v>
      </c>
      <c r="J222" s="80">
        <f>IF(DI_전체데이터!$AR223="E. 총체적과소형",DI_전체데이터!$Z223,NA())</f>
        <v>2.8235294117647061</v>
      </c>
      <c r="K222" s="80" t="e">
        <f>IF(DI_전체데이터!$AR223="F. ESG미성숙",DI_전체데이터!$AN223,NA())</f>
        <v>#N/A</v>
      </c>
      <c r="L222" s="80" t="e">
        <f>IF(DI_전체데이터!$AR223="F. ESG미성숙",DI_전체데이터!$Z223,NA())</f>
        <v>#N/A</v>
      </c>
    </row>
    <row r="223" spans="1:12" x14ac:dyDescent="0.3">
      <c r="A223" s="80" t="e">
        <f>IF(DI_전체데이터!$AR224="A. 총체적과장형",DI_전체데이터!$AN224,NA())</f>
        <v>#N/A</v>
      </c>
      <c r="B223" s="80" t="e">
        <f>IF(DI_전체데이터!$AR224="A. 총체적과장형",DI_전체데이터!$Z224,NA())</f>
        <v>#N/A</v>
      </c>
      <c r="C223" s="80" t="e">
        <f>IF(DI_전체데이터!$AR224="B. 외부미화형",DI_전체데이터!$AN224,NA())</f>
        <v>#N/A</v>
      </c>
      <c r="D223" s="80" t="e">
        <f>IF(DI_전체데이터!$AR224="B. 외부미화형",DI_전체데이터!$Z224,NA())</f>
        <v>#N/A</v>
      </c>
      <c r="E223" s="80" t="e">
        <f>IF(DI_전체데이터!$AR224="C. 내부은폐형",DI_전체데이터!$AN224,NA())</f>
        <v>#N/A</v>
      </c>
      <c r="F223" s="80" t="e">
        <f>IF(DI_전체데이터!$AR224="C. 내부은폐형",DI_전체데이터!$Z224,NA())</f>
        <v>#N/A</v>
      </c>
      <c r="G223" s="80" t="e">
        <f>IF(DI_전체데이터!$AR224="D. 균형일치형",DI_전체데이터!$AN224,NA())</f>
        <v>#N/A</v>
      </c>
      <c r="H223" s="80" t="e">
        <f>IF(DI_전체데이터!$AR224="D. 균형일치형",DI_전체데이터!$Z224,NA())</f>
        <v>#N/A</v>
      </c>
      <c r="I223" s="80">
        <f>IF(DI_전체데이터!$AR224="E. 총체적과소형",DI_전체데이터!$AN224,NA())</f>
        <v>3.0597359693902408</v>
      </c>
      <c r="J223" s="80">
        <f>IF(DI_전체데이터!$AR224="E. 총체적과소형",DI_전체데이터!$Z224,NA())</f>
        <v>3.06</v>
      </c>
      <c r="K223" s="80" t="e">
        <f>IF(DI_전체데이터!$AR224="F. ESG미성숙",DI_전체데이터!$AN224,NA())</f>
        <v>#N/A</v>
      </c>
      <c r="L223" s="80" t="e">
        <f>IF(DI_전체데이터!$AR224="F. ESG미성숙",DI_전체데이터!$Z224,NA())</f>
        <v>#N/A</v>
      </c>
    </row>
    <row r="224" spans="1:12" x14ac:dyDescent="0.3">
      <c r="A224" s="80" t="e">
        <f>IF(DI_전체데이터!$AR225="A. 총체적과장형",DI_전체데이터!$AN225,NA())</f>
        <v>#N/A</v>
      </c>
      <c r="B224" s="80" t="e">
        <f>IF(DI_전체데이터!$AR225="A. 총체적과장형",DI_전체데이터!$Z225,NA())</f>
        <v>#N/A</v>
      </c>
      <c r="C224" s="80" t="e">
        <f>IF(DI_전체데이터!$AR225="B. 외부미화형",DI_전체데이터!$AN225,NA())</f>
        <v>#N/A</v>
      </c>
      <c r="D224" s="80" t="e">
        <f>IF(DI_전체데이터!$AR225="B. 외부미화형",DI_전체데이터!$Z225,NA())</f>
        <v>#N/A</v>
      </c>
      <c r="E224" s="80" t="e">
        <f>IF(DI_전체데이터!$AR225="C. 내부은폐형",DI_전체데이터!$AN225,NA())</f>
        <v>#N/A</v>
      </c>
      <c r="F224" s="80" t="e">
        <f>IF(DI_전체데이터!$AR225="C. 내부은폐형",DI_전체데이터!$Z225,NA())</f>
        <v>#N/A</v>
      </c>
      <c r="G224" s="80" t="e">
        <f>IF(DI_전체데이터!$AR225="D. 균형일치형",DI_전체데이터!$AN225,NA())</f>
        <v>#N/A</v>
      </c>
      <c r="H224" s="80" t="e">
        <f>IF(DI_전체데이터!$AR225="D. 균형일치형",DI_전체데이터!$Z225,NA())</f>
        <v>#N/A</v>
      </c>
      <c r="I224" s="80">
        <f>IF(DI_전체데이터!$AR225="E. 총체적과소형",DI_전체데이터!$AN225,NA())</f>
        <v>4.1341943130523635</v>
      </c>
      <c r="J224" s="80">
        <f>IF(DI_전체데이터!$AR225="E. 총체적과소형",DI_전체데이터!$Z225,NA())</f>
        <v>3.2272727272727271</v>
      </c>
      <c r="K224" s="80" t="e">
        <f>IF(DI_전체데이터!$AR225="F. ESG미성숙",DI_전체데이터!$AN225,NA())</f>
        <v>#N/A</v>
      </c>
      <c r="L224" s="80" t="e">
        <f>IF(DI_전체데이터!$AR225="F. ESG미성숙",DI_전체데이터!$Z225,NA())</f>
        <v>#N/A</v>
      </c>
    </row>
    <row r="225" spans="1:12" x14ac:dyDescent="0.3">
      <c r="A225" s="80" t="e">
        <f>IF(DI_전체데이터!$AR226="A. 총체적과장형",DI_전체데이터!$AN226,NA())</f>
        <v>#N/A</v>
      </c>
      <c r="B225" s="80" t="e">
        <f>IF(DI_전체데이터!$AR226="A. 총체적과장형",DI_전체데이터!$Z226,NA())</f>
        <v>#N/A</v>
      </c>
      <c r="C225" s="80" t="e">
        <f>IF(DI_전체데이터!$AR226="B. 외부미화형",DI_전체데이터!$AN226,NA())</f>
        <v>#N/A</v>
      </c>
      <c r="D225" s="80" t="e">
        <f>IF(DI_전체데이터!$AR226="B. 외부미화형",DI_전체데이터!$Z226,NA())</f>
        <v>#N/A</v>
      </c>
      <c r="E225" s="80" t="e">
        <f>IF(DI_전체데이터!$AR226="C. 내부은폐형",DI_전체데이터!$AN226,NA())</f>
        <v>#N/A</v>
      </c>
      <c r="F225" s="80" t="e">
        <f>IF(DI_전체데이터!$AR226="C. 내부은폐형",DI_전체데이터!$Z226,NA())</f>
        <v>#N/A</v>
      </c>
      <c r="G225" s="80" t="e">
        <f>IF(DI_전체데이터!$AR226="D. 균형일치형",DI_전체데이터!$AN226,NA())</f>
        <v>#N/A</v>
      </c>
      <c r="H225" s="80" t="e">
        <f>IF(DI_전체데이터!$AR226="D. 균형일치형",DI_전체데이터!$Z226,NA())</f>
        <v>#N/A</v>
      </c>
      <c r="I225" s="80">
        <f>IF(DI_전체데이터!$AR226="E. 총체적과소형",DI_전체데이터!$AN226,NA())</f>
        <v>0.83907749825004041</v>
      </c>
      <c r="J225" s="80">
        <f>IF(DI_전체데이터!$AR226="E. 총체적과소형",DI_전체데이터!$Z226,NA())</f>
        <v>2.714285714285714</v>
      </c>
      <c r="K225" s="80" t="e">
        <f>IF(DI_전체데이터!$AR226="F. ESG미성숙",DI_전체데이터!$AN226,NA())</f>
        <v>#N/A</v>
      </c>
      <c r="L225" s="80" t="e">
        <f>IF(DI_전체데이터!$AR226="F. ESG미성숙",DI_전체데이터!$Z226,NA())</f>
        <v>#N/A</v>
      </c>
    </row>
    <row r="226" spans="1:12" x14ac:dyDescent="0.3">
      <c r="A226" s="80" t="e">
        <f>IF(DI_전체데이터!$AR227="A. 총체적과장형",DI_전체데이터!$AN227,NA())</f>
        <v>#N/A</v>
      </c>
      <c r="B226" s="80" t="e">
        <f>IF(DI_전체데이터!$AR227="A. 총체적과장형",DI_전체데이터!$Z227,NA())</f>
        <v>#N/A</v>
      </c>
      <c r="C226" s="80" t="e">
        <f>IF(DI_전체데이터!$AR227="B. 외부미화형",DI_전체데이터!$AN227,NA())</f>
        <v>#N/A</v>
      </c>
      <c r="D226" s="80" t="e">
        <f>IF(DI_전체데이터!$AR227="B. 외부미화형",DI_전체데이터!$Z227,NA())</f>
        <v>#N/A</v>
      </c>
      <c r="E226" s="80" t="e">
        <f>IF(DI_전체데이터!$AR227="C. 내부은폐형",DI_전체데이터!$AN227,NA())</f>
        <v>#N/A</v>
      </c>
      <c r="F226" s="80" t="e">
        <f>IF(DI_전체데이터!$AR227="C. 내부은폐형",DI_전체데이터!$Z227,NA())</f>
        <v>#N/A</v>
      </c>
      <c r="G226" s="80" t="e">
        <f>IF(DI_전체데이터!$AR227="D. 균형일치형",DI_전체데이터!$AN227,NA())</f>
        <v>#N/A</v>
      </c>
      <c r="H226" s="80" t="e">
        <f>IF(DI_전체데이터!$AR227="D. 균형일치형",DI_전체데이터!$Z227,NA())</f>
        <v>#N/A</v>
      </c>
      <c r="I226" s="80">
        <f>IF(DI_전체데이터!$AR227="E. 총체적과소형",DI_전체데이터!$AN227,NA())</f>
        <v>2.7463823970561849</v>
      </c>
      <c r="J226" s="80">
        <f>IF(DI_전체데이터!$AR227="E. 총체적과소형",DI_전체데이터!$Z227,NA())</f>
        <v>3.083333333333333</v>
      </c>
      <c r="K226" s="80" t="e">
        <f>IF(DI_전체데이터!$AR227="F. ESG미성숙",DI_전체데이터!$AN227,NA())</f>
        <v>#N/A</v>
      </c>
      <c r="L226" s="80" t="e">
        <f>IF(DI_전체데이터!$AR227="F. ESG미성숙",DI_전체데이터!$Z227,NA())</f>
        <v>#N/A</v>
      </c>
    </row>
    <row r="227" spans="1:12" x14ac:dyDescent="0.3">
      <c r="A227" s="80" t="e">
        <f>IF(DI_전체데이터!$AR228="A. 총체적과장형",DI_전체데이터!$AN228,NA())</f>
        <v>#N/A</v>
      </c>
      <c r="B227" s="80" t="e">
        <f>IF(DI_전체데이터!$AR228="A. 총체적과장형",DI_전체데이터!$Z228,NA())</f>
        <v>#N/A</v>
      </c>
      <c r="C227" s="80" t="e">
        <f>IF(DI_전체데이터!$AR228="B. 외부미화형",DI_전체데이터!$AN228,NA())</f>
        <v>#N/A</v>
      </c>
      <c r="D227" s="80" t="e">
        <f>IF(DI_전체데이터!$AR228="B. 외부미화형",DI_전체데이터!$Z228,NA())</f>
        <v>#N/A</v>
      </c>
      <c r="E227" s="80" t="e">
        <f>IF(DI_전체데이터!$AR228="C. 내부은폐형",DI_전체데이터!$AN228,NA())</f>
        <v>#N/A</v>
      </c>
      <c r="F227" s="80" t="e">
        <f>IF(DI_전체데이터!$AR228="C. 내부은폐형",DI_전체데이터!$Z228,NA())</f>
        <v>#N/A</v>
      </c>
      <c r="G227" s="80" t="e">
        <f>IF(DI_전체데이터!$AR228="D. 균형일치형",DI_전체데이터!$AN228,NA())</f>
        <v>#N/A</v>
      </c>
      <c r="H227" s="80" t="e">
        <f>IF(DI_전체데이터!$AR228="D. 균형일치형",DI_전체데이터!$Z228,NA())</f>
        <v>#N/A</v>
      </c>
      <c r="I227" s="80">
        <f>IF(DI_전체데이터!$AR228="E. 총체적과소형",DI_전체데이터!$AN228,NA())</f>
        <v>3.4346029976161701</v>
      </c>
      <c r="J227" s="80">
        <f>IF(DI_전체데이터!$AR228="E. 총체적과소형",DI_전체데이터!$Z228,NA())</f>
        <v>3.1904761904761911</v>
      </c>
      <c r="K227" s="80" t="e">
        <f>IF(DI_전체데이터!$AR228="F. ESG미성숙",DI_전체데이터!$AN228,NA())</f>
        <v>#N/A</v>
      </c>
      <c r="L227" s="80" t="e">
        <f>IF(DI_전체데이터!$AR228="F. ESG미성숙",DI_전체데이터!$Z228,NA())</f>
        <v>#N/A</v>
      </c>
    </row>
    <row r="228" spans="1:12" x14ac:dyDescent="0.3">
      <c r="A228" s="80" t="e">
        <f>IF(DI_전체데이터!$AR229="A. 총체적과장형",DI_전체데이터!$AN229,NA())</f>
        <v>#N/A</v>
      </c>
      <c r="B228" s="80" t="e">
        <f>IF(DI_전체데이터!$AR229="A. 총체적과장형",DI_전체데이터!$Z229,NA())</f>
        <v>#N/A</v>
      </c>
      <c r="C228" s="80" t="e">
        <f>IF(DI_전체데이터!$AR229="B. 외부미화형",DI_전체데이터!$AN229,NA())</f>
        <v>#N/A</v>
      </c>
      <c r="D228" s="80" t="e">
        <f>IF(DI_전체데이터!$AR229="B. 외부미화형",DI_전체데이터!$Z229,NA())</f>
        <v>#N/A</v>
      </c>
      <c r="E228" s="80" t="e">
        <f>IF(DI_전체데이터!$AR229="C. 내부은폐형",DI_전체데이터!$AN229,NA())</f>
        <v>#N/A</v>
      </c>
      <c r="F228" s="80" t="e">
        <f>IF(DI_전체데이터!$AR229="C. 내부은폐형",DI_전체데이터!$Z229,NA())</f>
        <v>#N/A</v>
      </c>
      <c r="G228" s="80">
        <f>IF(DI_전체데이터!$AR229="D. 균형일치형",DI_전체데이터!$AN229,NA())</f>
        <v>1.7522859740251024</v>
      </c>
      <c r="H228" s="80">
        <f>IF(DI_전체데이터!$AR229="D. 균형일치형",DI_전체데이터!$Z229,NA())</f>
        <v>2.9285714285714279</v>
      </c>
      <c r="I228" s="80" t="e">
        <f>IF(DI_전체데이터!$AR229="E. 총체적과소형",DI_전체데이터!$AN229,NA())</f>
        <v>#N/A</v>
      </c>
      <c r="J228" s="80" t="e">
        <f>IF(DI_전체데이터!$AR229="E. 총체적과소형",DI_전체데이터!$Z229,NA())</f>
        <v>#N/A</v>
      </c>
      <c r="K228" s="80" t="e">
        <f>IF(DI_전체데이터!$AR229="F. ESG미성숙",DI_전체데이터!$AN229,NA())</f>
        <v>#N/A</v>
      </c>
      <c r="L228" s="80" t="e">
        <f>IF(DI_전체데이터!$AR229="F. ESG미성숙",DI_전체데이터!$Z229,NA())</f>
        <v>#N/A</v>
      </c>
    </row>
    <row r="229" spans="1:12" x14ac:dyDescent="0.3">
      <c r="A229" s="80" t="e">
        <f>IF(DI_전체데이터!$AR230="A. 총체적과장형",DI_전체데이터!$AN230,NA())</f>
        <v>#N/A</v>
      </c>
      <c r="B229" s="80" t="e">
        <f>IF(DI_전체데이터!$AR230="A. 총체적과장형",DI_전체데이터!$Z230,NA())</f>
        <v>#N/A</v>
      </c>
      <c r="C229" s="80" t="e">
        <f>IF(DI_전체데이터!$AR230="B. 외부미화형",DI_전체데이터!$AN230,NA())</f>
        <v>#N/A</v>
      </c>
      <c r="D229" s="80" t="e">
        <f>IF(DI_전체데이터!$AR230="B. 외부미화형",DI_전체데이터!$Z230,NA())</f>
        <v>#N/A</v>
      </c>
      <c r="E229" s="80" t="e">
        <f>IF(DI_전체데이터!$AR230="C. 내부은폐형",DI_전체데이터!$AN230,NA())</f>
        <v>#N/A</v>
      </c>
      <c r="F229" s="80" t="e">
        <f>IF(DI_전체데이터!$AR230="C. 내부은폐형",DI_전체데이터!$Z230,NA())</f>
        <v>#N/A</v>
      </c>
      <c r="G229" s="80" t="e">
        <f>IF(DI_전체데이터!$AR230="D. 균형일치형",DI_전체데이터!$AN230,NA())</f>
        <v>#N/A</v>
      </c>
      <c r="H229" s="80" t="e">
        <f>IF(DI_전체데이터!$AR230="D. 균형일치형",DI_전체데이터!$Z230,NA())</f>
        <v>#N/A</v>
      </c>
      <c r="I229" s="80">
        <f>IF(DI_전체데이터!$AR230="E. 총체적과소형",DI_전체데이터!$AN230,NA())</f>
        <v>2.2110997077317589</v>
      </c>
      <c r="J229" s="80">
        <f>IF(DI_전체데이터!$AR230="E. 총체적과소형",DI_전체데이터!$Z230,NA())</f>
        <v>3</v>
      </c>
      <c r="K229" s="80" t="e">
        <f>IF(DI_전체데이터!$AR230="F. ESG미성숙",DI_전체데이터!$AN230,NA())</f>
        <v>#N/A</v>
      </c>
      <c r="L229" s="80" t="e">
        <f>IF(DI_전체데이터!$AR230="F. ESG미성숙",DI_전체데이터!$Z230,NA())</f>
        <v>#N/A</v>
      </c>
    </row>
    <row r="230" spans="1:12" x14ac:dyDescent="0.3">
      <c r="A230" s="80" t="e">
        <f>IF(DI_전체데이터!$AR231="A. 총체적과장형",DI_전체데이터!$AN231,NA())</f>
        <v>#N/A</v>
      </c>
      <c r="B230" s="80" t="e">
        <f>IF(DI_전체데이터!$AR231="A. 총체적과장형",DI_전체데이터!$Z231,NA())</f>
        <v>#N/A</v>
      </c>
      <c r="C230" s="80" t="e">
        <f>IF(DI_전체데이터!$AR231="B. 외부미화형",DI_전체데이터!$AN231,NA())</f>
        <v>#N/A</v>
      </c>
      <c r="D230" s="80" t="e">
        <f>IF(DI_전체데이터!$AR231="B. 외부미화형",DI_전체데이터!$Z231,NA())</f>
        <v>#N/A</v>
      </c>
      <c r="E230" s="80" t="e">
        <f>IF(DI_전체데이터!$AR231="C. 내부은폐형",DI_전체데이터!$AN231,NA())</f>
        <v>#N/A</v>
      </c>
      <c r="F230" s="80" t="e">
        <f>IF(DI_전체데이터!$AR231="C. 내부은폐형",DI_전체데이터!$Z231,NA())</f>
        <v>#N/A</v>
      </c>
      <c r="G230" s="80">
        <f>IF(DI_전체데이터!$AR231="D. 균형일치형",DI_전체데이터!$AN231,NA())</f>
        <v>-1.2349463020448579</v>
      </c>
      <c r="H230" s="80">
        <f>IF(DI_전체데이터!$AR231="D. 균형일치형",DI_전체데이터!$Z231,NA())</f>
        <v>3.75</v>
      </c>
      <c r="I230" s="80" t="e">
        <f>IF(DI_전체데이터!$AR231="E. 총체적과소형",DI_전체데이터!$AN231,NA())</f>
        <v>#N/A</v>
      </c>
      <c r="J230" s="80" t="e">
        <f>IF(DI_전체데이터!$AR231="E. 총체적과소형",DI_전체데이터!$Z231,NA())</f>
        <v>#N/A</v>
      </c>
      <c r="K230" s="80" t="e">
        <f>IF(DI_전체데이터!$AR231="F. ESG미성숙",DI_전체데이터!$AN231,NA())</f>
        <v>#N/A</v>
      </c>
      <c r="L230" s="80" t="e">
        <f>IF(DI_전체데이터!$AR231="F. ESG미성숙",DI_전체데이터!$Z231,NA())</f>
        <v>#N/A</v>
      </c>
    </row>
    <row r="231" spans="1:12" x14ac:dyDescent="0.3">
      <c r="A231" s="80" t="e">
        <f>IF(DI_전체데이터!$AR232="A. 총체적과장형",DI_전체데이터!$AN232,NA())</f>
        <v>#N/A</v>
      </c>
      <c r="B231" s="80" t="e">
        <f>IF(DI_전체데이터!$AR232="A. 총체적과장형",DI_전체데이터!$Z232,NA())</f>
        <v>#N/A</v>
      </c>
      <c r="C231" s="80" t="e">
        <f>IF(DI_전체데이터!$AR232="B. 외부미화형",DI_전체데이터!$AN232,NA())</f>
        <v>#N/A</v>
      </c>
      <c r="D231" s="80" t="e">
        <f>IF(DI_전체데이터!$AR232="B. 외부미화형",DI_전체데이터!$Z232,NA())</f>
        <v>#N/A</v>
      </c>
      <c r="E231" s="80" t="e">
        <f>IF(DI_전체데이터!$AR232="C. 내부은폐형",DI_전체데이터!$AN232,NA())</f>
        <v>#N/A</v>
      </c>
      <c r="F231" s="80" t="e">
        <f>IF(DI_전체데이터!$AR232="C. 내부은폐형",DI_전체데이터!$Z232,NA())</f>
        <v>#N/A</v>
      </c>
      <c r="G231" s="80">
        <f>IF(DI_전체데이터!$AR232="D. 균형일치형",DI_전체데이터!$AN232,NA())</f>
        <v>-2.2109491968285655E-2</v>
      </c>
      <c r="H231" s="80">
        <f>IF(DI_전체데이터!$AR232="D. 균형일치형",DI_전체데이터!$Z232,NA())</f>
        <v>4</v>
      </c>
      <c r="I231" s="80" t="e">
        <f>IF(DI_전체데이터!$AR232="E. 총체적과소형",DI_전체데이터!$AN232,NA())</f>
        <v>#N/A</v>
      </c>
      <c r="J231" s="80" t="e">
        <f>IF(DI_전체데이터!$AR232="E. 총체적과소형",DI_전체데이터!$Z232,NA())</f>
        <v>#N/A</v>
      </c>
      <c r="K231" s="80" t="e">
        <f>IF(DI_전체데이터!$AR232="F. ESG미성숙",DI_전체데이터!$AN232,NA())</f>
        <v>#N/A</v>
      </c>
      <c r="L231" s="80" t="e">
        <f>IF(DI_전체데이터!$AR232="F. ESG미성숙",DI_전체데이터!$Z232,NA())</f>
        <v>#N/A</v>
      </c>
    </row>
    <row r="232" spans="1:12" x14ac:dyDescent="0.3">
      <c r="A232" s="80" t="e">
        <f>IF(DI_전체데이터!$AR233="A. 총체적과장형",DI_전체데이터!$AN233,NA())</f>
        <v>#N/A</v>
      </c>
      <c r="B232" s="80" t="e">
        <f>IF(DI_전체데이터!$AR233="A. 총체적과장형",DI_전체데이터!$Z233,NA())</f>
        <v>#N/A</v>
      </c>
      <c r="C232" s="80" t="e">
        <f>IF(DI_전체데이터!$AR233="B. 외부미화형",DI_전체데이터!$AN233,NA())</f>
        <v>#N/A</v>
      </c>
      <c r="D232" s="80" t="e">
        <f>IF(DI_전체데이터!$AR233="B. 외부미화형",DI_전체데이터!$Z233,NA())</f>
        <v>#N/A</v>
      </c>
      <c r="E232" s="80">
        <f>IF(DI_전체데이터!$AR233="C. 내부은폐형",DI_전체데이터!$AN233,NA())</f>
        <v>-1.4082087034843696</v>
      </c>
      <c r="F232" s="80">
        <f>IF(DI_전체데이터!$AR233="C. 내부은폐형",DI_전체데이터!$Z233,NA())</f>
        <v>3.714285714285714</v>
      </c>
      <c r="G232" s="80" t="e">
        <f>IF(DI_전체데이터!$AR233="D. 균형일치형",DI_전체데이터!$AN233,NA())</f>
        <v>#N/A</v>
      </c>
      <c r="H232" s="80" t="e">
        <f>IF(DI_전체데이터!$AR233="D. 균형일치형",DI_전체데이터!$Z233,NA())</f>
        <v>#N/A</v>
      </c>
      <c r="I232" s="80" t="e">
        <f>IF(DI_전체데이터!$AR233="E. 총체적과소형",DI_전체데이터!$AN233,NA())</f>
        <v>#N/A</v>
      </c>
      <c r="J232" s="80" t="e">
        <f>IF(DI_전체데이터!$AR233="E. 총체적과소형",DI_전체데이터!$Z233,NA())</f>
        <v>#N/A</v>
      </c>
      <c r="K232" s="80" t="e">
        <f>IF(DI_전체데이터!$AR233="F. ESG미성숙",DI_전체데이터!$AN233,NA())</f>
        <v>#N/A</v>
      </c>
      <c r="L232" s="80" t="e">
        <f>IF(DI_전체데이터!$AR233="F. ESG미성숙",DI_전체데이터!$Z233,NA())</f>
        <v>#N/A</v>
      </c>
    </row>
    <row r="233" spans="1:12" x14ac:dyDescent="0.3">
      <c r="A233" s="80" t="e">
        <f>IF(DI_전체데이터!$AR234="A. 총체적과장형",DI_전체데이터!$AN234,NA())</f>
        <v>#N/A</v>
      </c>
      <c r="B233" s="80" t="e">
        <f>IF(DI_전체데이터!$AR234="A. 총체적과장형",DI_전체데이터!$Z234,NA())</f>
        <v>#N/A</v>
      </c>
      <c r="C233" s="80" t="e">
        <f>IF(DI_전체데이터!$AR234="B. 외부미화형",DI_전체데이터!$AN234,NA())</f>
        <v>#N/A</v>
      </c>
      <c r="D233" s="80" t="e">
        <f>IF(DI_전체데이터!$AR234="B. 외부미화형",DI_전체데이터!$Z234,NA())</f>
        <v>#N/A</v>
      </c>
      <c r="E233" s="80" t="e">
        <f>IF(DI_전체데이터!$AR234="C. 내부은폐형",DI_전체데이터!$AN234,NA())</f>
        <v>#N/A</v>
      </c>
      <c r="F233" s="80" t="e">
        <f>IF(DI_전체데이터!$AR234="C. 내부은폐형",DI_전체데이터!$Z234,NA())</f>
        <v>#N/A</v>
      </c>
      <c r="G233" s="80" t="e">
        <f>IF(DI_전체데이터!$AR234="D. 균형일치형",DI_전체데이터!$AN234,NA())</f>
        <v>#N/A</v>
      </c>
      <c r="H233" s="80" t="e">
        <f>IF(DI_전체데이터!$AR234="D. 균형일치형",DI_전체데이터!$Z234,NA())</f>
        <v>#N/A</v>
      </c>
      <c r="I233" s="80">
        <f>IF(DI_전체데이터!$AR234="E. 총체적과소형",DI_전체데이터!$AN234,NA())</f>
        <v>1.0174649166687768</v>
      </c>
      <c r="J233" s="80">
        <f>IF(DI_전체데이터!$AR234="E. 총체적과소형",DI_전체데이터!$Z234,NA())</f>
        <v>4.2142857142857144</v>
      </c>
      <c r="K233" s="80" t="e">
        <f>IF(DI_전체데이터!$AR234="F. ESG미성숙",DI_전체데이터!$AN234,NA())</f>
        <v>#N/A</v>
      </c>
      <c r="L233" s="80" t="e">
        <f>IF(DI_전체데이터!$AR234="F. ESG미성숙",DI_전체데이터!$Z234,NA())</f>
        <v>#N/A</v>
      </c>
    </row>
    <row r="234" spans="1:12" x14ac:dyDescent="0.3">
      <c r="A234" s="80">
        <f>IF(DI_전체데이터!$AR235="A. 총체적과장형",DI_전체데이터!$AN235,NA())</f>
        <v>-1.6606631265020941</v>
      </c>
      <c r="B234" s="80">
        <f>IF(DI_전체데이터!$AR235="A. 총체적과장형",DI_전체데이터!$Z235,NA())</f>
        <v>3.625</v>
      </c>
      <c r="C234" s="80" t="e">
        <f>IF(DI_전체데이터!$AR235="B. 외부미화형",DI_전체데이터!$AN235,NA())</f>
        <v>#N/A</v>
      </c>
      <c r="D234" s="80" t="e">
        <f>IF(DI_전체데이터!$AR235="B. 외부미화형",DI_전체데이터!$Z235,NA())</f>
        <v>#N/A</v>
      </c>
      <c r="E234" s="80" t="e">
        <f>IF(DI_전체데이터!$AR235="C. 내부은폐형",DI_전체데이터!$AN235,NA())</f>
        <v>#N/A</v>
      </c>
      <c r="F234" s="80" t="e">
        <f>IF(DI_전체데이터!$AR235="C. 내부은폐형",DI_전체데이터!$Z235,NA())</f>
        <v>#N/A</v>
      </c>
      <c r="G234" s="80" t="e">
        <f>IF(DI_전체데이터!$AR235="D. 균형일치형",DI_전체데이터!$AN235,NA())</f>
        <v>#N/A</v>
      </c>
      <c r="H234" s="80" t="e">
        <f>IF(DI_전체데이터!$AR235="D. 균형일치형",DI_전체데이터!$Z235,NA())</f>
        <v>#N/A</v>
      </c>
      <c r="I234" s="80" t="e">
        <f>IF(DI_전체데이터!$AR235="E. 총체적과소형",DI_전체데이터!$AN235,NA())</f>
        <v>#N/A</v>
      </c>
      <c r="J234" s="80" t="e">
        <f>IF(DI_전체데이터!$AR235="E. 총체적과소형",DI_전체데이터!$Z235,NA())</f>
        <v>#N/A</v>
      </c>
      <c r="K234" s="80" t="e">
        <f>IF(DI_전체데이터!$AR235="F. ESG미성숙",DI_전체데이터!$AN235,NA())</f>
        <v>#N/A</v>
      </c>
      <c r="L234" s="80" t="e">
        <f>IF(DI_전체데이터!$AR235="F. ESG미성숙",DI_전체데이터!$Z235,NA())</f>
        <v>#N/A</v>
      </c>
    </row>
    <row r="235" spans="1:12" x14ac:dyDescent="0.3">
      <c r="A235" s="80">
        <f>IF(DI_전체데이터!$AR236="A. 총체적과장형",DI_전체데이터!$AN236,NA())</f>
        <v>-0.38044649364349065</v>
      </c>
      <c r="B235" s="80">
        <f>IF(DI_전체데이터!$AR236="A. 총체적과장형",DI_전체데이터!$Z236,NA())</f>
        <v>3.8888888888888888</v>
      </c>
      <c r="C235" s="80" t="e">
        <f>IF(DI_전체데이터!$AR236="B. 외부미화형",DI_전체데이터!$AN236,NA())</f>
        <v>#N/A</v>
      </c>
      <c r="D235" s="80" t="e">
        <f>IF(DI_전체데이터!$AR236="B. 외부미화형",DI_전체데이터!$Z236,NA())</f>
        <v>#N/A</v>
      </c>
      <c r="E235" s="80" t="e">
        <f>IF(DI_전체데이터!$AR236="C. 내부은폐형",DI_전체데이터!$AN236,NA())</f>
        <v>#N/A</v>
      </c>
      <c r="F235" s="80" t="e">
        <f>IF(DI_전체데이터!$AR236="C. 내부은폐형",DI_전체데이터!$Z236,NA())</f>
        <v>#N/A</v>
      </c>
      <c r="G235" s="80" t="e">
        <f>IF(DI_전체데이터!$AR236="D. 균형일치형",DI_전체데이터!$AN236,NA())</f>
        <v>#N/A</v>
      </c>
      <c r="H235" s="80" t="e">
        <f>IF(DI_전체데이터!$AR236="D. 균형일치형",DI_전체데이터!$Z236,NA())</f>
        <v>#N/A</v>
      </c>
      <c r="I235" s="80" t="e">
        <f>IF(DI_전체데이터!$AR236="E. 총체적과소형",DI_전체데이터!$AN236,NA())</f>
        <v>#N/A</v>
      </c>
      <c r="J235" s="80" t="e">
        <f>IF(DI_전체데이터!$AR236="E. 총체적과소형",DI_전체데이터!$Z236,NA())</f>
        <v>#N/A</v>
      </c>
      <c r="K235" s="80" t="e">
        <f>IF(DI_전체데이터!$AR236="F. ESG미성숙",DI_전체데이터!$AN236,NA())</f>
        <v>#N/A</v>
      </c>
      <c r="L235" s="80" t="e">
        <f>IF(DI_전체데이터!$AR236="F. ESG미성숙",DI_전체데이터!$Z236,NA())</f>
        <v>#N/A</v>
      </c>
    </row>
    <row r="236" spans="1:12" x14ac:dyDescent="0.3">
      <c r="A236" s="80" t="e">
        <f>IF(DI_전체데이터!$AR237="A. 총체적과장형",DI_전체데이터!$AN237,NA())</f>
        <v>#N/A</v>
      </c>
      <c r="B236" s="80" t="e">
        <f>IF(DI_전체데이터!$AR237="A. 총체적과장형",DI_전체데이터!$Z237,NA())</f>
        <v>#N/A</v>
      </c>
      <c r="C236" s="80" t="e">
        <f>IF(DI_전체데이터!$AR237="B. 외부미화형",DI_전체데이터!$AN237,NA())</f>
        <v>#N/A</v>
      </c>
      <c r="D236" s="80" t="e">
        <f>IF(DI_전체데이터!$AR237="B. 외부미화형",DI_전체데이터!$Z237,NA())</f>
        <v>#N/A</v>
      </c>
      <c r="E236" s="80" t="e">
        <f>IF(DI_전체데이터!$AR237="C. 내부은폐형",DI_전체데이터!$AN237,NA())</f>
        <v>#N/A</v>
      </c>
      <c r="F236" s="80" t="e">
        <f>IF(DI_전체데이터!$AR237="C. 내부은폐형",DI_전체데이터!$Z237,NA())</f>
        <v>#N/A</v>
      </c>
      <c r="G236" s="80">
        <f>IF(DI_전체데이터!$AR237="D. 균형일치형",DI_전체데이터!$AN237,NA())</f>
        <v>-0.85210525311771146</v>
      </c>
      <c r="H236" s="80">
        <f>IF(DI_전체데이터!$AR237="D. 균형일치형",DI_전체데이터!$Z237,NA())</f>
        <v>3.791666666666667</v>
      </c>
      <c r="I236" s="80" t="e">
        <f>IF(DI_전체데이터!$AR237="E. 총체적과소형",DI_전체데이터!$AN237,NA())</f>
        <v>#N/A</v>
      </c>
      <c r="J236" s="80" t="e">
        <f>IF(DI_전체데이터!$AR237="E. 총체적과소형",DI_전체데이터!$Z237,NA())</f>
        <v>#N/A</v>
      </c>
      <c r="K236" s="80" t="e">
        <f>IF(DI_전체데이터!$AR237="F. ESG미성숙",DI_전체데이터!$AN237,NA())</f>
        <v>#N/A</v>
      </c>
      <c r="L236" s="80" t="e">
        <f>IF(DI_전체데이터!$AR237="F. ESG미성숙",DI_전체데이터!$Z237,NA())</f>
        <v>#N/A</v>
      </c>
    </row>
    <row r="237" spans="1:12" x14ac:dyDescent="0.3">
      <c r="A237" s="80" t="e">
        <f>IF(DI_전체데이터!$AR238="A. 총체적과장형",DI_전체데이터!$AN238,NA())</f>
        <v>#N/A</v>
      </c>
      <c r="B237" s="80" t="e">
        <f>IF(DI_전체데이터!$AR238="A. 총체적과장형",DI_전체데이터!$Z238,NA())</f>
        <v>#N/A</v>
      </c>
      <c r="C237" s="80" t="e">
        <f>IF(DI_전체데이터!$AR238="B. 외부미화형",DI_전체데이터!$AN238,NA())</f>
        <v>#N/A</v>
      </c>
      <c r="D237" s="80" t="e">
        <f>IF(DI_전체데이터!$AR238="B. 외부미화형",DI_전체데이터!$Z238,NA())</f>
        <v>#N/A</v>
      </c>
      <c r="E237" s="80" t="e">
        <f>IF(DI_전체데이터!$AR238="C. 내부은폐형",DI_전체데이터!$AN238,NA())</f>
        <v>#N/A</v>
      </c>
      <c r="F237" s="80" t="e">
        <f>IF(DI_전체데이터!$AR238="C. 내부은폐형",DI_전체데이터!$Z238,NA())</f>
        <v>#N/A</v>
      </c>
      <c r="G237" s="80">
        <f>IF(DI_전체데이터!$AR238="D. 균형일치형",DI_전체데이터!$AN238,NA())</f>
        <v>0.50511689149178318</v>
      </c>
      <c r="H237" s="80">
        <f>IF(DI_전체데이터!$AR238="D. 균형일치형",DI_전체데이터!$Z238,NA())</f>
        <v>4.0714285714285712</v>
      </c>
      <c r="I237" s="80" t="e">
        <f>IF(DI_전체데이터!$AR238="E. 총체적과소형",DI_전체데이터!$AN238,NA())</f>
        <v>#N/A</v>
      </c>
      <c r="J237" s="80" t="e">
        <f>IF(DI_전체데이터!$AR238="E. 총체적과소형",DI_전체데이터!$Z238,NA())</f>
        <v>#N/A</v>
      </c>
      <c r="K237" s="80" t="e">
        <f>IF(DI_전체데이터!$AR238="F. ESG미성숙",DI_전체데이터!$AN238,NA())</f>
        <v>#N/A</v>
      </c>
      <c r="L237" s="80" t="e">
        <f>IF(DI_전체데이터!$AR238="F. ESG미성숙",DI_전체데이터!$Z238,NA())</f>
        <v>#N/A</v>
      </c>
    </row>
    <row r="238" spans="1:12" x14ac:dyDescent="0.3">
      <c r="A238" s="80">
        <f>IF(DI_전체데이터!$AR239="A. 총체적과장형",DI_전체데이터!$AN239,NA())</f>
        <v>-1.5349899232200606</v>
      </c>
      <c r="B238" s="80">
        <f>IF(DI_전체데이터!$AR239="A. 총체적과장형",DI_전체데이터!$Z239,NA())</f>
        <v>3.8095238095238089</v>
      </c>
      <c r="C238" s="80" t="e">
        <f>IF(DI_전체데이터!$AR239="B. 외부미화형",DI_전체데이터!$AN239,NA())</f>
        <v>#N/A</v>
      </c>
      <c r="D238" s="80" t="e">
        <f>IF(DI_전체데이터!$AR239="B. 외부미화형",DI_전체데이터!$Z239,NA())</f>
        <v>#N/A</v>
      </c>
      <c r="E238" s="80" t="e">
        <f>IF(DI_전체데이터!$AR239="C. 내부은폐형",DI_전체데이터!$AN239,NA())</f>
        <v>#N/A</v>
      </c>
      <c r="F238" s="80" t="e">
        <f>IF(DI_전체데이터!$AR239="C. 내부은폐형",DI_전체데이터!$Z239,NA())</f>
        <v>#N/A</v>
      </c>
      <c r="G238" s="80" t="e">
        <f>IF(DI_전체데이터!$AR239="D. 균형일치형",DI_전체데이터!$AN239,NA())</f>
        <v>#N/A</v>
      </c>
      <c r="H238" s="80" t="e">
        <f>IF(DI_전체데이터!$AR239="D. 균형일치형",DI_전체데이터!$Z239,NA())</f>
        <v>#N/A</v>
      </c>
      <c r="I238" s="80" t="e">
        <f>IF(DI_전체데이터!$AR239="E. 총체적과소형",DI_전체데이터!$AN239,NA())</f>
        <v>#N/A</v>
      </c>
      <c r="J238" s="80" t="e">
        <f>IF(DI_전체데이터!$AR239="E. 총체적과소형",DI_전체데이터!$Z239,NA())</f>
        <v>#N/A</v>
      </c>
      <c r="K238" s="80" t="e">
        <f>IF(DI_전체데이터!$AR239="F. ESG미성숙",DI_전체데이터!$AN239,NA())</f>
        <v>#N/A</v>
      </c>
      <c r="L238" s="80" t="e">
        <f>IF(DI_전체데이터!$AR239="F. ESG미성숙",DI_전체데이터!$Z239,NA())</f>
        <v>#N/A</v>
      </c>
    </row>
    <row r="239" spans="1:12" x14ac:dyDescent="0.3">
      <c r="A239" s="80" t="e">
        <f>IF(DI_전체데이터!$AR240="A. 총체적과장형",DI_전체데이터!$AN240,NA())</f>
        <v>#N/A</v>
      </c>
      <c r="B239" s="80" t="e">
        <f>IF(DI_전체데이터!$AR240="A. 총체적과장형",DI_전체데이터!$Z240,NA())</f>
        <v>#N/A</v>
      </c>
      <c r="C239" s="80">
        <f>IF(DI_전체데이터!$AR240="B. 외부미화형",DI_전체데이터!$AN240,NA())</f>
        <v>0.46715338230317327</v>
      </c>
      <c r="D239" s="80">
        <f>IF(DI_전체데이터!$AR240="B. 외부미화형",DI_전체데이터!$Z240,NA())</f>
        <v>4.2222222222222223</v>
      </c>
      <c r="E239" s="80" t="e">
        <f>IF(DI_전체데이터!$AR240="C. 내부은폐형",DI_전체데이터!$AN240,NA())</f>
        <v>#N/A</v>
      </c>
      <c r="F239" s="80" t="e">
        <f>IF(DI_전체데이터!$AR240="C. 내부은폐형",DI_전체데이터!$Z240,NA())</f>
        <v>#N/A</v>
      </c>
      <c r="G239" s="80" t="e">
        <f>IF(DI_전체데이터!$AR240="D. 균형일치형",DI_전체데이터!$AN240,NA())</f>
        <v>#N/A</v>
      </c>
      <c r="H239" s="80" t="e">
        <f>IF(DI_전체데이터!$AR240="D. 균형일치형",DI_전체데이터!$Z240,NA())</f>
        <v>#N/A</v>
      </c>
      <c r="I239" s="80" t="e">
        <f>IF(DI_전체데이터!$AR240="E. 총체적과소형",DI_전체데이터!$AN240,NA())</f>
        <v>#N/A</v>
      </c>
      <c r="J239" s="80" t="e">
        <f>IF(DI_전체데이터!$AR240="E. 총체적과소형",DI_전체데이터!$Z240,NA())</f>
        <v>#N/A</v>
      </c>
      <c r="K239" s="80" t="e">
        <f>IF(DI_전체데이터!$AR240="F. ESG미성숙",DI_전체데이터!$AN240,NA())</f>
        <v>#N/A</v>
      </c>
      <c r="L239" s="80" t="e">
        <f>IF(DI_전체데이터!$AR240="F. ESG미성숙",DI_전체데이터!$Z240,NA())</f>
        <v>#N/A</v>
      </c>
    </row>
    <row r="240" spans="1:12" x14ac:dyDescent="0.3">
      <c r="A240" s="80">
        <f>IF(DI_전체데이터!$AR241="A. 총체적과장형",DI_전체데이터!$AN241,NA())</f>
        <v>-0.61092378220933585</v>
      </c>
      <c r="B240" s="80">
        <f>IF(DI_전체데이터!$AR241="A. 총체적과장형",DI_전체데이터!$Z241,NA())</f>
        <v>4</v>
      </c>
      <c r="C240" s="80" t="e">
        <f>IF(DI_전체데이터!$AR241="B. 외부미화형",DI_전체데이터!$AN241,NA())</f>
        <v>#N/A</v>
      </c>
      <c r="D240" s="80" t="e">
        <f>IF(DI_전체데이터!$AR241="B. 외부미화형",DI_전체데이터!$Z241,NA())</f>
        <v>#N/A</v>
      </c>
      <c r="E240" s="80" t="e">
        <f>IF(DI_전체데이터!$AR241="C. 내부은폐형",DI_전체데이터!$AN241,NA())</f>
        <v>#N/A</v>
      </c>
      <c r="F240" s="80" t="e">
        <f>IF(DI_전체데이터!$AR241="C. 내부은폐형",DI_전체데이터!$Z241,NA())</f>
        <v>#N/A</v>
      </c>
      <c r="G240" s="80" t="e">
        <f>IF(DI_전체데이터!$AR241="D. 균형일치형",DI_전체데이터!$AN241,NA())</f>
        <v>#N/A</v>
      </c>
      <c r="H240" s="80" t="e">
        <f>IF(DI_전체데이터!$AR241="D. 균형일치형",DI_전체데이터!$Z241,NA())</f>
        <v>#N/A</v>
      </c>
      <c r="I240" s="80" t="e">
        <f>IF(DI_전체데이터!$AR241="E. 총체적과소형",DI_전체데이터!$AN241,NA())</f>
        <v>#N/A</v>
      </c>
      <c r="J240" s="80" t="e">
        <f>IF(DI_전체데이터!$AR241="E. 총체적과소형",DI_전체데이터!$Z241,NA())</f>
        <v>#N/A</v>
      </c>
      <c r="K240" s="80" t="e">
        <f>IF(DI_전체데이터!$AR241="F. ESG미성숙",DI_전체데이터!$AN241,NA())</f>
        <v>#N/A</v>
      </c>
      <c r="L240" s="80" t="e">
        <f>IF(DI_전체데이터!$AR241="F. ESG미성숙",DI_전체데이터!$Z241,NA())</f>
        <v>#N/A</v>
      </c>
    </row>
    <row r="241" spans="1:12" x14ac:dyDescent="0.3">
      <c r="A241" s="80" t="e">
        <f>IF(DI_전체데이터!$AR242="A. 총체적과장형",DI_전체데이터!$AN242,NA())</f>
        <v>#N/A</v>
      </c>
      <c r="B241" s="80" t="e">
        <f>IF(DI_전체데이터!$AR242="A. 총체적과장형",DI_전체데이터!$Z242,NA())</f>
        <v>#N/A</v>
      </c>
      <c r="C241" s="80" t="e">
        <f>IF(DI_전체데이터!$AR242="B. 외부미화형",DI_전체데이터!$AN242,NA())</f>
        <v>#N/A</v>
      </c>
      <c r="D241" s="80" t="e">
        <f>IF(DI_전체데이터!$AR242="B. 외부미화형",DI_전체데이터!$Z242,NA())</f>
        <v>#N/A</v>
      </c>
      <c r="E241" s="80" t="e">
        <f>IF(DI_전체데이터!$AR242="C. 내부은폐형",DI_전체데이터!$AN242,NA())</f>
        <v>#N/A</v>
      </c>
      <c r="F241" s="80" t="e">
        <f>IF(DI_전체데이터!$AR242="C. 내부은폐형",DI_전체데이터!$Z242,NA())</f>
        <v>#N/A</v>
      </c>
      <c r="G241" s="80">
        <f>IF(DI_전체데이터!$AR242="D. 균형일치형",DI_전체데이터!$AN242,NA())</f>
        <v>0.28747385488442112</v>
      </c>
      <c r="H241" s="80">
        <f>IF(DI_전체데이터!$AR242="D. 균형일치형",DI_전체데이터!$Z242,NA())</f>
        <v>4.1851851851851851</v>
      </c>
      <c r="I241" s="80" t="e">
        <f>IF(DI_전체데이터!$AR242="E. 총체적과소형",DI_전체데이터!$AN242,NA())</f>
        <v>#N/A</v>
      </c>
      <c r="J241" s="80" t="e">
        <f>IF(DI_전체데이터!$AR242="E. 총체적과소형",DI_전체데이터!$Z242,NA())</f>
        <v>#N/A</v>
      </c>
      <c r="K241" s="80" t="e">
        <f>IF(DI_전체데이터!$AR242="F. ESG미성숙",DI_전체데이터!$AN242,NA())</f>
        <v>#N/A</v>
      </c>
      <c r="L241" s="80" t="e">
        <f>IF(DI_전체데이터!$AR242="F. ESG미성숙",DI_전체데이터!$Z242,NA())</f>
        <v>#N/A</v>
      </c>
    </row>
    <row r="242" spans="1:12" x14ac:dyDescent="0.3">
      <c r="A242" s="80">
        <f>IF(DI_전체데이터!$AR243="A. 총체적과장형",DI_전체데이터!$AN243,NA())</f>
        <v>-2.8495575674888358</v>
      </c>
      <c r="B242" s="80">
        <f>IF(DI_전체데이터!$AR243="A. 총체적과장형",DI_전체데이터!$Z243,NA())</f>
        <v>3.9333333333333331</v>
      </c>
      <c r="C242" s="80" t="e">
        <f>IF(DI_전체데이터!$AR243="B. 외부미화형",DI_전체데이터!$AN243,NA())</f>
        <v>#N/A</v>
      </c>
      <c r="D242" s="80" t="e">
        <f>IF(DI_전체데이터!$AR243="B. 외부미화형",DI_전체데이터!$Z243,NA())</f>
        <v>#N/A</v>
      </c>
      <c r="E242" s="80" t="e">
        <f>IF(DI_전체데이터!$AR243="C. 내부은폐형",DI_전체데이터!$AN243,NA())</f>
        <v>#N/A</v>
      </c>
      <c r="F242" s="80" t="e">
        <f>IF(DI_전체데이터!$AR243="C. 내부은폐형",DI_전체데이터!$Z243,NA())</f>
        <v>#N/A</v>
      </c>
      <c r="G242" s="80" t="e">
        <f>IF(DI_전체데이터!$AR243="D. 균형일치형",DI_전체데이터!$AN243,NA())</f>
        <v>#N/A</v>
      </c>
      <c r="H242" s="80" t="e">
        <f>IF(DI_전체데이터!$AR243="D. 균형일치형",DI_전체데이터!$Z243,NA())</f>
        <v>#N/A</v>
      </c>
      <c r="I242" s="80" t="e">
        <f>IF(DI_전체데이터!$AR243="E. 총체적과소형",DI_전체데이터!$AN243,NA())</f>
        <v>#N/A</v>
      </c>
      <c r="J242" s="80" t="e">
        <f>IF(DI_전체데이터!$AR243="E. 총체적과소형",DI_전체데이터!$Z243,NA())</f>
        <v>#N/A</v>
      </c>
      <c r="K242" s="80" t="e">
        <f>IF(DI_전체데이터!$AR243="F. ESG미성숙",DI_전체데이터!$AN243,NA())</f>
        <v>#N/A</v>
      </c>
      <c r="L242" s="80" t="e">
        <f>IF(DI_전체데이터!$AR243="F. ESG미성숙",DI_전체데이터!$Z243,NA())</f>
        <v>#N/A</v>
      </c>
    </row>
    <row r="243" spans="1:12" x14ac:dyDescent="0.3">
      <c r="A243" s="80" t="e">
        <f>IF(DI_전체데이터!$AR244="A. 총체적과장형",DI_전체데이터!$AN244,NA())</f>
        <v>#N/A</v>
      </c>
      <c r="B243" s="80" t="e">
        <f>IF(DI_전체데이터!$AR244="A. 총체적과장형",DI_전체데이터!$Z244,NA())</f>
        <v>#N/A</v>
      </c>
      <c r="C243" s="80" t="e">
        <f>IF(DI_전체데이터!$AR244="B. 외부미화형",DI_전체데이터!$AN244,NA())</f>
        <v>#N/A</v>
      </c>
      <c r="D243" s="80" t="e">
        <f>IF(DI_전체데이터!$AR244="B. 외부미화형",DI_전체데이터!$Z244,NA())</f>
        <v>#N/A</v>
      </c>
      <c r="E243" s="80" t="e">
        <f>IF(DI_전체데이터!$AR244="C. 내부은폐형",DI_전체데이터!$AN244,NA())</f>
        <v>#N/A</v>
      </c>
      <c r="F243" s="80" t="e">
        <f>IF(DI_전체데이터!$AR244="C. 내부은폐형",DI_전체데이터!$Z244,NA())</f>
        <v>#N/A</v>
      </c>
      <c r="G243" s="80">
        <f>IF(DI_전체데이터!$AR244="D. 균형일치형",DI_전체데이터!$AN244,NA())</f>
        <v>-0.25348520520609341</v>
      </c>
      <c r="H243" s="80">
        <f>IF(DI_전체데이터!$AR244="D. 균형일치형",DI_전체데이터!$Z244,NA())</f>
        <v>4.4000000000000004</v>
      </c>
      <c r="I243" s="80" t="e">
        <f>IF(DI_전체데이터!$AR244="E. 총체적과소형",DI_전체데이터!$AN244,NA())</f>
        <v>#N/A</v>
      </c>
      <c r="J243" s="80" t="e">
        <f>IF(DI_전체데이터!$AR244="E. 총체적과소형",DI_전체데이터!$Z244,NA())</f>
        <v>#N/A</v>
      </c>
      <c r="K243" s="80" t="e">
        <f>IF(DI_전체데이터!$AR244="F. ESG미성숙",DI_전체데이터!$AN244,NA())</f>
        <v>#N/A</v>
      </c>
      <c r="L243" s="80" t="e">
        <f>IF(DI_전체데이터!$AR244="F. ESG미성숙",DI_전체데이터!$Z244,NA())</f>
        <v>#N/A</v>
      </c>
    </row>
    <row r="244" spans="1:12" x14ac:dyDescent="0.3">
      <c r="A244" s="80">
        <f>IF(DI_전체데이터!$AR245="A. 총체적과장형",DI_전체데이터!$AN245,NA())</f>
        <v>-1.036427663672312</v>
      </c>
      <c r="B244" s="80">
        <f>IF(DI_전체데이터!$AR245="A. 총체적과장형",DI_전체데이터!$Z245,NA())</f>
        <v>4.2592592592592604</v>
      </c>
      <c r="C244" s="80" t="e">
        <f>IF(DI_전체데이터!$AR245="B. 외부미화형",DI_전체데이터!$AN245,NA())</f>
        <v>#N/A</v>
      </c>
      <c r="D244" s="80" t="e">
        <f>IF(DI_전체데이터!$AR245="B. 외부미화형",DI_전체데이터!$Z245,NA())</f>
        <v>#N/A</v>
      </c>
      <c r="E244" s="80" t="e">
        <f>IF(DI_전체데이터!$AR245="C. 내부은폐형",DI_전체데이터!$AN245,NA())</f>
        <v>#N/A</v>
      </c>
      <c r="F244" s="80" t="e">
        <f>IF(DI_전체데이터!$AR245="C. 내부은폐형",DI_전체데이터!$Z245,NA())</f>
        <v>#N/A</v>
      </c>
      <c r="G244" s="80" t="e">
        <f>IF(DI_전체데이터!$AR245="D. 균형일치형",DI_전체데이터!$AN245,NA())</f>
        <v>#N/A</v>
      </c>
      <c r="H244" s="80" t="e">
        <f>IF(DI_전체데이터!$AR245="D. 균형일치형",DI_전체데이터!$Z245,NA())</f>
        <v>#N/A</v>
      </c>
      <c r="I244" s="80" t="e">
        <f>IF(DI_전체데이터!$AR245="E. 총체적과소형",DI_전체데이터!$AN245,NA())</f>
        <v>#N/A</v>
      </c>
      <c r="J244" s="80" t="e">
        <f>IF(DI_전체데이터!$AR245="E. 총체적과소형",DI_전체데이터!$Z245,NA())</f>
        <v>#N/A</v>
      </c>
      <c r="K244" s="80" t="e">
        <f>IF(DI_전체데이터!$AR245="F. ESG미성숙",DI_전체데이터!$AN245,NA())</f>
        <v>#N/A</v>
      </c>
      <c r="L244" s="80" t="e">
        <f>IF(DI_전체데이터!$AR245="F. ESG미성숙",DI_전체데이터!$Z245,NA())</f>
        <v>#N/A</v>
      </c>
    </row>
    <row r="245" spans="1:12" x14ac:dyDescent="0.3">
      <c r="A245" s="80">
        <f>IF(DI_전체데이터!$AR246="A. 총체적과장형",DI_전체데이터!$AN246,NA())</f>
        <v>-2.0395049130923431</v>
      </c>
      <c r="B245" s="80">
        <f>IF(DI_전체데이터!$AR246="A. 총체적과장형",DI_전체데이터!$Z246,NA())</f>
        <v>4.0789473684210522</v>
      </c>
      <c r="C245" s="80" t="e">
        <f>IF(DI_전체데이터!$AR246="B. 외부미화형",DI_전체데이터!$AN246,NA())</f>
        <v>#N/A</v>
      </c>
      <c r="D245" s="80" t="e">
        <f>IF(DI_전체데이터!$AR246="B. 외부미화형",DI_전체데이터!$Z246,NA())</f>
        <v>#N/A</v>
      </c>
      <c r="E245" s="80" t="e">
        <f>IF(DI_전체데이터!$AR246="C. 내부은폐형",DI_전체데이터!$AN246,NA())</f>
        <v>#N/A</v>
      </c>
      <c r="F245" s="80" t="e">
        <f>IF(DI_전체데이터!$AR246="C. 내부은폐형",DI_전체데이터!$Z246,NA())</f>
        <v>#N/A</v>
      </c>
      <c r="G245" s="80" t="e">
        <f>IF(DI_전체데이터!$AR246="D. 균형일치형",DI_전체데이터!$AN246,NA())</f>
        <v>#N/A</v>
      </c>
      <c r="H245" s="80" t="e">
        <f>IF(DI_전체데이터!$AR246="D. 균형일치형",DI_전체데이터!$Z246,NA())</f>
        <v>#N/A</v>
      </c>
      <c r="I245" s="80" t="e">
        <f>IF(DI_전체데이터!$AR246="E. 총체적과소형",DI_전체데이터!$AN246,NA())</f>
        <v>#N/A</v>
      </c>
      <c r="J245" s="80" t="e">
        <f>IF(DI_전체데이터!$AR246="E. 총체적과소형",DI_전체데이터!$Z246,NA())</f>
        <v>#N/A</v>
      </c>
      <c r="K245" s="80" t="e">
        <f>IF(DI_전체데이터!$AR246="F. ESG미성숙",DI_전체데이터!$AN246,NA())</f>
        <v>#N/A</v>
      </c>
      <c r="L245" s="80" t="e">
        <f>IF(DI_전체데이터!$AR246="F. ESG미성숙",DI_전체데이터!$Z246,NA())</f>
        <v>#N/A</v>
      </c>
    </row>
    <row r="246" spans="1:12" x14ac:dyDescent="0.3">
      <c r="A246" s="80" t="e">
        <f>IF(DI_전체데이터!$AR247="A. 총체적과장형",DI_전체데이터!$AN247,NA())</f>
        <v>#N/A</v>
      </c>
      <c r="B246" s="80" t="e">
        <f>IF(DI_전체데이터!$AR247="A. 총체적과장형",DI_전체데이터!$Z247,NA())</f>
        <v>#N/A</v>
      </c>
      <c r="C246" s="80" t="e">
        <f>IF(DI_전체데이터!$AR247="B. 외부미화형",DI_전체데이터!$AN247,NA())</f>
        <v>#N/A</v>
      </c>
      <c r="D246" s="80" t="e">
        <f>IF(DI_전체데이터!$AR247="B. 외부미화형",DI_전체데이터!$Z247,NA())</f>
        <v>#N/A</v>
      </c>
      <c r="E246" s="80">
        <f>IF(DI_전체데이터!$AR247="C. 내부은폐형",DI_전체데이터!$AN247,NA())</f>
        <v>-1.4448324088636331</v>
      </c>
      <c r="F246" s="80">
        <f>IF(DI_전체데이터!$AR247="C. 내부은폐형",DI_전체데이터!$Z247,NA())</f>
        <v>3.976744186046512</v>
      </c>
      <c r="G246" s="80" t="e">
        <f>IF(DI_전체데이터!$AR247="D. 균형일치형",DI_전체데이터!$AN247,NA())</f>
        <v>#N/A</v>
      </c>
      <c r="H246" s="80" t="e">
        <f>IF(DI_전체데이터!$AR247="D. 균형일치형",DI_전체데이터!$Z247,NA())</f>
        <v>#N/A</v>
      </c>
      <c r="I246" s="80" t="e">
        <f>IF(DI_전체데이터!$AR247="E. 총체적과소형",DI_전체데이터!$AN247,NA())</f>
        <v>#N/A</v>
      </c>
      <c r="J246" s="80" t="e">
        <f>IF(DI_전체데이터!$AR247="E. 총체적과소형",DI_전체데이터!$Z247,NA())</f>
        <v>#N/A</v>
      </c>
      <c r="K246" s="80" t="e">
        <f>IF(DI_전체데이터!$AR247="F. ESG미성숙",DI_전체데이터!$AN247,NA())</f>
        <v>#N/A</v>
      </c>
      <c r="L246" s="80" t="e">
        <f>IF(DI_전체데이터!$AR247="F. ESG미성숙",DI_전체데이터!$Z247,NA())</f>
        <v>#N/A</v>
      </c>
    </row>
    <row r="247" spans="1:12" x14ac:dyDescent="0.3">
      <c r="A247" s="80">
        <f>IF(DI_전체데이터!$AR248="A. 총체적과장형",DI_전체데이터!$AN248,NA())</f>
        <v>-0.92734290143185949</v>
      </c>
      <c r="B247" s="80">
        <f>IF(DI_전체데이터!$AR248="A. 총체적과장형",DI_전체데이터!$Z248,NA())</f>
        <v>4.0697674418604652</v>
      </c>
      <c r="C247" s="80" t="e">
        <f>IF(DI_전체데이터!$AR248="B. 외부미화형",DI_전체데이터!$AN248,NA())</f>
        <v>#N/A</v>
      </c>
      <c r="D247" s="80" t="e">
        <f>IF(DI_전체데이터!$AR248="B. 외부미화형",DI_전체데이터!$Z248,NA())</f>
        <v>#N/A</v>
      </c>
      <c r="E247" s="80" t="e">
        <f>IF(DI_전체데이터!$AR248="C. 내부은폐형",DI_전체데이터!$AN248,NA())</f>
        <v>#N/A</v>
      </c>
      <c r="F247" s="80" t="e">
        <f>IF(DI_전체데이터!$AR248="C. 내부은폐형",DI_전체데이터!$Z248,NA())</f>
        <v>#N/A</v>
      </c>
      <c r="G247" s="80" t="e">
        <f>IF(DI_전체데이터!$AR248="D. 균형일치형",DI_전체데이터!$AN248,NA())</f>
        <v>#N/A</v>
      </c>
      <c r="H247" s="80" t="e">
        <f>IF(DI_전체데이터!$AR248="D. 균형일치형",DI_전체데이터!$Z248,NA())</f>
        <v>#N/A</v>
      </c>
      <c r="I247" s="80" t="e">
        <f>IF(DI_전체데이터!$AR248="E. 총체적과소형",DI_전체데이터!$AN248,NA())</f>
        <v>#N/A</v>
      </c>
      <c r="J247" s="80" t="e">
        <f>IF(DI_전체데이터!$AR248="E. 총체적과소형",DI_전체데이터!$Z248,NA())</f>
        <v>#N/A</v>
      </c>
      <c r="K247" s="80" t="e">
        <f>IF(DI_전체데이터!$AR248="F. ESG미성숙",DI_전체데이터!$AN248,NA())</f>
        <v>#N/A</v>
      </c>
      <c r="L247" s="80" t="e">
        <f>IF(DI_전체데이터!$AR248="F. ESG미성숙",DI_전체데이터!$Z248,NA())</f>
        <v>#N/A</v>
      </c>
    </row>
    <row r="248" spans="1:12" x14ac:dyDescent="0.3">
      <c r="A248" s="80">
        <f>IF(DI_전체데이터!$AR249="A. 총체적과장형",DI_전체데이터!$AN249,NA())</f>
        <v>-0.38829133119042597</v>
      </c>
      <c r="B248" s="80">
        <f>IF(DI_전체데이터!$AR249="A. 총체적과장형",DI_전체데이터!$Z249,NA())</f>
        <v>4.166666666666667</v>
      </c>
      <c r="C248" s="80" t="e">
        <f>IF(DI_전체데이터!$AR249="B. 외부미화형",DI_전체데이터!$AN249,NA())</f>
        <v>#N/A</v>
      </c>
      <c r="D248" s="80" t="e">
        <f>IF(DI_전체데이터!$AR249="B. 외부미화형",DI_전체데이터!$Z249,NA())</f>
        <v>#N/A</v>
      </c>
      <c r="E248" s="80" t="e">
        <f>IF(DI_전체데이터!$AR249="C. 내부은폐형",DI_전체데이터!$AN249,NA())</f>
        <v>#N/A</v>
      </c>
      <c r="F248" s="80" t="e">
        <f>IF(DI_전체데이터!$AR249="C. 내부은폐형",DI_전체데이터!$Z249,NA())</f>
        <v>#N/A</v>
      </c>
      <c r="G248" s="80" t="e">
        <f>IF(DI_전체데이터!$AR249="D. 균형일치형",DI_전체데이터!$AN249,NA())</f>
        <v>#N/A</v>
      </c>
      <c r="H248" s="80" t="e">
        <f>IF(DI_전체데이터!$AR249="D. 균형일치형",DI_전체데이터!$Z249,NA())</f>
        <v>#N/A</v>
      </c>
      <c r="I248" s="80" t="e">
        <f>IF(DI_전체데이터!$AR249="E. 총체적과소형",DI_전체데이터!$AN249,NA())</f>
        <v>#N/A</v>
      </c>
      <c r="J248" s="80" t="e">
        <f>IF(DI_전체데이터!$AR249="E. 총체적과소형",DI_전체데이터!$Z249,NA())</f>
        <v>#N/A</v>
      </c>
      <c r="K248" s="80" t="e">
        <f>IF(DI_전체데이터!$AR249="F. ESG미성숙",DI_전체데이터!$AN249,NA())</f>
        <v>#N/A</v>
      </c>
      <c r="L248" s="80" t="e">
        <f>IF(DI_전체데이터!$AR249="F. ESG미성숙",DI_전체데이터!$Z249,NA())</f>
        <v>#N/A</v>
      </c>
    </row>
    <row r="249" spans="1:12" x14ac:dyDescent="0.3">
      <c r="A249" s="80">
        <f>IF(DI_전체데이터!$AR250="A. 총체적과장형",DI_전체데이터!$AN250,NA())</f>
        <v>-1.9335724992158678</v>
      </c>
      <c r="B249" s="80">
        <f>IF(DI_전체데이터!$AR250="A. 총체적과장형",DI_전체데이터!$Z250,NA())</f>
        <v>3.8888888888888888</v>
      </c>
      <c r="C249" s="80" t="e">
        <f>IF(DI_전체데이터!$AR250="B. 외부미화형",DI_전체데이터!$AN250,NA())</f>
        <v>#N/A</v>
      </c>
      <c r="D249" s="80" t="e">
        <f>IF(DI_전체데이터!$AR250="B. 외부미화형",DI_전체데이터!$Z250,NA())</f>
        <v>#N/A</v>
      </c>
      <c r="E249" s="80" t="e">
        <f>IF(DI_전체데이터!$AR250="C. 내부은폐형",DI_전체데이터!$AN250,NA())</f>
        <v>#N/A</v>
      </c>
      <c r="F249" s="80" t="e">
        <f>IF(DI_전체데이터!$AR250="C. 내부은폐형",DI_전체데이터!$Z250,NA())</f>
        <v>#N/A</v>
      </c>
      <c r="G249" s="80" t="e">
        <f>IF(DI_전체데이터!$AR250="D. 균형일치형",DI_전체데이터!$AN250,NA())</f>
        <v>#N/A</v>
      </c>
      <c r="H249" s="80" t="e">
        <f>IF(DI_전체데이터!$AR250="D. 균형일치형",DI_전체데이터!$Z250,NA())</f>
        <v>#N/A</v>
      </c>
      <c r="I249" s="80" t="e">
        <f>IF(DI_전체데이터!$AR250="E. 총체적과소형",DI_전체데이터!$AN250,NA())</f>
        <v>#N/A</v>
      </c>
      <c r="J249" s="80" t="e">
        <f>IF(DI_전체데이터!$AR250="E. 총체적과소형",DI_전체데이터!$Z250,NA())</f>
        <v>#N/A</v>
      </c>
      <c r="K249" s="80" t="e">
        <f>IF(DI_전체데이터!$AR250="F. ESG미성숙",DI_전체데이터!$AN250,NA())</f>
        <v>#N/A</v>
      </c>
      <c r="L249" s="80" t="e">
        <f>IF(DI_전체데이터!$AR250="F. ESG미성숙",DI_전체데이터!$Z250,NA())</f>
        <v>#N/A</v>
      </c>
    </row>
    <row r="250" spans="1:12" x14ac:dyDescent="0.3">
      <c r="A250" s="80">
        <f>IF(DI_전체데이터!$AR251="A. 총체적과장형",DI_전체데이터!$AN251,NA())</f>
        <v>-1.7250956942930731</v>
      </c>
      <c r="B250" s="80">
        <f>IF(DI_전체데이터!$AR251="A. 총체적과장형",DI_전체데이터!$Z251,NA())</f>
        <v>4.0476190476190483</v>
      </c>
      <c r="C250" s="80" t="e">
        <f>IF(DI_전체데이터!$AR251="B. 외부미화형",DI_전체데이터!$AN251,NA())</f>
        <v>#N/A</v>
      </c>
      <c r="D250" s="80" t="e">
        <f>IF(DI_전체데이터!$AR251="B. 외부미화형",DI_전체데이터!$Z251,NA())</f>
        <v>#N/A</v>
      </c>
      <c r="E250" s="80" t="e">
        <f>IF(DI_전체데이터!$AR251="C. 내부은폐형",DI_전체데이터!$AN251,NA())</f>
        <v>#N/A</v>
      </c>
      <c r="F250" s="80" t="e">
        <f>IF(DI_전체데이터!$AR251="C. 내부은폐형",DI_전체데이터!$Z251,NA())</f>
        <v>#N/A</v>
      </c>
      <c r="G250" s="80" t="e">
        <f>IF(DI_전체데이터!$AR251="D. 균형일치형",DI_전체데이터!$AN251,NA())</f>
        <v>#N/A</v>
      </c>
      <c r="H250" s="80" t="e">
        <f>IF(DI_전체데이터!$AR251="D. 균형일치형",DI_전체데이터!$Z251,NA())</f>
        <v>#N/A</v>
      </c>
      <c r="I250" s="80" t="e">
        <f>IF(DI_전체데이터!$AR251="E. 총체적과소형",DI_전체데이터!$AN251,NA())</f>
        <v>#N/A</v>
      </c>
      <c r="J250" s="80" t="e">
        <f>IF(DI_전체데이터!$AR251="E. 총체적과소형",DI_전체데이터!$Z251,NA())</f>
        <v>#N/A</v>
      </c>
      <c r="K250" s="80" t="e">
        <f>IF(DI_전체데이터!$AR251="F. ESG미성숙",DI_전체데이터!$AN251,NA())</f>
        <v>#N/A</v>
      </c>
      <c r="L250" s="80" t="e">
        <f>IF(DI_전체데이터!$AR251="F. ESG미성숙",DI_전체데이터!$Z251,NA())</f>
        <v>#N/A</v>
      </c>
    </row>
    <row r="251" spans="1:12" x14ac:dyDescent="0.3">
      <c r="A251" s="80">
        <f>IF(DI_전체데이터!$AR252="A. 총체적과장형",DI_전체데이터!$AN252,NA())</f>
        <v>-2.1694530439925583</v>
      </c>
      <c r="B251" s="80">
        <f>IF(DI_전체데이터!$AR252="A. 총체적과장형",DI_전체데이터!$Z252,NA())</f>
        <v>3.967741935483871</v>
      </c>
      <c r="C251" s="80" t="e">
        <f>IF(DI_전체데이터!$AR252="B. 외부미화형",DI_전체데이터!$AN252,NA())</f>
        <v>#N/A</v>
      </c>
      <c r="D251" s="80" t="e">
        <f>IF(DI_전체데이터!$AR252="B. 외부미화형",DI_전체데이터!$Z252,NA())</f>
        <v>#N/A</v>
      </c>
      <c r="E251" s="80" t="e">
        <f>IF(DI_전체데이터!$AR252="C. 내부은폐형",DI_전체데이터!$AN252,NA())</f>
        <v>#N/A</v>
      </c>
      <c r="F251" s="80" t="e">
        <f>IF(DI_전체데이터!$AR252="C. 내부은폐형",DI_전체데이터!$Z252,NA())</f>
        <v>#N/A</v>
      </c>
      <c r="G251" s="80" t="e">
        <f>IF(DI_전체데이터!$AR252="D. 균형일치형",DI_전체데이터!$AN252,NA())</f>
        <v>#N/A</v>
      </c>
      <c r="H251" s="80" t="e">
        <f>IF(DI_전체데이터!$AR252="D. 균형일치형",DI_전체데이터!$Z252,NA())</f>
        <v>#N/A</v>
      </c>
      <c r="I251" s="80" t="e">
        <f>IF(DI_전체데이터!$AR252="E. 총체적과소형",DI_전체데이터!$AN252,NA())</f>
        <v>#N/A</v>
      </c>
      <c r="J251" s="80" t="e">
        <f>IF(DI_전체데이터!$AR252="E. 총체적과소형",DI_전체데이터!$Z252,NA())</f>
        <v>#N/A</v>
      </c>
      <c r="K251" s="80" t="e">
        <f>IF(DI_전체데이터!$AR252="F. ESG미성숙",DI_전체데이터!$AN252,NA())</f>
        <v>#N/A</v>
      </c>
      <c r="L251" s="80" t="e">
        <f>IF(DI_전체데이터!$AR252="F. ESG미성숙",DI_전체데이터!$Z252,NA())</f>
        <v>#N/A</v>
      </c>
    </row>
    <row r="252" spans="1:12" x14ac:dyDescent="0.3">
      <c r="A252" s="80" t="e">
        <f>IF(DI_전체데이터!$AR253="A. 총체적과장형",DI_전체데이터!$AN253,NA())</f>
        <v>#N/A</v>
      </c>
      <c r="B252" s="80" t="e">
        <f>IF(DI_전체데이터!$AR253="A. 총체적과장형",DI_전체데이터!$Z253,NA())</f>
        <v>#N/A</v>
      </c>
      <c r="C252" s="80">
        <f>IF(DI_전체데이터!$AR253="B. 외부미화형",DI_전체데이터!$AN253,NA())</f>
        <v>0.37006474651024468</v>
      </c>
      <c r="D252" s="80">
        <f>IF(DI_전체데이터!$AR253="B. 외부미화형",DI_전체데이터!$Z253,NA())</f>
        <v>4.4242424242424239</v>
      </c>
      <c r="E252" s="80" t="e">
        <f>IF(DI_전체데이터!$AR253="C. 내부은폐형",DI_전체데이터!$AN253,NA())</f>
        <v>#N/A</v>
      </c>
      <c r="F252" s="80" t="e">
        <f>IF(DI_전체데이터!$AR253="C. 내부은폐형",DI_전체데이터!$Z253,NA())</f>
        <v>#N/A</v>
      </c>
      <c r="G252" s="80" t="e">
        <f>IF(DI_전체데이터!$AR253="D. 균형일치형",DI_전체데이터!$AN253,NA())</f>
        <v>#N/A</v>
      </c>
      <c r="H252" s="80" t="e">
        <f>IF(DI_전체데이터!$AR253="D. 균형일치형",DI_전체데이터!$Z253,NA())</f>
        <v>#N/A</v>
      </c>
      <c r="I252" s="80" t="e">
        <f>IF(DI_전체데이터!$AR253="E. 총체적과소형",DI_전체데이터!$AN253,NA())</f>
        <v>#N/A</v>
      </c>
      <c r="J252" s="80" t="e">
        <f>IF(DI_전체데이터!$AR253="E. 총체적과소형",DI_전체데이터!$Z253,NA())</f>
        <v>#N/A</v>
      </c>
      <c r="K252" s="80" t="e">
        <f>IF(DI_전체데이터!$AR253="F. ESG미성숙",DI_전체데이터!$AN253,NA())</f>
        <v>#N/A</v>
      </c>
      <c r="L252" s="80" t="e">
        <f>IF(DI_전체데이터!$AR253="F. ESG미성숙",DI_전체데이터!$Z253,NA())</f>
        <v>#N/A</v>
      </c>
    </row>
    <row r="253" spans="1:12" x14ac:dyDescent="0.3">
      <c r="A253" s="80">
        <f>IF(DI_전체데이터!$AR254="A. 총체적과장형",DI_전체데이터!$AN254,NA())</f>
        <v>-2.2487457910990409</v>
      </c>
      <c r="B253" s="80">
        <f>IF(DI_전체데이터!$AR254="A. 총체적과장형",DI_전체데이터!$Z254,NA())</f>
        <v>3.9534883720930232</v>
      </c>
      <c r="C253" s="80" t="e">
        <f>IF(DI_전체데이터!$AR254="B. 외부미화형",DI_전체데이터!$AN254,NA())</f>
        <v>#N/A</v>
      </c>
      <c r="D253" s="80" t="e">
        <f>IF(DI_전체데이터!$AR254="B. 외부미화형",DI_전체데이터!$Z254,NA())</f>
        <v>#N/A</v>
      </c>
      <c r="E253" s="80" t="e">
        <f>IF(DI_전체데이터!$AR254="C. 내부은폐형",DI_전체데이터!$AN254,NA())</f>
        <v>#N/A</v>
      </c>
      <c r="F253" s="80" t="e">
        <f>IF(DI_전체데이터!$AR254="C. 내부은폐형",DI_전체데이터!$Z254,NA())</f>
        <v>#N/A</v>
      </c>
      <c r="G253" s="80" t="e">
        <f>IF(DI_전체데이터!$AR254="D. 균형일치형",DI_전체데이터!$AN254,NA())</f>
        <v>#N/A</v>
      </c>
      <c r="H253" s="80" t="e">
        <f>IF(DI_전체데이터!$AR254="D. 균형일치형",DI_전체데이터!$Z254,NA())</f>
        <v>#N/A</v>
      </c>
      <c r="I253" s="80" t="e">
        <f>IF(DI_전체데이터!$AR254="E. 총체적과소형",DI_전체데이터!$AN254,NA())</f>
        <v>#N/A</v>
      </c>
      <c r="J253" s="80" t="e">
        <f>IF(DI_전체데이터!$AR254="E. 총체적과소형",DI_전체데이터!$Z254,NA())</f>
        <v>#N/A</v>
      </c>
      <c r="K253" s="80" t="e">
        <f>IF(DI_전체데이터!$AR254="F. ESG미성숙",DI_전체데이터!$AN254,NA())</f>
        <v>#N/A</v>
      </c>
      <c r="L253" s="80" t="e">
        <f>IF(DI_전체데이터!$AR254="F. ESG미성숙",DI_전체데이터!$Z254,NA())</f>
        <v>#N/A</v>
      </c>
    </row>
    <row r="254" spans="1:12" x14ac:dyDescent="0.3">
      <c r="A254" s="80">
        <f>IF(DI_전체데이터!$AR255="A. 총체적과장형",DI_전체데이터!$AN255,NA())</f>
        <v>-1.1710539103788717</v>
      </c>
      <c r="B254" s="80">
        <f>IF(DI_전체데이터!$AR255="A. 총체적과장형",DI_전체데이터!$Z255,NA())</f>
        <v>2.545454545454545</v>
      </c>
      <c r="C254" s="80" t="e">
        <f>IF(DI_전체데이터!$AR255="B. 외부미화형",DI_전체데이터!$AN255,NA())</f>
        <v>#N/A</v>
      </c>
      <c r="D254" s="80" t="e">
        <f>IF(DI_전체데이터!$AR255="B. 외부미화형",DI_전체데이터!$Z255,NA())</f>
        <v>#N/A</v>
      </c>
      <c r="E254" s="80" t="e">
        <f>IF(DI_전체데이터!$AR255="C. 내부은폐형",DI_전체데이터!$AN255,NA())</f>
        <v>#N/A</v>
      </c>
      <c r="F254" s="80" t="e">
        <f>IF(DI_전체데이터!$AR255="C. 내부은폐형",DI_전체데이터!$Z255,NA())</f>
        <v>#N/A</v>
      </c>
      <c r="G254" s="80" t="e">
        <f>IF(DI_전체데이터!$AR255="D. 균형일치형",DI_전체데이터!$AN255,NA())</f>
        <v>#N/A</v>
      </c>
      <c r="H254" s="80" t="e">
        <f>IF(DI_전체데이터!$AR255="D. 균형일치형",DI_전체데이터!$Z255,NA())</f>
        <v>#N/A</v>
      </c>
      <c r="I254" s="80" t="e">
        <f>IF(DI_전체데이터!$AR255="E. 총체적과소형",DI_전체데이터!$AN255,NA())</f>
        <v>#N/A</v>
      </c>
      <c r="J254" s="80" t="e">
        <f>IF(DI_전체데이터!$AR255="E. 총체적과소형",DI_전체데이터!$Z255,NA())</f>
        <v>#N/A</v>
      </c>
      <c r="K254" s="80" t="e">
        <f>IF(DI_전체데이터!$AR255="F. ESG미성숙",DI_전체데이터!$AN255,NA())</f>
        <v>#N/A</v>
      </c>
      <c r="L254" s="80" t="e">
        <f>IF(DI_전체데이터!$AR255="F. ESG미성숙",DI_전체데이터!$Z255,NA())</f>
        <v>#N/A</v>
      </c>
    </row>
    <row r="255" spans="1:12" x14ac:dyDescent="0.3">
      <c r="A255" s="80" t="e">
        <f>IF(DI_전체데이터!$AR256="A. 총체적과장형",DI_전체데이터!$AN256,NA())</f>
        <v>#N/A</v>
      </c>
      <c r="B255" s="80" t="e">
        <f>IF(DI_전체데이터!$AR256="A. 총체적과장형",DI_전체데이터!$Z256,NA())</f>
        <v>#N/A</v>
      </c>
      <c r="C255" s="80">
        <f>IF(DI_전체데이터!$AR256="B. 외부미화형",DI_전체데이터!$AN256,NA())</f>
        <v>1.3428724086406041</v>
      </c>
      <c r="D255" s="80">
        <f>IF(DI_전체데이터!$AR256="B. 외부미화형",DI_전체데이터!$Z256,NA())</f>
        <v>3.3157894736842111</v>
      </c>
      <c r="E255" s="80" t="e">
        <f>IF(DI_전체데이터!$AR256="C. 내부은폐형",DI_전체데이터!$AN256,NA())</f>
        <v>#N/A</v>
      </c>
      <c r="F255" s="80" t="e">
        <f>IF(DI_전체데이터!$AR256="C. 내부은폐형",DI_전체데이터!$Z256,NA())</f>
        <v>#N/A</v>
      </c>
      <c r="G255" s="80" t="e">
        <f>IF(DI_전체데이터!$AR256="D. 균형일치형",DI_전체데이터!$AN256,NA())</f>
        <v>#N/A</v>
      </c>
      <c r="H255" s="80" t="e">
        <f>IF(DI_전체데이터!$AR256="D. 균형일치형",DI_전체데이터!$Z256,NA())</f>
        <v>#N/A</v>
      </c>
      <c r="I255" s="80" t="e">
        <f>IF(DI_전체데이터!$AR256="E. 총체적과소형",DI_전체데이터!$AN256,NA())</f>
        <v>#N/A</v>
      </c>
      <c r="J255" s="80" t="e">
        <f>IF(DI_전체데이터!$AR256="E. 총체적과소형",DI_전체데이터!$Z256,NA())</f>
        <v>#N/A</v>
      </c>
      <c r="K255" s="80" t="e">
        <f>IF(DI_전체데이터!$AR256="F. ESG미성숙",DI_전체데이터!$AN256,NA())</f>
        <v>#N/A</v>
      </c>
      <c r="L255" s="80" t="e">
        <f>IF(DI_전체데이터!$AR256="F. ESG미성숙",DI_전체데이터!$Z256,NA())</f>
        <v>#N/A</v>
      </c>
    </row>
    <row r="256" spans="1:12" x14ac:dyDescent="0.3">
      <c r="A256" s="80" t="e">
        <f>IF(DI_전체데이터!$AR257="A. 총체적과장형",DI_전체데이터!$AN257,NA())</f>
        <v>#N/A</v>
      </c>
      <c r="B256" s="80" t="e">
        <f>IF(DI_전체데이터!$AR257="A. 총체적과장형",DI_전체데이터!$Z257,NA())</f>
        <v>#N/A</v>
      </c>
      <c r="C256" s="80" t="e">
        <f>IF(DI_전체데이터!$AR257="B. 외부미화형",DI_전체데이터!$AN257,NA())</f>
        <v>#N/A</v>
      </c>
      <c r="D256" s="80" t="e">
        <f>IF(DI_전체데이터!$AR257="B. 외부미화형",DI_전체데이터!$Z257,NA())</f>
        <v>#N/A</v>
      </c>
      <c r="E256" s="80" t="e">
        <f>IF(DI_전체데이터!$AR257="C. 내부은폐형",DI_전체데이터!$AN257,NA())</f>
        <v>#N/A</v>
      </c>
      <c r="F256" s="80" t="e">
        <f>IF(DI_전체데이터!$AR257="C. 내부은폐형",DI_전체데이터!$Z257,NA())</f>
        <v>#N/A</v>
      </c>
      <c r="G256" s="80">
        <f>IF(DI_전체데이터!$AR257="D. 균형일치형",DI_전체데이터!$AN257,NA())</f>
        <v>-0.18974583458388367</v>
      </c>
      <c r="H256" s="80">
        <f>IF(DI_전체데이터!$AR257="D. 균형일치형",DI_전체데이터!$Z257,NA())</f>
        <v>2.8461538461538458</v>
      </c>
      <c r="I256" s="80" t="e">
        <f>IF(DI_전체데이터!$AR257="E. 총체적과소형",DI_전체데이터!$AN257,NA())</f>
        <v>#N/A</v>
      </c>
      <c r="J256" s="80" t="e">
        <f>IF(DI_전체데이터!$AR257="E. 총체적과소형",DI_전체데이터!$Z257,NA())</f>
        <v>#N/A</v>
      </c>
      <c r="K256" s="80" t="e">
        <f>IF(DI_전체데이터!$AR257="F. ESG미성숙",DI_전체데이터!$AN257,NA())</f>
        <v>#N/A</v>
      </c>
      <c r="L256" s="80" t="e">
        <f>IF(DI_전체데이터!$AR257="F. ESG미성숙",DI_전체데이터!$Z257,NA())</f>
        <v>#N/A</v>
      </c>
    </row>
    <row r="257" spans="1:12" x14ac:dyDescent="0.3">
      <c r="A257" s="80" t="e">
        <f>IF(DI_전체데이터!$AR258="A. 총체적과장형",DI_전체데이터!$AN258,NA())</f>
        <v>#N/A</v>
      </c>
      <c r="B257" s="80" t="e">
        <f>IF(DI_전체데이터!$AR258="A. 총체적과장형",DI_전체데이터!$Z258,NA())</f>
        <v>#N/A</v>
      </c>
      <c r="C257" s="80" t="e">
        <f>IF(DI_전체데이터!$AR258="B. 외부미화형",DI_전체데이터!$AN258,NA())</f>
        <v>#N/A</v>
      </c>
      <c r="D257" s="80" t="e">
        <f>IF(DI_전체데이터!$AR258="B. 외부미화형",DI_전체데이터!$Z258,NA())</f>
        <v>#N/A</v>
      </c>
      <c r="E257" s="80" t="e">
        <f>IF(DI_전체데이터!$AR258="C. 내부은폐형",DI_전체데이터!$AN258,NA())</f>
        <v>#N/A</v>
      </c>
      <c r="F257" s="80" t="e">
        <f>IF(DI_전체데이터!$AR258="C. 내부은폐형",DI_전체데이터!$Z258,NA())</f>
        <v>#N/A</v>
      </c>
      <c r="G257" s="80">
        <f>IF(DI_전체데이터!$AR258="D. 균형일치형",DI_전체데이터!$AN258,NA())</f>
        <v>-0.29957246515977509</v>
      </c>
      <c r="H257" s="80">
        <f>IF(DI_전체데이터!$AR258="D. 균형일치형",DI_전체데이터!$Z258,NA())</f>
        <v>2.8125</v>
      </c>
      <c r="I257" s="80" t="e">
        <f>IF(DI_전체데이터!$AR258="E. 총체적과소형",DI_전체데이터!$AN258,NA())</f>
        <v>#N/A</v>
      </c>
      <c r="J257" s="80" t="e">
        <f>IF(DI_전체데이터!$AR258="E. 총체적과소형",DI_전체데이터!$Z258,NA())</f>
        <v>#N/A</v>
      </c>
      <c r="K257" s="80" t="e">
        <f>IF(DI_전체데이터!$AR258="F. ESG미성숙",DI_전체데이터!$AN258,NA())</f>
        <v>#N/A</v>
      </c>
      <c r="L257" s="80" t="e">
        <f>IF(DI_전체데이터!$AR258="F. ESG미성숙",DI_전체데이터!$Z258,NA())</f>
        <v>#N/A</v>
      </c>
    </row>
    <row r="258" spans="1:12" x14ac:dyDescent="0.3">
      <c r="A258" s="80" t="e">
        <f>IF(DI_전체데이터!$AR259="A. 총체적과장형",DI_전체데이터!$AN259,NA())</f>
        <v>#N/A</v>
      </c>
      <c r="B258" s="80" t="e">
        <f>IF(DI_전체데이터!$AR259="A. 총체적과장형",DI_전체데이터!$Z259,NA())</f>
        <v>#N/A</v>
      </c>
      <c r="C258" s="80">
        <f>IF(DI_전체데이터!$AR259="B. 외부미화형",DI_전체데이터!$AN259,NA())</f>
        <v>1.0736464422679868</v>
      </c>
      <c r="D258" s="80">
        <f>IF(DI_전체데이터!$AR259="B. 외부미화형",DI_전체데이터!$Z259,NA())</f>
        <v>3.416666666666667</v>
      </c>
      <c r="E258" s="80" t="e">
        <f>IF(DI_전체데이터!$AR259="C. 내부은폐형",DI_전체데이터!$AN259,NA())</f>
        <v>#N/A</v>
      </c>
      <c r="F258" s="80" t="e">
        <f>IF(DI_전체데이터!$AR259="C. 내부은폐형",DI_전체데이터!$Z259,NA())</f>
        <v>#N/A</v>
      </c>
      <c r="G258" s="80" t="e">
        <f>IF(DI_전체데이터!$AR259="D. 균형일치형",DI_전체데이터!$AN259,NA())</f>
        <v>#N/A</v>
      </c>
      <c r="H258" s="80" t="e">
        <f>IF(DI_전체데이터!$AR259="D. 균형일치형",DI_전체데이터!$Z259,NA())</f>
        <v>#N/A</v>
      </c>
      <c r="I258" s="80" t="e">
        <f>IF(DI_전체데이터!$AR259="E. 총체적과소형",DI_전체데이터!$AN259,NA())</f>
        <v>#N/A</v>
      </c>
      <c r="J258" s="80" t="e">
        <f>IF(DI_전체데이터!$AR259="E. 총체적과소형",DI_전체데이터!$Z259,NA())</f>
        <v>#N/A</v>
      </c>
      <c r="K258" s="80" t="e">
        <f>IF(DI_전체데이터!$AR259="F. ESG미성숙",DI_전체데이터!$AN259,NA())</f>
        <v>#N/A</v>
      </c>
      <c r="L258" s="80" t="e">
        <f>IF(DI_전체데이터!$AR259="F. ESG미성숙",DI_전체데이터!$Z259,NA())</f>
        <v>#N/A</v>
      </c>
    </row>
    <row r="259" spans="1:12" x14ac:dyDescent="0.3">
      <c r="A259" s="80">
        <f>IF(DI_전체데이터!$AR260="A. 총체적과장형",DI_전체데이터!$AN260,NA())</f>
        <v>-0.93879581704646409</v>
      </c>
      <c r="B259" s="80">
        <f>IF(DI_전체데이터!$AR260="A. 총체적과장형",DI_전체데이터!$Z260,NA())</f>
        <v>2.8</v>
      </c>
      <c r="C259" s="80" t="e">
        <f>IF(DI_전체데이터!$AR260="B. 외부미화형",DI_전체데이터!$AN260,NA())</f>
        <v>#N/A</v>
      </c>
      <c r="D259" s="80" t="e">
        <f>IF(DI_전체데이터!$AR260="B. 외부미화형",DI_전체데이터!$Z260,NA())</f>
        <v>#N/A</v>
      </c>
      <c r="E259" s="80" t="e">
        <f>IF(DI_전체데이터!$AR260="C. 내부은폐형",DI_전체데이터!$AN260,NA())</f>
        <v>#N/A</v>
      </c>
      <c r="F259" s="80" t="e">
        <f>IF(DI_전체데이터!$AR260="C. 내부은폐형",DI_전체데이터!$Z260,NA())</f>
        <v>#N/A</v>
      </c>
      <c r="G259" s="80" t="e">
        <f>IF(DI_전체데이터!$AR260="D. 균형일치형",DI_전체데이터!$AN260,NA())</f>
        <v>#N/A</v>
      </c>
      <c r="H259" s="80" t="e">
        <f>IF(DI_전체데이터!$AR260="D. 균형일치형",DI_전체데이터!$Z260,NA())</f>
        <v>#N/A</v>
      </c>
      <c r="I259" s="80" t="e">
        <f>IF(DI_전체데이터!$AR260="E. 총체적과소형",DI_전체데이터!$AN260,NA())</f>
        <v>#N/A</v>
      </c>
      <c r="J259" s="80" t="e">
        <f>IF(DI_전체데이터!$AR260="E. 총체적과소형",DI_전체데이터!$Z260,NA())</f>
        <v>#N/A</v>
      </c>
      <c r="K259" s="80" t="e">
        <f>IF(DI_전체데이터!$AR260="F. ESG미성숙",DI_전체데이터!$AN260,NA())</f>
        <v>#N/A</v>
      </c>
      <c r="L259" s="80" t="e">
        <f>IF(DI_전체데이터!$AR260="F. ESG미성숙",DI_전체데이터!$Z260,NA())</f>
        <v>#N/A</v>
      </c>
    </row>
    <row r="260" spans="1:12" x14ac:dyDescent="0.3">
      <c r="A260" s="80">
        <f>IF(DI_전체데이터!$AR261="A. 총체적과장형",DI_전체데이터!$AN261,NA())</f>
        <v>-2.5454025271852361</v>
      </c>
      <c r="B260" s="80">
        <f>IF(DI_전체데이터!$AR261="A. 총체적과장형",DI_전체데이터!$Z261,NA())</f>
        <v>2.307692307692307</v>
      </c>
      <c r="C260" s="80" t="e">
        <f>IF(DI_전체데이터!$AR261="B. 외부미화형",DI_전체데이터!$AN261,NA())</f>
        <v>#N/A</v>
      </c>
      <c r="D260" s="80" t="e">
        <f>IF(DI_전체데이터!$AR261="B. 외부미화형",DI_전체데이터!$Z261,NA())</f>
        <v>#N/A</v>
      </c>
      <c r="E260" s="80" t="e">
        <f>IF(DI_전체데이터!$AR261="C. 내부은폐형",DI_전체데이터!$AN261,NA())</f>
        <v>#N/A</v>
      </c>
      <c r="F260" s="80" t="e">
        <f>IF(DI_전체데이터!$AR261="C. 내부은폐형",DI_전체데이터!$Z261,NA())</f>
        <v>#N/A</v>
      </c>
      <c r="G260" s="80" t="e">
        <f>IF(DI_전체데이터!$AR261="D. 균형일치형",DI_전체데이터!$AN261,NA())</f>
        <v>#N/A</v>
      </c>
      <c r="H260" s="80" t="e">
        <f>IF(DI_전체데이터!$AR261="D. 균형일치형",DI_전체데이터!$Z261,NA())</f>
        <v>#N/A</v>
      </c>
      <c r="I260" s="80" t="e">
        <f>IF(DI_전체데이터!$AR261="E. 총체적과소형",DI_전체데이터!$AN261,NA())</f>
        <v>#N/A</v>
      </c>
      <c r="J260" s="80" t="e">
        <f>IF(DI_전체데이터!$AR261="E. 총체적과소형",DI_전체데이터!$Z261,NA())</f>
        <v>#N/A</v>
      </c>
      <c r="K260" s="80" t="e">
        <f>IF(DI_전체데이터!$AR261="F. ESG미성숙",DI_전체데이터!$AN261,NA())</f>
        <v>#N/A</v>
      </c>
      <c r="L260" s="80" t="e">
        <f>IF(DI_전체데이터!$AR261="F. ESG미성숙",DI_전체데이터!$Z261,NA())</f>
        <v>#N/A</v>
      </c>
    </row>
    <row r="261" spans="1:12" x14ac:dyDescent="0.3">
      <c r="A261" s="80" t="e">
        <f>IF(DI_전체데이터!$AR262="A. 총체적과장형",DI_전체데이터!$AN262,NA())</f>
        <v>#N/A</v>
      </c>
      <c r="B261" s="80" t="e">
        <f>IF(DI_전체데이터!$AR262="A. 총체적과장형",DI_전체데이터!$Z262,NA())</f>
        <v>#N/A</v>
      </c>
      <c r="C261" s="80" t="e">
        <f>IF(DI_전체데이터!$AR262="B. 외부미화형",DI_전체데이터!$AN262,NA())</f>
        <v>#N/A</v>
      </c>
      <c r="D261" s="80" t="e">
        <f>IF(DI_전체데이터!$AR262="B. 외부미화형",DI_전체데이터!$Z262,NA())</f>
        <v>#N/A</v>
      </c>
      <c r="E261" s="80" t="e">
        <f>IF(DI_전체데이터!$AR262="C. 내부은폐형",DI_전체데이터!$AN262,NA())</f>
        <v>#N/A</v>
      </c>
      <c r="F261" s="80" t="e">
        <f>IF(DI_전체데이터!$AR262="C. 내부은폐형",DI_전체데이터!$Z262,NA())</f>
        <v>#N/A</v>
      </c>
      <c r="G261" s="80">
        <f>IF(DI_전체데이터!$AR262="D. 균형일치형",DI_전체데이터!$AN262,NA())</f>
        <v>-0.51921326105040277</v>
      </c>
      <c r="H261" s="80">
        <f>IF(DI_전체데이터!$AR262="D. 균형일치형",DI_전체데이터!$Z262,NA())</f>
        <v>2.9285714285714279</v>
      </c>
      <c r="I261" s="80" t="e">
        <f>IF(DI_전체데이터!$AR262="E. 총체적과소형",DI_전체데이터!$AN262,NA())</f>
        <v>#N/A</v>
      </c>
      <c r="J261" s="80" t="e">
        <f>IF(DI_전체데이터!$AR262="E. 총체적과소형",DI_전체데이터!$Z262,NA())</f>
        <v>#N/A</v>
      </c>
      <c r="K261" s="80" t="e">
        <f>IF(DI_전체데이터!$AR262="F. ESG미성숙",DI_전체데이터!$AN262,NA())</f>
        <v>#N/A</v>
      </c>
      <c r="L261" s="80" t="e">
        <f>IF(DI_전체데이터!$AR262="F. ESG미성숙",DI_전체데이터!$Z262,NA())</f>
        <v>#N/A</v>
      </c>
    </row>
    <row r="262" spans="1:12" x14ac:dyDescent="0.3">
      <c r="A262" s="80" t="e">
        <f>IF(DI_전체데이터!$AR263="A. 총체적과장형",DI_전체데이터!$AN263,NA())</f>
        <v>#N/A</v>
      </c>
      <c r="B262" s="80" t="e">
        <f>IF(DI_전체데이터!$AR263="A. 총체적과장형",DI_전체데이터!$Z263,NA())</f>
        <v>#N/A</v>
      </c>
      <c r="C262" s="80" t="e">
        <f>IF(DI_전체데이터!$AR263="B. 외부미화형",DI_전체데이터!$AN263,NA())</f>
        <v>#N/A</v>
      </c>
      <c r="D262" s="80" t="e">
        <f>IF(DI_전체데이터!$AR263="B. 외부미화형",DI_전체데이터!$Z263,NA())</f>
        <v>#N/A</v>
      </c>
      <c r="E262" s="80" t="e">
        <f>IF(DI_전체데이터!$AR263="C. 내부은폐형",DI_전체데이터!$AN263,NA())</f>
        <v>#N/A</v>
      </c>
      <c r="F262" s="80" t="e">
        <f>IF(DI_전체데이터!$AR263="C. 내부은폐형",DI_전체데이터!$Z263,NA())</f>
        <v>#N/A</v>
      </c>
      <c r="G262" s="80">
        <f>IF(DI_전체데이터!$AR263="D. 균형일치형",DI_전체데이터!$AN263,NA())</f>
        <v>0.29200681791477445</v>
      </c>
      <c r="H262" s="80">
        <f>IF(DI_전체데이터!$AR263="D. 균형일치형",DI_전체데이터!$Z263,NA())</f>
        <v>3.0666666666666669</v>
      </c>
      <c r="I262" s="80" t="e">
        <f>IF(DI_전체데이터!$AR263="E. 총체적과소형",DI_전체데이터!$AN263,NA())</f>
        <v>#N/A</v>
      </c>
      <c r="J262" s="80" t="e">
        <f>IF(DI_전체데이터!$AR263="E. 총체적과소형",DI_전체데이터!$Z263,NA())</f>
        <v>#N/A</v>
      </c>
      <c r="K262" s="80" t="e">
        <f>IF(DI_전체데이터!$AR263="F. ESG미성숙",DI_전체데이터!$AN263,NA())</f>
        <v>#N/A</v>
      </c>
      <c r="L262" s="80" t="e">
        <f>IF(DI_전체데이터!$AR263="F. ESG미성숙",DI_전체데이터!$Z263,NA())</f>
        <v>#N/A</v>
      </c>
    </row>
    <row r="263" spans="1:12" x14ac:dyDescent="0.3">
      <c r="A263" s="80" t="e">
        <f>IF(DI_전체데이터!$AR264="A. 총체적과장형",DI_전체데이터!$AN264,NA())</f>
        <v>#N/A</v>
      </c>
      <c r="B263" s="80" t="e">
        <f>IF(DI_전체데이터!$AR264="A. 총체적과장형",DI_전체데이터!$Z264,NA())</f>
        <v>#N/A</v>
      </c>
      <c r="C263" s="80" t="e">
        <f>IF(DI_전체데이터!$AR264="B. 외부미화형",DI_전체데이터!$AN264,NA())</f>
        <v>#N/A</v>
      </c>
      <c r="D263" s="80" t="e">
        <f>IF(DI_전체데이터!$AR264="B. 외부미화형",DI_전체데이터!$Z264,NA())</f>
        <v>#N/A</v>
      </c>
      <c r="E263" s="80">
        <f>IF(DI_전체데이터!$AR264="C. 내부은폐형",DI_전체데이터!$AN264,NA())</f>
        <v>-0.90458047140733067</v>
      </c>
      <c r="F263" s="80">
        <f>IF(DI_전체데이터!$AR264="C. 내부은폐형",DI_전체데이터!$Z264,NA())</f>
        <v>2.7</v>
      </c>
      <c r="G263" s="80" t="e">
        <f>IF(DI_전체데이터!$AR264="D. 균형일치형",DI_전체데이터!$AN264,NA())</f>
        <v>#N/A</v>
      </c>
      <c r="H263" s="80" t="e">
        <f>IF(DI_전체데이터!$AR264="D. 균형일치형",DI_전체데이터!$Z264,NA())</f>
        <v>#N/A</v>
      </c>
      <c r="I263" s="80" t="e">
        <f>IF(DI_전체데이터!$AR264="E. 총체적과소형",DI_전체데이터!$AN264,NA())</f>
        <v>#N/A</v>
      </c>
      <c r="J263" s="80" t="e">
        <f>IF(DI_전체데이터!$AR264="E. 총체적과소형",DI_전체데이터!$Z264,NA())</f>
        <v>#N/A</v>
      </c>
      <c r="K263" s="80" t="e">
        <f>IF(DI_전체데이터!$AR264="F. ESG미성숙",DI_전체데이터!$AN264,NA())</f>
        <v>#N/A</v>
      </c>
      <c r="L263" s="80" t="e">
        <f>IF(DI_전체데이터!$AR264="F. ESG미성숙",DI_전체데이터!$Z264,NA())</f>
        <v>#N/A</v>
      </c>
    </row>
    <row r="264" spans="1:12" x14ac:dyDescent="0.3">
      <c r="A264" s="80" t="e">
        <f>IF(DI_전체데이터!$AR265="A. 총체적과장형",DI_전체데이터!$AN265,NA())</f>
        <v>#N/A</v>
      </c>
      <c r="B264" s="80" t="e">
        <f>IF(DI_전체데이터!$AR265="A. 총체적과장형",DI_전체데이터!$Z265,NA())</f>
        <v>#N/A</v>
      </c>
      <c r="C264" s="80" t="e">
        <f>IF(DI_전체데이터!$AR265="B. 외부미화형",DI_전체데이터!$AN265,NA())</f>
        <v>#N/A</v>
      </c>
      <c r="D264" s="80" t="e">
        <f>IF(DI_전체데이터!$AR265="B. 외부미화형",DI_전체데이터!$Z265,NA())</f>
        <v>#N/A</v>
      </c>
      <c r="E264" s="80">
        <f>IF(DI_전체데이터!$AR265="C. 내부은폐형",DI_전체데이터!$AN265,NA())</f>
        <v>-0.8579601874077698</v>
      </c>
      <c r="F264" s="80">
        <f>IF(DI_전체데이터!$AR265="C. 내부은폐형",DI_전체데이터!$Z265,NA())</f>
        <v>2.714285714285714</v>
      </c>
      <c r="G264" s="80" t="e">
        <f>IF(DI_전체데이터!$AR265="D. 균형일치형",DI_전체데이터!$AN265,NA())</f>
        <v>#N/A</v>
      </c>
      <c r="H264" s="80" t="e">
        <f>IF(DI_전체데이터!$AR265="D. 균형일치형",DI_전체데이터!$Z265,NA())</f>
        <v>#N/A</v>
      </c>
      <c r="I264" s="80" t="e">
        <f>IF(DI_전체데이터!$AR265="E. 총체적과소형",DI_전체데이터!$AN265,NA())</f>
        <v>#N/A</v>
      </c>
      <c r="J264" s="80" t="e">
        <f>IF(DI_전체데이터!$AR265="E. 총체적과소형",DI_전체데이터!$Z265,NA())</f>
        <v>#N/A</v>
      </c>
      <c r="K264" s="80" t="e">
        <f>IF(DI_전체데이터!$AR265="F. ESG미성숙",DI_전체데이터!$AN265,NA())</f>
        <v>#N/A</v>
      </c>
      <c r="L264" s="80" t="e">
        <f>IF(DI_전체데이터!$AR265="F. ESG미성숙",DI_전체데이터!$Z265,NA())</f>
        <v>#N/A</v>
      </c>
    </row>
    <row r="265" spans="1:12" x14ac:dyDescent="0.3">
      <c r="A265" s="80" t="e">
        <f>IF(DI_전체데이터!$AR266="A. 총체적과장형",DI_전체데이터!$AN266,NA())</f>
        <v>#N/A</v>
      </c>
      <c r="B265" s="80" t="e">
        <f>IF(DI_전체데이터!$AR266="A. 총체적과장형",DI_전체데이터!$Z266,NA())</f>
        <v>#N/A</v>
      </c>
      <c r="C265" s="80" t="e">
        <f>IF(DI_전체데이터!$AR266="B. 외부미화형",DI_전체데이터!$AN266,NA())</f>
        <v>#N/A</v>
      </c>
      <c r="D265" s="80" t="e">
        <f>IF(DI_전체데이터!$AR266="B. 외부미화형",DI_전체데이터!$Z266,NA())</f>
        <v>#N/A</v>
      </c>
      <c r="E265" s="80" t="e">
        <f>IF(DI_전체데이터!$AR266="C. 내부은폐형",DI_전체데이터!$AN266,NA())</f>
        <v>#N/A</v>
      </c>
      <c r="F265" s="80" t="e">
        <f>IF(DI_전체데이터!$AR266="C. 내부은폐형",DI_전체데이터!$Z266,NA())</f>
        <v>#N/A</v>
      </c>
      <c r="G265" s="80">
        <f>IF(DI_전체데이터!$AR266="D. 균형일치형",DI_전체데이터!$AN266,NA())</f>
        <v>-0.74140947740886243</v>
      </c>
      <c r="H265" s="80">
        <f>IF(DI_전체데이터!$AR266="D. 균형일치형",DI_전체데이터!$Z266,NA())</f>
        <v>2.75</v>
      </c>
      <c r="I265" s="80" t="e">
        <f>IF(DI_전체데이터!$AR266="E. 총체적과소형",DI_전체데이터!$AN266,NA())</f>
        <v>#N/A</v>
      </c>
      <c r="J265" s="80" t="e">
        <f>IF(DI_전체데이터!$AR266="E. 총체적과소형",DI_전체데이터!$Z266,NA())</f>
        <v>#N/A</v>
      </c>
      <c r="K265" s="80" t="e">
        <f>IF(DI_전체데이터!$AR266="F. ESG미성숙",DI_전체데이터!$AN266,NA())</f>
        <v>#N/A</v>
      </c>
      <c r="L265" s="80" t="e">
        <f>IF(DI_전체데이터!$AR266="F. ESG미성숙",DI_전체데이터!$Z266,NA())</f>
        <v>#N/A</v>
      </c>
    </row>
    <row r="266" spans="1:12" x14ac:dyDescent="0.3">
      <c r="A266" s="80" t="e">
        <f>IF(DI_전체데이터!$AR267="A. 총체적과장형",DI_전체데이터!$AN267,NA())</f>
        <v>#N/A</v>
      </c>
      <c r="B266" s="80" t="e">
        <f>IF(DI_전체데이터!$AR267="A. 총체적과장형",DI_전체데이터!$Z267,NA())</f>
        <v>#N/A</v>
      </c>
      <c r="C266" s="80" t="e">
        <f>IF(DI_전체데이터!$AR267="B. 외부미화형",DI_전체데이터!$AN267,NA())</f>
        <v>#N/A</v>
      </c>
      <c r="D266" s="80" t="e">
        <f>IF(DI_전체데이터!$AR267="B. 외부미화형",DI_전체데이터!$Z267,NA())</f>
        <v>#N/A</v>
      </c>
      <c r="E266" s="80" t="e">
        <f>IF(DI_전체데이터!$AR267="C. 내부은폐형",DI_전체데이터!$AN267,NA())</f>
        <v>#N/A</v>
      </c>
      <c r="F266" s="80" t="e">
        <f>IF(DI_전체데이터!$AR267="C. 내부은폐형",DI_전체데이터!$Z267,NA())</f>
        <v>#N/A</v>
      </c>
      <c r="G266" s="80">
        <f>IF(DI_전체데이터!$AR267="D. 균형일치형",DI_전체데이터!$AN267,NA())</f>
        <v>-0.90914149027498059</v>
      </c>
      <c r="H266" s="80">
        <f>IF(DI_전체데이터!$AR267="D. 균형일치형",DI_전체데이터!$Z267,NA())</f>
        <v>3.416666666666667</v>
      </c>
      <c r="I266" s="80" t="e">
        <f>IF(DI_전체데이터!$AR267="E. 총체적과소형",DI_전체데이터!$AN267,NA())</f>
        <v>#N/A</v>
      </c>
      <c r="J266" s="80" t="e">
        <f>IF(DI_전체데이터!$AR267="E. 총체적과소형",DI_전체데이터!$Z267,NA())</f>
        <v>#N/A</v>
      </c>
      <c r="K266" s="80" t="e">
        <f>IF(DI_전체데이터!$AR267="F. ESG미성숙",DI_전체데이터!$AN267,NA())</f>
        <v>#N/A</v>
      </c>
      <c r="L266" s="80" t="e">
        <f>IF(DI_전체데이터!$AR267="F. ESG미성숙",DI_전체데이터!$Z267,NA())</f>
        <v>#N/A</v>
      </c>
    </row>
    <row r="267" spans="1:12" x14ac:dyDescent="0.3">
      <c r="A267" s="80" t="e">
        <f>IF(DI_전체데이터!$AR268="A. 총체적과장형",DI_전체데이터!$AN268,NA())</f>
        <v>#N/A</v>
      </c>
      <c r="B267" s="80" t="e">
        <f>IF(DI_전체데이터!$AR268="A. 총체적과장형",DI_전체데이터!$Z268,NA())</f>
        <v>#N/A</v>
      </c>
      <c r="C267" s="80" t="e">
        <f>IF(DI_전체데이터!$AR268="B. 외부미화형",DI_전체데이터!$AN268,NA())</f>
        <v>#N/A</v>
      </c>
      <c r="D267" s="80" t="e">
        <f>IF(DI_전체데이터!$AR268="B. 외부미화형",DI_전체데이터!$Z268,NA())</f>
        <v>#N/A</v>
      </c>
      <c r="E267" s="80">
        <f>IF(DI_전체데이터!$AR268="C. 내부은폐형",DI_전체데이터!$AN268,NA())</f>
        <v>-1.1296918675952186</v>
      </c>
      <c r="F267" s="80">
        <f>IF(DI_전체데이터!$AR268="C. 내부은폐형",DI_전체데이터!$Z268,NA())</f>
        <v>3.333333333333333</v>
      </c>
      <c r="G267" s="80" t="e">
        <f>IF(DI_전체데이터!$AR268="D. 균형일치형",DI_전체데이터!$AN268,NA())</f>
        <v>#N/A</v>
      </c>
      <c r="H267" s="80" t="e">
        <f>IF(DI_전체데이터!$AR268="D. 균형일치형",DI_전체데이터!$Z268,NA())</f>
        <v>#N/A</v>
      </c>
      <c r="I267" s="80" t="e">
        <f>IF(DI_전체데이터!$AR268="E. 총체적과소형",DI_전체데이터!$AN268,NA())</f>
        <v>#N/A</v>
      </c>
      <c r="J267" s="80" t="e">
        <f>IF(DI_전체데이터!$AR268="E. 총체적과소형",DI_전체데이터!$Z268,NA())</f>
        <v>#N/A</v>
      </c>
      <c r="K267" s="80" t="e">
        <f>IF(DI_전체데이터!$AR268="F. ESG미성숙",DI_전체데이터!$AN268,NA())</f>
        <v>#N/A</v>
      </c>
      <c r="L267" s="80" t="e">
        <f>IF(DI_전체데이터!$AR268="F. ESG미성숙",DI_전체데이터!$Z268,NA())</f>
        <v>#N/A</v>
      </c>
    </row>
    <row r="268" spans="1:12" x14ac:dyDescent="0.3">
      <c r="A268" s="80" t="e">
        <f>IF(DI_전체데이터!$AR269="A. 총체적과장형",DI_전체데이터!$AN269,NA())</f>
        <v>#N/A</v>
      </c>
      <c r="B268" s="80" t="e">
        <f>IF(DI_전체데이터!$AR269="A. 총체적과장형",DI_전체데이터!$Z269,NA())</f>
        <v>#N/A</v>
      </c>
      <c r="C268" s="80">
        <f>IF(DI_전체데이터!$AR269="B. 외부미화형",DI_전체데이터!$AN269,NA())</f>
        <v>0.6347111509666723</v>
      </c>
      <c r="D268" s="80">
        <f>IF(DI_전체데이터!$AR269="B. 외부미화형",DI_전체데이터!$Z269,NA())</f>
        <v>4</v>
      </c>
      <c r="E268" s="80" t="e">
        <f>IF(DI_전체데이터!$AR269="C. 내부은폐형",DI_전체데이터!$AN269,NA())</f>
        <v>#N/A</v>
      </c>
      <c r="F268" s="80" t="e">
        <f>IF(DI_전체데이터!$AR269="C. 내부은폐형",DI_전체데이터!$Z269,NA())</f>
        <v>#N/A</v>
      </c>
      <c r="G268" s="80" t="e">
        <f>IF(DI_전체데이터!$AR269="D. 균형일치형",DI_전체데이터!$AN269,NA())</f>
        <v>#N/A</v>
      </c>
      <c r="H268" s="80" t="e">
        <f>IF(DI_전체데이터!$AR269="D. 균형일치형",DI_전체데이터!$Z269,NA())</f>
        <v>#N/A</v>
      </c>
      <c r="I268" s="80" t="e">
        <f>IF(DI_전체데이터!$AR269="E. 총체적과소형",DI_전체데이터!$AN269,NA())</f>
        <v>#N/A</v>
      </c>
      <c r="J268" s="80" t="e">
        <f>IF(DI_전체데이터!$AR269="E. 총체적과소형",DI_전체데이터!$Z269,NA())</f>
        <v>#N/A</v>
      </c>
      <c r="K268" s="80" t="e">
        <f>IF(DI_전체데이터!$AR269="F. ESG미성숙",DI_전체데이터!$AN269,NA())</f>
        <v>#N/A</v>
      </c>
      <c r="L268" s="80" t="e">
        <f>IF(DI_전체데이터!$AR269="F. ESG미성숙",DI_전체데이터!$Z269,NA())</f>
        <v>#N/A</v>
      </c>
    </row>
    <row r="269" spans="1:12" x14ac:dyDescent="0.3">
      <c r="A269" s="80" t="e">
        <f>IF(DI_전체데이터!$AR270="A. 총체적과장형",DI_전체데이터!$AN270,NA())</f>
        <v>#N/A</v>
      </c>
      <c r="B269" s="80" t="e">
        <f>IF(DI_전체데이터!$AR270="A. 총체적과장형",DI_전체데이터!$Z270,NA())</f>
        <v>#N/A</v>
      </c>
      <c r="C269" s="80" t="e">
        <f>IF(DI_전체데이터!$AR270="B. 외부미화형",DI_전체데이터!$AN270,NA())</f>
        <v>#N/A</v>
      </c>
      <c r="D269" s="80" t="e">
        <f>IF(DI_전체데이터!$AR270="B. 외부미화형",DI_전체데이터!$Z270,NA())</f>
        <v>#N/A</v>
      </c>
      <c r="E269" s="80" t="e">
        <f>IF(DI_전체데이터!$AR270="C. 내부은폐형",DI_전체데이터!$AN270,NA())</f>
        <v>#N/A</v>
      </c>
      <c r="F269" s="80" t="e">
        <f>IF(DI_전체데이터!$AR270="C. 내부은폐형",DI_전체데이터!$Z270,NA())</f>
        <v>#N/A</v>
      </c>
      <c r="G269" s="80">
        <f>IF(DI_전체데이터!$AR270="D. 균형일치형",DI_전체데이터!$AN270,NA())</f>
        <v>-2.2154783405563814</v>
      </c>
      <c r="H269" s="80">
        <f>IF(DI_전체데이터!$AR270="D. 균형일치형",DI_전체데이터!$Z270,NA())</f>
        <v>2.9230769230769229</v>
      </c>
      <c r="I269" s="80" t="e">
        <f>IF(DI_전체데이터!$AR270="E. 총체적과소형",DI_전체데이터!$AN270,NA())</f>
        <v>#N/A</v>
      </c>
      <c r="J269" s="80" t="e">
        <f>IF(DI_전체데이터!$AR270="E. 총체적과소형",DI_전체데이터!$Z270,NA())</f>
        <v>#N/A</v>
      </c>
      <c r="K269" s="80" t="e">
        <f>IF(DI_전체데이터!$AR270="F. ESG미성숙",DI_전체데이터!$AN270,NA())</f>
        <v>#N/A</v>
      </c>
      <c r="L269" s="80" t="e">
        <f>IF(DI_전체데이터!$AR270="F. ESG미성숙",DI_전체데이터!$Z270,NA())</f>
        <v>#N/A</v>
      </c>
    </row>
    <row r="270" spans="1:12" x14ac:dyDescent="0.3">
      <c r="A270" s="80" t="e">
        <f>IF(DI_전체데이터!$AR271="A. 총체적과장형",DI_전체데이터!$AN271,NA())</f>
        <v>#N/A</v>
      </c>
      <c r="B270" s="80" t="e">
        <f>IF(DI_전체데이터!$AR271="A. 총체적과장형",DI_전체데이터!$Z271,NA())</f>
        <v>#N/A</v>
      </c>
      <c r="C270" s="80" t="e">
        <f>IF(DI_전체데이터!$AR271="B. 외부미화형",DI_전체데이터!$AN271,NA())</f>
        <v>#N/A</v>
      </c>
      <c r="D270" s="80" t="e">
        <f>IF(DI_전체데이터!$AR271="B. 외부미화형",DI_전체데이터!$Z271,NA())</f>
        <v>#N/A</v>
      </c>
      <c r="E270" s="80">
        <f>IF(DI_전체데이터!$AR271="C. 내부은폐형",DI_전체데이터!$AN271,NA())</f>
        <v>-8.6136458906880335</v>
      </c>
      <c r="F270" s="80">
        <f>IF(DI_전체데이터!$AR271="C. 내부은폐형",DI_전체데이터!$Z271,NA())</f>
        <v>0</v>
      </c>
      <c r="G270" s="80" t="e">
        <f>IF(DI_전체데이터!$AR271="D. 균형일치형",DI_전체데이터!$AN271,NA())</f>
        <v>#N/A</v>
      </c>
      <c r="H270" s="80" t="e">
        <f>IF(DI_전체데이터!$AR271="D. 균형일치형",DI_전체데이터!$Z271,NA())</f>
        <v>#N/A</v>
      </c>
      <c r="I270" s="80" t="e">
        <f>IF(DI_전체데이터!$AR271="E. 총체적과소형",DI_전체데이터!$AN271,NA())</f>
        <v>#N/A</v>
      </c>
      <c r="J270" s="80" t="e">
        <f>IF(DI_전체데이터!$AR271="E. 총체적과소형",DI_전체데이터!$Z271,NA())</f>
        <v>#N/A</v>
      </c>
      <c r="K270" s="80" t="e">
        <f>IF(DI_전체데이터!$AR271="F. ESG미성숙",DI_전체데이터!$AN271,NA())</f>
        <v>#N/A</v>
      </c>
      <c r="L270" s="80" t="e">
        <f>IF(DI_전체데이터!$AR271="F. ESG미성숙",DI_전체데이터!$Z271,NA())</f>
        <v>#N/A</v>
      </c>
    </row>
    <row r="271" spans="1:12" x14ac:dyDescent="0.3">
      <c r="A271" s="80" t="e">
        <f>IF(DI_전체데이터!$AR272="A. 총체적과장형",DI_전체데이터!$AN272,NA())</f>
        <v>#N/A</v>
      </c>
      <c r="B271" s="80" t="e">
        <f>IF(DI_전체데이터!$AR272="A. 총체적과장형",DI_전체데이터!$Z272,NA())</f>
        <v>#N/A</v>
      </c>
      <c r="C271" s="80" t="e">
        <f>IF(DI_전체데이터!$AR272="B. 외부미화형",DI_전체데이터!$AN272,NA())</f>
        <v>#N/A</v>
      </c>
      <c r="D271" s="80" t="e">
        <f>IF(DI_전체데이터!$AR272="B. 외부미화형",DI_전체데이터!$Z272,NA())</f>
        <v>#N/A</v>
      </c>
      <c r="E271" s="80" t="e">
        <f>IF(DI_전체데이터!$AR272="C. 내부은폐형",DI_전체데이터!$AN272,NA())</f>
        <v>#N/A</v>
      </c>
      <c r="F271" s="80" t="e">
        <f>IF(DI_전체데이터!$AR272="C. 내부은폐형",DI_전체데이터!$Z272,NA())</f>
        <v>#N/A</v>
      </c>
      <c r="G271" s="80" t="e">
        <f>IF(DI_전체데이터!$AR272="D. 균형일치형",DI_전체데이터!$AN272,NA())</f>
        <v>#N/A</v>
      </c>
      <c r="H271" s="80" t="e">
        <f>IF(DI_전체데이터!$AR272="D. 균형일치형",DI_전체데이터!$Z272,NA())</f>
        <v>#N/A</v>
      </c>
      <c r="I271" s="80">
        <f>IF(DI_전체데이터!$AR272="E. 총체적과소형",DI_전체데이터!$AN272,NA())</f>
        <v>1.3111210887225984</v>
      </c>
      <c r="J271" s="80">
        <f>IF(DI_전체데이터!$AR272="E. 총체적과소형",DI_전체데이터!$Z272,NA())</f>
        <v>3.75</v>
      </c>
      <c r="K271" s="80" t="e">
        <f>IF(DI_전체데이터!$AR272="F. ESG미성숙",DI_전체데이터!$AN272,NA())</f>
        <v>#N/A</v>
      </c>
      <c r="L271" s="80" t="e">
        <f>IF(DI_전체데이터!$AR272="F. ESG미성숙",DI_전체데이터!$Z272,NA())</f>
        <v>#N/A</v>
      </c>
    </row>
    <row r="272" spans="1:12" x14ac:dyDescent="0.3">
      <c r="A272" s="80" t="e">
        <f>IF(DI_전체데이터!$AR273="A. 총체적과장형",DI_전체데이터!$AN273,NA())</f>
        <v>#N/A</v>
      </c>
      <c r="B272" s="80" t="e">
        <f>IF(DI_전체데이터!$AR273="A. 총체적과장형",DI_전체데이터!$Z273,NA())</f>
        <v>#N/A</v>
      </c>
      <c r="C272" s="80" t="e">
        <f>IF(DI_전체데이터!$AR273="B. 외부미화형",DI_전체데이터!$AN273,NA())</f>
        <v>#N/A</v>
      </c>
      <c r="D272" s="80" t="e">
        <f>IF(DI_전체데이터!$AR273="B. 외부미화형",DI_전체데이터!$Z273,NA())</f>
        <v>#N/A</v>
      </c>
      <c r="E272" s="80" t="e">
        <f>IF(DI_전체데이터!$AR273="C. 내부은폐형",DI_전체데이터!$AN273,NA())</f>
        <v>#N/A</v>
      </c>
      <c r="F272" s="80" t="e">
        <f>IF(DI_전체데이터!$AR273="C. 내부은폐형",DI_전체데이터!$Z273,NA())</f>
        <v>#N/A</v>
      </c>
      <c r="G272" s="80" t="e">
        <f>IF(DI_전체데이터!$AR273="D. 균형일치형",DI_전체데이터!$AN273,NA())</f>
        <v>#N/A</v>
      </c>
      <c r="H272" s="80" t="e">
        <f>IF(DI_전체데이터!$AR273="D. 균형일치형",DI_전체데이터!$Z273,NA())</f>
        <v>#N/A</v>
      </c>
      <c r="I272" s="80">
        <f>IF(DI_전체데이터!$AR273="E. 총체적과소형",DI_전체데이터!$AN273,NA())</f>
        <v>0.98029552274224396</v>
      </c>
      <c r="J272" s="80">
        <f>IF(DI_전체데이터!$AR273="E. 총체적과소형",DI_전체데이터!$Z273,NA())</f>
        <v>3.625</v>
      </c>
      <c r="K272" s="80" t="e">
        <f>IF(DI_전체데이터!$AR273="F. ESG미성숙",DI_전체데이터!$AN273,NA())</f>
        <v>#N/A</v>
      </c>
      <c r="L272" s="80" t="e">
        <f>IF(DI_전체데이터!$AR273="F. ESG미성숙",DI_전체데이터!$Z273,NA())</f>
        <v>#N/A</v>
      </c>
    </row>
    <row r="273" spans="1:12" x14ac:dyDescent="0.3">
      <c r="A273" s="80" t="e">
        <f>IF(DI_전체데이터!$AR274="A. 총체적과장형",DI_전체데이터!$AN274,NA())</f>
        <v>#N/A</v>
      </c>
      <c r="B273" s="80" t="e">
        <f>IF(DI_전체데이터!$AR274="A. 총체적과장형",DI_전체데이터!$Z274,NA())</f>
        <v>#N/A</v>
      </c>
      <c r="C273" s="80" t="e">
        <f>IF(DI_전체데이터!$AR274="B. 외부미화형",DI_전체데이터!$AN274,NA())</f>
        <v>#N/A</v>
      </c>
      <c r="D273" s="80" t="e">
        <f>IF(DI_전체데이터!$AR274="B. 외부미화형",DI_전체데이터!$Z274,NA())</f>
        <v>#N/A</v>
      </c>
      <c r="E273" s="80" t="e">
        <f>IF(DI_전체데이터!$AR274="C. 내부은폐형",DI_전체데이터!$AN274,NA())</f>
        <v>#N/A</v>
      </c>
      <c r="F273" s="80" t="e">
        <f>IF(DI_전체데이터!$AR274="C. 내부은폐형",DI_전체데이터!$Z274,NA())</f>
        <v>#N/A</v>
      </c>
      <c r="G273" s="80" t="e">
        <f>IF(DI_전체데이터!$AR274="D. 균형일치형",DI_전체데이터!$AN274,NA())</f>
        <v>#N/A</v>
      </c>
      <c r="H273" s="80" t="e">
        <f>IF(DI_전체데이터!$AR274="D. 균형일치형",DI_전체데이터!$Z274,NA())</f>
        <v>#N/A</v>
      </c>
      <c r="I273" s="80">
        <f>IF(DI_전체데이터!$AR274="E. 총체적과소형",DI_전체데이터!$AN274,NA())</f>
        <v>1.7081117678990234</v>
      </c>
      <c r="J273" s="80">
        <f>IF(DI_전체데이터!$AR274="E. 총체적과소형",DI_전체데이터!$Z274,NA())</f>
        <v>3.9</v>
      </c>
      <c r="K273" s="80" t="e">
        <f>IF(DI_전체데이터!$AR274="F. ESG미성숙",DI_전체데이터!$AN274,NA())</f>
        <v>#N/A</v>
      </c>
      <c r="L273" s="80" t="e">
        <f>IF(DI_전체데이터!$AR274="F. ESG미성숙",DI_전체데이터!$Z274,NA())</f>
        <v>#N/A</v>
      </c>
    </row>
    <row r="274" spans="1:12" x14ac:dyDescent="0.3">
      <c r="A274" s="80" t="e">
        <f>IF(DI_전체데이터!$AR275="A. 총체적과장형",DI_전체데이터!$AN275,NA())</f>
        <v>#N/A</v>
      </c>
      <c r="B274" s="80" t="e">
        <f>IF(DI_전체데이터!$AR275="A. 총체적과장형",DI_전체데이터!$Z275,NA())</f>
        <v>#N/A</v>
      </c>
      <c r="C274" s="80" t="e">
        <f>IF(DI_전체데이터!$AR275="B. 외부미화형",DI_전체데이터!$AN275,NA())</f>
        <v>#N/A</v>
      </c>
      <c r="D274" s="80" t="e">
        <f>IF(DI_전체데이터!$AR275="B. 외부미화형",DI_전체데이터!$Z275,NA())</f>
        <v>#N/A</v>
      </c>
      <c r="E274" s="80" t="e">
        <f>IF(DI_전체데이터!$AR275="C. 내부은폐형",DI_전체데이터!$AN275,NA())</f>
        <v>#N/A</v>
      </c>
      <c r="F274" s="80" t="e">
        <f>IF(DI_전체데이터!$AR275="C. 내부은폐형",DI_전체데이터!$Z275,NA())</f>
        <v>#N/A</v>
      </c>
      <c r="G274" s="80">
        <f>IF(DI_전체데이터!$AR275="D. 균형일치형",DI_전체데이터!$AN275,NA())</f>
        <v>0.66149833399995372</v>
      </c>
      <c r="H274" s="80">
        <f>IF(DI_전체데이터!$AR275="D. 균형일치형",DI_전체데이터!$Z275,NA())</f>
        <v>4.0999999999999996</v>
      </c>
      <c r="I274" s="80" t="e">
        <f>IF(DI_전체데이터!$AR275="E. 총체적과소형",DI_전체데이터!$AN275,NA())</f>
        <v>#N/A</v>
      </c>
      <c r="J274" s="80" t="e">
        <f>IF(DI_전체데이터!$AR275="E. 총체적과소형",DI_전체데이터!$Z275,NA())</f>
        <v>#N/A</v>
      </c>
      <c r="K274" s="80" t="e">
        <f>IF(DI_전체데이터!$AR275="F. ESG미성숙",DI_전체데이터!$AN275,NA())</f>
        <v>#N/A</v>
      </c>
      <c r="L274" s="80" t="e">
        <f>IF(DI_전체데이터!$AR275="F. ESG미성숙",DI_전체데이터!$Z275,NA())</f>
        <v>#N/A</v>
      </c>
    </row>
    <row r="275" spans="1:12" x14ac:dyDescent="0.3">
      <c r="A275" s="80" t="e">
        <f>IF(DI_전체데이터!$AR276="A. 총체적과장형",DI_전체데이터!$AN276,NA())</f>
        <v>#N/A</v>
      </c>
      <c r="B275" s="80" t="e">
        <f>IF(DI_전체데이터!$AR276="A. 총체적과장형",DI_전체데이터!$Z276,NA())</f>
        <v>#N/A</v>
      </c>
      <c r="C275" s="80">
        <f>IF(DI_전체데이터!$AR276="B. 외부미화형",DI_전체데이터!$AN276,NA())</f>
        <v>0.3968378812156711</v>
      </c>
      <c r="D275" s="80">
        <f>IF(DI_전체데이터!$AR276="B. 외부미화형",DI_전체데이터!$Z276,NA())</f>
        <v>4</v>
      </c>
      <c r="E275" s="80" t="e">
        <f>IF(DI_전체데이터!$AR276="C. 내부은폐형",DI_전체데이터!$AN276,NA())</f>
        <v>#N/A</v>
      </c>
      <c r="F275" s="80" t="e">
        <f>IF(DI_전체데이터!$AR276="C. 내부은폐형",DI_전체데이터!$Z276,NA())</f>
        <v>#N/A</v>
      </c>
      <c r="G275" s="80" t="e">
        <f>IF(DI_전체데이터!$AR276="D. 균형일치형",DI_전체데이터!$AN276,NA())</f>
        <v>#N/A</v>
      </c>
      <c r="H275" s="80" t="e">
        <f>IF(DI_전체데이터!$AR276="D. 균형일치형",DI_전체데이터!$Z276,NA())</f>
        <v>#N/A</v>
      </c>
      <c r="I275" s="80" t="e">
        <f>IF(DI_전체데이터!$AR276="E. 총체적과소형",DI_전체데이터!$AN276,NA())</f>
        <v>#N/A</v>
      </c>
      <c r="J275" s="80" t="e">
        <f>IF(DI_전체데이터!$AR276="E. 총체적과소형",DI_전체데이터!$Z276,NA())</f>
        <v>#N/A</v>
      </c>
      <c r="K275" s="80" t="e">
        <f>IF(DI_전체데이터!$AR276="F. ESG미성숙",DI_전체데이터!$AN276,NA())</f>
        <v>#N/A</v>
      </c>
      <c r="L275" s="80" t="e">
        <f>IF(DI_전체데이터!$AR276="F. ESG미성숙",DI_전체데이터!$Z276,NA())</f>
        <v>#N/A</v>
      </c>
    </row>
    <row r="276" spans="1:12" x14ac:dyDescent="0.3">
      <c r="A276" s="80">
        <f>IF(DI_전체데이터!$AR277="A. 총체적과장형",DI_전체데이터!$AN277,NA())</f>
        <v>-1.0043056923481815</v>
      </c>
      <c r="B276" s="80">
        <f>IF(DI_전체데이터!$AR277="A. 총체적과장형",DI_전체데이터!$Z277,NA())</f>
        <v>3.4705882352941182</v>
      </c>
      <c r="C276" s="80" t="e">
        <f>IF(DI_전체데이터!$AR277="B. 외부미화형",DI_전체데이터!$AN277,NA())</f>
        <v>#N/A</v>
      </c>
      <c r="D276" s="80" t="e">
        <f>IF(DI_전체데이터!$AR277="B. 외부미화형",DI_전체데이터!$Z277,NA())</f>
        <v>#N/A</v>
      </c>
      <c r="E276" s="80" t="e">
        <f>IF(DI_전체데이터!$AR277="C. 내부은폐형",DI_전체데이터!$AN277,NA())</f>
        <v>#N/A</v>
      </c>
      <c r="F276" s="80" t="e">
        <f>IF(DI_전체데이터!$AR277="C. 내부은폐형",DI_전체데이터!$Z277,NA())</f>
        <v>#N/A</v>
      </c>
      <c r="G276" s="80" t="e">
        <f>IF(DI_전체데이터!$AR277="D. 균형일치형",DI_전체데이터!$AN277,NA())</f>
        <v>#N/A</v>
      </c>
      <c r="H276" s="80" t="e">
        <f>IF(DI_전체데이터!$AR277="D. 균형일치형",DI_전체데이터!$Z277,NA())</f>
        <v>#N/A</v>
      </c>
      <c r="I276" s="80" t="e">
        <f>IF(DI_전체데이터!$AR277="E. 총체적과소형",DI_전체데이터!$AN277,NA())</f>
        <v>#N/A</v>
      </c>
      <c r="J276" s="80" t="e">
        <f>IF(DI_전체데이터!$AR277="E. 총체적과소형",DI_전체데이터!$Z277,NA())</f>
        <v>#N/A</v>
      </c>
      <c r="K276" s="80" t="e">
        <f>IF(DI_전체데이터!$AR277="F. ESG미성숙",DI_전체데이터!$AN277,NA())</f>
        <v>#N/A</v>
      </c>
      <c r="L276" s="80" t="e">
        <f>IF(DI_전체데이터!$AR277="F. ESG미성숙",DI_전체데이터!$Z277,NA())</f>
        <v>#N/A</v>
      </c>
    </row>
    <row r="277" spans="1:12" x14ac:dyDescent="0.3">
      <c r="A277" s="80" t="e">
        <f>IF(DI_전체데이터!$AR278="A. 총체적과장형",DI_전체데이터!$AN278,NA())</f>
        <v>#N/A</v>
      </c>
      <c r="B277" s="80" t="e">
        <f>IF(DI_전체데이터!$AR278="A. 총체적과장형",DI_전체데이터!$Z278,NA())</f>
        <v>#N/A</v>
      </c>
      <c r="C277" s="80">
        <f>IF(DI_전체데이터!$AR278="B. 외부미화형",DI_전체데이터!$AN278,NA())</f>
        <v>0.6909050509759852</v>
      </c>
      <c r="D277" s="80">
        <f>IF(DI_전체데이터!$AR278="B. 외부미화형",DI_전체데이터!$Z278,NA())</f>
        <v>4.1111111111111107</v>
      </c>
      <c r="E277" s="80" t="e">
        <f>IF(DI_전체데이터!$AR278="C. 내부은폐형",DI_전체데이터!$AN278,NA())</f>
        <v>#N/A</v>
      </c>
      <c r="F277" s="80" t="e">
        <f>IF(DI_전체데이터!$AR278="C. 내부은폐형",DI_전체데이터!$Z278,NA())</f>
        <v>#N/A</v>
      </c>
      <c r="G277" s="80" t="e">
        <f>IF(DI_전체데이터!$AR278="D. 균형일치형",DI_전체데이터!$AN278,NA())</f>
        <v>#N/A</v>
      </c>
      <c r="H277" s="80" t="e">
        <f>IF(DI_전체데이터!$AR278="D. 균형일치형",DI_전체데이터!$Z278,NA())</f>
        <v>#N/A</v>
      </c>
      <c r="I277" s="80" t="e">
        <f>IF(DI_전체데이터!$AR278="E. 총체적과소형",DI_전체데이터!$AN278,NA())</f>
        <v>#N/A</v>
      </c>
      <c r="J277" s="80" t="e">
        <f>IF(DI_전체데이터!$AR278="E. 총체적과소형",DI_전체데이터!$Z278,NA())</f>
        <v>#N/A</v>
      </c>
      <c r="K277" s="80" t="e">
        <f>IF(DI_전체데이터!$AR278="F. ESG미성숙",DI_전체데이터!$AN278,NA())</f>
        <v>#N/A</v>
      </c>
      <c r="L277" s="80" t="e">
        <f>IF(DI_전체데이터!$AR278="F. ESG미성숙",DI_전체데이터!$Z278,NA())</f>
        <v>#N/A</v>
      </c>
    </row>
    <row r="278" spans="1:12" x14ac:dyDescent="0.3">
      <c r="A278" s="80" t="e">
        <f>IF(DI_전체데이터!$AR279="A. 총체적과장형",DI_전체데이터!$AN279,NA())</f>
        <v>#N/A</v>
      </c>
      <c r="B278" s="80" t="e">
        <f>IF(DI_전체데이터!$AR279="A. 총체적과장형",DI_전체데이터!$Z279,NA())</f>
        <v>#N/A</v>
      </c>
      <c r="C278" s="80" t="e">
        <f>IF(DI_전체데이터!$AR279="B. 외부미화형",DI_전체데이터!$AN279,NA())</f>
        <v>#N/A</v>
      </c>
      <c r="D278" s="80" t="e">
        <f>IF(DI_전체데이터!$AR279="B. 외부미화형",DI_전체데이터!$Z279,NA())</f>
        <v>#N/A</v>
      </c>
      <c r="E278" s="80">
        <f>IF(DI_전체데이터!$AR279="C. 내부은폐형",DI_전체데이터!$AN279,NA())</f>
        <v>-0.43211395089041787</v>
      </c>
      <c r="F278" s="80">
        <f>IF(DI_전체데이터!$AR279="C. 내부은폐형",DI_전체데이터!$Z279,NA())</f>
        <v>3.8636363636363642</v>
      </c>
      <c r="G278" s="80" t="e">
        <f>IF(DI_전체데이터!$AR279="D. 균형일치형",DI_전체데이터!$AN279,NA())</f>
        <v>#N/A</v>
      </c>
      <c r="H278" s="80" t="e">
        <f>IF(DI_전체데이터!$AR279="D. 균형일치형",DI_전체데이터!$Z279,NA())</f>
        <v>#N/A</v>
      </c>
      <c r="I278" s="80" t="e">
        <f>IF(DI_전체데이터!$AR279="E. 총체적과소형",DI_전체데이터!$AN279,NA())</f>
        <v>#N/A</v>
      </c>
      <c r="J278" s="80" t="e">
        <f>IF(DI_전체데이터!$AR279="E. 총체적과소형",DI_전체데이터!$Z279,NA())</f>
        <v>#N/A</v>
      </c>
      <c r="K278" s="80" t="e">
        <f>IF(DI_전체데이터!$AR279="F. ESG미성숙",DI_전체데이터!$AN279,NA())</f>
        <v>#N/A</v>
      </c>
      <c r="L278" s="80" t="e">
        <f>IF(DI_전체데이터!$AR279="F. ESG미성숙",DI_전체데이터!$Z279,NA())</f>
        <v>#N/A</v>
      </c>
    </row>
    <row r="279" spans="1:12" x14ac:dyDescent="0.3">
      <c r="A279" s="80">
        <f>IF(DI_전체데이터!$AR280="A. 총체적과장형",DI_전체데이터!$AN280,NA())</f>
        <v>-0.35325751786364334</v>
      </c>
      <c r="B279" s="80">
        <f>IF(DI_전체데이터!$AR280="A. 총체적과장형",DI_전체데이터!$Z280,NA())</f>
        <v>3.875</v>
      </c>
      <c r="C279" s="80" t="e">
        <f>IF(DI_전체데이터!$AR280="B. 외부미화형",DI_전체데이터!$AN280,NA())</f>
        <v>#N/A</v>
      </c>
      <c r="D279" s="80" t="e">
        <f>IF(DI_전체데이터!$AR280="B. 외부미화형",DI_전체데이터!$Z280,NA())</f>
        <v>#N/A</v>
      </c>
      <c r="E279" s="80" t="e">
        <f>IF(DI_전체데이터!$AR280="C. 내부은폐형",DI_전체데이터!$AN280,NA())</f>
        <v>#N/A</v>
      </c>
      <c r="F279" s="80" t="e">
        <f>IF(DI_전체데이터!$AR280="C. 내부은폐형",DI_전체데이터!$Z280,NA())</f>
        <v>#N/A</v>
      </c>
      <c r="G279" s="80" t="e">
        <f>IF(DI_전체데이터!$AR280="D. 균형일치형",DI_전체데이터!$AN280,NA())</f>
        <v>#N/A</v>
      </c>
      <c r="H279" s="80" t="e">
        <f>IF(DI_전체데이터!$AR280="D. 균형일치형",DI_전체데이터!$Z280,NA())</f>
        <v>#N/A</v>
      </c>
      <c r="I279" s="80" t="e">
        <f>IF(DI_전체데이터!$AR280="E. 총체적과소형",DI_전체데이터!$AN280,NA())</f>
        <v>#N/A</v>
      </c>
      <c r="J279" s="80" t="e">
        <f>IF(DI_전체데이터!$AR280="E. 총체적과소형",DI_전체데이터!$Z280,NA())</f>
        <v>#N/A</v>
      </c>
      <c r="K279" s="80" t="e">
        <f>IF(DI_전체데이터!$AR280="F. ESG미성숙",DI_전체데이터!$AN280,NA())</f>
        <v>#N/A</v>
      </c>
      <c r="L279" s="80" t="e">
        <f>IF(DI_전체데이터!$AR280="F. ESG미성숙",DI_전체데이터!$Z280,NA())</f>
        <v>#N/A</v>
      </c>
    </row>
    <row r="280" spans="1:12" x14ac:dyDescent="0.3">
      <c r="A280" s="80" t="e">
        <f>IF(DI_전체데이터!$AR281="A. 총체적과장형",DI_전체데이터!$AN281,NA())</f>
        <v>#N/A</v>
      </c>
      <c r="B280" s="80" t="e">
        <f>IF(DI_전체데이터!$AR281="A. 총체적과장형",DI_전체데이터!$Z281,NA())</f>
        <v>#N/A</v>
      </c>
      <c r="C280" s="80" t="e">
        <f>IF(DI_전체데이터!$AR281="B. 외부미화형",DI_전체데이터!$AN281,NA())</f>
        <v>#N/A</v>
      </c>
      <c r="D280" s="80" t="e">
        <f>IF(DI_전체데이터!$AR281="B. 외부미화형",DI_전체데이터!$Z281,NA())</f>
        <v>#N/A</v>
      </c>
      <c r="E280" s="80" t="e">
        <f>IF(DI_전체데이터!$AR281="C. 내부은폐형",DI_전체데이터!$AN281,NA())</f>
        <v>#N/A</v>
      </c>
      <c r="F280" s="80" t="e">
        <f>IF(DI_전체데이터!$AR281="C. 내부은폐형",DI_전체데이터!$Z281,NA())</f>
        <v>#N/A</v>
      </c>
      <c r="G280" s="80">
        <f>IF(DI_전체데이터!$AR281="D. 균형일치형",DI_전체데이터!$AN281,NA())</f>
        <v>0.51416324543091996</v>
      </c>
      <c r="H280" s="80">
        <f>IF(DI_전체데이터!$AR281="D. 균형일치형",DI_전체데이터!$Z281,NA())</f>
        <v>4</v>
      </c>
      <c r="I280" s="80" t="e">
        <f>IF(DI_전체데이터!$AR281="E. 총체적과소형",DI_전체데이터!$AN281,NA())</f>
        <v>#N/A</v>
      </c>
      <c r="J280" s="80" t="e">
        <f>IF(DI_전체데이터!$AR281="E. 총체적과소형",DI_전체데이터!$Z281,NA())</f>
        <v>#N/A</v>
      </c>
      <c r="K280" s="80" t="e">
        <f>IF(DI_전체데이터!$AR281="F. ESG미성숙",DI_전체데이터!$AN281,NA())</f>
        <v>#N/A</v>
      </c>
      <c r="L280" s="80" t="e">
        <f>IF(DI_전체데이터!$AR281="F. ESG미성숙",DI_전체데이터!$Z281,NA())</f>
        <v>#N/A</v>
      </c>
    </row>
    <row r="281" spans="1:12" x14ac:dyDescent="0.3">
      <c r="A281" s="80" t="e">
        <f>IF(DI_전체데이터!$AR282="A. 총체적과장형",DI_전체데이터!$AN282,NA())</f>
        <v>#N/A</v>
      </c>
      <c r="B281" s="80" t="e">
        <f>IF(DI_전체데이터!$AR282="A. 총체적과장형",DI_전체데이터!$Z282,NA())</f>
        <v>#N/A</v>
      </c>
      <c r="C281" s="80">
        <f>IF(DI_전체데이터!$AR282="B. 외부미화형",DI_전체데이터!$AN282,NA())</f>
        <v>0.51416324543091996</v>
      </c>
      <c r="D281" s="80">
        <f>IF(DI_전체데이터!$AR282="B. 외부미화형",DI_전체데이터!$Z282,NA())</f>
        <v>4</v>
      </c>
      <c r="E281" s="80" t="e">
        <f>IF(DI_전체데이터!$AR282="C. 내부은폐형",DI_전체데이터!$AN282,NA())</f>
        <v>#N/A</v>
      </c>
      <c r="F281" s="80" t="e">
        <f>IF(DI_전체데이터!$AR282="C. 내부은폐형",DI_전체데이터!$Z282,NA())</f>
        <v>#N/A</v>
      </c>
      <c r="G281" s="80" t="e">
        <f>IF(DI_전체데이터!$AR282="D. 균형일치형",DI_전체데이터!$AN282,NA())</f>
        <v>#N/A</v>
      </c>
      <c r="H281" s="80" t="e">
        <f>IF(DI_전체데이터!$AR282="D. 균형일치형",DI_전체데이터!$Z282,NA())</f>
        <v>#N/A</v>
      </c>
      <c r="I281" s="80" t="e">
        <f>IF(DI_전체데이터!$AR282="E. 총체적과소형",DI_전체데이터!$AN282,NA())</f>
        <v>#N/A</v>
      </c>
      <c r="J281" s="80" t="e">
        <f>IF(DI_전체데이터!$AR282="E. 총체적과소형",DI_전체데이터!$Z282,NA())</f>
        <v>#N/A</v>
      </c>
      <c r="K281" s="80" t="e">
        <f>IF(DI_전체데이터!$AR282="F. ESG미성숙",DI_전체데이터!$AN282,NA())</f>
        <v>#N/A</v>
      </c>
      <c r="L281" s="80" t="e">
        <f>IF(DI_전체데이터!$AR282="F. ESG미성숙",DI_전체데이터!$Z282,NA())</f>
        <v>#N/A</v>
      </c>
    </row>
    <row r="282" spans="1:12" x14ac:dyDescent="0.3">
      <c r="A282" s="80" t="e">
        <f>IF(DI_전체데이터!$AR283="A. 총체적과장형",DI_전체데이터!$AN283,NA())</f>
        <v>#N/A</v>
      </c>
      <c r="B282" s="80" t="e">
        <f>IF(DI_전체데이터!$AR283="A. 총체적과장형",DI_전체데이터!$Z283,NA())</f>
        <v>#N/A</v>
      </c>
      <c r="C282" s="80" t="e">
        <f>IF(DI_전체데이터!$AR283="B. 외부미화형",DI_전체데이터!$AN283,NA())</f>
        <v>#N/A</v>
      </c>
      <c r="D282" s="80" t="e">
        <f>IF(DI_전체데이터!$AR283="B. 외부미화형",DI_전체데이터!$Z283,NA())</f>
        <v>#N/A</v>
      </c>
      <c r="E282" s="80" t="e">
        <f>IF(DI_전체데이터!$AR283="C. 내부은폐형",DI_전체데이터!$AN283,NA())</f>
        <v>#N/A</v>
      </c>
      <c r="F282" s="80" t="e">
        <f>IF(DI_전체데이터!$AR283="C. 내부은폐형",DI_전체데이터!$Z283,NA())</f>
        <v>#N/A</v>
      </c>
      <c r="G282" s="80" t="e">
        <f>IF(DI_전체데이터!$AR283="D. 균형일치형",DI_전체데이터!$AN283,NA())</f>
        <v>#N/A</v>
      </c>
      <c r="H282" s="80" t="e">
        <f>IF(DI_전체데이터!$AR283="D. 균형일치형",DI_전체데이터!$Z283,NA())</f>
        <v>#N/A</v>
      </c>
      <c r="I282" s="80">
        <f>IF(DI_전체데이터!$AR283="E. 총체적과소형",DI_전체데이터!$AN283,NA())</f>
        <v>1.2016587426766323</v>
      </c>
      <c r="J282" s="80">
        <f>IF(DI_전체데이터!$AR283="E. 총체적과소형",DI_전체데이터!$Z283,NA())</f>
        <v>3.90625</v>
      </c>
      <c r="K282" s="80" t="e">
        <f>IF(DI_전체데이터!$AR283="F. ESG미성숙",DI_전체데이터!$AN283,NA())</f>
        <v>#N/A</v>
      </c>
      <c r="L282" s="80" t="e">
        <f>IF(DI_전체데이터!$AR283="F. ESG미성숙",DI_전체데이터!$Z283,NA())</f>
        <v>#N/A</v>
      </c>
    </row>
    <row r="283" spans="1:12" x14ac:dyDescent="0.3">
      <c r="A283" s="80" t="e">
        <f>IF(DI_전체데이터!$AR284="A. 총체적과장형",DI_전체데이터!$AN284,NA())</f>
        <v>#N/A</v>
      </c>
      <c r="B283" s="80" t="e">
        <f>IF(DI_전체데이터!$AR284="A. 총체적과장형",DI_전체데이터!$Z284,NA())</f>
        <v>#N/A</v>
      </c>
      <c r="C283" s="80" t="e">
        <f>IF(DI_전체데이터!$AR284="B. 외부미화형",DI_전체데이터!$AN284,NA())</f>
        <v>#N/A</v>
      </c>
      <c r="D283" s="80" t="e">
        <f>IF(DI_전체데이터!$AR284="B. 외부미화형",DI_전체데이터!$Z284,NA())</f>
        <v>#N/A</v>
      </c>
      <c r="E283" s="80" t="e">
        <f>IF(DI_전체데이터!$AR284="C. 내부은폐형",DI_전체데이터!$AN284,NA())</f>
        <v>#N/A</v>
      </c>
      <c r="F283" s="80" t="e">
        <f>IF(DI_전체데이터!$AR284="C. 내부은폐형",DI_전체데이터!$Z284,NA())</f>
        <v>#N/A</v>
      </c>
      <c r="G283" s="80" t="e">
        <f>IF(DI_전체데이터!$AR284="D. 균형일치형",DI_전체데이터!$AN284,NA())</f>
        <v>#N/A</v>
      </c>
      <c r="H283" s="80" t="e">
        <f>IF(DI_전체데이터!$AR284="D. 균형일치형",DI_전체데이터!$Z284,NA())</f>
        <v>#N/A</v>
      </c>
      <c r="I283" s="80">
        <f>IF(DI_전체데이터!$AR284="E. 총체적과소형",DI_전체데이터!$AN284,NA())</f>
        <v>2.8802785531262947</v>
      </c>
      <c r="J283" s="80">
        <f>IF(DI_전체데이터!$AR284="E. 총체적과소형",DI_전체데이터!$Z284,NA())</f>
        <v>4.1481481481481479</v>
      </c>
      <c r="K283" s="80" t="e">
        <f>IF(DI_전체데이터!$AR284="F. ESG미성숙",DI_전체데이터!$AN284,NA())</f>
        <v>#N/A</v>
      </c>
      <c r="L283" s="80" t="e">
        <f>IF(DI_전체데이터!$AR284="F. ESG미성숙",DI_전체데이터!$Z284,NA())</f>
        <v>#N/A</v>
      </c>
    </row>
    <row r="284" spans="1:12" x14ac:dyDescent="0.3">
      <c r="A284" s="80" t="e">
        <f>IF(DI_전체데이터!$AR285="A. 총체적과장형",DI_전체데이터!$AN285,NA())</f>
        <v>#N/A</v>
      </c>
      <c r="B284" s="80" t="e">
        <f>IF(DI_전체데이터!$AR285="A. 총체적과장형",DI_전체데이터!$Z285,NA())</f>
        <v>#N/A</v>
      </c>
      <c r="C284" s="80" t="e">
        <f>IF(DI_전체데이터!$AR285="B. 외부미화형",DI_전체데이터!$AN285,NA())</f>
        <v>#N/A</v>
      </c>
      <c r="D284" s="80" t="e">
        <f>IF(DI_전체데이터!$AR285="B. 외부미화형",DI_전체데이터!$Z285,NA())</f>
        <v>#N/A</v>
      </c>
      <c r="E284" s="80" t="e">
        <f>IF(DI_전체데이터!$AR285="C. 내부은폐형",DI_전체데이터!$AN285,NA())</f>
        <v>#N/A</v>
      </c>
      <c r="F284" s="80" t="e">
        <f>IF(DI_전체데이터!$AR285="C. 내부은폐형",DI_전체데이터!$Z285,NA())</f>
        <v>#N/A</v>
      </c>
      <c r="G284" s="80" t="e">
        <f>IF(DI_전체데이터!$AR285="D. 균형일치형",DI_전체데이터!$AN285,NA())</f>
        <v>#N/A</v>
      </c>
      <c r="H284" s="80" t="e">
        <f>IF(DI_전체데이터!$AR285="D. 균형일치형",DI_전체데이터!$Z285,NA())</f>
        <v>#N/A</v>
      </c>
      <c r="I284" s="80">
        <f>IF(DI_전체데이터!$AR285="E. 총체적과소형",DI_전체데이터!$AN285,NA())</f>
        <v>0.46435109387625217</v>
      </c>
      <c r="J284" s="80">
        <f>IF(DI_전체데이터!$AR285="E. 총체적과소형",DI_전체데이터!$Z285,NA())</f>
        <v>3.8</v>
      </c>
      <c r="K284" s="80" t="e">
        <f>IF(DI_전체데이터!$AR285="F. ESG미성숙",DI_전체데이터!$AN285,NA())</f>
        <v>#N/A</v>
      </c>
      <c r="L284" s="80" t="e">
        <f>IF(DI_전체데이터!$AR285="F. ESG미성숙",DI_전체데이터!$Z285,NA())</f>
        <v>#N/A</v>
      </c>
    </row>
    <row r="285" spans="1:12" x14ac:dyDescent="0.3">
      <c r="A285" s="80" t="e">
        <f>IF(DI_전체데이터!$AR286="A. 총체적과장형",DI_전체데이터!$AN286,NA())</f>
        <v>#N/A</v>
      </c>
      <c r="B285" s="80" t="e">
        <f>IF(DI_전체데이터!$AR286="A. 총체적과장형",DI_전체데이터!$Z286,NA())</f>
        <v>#N/A</v>
      </c>
      <c r="C285" s="80" t="e">
        <f>IF(DI_전체데이터!$AR286="B. 외부미화형",DI_전체데이터!$AN286,NA())</f>
        <v>#N/A</v>
      </c>
      <c r="D285" s="80" t="e">
        <f>IF(DI_전체데이터!$AR286="B. 외부미화형",DI_전체데이터!$Z286,NA())</f>
        <v>#N/A</v>
      </c>
      <c r="E285" s="80" t="e">
        <f>IF(DI_전체데이터!$AR286="C. 내부은폐형",DI_전체데이터!$AN286,NA())</f>
        <v>#N/A</v>
      </c>
      <c r="F285" s="80" t="e">
        <f>IF(DI_전체데이터!$AR286="C. 내부은폐형",DI_전체데이터!$Z286,NA())</f>
        <v>#N/A</v>
      </c>
      <c r="G285" s="80">
        <f>IF(DI_전체데이터!$AR286="D. 균형일치형",DI_전체데이터!$AN286,NA())</f>
        <v>0.11738278855842821</v>
      </c>
      <c r="H285" s="80">
        <f>IF(DI_전체데이터!$AR286="D. 균형일치형",DI_전체데이터!$Z286,NA())</f>
        <v>3.75</v>
      </c>
      <c r="I285" s="80" t="e">
        <f>IF(DI_전체데이터!$AR286="E. 총체적과소형",DI_전체데이터!$AN286,NA())</f>
        <v>#N/A</v>
      </c>
      <c r="J285" s="80" t="e">
        <f>IF(DI_전체데이터!$AR286="E. 총체적과소형",DI_전체데이터!$Z286,NA())</f>
        <v>#N/A</v>
      </c>
      <c r="K285" s="80" t="e">
        <f>IF(DI_전체데이터!$AR286="F. ESG미성숙",DI_전체데이터!$AN286,NA())</f>
        <v>#N/A</v>
      </c>
      <c r="L285" s="80" t="e">
        <f>IF(DI_전체데이터!$AR286="F. ESG미성숙",DI_전체데이터!$Z286,NA())</f>
        <v>#N/A</v>
      </c>
    </row>
    <row r="286" spans="1:12" x14ac:dyDescent="0.3">
      <c r="A286" s="80" t="e">
        <f>IF(DI_전체데이터!$AR287="A. 총체적과장형",DI_전체데이터!$AN287,NA())</f>
        <v>#N/A</v>
      </c>
      <c r="B286" s="80" t="e">
        <f>IF(DI_전체데이터!$AR287="A. 총체적과장형",DI_전체데이터!$Z287,NA())</f>
        <v>#N/A</v>
      </c>
      <c r="C286" s="80" t="e">
        <f>IF(DI_전체데이터!$AR287="B. 외부미화형",DI_전체데이터!$AN287,NA())</f>
        <v>#N/A</v>
      </c>
      <c r="D286" s="80" t="e">
        <f>IF(DI_전체데이터!$AR287="B. 외부미화형",DI_전체데이터!$Z287,NA())</f>
        <v>#N/A</v>
      </c>
      <c r="E286" s="80">
        <f>IF(DI_전체데이터!$AR287="C. 내부은폐형",DI_전체데이터!$AN287,NA())</f>
        <v>-0.38720302455467426</v>
      </c>
      <c r="F286" s="80">
        <f>IF(DI_전체데이터!$AR287="C. 내부은폐형",DI_전체데이터!$Z287,NA())</f>
        <v>3.606060606060606</v>
      </c>
      <c r="G286" s="80" t="e">
        <f>IF(DI_전체데이터!$AR287="D. 균형일치형",DI_전체데이터!$AN287,NA())</f>
        <v>#N/A</v>
      </c>
      <c r="H286" s="80" t="e">
        <f>IF(DI_전체데이터!$AR287="D. 균형일치형",DI_전체데이터!$Z287,NA())</f>
        <v>#N/A</v>
      </c>
      <c r="I286" s="80" t="e">
        <f>IF(DI_전체데이터!$AR287="E. 총체적과소형",DI_전체데이터!$AN287,NA())</f>
        <v>#N/A</v>
      </c>
      <c r="J286" s="80" t="e">
        <f>IF(DI_전체데이터!$AR287="E. 총체적과소형",DI_전체데이터!$Z287,NA())</f>
        <v>#N/A</v>
      </c>
      <c r="K286" s="80" t="e">
        <f>IF(DI_전체데이터!$AR287="F. ESG미성숙",DI_전체데이터!$AN287,NA())</f>
        <v>#N/A</v>
      </c>
      <c r="L286" s="80" t="e">
        <f>IF(DI_전체데이터!$AR287="F. ESG미성숙",DI_전체데이터!$Z287,NA())</f>
        <v>#N/A</v>
      </c>
    </row>
    <row r="287" spans="1:12" x14ac:dyDescent="0.3">
      <c r="A287" s="80" t="e">
        <f>IF(DI_전체데이터!$AR288="A. 총체적과장형",DI_전체데이터!$AN288,NA())</f>
        <v>#N/A</v>
      </c>
      <c r="B287" s="80" t="e">
        <f>IF(DI_전체데이터!$AR288="A. 총체적과장형",DI_전체데이터!$Z288,NA())</f>
        <v>#N/A</v>
      </c>
      <c r="C287" s="80" t="e">
        <f>IF(DI_전체데이터!$AR288="B. 외부미화형",DI_전체데이터!$AN288,NA())</f>
        <v>#N/A</v>
      </c>
      <c r="D287" s="80" t="e">
        <f>IF(DI_전체데이터!$AR288="B. 외부미화형",DI_전체데이터!$Z288,NA())</f>
        <v>#N/A</v>
      </c>
      <c r="E287" s="80" t="e">
        <f>IF(DI_전체데이터!$AR288="C. 내부은폐형",DI_전체데이터!$AN288,NA())</f>
        <v>#N/A</v>
      </c>
      <c r="F287" s="80" t="e">
        <f>IF(DI_전체데이터!$AR288="C. 내부은폐형",DI_전체데이터!$Z288,NA())</f>
        <v>#N/A</v>
      </c>
      <c r="G287" s="80" t="e">
        <f>IF(DI_전체데이터!$AR288="D. 균형일치형",DI_전체데이터!$AN288,NA())</f>
        <v>#N/A</v>
      </c>
      <c r="H287" s="80" t="e">
        <f>IF(DI_전체데이터!$AR288="D. 균형일치형",DI_전체데이터!$Z288,NA())</f>
        <v>#N/A</v>
      </c>
      <c r="I287" s="80">
        <f>IF(DI_전체데이터!$AR288="E. 총체적과소형",DI_전체데이터!$AN288,NA())</f>
        <v>2.0310609215998703</v>
      </c>
      <c r="J287" s="80">
        <f>IF(DI_전체데이터!$AR288="E. 총체적과소형",DI_전체데이터!$Z288,NA())</f>
        <v>3.954545454545455</v>
      </c>
      <c r="K287" s="80" t="e">
        <f>IF(DI_전체데이터!$AR288="F. ESG미성숙",DI_전체데이터!$AN288,NA())</f>
        <v>#N/A</v>
      </c>
      <c r="L287" s="80" t="e">
        <f>IF(DI_전체데이터!$AR288="F. ESG미성숙",DI_전체데이터!$Z288,NA())</f>
        <v>#N/A</v>
      </c>
    </row>
    <row r="288" spans="1:12" x14ac:dyDescent="0.3">
      <c r="A288" s="80" t="e">
        <f>IF(DI_전체데이터!$AR289="A. 총체적과장형",DI_전체데이터!$AN289,NA())</f>
        <v>#N/A</v>
      </c>
      <c r="B288" s="80" t="e">
        <f>IF(DI_전체데이터!$AR289="A. 총체적과장형",DI_전체데이터!$Z289,NA())</f>
        <v>#N/A</v>
      </c>
      <c r="C288" s="80" t="e">
        <f>IF(DI_전체데이터!$AR289="B. 외부미화형",DI_전체데이터!$AN289,NA())</f>
        <v>#N/A</v>
      </c>
      <c r="D288" s="80" t="e">
        <f>IF(DI_전체데이터!$AR289="B. 외부미화형",DI_전체데이터!$Z289,NA())</f>
        <v>#N/A</v>
      </c>
      <c r="E288" s="80" t="e">
        <f>IF(DI_전체데이터!$AR289="C. 내부은폐형",DI_전체데이터!$AN289,NA())</f>
        <v>#N/A</v>
      </c>
      <c r="F288" s="80" t="e">
        <f>IF(DI_전체데이터!$AR289="C. 내부은폐형",DI_전체데이터!$Z289,NA())</f>
        <v>#N/A</v>
      </c>
      <c r="G288" s="80" t="e">
        <f>IF(DI_전체데이터!$AR289="D. 균형일치형",DI_전체데이터!$AN289,NA())</f>
        <v>#N/A</v>
      </c>
      <c r="H288" s="80" t="e">
        <f>IF(DI_전체데이터!$AR289="D. 균형일치형",DI_전체데이터!$Z289,NA())</f>
        <v>#N/A</v>
      </c>
      <c r="I288" s="80">
        <f>IF(DI_전체데이터!$AR289="E. 총체적과소형",DI_전체데이터!$AN289,NA())</f>
        <v>2.6619123858140972</v>
      </c>
      <c r="J288" s="80">
        <f>IF(DI_전체데이터!$AR289="E. 총체적과소형",DI_전체데이터!$Z289,NA())</f>
        <v>4.0454545454545459</v>
      </c>
      <c r="K288" s="80" t="e">
        <f>IF(DI_전체데이터!$AR289="F. ESG미성숙",DI_전체데이터!$AN289,NA())</f>
        <v>#N/A</v>
      </c>
      <c r="L288" s="80" t="e">
        <f>IF(DI_전체데이터!$AR289="F. ESG미성숙",DI_전체데이터!$Z289,NA())</f>
        <v>#N/A</v>
      </c>
    </row>
    <row r="289" spans="1:12" x14ac:dyDescent="0.3">
      <c r="A289" s="80" t="e">
        <f>IF(DI_전체데이터!$AR290="A. 총체적과장형",DI_전체데이터!$AN290,NA())</f>
        <v>#N/A</v>
      </c>
      <c r="B289" s="80" t="e">
        <f>IF(DI_전체데이터!$AR290="A. 총체적과장형",DI_전체데이터!$Z290,NA())</f>
        <v>#N/A</v>
      </c>
      <c r="C289" s="80" t="e">
        <f>IF(DI_전체데이터!$AR290="B. 외부미화형",DI_전체데이터!$AN290,NA())</f>
        <v>#N/A</v>
      </c>
      <c r="D289" s="80" t="e">
        <f>IF(DI_전체데이터!$AR290="B. 외부미화형",DI_전체데이터!$Z290,NA())</f>
        <v>#N/A</v>
      </c>
      <c r="E289" s="80" t="e">
        <f>IF(DI_전체데이터!$AR290="C. 내부은폐형",DI_전체데이터!$AN290,NA())</f>
        <v>#N/A</v>
      </c>
      <c r="F289" s="80" t="e">
        <f>IF(DI_전체데이터!$AR290="C. 내부은폐형",DI_전체데이터!$Z290,NA())</f>
        <v>#N/A</v>
      </c>
      <c r="G289" s="80" t="e">
        <f>IF(DI_전체데이터!$AR290="D. 균형일치형",DI_전체데이터!$AN290,NA())</f>
        <v>#N/A</v>
      </c>
      <c r="H289" s="80" t="e">
        <f>IF(DI_전체데이터!$AR290="D. 균형일치형",DI_전체데이터!$Z290,NA())</f>
        <v>#N/A</v>
      </c>
      <c r="I289" s="80">
        <f>IF(DI_전체데이터!$AR290="E. 총체적과소형",DI_전체데이터!$AN290,NA())</f>
        <v>1.3551486385131943</v>
      </c>
      <c r="J289" s="80">
        <f>IF(DI_전체데이터!$AR290="E. 총체적과소형",DI_전체데이터!$Z290,NA())</f>
        <v>3.8571428571428572</v>
      </c>
      <c r="K289" s="80" t="e">
        <f>IF(DI_전체데이터!$AR290="F. ESG미성숙",DI_전체데이터!$AN290,NA())</f>
        <v>#N/A</v>
      </c>
      <c r="L289" s="80" t="e">
        <f>IF(DI_전체데이터!$AR290="F. ESG미성숙",DI_전체데이터!$Z290,NA())</f>
        <v>#N/A</v>
      </c>
    </row>
    <row r="290" spans="1:12" x14ac:dyDescent="0.3">
      <c r="A290" s="80" t="e">
        <f>IF(DI_전체데이터!$AR291="A. 총체적과장형",DI_전체데이터!$AN291,NA())</f>
        <v>#N/A</v>
      </c>
      <c r="B290" s="80" t="e">
        <f>IF(DI_전체데이터!$AR291="A. 총체적과장형",DI_전체데이터!$Z291,NA())</f>
        <v>#N/A</v>
      </c>
      <c r="C290" s="80" t="e">
        <f>IF(DI_전체데이터!$AR291="B. 외부미화형",DI_전체데이터!$AN291,NA())</f>
        <v>#N/A</v>
      </c>
      <c r="D290" s="80" t="e">
        <f>IF(DI_전체데이터!$AR291="B. 외부미화형",DI_전체데이터!$Z291,NA())</f>
        <v>#N/A</v>
      </c>
      <c r="E290" s="80" t="e">
        <f>IF(DI_전체데이터!$AR291="C. 내부은폐형",DI_전체데이터!$AN291,NA())</f>
        <v>#N/A</v>
      </c>
      <c r="F290" s="80" t="e">
        <f>IF(DI_전체데이터!$AR291="C. 내부은폐형",DI_전체데이터!$Z291,NA())</f>
        <v>#N/A</v>
      </c>
      <c r="G290" s="80" t="e">
        <f>IF(DI_전체데이터!$AR291="D. 균형일치형",DI_전체데이터!$AN291,NA())</f>
        <v>#N/A</v>
      </c>
      <c r="H290" s="80" t="e">
        <f>IF(DI_전체데이터!$AR291="D. 균형일치형",DI_전체데이터!$Z291,NA())</f>
        <v>#N/A</v>
      </c>
      <c r="I290" s="80">
        <f>IF(DI_전체데이터!$AR291="E. 총체적과소형",DI_전체데이터!$AN291,NA())</f>
        <v>0.61707419491553395</v>
      </c>
      <c r="J290" s="80">
        <f>IF(DI_전체데이터!$AR291="E. 총체적과소형",DI_전체데이터!$Z291,NA())</f>
        <v>2.9090909090909092</v>
      </c>
      <c r="K290" s="80" t="e">
        <f>IF(DI_전체데이터!$AR291="F. ESG미성숙",DI_전체데이터!$AN291,NA())</f>
        <v>#N/A</v>
      </c>
      <c r="L290" s="80" t="e">
        <f>IF(DI_전체데이터!$AR291="F. ESG미성숙",DI_전체데이터!$Z291,NA())</f>
        <v>#N/A</v>
      </c>
    </row>
    <row r="291" spans="1:12" x14ac:dyDescent="0.3">
      <c r="A291" s="80" t="e">
        <f>IF(DI_전체데이터!$AR292="A. 총체적과장형",DI_전체데이터!$AN292,NA())</f>
        <v>#N/A</v>
      </c>
      <c r="B291" s="80" t="e">
        <f>IF(DI_전체데이터!$AR292="A. 총체적과장형",DI_전체데이터!$Z292,NA())</f>
        <v>#N/A</v>
      </c>
      <c r="C291" s="80" t="e">
        <f>IF(DI_전체데이터!$AR292="B. 외부미화형",DI_전체데이터!$AN292,NA())</f>
        <v>#N/A</v>
      </c>
      <c r="D291" s="80" t="e">
        <f>IF(DI_전체데이터!$AR292="B. 외부미화형",DI_전체데이터!$Z292,NA())</f>
        <v>#N/A</v>
      </c>
      <c r="E291" s="80" t="e">
        <f>IF(DI_전체데이터!$AR292="C. 내부은폐형",DI_전체데이터!$AN292,NA())</f>
        <v>#N/A</v>
      </c>
      <c r="F291" s="80" t="e">
        <f>IF(DI_전체데이터!$AR292="C. 내부은폐형",DI_전체데이터!$Z292,NA())</f>
        <v>#N/A</v>
      </c>
      <c r="G291" s="80" t="e">
        <f>IF(DI_전체데이터!$AR292="D. 균형일치형",DI_전체데이터!$AN292,NA())</f>
        <v>#N/A</v>
      </c>
      <c r="H291" s="80" t="e">
        <f>IF(DI_전체데이터!$AR292="D. 균형일치형",DI_전체데이터!$Z292,NA())</f>
        <v>#N/A</v>
      </c>
      <c r="I291" s="80">
        <f>IF(DI_전체데이터!$AR292="E. 총체적과소형",DI_전체데이터!$AN292,NA())</f>
        <v>2.913995016228931</v>
      </c>
      <c r="J291" s="80">
        <f>IF(DI_전체데이터!$AR292="E. 총체적과소형",DI_전체데이터!$Z292,NA())</f>
        <v>3.6842105263157889</v>
      </c>
      <c r="K291" s="80" t="e">
        <f>IF(DI_전체데이터!$AR292="F. ESG미성숙",DI_전체데이터!$AN292,NA())</f>
        <v>#N/A</v>
      </c>
      <c r="L291" s="80" t="e">
        <f>IF(DI_전체데이터!$AR292="F. ESG미성숙",DI_전체데이터!$Z292,NA())</f>
        <v>#N/A</v>
      </c>
    </row>
    <row r="292" spans="1:12" x14ac:dyDescent="0.3">
      <c r="A292" s="80" t="e">
        <f>IF(DI_전체데이터!$AR293="A. 총체적과장형",DI_전체데이터!$AN293,NA())</f>
        <v>#N/A</v>
      </c>
      <c r="B292" s="80" t="e">
        <f>IF(DI_전체데이터!$AR293="A. 총체적과장형",DI_전체데이터!$Z293,NA())</f>
        <v>#N/A</v>
      </c>
      <c r="C292" s="80" t="e">
        <f>IF(DI_전체데이터!$AR293="B. 외부미화형",DI_전체데이터!$AN293,NA())</f>
        <v>#N/A</v>
      </c>
      <c r="D292" s="80" t="e">
        <f>IF(DI_전체데이터!$AR293="B. 외부미화형",DI_전체데이터!$Z293,NA())</f>
        <v>#N/A</v>
      </c>
      <c r="E292" s="80" t="e">
        <f>IF(DI_전체데이터!$AR293="C. 내부은폐형",DI_전체데이터!$AN293,NA())</f>
        <v>#N/A</v>
      </c>
      <c r="F292" s="80" t="e">
        <f>IF(DI_전체데이터!$AR293="C. 내부은폐형",DI_전체데이터!$Z293,NA())</f>
        <v>#N/A</v>
      </c>
      <c r="G292" s="80" t="e">
        <f>IF(DI_전체데이터!$AR293="D. 균형일치형",DI_전체데이터!$AN293,NA())</f>
        <v>#N/A</v>
      </c>
      <c r="H292" s="80" t="e">
        <f>IF(DI_전체데이터!$AR293="D. 균형일치형",DI_전체데이터!$Z293,NA())</f>
        <v>#N/A</v>
      </c>
      <c r="I292" s="80">
        <f>IF(DI_전체데이터!$AR293="E. 총체적과소형",DI_전체데이터!$AN293,NA())</f>
        <v>0.88646614309426564</v>
      </c>
      <c r="J292" s="80">
        <f>IF(DI_전체데이터!$AR293="E. 총체적과소형",DI_전체데이터!$Z293,NA())</f>
        <v>3</v>
      </c>
      <c r="K292" s="80" t="e">
        <f>IF(DI_전체데이터!$AR293="F. ESG미성숙",DI_전체데이터!$AN293,NA())</f>
        <v>#N/A</v>
      </c>
      <c r="L292" s="80" t="e">
        <f>IF(DI_전체데이터!$AR293="F. ESG미성숙",DI_전체데이터!$Z293,NA())</f>
        <v>#N/A</v>
      </c>
    </row>
    <row r="293" spans="1:12" x14ac:dyDescent="0.3">
      <c r="A293" s="80" t="e">
        <f>IF(DI_전체데이터!$AR294="A. 총체적과장형",DI_전체데이터!$AN294,NA())</f>
        <v>#N/A</v>
      </c>
      <c r="B293" s="80" t="e">
        <f>IF(DI_전체데이터!$AR294="A. 총체적과장형",DI_전체데이터!$Z294,NA())</f>
        <v>#N/A</v>
      </c>
      <c r="C293" s="80" t="e">
        <f>IF(DI_전체데이터!$AR294="B. 외부미화형",DI_전체데이터!$AN294,NA())</f>
        <v>#N/A</v>
      </c>
      <c r="D293" s="80" t="e">
        <f>IF(DI_전체데이터!$AR294="B. 외부미화형",DI_전체데이터!$Z294,NA())</f>
        <v>#N/A</v>
      </c>
      <c r="E293" s="80" t="e">
        <f>IF(DI_전체데이터!$AR294="C. 내부은폐형",DI_전체데이터!$AN294,NA())</f>
        <v>#N/A</v>
      </c>
      <c r="F293" s="80" t="e">
        <f>IF(DI_전체데이터!$AR294="C. 내부은폐형",DI_전체데이터!$Z294,NA())</f>
        <v>#N/A</v>
      </c>
      <c r="G293" s="80">
        <f>IF(DI_전체데이터!$AR294="D. 균형일치형",DI_전체데이터!$AN294,NA())</f>
        <v>-0.10130433356108415</v>
      </c>
      <c r="H293" s="80">
        <f>IF(DI_전체데이터!$AR294="D. 균형일치형",DI_전체데이터!$Z294,NA())</f>
        <v>2.666666666666667</v>
      </c>
      <c r="I293" s="80" t="e">
        <f>IF(DI_전체데이터!$AR294="E. 총체적과소형",DI_전체데이터!$AN294,NA())</f>
        <v>#N/A</v>
      </c>
      <c r="J293" s="80" t="e">
        <f>IF(DI_전체데이터!$AR294="E. 총체적과소형",DI_전체데이터!$Z294,NA())</f>
        <v>#N/A</v>
      </c>
      <c r="K293" s="80" t="e">
        <f>IF(DI_전체데이터!$AR294="F. ESG미성숙",DI_전체데이터!$AN294,NA())</f>
        <v>#N/A</v>
      </c>
      <c r="L293" s="80" t="e">
        <f>IF(DI_전체데이터!$AR294="F. ESG미성숙",DI_전체데이터!$Z294,NA())</f>
        <v>#N/A</v>
      </c>
    </row>
    <row r="294" spans="1:12" x14ac:dyDescent="0.3">
      <c r="A294" s="80" t="e">
        <f>IF(DI_전체데이터!$AR295="A. 총체적과장형",DI_전체데이터!$AN295,NA())</f>
        <v>#N/A</v>
      </c>
      <c r="B294" s="80" t="e">
        <f>IF(DI_전체데이터!$AR295="A. 총체적과장형",DI_전체데이터!$Z295,NA())</f>
        <v>#N/A</v>
      </c>
      <c r="C294" s="80" t="e">
        <f>IF(DI_전체데이터!$AR295="B. 외부미화형",DI_전체데이터!$AN295,NA())</f>
        <v>#N/A</v>
      </c>
      <c r="D294" s="80" t="e">
        <f>IF(DI_전체데이터!$AR295="B. 외부미화형",DI_전체데이터!$Z295,NA())</f>
        <v>#N/A</v>
      </c>
      <c r="E294" s="80" t="e">
        <f>IF(DI_전체데이터!$AR295="C. 내부은폐형",DI_전체데이터!$AN295,NA())</f>
        <v>#N/A</v>
      </c>
      <c r="F294" s="80" t="e">
        <f>IF(DI_전체데이터!$AR295="C. 내부은폐형",DI_전체데이터!$Z295,NA())</f>
        <v>#N/A</v>
      </c>
      <c r="G294" s="80" t="e">
        <f>IF(DI_전체데이터!$AR295="D. 균형일치형",DI_전체데이터!$AN295,NA())</f>
        <v>#N/A</v>
      </c>
      <c r="H294" s="80" t="e">
        <f>IF(DI_전체데이터!$AR295="D. 균형일치형",DI_전체데이터!$Z295,NA())</f>
        <v>#N/A</v>
      </c>
      <c r="I294" s="80">
        <f>IF(DI_전체데이터!$AR295="E. 총체적과소형",DI_전체데이터!$AN295,NA())</f>
        <v>2.4384075075774936</v>
      </c>
      <c r="J294" s="80">
        <f>IF(DI_전체데이터!$AR295="E. 총체적과소형",DI_전체데이터!$Z295,NA())</f>
        <v>3.666666666666667</v>
      </c>
      <c r="K294" s="80" t="e">
        <f>IF(DI_전체데이터!$AR295="F. ESG미성숙",DI_전체데이터!$AN295,NA())</f>
        <v>#N/A</v>
      </c>
      <c r="L294" s="80" t="e">
        <f>IF(DI_전체데이터!$AR295="F. ESG미성숙",DI_전체데이터!$Z295,NA())</f>
        <v>#N/A</v>
      </c>
    </row>
    <row r="295" spans="1:12" x14ac:dyDescent="0.3">
      <c r="A295" s="80" t="e">
        <f>IF(DI_전체데이터!$AR296="A. 총체적과장형",DI_전체데이터!$AN296,NA())</f>
        <v>#N/A</v>
      </c>
      <c r="B295" s="80" t="e">
        <f>IF(DI_전체데이터!$AR296="A. 총체적과장형",DI_전체데이터!$Z296,NA())</f>
        <v>#N/A</v>
      </c>
      <c r="C295" s="80" t="e">
        <f>IF(DI_전체데이터!$AR296="B. 외부미화형",DI_전체데이터!$AN296,NA())</f>
        <v>#N/A</v>
      </c>
      <c r="D295" s="80" t="e">
        <f>IF(DI_전체데이터!$AR296="B. 외부미화형",DI_전체데이터!$Z296,NA())</f>
        <v>#N/A</v>
      </c>
      <c r="E295" s="80" t="e">
        <f>IF(DI_전체데이터!$AR296="C. 내부은폐형",DI_전체데이터!$AN296,NA())</f>
        <v>#N/A</v>
      </c>
      <c r="F295" s="80" t="e">
        <f>IF(DI_전체데이터!$AR296="C. 내부은폐형",DI_전체데이터!$Z296,NA())</f>
        <v>#N/A</v>
      </c>
      <c r="G295" s="80" t="e">
        <f>IF(DI_전체데이터!$AR296="D. 균형일치형",DI_전체데이터!$AN296,NA())</f>
        <v>#N/A</v>
      </c>
      <c r="H295" s="80" t="e">
        <f>IF(DI_전체데이터!$AR296="D. 균형일치형",DI_전체데이터!$Z296,NA())</f>
        <v>#N/A</v>
      </c>
      <c r="I295" s="80">
        <f>IF(DI_전체데이터!$AR296="E. 총체적과소형",DI_전체데이터!$AN296,NA())</f>
        <v>1.2860086181462516</v>
      </c>
      <c r="J295" s="80">
        <f>IF(DI_전체데이터!$AR296="E. 총체적과소형",DI_전체데이터!$Z296,NA())</f>
        <v>3.2777777777777781</v>
      </c>
      <c r="K295" s="80" t="e">
        <f>IF(DI_전체데이터!$AR296="F. ESG미성숙",DI_전체데이터!$AN296,NA())</f>
        <v>#N/A</v>
      </c>
      <c r="L295" s="80" t="e">
        <f>IF(DI_전체데이터!$AR296="F. ESG미성숙",DI_전체데이터!$Z296,NA())</f>
        <v>#N/A</v>
      </c>
    </row>
    <row r="296" spans="1:12" x14ac:dyDescent="0.3">
      <c r="A296" s="80" t="e">
        <f>IF(DI_전체데이터!$AR297="A. 총체적과장형",DI_전체데이터!$AN297,NA())</f>
        <v>#N/A</v>
      </c>
      <c r="B296" s="80" t="e">
        <f>IF(DI_전체데이터!$AR297="A. 총체적과장형",DI_전체데이터!$Z297,NA())</f>
        <v>#N/A</v>
      </c>
      <c r="C296" s="80" t="e">
        <f>IF(DI_전체데이터!$AR297="B. 외부미화형",DI_전체데이터!$AN297,NA())</f>
        <v>#N/A</v>
      </c>
      <c r="D296" s="80" t="e">
        <f>IF(DI_전체데이터!$AR297="B. 외부미화형",DI_전체데이터!$Z297,NA())</f>
        <v>#N/A</v>
      </c>
      <c r="E296" s="80" t="e">
        <f>IF(DI_전체데이터!$AR297="C. 내부은폐형",DI_전체데이터!$AN297,NA())</f>
        <v>#N/A</v>
      </c>
      <c r="F296" s="80" t="e">
        <f>IF(DI_전체데이터!$AR297="C. 내부은폐형",DI_전체데이터!$Z297,NA())</f>
        <v>#N/A</v>
      </c>
      <c r="G296" s="80" t="e">
        <f>IF(DI_전체데이터!$AR297="D. 균형일치형",DI_전체데이터!$AN297,NA())</f>
        <v>#N/A</v>
      </c>
      <c r="H296" s="80" t="e">
        <f>IF(DI_전체데이터!$AR297="D. 균형일치형",DI_전체데이터!$Z297,NA())</f>
        <v>#N/A</v>
      </c>
      <c r="I296" s="80">
        <f>IF(DI_전체데이터!$AR297="E. 총체적과소형",DI_전체데이터!$AN297,NA())</f>
        <v>1.7798938564739277</v>
      </c>
      <c r="J296" s="80">
        <f>IF(DI_전체데이터!$AR297="E. 총체적과소형",DI_전체데이터!$Z297,NA())</f>
        <v>3.4444444444444451</v>
      </c>
      <c r="K296" s="80" t="e">
        <f>IF(DI_전체데이터!$AR297="F. ESG미성숙",DI_전체데이터!$AN297,NA())</f>
        <v>#N/A</v>
      </c>
      <c r="L296" s="80" t="e">
        <f>IF(DI_전체데이터!$AR297="F. ESG미성숙",DI_전체데이터!$Z297,NA())</f>
        <v>#N/A</v>
      </c>
    </row>
    <row r="297" spans="1:12" x14ac:dyDescent="0.3">
      <c r="A297" s="80" t="e">
        <f>IF(DI_전체데이터!$AR298="A. 총체적과장형",DI_전체데이터!$AN298,NA())</f>
        <v>#N/A</v>
      </c>
      <c r="B297" s="80" t="e">
        <f>IF(DI_전체데이터!$AR298="A. 총체적과장형",DI_전체데이터!$Z298,NA())</f>
        <v>#N/A</v>
      </c>
      <c r="C297" s="80" t="e">
        <f>IF(DI_전체데이터!$AR298="B. 외부미화형",DI_전체데이터!$AN298,NA())</f>
        <v>#N/A</v>
      </c>
      <c r="D297" s="80" t="e">
        <f>IF(DI_전체데이터!$AR298="B. 외부미화형",DI_전체데이터!$Z298,NA())</f>
        <v>#N/A</v>
      </c>
      <c r="E297" s="80" t="e">
        <f>IF(DI_전체데이터!$AR298="C. 내부은폐형",DI_전체데이터!$AN298,NA())</f>
        <v>#N/A</v>
      </c>
      <c r="F297" s="80" t="e">
        <f>IF(DI_전체데이터!$AR298="C. 내부은폐형",DI_전체데이터!$Z298,NA())</f>
        <v>#N/A</v>
      </c>
      <c r="G297" s="80">
        <f>IF(DI_전체데이터!$AR298="D. 균형일치형",DI_전체데이터!$AN298,NA())</f>
        <v>1.3746546865640366</v>
      </c>
      <c r="H297" s="80">
        <f>IF(DI_전체데이터!$AR298="D. 균형일치형",DI_전체데이터!$Z298,NA())</f>
        <v>3.307692307692307</v>
      </c>
      <c r="I297" s="80" t="e">
        <f>IF(DI_전체데이터!$AR298="E. 총체적과소형",DI_전체데이터!$AN298,NA())</f>
        <v>#N/A</v>
      </c>
      <c r="J297" s="80" t="e">
        <f>IF(DI_전체데이터!$AR298="E. 총체적과소형",DI_전체데이터!$Z298,NA())</f>
        <v>#N/A</v>
      </c>
      <c r="K297" s="80" t="e">
        <f>IF(DI_전체데이터!$AR298="F. ESG미성숙",DI_전체데이터!$AN298,NA())</f>
        <v>#N/A</v>
      </c>
      <c r="L297" s="80" t="e">
        <f>IF(DI_전체데이터!$AR298="F. ESG미성숙",DI_전체데이터!$Z298,NA())</f>
        <v>#N/A</v>
      </c>
    </row>
    <row r="298" spans="1:12" x14ac:dyDescent="0.3">
      <c r="A298" s="80" t="e">
        <f>IF(DI_전체데이터!$AR299="A. 총체적과장형",DI_전체데이터!$AN299,NA())</f>
        <v>#N/A</v>
      </c>
      <c r="B298" s="80" t="e">
        <f>IF(DI_전체데이터!$AR299="A. 총체적과장형",DI_전체데이터!$Z299,NA())</f>
        <v>#N/A</v>
      </c>
      <c r="C298" s="80" t="e">
        <f>IF(DI_전체데이터!$AR299="B. 외부미화형",DI_전체데이터!$AN299,NA())</f>
        <v>#N/A</v>
      </c>
      <c r="D298" s="80" t="e">
        <f>IF(DI_전체데이터!$AR299="B. 외부미화형",DI_전체데이터!$Z299,NA())</f>
        <v>#N/A</v>
      </c>
      <c r="E298" s="80" t="e">
        <f>IF(DI_전체데이터!$AR299="C. 내부은폐형",DI_전체데이터!$AN299,NA())</f>
        <v>#N/A</v>
      </c>
      <c r="F298" s="80" t="e">
        <f>IF(DI_전체데이터!$AR299="C. 내부은폐형",DI_전체데이터!$Z299,NA())</f>
        <v>#N/A</v>
      </c>
      <c r="G298" s="80" t="e">
        <f>IF(DI_전체데이터!$AR299="D. 균형일치형",DI_전체데이터!$AN299,NA())</f>
        <v>#N/A</v>
      </c>
      <c r="H298" s="80" t="e">
        <f>IF(DI_전체데이터!$AR299="D. 균형일치형",DI_전체데이터!$Z299,NA())</f>
        <v>#N/A</v>
      </c>
      <c r="I298" s="80">
        <f>IF(DI_전체데이터!$AR299="E. 총체적과소형",DI_전체데이터!$AN299,NA())</f>
        <v>0.61928030203999318</v>
      </c>
      <c r="J298" s="80">
        <f>IF(DI_전체데이터!$AR299="E. 총체적과소형",DI_전체데이터!$Z299,NA())</f>
        <v>3.2352941176470589</v>
      </c>
      <c r="K298" s="80" t="e">
        <f>IF(DI_전체데이터!$AR299="F. ESG미성숙",DI_전체데이터!$AN299,NA())</f>
        <v>#N/A</v>
      </c>
      <c r="L298" s="80" t="e">
        <f>IF(DI_전체데이터!$AR299="F. ESG미성숙",DI_전체데이터!$Z299,NA())</f>
        <v>#N/A</v>
      </c>
    </row>
    <row r="299" spans="1:12" x14ac:dyDescent="0.3">
      <c r="A299" s="80" t="e">
        <f>IF(DI_전체데이터!$AR300="A. 총체적과장형",DI_전체데이터!$AN300,NA())</f>
        <v>#N/A</v>
      </c>
      <c r="B299" s="80" t="e">
        <f>IF(DI_전체데이터!$AR300="A. 총체적과장형",DI_전체데이터!$Z300,NA())</f>
        <v>#N/A</v>
      </c>
      <c r="C299" s="80" t="e">
        <f>IF(DI_전체데이터!$AR300="B. 외부미화형",DI_전체데이터!$AN300,NA())</f>
        <v>#N/A</v>
      </c>
      <c r="D299" s="80" t="e">
        <f>IF(DI_전체데이터!$AR300="B. 외부미화형",DI_전체데이터!$Z300,NA())</f>
        <v>#N/A</v>
      </c>
      <c r="E299" s="80">
        <f>IF(DI_전체데이터!$AR300="C. 내부은폐형",DI_전체데이터!$AN300,NA())</f>
        <v>-0.8187973036788263</v>
      </c>
      <c r="F299" s="80">
        <f>IF(DI_전체데이터!$AR300="C. 내부은폐형",DI_전체데이터!$Z300,NA())</f>
        <v>2.75</v>
      </c>
      <c r="G299" s="80" t="e">
        <f>IF(DI_전체데이터!$AR300="D. 균형일치형",DI_전체데이터!$AN300,NA())</f>
        <v>#N/A</v>
      </c>
      <c r="H299" s="80" t="e">
        <f>IF(DI_전체데이터!$AR300="D. 균형일치형",DI_전체데이터!$Z300,NA())</f>
        <v>#N/A</v>
      </c>
      <c r="I299" s="80" t="e">
        <f>IF(DI_전체데이터!$AR300="E. 총체적과소형",DI_전체데이터!$AN300,NA())</f>
        <v>#N/A</v>
      </c>
      <c r="J299" s="80" t="e">
        <f>IF(DI_전체데이터!$AR300="E. 총체적과소형",DI_전체데이터!$Z300,NA())</f>
        <v>#N/A</v>
      </c>
      <c r="K299" s="80" t="e">
        <f>IF(DI_전체데이터!$AR300="F. ESG미성숙",DI_전체데이터!$AN300,NA())</f>
        <v>#N/A</v>
      </c>
      <c r="L299" s="80" t="e">
        <f>IF(DI_전체데이터!$AR300="F. ESG미성숙",DI_전체데이터!$Z300,NA())</f>
        <v>#N/A</v>
      </c>
    </row>
    <row r="300" spans="1:12" x14ac:dyDescent="0.3">
      <c r="A300" s="80" t="e">
        <f>IF(DI_전체데이터!$AR301="A. 총체적과장형",DI_전체데이터!$AN301,NA())</f>
        <v>#N/A</v>
      </c>
      <c r="B300" s="80" t="e">
        <f>IF(DI_전체데이터!$AR301="A. 총체적과장형",DI_전체데이터!$Z301,NA())</f>
        <v>#N/A</v>
      </c>
      <c r="C300" s="80" t="e">
        <f>IF(DI_전체데이터!$AR301="B. 외부미화형",DI_전체데이터!$AN301,NA())</f>
        <v>#N/A</v>
      </c>
      <c r="D300" s="80" t="e">
        <f>IF(DI_전체데이터!$AR301="B. 외부미화형",DI_전체데이터!$Z301,NA())</f>
        <v>#N/A</v>
      </c>
      <c r="E300" s="80" t="e">
        <f>IF(DI_전체데이터!$AR301="C. 내부은폐형",DI_전체데이터!$AN301,NA())</f>
        <v>#N/A</v>
      </c>
      <c r="F300" s="80" t="e">
        <f>IF(DI_전체데이터!$AR301="C. 내부은폐형",DI_전체데이터!$Z301,NA())</f>
        <v>#N/A</v>
      </c>
      <c r="G300" s="80" t="e">
        <f>IF(DI_전체데이터!$AR301="D. 균형일치형",DI_전체데이터!$AN301,NA())</f>
        <v>#N/A</v>
      </c>
      <c r="H300" s="80" t="e">
        <f>IF(DI_전체데이터!$AR301="D. 균형일치형",DI_전체데이터!$Z301,NA())</f>
        <v>#N/A</v>
      </c>
      <c r="I300" s="80">
        <f>IF(DI_전체데이터!$AR301="E. 총체적과소형",DI_전체데이터!$AN301,NA())</f>
        <v>1.074429443243929</v>
      </c>
      <c r="J300" s="80">
        <f>IF(DI_전체데이터!$AR301="E. 총체적과소형",DI_전체데이터!$Z301,NA())</f>
        <v>3.3888888888888888</v>
      </c>
      <c r="K300" s="80" t="e">
        <f>IF(DI_전체데이터!$AR301="F. ESG미성숙",DI_전체데이터!$AN301,NA())</f>
        <v>#N/A</v>
      </c>
      <c r="L300" s="80" t="e">
        <f>IF(DI_전체데이터!$AR301="F. ESG미성숙",DI_전체데이터!$Z301,NA())</f>
        <v>#N/A</v>
      </c>
    </row>
    <row r="301" spans="1:12" x14ac:dyDescent="0.3">
      <c r="A301" s="80" t="e">
        <f>IF(DI_전체데이터!$AR302="A. 총체적과장형",DI_전체데이터!$AN302,NA())</f>
        <v>#N/A</v>
      </c>
      <c r="B301" s="80" t="e">
        <f>IF(DI_전체데이터!$AR302="A. 총체적과장형",DI_전체데이터!$Z302,NA())</f>
        <v>#N/A</v>
      </c>
      <c r="C301" s="80" t="e">
        <f>IF(DI_전체데이터!$AR302="B. 외부미화형",DI_전체데이터!$AN302,NA())</f>
        <v>#N/A</v>
      </c>
      <c r="D301" s="80" t="e">
        <f>IF(DI_전체데이터!$AR302="B. 외부미화형",DI_전체데이터!$Z302,NA())</f>
        <v>#N/A</v>
      </c>
      <c r="E301" s="80" t="e">
        <f>IF(DI_전체데이터!$AR302="C. 내부은폐형",DI_전체데이터!$AN302,NA())</f>
        <v>#N/A</v>
      </c>
      <c r="F301" s="80" t="e">
        <f>IF(DI_전체데이터!$AR302="C. 내부은폐형",DI_전체데이터!$Z302,NA())</f>
        <v>#N/A</v>
      </c>
      <c r="G301" s="80" t="e">
        <f>IF(DI_전체데이터!$AR302="D. 균형일치형",DI_전체데이터!$AN302,NA())</f>
        <v>#N/A</v>
      </c>
      <c r="H301" s="80" t="e">
        <f>IF(DI_전체데이터!$AR302="D. 균형일치형",DI_전체데이터!$Z302,NA())</f>
        <v>#N/A</v>
      </c>
      <c r="I301" s="80">
        <f>IF(DI_전체데이터!$AR302="E. 총체적과소형",DI_전체데이터!$AN302,NA())</f>
        <v>1.4036862687957126</v>
      </c>
      <c r="J301" s="80">
        <f>IF(DI_전체데이터!$AR302="E. 총체적과소형",DI_전체데이터!$Z302,NA())</f>
        <v>3.5</v>
      </c>
      <c r="K301" s="80" t="e">
        <f>IF(DI_전체데이터!$AR302="F. ESG미성숙",DI_전체데이터!$AN302,NA())</f>
        <v>#N/A</v>
      </c>
      <c r="L301" s="80" t="e">
        <f>IF(DI_전체데이터!$AR302="F. ESG미성숙",DI_전체데이터!$Z302,NA())</f>
        <v>#N/A</v>
      </c>
    </row>
    <row r="302" spans="1:12" x14ac:dyDescent="0.3">
      <c r="A302" s="80" t="e">
        <f>IF(DI_전체데이터!$AR303="A. 총체적과장형",DI_전체데이터!$AN303,NA())</f>
        <v>#N/A</v>
      </c>
      <c r="B302" s="80" t="e">
        <f>IF(DI_전체데이터!$AR303="A. 총체적과장형",DI_전체데이터!$Z303,NA())</f>
        <v>#N/A</v>
      </c>
      <c r="C302" s="80" t="e">
        <f>IF(DI_전체데이터!$AR303="B. 외부미화형",DI_전체데이터!$AN303,NA())</f>
        <v>#N/A</v>
      </c>
      <c r="D302" s="80" t="e">
        <f>IF(DI_전체데이터!$AR303="B. 외부미화형",DI_전체데이터!$Z303,NA())</f>
        <v>#N/A</v>
      </c>
      <c r="E302" s="80" t="e">
        <f>IF(DI_전체데이터!$AR303="C. 내부은폐형",DI_전체데이터!$AN303,NA())</f>
        <v>#N/A</v>
      </c>
      <c r="F302" s="80" t="e">
        <f>IF(DI_전체데이터!$AR303="C. 내부은폐형",DI_전체데이터!$Z303,NA())</f>
        <v>#N/A</v>
      </c>
      <c r="G302" s="80">
        <f>IF(DI_전체데이터!$AR303="D. 균형일치형",DI_전체데이터!$AN303,NA())</f>
        <v>-0.45042861686177199</v>
      </c>
      <c r="H302" s="80">
        <f>IF(DI_전체데이터!$AR303="D. 균형일치형",DI_전체데이터!$Z303,NA())</f>
        <v>3.8</v>
      </c>
      <c r="I302" s="80" t="e">
        <f>IF(DI_전체데이터!$AR303="E. 총체적과소형",DI_전체데이터!$AN303,NA())</f>
        <v>#N/A</v>
      </c>
      <c r="J302" s="80" t="e">
        <f>IF(DI_전체데이터!$AR303="E. 총체적과소형",DI_전체데이터!$Z303,NA())</f>
        <v>#N/A</v>
      </c>
      <c r="K302" s="80" t="e">
        <f>IF(DI_전체데이터!$AR303="F. ESG미성숙",DI_전체데이터!$AN303,NA())</f>
        <v>#N/A</v>
      </c>
      <c r="L302" s="80" t="e">
        <f>IF(DI_전체데이터!$AR303="F. ESG미성숙",DI_전체데이터!$Z303,NA())</f>
        <v>#N/A</v>
      </c>
    </row>
    <row r="303" spans="1:12" x14ac:dyDescent="0.3">
      <c r="A303" s="80" t="e">
        <f>IF(DI_전체데이터!$AR304="A. 총체적과장형",DI_전체데이터!$AN304,NA())</f>
        <v>#N/A</v>
      </c>
      <c r="B303" s="80" t="e">
        <f>IF(DI_전체데이터!$AR304="A. 총체적과장형",DI_전체데이터!$Z304,NA())</f>
        <v>#N/A</v>
      </c>
      <c r="C303" s="80" t="e">
        <f>IF(DI_전체데이터!$AR304="B. 외부미화형",DI_전체데이터!$AN304,NA())</f>
        <v>#N/A</v>
      </c>
      <c r="D303" s="80" t="e">
        <f>IF(DI_전체데이터!$AR304="B. 외부미화형",DI_전체데이터!$Z304,NA())</f>
        <v>#N/A</v>
      </c>
      <c r="E303" s="80" t="e">
        <f>IF(DI_전체데이터!$AR304="C. 내부은폐형",DI_전체데이터!$AN304,NA())</f>
        <v>#N/A</v>
      </c>
      <c r="F303" s="80" t="e">
        <f>IF(DI_전체데이터!$AR304="C. 내부은폐형",DI_전체데이터!$Z304,NA())</f>
        <v>#N/A</v>
      </c>
      <c r="G303" s="80">
        <f>IF(DI_전체데이터!$AR304="D. 균형일치형",DI_전체데이터!$AN304,NA())</f>
        <v>1.2222198165350577</v>
      </c>
      <c r="H303" s="80">
        <f>IF(DI_전체데이터!$AR304="D. 균형일치형",DI_전체데이터!$Z304,NA())</f>
        <v>4.4444444444444446</v>
      </c>
      <c r="I303" s="80" t="e">
        <f>IF(DI_전체데이터!$AR304="E. 총체적과소형",DI_전체데이터!$AN304,NA())</f>
        <v>#N/A</v>
      </c>
      <c r="J303" s="80" t="e">
        <f>IF(DI_전체데이터!$AR304="E. 총체적과소형",DI_전체데이터!$Z304,NA())</f>
        <v>#N/A</v>
      </c>
      <c r="K303" s="80" t="e">
        <f>IF(DI_전체데이터!$AR304="F. ESG미성숙",DI_전체데이터!$AN304,NA())</f>
        <v>#N/A</v>
      </c>
      <c r="L303" s="80" t="e">
        <f>IF(DI_전체데이터!$AR304="F. ESG미성숙",DI_전체데이터!$Z304,NA())</f>
        <v>#N/A</v>
      </c>
    </row>
    <row r="304" spans="1:12" x14ac:dyDescent="0.3">
      <c r="A304" s="80">
        <f>IF(DI_전체데이터!$AR305="A. 총체적과장형",DI_전체데이터!$AN305,NA())</f>
        <v>-0.36391231858262596</v>
      </c>
      <c r="B304" s="80">
        <f>IF(DI_전체데이터!$AR305="A. 총체적과장형",DI_전체데이터!$Z305,NA())</f>
        <v>3.833333333333333</v>
      </c>
      <c r="C304" s="80" t="e">
        <f>IF(DI_전체데이터!$AR305="B. 외부미화형",DI_전체데이터!$AN305,NA())</f>
        <v>#N/A</v>
      </c>
      <c r="D304" s="80" t="e">
        <f>IF(DI_전체데이터!$AR305="B. 외부미화형",DI_전체데이터!$Z305,NA())</f>
        <v>#N/A</v>
      </c>
      <c r="E304" s="80" t="e">
        <f>IF(DI_전체데이터!$AR305="C. 내부은폐형",DI_전체데이터!$AN305,NA())</f>
        <v>#N/A</v>
      </c>
      <c r="F304" s="80" t="e">
        <f>IF(DI_전체데이터!$AR305="C. 내부은폐형",DI_전체데이터!$Z305,NA())</f>
        <v>#N/A</v>
      </c>
      <c r="G304" s="80" t="e">
        <f>IF(DI_전체데이터!$AR305="D. 균형일치형",DI_전체데이터!$AN305,NA())</f>
        <v>#N/A</v>
      </c>
      <c r="H304" s="80" t="e">
        <f>IF(DI_전체데이터!$AR305="D. 균형일치형",DI_전체데이터!$Z305,NA())</f>
        <v>#N/A</v>
      </c>
      <c r="I304" s="80" t="e">
        <f>IF(DI_전체데이터!$AR305="E. 총체적과소형",DI_전체데이터!$AN305,NA())</f>
        <v>#N/A</v>
      </c>
      <c r="J304" s="80" t="e">
        <f>IF(DI_전체데이터!$AR305="E. 총체적과소형",DI_전체데이터!$Z305,NA())</f>
        <v>#N/A</v>
      </c>
      <c r="K304" s="80" t="e">
        <f>IF(DI_전체데이터!$AR305="F. ESG미성숙",DI_전체데이터!$AN305,NA())</f>
        <v>#N/A</v>
      </c>
      <c r="L304" s="80" t="e">
        <f>IF(DI_전체데이터!$AR305="F. ESG미성숙",DI_전체데이터!$Z305,NA())</f>
        <v>#N/A</v>
      </c>
    </row>
    <row r="305" spans="1:12" x14ac:dyDescent="0.3">
      <c r="A305" s="80">
        <f>IF(DI_전체데이터!$AR306="A. 총체적과장형",DI_전체데이터!$AN306,NA())</f>
        <v>-10.313286620684451</v>
      </c>
      <c r="B305" s="80">
        <f>IF(DI_전체데이터!$AR306="A. 총체적과장형",DI_전체데이터!$Z306,NA())</f>
        <v>0</v>
      </c>
      <c r="C305" s="80" t="e">
        <f>IF(DI_전체데이터!$AR306="B. 외부미화형",DI_전체데이터!$AN306,NA())</f>
        <v>#N/A</v>
      </c>
      <c r="D305" s="80" t="e">
        <f>IF(DI_전체데이터!$AR306="B. 외부미화형",DI_전체데이터!$Z306,NA())</f>
        <v>#N/A</v>
      </c>
      <c r="E305" s="80" t="e">
        <f>IF(DI_전체데이터!$AR306="C. 내부은폐형",DI_전체데이터!$AN306,NA())</f>
        <v>#N/A</v>
      </c>
      <c r="F305" s="80" t="e">
        <f>IF(DI_전체데이터!$AR306="C. 내부은폐형",DI_전체데이터!$Z306,NA())</f>
        <v>#N/A</v>
      </c>
      <c r="G305" s="80" t="e">
        <f>IF(DI_전체데이터!$AR306="D. 균형일치형",DI_전체데이터!$AN306,NA())</f>
        <v>#N/A</v>
      </c>
      <c r="H305" s="80" t="e">
        <f>IF(DI_전체데이터!$AR306="D. 균형일치형",DI_전체데이터!$Z306,NA())</f>
        <v>#N/A</v>
      </c>
      <c r="I305" s="80" t="e">
        <f>IF(DI_전체데이터!$AR306="E. 총체적과소형",DI_전체데이터!$AN306,NA())</f>
        <v>#N/A</v>
      </c>
      <c r="J305" s="80" t="e">
        <f>IF(DI_전체데이터!$AR306="E. 총체적과소형",DI_전체데이터!$Z306,NA())</f>
        <v>#N/A</v>
      </c>
      <c r="K305" s="80" t="e">
        <f>IF(DI_전체데이터!$AR306="F. ESG미성숙",DI_전체데이터!$AN306,NA())</f>
        <v>#N/A</v>
      </c>
      <c r="L305" s="80" t="e">
        <f>IF(DI_전체데이터!$AR306="F. ESG미성숙",DI_전체데이터!$Z306,NA())</f>
        <v>#N/A</v>
      </c>
    </row>
    <row r="306" spans="1:12" x14ac:dyDescent="0.3">
      <c r="A306" s="80" t="e">
        <f>IF(DI_전체데이터!$AR307="A. 총체적과장형",DI_전체데이터!$AN307,NA())</f>
        <v>#N/A</v>
      </c>
      <c r="B306" s="80" t="e">
        <f>IF(DI_전체데이터!$AR307="A. 총체적과장형",DI_전체데이터!$Z307,NA())</f>
        <v>#N/A</v>
      </c>
      <c r="C306" s="80" t="e">
        <f>IF(DI_전체데이터!$AR307="B. 외부미화형",DI_전체데이터!$AN307,NA())</f>
        <v>#N/A</v>
      </c>
      <c r="D306" s="80" t="e">
        <f>IF(DI_전체데이터!$AR307="B. 외부미화형",DI_전체데이터!$Z307,NA())</f>
        <v>#N/A</v>
      </c>
      <c r="E306" s="80" t="e">
        <f>IF(DI_전체데이터!$AR307="C. 내부은폐형",DI_전체데이터!$AN307,NA())</f>
        <v>#N/A</v>
      </c>
      <c r="F306" s="80" t="e">
        <f>IF(DI_전체데이터!$AR307="C. 내부은폐형",DI_전체데이터!$Z307,NA())</f>
        <v>#N/A</v>
      </c>
      <c r="G306" s="80">
        <f>IF(DI_전체데이터!$AR307="D. 균형일치형",DI_전체데이터!$AN307,NA())</f>
        <v>0.10898576834254636</v>
      </c>
      <c r="H306" s="80">
        <f>IF(DI_전체데이터!$AR307="D. 균형일치형",DI_전체데이터!$Z307,NA())</f>
        <v>3.5</v>
      </c>
      <c r="I306" s="80" t="e">
        <f>IF(DI_전체데이터!$AR307="E. 총체적과소형",DI_전체데이터!$AN307,NA())</f>
        <v>#N/A</v>
      </c>
      <c r="J306" s="80" t="e">
        <f>IF(DI_전체데이터!$AR307="E. 총체적과소형",DI_전체데이터!$Z307,NA())</f>
        <v>#N/A</v>
      </c>
      <c r="K306" s="80" t="e">
        <f>IF(DI_전체데이터!$AR307="F. ESG미성숙",DI_전체데이터!$AN307,NA())</f>
        <v>#N/A</v>
      </c>
      <c r="L306" s="80" t="e">
        <f>IF(DI_전체데이터!$AR307="F. ESG미성숙",DI_전체데이터!$Z307,NA())</f>
        <v>#N/A</v>
      </c>
    </row>
    <row r="307" spans="1:12" x14ac:dyDescent="0.3">
      <c r="A307" s="80" t="e">
        <f>IF(DI_전체데이터!$AR308="A. 총체적과장형",DI_전체데이터!$AN308,NA())</f>
        <v>#N/A</v>
      </c>
      <c r="B307" s="80" t="e">
        <f>IF(DI_전체데이터!$AR308="A. 총체적과장형",DI_전체데이터!$Z308,NA())</f>
        <v>#N/A</v>
      </c>
      <c r="C307" s="80" t="e">
        <f>IF(DI_전체데이터!$AR308="B. 외부미화형",DI_전체데이터!$AN308,NA())</f>
        <v>#N/A</v>
      </c>
      <c r="D307" s="80" t="e">
        <f>IF(DI_전체데이터!$AR308="B. 외부미화형",DI_전체데이터!$Z308,NA())</f>
        <v>#N/A</v>
      </c>
      <c r="E307" s="80" t="e">
        <f>IF(DI_전체데이터!$AR308="C. 내부은폐형",DI_전체데이터!$AN308,NA())</f>
        <v>#N/A</v>
      </c>
      <c r="F307" s="80" t="e">
        <f>IF(DI_전체데이터!$AR308="C. 내부은폐형",DI_전체데이터!$Z308,NA())</f>
        <v>#N/A</v>
      </c>
      <c r="G307" s="80">
        <f>IF(DI_전체데이터!$AR308="D. 균형일치형",DI_전체데이터!$AN308,NA())</f>
        <v>-7.6406299398483091E-2</v>
      </c>
      <c r="H307" s="80">
        <f>IF(DI_전체데이터!$AR308="D. 균형일치형",DI_전체데이터!$Z308,NA())</f>
        <v>3.4285714285714279</v>
      </c>
      <c r="I307" s="80" t="e">
        <f>IF(DI_전체데이터!$AR308="E. 총체적과소형",DI_전체데이터!$AN308,NA())</f>
        <v>#N/A</v>
      </c>
      <c r="J307" s="80" t="e">
        <f>IF(DI_전체데이터!$AR308="E. 총체적과소형",DI_전체데이터!$Z308,NA())</f>
        <v>#N/A</v>
      </c>
      <c r="K307" s="80" t="e">
        <f>IF(DI_전체데이터!$AR308="F. ESG미성숙",DI_전체데이터!$AN308,NA())</f>
        <v>#N/A</v>
      </c>
      <c r="L307" s="80" t="e">
        <f>IF(DI_전체데이터!$AR308="F. ESG미성숙",DI_전체데이터!$Z308,NA())</f>
        <v>#N/A</v>
      </c>
    </row>
    <row r="308" spans="1:12" x14ac:dyDescent="0.3">
      <c r="A308" s="80" t="e">
        <f>IF(DI_전체데이터!$AR309="A. 총체적과장형",DI_전체데이터!$AN309,NA())</f>
        <v>#N/A</v>
      </c>
      <c r="B308" s="80" t="e">
        <f>IF(DI_전체데이터!$AR309="A. 총체적과장형",DI_전체데이터!$Z309,NA())</f>
        <v>#N/A</v>
      </c>
      <c r="C308" s="80" t="e">
        <f>IF(DI_전체데이터!$AR309="B. 외부미화형",DI_전체데이터!$AN309,NA())</f>
        <v>#N/A</v>
      </c>
      <c r="D308" s="80" t="e">
        <f>IF(DI_전체데이터!$AR309="B. 외부미화형",DI_전체데이터!$Z309,NA())</f>
        <v>#N/A</v>
      </c>
      <c r="E308" s="80" t="e">
        <f>IF(DI_전체데이터!$AR309="C. 내부은폐형",DI_전체데이터!$AN309,NA())</f>
        <v>#N/A</v>
      </c>
      <c r="F308" s="80" t="e">
        <f>IF(DI_전체데이터!$AR309="C. 내부은폐형",DI_전체데이터!$Z309,NA())</f>
        <v>#N/A</v>
      </c>
      <c r="G308" s="80">
        <f>IF(DI_전체데이터!$AR309="D. 균형일치형",DI_전체데이터!$AN309,NA())</f>
        <v>1.4067302425297412</v>
      </c>
      <c r="H308" s="80">
        <f>IF(DI_전체데이터!$AR309="D. 균형일치형",DI_전체데이터!$Z309,NA())</f>
        <v>4</v>
      </c>
      <c r="I308" s="80" t="e">
        <f>IF(DI_전체데이터!$AR309="E. 총체적과소형",DI_전체데이터!$AN309,NA())</f>
        <v>#N/A</v>
      </c>
      <c r="J308" s="80" t="e">
        <f>IF(DI_전체데이터!$AR309="E. 총체적과소형",DI_전체데이터!$Z309,NA())</f>
        <v>#N/A</v>
      </c>
      <c r="K308" s="80" t="e">
        <f>IF(DI_전체데이터!$AR309="F. ESG미성숙",DI_전체데이터!$AN309,NA())</f>
        <v>#N/A</v>
      </c>
      <c r="L308" s="80" t="e">
        <f>IF(DI_전체데이터!$AR309="F. ESG미성숙",DI_전체데이터!$Z309,NA())</f>
        <v>#N/A</v>
      </c>
    </row>
    <row r="309" spans="1:12" x14ac:dyDescent="0.3">
      <c r="A309" s="80" t="e">
        <f>IF(DI_전체데이터!$AR310="A. 총체적과장형",DI_전체데이터!$AN310,NA())</f>
        <v>#N/A</v>
      </c>
      <c r="B309" s="80" t="e">
        <f>IF(DI_전체데이터!$AR310="A. 총체적과장형",DI_전체데이터!$Z310,NA())</f>
        <v>#N/A</v>
      </c>
      <c r="C309" s="80" t="e">
        <f>IF(DI_전체데이터!$AR310="B. 외부미화형",DI_전체데이터!$AN310,NA())</f>
        <v>#N/A</v>
      </c>
      <c r="D309" s="80" t="e">
        <f>IF(DI_전체데이터!$AR310="B. 외부미화형",DI_전체데이터!$Z310,NA())</f>
        <v>#N/A</v>
      </c>
      <c r="E309" s="80">
        <f>IF(DI_전체데이터!$AR310="C. 내부은폐형",DI_전체데이터!$AN310,NA())</f>
        <v>-8.9752255509678172</v>
      </c>
      <c r="F309" s="80">
        <f>IF(DI_전체데이터!$AR310="C. 내부은폐형",DI_전체데이터!$Z310,NA())</f>
        <v>0</v>
      </c>
      <c r="G309" s="80" t="e">
        <f>IF(DI_전체데이터!$AR310="D. 균형일치형",DI_전체데이터!$AN310,NA())</f>
        <v>#N/A</v>
      </c>
      <c r="H309" s="80" t="e">
        <f>IF(DI_전체데이터!$AR310="D. 균형일치형",DI_전체데이터!$Z310,NA())</f>
        <v>#N/A</v>
      </c>
      <c r="I309" s="80" t="e">
        <f>IF(DI_전체데이터!$AR310="E. 총체적과소형",DI_전체데이터!$AN310,NA())</f>
        <v>#N/A</v>
      </c>
      <c r="J309" s="80" t="e">
        <f>IF(DI_전체데이터!$AR310="E. 총체적과소형",DI_전체데이터!$Z310,NA())</f>
        <v>#N/A</v>
      </c>
      <c r="K309" s="80" t="e">
        <f>IF(DI_전체데이터!$AR310="F. ESG미성숙",DI_전체데이터!$AN310,NA())</f>
        <v>#N/A</v>
      </c>
      <c r="L309" s="80" t="e">
        <f>IF(DI_전체데이터!$AR310="F. ESG미성숙",DI_전체데이터!$Z310,NA())</f>
        <v>#N/A</v>
      </c>
    </row>
    <row r="310" spans="1:12" x14ac:dyDescent="0.3">
      <c r="A310" s="80" t="e">
        <f>IF(DI_전체데이터!$AR311="A. 총체적과장형",DI_전체데이터!$AN311,NA())</f>
        <v>#N/A</v>
      </c>
      <c r="B310" s="80" t="e">
        <f>IF(DI_전체데이터!$AR311="A. 총체적과장형",DI_전체데이터!$Z311,NA())</f>
        <v>#N/A</v>
      </c>
      <c r="C310" s="80" t="e">
        <f>IF(DI_전체데이터!$AR311="B. 외부미화형",DI_전체데이터!$AN311,NA())</f>
        <v>#N/A</v>
      </c>
      <c r="D310" s="80" t="e">
        <f>IF(DI_전체데이터!$AR311="B. 외부미화형",DI_전체데이터!$Z311,NA())</f>
        <v>#N/A</v>
      </c>
      <c r="E310" s="80">
        <f>IF(DI_전체데이터!$AR311="C. 내부은폐형",DI_전체데이터!$AN311,NA())</f>
        <v>-8.4809632124083905</v>
      </c>
      <c r="F310" s="80">
        <f>IF(DI_전체데이터!$AR311="C. 내부은폐형",DI_전체데이터!$Z311,NA())</f>
        <v>0</v>
      </c>
      <c r="G310" s="80" t="e">
        <f>IF(DI_전체데이터!$AR311="D. 균형일치형",DI_전체데이터!$AN311,NA())</f>
        <v>#N/A</v>
      </c>
      <c r="H310" s="80" t="e">
        <f>IF(DI_전체데이터!$AR311="D. 균형일치형",DI_전체데이터!$Z311,NA())</f>
        <v>#N/A</v>
      </c>
      <c r="I310" s="80" t="e">
        <f>IF(DI_전체데이터!$AR311="E. 총체적과소형",DI_전체데이터!$AN311,NA())</f>
        <v>#N/A</v>
      </c>
      <c r="J310" s="80" t="e">
        <f>IF(DI_전체데이터!$AR311="E. 총체적과소형",DI_전체데이터!$Z311,NA())</f>
        <v>#N/A</v>
      </c>
      <c r="K310" s="80" t="e">
        <f>IF(DI_전체데이터!$AR311="F. ESG미성숙",DI_전체데이터!$AN311,NA())</f>
        <v>#N/A</v>
      </c>
      <c r="L310" s="80" t="e">
        <f>IF(DI_전체데이터!$AR311="F. ESG미성숙",DI_전체데이터!$Z311,NA())</f>
        <v>#N/A</v>
      </c>
    </row>
    <row r="311" spans="1:12" x14ac:dyDescent="0.3">
      <c r="A311" s="80" t="e">
        <f>IF(DI_전체데이터!$AR312="A. 총체적과장형",DI_전체데이터!$AN312,NA())</f>
        <v>#N/A</v>
      </c>
      <c r="B311" s="80" t="e">
        <f>IF(DI_전체데이터!$AR312="A. 총체적과장형",DI_전체데이터!$Z312,NA())</f>
        <v>#N/A</v>
      </c>
      <c r="C311" s="80" t="e">
        <f>IF(DI_전체데이터!$AR312="B. 외부미화형",DI_전체데이터!$AN312,NA())</f>
        <v>#N/A</v>
      </c>
      <c r="D311" s="80" t="e">
        <f>IF(DI_전체데이터!$AR312="B. 외부미화형",DI_전체데이터!$Z312,NA())</f>
        <v>#N/A</v>
      </c>
      <c r="E311" s="80">
        <f>IF(DI_전체데이터!$AR312="C. 내부은폐형",DI_전체데이터!$AN312,NA())</f>
        <v>-8.4809632124083905</v>
      </c>
      <c r="F311" s="80">
        <f>IF(DI_전체데이터!$AR312="C. 내부은폐형",DI_전체데이터!$Z312,NA())</f>
        <v>0</v>
      </c>
      <c r="G311" s="80" t="e">
        <f>IF(DI_전체데이터!$AR312="D. 균형일치형",DI_전체데이터!$AN312,NA())</f>
        <v>#N/A</v>
      </c>
      <c r="H311" s="80" t="e">
        <f>IF(DI_전체데이터!$AR312="D. 균형일치형",DI_전체데이터!$Z312,NA())</f>
        <v>#N/A</v>
      </c>
      <c r="I311" s="80" t="e">
        <f>IF(DI_전체데이터!$AR312="E. 총체적과소형",DI_전체데이터!$AN312,NA())</f>
        <v>#N/A</v>
      </c>
      <c r="J311" s="80" t="e">
        <f>IF(DI_전체데이터!$AR312="E. 총체적과소형",DI_전체데이터!$Z312,NA())</f>
        <v>#N/A</v>
      </c>
      <c r="K311" s="80" t="e">
        <f>IF(DI_전체데이터!$AR312="F. ESG미성숙",DI_전체데이터!$AN312,NA())</f>
        <v>#N/A</v>
      </c>
      <c r="L311" s="80" t="e">
        <f>IF(DI_전체데이터!$AR312="F. ESG미성숙",DI_전체데이터!$Z312,NA())</f>
        <v>#N/A</v>
      </c>
    </row>
    <row r="312" spans="1:12" x14ac:dyDescent="0.3">
      <c r="A312" s="80" t="e">
        <f>IF(DI_전체데이터!$AR313="A. 총체적과장형",DI_전체데이터!$AN313,NA())</f>
        <v>#N/A</v>
      </c>
      <c r="B312" s="80" t="e">
        <f>IF(DI_전체데이터!$AR313="A. 총체적과장형",DI_전체데이터!$Z313,NA())</f>
        <v>#N/A</v>
      </c>
      <c r="C312" s="80" t="e">
        <f>IF(DI_전체데이터!$AR313="B. 외부미화형",DI_전체데이터!$AN313,NA())</f>
        <v>#N/A</v>
      </c>
      <c r="D312" s="80" t="e">
        <f>IF(DI_전체데이터!$AR313="B. 외부미화형",DI_전체데이터!$Z313,NA())</f>
        <v>#N/A</v>
      </c>
      <c r="E312" s="80" t="e">
        <f>IF(DI_전체데이터!$AR313="C. 내부은폐형",DI_전체데이터!$AN313,NA())</f>
        <v>#N/A</v>
      </c>
      <c r="F312" s="80" t="e">
        <f>IF(DI_전체데이터!$AR313="C. 내부은폐형",DI_전체데이터!$Z313,NA())</f>
        <v>#N/A</v>
      </c>
      <c r="G312" s="80" t="e">
        <f>IF(DI_전체데이터!$AR313="D. 균형일치형",DI_전체데이터!$AN313,NA())</f>
        <v>#N/A</v>
      </c>
      <c r="H312" s="80" t="e">
        <f>IF(DI_전체데이터!$AR313="D. 균형일치형",DI_전체데이터!$Z313,NA())</f>
        <v>#N/A</v>
      </c>
      <c r="I312" s="80">
        <f>IF(DI_전체데이터!$AR313="E. 총체적과소형",DI_전체데이터!$AN313,NA())</f>
        <v>2.7661555638806297</v>
      </c>
      <c r="J312" s="80">
        <f>IF(DI_전체데이터!$AR313="E. 총체적과소형",DI_전체데이터!$Z313,NA())</f>
        <v>4.333333333333333</v>
      </c>
      <c r="K312" s="80" t="e">
        <f>IF(DI_전체데이터!$AR313="F. ESG미성숙",DI_전체데이터!$AN313,NA())</f>
        <v>#N/A</v>
      </c>
      <c r="L312" s="80" t="e">
        <f>IF(DI_전체데이터!$AR313="F. ESG미성숙",DI_전체데이터!$Z313,NA())</f>
        <v>#N/A</v>
      </c>
    </row>
    <row r="313" spans="1:12" x14ac:dyDescent="0.3">
      <c r="A313" s="80" t="e">
        <f>IF(DI_전체데이터!$AR314="A. 총체적과장형",DI_전체데이터!$AN314,NA())</f>
        <v>#N/A</v>
      </c>
      <c r="B313" s="80" t="e">
        <f>IF(DI_전체데이터!$AR314="A. 총체적과장형",DI_전체데이터!$Z314,NA())</f>
        <v>#N/A</v>
      </c>
      <c r="C313" s="80" t="e">
        <f>IF(DI_전체데이터!$AR314="B. 외부미화형",DI_전체데이터!$AN314,NA())</f>
        <v>#N/A</v>
      </c>
      <c r="D313" s="80" t="e">
        <f>IF(DI_전체데이터!$AR314="B. 외부미화형",DI_전체데이터!$Z314,NA())</f>
        <v>#N/A</v>
      </c>
      <c r="E313" s="80">
        <f>IF(DI_전체데이터!$AR314="C. 내부은폐형",DI_전체데이터!$AN314,NA())</f>
        <v>-8.4809632124083905</v>
      </c>
      <c r="F313" s="80">
        <f>IF(DI_전체데이터!$AR314="C. 내부은폐형",DI_전체데이터!$Z314,NA())</f>
        <v>0</v>
      </c>
      <c r="G313" s="80" t="e">
        <f>IF(DI_전체데이터!$AR314="D. 균형일치형",DI_전체데이터!$AN314,NA())</f>
        <v>#N/A</v>
      </c>
      <c r="H313" s="80" t="e">
        <f>IF(DI_전체데이터!$AR314="D. 균형일치형",DI_전체데이터!$Z314,NA())</f>
        <v>#N/A</v>
      </c>
      <c r="I313" s="80" t="e">
        <f>IF(DI_전체데이터!$AR314="E. 총체적과소형",DI_전체데이터!$AN314,NA())</f>
        <v>#N/A</v>
      </c>
      <c r="J313" s="80" t="e">
        <f>IF(DI_전체데이터!$AR314="E. 총체적과소형",DI_전체데이터!$Z314,NA())</f>
        <v>#N/A</v>
      </c>
      <c r="K313" s="80" t="e">
        <f>IF(DI_전체데이터!$AR314="F. ESG미성숙",DI_전체데이터!$AN314,NA())</f>
        <v>#N/A</v>
      </c>
      <c r="L313" s="80" t="e">
        <f>IF(DI_전체데이터!$AR314="F. ESG미성숙",DI_전체데이터!$Z314,NA())</f>
        <v>#N/A</v>
      </c>
    </row>
    <row r="314" spans="1:12" x14ac:dyDescent="0.3">
      <c r="A314" s="80" t="e">
        <f>IF(DI_전체데이터!$AR315="A. 총체적과장형",DI_전체데이터!$AN315,NA())</f>
        <v>#N/A</v>
      </c>
      <c r="B314" s="80" t="e">
        <f>IF(DI_전체데이터!$AR315="A. 총체적과장형",DI_전체데이터!$Z315,NA())</f>
        <v>#N/A</v>
      </c>
      <c r="C314" s="80" t="e">
        <f>IF(DI_전체데이터!$AR315="B. 외부미화형",DI_전체데이터!$AN315,NA())</f>
        <v>#N/A</v>
      </c>
      <c r="D314" s="80" t="e">
        <f>IF(DI_전체데이터!$AR315="B. 외부미화형",DI_전체데이터!$Z315,NA())</f>
        <v>#N/A</v>
      </c>
      <c r="E314" s="80" t="e">
        <f>IF(DI_전체데이터!$AR315="C. 내부은폐형",DI_전체데이터!$AN315,NA())</f>
        <v>#N/A</v>
      </c>
      <c r="F314" s="80" t="e">
        <f>IF(DI_전체데이터!$AR315="C. 내부은폐형",DI_전체데이터!$Z315,NA())</f>
        <v>#N/A</v>
      </c>
      <c r="G314" s="80">
        <f>IF(DI_전체데이터!$AR315="D. 균형일치형",DI_전체데이터!$AN315,NA())</f>
        <v>-0.58711158874351899</v>
      </c>
      <c r="H314" s="80">
        <f>IF(DI_전체데이터!$AR315="D. 균형일치형",DI_전체데이터!$Z315,NA())</f>
        <v>3.5</v>
      </c>
      <c r="I314" s="80" t="e">
        <f>IF(DI_전체데이터!$AR315="E. 총체적과소형",DI_전체데이터!$AN315,NA())</f>
        <v>#N/A</v>
      </c>
      <c r="J314" s="80" t="e">
        <f>IF(DI_전체데이터!$AR315="E. 총체적과소형",DI_전체데이터!$Z315,NA())</f>
        <v>#N/A</v>
      </c>
      <c r="K314" s="80" t="e">
        <f>IF(DI_전체데이터!$AR315="F. ESG미성숙",DI_전체데이터!$AN315,NA())</f>
        <v>#N/A</v>
      </c>
      <c r="L314" s="80" t="e">
        <f>IF(DI_전체데이터!$AR315="F. ESG미성숙",DI_전체데이터!$Z315,NA())</f>
        <v>#N/A</v>
      </c>
    </row>
    <row r="315" spans="1:12" x14ac:dyDescent="0.3">
      <c r="A315" s="80" t="e">
        <f>IF(DI_전체데이터!$AR316="A. 총체적과장형",DI_전체데이터!$AN316,NA())</f>
        <v>#N/A</v>
      </c>
      <c r="B315" s="80" t="e">
        <f>IF(DI_전체데이터!$AR316="A. 총체적과장형",DI_전체데이터!$Z316,NA())</f>
        <v>#N/A</v>
      </c>
      <c r="C315" s="80" t="e">
        <f>IF(DI_전체데이터!$AR316="B. 외부미화형",DI_전체데이터!$AN316,NA())</f>
        <v>#N/A</v>
      </c>
      <c r="D315" s="80" t="e">
        <f>IF(DI_전체데이터!$AR316="B. 외부미화형",DI_전체데이터!$Z316,NA())</f>
        <v>#N/A</v>
      </c>
      <c r="E315" s="80" t="e">
        <f>IF(DI_전체데이터!$AR316="C. 내부은폐형",DI_전체데이터!$AN316,NA())</f>
        <v>#N/A</v>
      </c>
      <c r="F315" s="80" t="e">
        <f>IF(DI_전체데이터!$AR316="C. 내부은폐형",DI_전체데이터!$Z316,NA())</f>
        <v>#N/A</v>
      </c>
      <c r="G315" s="80">
        <f>IF(DI_전체데이터!$AR316="D. 균형일치형",DI_전체데이터!$AN316,NA())</f>
        <v>-1.5816181709237205</v>
      </c>
      <c r="H315" s="80">
        <f>IF(DI_전체데이터!$AR316="D. 균형일치형",DI_전체데이터!$Z316,NA())</f>
        <v>3</v>
      </c>
      <c r="I315" s="80" t="e">
        <f>IF(DI_전체데이터!$AR316="E. 총체적과소형",DI_전체데이터!$AN316,NA())</f>
        <v>#N/A</v>
      </c>
      <c r="J315" s="80" t="e">
        <f>IF(DI_전체데이터!$AR316="E. 총체적과소형",DI_전체데이터!$Z316,NA())</f>
        <v>#N/A</v>
      </c>
      <c r="K315" s="80" t="e">
        <f>IF(DI_전체데이터!$AR316="F. ESG미성숙",DI_전체데이터!$AN316,NA())</f>
        <v>#N/A</v>
      </c>
      <c r="L315" s="80" t="e">
        <f>IF(DI_전체데이터!$AR316="F. ESG미성숙",DI_전체데이터!$Z316,NA())</f>
        <v>#N/A</v>
      </c>
    </row>
    <row r="316" spans="1:12" x14ac:dyDescent="0.3">
      <c r="A316" s="80" t="e">
        <f>IF(DI_전체데이터!$AR317="A. 총체적과장형",DI_전체데이터!$AN317,NA())</f>
        <v>#N/A</v>
      </c>
      <c r="B316" s="80" t="e">
        <f>IF(DI_전체데이터!$AR317="A. 총체적과장형",DI_전체데이터!$Z317,NA())</f>
        <v>#N/A</v>
      </c>
      <c r="C316" s="80" t="e">
        <f>IF(DI_전체데이터!$AR317="B. 외부미화형",DI_전체데이터!$AN317,NA())</f>
        <v>#N/A</v>
      </c>
      <c r="D316" s="80" t="e">
        <f>IF(DI_전체데이터!$AR317="B. 외부미화형",DI_전체데이터!$Z317,NA())</f>
        <v>#N/A</v>
      </c>
      <c r="E316" s="80" t="e">
        <f>IF(DI_전체데이터!$AR317="C. 내부은폐형",DI_전체데이터!$AN317,NA())</f>
        <v>#N/A</v>
      </c>
      <c r="F316" s="80" t="e">
        <f>IF(DI_전체데이터!$AR317="C. 내부은폐형",DI_전체데이터!$Z317,NA())</f>
        <v>#N/A</v>
      </c>
      <c r="G316" s="80">
        <f>IF(DI_전체데이터!$AR317="D. 균형일치형",DI_전체데이터!$AN317,NA())</f>
        <v>-0.33848494319846867</v>
      </c>
      <c r="H316" s="80">
        <f>IF(DI_전체데이터!$AR317="D. 균형일치형",DI_전체데이터!$Z317,NA())</f>
        <v>3.625</v>
      </c>
      <c r="I316" s="80" t="e">
        <f>IF(DI_전체데이터!$AR317="E. 총체적과소형",DI_전체데이터!$AN317,NA())</f>
        <v>#N/A</v>
      </c>
      <c r="J316" s="80" t="e">
        <f>IF(DI_전체데이터!$AR317="E. 총체적과소형",DI_전체데이터!$Z317,NA())</f>
        <v>#N/A</v>
      </c>
      <c r="K316" s="80" t="e">
        <f>IF(DI_전체데이터!$AR317="F. ESG미성숙",DI_전체데이터!$AN317,NA())</f>
        <v>#N/A</v>
      </c>
      <c r="L316" s="80" t="e">
        <f>IF(DI_전체데이터!$AR317="F. ESG미성숙",DI_전체데이터!$Z317,NA())</f>
        <v>#N/A</v>
      </c>
    </row>
    <row r="317" spans="1:12" x14ac:dyDescent="0.3">
      <c r="A317" s="80" t="e">
        <f>IF(DI_전체데이터!$AR318="A. 총체적과장형",DI_전체데이터!$AN318,NA())</f>
        <v>#N/A</v>
      </c>
      <c r="B317" s="80" t="e">
        <f>IF(DI_전체데이터!$AR318="A. 총체적과장형",DI_전체데이터!$Z318,NA())</f>
        <v>#N/A</v>
      </c>
      <c r="C317" s="80" t="e">
        <f>IF(DI_전체데이터!$AR318="B. 외부미화형",DI_전체데이터!$AN318,NA())</f>
        <v>#N/A</v>
      </c>
      <c r="D317" s="80" t="e">
        <f>IF(DI_전체데이터!$AR318="B. 외부미화형",DI_전체데이터!$Z318,NA())</f>
        <v>#N/A</v>
      </c>
      <c r="E317" s="80" t="e">
        <f>IF(DI_전체데이터!$AR318="C. 내부은폐형",DI_전체데이터!$AN318,NA())</f>
        <v>#N/A</v>
      </c>
      <c r="F317" s="80" t="e">
        <f>IF(DI_전체데이터!$AR318="C. 내부은폐형",DI_전체데이터!$Z318,NA())</f>
        <v>#N/A</v>
      </c>
      <c r="G317" s="80">
        <f>IF(DI_전체데이터!$AR318="D. 균형일치형",DI_전체데이터!$AN318,NA())</f>
        <v>4.5756236280243195E-2</v>
      </c>
      <c r="H317" s="80">
        <f>IF(DI_전체데이터!$AR318="D. 균형일치형",DI_전체데이터!$Z318,NA())</f>
        <v>3.818181818181817</v>
      </c>
      <c r="I317" s="80" t="e">
        <f>IF(DI_전체데이터!$AR318="E. 총체적과소형",DI_전체데이터!$AN318,NA())</f>
        <v>#N/A</v>
      </c>
      <c r="J317" s="80" t="e">
        <f>IF(DI_전체데이터!$AR318="E. 총체적과소형",DI_전체데이터!$Z318,NA())</f>
        <v>#N/A</v>
      </c>
      <c r="K317" s="80" t="e">
        <f>IF(DI_전체데이터!$AR318="F. ESG미성숙",DI_전체데이터!$AN318,NA())</f>
        <v>#N/A</v>
      </c>
      <c r="L317" s="80" t="e">
        <f>IF(DI_전체데이터!$AR318="F. ESG미성숙",DI_전체데이터!$Z318,NA())</f>
        <v>#N/A</v>
      </c>
    </row>
    <row r="318" spans="1:12" x14ac:dyDescent="0.3">
      <c r="A318" s="80">
        <f>IF(DI_전체데이터!$AR319="A. 총체적과장형",DI_전체데이터!$AN319,NA())</f>
        <v>-0.43966225549543919</v>
      </c>
      <c r="B318" s="80">
        <f>IF(DI_전체데이터!$AR319="A. 총체적과장형",DI_전체데이터!$Z319,NA())</f>
        <v>3.875</v>
      </c>
      <c r="C318" s="80" t="e">
        <f>IF(DI_전체데이터!$AR319="B. 외부미화형",DI_전체데이터!$AN319,NA())</f>
        <v>#N/A</v>
      </c>
      <c r="D318" s="80" t="e">
        <f>IF(DI_전체데이터!$AR319="B. 외부미화형",DI_전체데이터!$Z319,NA())</f>
        <v>#N/A</v>
      </c>
      <c r="E318" s="80" t="e">
        <f>IF(DI_전체데이터!$AR319="C. 내부은폐형",DI_전체데이터!$AN319,NA())</f>
        <v>#N/A</v>
      </c>
      <c r="F318" s="80" t="e">
        <f>IF(DI_전체데이터!$AR319="C. 내부은폐형",DI_전체데이터!$Z319,NA())</f>
        <v>#N/A</v>
      </c>
      <c r="G318" s="80" t="e">
        <f>IF(DI_전체데이터!$AR319="D. 균형일치형",DI_전체데이터!$AN319,NA())</f>
        <v>#N/A</v>
      </c>
      <c r="H318" s="80" t="e">
        <f>IF(DI_전체데이터!$AR319="D. 균형일치형",DI_전체데이터!$Z319,NA())</f>
        <v>#N/A</v>
      </c>
      <c r="I318" s="80" t="e">
        <f>IF(DI_전체데이터!$AR319="E. 총체적과소형",DI_전체데이터!$AN319,NA())</f>
        <v>#N/A</v>
      </c>
      <c r="J318" s="80" t="e">
        <f>IF(DI_전체데이터!$AR319="E. 총체적과소형",DI_전체데이터!$Z319,NA())</f>
        <v>#N/A</v>
      </c>
      <c r="K318" s="80" t="e">
        <f>IF(DI_전체데이터!$AR319="F. ESG미성숙",DI_전체데이터!$AN319,NA())</f>
        <v>#N/A</v>
      </c>
      <c r="L318" s="80" t="e">
        <f>IF(DI_전체데이터!$AR319="F. ESG미성숙",DI_전체데이터!$Z319,NA())</f>
        <v>#N/A</v>
      </c>
    </row>
    <row r="319" spans="1:12" x14ac:dyDescent="0.3">
      <c r="A319" s="80" t="e">
        <f>IF(DI_전체데이터!$AR320="A. 총체적과장형",DI_전체데이터!$AN320,NA())</f>
        <v>#N/A</v>
      </c>
      <c r="B319" s="80" t="e">
        <f>IF(DI_전체데이터!$AR320="A. 총체적과장형",DI_전체데이터!$Z320,NA())</f>
        <v>#N/A</v>
      </c>
      <c r="C319" s="80" t="e">
        <f>IF(DI_전체데이터!$AR320="B. 외부미화형",DI_전체데이터!$AN320,NA())</f>
        <v>#N/A</v>
      </c>
      <c r="D319" s="80" t="e">
        <f>IF(DI_전체데이터!$AR320="B. 외부미화형",DI_전체데이터!$Z320,NA())</f>
        <v>#N/A</v>
      </c>
      <c r="E319" s="80" t="e">
        <f>IF(DI_전체데이터!$AR320="C. 내부은폐형",DI_전체데이터!$AN320,NA())</f>
        <v>#N/A</v>
      </c>
      <c r="F319" s="80" t="e">
        <f>IF(DI_전체데이터!$AR320="C. 내부은폐형",DI_전체데이터!$Z320,NA())</f>
        <v>#N/A</v>
      </c>
      <c r="G319" s="80">
        <f>IF(DI_전체데이터!$AR320="D. 균형일치형",DI_전체데이터!$AN320,NA())</f>
        <v>0.14046658410967883</v>
      </c>
      <c r="H319" s="80">
        <f>IF(DI_전체데이터!$AR320="D. 균형일치형",DI_전체데이터!$Z320,NA())</f>
        <v>4.166666666666667</v>
      </c>
      <c r="I319" s="80" t="e">
        <f>IF(DI_전체데이터!$AR320="E. 총체적과소형",DI_전체데이터!$AN320,NA())</f>
        <v>#N/A</v>
      </c>
      <c r="J319" s="80" t="e">
        <f>IF(DI_전체데이터!$AR320="E. 총체적과소형",DI_전체데이터!$Z320,NA())</f>
        <v>#N/A</v>
      </c>
      <c r="K319" s="80" t="e">
        <f>IF(DI_전체데이터!$AR320="F. ESG미성숙",DI_전체데이터!$AN320,NA())</f>
        <v>#N/A</v>
      </c>
      <c r="L319" s="80" t="e">
        <f>IF(DI_전체데이터!$AR320="F. ESG미성숙",DI_전체데이터!$Z320,NA())</f>
        <v>#N/A</v>
      </c>
    </row>
    <row r="320" spans="1:12" x14ac:dyDescent="0.3">
      <c r="A320" s="80">
        <f>IF(DI_전체데이터!$AR321="A. 총체적과장형",DI_전체데이터!$AN321,NA())</f>
        <v>-0.63303853536381105</v>
      </c>
      <c r="B320" s="80">
        <f>IF(DI_전체데이터!$AR321="A. 총체적과장형",DI_전체데이터!$Z321,NA())</f>
        <v>3.7777777777777781</v>
      </c>
      <c r="C320" s="80" t="e">
        <f>IF(DI_전체데이터!$AR321="B. 외부미화형",DI_전체데이터!$AN321,NA())</f>
        <v>#N/A</v>
      </c>
      <c r="D320" s="80" t="e">
        <f>IF(DI_전체데이터!$AR321="B. 외부미화형",DI_전체데이터!$Z321,NA())</f>
        <v>#N/A</v>
      </c>
      <c r="E320" s="80" t="e">
        <f>IF(DI_전체데이터!$AR321="C. 내부은폐형",DI_전체데이터!$AN321,NA())</f>
        <v>#N/A</v>
      </c>
      <c r="F320" s="80" t="e">
        <f>IF(DI_전체데이터!$AR321="C. 내부은폐형",DI_전체데이터!$Z321,NA())</f>
        <v>#N/A</v>
      </c>
      <c r="G320" s="80" t="e">
        <f>IF(DI_전체데이터!$AR321="D. 균형일치형",DI_전체데이터!$AN321,NA())</f>
        <v>#N/A</v>
      </c>
      <c r="H320" s="80" t="e">
        <f>IF(DI_전체데이터!$AR321="D. 균형일치형",DI_전체데이터!$Z321,NA())</f>
        <v>#N/A</v>
      </c>
      <c r="I320" s="80" t="e">
        <f>IF(DI_전체데이터!$AR321="E. 총체적과소형",DI_전체데이터!$AN321,NA())</f>
        <v>#N/A</v>
      </c>
      <c r="J320" s="80" t="e">
        <f>IF(DI_전체데이터!$AR321="E. 총체적과소형",DI_전체데이터!$Z321,NA())</f>
        <v>#N/A</v>
      </c>
      <c r="K320" s="80" t="e">
        <f>IF(DI_전체데이터!$AR321="F. ESG미성숙",DI_전체데이터!$AN321,NA())</f>
        <v>#N/A</v>
      </c>
      <c r="L320" s="80" t="e">
        <f>IF(DI_전체데이터!$AR321="F. ESG미성숙",DI_전체데이터!$Z321,NA())</f>
        <v>#N/A</v>
      </c>
    </row>
    <row r="321" spans="1:12" x14ac:dyDescent="0.3">
      <c r="A321" s="80" t="e">
        <f>IF(DI_전체데이터!$AR322="A. 총체적과장형",DI_전체데이터!$AN322,NA())</f>
        <v>#N/A</v>
      </c>
      <c r="B321" s="80" t="e">
        <f>IF(DI_전체데이터!$AR322="A. 총체적과장형",DI_전체데이터!$Z322,NA())</f>
        <v>#N/A</v>
      </c>
      <c r="C321" s="80" t="e">
        <f>IF(DI_전체데이터!$AR322="B. 외부미화형",DI_전체데이터!$AN322,NA())</f>
        <v>#N/A</v>
      </c>
      <c r="D321" s="80" t="e">
        <f>IF(DI_전체데이터!$AR322="B. 외부미화형",DI_전체데이터!$Z322,NA())</f>
        <v>#N/A</v>
      </c>
      <c r="E321" s="80" t="e">
        <f>IF(DI_전체데이터!$AR322="C. 내부은폐형",DI_전체데이터!$AN322,NA())</f>
        <v>#N/A</v>
      </c>
      <c r="F321" s="80" t="e">
        <f>IF(DI_전체데이터!$AR322="C. 내부은폐형",DI_전체데이터!$Z322,NA())</f>
        <v>#N/A</v>
      </c>
      <c r="G321" s="80">
        <f>IF(DI_전체데이터!$AR322="D. 균형일치형",DI_전체데이터!$AN322,NA())</f>
        <v>-0.19103560995038882</v>
      </c>
      <c r="H321" s="80">
        <f>IF(DI_전체데이터!$AR322="D. 균형일치형",DI_전체데이터!$Z322,NA())</f>
        <v>4</v>
      </c>
      <c r="I321" s="80" t="e">
        <f>IF(DI_전체데이터!$AR322="E. 총체적과소형",DI_전체데이터!$AN322,NA())</f>
        <v>#N/A</v>
      </c>
      <c r="J321" s="80" t="e">
        <f>IF(DI_전체데이터!$AR322="E. 총체적과소형",DI_전체데이터!$Z322,NA())</f>
        <v>#N/A</v>
      </c>
      <c r="K321" s="80" t="e">
        <f>IF(DI_전체데이터!$AR322="F. ESG미성숙",DI_전체데이터!$AN322,NA())</f>
        <v>#N/A</v>
      </c>
      <c r="L321" s="80" t="e">
        <f>IF(DI_전체데이터!$AR322="F. ESG미성숙",DI_전체데이터!$Z322,NA())</f>
        <v>#N/A</v>
      </c>
    </row>
    <row r="322" spans="1:12" x14ac:dyDescent="0.3">
      <c r="A322" s="80">
        <f>IF(DI_전체데이터!$AR323="A. 총체적과장형",DI_전체데이터!$AN323,NA())</f>
        <v>-1.8194914406747218</v>
      </c>
      <c r="B322" s="80">
        <f>IF(DI_전체데이터!$AR323="A. 총체적과장형",DI_전체데이터!$Z323,NA())</f>
        <v>3</v>
      </c>
      <c r="C322" s="80" t="e">
        <f>IF(DI_전체데이터!$AR323="B. 외부미화형",DI_전체데이터!$AN323,NA())</f>
        <v>#N/A</v>
      </c>
      <c r="D322" s="80" t="e">
        <f>IF(DI_전체데이터!$AR323="B. 외부미화형",DI_전체데이터!$Z323,NA())</f>
        <v>#N/A</v>
      </c>
      <c r="E322" s="80" t="e">
        <f>IF(DI_전체데이터!$AR323="C. 내부은폐형",DI_전체데이터!$AN323,NA())</f>
        <v>#N/A</v>
      </c>
      <c r="F322" s="80" t="e">
        <f>IF(DI_전체데이터!$AR323="C. 내부은폐형",DI_전체데이터!$Z323,NA())</f>
        <v>#N/A</v>
      </c>
      <c r="G322" s="80" t="e">
        <f>IF(DI_전체데이터!$AR323="D. 균형일치형",DI_전체데이터!$AN323,NA())</f>
        <v>#N/A</v>
      </c>
      <c r="H322" s="80" t="e">
        <f>IF(DI_전체데이터!$AR323="D. 균형일치형",DI_전체데이터!$Z323,NA())</f>
        <v>#N/A</v>
      </c>
      <c r="I322" s="80" t="e">
        <f>IF(DI_전체데이터!$AR323="E. 총체적과소형",DI_전체데이터!$AN323,NA())</f>
        <v>#N/A</v>
      </c>
      <c r="J322" s="80" t="e">
        <f>IF(DI_전체데이터!$AR323="E. 총체적과소형",DI_전체데이터!$Z323,NA())</f>
        <v>#N/A</v>
      </c>
      <c r="K322" s="80" t="e">
        <f>IF(DI_전체데이터!$AR323="F. ESG미성숙",DI_전체데이터!$AN323,NA())</f>
        <v>#N/A</v>
      </c>
      <c r="L322" s="80" t="e">
        <f>IF(DI_전체데이터!$AR323="F. ESG미성숙",DI_전체데이터!$Z323,NA())</f>
        <v>#N/A</v>
      </c>
    </row>
    <row r="323" spans="1:12" x14ac:dyDescent="0.3">
      <c r="A323" s="80" t="e">
        <f>IF(DI_전체데이터!$AR324="A. 총체적과장형",DI_전체데이터!$AN324,NA())</f>
        <v>#N/A</v>
      </c>
      <c r="B323" s="80" t="e">
        <f>IF(DI_전체데이터!$AR324="A. 총체적과장형",DI_전체데이터!$Z324,NA())</f>
        <v>#N/A</v>
      </c>
      <c r="C323" s="80" t="e">
        <f>IF(DI_전체데이터!$AR324="B. 외부미화형",DI_전체데이터!$AN324,NA())</f>
        <v>#N/A</v>
      </c>
      <c r="D323" s="80" t="e">
        <f>IF(DI_전체데이터!$AR324="B. 외부미화형",DI_전체데이터!$Z324,NA())</f>
        <v>#N/A</v>
      </c>
      <c r="E323" s="80" t="e">
        <f>IF(DI_전체데이터!$AR324="C. 내부은폐형",DI_전체데이터!$AN324,NA())</f>
        <v>#N/A</v>
      </c>
      <c r="F323" s="80" t="e">
        <f>IF(DI_전체데이터!$AR324="C. 내부은폐형",DI_전체데이터!$Z324,NA())</f>
        <v>#N/A</v>
      </c>
      <c r="G323" s="80">
        <f>IF(DI_전체데이터!$AR324="D. 균형일치형",DI_전체데이터!$AN324,NA())</f>
        <v>-0.22828090918639976</v>
      </c>
      <c r="H323" s="80">
        <f>IF(DI_전체데이터!$AR324="D. 균형일치형",DI_전체데이터!$Z324,NA())</f>
        <v>3.8</v>
      </c>
      <c r="I323" s="80" t="e">
        <f>IF(DI_전체데이터!$AR324="E. 총체적과소형",DI_전체데이터!$AN324,NA())</f>
        <v>#N/A</v>
      </c>
      <c r="J323" s="80" t="e">
        <f>IF(DI_전체데이터!$AR324="E. 총체적과소형",DI_전체데이터!$Z324,NA())</f>
        <v>#N/A</v>
      </c>
      <c r="K323" s="80" t="e">
        <f>IF(DI_전체데이터!$AR324="F. ESG미성숙",DI_전체데이터!$AN324,NA())</f>
        <v>#N/A</v>
      </c>
      <c r="L323" s="80" t="e">
        <f>IF(DI_전체데이터!$AR324="F. ESG미성숙",DI_전체데이터!$Z324,NA())</f>
        <v>#N/A</v>
      </c>
    </row>
    <row r="324" spans="1:12" x14ac:dyDescent="0.3">
      <c r="A324" s="80" t="e">
        <f>IF(DI_전체데이터!$AR325="A. 총체적과장형",DI_전체데이터!$AN325,NA())</f>
        <v>#N/A</v>
      </c>
      <c r="B324" s="80" t="e">
        <f>IF(DI_전체데이터!$AR325="A. 총체적과장형",DI_전체데이터!$Z325,NA())</f>
        <v>#N/A</v>
      </c>
      <c r="C324" s="80">
        <f>IF(DI_전체데이터!$AR325="B. 외부미화형",DI_전체데이터!$AN325,NA())</f>
        <v>1.6612815969559835</v>
      </c>
      <c r="D324" s="80">
        <f>IF(DI_전체데이터!$AR325="B. 외부미화형",DI_전체데이터!$Z325,NA())</f>
        <v>4.75</v>
      </c>
      <c r="E324" s="80" t="e">
        <f>IF(DI_전체데이터!$AR325="C. 내부은폐형",DI_전체데이터!$AN325,NA())</f>
        <v>#N/A</v>
      </c>
      <c r="F324" s="80" t="e">
        <f>IF(DI_전체데이터!$AR325="C. 내부은폐형",DI_전체데이터!$Z325,NA())</f>
        <v>#N/A</v>
      </c>
      <c r="G324" s="80" t="e">
        <f>IF(DI_전체데이터!$AR325="D. 균형일치형",DI_전체데이터!$AN325,NA())</f>
        <v>#N/A</v>
      </c>
      <c r="H324" s="80" t="e">
        <f>IF(DI_전체데이터!$AR325="D. 균형일치형",DI_전체데이터!$Z325,NA())</f>
        <v>#N/A</v>
      </c>
      <c r="I324" s="80" t="e">
        <f>IF(DI_전체데이터!$AR325="E. 총체적과소형",DI_전체데이터!$AN325,NA())</f>
        <v>#N/A</v>
      </c>
      <c r="J324" s="80" t="e">
        <f>IF(DI_전체데이터!$AR325="E. 총체적과소형",DI_전체데이터!$Z325,NA())</f>
        <v>#N/A</v>
      </c>
      <c r="K324" s="80" t="e">
        <f>IF(DI_전체데이터!$AR325="F. ESG미성숙",DI_전체데이터!$AN325,NA())</f>
        <v>#N/A</v>
      </c>
      <c r="L324" s="80" t="e">
        <f>IF(DI_전체데이터!$AR325="F. ESG미성숙",DI_전체데이터!$Z325,NA())</f>
        <v>#N/A</v>
      </c>
    </row>
    <row r="325" spans="1:12" x14ac:dyDescent="0.3">
      <c r="A325" s="80" t="e">
        <f>IF(DI_전체데이터!$AR326="A. 총체적과장형",DI_전체데이터!$AN326,NA())</f>
        <v>#N/A</v>
      </c>
      <c r="B325" s="80" t="e">
        <f>IF(DI_전체데이터!$AR326="A. 총체적과장형",DI_전체데이터!$Z326,NA())</f>
        <v>#N/A</v>
      </c>
      <c r="C325" s="80" t="e">
        <f>IF(DI_전체데이터!$AR326="B. 외부미화형",DI_전체데이터!$AN326,NA())</f>
        <v>#N/A</v>
      </c>
      <c r="D325" s="80" t="e">
        <f>IF(DI_전체데이터!$AR326="B. 외부미화형",DI_전체데이터!$Z326,NA())</f>
        <v>#N/A</v>
      </c>
      <c r="E325" s="80" t="e">
        <f>IF(DI_전체데이터!$AR326="C. 내부은폐형",DI_전체데이터!$AN326,NA())</f>
        <v>#N/A</v>
      </c>
      <c r="F325" s="80" t="e">
        <f>IF(DI_전체데이터!$AR326="C. 내부은폐형",DI_전체데이터!$Z326,NA())</f>
        <v>#N/A</v>
      </c>
      <c r="G325" s="80">
        <f>IF(DI_전체데이터!$AR326="D. 균형일치형",DI_전체데이터!$AN326,NA())</f>
        <v>-1.4879892466146538</v>
      </c>
      <c r="H325" s="80">
        <f>IF(DI_전체데이터!$AR326="D. 균형일치형",DI_전체데이터!$Z326,NA())</f>
        <v>3.166666666666667</v>
      </c>
      <c r="I325" s="80" t="e">
        <f>IF(DI_전체데이터!$AR326="E. 총체적과소형",DI_전체데이터!$AN326,NA())</f>
        <v>#N/A</v>
      </c>
      <c r="J325" s="80" t="e">
        <f>IF(DI_전체데이터!$AR326="E. 총체적과소형",DI_전체데이터!$Z326,NA())</f>
        <v>#N/A</v>
      </c>
      <c r="K325" s="80" t="e">
        <f>IF(DI_전체데이터!$AR326="F. ESG미성숙",DI_전체데이터!$AN326,NA())</f>
        <v>#N/A</v>
      </c>
      <c r="L325" s="80" t="e">
        <f>IF(DI_전체데이터!$AR326="F. ESG미성숙",DI_전체데이터!$Z326,NA())</f>
        <v>#N/A</v>
      </c>
    </row>
    <row r="326" spans="1:12" x14ac:dyDescent="0.3">
      <c r="A326" s="80" t="e">
        <f>IF(DI_전체데이터!$AR327="A. 총체적과장형",DI_전체데이터!$AN327,NA())</f>
        <v>#N/A</v>
      </c>
      <c r="B326" s="80" t="e">
        <f>IF(DI_전체데이터!$AR327="A. 총체적과장형",DI_전체데이터!$Z327,NA())</f>
        <v>#N/A</v>
      </c>
      <c r="C326" s="80" t="e">
        <f>IF(DI_전체데이터!$AR327="B. 외부미화형",DI_전체데이터!$AN327,NA())</f>
        <v>#N/A</v>
      </c>
      <c r="D326" s="80" t="e">
        <f>IF(DI_전체데이터!$AR327="B. 외부미화형",DI_전체데이터!$Z327,NA())</f>
        <v>#N/A</v>
      </c>
      <c r="E326" s="80" t="e">
        <f>IF(DI_전체데이터!$AR327="C. 내부은폐형",DI_전체데이터!$AN327,NA())</f>
        <v>#N/A</v>
      </c>
      <c r="F326" s="80" t="e">
        <f>IF(DI_전체데이터!$AR327="C. 내부은폐형",DI_전체데이터!$Z327,NA())</f>
        <v>#N/A</v>
      </c>
      <c r="G326" s="80" t="e">
        <f>IF(DI_전체데이터!$AR327="D. 균형일치형",DI_전체데이터!$AN327,NA())</f>
        <v>#N/A</v>
      </c>
      <c r="H326" s="80" t="e">
        <f>IF(DI_전체데이터!$AR327="D. 균형일치형",DI_전체데이터!$Z327,NA())</f>
        <v>#N/A</v>
      </c>
      <c r="I326" s="80">
        <f>IF(DI_전체데이터!$AR327="E. 총체적과소형",DI_전체데이터!$AN327,NA())</f>
        <v>1.7730719605127612</v>
      </c>
      <c r="J326" s="80">
        <f>IF(DI_전체데이터!$AR327="E. 총체적과소형",DI_전체데이터!$Z327,NA())</f>
        <v>3.7777777777777781</v>
      </c>
      <c r="K326" s="80" t="e">
        <f>IF(DI_전체데이터!$AR327="F. ESG미성숙",DI_전체데이터!$AN327,NA())</f>
        <v>#N/A</v>
      </c>
      <c r="L326" s="80" t="e">
        <f>IF(DI_전체데이터!$AR327="F. ESG미성숙",DI_전체데이터!$Z327,NA())</f>
        <v>#N/A</v>
      </c>
    </row>
    <row r="327" spans="1:12" x14ac:dyDescent="0.3">
      <c r="A327" s="80" t="e">
        <f>IF(DI_전체데이터!$AR328="A. 총체적과장형",DI_전체데이터!$AN328,NA())</f>
        <v>#N/A</v>
      </c>
      <c r="B327" s="80" t="e">
        <f>IF(DI_전체데이터!$AR328="A. 총체적과장형",DI_전체데이터!$Z328,NA())</f>
        <v>#N/A</v>
      </c>
      <c r="C327" s="80" t="e">
        <f>IF(DI_전체데이터!$AR328="B. 외부미화형",DI_전체데이터!$AN328,NA())</f>
        <v>#N/A</v>
      </c>
      <c r="D327" s="80" t="e">
        <f>IF(DI_전체데이터!$AR328="B. 외부미화형",DI_전체데이터!$Z328,NA())</f>
        <v>#N/A</v>
      </c>
      <c r="E327" s="80" t="e">
        <f>IF(DI_전체데이터!$AR328="C. 내부은폐형",DI_전체데이터!$AN328,NA())</f>
        <v>#N/A</v>
      </c>
      <c r="F327" s="80" t="e">
        <f>IF(DI_전체데이터!$AR328="C. 내부은폐형",DI_전체데이터!$Z328,NA())</f>
        <v>#N/A</v>
      </c>
      <c r="G327" s="80" t="e">
        <f>IF(DI_전체데이터!$AR328="D. 균형일치형",DI_전체데이터!$AN328,NA())</f>
        <v>#N/A</v>
      </c>
      <c r="H327" s="80" t="e">
        <f>IF(DI_전체데이터!$AR328="D. 균형일치형",DI_전체데이터!$Z328,NA())</f>
        <v>#N/A</v>
      </c>
      <c r="I327" s="80">
        <f>IF(DI_전체데이터!$AR328="E. 총체적과소형",DI_전체데이터!$AN328,NA())</f>
        <v>1.4069513693245321</v>
      </c>
      <c r="J327" s="80">
        <f>IF(DI_전체데이터!$AR328="E. 총체적과소형",DI_전체데이터!$Z328,NA())</f>
        <v>3.666666666666667</v>
      </c>
      <c r="K327" s="80" t="e">
        <f>IF(DI_전체데이터!$AR328="F. ESG미성숙",DI_전체데이터!$AN328,NA())</f>
        <v>#N/A</v>
      </c>
      <c r="L327" s="80" t="e">
        <f>IF(DI_전체데이터!$AR328="F. ESG미성숙",DI_전체데이터!$Z328,NA())</f>
        <v>#N/A</v>
      </c>
    </row>
    <row r="328" spans="1:12" x14ac:dyDescent="0.3">
      <c r="A328" s="80" t="e">
        <f>IF(DI_전체데이터!$AR329="A. 총체적과장형",DI_전체데이터!$AN329,NA())</f>
        <v>#N/A</v>
      </c>
      <c r="B328" s="80" t="e">
        <f>IF(DI_전체데이터!$AR329="A. 총체적과장형",DI_전체데이터!$Z329,NA())</f>
        <v>#N/A</v>
      </c>
      <c r="C328" s="80" t="e">
        <f>IF(DI_전체데이터!$AR329="B. 외부미화형",DI_전체데이터!$AN329,NA())</f>
        <v>#N/A</v>
      </c>
      <c r="D328" s="80" t="e">
        <f>IF(DI_전체데이터!$AR329="B. 외부미화형",DI_전체데이터!$Z329,NA())</f>
        <v>#N/A</v>
      </c>
      <c r="E328" s="80" t="e">
        <f>IF(DI_전체데이터!$AR329="C. 내부은폐형",DI_전체데이터!$AN329,NA())</f>
        <v>#N/A</v>
      </c>
      <c r="F328" s="80" t="e">
        <f>IF(DI_전체데이터!$AR329="C. 내부은폐형",DI_전체데이터!$Z329,NA())</f>
        <v>#N/A</v>
      </c>
      <c r="G328" s="80" t="e">
        <f>IF(DI_전체데이터!$AR329="D. 균형일치형",DI_전체데이터!$AN329,NA())</f>
        <v>#N/A</v>
      </c>
      <c r="H328" s="80" t="e">
        <f>IF(DI_전체데이터!$AR329="D. 균형일치형",DI_전체데이터!$Z329,NA())</f>
        <v>#N/A</v>
      </c>
      <c r="I328" s="80">
        <f>IF(DI_전체데이터!$AR329="E. 총체적과소형",DI_전체데이터!$AN329,NA())</f>
        <v>1.8462960787504052</v>
      </c>
      <c r="J328" s="80">
        <f>IF(DI_전체데이터!$AR329="E. 총체적과소형",DI_전체데이터!$Z329,NA())</f>
        <v>3.8</v>
      </c>
      <c r="K328" s="80" t="e">
        <f>IF(DI_전체데이터!$AR329="F. ESG미성숙",DI_전체데이터!$AN329,NA())</f>
        <v>#N/A</v>
      </c>
      <c r="L328" s="80" t="e">
        <f>IF(DI_전체데이터!$AR329="F. ESG미성숙",DI_전체데이터!$Z329,NA())</f>
        <v>#N/A</v>
      </c>
    </row>
    <row r="329" spans="1:12" x14ac:dyDescent="0.3">
      <c r="A329" s="80" t="e">
        <f>IF(DI_전체데이터!$AR330="A. 총체적과장형",DI_전체데이터!$AN330,NA())</f>
        <v>#N/A</v>
      </c>
      <c r="B329" s="80" t="e">
        <f>IF(DI_전체데이터!$AR330="A. 총체적과장형",DI_전체데이터!$Z330,NA())</f>
        <v>#N/A</v>
      </c>
      <c r="C329" s="80" t="e">
        <f>IF(DI_전체데이터!$AR330="B. 외부미화형",DI_전체데이터!$AN330,NA())</f>
        <v>#N/A</v>
      </c>
      <c r="D329" s="80" t="e">
        <f>IF(DI_전체데이터!$AR330="B. 외부미화형",DI_전체데이터!$Z330,NA())</f>
        <v>#N/A</v>
      </c>
      <c r="E329" s="80" t="e">
        <f>IF(DI_전체데이터!$AR330="C. 내부은폐형",DI_전체데이터!$AN330,NA())</f>
        <v>#N/A</v>
      </c>
      <c r="F329" s="80" t="e">
        <f>IF(DI_전체데이터!$AR330="C. 내부은폐형",DI_전체데이터!$Z330,NA())</f>
        <v>#N/A</v>
      </c>
      <c r="G329" s="80" t="e">
        <f>IF(DI_전체데이터!$AR330="D. 균형일치형",DI_전체데이터!$AN330,NA())</f>
        <v>#N/A</v>
      </c>
      <c r="H329" s="80" t="e">
        <f>IF(DI_전체데이터!$AR330="D. 균형일치형",DI_전체데이터!$Z330,NA())</f>
        <v>#N/A</v>
      </c>
      <c r="I329" s="80">
        <f>IF(DI_전체데이터!$AR330="E. 총체적과소형",DI_전체데이터!$AN330,NA())</f>
        <v>1.1872790146115939</v>
      </c>
      <c r="J329" s="80">
        <f>IF(DI_전체데이터!$AR330="E. 총체적과소형",DI_전체데이터!$Z330,NA())</f>
        <v>3.6</v>
      </c>
      <c r="K329" s="80" t="e">
        <f>IF(DI_전체데이터!$AR330="F. ESG미성숙",DI_전체데이터!$AN330,NA())</f>
        <v>#N/A</v>
      </c>
      <c r="L329" s="80" t="e">
        <f>IF(DI_전체데이터!$AR330="F. ESG미성숙",DI_전체데이터!$Z330,NA())</f>
        <v>#N/A</v>
      </c>
    </row>
    <row r="330" spans="1:12" x14ac:dyDescent="0.3">
      <c r="A330" s="80">
        <f>IF(DI_전체데이터!$AR331="A. 총체적과장형",DI_전체데이터!$AN331,NA())</f>
        <v>-0.73346753789371277</v>
      </c>
      <c r="B330" s="80">
        <f>IF(DI_전체데이터!$AR331="A. 총체적과장형",DI_전체데이터!$Z331,NA())</f>
        <v>3.7333333333333329</v>
      </c>
      <c r="C330" s="80" t="e">
        <f>IF(DI_전체데이터!$AR331="B. 외부미화형",DI_전체데이터!$AN331,NA())</f>
        <v>#N/A</v>
      </c>
      <c r="D330" s="80" t="e">
        <f>IF(DI_전체데이터!$AR331="B. 외부미화형",DI_전체데이터!$Z331,NA())</f>
        <v>#N/A</v>
      </c>
      <c r="E330" s="80" t="e">
        <f>IF(DI_전체데이터!$AR331="C. 내부은폐형",DI_전체데이터!$AN331,NA())</f>
        <v>#N/A</v>
      </c>
      <c r="F330" s="80" t="e">
        <f>IF(DI_전체데이터!$AR331="C. 내부은폐형",DI_전체데이터!$Z331,NA())</f>
        <v>#N/A</v>
      </c>
      <c r="G330" s="80" t="e">
        <f>IF(DI_전체데이터!$AR331="D. 균형일치형",DI_전체데이터!$AN331,NA())</f>
        <v>#N/A</v>
      </c>
      <c r="H330" s="80" t="e">
        <f>IF(DI_전체데이터!$AR331="D. 균형일치형",DI_전체데이터!$Z331,NA())</f>
        <v>#N/A</v>
      </c>
      <c r="I330" s="80" t="e">
        <f>IF(DI_전체데이터!$AR331="E. 총체적과소형",DI_전체데이터!$AN331,NA())</f>
        <v>#N/A</v>
      </c>
      <c r="J330" s="80" t="e">
        <f>IF(DI_전체데이터!$AR331="E. 총체적과소형",DI_전체데이터!$Z331,NA())</f>
        <v>#N/A</v>
      </c>
      <c r="K330" s="80" t="e">
        <f>IF(DI_전체데이터!$AR331="F. ESG미성숙",DI_전체데이터!$AN331,NA())</f>
        <v>#N/A</v>
      </c>
      <c r="L330" s="80" t="e">
        <f>IF(DI_전체데이터!$AR331="F. ESG미성숙",DI_전체데이터!$Z331,NA())</f>
        <v>#N/A</v>
      </c>
    </row>
    <row r="331" spans="1:12" x14ac:dyDescent="0.3">
      <c r="A331" s="80">
        <f>IF(DI_전체데이터!$AR332="A. 총체적과장형",DI_전체데이터!$AN332,NA())</f>
        <v>-1.3525441739029003</v>
      </c>
      <c r="B331" s="80">
        <f>IF(DI_전체데이터!$AR332="A. 총체적과장형",DI_전체데이터!$Z332,NA())</f>
        <v>3.545454545454545</v>
      </c>
      <c r="C331" s="80" t="e">
        <f>IF(DI_전체데이터!$AR332="B. 외부미화형",DI_전체데이터!$AN332,NA())</f>
        <v>#N/A</v>
      </c>
      <c r="D331" s="80" t="e">
        <f>IF(DI_전체데이터!$AR332="B. 외부미화형",DI_전체데이터!$Z332,NA())</f>
        <v>#N/A</v>
      </c>
      <c r="E331" s="80" t="e">
        <f>IF(DI_전체데이터!$AR332="C. 내부은폐형",DI_전체데이터!$AN332,NA())</f>
        <v>#N/A</v>
      </c>
      <c r="F331" s="80" t="e">
        <f>IF(DI_전체데이터!$AR332="C. 내부은폐형",DI_전체데이터!$Z332,NA())</f>
        <v>#N/A</v>
      </c>
      <c r="G331" s="80" t="e">
        <f>IF(DI_전체데이터!$AR332="D. 균형일치형",DI_전체데이터!$AN332,NA())</f>
        <v>#N/A</v>
      </c>
      <c r="H331" s="80" t="e">
        <f>IF(DI_전체데이터!$AR332="D. 균형일치형",DI_전체데이터!$Z332,NA())</f>
        <v>#N/A</v>
      </c>
      <c r="I331" s="80" t="e">
        <f>IF(DI_전체데이터!$AR332="E. 총체적과소형",DI_전체데이터!$AN332,NA())</f>
        <v>#N/A</v>
      </c>
      <c r="J331" s="80" t="e">
        <f>IF(DI_전체데이터!$AR332="E. 총체적과소형",DI_전체데이터!$Z332,NA())</f>
        <v>#N/A</v>
      </c>
      <c r="K331" s="80" t="e">
        <f>IF(DI_전체데이터!$AR332="F. ESG미성숙",DI_전체데이터!$AN332,NA())</f>
        <v>#N/A</v>
      </c>
      <c r="L331" s="80" t="e">
        <f>IF(DI_전체데이터!$AR332="F. ESG미성숙",DI_전체데이터!$Z332,NA())</f>
        <v>#N/A</v>
      </c>
    </row>
    <row r="332" spans="1:12" x14ac:dyDescent="0.3">
      <c r="A332" s="80">
        <f>IF(DI_전체데이터!$AR333="A. 총체적과장형",DI_전체데이터!$AN333,NA())</f>
        <v>-1.5023207793889926</v>
      </c>
      <c r="B332" s="80">
        <f>IF(DI_전체데이터!$AR333="A. 총체적과장형",DI_전체데이터!$Z333,NA())</f>
        <v>3.5</v>
      </c>
      <c r="C332" s="80" t="e">
        <f>IF(DI_전체데이터!$AR333="B. 외부미화형",DI_전체데이터!$AN333,NA())</f>
        <v>#N/A</v>
      </c>
      <c r="D332" s="80" t="e">
        <f>IF(DI_전체데이터!$AR333="B. 외부미화형",DI_전체데이터!$Z333,NA())</f>
        <v>#N/A</v>
      </c>
      <c r="E332" s="80" t="e">
        <f>IF(DI_전체데이터!$AR333="C. 내부은폐형",DI_전체데이터!$AN333,NA())</f>
        <v>#N/A</v>
      </c>
      <c r="F332" s="80" t="e">
        <f>IF(DI_전체데이터!$AR333="C. 내부은폐형",DI_전체데이터!$Z333,NA())</f>
        <v>#N/A</v>
      </c>
      <c r="G332" s="80" t="e">
        <f>IF(DI_전체데이터!$AR333="D. 균형일치형",DI_전체데이터!$AN333,NA())</f>
        <v>#N/A</v>
      </c>
      <c r="H332" s="80" t="e">
        <f>IF(DI_전체데이터!$AR333="D. 균형일치형",DI_전체데이터!$Z333,NA())</f>
        <v>#N/A</v>
      </c>
      <c r="I332" s="80" t="e">
        <f>IF(DI_전체데이터!$AR333="E. 총체적과소형",DI_전체데이터!$AN333,NA())</f>
        <v>#N/A</v>
      </c>
      <c r="J332" s="80" t="e">
        <f>IF(DI_전체데이터!$AR333="E. 총체적과소형",DI_전체데이터!$Z333,NA())</f>
        <v>#N/A</v>
      </c>
      <c r="K332" s="80" t="e">
        <f>IF(DI_전체데이터!$AR333="F. ESG미성숙",DI_전체데이터!$AN333,NA())</f>
        <v>#N/A</v>
      </c>
      <c r="L332" s="80" t="e">
        <f>IF(DI_전체데이터!$AR333="F. ESG미성숙",DI_전체데이터!$Z333,NA())</f>
        <v>#N/A</v>
      </c>
    </row>
    <row r="333" spans="1:12" x14ac:dyDescent="0.3">
      <c r="A333" s="80">
        <f>IF(DI_전체데이터!$AR334="A. 총체적과장형",DI_전체데이터!$AN334,NA())</f>
        <v>-1.8318293114583988</v>
      </c>
      <c r="B333" s="80">
        <f>IF(DI_전체데이터!$AR334="A. 총체적과장형",DI_전체데이터!$Z334,NA())</f>
        <v>3.4</v>
      </c>
      <c r="C333" s="80" t="e">
        <f>IF(DI_전체데이터!$AR334="B. 외부미화형",DI_전체데이터!$AN334,NA())</f>
        <v>#N/A</v>
      </c>
      <c r="D333" s="80" t="e">
        <f>IF(DI_전체데이터!$AR334="B. 외부미화형",DI_전체데이터!$Z334,NA())</f>
        <v>#N/A</v>
      </c>
      <c r="E333" s="80" t="e">
        <f>IF(DI_전체데이터!$AR334="C. 내부은폐형",DI_전체데이터!$AN334,NA())</f>
        <v>#N/A</v>
      </c>
      <c r="F333" s="80" t="e">
        <f>IF(DI_전체데이터!$AR334="C. 내부은폐형",DI_전체데이터!$Z334,NA())</f>
        <v>#N/A</v>
      </c>
      <c r="G333" s="80" t="e">
        <f>IF(DI_전체데이터!$AR334="D. 균형일치형",DI_전체데이터!$AN334,NA())</f>
        <v>#N/A</v>
      </c>
      <c r="H333" s="80" t="e">
        <f>IF(DI_전체데이터!$AR334="D. 균형일치형",DI_전체데이터!$Z334,NA())</f>
        <v>#N/A</v>
      </c>
      <c r="I333" s="80" t="e">
        <f>IF(DI_전체데이터!$AR334="E. 총체적과소형",DI_전체데이터!$AN334,NA())</f>
        <v>#N/A</v>
      </c>
      <c r="J333" s="80" t="e">
        <f>IF(DI_전체데이터!$AR334="E. 총체적과소형",DI_전체데이터!$Z334,NA())</f>
        <v>#N/A</v>
      </c>
      <c r="K333" s="80" t="e">
        <f>IF(DI_전체데이터!$AR334="F. ESG미성숙",DI_전체데이터!$AN334,NA())</f>
        <v>#N/A</v>
      </c>
      <c r="L333" s="80" t="e">
        <f>IF(DI_전체데이터!$AR334="F. ESG미성숙",DI_전체데이터!$Z334,NA())</f>
        <v>#N/A</v>
      </c>
    </row>
    <row r="334" spans="1:12" x14ac:dyDescent="0.3">
      <c r="A334" s="80" t="e">
        <f>IF(DI_전체데이터!$AR335="A. 총체적과장형",DI_전체데이터!$AN335,NA())</f>
        <v>#N/A</v>
      </c>
      <c r="B334" s="80" t="e">
        <f>IF(DI_전체데이터!$AR335="A. 총체적과장형",DI_전체데이터!$Z335,NA())</f>
        <v>#N/A</v>
      </c>
      <c r="C334" s="80" t="e">
        <f>IF(DI_전체데이터!$AR335="B. 외부미화형",DI_전체데이터!$AN335,NA())</f>
        <v>#N/A</v>
      </c>
      <c r="D334" s="80" t="e">
        <f>IF(DI_전체데이터!$AR335="B. 외부미화형",DI_전체데이터!$Z335,NA())</f>
        <v>#N/A</v>
      </c>
      <c r="E334" s="80">
        <f>IF(DI_전체데이터!$AR335="C. 내부은폐형",DI_전체데이터!$AN335,NA())</f>
        <v>-1.1417634457529224</v>
      </c>
      <c r="F334" s="80">
        <f>IF(DI_전체데이터!$AR335="C. 내부은폐형",DI_전체데이터!$Z335,NA())</f>
        <v>3.5</v>
      </c>
      <c r="G334" s="80" t="e">
        <f>IF(DI_전체데이터!$AR335="D. 균형일치형",DI_전체데이터!$AN335,NA())</f>
        <v>#N/A</v>
      </c>
      <c r="H334" s="80" t="e">
        <f>IF(DI_전체데이터!$AR335="D. 균형일치형",DI_전체데이터!$Z335,NA())</f>
        <v>#N/A</v>
      </c>
      <c r="I334" s="80" t="e">
        <f>IF(DI_전체데이터!$AR335="E. 총체적과소형",DI_전체데이터!$AN335,NA())</f>
        <v>#N/A</v>
      </c>
      <c r="J334" s="80" t="e">
        <f>IF(DI_전체데이터!$AR335="E. 총체적과소형",DI_전체데이터!$Z335,NA())</f>
        <v>#N/A</v>
      </c>
      <c r="K334" s="80" t="e">
        <f>IF(DI_전체데이터!$AR335="F. ESG미성숙",DI_전체데이터!$AN335,NA())</f>
        <v>#N/A</v>
      </c>
      <c r="L334" s="80" t="e">
        <f>IF(DI_전체데이터!$AR335="F. ESG미성숙",DI_전체데이터!$Z335,NA())</f>
        <v>#N/A</v>
      </c>
    </row>
    <row r="335" spans="1:12" x14ac:dyDescent="0.3">
      <c r="A335" s="80">
        <f>IF(DI_전체데이터!$AR336="A. 총체적과장형",DI_전체데이터!$AN336,NA())</f>
        <v>-0.59258255897057799</v>
      </c>
      <c r="B335" s="80">
        <f>IF(DI_전체데이터!$AR336="A. 총체적과장형",DI_전체데이터!$Z336,NA())</f>
        <v>3.666666666666667</v>
      </c>
      <c r="C335" s="80" t="e">
        <f>IF(DI_전체데이터!$AR336="B. 외부미화형",DI_전체데이터!$AN336,NA())</f>
        <v>#N/A</v>
      </c>
      <c r="D335" s="80" t="e">
        <f>IF(DI_전체데이터!$AR336="B. 외부미화형",DI_전체데이터!$Z336,NA())</f>
        <v>#N/A</v>
      </c>
      <c r="E335" s="80" t="e">
        <f>IF(DI_전체데이터!$AR336="C. 내부은폐형",DI_전체데이터!$AN336,NA())</f>
        <v>#N/A</v>
      </c>
      <c r="F335" s="80" t="e">
        <f>IF(DI_전체데이터!$AR336="C. 내부은폐형",DI_전체데이터!$Z336,NA())</f>
        <v>#N/A</v>
      </c>
      <c r="G335" s="80" t="e">
        <f>IF(DI_전체데이터!$AR336="D. 균형일치형",DI_전체데이터!$AN336,NA())</f>
        <v>#N/A</v>
      </c>
      <c r="H335" s="80" t="e">
        <f>IF(DI_전체데이터!$AR336="D. 균형일치형",DI_전체데이터!$Z336,NA())</f>
        <v>#N/A</v>
      </c>
      <c r="I335" s="80" t="e">
        <f>IF(DI_전체데이터!$AR336="E. 총체적과소형",DI_전체데이터!$AN336,NA())</f>
        <v>#N/A</v>
      </c>
      <c r="J335" s="80" t="e">
        <f>IF(DI_전체데이터!$AR336="E. 총체적과소형",DI_전체데이터!$Z336,NA())</f>
        <v>#N/A</v>
      </c>
      <c r="K335" s="80" t="e">
        <f>IF(DI_전체데이터!$AR336="F. ESG미성숙",DI_전체데이터!$AN336,NA())</f>
        <v>#N/A</v>
      </c>
      <c r="L335" s="80" t="e">
        <f>IF(DI_전체데이터!$AR336="F. ESG미성숙",DI_전체데이터!$Z336,NA())</f>
        <v>#N/A</v>
      </c>
    </row>
    <row r="336" spans="1:12" x14ac:dyDescent="0.3">
      <c r="A336" s="80" t="e">
        <f>IF(DI_전체데이터!$AR337="A. 총체적과장형",DI_전체데이터!$AN337,NA())</f>
        <v>#N/A</v>
      </c>
      <c r="B336" s="80" t="e">
        <f>IF(DI_전체데이터!$AR337="A. 총체적과장형",DI_전체데이터!$Z337,NA())</f>
        <v>#N/A</v>
      </c>
      <c r="C336" s="80">
        <f>IF(DI_전체데이터!$AR337="B. 외부미화형",DI_전체데이터!$AN337,NA())</f>
        <v>2.3886851121335706</v>
      </c>
      <c r="D336" s="80">
        <f>IF(DI_전체데이터!$AR337="B. 외부미화형",DI_전체데이터!$Z337,NA())</f>
        <v>4.5714285714285712</v>
      </c>
      <c r="E336" s="80" t="e">
        <f>IF(DI_전체데이터!$AR337="C. 내부은폐형",DI_전체데이터!$AN337,NA())</f>
        <v>#N/A</v>
      </c>
      <c r="F336" s="80" t="e">
        <f>IF(DI_전체데이터!$AR337="C. 내부은폐형",DI_전체데이터!$Z337,NA())</f>
        <v>#N/A</v>
      </c>
      <c r="G336" s="80" t="e">
        <f>IF(DI_전체데이터!$AR337="D. 균형일치형",DI_전체데이터!$AN337,NA())</f>
        <v>#N/A</v>
      </c>
      <c r="H336" s="80" t="e">
        <f>IF(DI_전체데이터!$AR337="D. 균형일치형",DI_전체데이터!$Z337,NA())</f>
        <v>#N/A</v>
      </c>
      <c r="I336" s="80" t="e">
        <f>IF(DI_전체데이터!$AR337="E. 총체적과소형",DI_전체데이터!$AN337,NA())</f>
        <v>#N/A</v>
      </c>
      <c r="J336" s="80" t="e">
        <f>IF(DI_전체데이터!$AR337="E. 총체적과소형",DI_전체데이터!$Z337,NA())</f>
        <v>#N/A</v>
      </c>
      <c r="K336" s="80" t="e">
        <f>IF(DI_전체데이터!$AR337="F. ESG미성숙",DI_전체데이터!$AN337,NA())</f>
        <v>#N/A</v>
      </c>
      <c r="L336" s="80" t="e">
        <f>IF(DI_전체데이터!$AR337="F. ESG미성숙",DI_전체데이터!$Z337,NA())</f>
        <v>#N/A</v>
      </c>
    </row>
    <row r="337" spans="1:12" x14ac:dyDescent="0.3">
      <c r="A337" s="80" t="e">
        <f>IF(DI_전체데이터!$AR338="A. 총체적과장형",DI_전체데이터!$AN338,NA())</f>
        <v>#N/A</v>
      </c>
      <c r="B337" s="80" t="e">
        <f>IF(DI_전체데이터!$AR338="A. 총체적과장형",DI_전체데이터!$Z338,NA())</f>
        <v>#N/A</v>
      </c>
      <c r="C337" s="80" t="e">
        <f>IF(DI_전체데이터!$AR338="B. 외부미화형",DI_전체데이터!$AN338,NA())</f>
        <v>#N/A</v>
      </c>
      <c r="D337" s="80" t="e">
        <f>IF(DI_전체데이터!$AR338="B. 외부미화형",DI_전체데이터!$Z338,NA())</f>
        <v>#N/A</v>
      </c>
      <c r="E337" s="80" t="e">
        <f>IF(DI_전체데이터!$AR338="C. 내부은폐형",DI_전체데이터!$AN338,NA())</f>
        <v>#N/A</v>
      </c>
      <c r="F337" s="80" t="e">
        <f>IF(DI_전체데이터!$AR338="C. 내부은폐형",DI_전체데이터!$Z338,NA())</f>
        <v>#N/A</v>
      </c>
      <c r="G337" s="80">
        <f>IF(DI_전체데이터!$AR338="D. 균형일치형",DI_전체데이터!$AN338,NA())</f>
        <v>0.13965862340587887</v>
      </c>
      <c r="H337" s="80">
        <f>IF(DI_전체데이터!$AR338="D. 균형일치형",DI_전체데이터!$Z338,NA())</f>
        <v>3.8888888888888888</v>
      </c>
      <c r="I337" s="80" t="e">
        <f>IF(DI_전체데이터!$AR338="E. 총체적과소형",DI_전체데이터!$AN338,NA())</f>
        <v>#N/A</v>
      </c>
      <c r="J337" s="80" t="e">
        <f>IF(DI_전체데이터!$AR338="E. 총체적과소형",DI_전체데이터!$Z338,NA())</f>
        <v>#N/A</v>
      </c>
      <c r="K337" s="80" t="e">
        <f>IF(DI_전체데이터!$AR338="F. ESG미성숙",DI_전체데이터!$AN338,NA())</f>
        <v>#N/A</v>
      </c>
      <c r="L337" s="80" t="e">
        <f>IF(DI_전체데이터!$AR338="F. ESG미성숙",DI_전체데이터!$Z338,NA())</f>
        <v>#N/A</v>
      </c>
    </row>
    <row r="338" spans="1:12" x14ac:dyDescent="0.3">
      <c r="A338" s="80" t="e">
        <f>IF(DI_전체데이터!$AR339="A. 총체적과장형",DI_전체데이터!$AN339,NA())</f>
        <v>#N/A</v>
      </c>
      <c r="B338" s="80" t="e">
        <f>IF(DI_전체데이터!$AR339="A. 총체적과장형",DI_전체데이터!$Z339,NA())</f>
        <v>#N/A</v>
      </c>
      <c r="C338" s="80" t="e">
        <f>IF(DI_전체데이터!$AR339="B. 외부미화형",DI_전체데이터!$AN339,NA())</f>
        <v>#N/A</v>
      </c>
      <c r="D338" s="80" t="e">
        <f>IF(DI_전체데이터!$AR339="B. 외부미화형",DI_전체데이터!$Z339,NA())</f>
        <v>#N/A</v>
      </c>
      <c r="E338" s="80" t="e">
        <f>IF(DI_전체데이터!$AR339="C. 내부은폐형",DI_전체데이터!$AN339,NA())</f>
        <v>#N/A</v>
      </c>
      <c r="F338" s="80" t="e">
        <f>IF(DI_전체데이터!$AR339="C. 내부은폐형",DI_전체데이터!$Z339,NA())</f>
        <v>#N/A</v>
      </c>
      <c r="G338" s="80">
        <f>IF(DI_전체데이터!$AR339="D. 균형일치형",DI_전체데이터!$AN339,NA())</f>
        <v>-0.93187094658579039</v>
      </c>
      <c r="H338" s="80">
        <f>IF(DI_전체데이터!$AR339="D. 균형일치형",DI_전체데이터!$Z339,NA())</f>
        <v>3.8888888888888888</v>
      </c>
      <c r="I338" s="80" t="e">
        <f>IF(DI_전체데이터!$AR339="E. 총체적과소형",DI_전체데이터!$AN339,NA())</f>
        <v>#N/A</v>
      </c>
      <c r="J338" s="80" t="e">
        <f>IF(DI_전체데이터!$AR339="E. 총체적과소형",DI_전체데이터!$Z339,NA())</f>
        <v>#N/A</v>
      </c>
      <c r="K338" s="80" t="e">
        <f>IF(DI_전체데이터!$AR339="F. ESG미성숙",DI_전체데이터!$AN339,NA())</f>
        <v>#N/A</v>
      </c>
      <c r="L338" s="80" t="e">
        <f>IF(DI_전체데이터!$AR339="F. ESG미성숙",DI_전체데이터!$Z339,NA())</f>
        <v>#N/A</v>
      </c>
    </row>
    <row r="339" spans="1:12" x14ac:dyDescent="0.3">
      <c r="A339" s="80" t="e">
        <f>IF(DI_전체데이터!$AR340="A. 총체적과장형",DI_전체데이터!$AN340,NA())</f>
        <v>#N/A</v>
      </c>
      <c r="B339" s="80" t="e">
        <f>IF(DI_전체데이터!$AR340="A. 총체적과장형",DI_전체데이터!$Z340,NA())</f>
        <v>#N/A</v>
      </c>
      <c r="C339" s="80">
        <f>IF(DI_전체데이터!$AR340="B. 외부미화형",DI_전체데이터!$AN340,NA())</f>
        <v>0.71211911689221052</v>
      </c>
      <c r="D339" s="80">
        <f>IF(DI_전체데이터!$AR340="B. 외부미화형",DI_전체데이터!$Z340,NA())</f>
        <v>4.3076923076923084</v>
      </c>
      <c r="E339" s="80" t="e">
        <f>IF(DI_전체데이터!$AR340="C. 내부은폐형",DI_전체데이터!$AN340,NA())</f>
        <v>#N/A</v>
      </c>
      <c r="F339" s="80" t="e">
        <f>IF(DI_전체데이터!$AR340="C. 내부은폐형",DI_전체데이터!$Z340,NA())</f>
        <v>#N/A</v>
      </c>
      <c r="G339" s="80" t="e">
        <f>IF(DI_전체데이터!$AR340="D. 균형일치형",DI_전체데이터!$AN340,NA())</f>
        <v>#N/A</v>
      </c>
      <c r="H339" s="80" t="e">
        <f>IF(DI_전체데이터!$AR340="D. 균형일치형",DI_전체데이터!$Z340,NA())</f>
        <v>#N/A</v>
      </c>
      <c r="I339" s="80" t="e">
        <f>IF(DI_전체데이터!$AR340="E. 총체적과소형",DI_전체데이터!$AN340,NA())</f>
        <v>#N/A</v>
      </c>
      <c r="J339" s="80" t="e">
        <f>IF(DI_전체데이터!$AR340="E. 총체적과소형",DI_전체데이터!$Z340,NA())</f>
        <v>#N/A</v>
      </c>
      <c r="K339" s="80" t="e">
        <f>IF(DI_전체데이터!$AR340="F. ESG미성숙",DI_전체데이터!$AN340,NA())</f>
        <v>#N/A</v>
      </c>
      <c r="L339" s="80" t="e">
        <f>IF(DI_전체데이터!$AR340="F. ESG미성숙",DI_전체데이터!$Z340,NA())</f>
        <v>#N/A</v>
      </c>
    </row>
    <row r="340" spans="1:12" x14ac:dyDescent="0.3">
      <c r="A340" s="80" t="e">
        <f>IF(DI_전체데이터!$AR341="A. 총체적과장형",DI_전체데이터!$AN341,NA())</f>
        <v>#N/A</v>
      </c>
      <c r="B340" s="80" t="e">
        <f>IF(DI_전체데이터!$AR341="A. 총체적과장형",DI_전체데이터!$Z341,NA())</f>
        <v>#N/A</v>
      </c>
      <c r="C340" s="80" t="e">
        <f>IF(DI_전체데이터!$AR341="B. 외부미화형",DI_전체데이터!$AN341,NA())</f>
        <v>#N/A</v>
      </c>
      <c r="D340" s="80" t="e">
        <f>IF(DI_전체데이터!$AR341="B. 외부미화형",DI_전체데이터!$Z341,NA())</f>
        <v>#N/A</v>
      </c>
      <c r="E340" s="80" t="e">
        <f>IF(DI_전체데이터!$AR341="C. 내부은폐형",DI_전체데이터!$AN341,NA())</f>
        <v>#N/A</v>
      </c>
      <c r="F340" s="80" t="e">
        <f>IF(DI_전체데이터!$AR341="C. 내부은폐형",DI_전체데이터!$Z341,NA())</f>
        <v>#N/A</v>
      </c>
      <c r="G340" s="80">
        <f>IF(DI_전체데이터!$AR341="D. 균형일치형",DI_전체데이터!$AN341,NA())</f>
        <v>-0.10316575132239254</v>
      </c>
      <c r="H340" s="80">
        <f>IF(DI_전체데이터!$AR341="D. 균형일치형",DI_전체데이터!$Z341,NA())</f>
        <v>4.0999999999999996</v>
      </c>
      <c r="I340" s="80" t="e">
        <f>IF(DI_전체데이터!$AR341="E. 총체적과소형",DI_전체데이터!$AN341,NA())</f>
        <v>#N/A</v>
      </c>
      <c r="J340" s="80" t="e">
        <f>IF(DI_전체데이터!$AR341="E. 총체적과소형",DI_전체데이터!$Z341,NA())</f>
        <v>#N/A</v>
      </c>
      <c r="K340" s="80" t="e">
        <f>IF(DI_전체데이터!$AR341="F. ESG미성숙",DI_전체데이터!$AN341,NA())</f>
        <v>#N/A</v>
      </c>
      <c r="L340" s="80" t="e">
        <f>IF(DI_전체데이터!$AR341="F. ESG미성숙",DI_전체데이터!$Z341,NA())</f>
        <v>#N/A</v>
      </c>
    </row>
    <row r="341" spans="1:12" x14ac:dyDescent="0.3">
      <c r="A341" s="80" t="e">
        <f>IF(DI_전체데이터!$AR342="A. 총체적과장형",DI_전체데이터!$AN342,NA())</f>
        <v>#N/A</v>
      </c>
      <c r="B341" s="80" t="e">
        <f>IF(DI_전체데이터!$AR342="A. 총체적과장형",DI_전체데이터!$Z342,NA())</f>
        <v>#N/A</v>
      </c>
      <c r="C341" s="80">
        <f>IF(DI_전체데이터!$AR342="B. 외부미화형",DI_전체데이터!$AN342,NA())</f>
        <v>0.48565109794370814</v>
      </c>
      <c r="D341" s="80">
        <f>IF(DI_전체데이터!$AR342="B. 외부미화형",DI_전체데이터!$Z342,NA())</f>
        <v>4.25</v>
      </c>
      <c r="E341" s="80" t="e">
        <f>IF(DI_전체데이터!$AR342="C. 내부은폐형",DI_전체데이터!$AN342,NA())</f>
        <v>#N/A</v>
      </c>
      <c r="F341" s="80" t="e">
        <f>IF(DI_전체데이터!$AR342="C. 내부은폐형",DI_전체데이터!$Z342,NA())</f>
        <v>#N/A</v>
      </c>
      <c r="G341" s="80" t="e">
        <f>IF(DI_전체데이터!$AR342="D. 균형일치형",DI_전체데이터!$AN342,NA())</f>
        <v>#N/A</v>
      </c>
      <c r="H341" s="80" t="e">
        <f>IF(DI_전체데이터!$AR342="D. 균형일치형",DI_전체데이터!$Z342,NA())</f>
        <v>#N/A</v>
      </c>
      <c r="I341" s="80" t="e">
        <f>IF(DI_전체데이터!$AR342="E. 총체적과소형",DI_전체데이터!$AN342,NA())</f>
        <v>#N/A</v>
      </c>
      <c r="J341" s="80" t="e">
        <f>IF(DI_전체데이터!$AR342="E. 총체적과소형",DI_전체데이터!$Z342,NA())</f>
        <v>#N/A</v>
      </c>
      <c r="K341" s="80" t="e">
        <f>IF(DI_전체데이터!$AR342="F. ESG미성숙",DI_전체데이터!$AN342,NA())</f>
        <v>#N/A</v>
      </c>
      <c r="L341" s="80" t="e">
        <f>IF(DI_전체데이터!$AR342="F. ESG미성숙",DI_전체데이터!$Z342,NA())</f>
        <v>#N/A</v>
      </c>
    </row>
    <row r="342" spans="1:12" x14ac:dyDescent="0.3">
      <c r="A342" s="80">
        <f>IF(DI_전체데이터!$AR343="A. 총체적과장형",DI_전체데이터!$AN343,NA())</f>
        <v>-1.3558372983384626</v>
      </c>
      <c r="B342" s="80">
        <f>IF(DI_전체데이터!$AR343="A. 총체적과장형",DI_전체데이터!$Z343,NA())</f>
        <v>3.9333333333333331</v>
      </c>
      <c r="C342" s="80" t="e">
        <f>IF(DI_전체데이터!$AR343="B. 외부미화형",DI_전체데이터!$AN343,NA())</f>
        <v>#N/A</v>
      </c>
      <c r="D342" s="80" t="e">
        <f>IF(DI_전체데이터!$AR343="B. 외부미화형",DI_전체데이터!$Z343,NA())</f>
        <v>#N/A</v>
      </c>
      <c r="E342" s="80" t="e">
        <f>IF(DI_전체데이터!$AR343="C. 내부은폐형",DI_전체데이터!$AN343,NA())</f>
        <v>#N/A</v>
      </c>
      <c r="F342" s="80" t="e">
        <f>IF(DI_전체데이터!$AR343="C. 내부은폐형",DI_전체데이터!$Z343,NA())</f>
        <v>#N/A</v>
      </c>
      <c r="G342" s="80" t="e">
        <f>IF(DI_전체데이터!$AR343="D. 균형일치형",DI_전체데이터!$AN343,NA())</f>
        <v>#N/A</v>
      </c>
      <c r="H342" s="80" t="e">
        <f>IF(DI_전체데이터!$AR343="D. 균형일치형",DI_전체데이터!$Z343,NA())</f>
        <v>#N/A</v>
      </c>
      <c r="I342" s="80" t="e">
        <f>IF(DI_전체데이터!$AR343="E. 총체적과소형",DI_전체데이터!$AN343,NA())</f>
        <v>#N/A</v>
      </c>
      <c r="J342" s="80" t="e">
        <f>IF(DI_전체데이터!$AR343="E. 총체적과소형",DI_전체데이터!$Z343,NA())</f>
        <v>#N/A</v>
      </c>
      <c r="K342" s="80" t="e">
        <f>IF(DI_전체데이터!$AR343="F. ESG미성숙",DI_전체데이터!$AN343,NA())</f>
        <v>#N/A</v>
      </c>
      <c r="L342" s="80" t="e">
        <f>IF(DI_전체데이터!$AR343="F. ESG미성숙",DI_전체데이터!$Z343,NA())</f>
        <v>#N/A</v>
      </c>
    </row>
    <row r="343" spans="1:12" x14ac:dyDescent="0.3">
      <c r="A343" s="80" t="e">
        <f>IF(DI_전체데이터!$AR344="A. 총체적과장형",DI_전체데이터!$AN344,NA())</f>
        <v>#N/A</v>
      </c>
      <c r="B343" s="80" t="e">
        <f>IF(DI_전체데이터!$AR344="A. 총체적과장형",DI_전체데이터!$Z344,NA())</f>
        <v>#N/A</v>
      </c>
      <c r="C343" s="80" t="e">
        <f>IF(DI_전체데이터!$AR344="B. 외부미화형",DI_전체데이터!$AN344,NA())</f>
        <v>#N/A</v>
      </c>
      <c r="D343" s="80" t="e">
        <f>IF(DI_전체데이터!$AR344="B. 외부미화형",DI_전체데이터!$Z344,NA())</f>
        <v>#N/A</v>
      </c>
      <c r="E343" s="80">
        <f>IF(DI_전체데이터!$AR344="C. 내부은폐형",DI_전체데이터!$AN344,NA())</f>
        <v>-3.1877119404996588</v>
      </c>
      <c r="F343" s="80">
        <f>IF(DI_전체데이터!$AR344="C. 내부은폐형",DI_전체데이터!$Z344,NA())</f>
        <v>3.4666666666666668</v>
      </c>
      <c r="G343" s="80" t="e">
        <f>IF(DI_전체데이터!$AR344="D. 균형일치형",DI_전체데이터!$AN344,NA())</f>
        <v>#N/A</v>
      </c>
      <c r="H343" s="80" t="e">
        <f>IF(DI_전체데이터!$AR344="D. 균형일치형",DI_전체데이터!$Z344,NA())</f>
        <v>#N/A</v>
      </c>
      <c r="I343" s="80" t="e">
        <f>IF(DI_전체데이터!$AR344="E. 총체적과소형",DI_전체데이터!$AN344,NA())</f>
        <v>#N/A</v>
      </c>
      <c r="J343" s="80" t="e">
        <f>IF(DI_전체데이터!$AR344="E. 총체적과소형",DI_전체데이터!$Z344,NA())</f>
        <v>#N/A</v>
      </c>
      <c r="K343" s="80" t="e">
        <f>IF(DI_전체데이터!$AR344="F. ESG미성숙",DI_전체데이터!$AN344,NA())</f>
        <v>#N/A</v>
      </c>
      <c r="L343" s="80" t="e">
        <f>IF(DI_전체데이터!$AR344="F. ESG미성숙",DI_전체데이터!$Z344,NA())</f>
        <v>#N/A</v>
      </c>
    </row>
    <row r="344" spans="1:12" x14ac:dyDescent="0.3">
      <c r="A344" s="80">
        <f>IF(DI_전체데이터!$AR345="A. 총체적과장형",DI_전체데이터!$AN345,NA())</f>
        <v>-1.094140920886862</v>
      </c>
      <c r="B344" s="80">
        <f>IF(DI_전체데이터!$AR345="A. 총체적과장형",DI_전체데이터!$Z345,NA())</f>
        <v>4</v>
      </c>
      <c r="C344" s="80" t="e">
        <f>IF(DI_전체데이터!$AR345="B. 외부미화형",DI_전체데이터!$AN345,NA())</f>
        <v>#N/A</v>
      </c>
      <c r="D344" s="80" t="e">
        <f>IF(DI_전체데이터!$AR345="B. 외부미화형",DI_전체데이터!$Z345,NA())</f>
        <v>#N/A</v>
      </c>
      <c r="E344" s="80" t="e">
        <f>IF(DI_전체데이터!$AR345="C. 내부은폐형",DI_전체데이터!$AN345,NA())</f>
        <v>#N/A</v>
      </c>
      <c r="F344" s="80" t="e">
        <f>IF(DI_전체데이터!$AR345="C. 내부은폐형",DI_전체데이터!$Z345,NA())</f>
        <v>#N/A</v>
      </c>
      <c r="G344" s="80" t="e">
        <f>IF(DI_전체데이터!$AR345="D. 균형일치형",DI_전체데이터!$AN345,NA())</f>
        <v>#N/A</v>
      </c>
      <c r="H344" s="80" t="e">
        <f>IF(DI_전체데이터!$AR345="D. 균형일치형",DI_전체데이터!$Z345,NA())</f>
        <v>#N/A</v>
      </c>
      <c r="I344" s="80" t="e">
        <f>IF(DI_전체데이터!$AR345="E. 총체적과소형",DI_전체데이터!$AN345,NA())</f>
        <v>#N/A</v>
      </c>
      <c r="J344" s="80" t="e">
        <f>IF(DI_전체데이터!$AR345="E. 총체적과소형",DI_전체데이터!$Z345,NA())</f>
        <v>#N/A</v>
      </c>
      <c r="K344" s="80" t="e">
        <f>IF(DI_전체데이터!$AR345="F. ESG미성숙",DI_전체데이터!$AN345,NA())</f>
        <v>#N/A</v>
      </c>
      <c r="L344" s="80" t="e">
        <f>IF(DI_전체데이터!$AR345="F. ESG미성숙",DI_전체데이터!$Z345,NA())</f>
        <v>#N/A</v>
      </c>
    </row>
    <row r="345" spans="1:12" x14ac:dyDescent="0.3">
      <c r="A345" s="80" t="e">
        <f>IF(DI_전체데이터!$AR346="A. 총체적과장형",DI_전체데이터!$AN346,NA())</f>
        <v>#N/A</v>
      </c>
      <c r="B345" s="80" t="e">
        <f>IF(DI_전체데이터!$AR346="A. 총체적과장형",DI_전체데이터!$Z346,NA())</f>
        <v>#N/A</v>
      </c>
      <c r="C345" s="80" t="e">
        <f>IF(DI_전체데이터!$AR346="B. 외부미화형",DI_전체데이터!$AN346,NA())</f>
        <v>#N/A</v>
      </c>
      <c r="D345" s="80" t="e">
        <f>IF(DI_전체데이터!$AR346="B. 외부미화형",DI_전체데이터!$Z346,NA())</f>
        <v>#N/A</v>
      </c>
      <c r="E345" s="80" t="e">
        <f>IF(DI_전체데이터!$AR346="C. 내부은폐형",DI_전체데이터!$AN346,NA())</f>
        <v>#N/A</v>
      </c>
      <c r="F345" s="80" t="e">
        <f>IF(DI_전체데이터!$AR346="C. 내부은폐형",DI_전체데이터!$Z346,NA())</f>
        <v>#N/A</v>
      </c>
      <c r="G345" s="80">
        <f>IF(DI_전체데이터!$AR346="D. 균형일치형",DI_전체데이터!$AN346,NA())</f>
        <v>-2.3564831312140377E-2</v>
      </c>
      <c r="H345" s="80">
        <f>IF(DI_전체데이터!$AR346="D. 균형일치형",DI_전체데이터!$Z346,NA())</f>
        <v>4.2727272727272716</v>
      </c>
      <c r="I345" s="80" t="e">
        <f>IF(DI_전체데이터!$AR346="E. 총체적과소형",DI_전체데이터!$AN346,NA())</f>
        <v>#N/A</v>
      </c>
      <c r="J345" s="80" t="e">
        <f>IF(DI_전체데이터!$AR346="E. 총체적과소형",DI_전체데이터!$Z346,NA())</f>
        <v>#N/A</v>
      </c>
      <c r="K345" s="80" t="e">
        <f>IF(DI_전체데이터!$AR346="F. ESG미성숙",DI_전체데이터!$AN346,NA())</f>
        <v>#N/A</v>
      </c>
      <c r="L345" s="80" t="e">
        <f>IF(DI_전체데이터!$AR346="F. ESG미성숙",DI_전체데이터!$Z346,NA())</f>
        <v>#N/A</v>
      </c>
    </row>
    <row r="346" spans="1:12" x14ac:dyDescent="0.3">
      <c r="A346" s="80" t="e">
        <f>IF(DI_전체데이터!$AR347="A. 총체적과장형",DI_전체데이터!$AN347,NA())</f>
        <v>#N/A</v>
      </c>
      <c r="B346" s="80" t="e">
        <f>IF(DI_전체데이터!$AR347="A. 총체적과장형",DI_전체데이터!$Z347,NA())</f>
        <v>#N/A</v>
      </c>
      <c r="C346" s="80" t="e">
        <f>IF(DI_전체데이터!$AR347="B. 외부미화형",DI_전체데이터!$AN347,NA())</f>
        <v>#N/A</v>
      </c>
      <c r="D346" s="80" t="e">
        <f>IF(DI_전체데이터!$AR347="B. 외부미화형",DI_전체데이터!$Z347,NA())</f>
        <v>#N/A</v>
      </c>
      <c r="E346" s="80" t="e">
        <f>IF(DI_전체데이터!$AR347="C. 내부은폐형",DI_전체데이터!$AN347,NA())</f>
        <v>#N/A</v>
      </c>
      <c r="F346" s="80" t="e">
        <f>IF(DI_전체데이터!$AR347="C. 내부은폐형",DI_전체데이터!$Z347,NA())</f>
        <v>#N/A</v>
      </c>
      <c r="G346" s="80" t="e">
        <f>IF(DI_전체데이터!$AR347="D. 균형일치형",DI_전체데이터!$AN347,NA())</f>
        <v>#N/A</v>
      </c>
      <c r="H346" s="80" t="e">
        <f>IF(DI_전체데이터!$AR347="D. 균형일치형",DI_전체데이터!$Z347,NA())</f>
        <v>#N/A</v>
      </c>
      <c r="I346" s="80">
        <f>IF(DI_전체데이터!$AR347="E. 총체적과소형",DI_전체데이터!$AN347,NA())</f>
        <v>0.73845853591445632</v>
      </c>
      <c r="J346" s="80">
        <f>IF(DI_전체데이터!$AR347="E. 총체적과소형",DI_전체데이터!$Z347,NA())</f>
        <v>4.375</v>
      </c>
      <c r="K346" s="80" t="e">
        <f>IF(DI_전체데이터!$AR347="F. ESG미성숙",DI_전체데이터!$AN347,NA())</f>
        <v>#N/A</v>
      </c>
      <c r="L346" s="80" t="e">
        <f>IF(DI_전체데이터!$AR347="F. ESG미성숙",DI_전체데이터!$Z347,NA())</f>
        <v>#N/A</v>
      </c>
    </row>
    <row r="347" spans="1:12" x14ac:dyDescent="0.3">
      <c r="A347" s="80" t="e">
        <f>IF(DI_전체데이터!$AR348="A. 총체적과장형",DI_전체데이터!$AN348,NA())</f>
        <v>#N/A</v>
      </c>
      <c r="B347" s="80" t="e">
        <f>IF(DI_전체데이터!$AR348="A. 총체적과장형",DI_전체데이터!$Z348,NA())</f>
        <v>#N/A</v>
      </c>
      <c r="C347" s="80">
        <f>IF(DI_전체데이터!$AR348="B. 외부미화형",DI_전체데이터!$AN348,NA())</f>
        <v>0.33699250232392963</v>
      </c>
      <c r="D347" s="80">
        <f>IF(DI_전체데이터!$AR348="B. 외부미화형",DI_전체데이터!$Z348,NA())</f>
        <v>4.2727272727272716</v>
      </c>
      <c r="E347" s="80" t="e">
        <f>IF(DI_전체데이터!$AR348="C. 내부은폐형",DI_전체데이터!$AN348,NA())</f>
        <v>#N/A</v>
      </c>
      <c r="F347" s="80" t="e">
        <f>IF(DI_전체데이터!$AR348="C. 내부은폐형",DI_전체데이터!$Z348,NA())</f>
        <v>#N/A</v>
      </c>
      <c r="G347" s="80" t="e">
        <f>IF(DI_전체데이터!$AR348="D. 균형일치형",DI_전체데이터!$AN348,NA())</f>
        <v>#N/A</v>
      </c>
      <c r="H347" s="80" t="e">
        <f>IF(DI_전체데이터!$AR348="D. 균형일치형",DI_전체데이터!$Z348,NA())</f>
        <v>#N/A</v>
      </c>
      <c r="I347" s="80" t="e">
        <f>IF(DI_전체데이터!$AR348="E. 총체적과소형",DI_전체데이터!$AN348,NA())</f>
        <v>#N/A</v>
      </c>
      <c r="J347" s="80" t="e">
        <f>IF(DI_전체데이터!$AR348="E. 총체적과소형",DI_전체데이터!$Z348,NA())</f>
        <v>#N/A</v>
      </c>
      <c r="K347" s="80" t="e">
        <f>IF(DI_전체데이터!$AR348="F. ESG미성숙",DI_전체데이터!$AN348,NA())</f>
        <v>#N/A</v>
      </c>
      <c r="L347" s="80" t="e">
        <f>IF(DI_전체데이터!$AR348="F. ESG미성숙",DI_전체데이터!$Z348,NA())</f>
        <v>#N/A</v>
      </c>
    </row>
    <row r="348" spans="1:12" x14ac:dyDescent="0.3">
      <c r="A348" s="80">
        <f>IF(DI_전체데이터!$AR349="A. 총체적과장형",DI_전체데이터!$AN349,NA())</f>
        <v>-0.99527996470239244</v>
      </c>
      <c r="B348" s="80">
        <f>IF(DI_전체데이터!$AR349="A. 총체적과장형",DI_전체데이터!$Z349,NA())</f>
        <v>3.9333333333333331</v>
      </c>
      <c r="C348" s="80" t="e">
        <f>IF(DI_전체데이터!$AR349="B. 외부미화형",DI_전체데이터!$AN349,NA())</f>
        <v>#N/A</v>
      </c>
      <c r="D348" s="80" t="e">
        <f>IF(DI_전체데이터!$AR349="B. 외부미화형",DI_전체데이터!$Z349,NA())</f>
        <v>#N/A</v>
      </c>
      <c r="E348" s="80" t="e">
        <f>IF(DI_전체데이터!$AR349="C. 내부은폐형",DI_전체데이터!$AN349,NA())</f>
        <v>#N/A</v>
      </c>
      <c r="F348" s="80" t="e">
        <f>IF(DI_전체데이터!$AR349="C. 내부은폐형",DI_전체데이터!$Z349,NA())</f>
        <v>#N/A</v>
      </c>
      <c r="G348" s="80" t="e">
        <f>IF(DI_전체데이터!$AR349="D. 균형일치형",DI_전체데이터!$AN349,NA())</f>
        <v>#N/A</v>
      </c>
      <c r="H348" s="80" t="e">
        <f>IF(DI_전체데이터!$AR349="D. 균형일치형",DI_전체데이터!$Z349,NA())</f>
        <v>#N/A</v>
      </c>
      <c r="I348" s="80" t="e">
        <f>IF(DI_전체데이터!$AR349="E. 총체적과소형",DI_전체데이터!$AN349,NA())</f>
        <v>#N/A</v>
      </c>
      <c r="J348" s="80" t="e">
        <f>IF(DI_전체데이터!$AR349="E. 총체적과소형",DI_전체데이터!$Z349,NA())</f>
        <v>#N/A</v>
      </c>
      <c r="K348" s="80" t="e">
        <f>IF(DI_전체데이터!$AR349="F. ESG미성숙",DI_전체데이터!$AN349,NA())</f>
        <v>#N/A</v>
      </c>
      <c r="L348" s="80" t="e">
        <f>IF(DI_전체데이터!$AR349="F. ESG미성숙",DI_전체데이터!$Z349,NA())</f>
        <v>#N/A</v>
      </c>
    </row>
    <row r="349" spans="1:12" x14ac:dyDescent="0.3">
      <c r="A349" s="80" t="e">
        <f>IF(DI_전체데이터!$AR350="A. 총체적과장형",DI_전체데이터!$AN350,NA())</f>
        <v>#N/A</v>
      </c>
      <c r="B349" s="80" t="e">
        <f>IF(DI_전체데이터!$AR350="A. 총체적과장형",DI_전체데이터!$Z350,NA())</f>
        <v>#N/A</v>
      </c>
      <c r="C349" s="80" t="e">
        <f>IF(DI_전체데이터!$AR350="B. 외부미화형",DI_전체데이터!$AN350,NA())</f>
        <v>#N/A</v>
      </c>
      <c r="D349" s="80" t="e">
        <f>IF(DI_전체데이터!$AR350="B. 외부미화형",DI_전체데이터!$Z350,NA())</f>
        <v>#N/A</v>
      </c>
      <c r="E349" s="80" t="e">
        <f>IF(DI_전체데이터!$AR350="C. 내부은폐형",DI_전체데이터!$AN350,NA())</f>
        <v>#N/A</v>
      </c>
      <c r="F349" s="80" t="e">
        <f>IF(DI_전체데이터!$AR350="C. 내부은폐형",DI_전체데이터!$Z350,NA())</f>
        <v>#N/A</v>
      </c>
      <c r="G349" s="80">
        <f>IF(DI_전체데이터!$AR350="D. 균형일치형",DI_전체데이터!$AN350,NA())</f>
        <v>-4.0857882231850606E-2</v>
      </c>
      <c r="H349" s="80">
        <f>IF(DI_전체데이터!$AR350="D. 균형일치형",DI_전체데이터!$Z350,NA())</f>
        <v>4.1764705882352944</v>
      </c>
      <c r="I349" s="80" t="e">
        <f>IF(DI_전체데이터!$AR350="E. 총체적과소형",DI_전체데이터!$AN350,NA())</f>
        <v>#N/A</v>
      </c>
      <c r="J349" s="80" t="e">
        <f>IF(DI_전체데이터!$AR350="E. 총체적과소형",DI_전체데이터!$Z350,NA())</f>
        <v>#N/A</v>
      </c>
      <c r="K349" s="80" t="e">
        <f>IF(DI_전체데이터!$AR350="F. ESG미성숙",DI_전체데이터!$AN350,NA())</f>
        <v>#N/A</v>
      </c>
      <c r="L349" s="80" t="e">
        <f>IF(DI_전체데이터!$AR350="F. ESG미성숙",DI_전체데이터!$Z350,NA())</f>
        <v>#N/A</v>
      </c>
    </row>
    <row r="350" spans="1:12" x14ac:dyDescent="0.3">
      <c r="A350" s="80" t="e">
        <f>IF(DI_전체데이터!$AR351="A. 총체적과장형",DI_전체데이터!$AN351,NA())</f>
        <v>#N/A</v>
      </c>
      <c r="B350" s="80" t="e">
        <f>IF(DI_전체데이터!$AR351="A. 총체적과장형",DI_전체데이터!$Z351,NA())</f>
        <v>#N/A</v>
      </c>
      <c r="C350" s="80" t="e">
        <f>IF(DI_전체데이터!$AR351="B. 외부미화형",DI_전체데이터!$AN351,NA())</f>
        <v>#N/A</v>
      </c>
      <c r="D350" s="80" t="e">
        <f>IF(DI_전체데이터!$AR351="B. 외부미화형",DI_전체데이터!$Z351,NA())</f>
        <v>#N/A</v>
      </c>
      <c r="E350" s="80" t="e">
        <f>IF(DI_전체데이터!$AR351="C. 내부은폐형",DI_전체데이터!$AN351,NA())</f>
        <v>#N/A</v>
      </c>
      <c r="F350" s="80" t="e">
        <f>IF(DI_전체데이터!$AR351="C. 내부은폐형",DI_전체데이터!$Z351,NA())</f>
        <v>#N/A</v>
      </c>
      <c r="G350" s="80">
        <f>IF(DI_전체데이터!$AR351="D. 균형일치형",DI_전체데이터!$AN351,NA())</f>
        <v>-2.3164144447873949</v>
      </c>
      <c r="H350" s="80">
        <f>IF(DI_전체데이터!$AR351="D. 균형일치형",DI_전체데이터!$Z351,NA())</f>
        <v>2.75</v>
      </c>
      <c r="I350" s="80" t="e">
        <f>IF(DI_전체데이터!$AR351="E. 총체적과소형",DI_전체데이터!$AN351,NA())</f>
        <v>#N/A</v>
      </c>
      <c r="J350" s="80" t="e">
        <f>IF(DI_전체데이터!$AR351="E. 총체적과소형",DI_전체데이터!$Z351,NA())</f>
        <v>#N/A</v>
      </c>
      <c r="K350" s="80" t="e">
        <f>IF(DI_전체데이터!$AR351="F. ESG미성숙",DI_전체데이터!$AN351,NA())</f>
        <v>#N/A</v>
      </c>
      <c r="L350" s="80" t="e">
        <f>IF(DI_전체데이터!$AR351="F. ESG미성숙",DI_전체데이터!$Z351,NA())</f>
        <v>#N/A</v>
      </c>
    </row>
    <row r="351" spans="1:12" x14ac:dyDescent="0.3">
      <c r="A351" s="80" t="e">
        <f>IF(DI_전체데이터!$AR352="A. 총체적과장형",DI_전체데이터!$AN352,NA())</f>
        <v>#N/A</v>
      </c>
      <c r="B351" s="80" t="e">
        <f>IF(DI_전체데이터!$AR352="A. 총체적과장형",DI_전체데이터!$Z352,NA())</f>
        <v>#N/A</v>
      </c>
      <c r="C351" s="80" t="e">
        <f>IF(DI_전체데이터!$AR352="B. 외부미화형",DI_전체데이터!$AN352,NA())</f>
        <v>#N/A</v>
      </c>
      <c r="D351" s="80" t="e">
        <f>IF(DI_전체데이터!$AR352="B. 외부미화형",DI_전체데이터!$Z352,NA())</f>
        <v>#N/A</v>
      </c>
      <c r="E351" s="80" t="e">
        <f>IF(DI_전체데이터!$AR352="C. 내부은폐형",DI_전체데이터!$AN352,NA())</f>
        <v>#N/A</v>
      </c>
      <c r="F351" s="80" t="e">
        <f>IF(DI_전체데이터!$AR352="C. 내부은폐형",DI_전체데이터!$Z352,NA())</f>
        <v>#N/A</v>
      </c>
      <c r="G351" s="80">
        <f>IF(DI_전체데이터!$AR352="D. 균형일치형",DI_전체데이터!$AN352,NA())</f>
        <v>-5.1084166165209777E-2</v>
      </c>
      <c r="H351" s="80">
        <f>IF(DI_전체데이터!$AR352="D. 균형일치형",DI_전체데이터!$Z352,NA())</f>
        <v>3.307692307692307</v>
      </c>
      <c r="I351" s="80" t="e">
        <f>IF(DI_전체데이터!$AR352="E. 총체적과소형",DI_전체데이터!$AN352,NA())</f>
        <v>#N/A</v>
      </c>
      <c r="J351" s="80" t="e">
        <f>IF(DI_전체데이터!$AR352="E. 총체적과소형",DI_전체데이터!$Z352,NA())</f>
        <v>#N/A</v>
      </c>
      <c r="K351" s="80" t="e">
        <f>IF(DI_전체데이터!$AR352="F. ESG미성숙",DI_전체데이터!$AN352,NA())</f>
        <v>#N/A</v>
      </c>
      <c r="L351" s="80" t="e">
        <f>IF(DI_전체데이터!$AR352="F. ESG미성숙",DI_전체데이터!$Z352,NA())</f>
        <v>#N/A</v>
      </c>
    </row>
    <row r="352" spans="1:12" x14ac:dyDescent="0.3">
      <c r="A352" s="80" t="e">
        <f>IF(DI_전체데이터!$AR353="A. 총체적과장형",DI_전체데이터!$AN353,NA())</f>
        <v>#N/A</v>
      </c>
      <c r="B352" s="80" t="e">
        <f>IF(DI_전체데이터!$AR353="A. 총체적과장형",DI_전체데이터!$Z353,NA())</f>
        <v>#N/A</v>
      </c>
      <c r="C352" s="80" t="e">
        <f>IF(DI_전체데이터!$AR353="B. 외부미화형",DI_전체데이터!$AN353,NA())</f>
        <v>#N/A</v>
      </c>
      <c r="D352" s="80" t="e">
        <f>IF(DI_전체데이터!$AR353="B. 외부미화형",DI_전체데이터!$Z353,NA())</f>
        <v>#N/A</v>
      </c>
      <c r="E352" s="80" t="e">
        <f>IF(DI_전체데이터!$AR353="C. 내부은폐형",DI_전체데이터!$AN353,NA())</f>
        <v>#N/A</v>
      </c>
      <c r="F352" s="80" t="e">
        <f>IF(DI_전체데이터!$AR353="C. 내부은폐형",DI_전체데이터!$Z353,NA())</f>
        <v>#N/A</v>
      </c>
      <c r="G352" s="80">
        <f>IF(DI_전체데이터!$AR353="D. 균형일치형",DI_전체데이터!$AN353,NA())</f>
        <v>-0.43049908967828421</v>
      </c>
      <c r="H352" s="80">
        <f>IF(DI_전체데이터!$AR353="D. 균형일치형",DI_전체데이터!$Z353,NA())</f>
        <v>3.214285714285714</v>
      </c>
      <c r="I352" s="80" t="e">
        <f>IF(DI_전체데이터!$AR353="E. 총체적과소형",DI_전체데이터!$AN353,NA())</f>
        <v>#N/A</v>
      </c>
      <c r="J352" s="80" t="e">
        <f>IF(DI_전체데이터!$AR353="E. 총체적과소형",DI_전체데이터!$Z353,NA())</f>
        <v>#N/A</v>
      </c>
      <c r="K352" s="80" t="e">
        <f>IF(DI_전체데이터!$AR353="F. ESG미성숙",DI_전체데이터!$AN353,NA())</f>
        <v>#N/A</v>
      </c>
      <c r="L352" s="80" t="e">
        <f>IF(DI_전체데이터!$AR353="F. ESG미성숙",DI_전체데이터!$Z353,NA())</f>
        <v>#N/A</v>
      </c>
    </row>
    <row r="353" spans="1:12" x14ac:dyDescent="0.3">
      <c r="A353" s="80" t="e">
        <f>IF(DI_전체데이터!$AR354="A. 총체적과장형",DI_전체데이터!$AN354,NA())</f>
        <v>#N/A</v>
      </c>
      <c r="B353" s="80" t="e">
        <f>IF(DI_전체데이터!$AR354="A. 총체적과장형",DI_전체데이터!$Z354,NA())</f>
        <v>#N/A</v>
      </c>
      <c r="C353" s="80" t="e">
        <f>IF(DI_전체데이터!$AR354="B. 외부미화형",DI_전체데이터!$AN354,NA())</f>
        <v>#N/A</v>
      </c>
      <c r="D353" s="80" t="e">
        <f>IF(DI_전체데이터!$AR354="B. 외부미화형",DI_전체데이터!$Z354,NA())</f>
        <v>#N/A</v>
      </c>
      <c r="E353" s="80">
        <f>IF(DI_전체데이터!$AR354="C. 내부은폐형",DI_전체데이터!$AN354,NA())</f>
        <v>-0.36354351494068105</v>
      </c>
      <c r="F353" s="80">
        <f>IF(DI_전체데이터!$AR354="C. 내부은폐형",DI_전체데이터!$Z354,NA())</f>
        <v>3.2307692307692308</v>
      </c>
      <c r="G353" s="80" t="e">
        <f>IF(DI_전체데이터!$AR354="D. 균형일치형",DI_전체데이터!$AN354,NA())</f>
        <v>#N/A</v>
      </c>
      <c r="H353" s="80" t="e">
        <f>IF(DI_전체데이터!$AR354="D. 균형일치형",DI_전체데이터!$Z354,NA())</f>
        <v>#N/A</v>
      </c>
      <c r="I353" s="80" t="e">
        <f>IF(DI_전체데이터!$AR354="E. 총체적과소형",DI_전체데이터!$AN354,NA())</f>
        <v>#N/A</v>
      </c>
      <c r="J353" s="80" t="e">
        <f>IF(DI_전체데이터!$AR354="E. 총체적과소형",DI_전체데이터!$Z354,NA())</f>
        <v>#N/A</v>
      </c>
      <c r="K353" s="80" t="e">
        <f>IF(DI_전체데이터!$AR354="F. ESG미성숙",DI_전체데이터!$AN354,NA())</f>
        <v>#N/A</v>
      </c>
      <c r="L353" s="80" t="e">
        <f>IF(DI_전체데이터!$AR354="F. ESG미성숙",DI_전체데이터!$Z354,NA())</f>
        <v>#N/A</v>
      </c>
    </row>
    <row r="354" spans="1:12" x14ac:dyDescent="0.3">
      <c r="A354" s="80" t="e">
        <f>IF(DI_전체데이터!$AR355="A. 총체적과장형",DI_전체데이터!$AN355,NA())</f>
        <v>#N/A</v>
      </c>
      <c r="B354" s="80" t="e">
        <f>IF(DI_전체데이터!$AR355="A. 총체적과장형",DI_전체데이터!$Z355,NA())</f>
        <v>#N/A</v>
      </c>
      <c r="C354" s="80" t="e">
        <f>IF(DI_전체데이터!$AR355="B. 외부미화형",DI_전체데이터!$AN355,NA())</f>
        <v>#N/A</v>
      </c>
      <c r="D354" s="80" t="e">
        <f>IF(DI_전체데이터!$AR355="B. 외부미화형",DI_전체데이터!$Z355,NA())</f>
        <v>#N/A</v>
      </c>
      <c r="E354" s="80" t="e">
        <f>IF(DI_전체데이터!$AR355="C. 내부은폐형",DI_전체데이터!$AN355,NA())</f>
        <v>#N/A</v>
      </c>
      <c r="F354" s="80" t="e">
        <f>IF(DI_전체데이터!$AR355="C. 내부은폐형",DI_전체데이터!$Z355,NA())</f>
        <v>#N/A</v>
      </c>
      <c r="G354" s="80">
        <f>IF(DI_전체데이터!$AR355="D. 균형일치형",DI_전체데이터!$AN355,NA())</f>
        <v>-0.12223961849366582</v>
      </c>
      <c r="H354" s="80">
        <f>IF(DI_전체데이터!$AR355="D. 균형일치형",DI_전체데이터!$Z355,NA())</f>
        <v>3.4375</v>
      </c>
      <c r="I354" s="80" t="e">
        <f>IF(DI_전체데이터!$AR355="E. 총체적과소형",DI_전체데이터!$AN355,NA())</f>
        <v>#N/A</v>
      </c>
      <c r="J354" s="80" t="e">
        <f>IF(DI_전체데이터!$AR355="E. 총체적과소형",DI_전체데이터!$Z355,NA())</f>
        <v>#N/A</v>
      </c>
      <c r="K354" s="80" t="e">
        <f>IF(DI_전체데이터!$AR355="F. ESG미성숙",DI_전체데이터!$AN355,NA())</f>
        <v>#N/A</v>
      </c>
      <c r="L354" s="80" t="e">
        <f>IF(DI_전체데이터!$AR355="F. ESG미성숙",DI_전체데이터!$Z355,NA())</f>
        <v>#N/A</v>
      </c>
    </row>
    <row r="355" spans="1:12" x14ac:dyDescent="0.3">
      <c r="A355" s="80" t="e">
        <f>IF(DI_전체데이터!$AR356="A. 총체적과장형",DI_전체데이터!$AN356,NA())</f>
        <v>#N/A</v>
      </c>
      <c r="B355" s="80" t="e">
        <f>IF(DI_전체데이터!$AR356="A. 총체적과장형",DI_전체데이터!$Z356,NA())</f>
        <v>#N/A</v>
      </c>
      <c r="C355" s="80" t="e">
        <f>IF(DI_전체데이터!$AR356="B. 외부미화형",DI_전체데이터!$AN356,NA())</f>
        <v>#N/A</v>
      </c>
      <c r="D355" s="80" t="e">
        <f>IF(DI_전체데이터!$AR356="B. 외부미화형",DI_전체데이터!$Z356,NA())</f>
        <v>#N/A</v>
      </c>
      <c r="E355" s="80" t="e">
        <f>IF(DI_전체데이터!$AR356="C. 내부은폐형",DI_전체데이터!$AN356,NA())</f>
        <v>#N/A</v>
      </c>
      <c r="F355" s="80" t="e">
        <f>IF(DI_전체데이터!$AR356="C. 내부은폐형",DI_전체데이터!$Z356,NA())</f>
        <v>#N/A</v>
      </c>
      <c r="G355" s="80">
        <f>IF(DI_전체데이터!$AR356="D. 균형일치형",DI_전체데이터!$AN356,NA())</f>
        <v>0.26703265352244521</v>
      </c>
      <c r="H355" s="80">
        <f>IF(DI_전체데이터!$AR356="D. 균형일치형",DI_전체데이터!$Z356,NA())</f>
        <v>3.5333333333333332</v>
      </c>
      <c r="I355" s="80" t="e">
        <f>IF(DI_전체데이터!$AR356="E. 총체적과소형",DI_전체데이터!$AN356,NA())</f>
        <v>#N/A</v>
      </c>
      <c r="J355" s="80" t="e">
        <f>IF(DI_전체데이터!$AR356="E. 총체적과소형",DI_전체데이터!$Z356,NA())</f>
        <v>#N/A</v>
      </c>
      <c r="K355" s="80" t="e">
        <f>IF(DI_전체데이터!$AR356="F. ESG미성숙",DI_전체데이터!$AN356,NA())</f>
        <v>#N/A</v>
      </c>
      <c r="L355" s="80" t="e">
        <f>IF(DI_전체데이터!$AR356="F. ESG미성숙",DI_전체데이터!$Z356,NA())</f>
        <v>#N/A</v>
      </c>
    </row>
    <row r="356" spans="1:12" x14ac:dyDescent="0.3">
      <c r="A356" s="80" t="e">
        <f>IF(DI_전체데이터!$AR357="A. 총체적과장형",DI_전체데이터!$AN357,NA())</f>
        <v>#N/A</v>
      </c>
      <c r="B356" s="80" t="e">
        <f>IF(DI_전체데이터!$AR357="A. 총체적과장형",DI_전체데이터!$Z357,NA())</f>
        <v>#N/A</v>
      </c>
      <c r="C356" s="80" t="e">
        <f>IF(DI_전체데이터!$AR357="B. 외부미화형",DI_전체데이터!$AN357,NA())</f>
        <v>#N/A</v>
      </c>
      <c r="D356" s="80" t="e">
        <f>IF(DI_전체데이터!$AR357="B. 외부미화형",DI_전체데이터!$Z357,NA())</f>
        <v>#N/A</v>
      </c>
      <c r="E356" s="80" t="e">
        <f>IF(DI_전체데이터!$AR357="C. 내부은폐형",DI_전체데이터!$AN357,NA())</f>
        <v>#N/A</v>
      </c>
      <c r="F356" s="80" t="e">
        <f>IF(DI_전체데이터!$AR357="C. 내부은폐형",DI_전체데이터!$Z357,NA())</f>
        <v>#N/A</v>
      </c>
      <c r="G356" s="80">
        <f>IF(DI_전체데이터!$AR357="D. 균형일치형",DI_전체데이터!$AN357,NA())</f>
        <v>-9.4031482840321701E-2</v>
      </c>
      <c r="H356" s="80">
        <f>IF(DI_전체데이터!$AR357="D. 균형일치형",DI_전체데이터!$Z357,NA())</f>
        <v>3.4444444444444451</v>
      </c>
      <c r="I356" s="80" t="e">
        <f>IF(DI_전체데이터!$AR357="E. 총체적과소형",DI_전체데이터!$AN357,NA())</f>
        <v>#N/A</v>
      </c>
      <c r="J356" s="80" t="e">
        <f>IF(DI_전체데이터!$AR357="E. 총체적과소형",DI_전체데이터!$Z357,NA())</f>
        <v>#N/A</v>
      </c>
      <c r="K356" s="80" t="e">
        <f>IF(DI_전체데이터!$AR357="F. ESG미성숙",DI_전체데이터!$AN357,NA())</f>
        <v>#N/A</v>
      </c>
      <c r="L356" s="80" t="e">
        <f>IF(DI_전체데이터!$AR357="F. ESG미성숙",DI_전체데이터!$Z357,NA())</f>
        <v>#N/A</v>
      </c>
    </row>
    <row r="357" spans="1:12" x14ac:dyDescent="0.3">
      <c r="A357" s="80">
        <f>IF(DI_전체데이터!$AR358="A. 총체적과장형",DI_전체데이터!$AN358,NA())</f>
        <v>-1.8993521646541751</v>
      </c>
      <c r="B357" s="80">
        <f>IF(DI_전체데이터!$AR358="A. 총체적과장형",DI_전체데이터!$Z358,NA())</f>
        <v>3</v>
      </c>
      <c r="C357" s="80" t="e">
        <f>IF(DI_전체데이터!$AR358="B. 외부미화형",DI_전체데이터!$AN358,NA())</f>
        <v>#N/A</v>
      </c>
      <c r="D357" s="80" t="e">
        <f>IF(DI_전체데이터!$AR358="B. 외부미화형",DI_전체데이터!$Z358,NA())</f>
        <v>#N/A</v>
      </c>
      <c r="E357" s="80" t="e">
        <f>IF(DI_전체데이터!$AR358="C. 내부은폐형",DI_전체데이터!$AN358,NA())</f>
        <v>#N/A</v>
      </c>
      <c r="F357" s="80" t="e">
        <f>IF(DI_전체데이터!$AR358="C. 내부은폐형",DI_전체데이터!$Z358,NA())</f>
        <v>#N/A</v>
      </c>
      <c r="G357" s="80" t="e">
        <f>IF(DI_전체데이터!$AR358="D. 균형일치형",DI_전체데이터!$AN358,NA())</f>
        <v>#N/A</v>
      </c>
      <c r="H357" s="80" t="e">
        <f>IF(DI_전체데이터!$AR358="D. 균형일치형",DI_전체데이터!$Z358,NA())</f>
        <v>#N/A</v>
      </c>
      <c r="I357" s="80" t="e">
        <f>IF(DI_전체데이터!$AR358="E. 총체적과소형",DI_전체데이터!$AN358,NA())</f>
        <v>#N/A</v>
      </c>
      <c r="J357" s="80" t="e">
        <f>IF(DI_전체데이터!$AR358="E. 총체적과소형",DI_전체데이터!$Z358,NA())</f>
        <v>#N/A</v>
      </c>
      <c r="K357" s="80" t="e">
        <f>IF(DI_전체데이터!$AR358="F. ESG미성숙",DI_전체데이터!$AN358,NA())</f>
        <v>#N/A</v>
      </c>
      <c r="L357" s="80" t="e">
        <f>IF(DI_전체데이터!$AR358="F. ESG미성숙",DI_전체데이터!$Z358,NA())</f>
        <v>#N/A</v>
      </c>
    </row>
    <row r="358" spans="1:12" x14ac:dyDescent="0.3">
      <c r="A358" s="80" t="e">
        <f>IF(DI_전체데이터!$AR359="A. 총체적과장형",DI_전체데이터!$AN359,NA())</f>
        <v>#N/A</v>
      </c>
      <c r="B358" s="80" t="e">
        <f>IF(DI_전체데이터!$AR359="A. 총체적과장형",DI_전체데이터!$Z359,NA())</f>
        <v>#N/A</v>
      </c>
      <c r="C358" s="80" t="e">
        <f>IF(DI_전체데이터!$AR359="B. 외부미화형",DI_전체데이터!$AN359,NA())</f>
        <v>#N/A</v>
      </c>
      <c r="D358" s="80" t="e">
        <f>IF(DI_전체데이터!$AR359="B. 외부미화형",DI_전체데이터!$Z359,NA())</f>
        <v>#N/A</v>
      </c>
      <c r="E358" s="80" t="e">
        <f>IF(DI_전체데이터!$AR359="C. 내부은폐형",DI_전체데이터!$AN359,NA())</f>
        <v>#N/A</v>
      </c>
      <c r="F358" s="80" t="e">
        <f>IF(DI_전체데이터!$AR359="C. 내부은폐형",DI_전체데이터!$Z359,NA())</f>
        <v>#N/A</v>
      </c>
      <c r="G358" s="80">
        <f>IF(DI_전체데이터!$AR359="D. 균형일치형",DI_전체데이터!$AN359,NA())</f>
        <v>-0.18480431965771821</v>
      </c>
      <c r="H358" s="80">
        <f>IF(DI_전체데이터!$AR359="D. 균형일치형",DI_전체데이터!$Z359,NA())</f>
        <v>3.333333333333333</v>
      </c>
      <c r="I358" s="80" t="e">
        <f>IF(DI_전체데이터!$AR359="E. 총체적과소형",DI_전체데이터!$AN359,NA())</f>
        <v>#N/A</v>
      </c>
      <c r="J358" s="80" t="e">
        <f>IF(DI_전체데이터!$AR359="E. 총체적과소형",DI_전체데이터!$Z359,NA())</f>
        <v>#N/A</v>
      </c>
      <c r="K358" s="80" t="e">
        <f>IF(DI_전체데이터!$AR359="F. ESG미성숙",DI_전체데이터!$AN359,NA())</f>
        <v>#N/A</v>
      </c>
      <c r="L358" s="80" t="e">
        <f>IF(DI_전체데이터!$AR359="F. ESG미성숙",DI_전체데이터!$Z359,NA())</f>
        <v>#N/A</v>
      </c>
    </row>
    <row r="359" spans="1:12" x14ac:dyDescent="0.3">
      <c r="A359" s="80" t="e">
        <f>IF(DI_전체데이터!$AR360="A. 총체적과장형",DI_전체데이터!$AN360,NA())</f>
        <v>#N/A</v>
      </c>
      <c r="B359" s="80" t="e">
        <f>IF(DI_전체데이터!$AR360="A. 총체적과장형",DI_전체데이터!$Z360,NA())</f>
        <v>#N/A</v>
      </c>
      <c r="C359" s="80">
        <f>IF(DI_전체데이터!$AR360="B. 외부미화형",DI_전체데이터!$AN360,NA())</f>
        <v>1.0724725837483571</v>
      </c>
      <c r="D359" s="80">
        <f>IF(DI_전체데이터!$AR360="B. 외부미화형",DI_전체데이터!$Z360,NA())</f>
        <v>3.6428571428571428</v>
      </c>
      <c r="E359" s="80" t="e">
        <f>IF(DI_전체데이터!$AR360="C. 내부은폐형",DI_전체데이터!$AN360,NA())</f>
        <v>#N/A</v>
      </c>
      <c r="F359" s="80" t="e">
        <f>IF(DI_전체데이터!$AR360="C. 내부은폐형",DI_전체데이터!$Z360,NA())</f>
        <v>#N/A</v>
      </c>
      <c r="G359" s="80" t="e">
        <f>IF(DI_전체데이터!$AR360="D. 균형일치형",DI_전체데이터!$AN360,NA())</f>
        <v>#N/A</v>
      </c>
      <c r="H359" s="80" t="e">
        <f>IF(DI_전체데이터!$AR360="D. 균형일치형",DI_전체데이터!$Z360,NA())</f>
        <v>#N/A</v>
      </c>
      <c r="I359" s="80" t="e">
        <f>IF(DI_전체데이터!$AR360="E. 총체적과소형",DI_전체데이터!$AN360,NA())</f>
        <v>#N/A</v>
      </c>
      <c r="J359" s="80" t="e">
        <f>IF(DI_전체데이터!$AR360="E. 총체적과소형",DI_전체데이터!$Z360,NA())</f>
        <v>#N/A</v>
      </c>
      <c r="K359" s="80" t="e">
        <f>IF(DI_전체데이터!$AR360="F. ESG미성숙",DI_전체데이터!$AN360,NA())</f>
        <v>#N/A</v>
      </c>
      <c r="L359" s="80" t="e">
        <f>IF(DI_전체데이터!$AR360="F. ESG미성숙",DI_전체데이터!$Z360,NA())</f>
        <v>#N/A</v>
      </c>
    </row>
    <row r="360" spans="1:12" x14ac:dyDescent="0.3">
      <c r="A360" s="80">
        <f>IF(DI_전체데이터!$AR361="A. 총체적과장형",DI_전체데이터!$AN361,NA())</f>
        <v>-1.2486540071551622</v>
      </c>
      <c r="B360" s="80">
        <f>IF(DI_전체데이터!$AR361="A. 총체적과장형",DI_전체데이터!$Z361,NA())</f>
        <v>3.0714285714285721</v>
      </c>
      <c r="C360" s="80" t="e">
        <f>IF(DI_전체데이터!$AR361="B. 외부미화형",DI_전체데이터!$AN361,NA())</f>
        <v>#N/A</v>
      </c>
      <c r="D360" s="80" t="e">
        <f>IF(DI_전체데이터!$AR361="B. 외부미화형",DI_전체데이터!$Z361,NA())</f>
        <v>#N/A</v>
      </c>
      <c r="E360" s="80" t="e">
        <f>IF(DI_전체데이터!$AR361="C. 내부은폐형",DI_전체데이터!$AN361,NA())</f>
        <v>#N/A</v>
      </c>
      <c r="F360" s="80" t="e">
        <f>IF(DI_전체데이터!$AR361="C. 내부은폐형",DI_전체데이터!$Z361,NA())</f>
        <v>#N/A</v>
      </c>
      <c r="G360" s="80" t="e">
        <f>IF(DI_전체데이터!$AR361="D. 균형일치형",DI_전체데이터!$AN361,NA())</f>
        <v>#N/A</v>
      </c>
      <c r="H360" s="80" t="e">
        <f>IF(DI_전체데이터!$AR361="D. 균형일치형",DI_전체데이터!$Z361,NA())</f>
        <v>#N/A</v>
      </c>
      <c r="I360" s="80" t="e">
        <f>IF(DI_전체데이터!$AR361="E. 총체적과소형",DI_전체데이터!$AN361,NA())</f>
        <v>#N/A</v>
      </c>
      <c r="J360" s="80" t="e">
        <f>IF(DI_전체데이터!$AR361="E. 총체적과소형",DI_전체데이터!$Z361,NA())</f>
        <v>#N/A</v>
      </c>
      <c r="K360" s="80" t="e">
        <f>IF(DI_전체데이터!$AR361="F. ESG미성숙",DI_전체데이터!$AN361,NA())</f>
        <v>#N/A</v>
      </c>
      <c r="L360" s="80" t="e">
        <f>IF(DI_전체데이터!$AR361="F. ESG미성숙",DI_전체데이터!$Z361,NA())</f>
        <v>#N/A</v>
      </c>
    </row>
    <row r="361" spans="1:12" x14ac:dyDescent="0.3">
      <c r="A361" s="80" t="e">
        <f>IF(DI_전체데이터!$AR362="A. 총체적과장형",DI_전체데이터!$AN362,NA())</f>
        <v>#N/A</v>
      </c>
      <c r="B361" s="80" t="e">
        <f>IF(DI_전체데이터!$AR362="A. 총체적과장형",DI_전체데이터!$Z362,NA())</f>
        <v>#N/A</v>
      </c>
      <c r="C361" s="80" t="e">
        <f>IF(DI_전체데이터!$AR362="B. 외부미화형",DI_전체데이터!$AN362,NA())</f>
        <v>#N/A</v>
      </c>
      <c r="D361" s="80" t="e">
        <f>IF(DI_전체데이터!$AR362="B. 외부미화형",DI_전체데이터!$Z362,NA())</f>
        <v>#N/A</v>
      </c>
      <c r="E361" s="80" t="e">
        <f>IF(DI_전체데이터!$AR362="C. 내부은폐형",DI_전체데이터!$AN362,NA())</f>
        <v>#N/A</v>
      </c>
      <c r="F361" s="80" t="e">
        <f>IF(DI_전체데이터!$AR362="C. 내부은폐형",DI_전체데이터!$Z362,NA())</f>
        <v>#N/A</v>
      </c>
      <c r="G361" s="80">
        <f>IF(DI_전체데이터!$AR362="D. 균형일치형",DI_전체데이터!$AN362,NA())</f>
        <v>-8.8090711703403324E-2</v>
      </c>
      <c r="H361" s="80">
        <f>IF(DI_전체데이터!$AR362="D. 균형일치형",DI_전체데이터!$Z362,NA())</f>
        <v>3.3571428571428572</v>
      </c>
      <c r="I361" s="80" t="e">
        <f>IF(DI_전체데이터!$AR362="E. 총체적과소형",DI_전체데이터!$AN362,NA())</f>
        <v>#N/A</v>
      </c>
      <c r="J361" s="80" t="e">
        <f>IF(DI_전체데이터!$AR362="E. 총체적과소형",DI_전체데이터!$Z362,NA())</f>
        <v>#N/A</v>
      </c>
      <c r="K361" s="80" t="e">
        <f>IF(DI_전체데이터!$AR362="F. ESG미성숙",DI_전체데이터!$AN362,NA())</f>
        <v>#N/A</v>
      </c>
      <c r="L361" s="80" t="e">
        <f>IF(DI_전체데이터!$AR362="F. ESG미성숙",DI_전체데이터!$Z362,NA())</f>
        <v>#N/A</v>
      </c>
    </row>
    <row r="362" spans="1:12" x14ac:dyDescent="0.3">
      <c r="A362" s="80">
        <f>IF(DI_전체데이터!$AR363="A. 총체적과장형",DI_전체데이터!$AN363,NA())</f>
        <v>-1.8380523914673705</v>
      </c>
      <c r="B362" s="80">
        <f>IF(DI_전체데이터!$AR363="A. 총체적과장형",DI_전체데이터!$Z363,NA())</f>
        <v>3</v>
      </c>
      <c r="C362" s="80" t="e">
        <f>IF(DI_전체데이터!$AR363="B. 외부미화형",DI_전체데이터!$AN363,NA())</f>
        <v>#N/A</v>
      </c>
      <c r="D362" s="80" t="e">
        <f>IF(DI_전체데이터!$AR363="B. 외부미화형",DI_전체데이터!$Z363,NA())</f>
        <v>#N/A</v>
      </c>
      <c r="E362" s="80" t="e">
        <f>IF(DI_전체데이터!$AR363="C. 내부은폐형",DI_전체데이터!$AN363,NA())</f>
        <v>#N/A</v>
      </c>
      <c r="F362" s="80" t="e">
        <f>IF(DI_전체데이터!$AR363="C. 내부은폐형",DI_전체데이터!$Z363,NA())</f>
        <v>#N/A</v>
      </c>
      <c r="G362" s="80" t="e">
        <f>IF(DI_전체데이터!$AR363="D. 균형일치형",DI_전체데이터!$AN363,NA())</f>
        <v>#N/A</v>
      </c>
      <c r="H362" s="80" t="e">
        <f>IF(DI_전체데이터!$AR363="D. 균형일치형",DI_전체데이터!$Z363,NA())</f>
        <v>#N/A</v>
      </c>
      <c r="I362" s="80" t="e">
        <f>IF(DI_전체데이터!$AR363="E. 총체적과소형",DI_전체데이터!$AN363,NA())</f>
        <v>#N/A</v>
      </c>
      <c r="J362" s="80" t="e">
        <f>IF(DI_전체데이터!$AR363="E. 총체적과소형",DI_전체데이터!$Z363,NA())</f>
        <v>#N/A</v>
      </c>
      <c r="K362" s="80" t="e">
        <f>IF(DI_전체데이터!$AR363="F. ESG미성숙",DI_전체데이터!$AN363,NA())</f>
        <v>#N/A</v>
      </c>
      <c r="L362" s="80" t="e">
        <f>IF(DI_전체데이터!$AR363="F. ESG미성숙",DI_전체데이터!$Z363,NA())</f>
        <v>#N/A</v>
      </c>
    </row>
    <row r="363" spans="1:12" x14ac:dyDescent="0.3">
      <c r="A363" s="80">
        <f>IF(DI_전체데이터!$AR364="A. 총체적과장형",DI_전체데이터!$AN364,NA())</f>
        <v>-0.91028904901878405</v>
      </c>
      <c r="B363" s="80">
        <f>IF(DI_전체데이터!$AR364="A. 총체적과장형",DI_전체데이터!$Z364,NA())</f>
        <v>3.5</v>
      </c>
      <c r="C363" s="80" t="e">
        <f>IF(DI_전체데이터!$AR364="B. 외부미화형",DI_전체데이터!$AN364,NA())</f>
        <v>#N/A</v>
      </c>
      <c r="D363" s="80" t="e">
        <f>IF(DI_전체데이터!$AR364="B. 외부미화형",DI_전체데이터!$Z364,NA())</f>
        <v>#N/A</v>
      </c>
      <c r="E363" s="80" t="e">
        <f>IF(DI_전체데이터!$AR364="C. 내부은폐형",DI_전체데이터!$AN364,NA())</f>
        <v>#N/A</v>
      </c>
      <c r="F363" s="80" t="e">
        <f>IF(DI_전체데이터!$AR364="C. 내부은폐형",DI_전체데이터!$Z364,NA())</f>
        <v>#N/A</v>
      </c>
      <c r="G363" s="80" t="e">
        <f>IF(DI_전체데이터!$AR364="D. 균형일치형",DI_전체데이터!$AN364,NA())</f>
        <v>#N/A</v>
      </c>
      <c r="H363" s="80" t="e">
        <f>IF(DI_전체데이터!$AR364="D. 균형일치형",DI_전체데이터!$Z364,NA())</f>
        <v>#N/A</v>
      </c>
      <c r="I363" s="80" t="e">
        <f>IF(DI_전체데이터!$AR364="E. 총체적과소형",DI_전체데이터!$AN364,NA())</f>
        <v>#N/A</v>
      </c>
      <c r="J363" s="80" t="e">
        <f>IF(DI_전체데이터!$AR364="E. 총체적과소형",DI_전체데이터!$Z364,NA())</f>
        <v>#N/A</v>
      </c>
      <c r="K363" s="80" t="e">
        <f>IF(DI_전체데이터!$AR364="F. ESG미성숙",DI_전체데이터!$AN364,NA())</f>
        <v>#N/A</v>
      </c>
      <c r="L363" s="80" t="e">
        <f>IF(DI_전체데이터!$AR364="F. ESG미성숙",DI_전체데이터!$Z364,NA())</f>
        <v>#N/A</v>
      </c>
    </row>
    <row r="364" spans="1:12" x14ac:dyDescent="0.3">
      <c r="A364" s="80">
        <f>IF(DI_전체데이터!$AR365="A. 총체적과장형",DI_전체데이터!$AN365,NA())</f>
        <v>-2.4565612864330943</v>
      </c>
      <c r="B364" s="80">
        <f>IF(DI_전체데이터!$AR365="A. 총체적과장형",DI_전체데이터!$Z365,NA())</f>
        <v>2.666666666666667</v>
      </c>
      <c r="C364" s="80" t="e">
        <f>IF(DI_전체데이터!$AR365="B. 외부미화형",DI_전체데이터!$AN365,NA())</f>
        <v>#N/A</v>
      </c>
      <c r="D364" s="80" t="e">
        <f>IF(DI_전체데이터!$AR365="B. 외부미화형",DI_전체데이터!$Z365,NA())</f>
        <v>#N/A</v>
      </c>
      <c r="E364" s="80" t="e">
        <f>IF(DI_전체데이터!$AR365="C. 내부은폐형",DI_전체데이터!$AN365,NA())</f>
        <v>#N/A</v>
      </c>
      <c r="F364" s="80" t="e">
        <f>IF(DI_전체데이터!$AR365="C. 내부은폐형",DI_전체데이터!$Z365,NA())</f>
        <v>#N/A</v>
      </c>
      <c r="G364" s="80" t="e">
        <f>IF(DI_전체데이터!$AR365="D. 균형일치형",DI_전체데이터!$AN365,NA())</f>
        <v>#N/A</v>
      </c>
      <c r="H364" s="80" t="e">
        <f>IF(DI_전체데이터!$AR365="D. 균형일치형",DI_전체데이터!$Z365,NA())</f>
        <v>#N/A</v>
      </c>
      <c r="I364" s="80" t="e">
        <f>IF(DI_전체데이터!$AR365="E. 총체적과소형",DI_전체데이터!$AN365,NA())</f>
        <v>#N/A</v>
      </c>
      <c r="J364" s="80" t="e">
        <f>IF(DI_전체데이터!$AR365="E. 총체적과소형",DI_전체데이터!$Z365,NA())</f>
        <v>#N/A</v>
      </c>
      <c r="K364" s="80" t="e">
        <f>IF(DI_전체데이터!$AR365="F. ESG미성숙",DI_전체데이터!$AN365,NA())</f>
        <v>#N/A</v>
      </c>
      <c r="L364" s="80" t="e">
        <f>IF(DI_전체데이터!$AR365="F. ESG미성숙",DI_전체데이터!$Z365,NA())</f>
        <v>#N/A</v>
      </c>
    </row>
    <row r="365" spans="1:12" x14ac:dyDescent="0.3">
      <c r="A365" s="80">
        <f>IF(DI_전체데이터!$AR366="A. 총체적과장형",DI_전체데이터!$AN366,NA())</f>
        <v>-1.0958417175085016</v>
      </c>
      <c r="B365" s="80">
        <f>IF(DI_전체데이터!$AR366="A. 총체적과장형",DI_전체데이터!$Z366,NA())</f>
        <v>3.4</v>
      </c>
      <c r="C365" s="80" t="e">
        <f>IF(DI_전체데이터!$AR366="B. 외부미화형",DI_전체데이터!$AN366,NA())</f>
        <v>#N/A</v>
      </c>
      <c r="D365" s="80" t="e">
        <f>IF(DI_전체데이터!$AR366="B. 외부미화형",DI_전체데이터!$Z366,NA())</f>
        <v>#N/A</v>
      </c>
      <c r="E365" s="80" t="e">
        <f>IF(DI_전체데이터!$AR366="C. 내부은폐형",DI_전체데이터!$AN366,NA())</f>
        <v>#N/A</v>
      </c>
      <c r="F365" s="80" t="e">
        <f>IF(DI_전체데이터!$AR366="C. 내부은폐형",DI_전체데이터!$Z366,NA())</f>
        <v>#N/A</v>
      </c>
      <c r="G365" s="80" t="e">
        <f>IF(DI_전체데이터!$AR366="D. 균형일치형",DI_전체데이터!$AN366,NA())</f>
        <v>#N/A</v>
      </c>
      <c r="H365" s="80" t="e">
        <f>IF(DI_전체데이터!$AR366="D. 균형일치형",DI_전체데이터!$Z366,NA())</f>
        <v>#N/A</v>
      </c>
      <c r="I365" s="80" t="e">
        <f>IF(DI_전체데이터!$AR366="E. 총체적과소형",DI_전체데이터!$AN366,NA())</f>
        <v>#N/A</v>
      </c>
      <c r="J365" s="80" t="e">
        <f>IF(DI_전체데이터!$AR366="E. 총체적과소형",DI_전체데이터!$Z366,NA())</f>
        <v>#N/A</v>
      </c>
      <c r="K365" s="80" t="e">
        <f>IF(DI_전체데이터!$AR366="F. ESG미성숙",DI_전체데이터!$AN366,NA())</f>
        <v>#N/A</v>
      </c>
      <c r="L365" s="80" t="e">
        <f>IF(DI_전체데이터!$AR366="F. ESG미성숙",DI_전체데이터!$Z366,NA())</f>
        <v>#N/A</v>
      </c>
    </row>
    <row r="366" spans="1:12" x14ac:dyDescent="0.3">
      <c r="A366" s="80">
        <f>IF(DI_전체데이터!$AR367="A. 총체적과장형",DI_전체데이터!$AN367,NA())</f>
        <v>-2.9258909029756115</v>
      </c>
      <c r="B366" s="80">
        <f>IF(DI_전체데이터!$AR367="A. 총체적과장형",DI_전체데이터!$Z367,NA())</f>
        <v>2</v>
      </c>
      <c r="C366" s="80" t="e">
        <f>IF(DI_전체데이터!$AR367="B. 외부미화형",DI_전체데이터!$AN367,NA())</f>
        <v>#N/A</v>
      </c>
      <c r="D366" s="80" t="e">
        <f>IF(DI_전체데이터!$AR367="B. 외부미화형",DI_전체데이터!$Z367,NA())</f>
        <v>#N/A</v>
      </c>
      <c r="E366" s="80" t="e">
        <f>IF(DI_전체데이터!$AR367="C. 내부은폐형",DI_전체데이터!$AN367,NA())</f>
        <v>#N/A</v>
      </c>
      <c r="F366" s="80" t="e">
        <f>IF(DI_전체데이터!$AR367="C. 내부은폐형",DI_전체데이터!$Z367,NA())</f>
        <v>#N/A</v>
      </c>
      <c r="G366" s="80" t="e">
        <f>IF(DI_전체데이터!$AR367="D. 균형일치형",DI_전체데이터!$AN367,NA())</f>
        <v>#N/A</v>
      </c>
      <c r="H366" s="80" t="e">
        <f>IF(DI_전체데이터!$AR367="D. 균형일치형",DI_전체데이터!$Z367,NA())</f>
        <v>#N/A</v>
      </c>
      <c r="I366" s="80" t="e">
        <f>IF(DI_전체데이터!$AR367="E. 총체적과소형",DI_전체데이터!$AN367,NA())</f>
        <v>#N/A</v>
      </c>
      <c r="J366" s="80" t="e">
        <f>IF(DI_전체데이터!$AR367="E. 총체적과소형",DI_전체데이터!$Z367,NA())</f>
        <v>#N/A</v>
      </c>
      <c r="K366" s="80" t="e">
        <f>IF(DI_전체데이터!$AR367="F. ESG미성숙",DI_전체데이터!$AN367,NA())</f>
        <v>#N/A</v>
      </c>
      <c r="L366" s="80" t="e">
        <f>IF(DI_전체데이터!$AR367="F. ESG미성숙",DI_전체데이터!$Z367,NA())</f>
        <v>#N/A</v>
      </c>
    </row>
    <row r="367" spans="1:12" x14ac:dyDescent="0.3">
      <c r="A367" s="80" t="e">
        <f>IF(DI_전체데이터!$AR368="A. 총체적과장형",DI_전체데이터!$AN368,NA())</f>
        <v>#N/A</v>
      </c>
      <c r="B367" s="80" t="e">
        <f>IF(DI_전체데이터!$AR368="A. 총체적과장형",DI_전체데이터!$Z368,NA())</f>
        <v>#N/A</v>
      </c>
      <c r="C367" s="80" t="e">
        <f>IF(DI_전체데이터!$AR368="B. 외부미화형",DI_전체데이터!$AN368,NA())</f>
        <v>#N/A</v>
      </c>
      <c r="D367" s="80" t="e">
        <f>IF(DI_전체데이터!$AR368="B. 외부미화형",DI_전체데이터!$Z368,NA())</f>
        <v>#N/A</v>
      </c>
      <c r="E367" s="80" t="e">
        <f>IF(DI_전체데이터!$AR368="C. 내부은폐형",DI_전체데이터!$AN368,NA())</f>
        <v>#N/A</v>
      </c>
      <c r="F367" s="80" t="e">
        <f>IF(DI_전체데이터!$AR368="C. 내부은폐형",DI_전체데이터!$Z368,NA())</f>
        <v>#N/A</v>
      </c>
      <c r="G367" s="80">
        <f>IF(DI_전체데이터!$AR368="D. 균형일치형",DI_전체데이터!$AN368,NA())</f>
        <v>-0.60648254685414471</v>
      </c>
      <c r="H367" s="80">
        <f>IF(DI_전체데이터!$AR368="D. 균형일치형",DI_전체데이터!$Z368,NA())</f>
        <v>3.25</v>
      </c>
      <c r="I367" s="80" t="e">
        <f>IF(DI_전체데이터!$AR368="E. 총체적과소형",DI_전체데이터!$AN368,NA())</f>
        <v>#N/A</v>
      </c>
      <c r="J367" s="80" t="e">
        <f>IF(DI_전체데이터!$AR368="E. 총체적과소형",DI_전체데이터!$Z368,NA())</f>
        <v>#N/A</v>
      </c>
      <c r="K367" s="80" t="e">
        <f>IF(DI_전체데이터!$AR368="F. ESG미성숙",DI_전체데이터!$AN368,NA())</f>
        <v>#N/A</v>
      </c>
      <c r="L367" s="80" t="e">
        <f>IF(DI_전체데이터!$AR368="F. ESG미성숙",DI_전체데이터!$Z368,NA())</f>
        <v>#N/A</v>
      </c>
    </row>
    <row r="368" spans="1:12" x14ac:dyDescent="0.3">
      <c r="A368" s="80" t="e">
        <f>IF(DI_전체데이터!$AR369="A. 총체적과장형",DI_전체데이터!$AN369,NA())</f>
        <v>#N/A</v>
      </c>
      <c r="B368" s="80" t="e">
        <f>IF(DI_전체데이터!$AR369="A. 총체적과장형",DI_전체데이터!$Z369,NA())</f>
        <v>#N/A</v>
      </c>
      <c r="C368" s="80">
        <f>IF(DI_전체데이터!$AR369="B. 외부미화형",DI_전체데이터!$AN369,NA())</f>
        <v>0.78516246681873525</v>
      </c>
      <c r="D368" s="80">
        <f>IF(DI_전체데이터!$AR369="B. 외부미화형",DI_전체데이터!$Z369,NA())</f>
        <v>4</v>
      </c>
      <c r="E368" s="80" t="e">
        <f>IF(DI_전체데이터!$AR369="C. 내부은폐형",DI_전체데이터!$AN369,NA())</f>
        <v>#N/A</v>
      </c>
      <c r="F368" s="80" t="e">
        <f>IF(DI_전체데이터!$AR369="C. 내부은폐형",DI_전체데이터!$Z369,NA())</f>
        <v>#N/A</v>
      </c>
      <c r="G368" s="80" t="e">
        <f>IF(DI_전체데이터!$AR369="D. 균형일치형",DI_전체데이터!$AN369,NA())</f>
        <v>#N/A</v>
      </c>
      <c r="H368" s="80" t="e">
        <f>IF(DI_전체데이터!$AR369="D. 균형일치형",DI_전체데이터!$Z369,NA())</f>
        <v>#N/A</v>
      </c>
      <c r="I368" s="80" t="e">
        <f>IF(DI_전체데이터!$AR369="E. 총체적과소형",DI_전체데이터!$AN369,NA())</f>
        <v>#N/A</v>
      </c>
      <c r="J368" s="80" t="e">
        <f>IF(DI_전체데이터!$AR369="E. 총체적과소형",DI_전체데이터!$Z369,NA())</f>
        <v>#N/A</v>
      </c>
      <c r="K368" s="80" t="e">
        <f>IF(DI_전체데이터!$AR369="F. ESG미성숙",DI_전체데이터!$AN369,NA())</f>
        <v>#N/A</v>
      </c>
      <c r="L368" s="80" t="e">
        <f>IF(DI_전체데이터!$AR369="F. ESG미성숙",DI_전체데이터!$Z369,NA())</f>
        <v>#N/A</v>
      </c>
    </row>
    <row r="369" spans="1:12" x14ac:dyDescent="0.3">
      <c r="A369" s="80">
        <f>IF(DI_전체데이터!$AR370="A. 총체적과장형",DI_전체데이터!$AN370,NA())</f>
        <v>-1.6888731130441619</v>
      </c>
      <c r="B369" s="80">
        <f>IF(DI_전체데이터!$AR370="A. 총체적과장형",DI_전체데이터!$Z370,NA())</f>
        <v>2.666666666666667</v>
      </c>
      <c r="C369" s="80" t="e">
        <f>IF(DI_전체데이터!$AR370="B. 외부미화형",DI_전체데이터!$AN370,NA())</f>
        <v>#N/A</v>
      </c>
      <c r="D369" s="80" t="e">
        <f>IF(DI_전체데이터!$AR370="B. 외부미화형",DI_전체데이터!$Z370,NA())</f>
        <v>#N/A</v>
      </c>
      <c r="E369" s="80" t="e">
        <f>IF(DI_전체데이터!$AR370="C. 내부은폐형",DI_전체데이터!$AN370,NA())</f>
        <v>#N/A</v>
      </c>
      <c r="F369" s="80" t="e">
        <f>IF(DI_전체데이터!$AR370="C. 내부은폐형",DI_전체데이터!$Z370,NA())</f>
        <v>#N/A</v>
      </c>
      <c r="G369" s="80" t="e">
        <f>IF(DI_전체데이터!$AR370="D. 균형일치형",DI_전체데이터!$AN370,NA())</f>
        <v>#N/A</v>
      </c>
      <c r="H369" s="80" t="e">
        <f>IF(DI_전체데이터!$AR370="D. 균형일치형",DI_전체데이터!$Z370,NA())</f>
        <v>#N/A</v>
      </c>
      <c r="I369" s="80" t="e">
        <f>IF(DI_전체데이터!$AR370="E. 총체적과소형",DI_전체데이터!$AN370,NA())</f>
        <v>#N/A</v>
      </c>
      <c r="J369" s="80" t="e">
        <f>IF(DI_전체데이터!$AR370="E. 총체적과소형",DI_전체데이터!$Z370,NA())</f>
        <v>#N/A</v>
      </c>
      <c r="K369" s="80" t="e">
        <f>IF(DI_전체데이터!$AR370="F. ESG미성숙",DI_전체데이터!$AN370,NA())</f>
        <v>#N/A</v>
      </c>
      <c r="L369" s="80" t="e">
        <f>IF(DI_전체데이터!$AR370="F. ESG미성숙",DI_전체데이터!$Z370,NA())</f>
        <v>#N/A</v>
      </c>
    </row>
    <row r="370" spans="1:12" x14ac:dyDescent="0.3">
      <c r="A370" s="80" t="e">
        <f>IF(DI_전체데이터!$AR371="A. 총체적과장형",DI_전체데이터!$AN371,NA())</f>
        <v>#N/A</v>
      </c>
      <c r="B370" s="80" t="e">
        <f>IF(DI_전체데이터!$AR371="A. 총체적과장형",DI_전체데이터!$Z371,NA())</f>
        <v>#N/A</v>
      </c>
      <c r="C370" s="80" t="e">
        <f>IF(DI_전체데이터!$AR371="B. 외부미화형",DI_전체데이터!$AN371,NA())</f>
        <v>#N/A</v>
      </c>
      <c r="D370" s="80" t="e">
        <f>IF(DI_전체데이터!$AR371="B. 외부미화형",DI_전체데이터!$Z371,NA())</f>
        <v>#N/A</v>
      </c>
      <c r="E370" s="80" t="e">
        <f>IF(DI_전체데이터!$AR371="C. 내부은폐형",DI_전체데이터!$AN371,NA())</f>
        <v>#N/A</v>
      </c>
      <c r="F370" s="80" t="e">
        <f>IF(DI_전체데이터!$AR371="C. 내부은폐형",DI_전체데이터!$Z371,NA())</f>
        <v>#N/A</v>
      </c>
      <c r="G370" s="80">
        <f>IF(DI_전체데이터!$AR371="D. 균형일치형",DI_전체데이터!$AN371,NA())</f>
        <v>-6.8503430470240601E-2</v>
      </c>
      <c r="H370" s="80">
        <f>IF(DI_전체데이터!$AR371="D. 균형일치형",DI_전체데이터!$Z371,NA())</f>
        <v>3.4</v>
      </c>
      <c r="I370" s="80" t="e">
        <f>IF(DI_전체데이터!$AR371="E. 총체적과소형",DI_전체데이터!$AN371,NA())</f>
        <v>#N/A</v>
      </c>
      <c r="J370" s="80" t="e">
        <f>IF(DI_전체데이터!$AR371="E. 총체적과소형",DI_전체데이터!$Z371,NA())</f>
        <v>#N/A</v>
      </c>
      <c r="K370" s="80" t="e">
        <f>IF(DI_전체데이터!$AR371="F. ESG미성숙",DI_전체데이터!$AN371,NA())</f>
        <v>#N/A</v>
      </c>
      <c r="L370" s="80" t="e">
        <f>IF(DI_전체데이터!$AR371="F. ESG미성숙",DI_전체데이터!$Z371,NA())</f>
        <v>#N/A</v>
      </c>
    </row>
    <row r="371" spans="1:12" x14ac:dyDescent="0.3">
      <c r="A371" s="80" t="e">
        <f>IF(DI_전체데이터!$AR372="A. 총체적과장형",DI_전체데이터!$AN372,NA())</f>
        <v>#N/A</v>
      </c>
      <c r="B371" s="80" t="e">
        <f>IF(DI_전체데이터!$AR372="A. 총체적과장형",DI_전체데이터!$Z372,NA())</f>
        <v>#N/A</v>
      </c>
      <c r="C371" s="80" t="e">
        <f>IF(DI_전체데이터!$AR372="B. 외부미화형",DI_전체데이터!$AN372,NA())</f>
        <v>#N/A</v>
      </c>
      <c r="D371" s="80" t="e">
        <f>IF(DI_전체데이터!$AR372="B. 외부미화형",DI_전체데이터!$Z372,NA())</f>
        <v>#N/A</v>
      </c>
      <c r="E371" s="80" t="e">
        <f>IF(DI_전체데이터!$AR372="C. 내부은폐형",DI_전체데이터!$AN372,NA())</f>
        <v>#N/A</v>
      </c>
      <c r="F371" s="80" t="e">
        <f>IF(DI_전체데이터!$AR372="C. 내부은폐형",DI_전체데이터!$Z372,NA())</f>
        <v>#N/A</v>
      </c>
      <c r="G371" s="80">
        <f>IF(DI_전체데이터!$AR372="D. 균형일치형",DI_전체데이터!$AN372,NA())</f>
        <v>0.58093090924377011</v>
      </c>
      <c r="H371" s="80">
        <f>IF(DI_전체데이터!$AR372="D. 균형일치형",DI_전체데이터!$Z372,NA())</f>
        <v>3.75</v>
      </c>
      <c r="I371" s="80" t="e">
        <f>IF(DI_전체데이터!$AR372="E. 총체적과소형",DI_전체데이터!$AN372,NA())</f>
        <v>#N/A</v>
      </c>
      <c r="J371" s="80" t="e">
        <f>IF(DI_전체데이터!$AR372="E. 총체적과소형",DI_전체데이터!$Z372,NA())</f>
        <v>#N/A</v>
      </c>
      <c r="K371" s="80" t="e">
        <f>IF(DI_전체데이터!$AR372="F. ESG미성숙",DI_전체데이터!$AN372,NA())</f>
        <v>#N/A</v>
      </c>
      <c r="L371" s="80" t="e">
        <f>IF(DI_전체데이터!$AR372="F. ESG미성숙",DI_전체데이터!$Z372,NA())</f>
        <v>#N/A</v>
      </c>
    </row>
    <row r="372" spans="1:12" x14ac:dyDescent="0.3">
      <c r="A372" s="80" t="e">
        <f>IF(DI_전체데이터!$AR373="A. 총체적과장형",DI_전체데이터!$AN373,NA())</f>
        <v>#N/A</v>
      </c>
      <c r="B372" s="80" t="e">
        <f>IF(DI_전체데이터!$AR373="A. 총체적과장형",DI_전체데이터!$Z373,NA())</f>
        <v>#N/A</v>
      </c>
      <c r="C372" s="80" t="e">
        <f>IF(DI_전체데이터!$AR373="B. 외부미화형",DI_전체데이터!$AN373,NA())</f>
        <v>#N/A</v>
      </c>
      <c r="D372" s="80" t="e">
        <f>IF(DI_전체데이터!$AR373="B. 외부미화형",DI_전체데이터!$Z373,NA())</f>
        <v>#N/A</v>
      </c>
      <c r="E372" s="80" t="e">
        <f>IF(DI_전체데이터!$AR373="C. 내부은폐형",DI_전체데이터!$AN373,NA())</f>
        <v>#N/A</v>
      </c>
      <c r="F372" s="80" t="e">
        <f>IF(DI_전체데이터!$AR373="C. 내부은폐형",DI_전체데이터!$Z373,NA())</f>
        <v>#N/A</v>
      </c>
      <c r="G372" s="80">
        <f>IF(DI_전체데이터!$AR373="D. 균형일치형",DI_전체데이터!$AN373,NA())</f>
        <v>-0.81071410442910974</v>
      </c>
      <c r="H372" s="80">
        <f>IF(DI_전체데이터!$AR373="D. 균형일치형",DI_전체데이터!$Z373,NA())</f>
        <v>3</v>
      </c>
      <c r="I372" s="80" t="e">
        <f>IF(DI_전체데이터!$AR373="E. 총체적과소형",DI_전체데이터!$AN373,NA())</f>
        <v>#N/A</v>
      </c>
      <c r="J372" s="80" t="e">
        <f>IF(DI_전체데이터!$AR373="E. 총체적과소형",DI_전체데이터!$Z373,NA())</f>
        <v>#N/A</v>
      </c>
      <c r="K372" s="80" t="e">
        <f>IF(DI_전체데이터!$AR373="F. ESG미성숙",DI_전체데이터!$AN373,NA())</f>
        <v>#N/A</v>
      </c>
      <c r="L372" s="80" t="e">
        <f>IF(DI_전체데이터!$AR373="F. ESG미성숙",DI_전체데이터!$Z373,NA())</f>
        <v>#N/A</v>
      </c>
    </row>
    <row r="373" spans="1:12" x14ac:dyDescent="0.3">
      <c r="A373" s="80">
        <f>IF(DI_전체데이터!$AR374="A. 총체적과장형",DI_전체데이터!$AN374,NA())</f>
        <v>-0.81071410442910974</v>
      </c>
      <c r="B373" s="80">
        <f>IF(DI_전체데이터!$AR374="A. 총체적과장형",DI_전체데이터!$Z374,NA())</f>
        <v>3</v>
      </c>
      <c r="C373" s="80" t="e">
        <f>IF(DI_전체데이터!$AR374="B. 외부미화형",DI_전체데이터!$AN374,NA())</f>
        <v>#N/A</v>
      </c>
      <c r="D373" s="80" t="e">
        <f>IF(DI_전체데이터!$AR374="B. 외부미화형",DI_전체데이터!$Z374,NA())</f>
        <v>#N/A</v>
      </c>
      <c r="E373" s="80" t="e">
        <f>IF(DI_전체데이터!$AR374="C. 내부은폐형",DI_전체데이터!$AN374,NA())</f>
        <v>#N/A</v>
      </c>
      <c r="F373" s="80" t="e">
        <f>IF(DI_전체데이터!$AR374="C. 내부은폐형",DI_전체데이터!$Z374,NA())</f>
        <v>#N/A</v>
      </c>
      <c r="G373" s="80" t="e">
        <f>IF(DI_전체데이터!$AR374="D. 균형일치형",DI_전체데이터!$AN374,NA())</f>
        <v>#N/A</v>
      </c>
      <c r="H373" s="80" t="e">
        <f>IF(DI_전체데이터!$AR374="D. 균형일치형",DI_전체데이터!$Z374,NA())</f>
        <v>#N/A</v>
      </c>
      <c r="I373" s="80" t="e">
        <f>IF(DI_전체데이터!$AR374="E. 총체적과소형",DI_전체데이터!$AN374,NA())</f>
        <v>#N/A</v>
      </c>
      <c r="J373" s="80" t="e">
        <f>IF(DI_전체데이터!$AR374="E. 총체적과소형",DI_전체데이터!$Z374,NA())</f>
        <v>#N/A</v>
      </c>
      <c r="K373" s="80" t="e">
        <f>IF(DI_전체데이터!$AR374="F. ESG미성숙",DI_전체데이터!$AN374,NA())</f>
        <v>#N/A</v>
      </c>
      <c r="L373" s="80" t="e">
        <f>IF(DI_전체데이터!$AR374="F. ESG미성숙",DI_전체데이터!$Z374,NA())</f>
        <v>#N/A</v>
      </c>
    </row>
    <row r="374" spans="1:12" x14ac:dyDescent="0.3">
      <c r="A374" s="80" t="e">
        <f>IF(DI_전체데이터!$AR375="A. 총체적과장형",DI_전체데이터!$AN375,NA())</f>
        <v>#N/A</v>
      </c>
      <c r="B374" s="80" t="e">
        <f>IF(DI_전체데이터!$AR375="A. 총체적과장형",DI_전체데이터!$Z375,NA())</f>
        <v>#N/A</v>
      </c>
      <c r="C374" s="80" t="e">
        <f>IF(DI_전체데이터!$AR375="B. 외부미화형",DI_전체데이터!$AN375,NA())</f>
        <v>#N/A</v>
      </c>
      <c r="D374" s="80" t="e">
        <f>IF(DI_전체데이터!$AR375="B. 외부미화형",DI_전체데이터!$Z375,NA())</f>
        <v>#N/A</v>
      </c>
      <c r="E374" s="80" t="e">
        <f>IF(DI_전체데이터!$AR375="C. 내부은폐형",DI_전체데이터!$AN375,NA())</f>
        <v>#N/A</v>
      </c>
      <c r="F374" s="80" t="e">
        <f>IF(DI_전체데이터!$AR375="C. 내부은폐형",DI_전체데이터!$Z375,NA())</f>
        <v>#N/A</v>
      </c>
      <c r="G374" s="80">
        <f>IF(DI_전체데이터!$AR375="D. 균형일치형",DI_전체데이터!$AN375,NA())</f>
        <v>0.24888439172099697</v>
      </c>
      <c r="H374" s="80">
        <f>IF(DI_전체데이터!$AR375="D. 균형일치형",DI_전체데이터!$Z375,NA())</f>
        <v>3.270833333333333</v>
      </c>
      <c r="I374" s="80" t="e">
        <f>IF(DI_전체데이터!$AR375="E. 총체적과소형",DI_전체데이터!$AN375,NA())</f>
        <v>#N/A</v>
      </c>
      <c r="J374" s="80" t="e">
        <f>IF(DI_전체데이터!$AR375="E. 총체적과소형",DI_전체데이터!$Z375,NA())</f>
        <v>#N/A</v>
      </c>
      <c r="K374" s="80" t="e">
        <f>IF(DI_전체데이터!$AR375="F. ESG미성숙",DI_전체데이터!$AN375,NA())</f>
        <v>#N/A</v>
      </c>
      <c r="L374" s="80" t="e">
        <f>IF(DI_전체데이터!$AR375="F. ESG미성숙",DI_전체데이터!$Z375,NA())</f>
        <v>#N/A</v>
      </c>
    </row>
    <row r="375" spans="1:12" x14ac:dyDescent="0.3">
      <c r="A375" s="80" t="e">
        <f>IF(DI_전체데이터!$AR376="A. 총체적과장형",DI_전체데이터!$AN376,NA())</f>
        <v>#N/A</v>
      </c>
      <c r="B375" s="80" t="e">
        <f>IF(DI_전체데이터!$AR376="A. 총체적과장형",DI_전체데이터!$Z376,NA())</f>
        <v>#N/A</v>
      </c>
      <c r="C375" s="80" t="e">
        <f>IF(DI_전체데이터!$AR376="B. 외부미화형",DI_전체데이터!$AN376,NA())</f>
        <v>#N/A</v>
      </c>
      <c r="D375" s="80" t="e">
        <f>IF(DI_전체데이터!$AR376="B. 외부미화형",DI_전체데이터!$Z376,NA())</f>
        <v>#N/A</v>
      </c>
      <c r="E375" s="80" t="e">
        <f>IF(DI_전체데이터!$AR376="C. 내부은폐형",DI_전체데이터!$AN376,NA())</f>
        <v>#N/A</v>
      </c>
      <c r="F375" s="80" t="e">
        <f>IF(DI_전체데이터!$AR376="C. 내부은폐형",DI_전체데이터!$Z376,NA())</f>
        <v>#N/A</v>
      </c>
      <c r="G375" s="80">
        <f>IF(DI_전체데이터!$AR376="D. 균형일치형",DI_전체데이터!$AN376,NA())</f>
        <v>0.10381737299799032</v>
      </c>
      <c r="H375" s="80">
        <f>IF(DI_전체데이터!$AR376="D. 균형일치형",DI_전체데이터!$Z376,NA())</f>
        <v>3.225806451612903</v>
      </c>
      <c r="I375" s="80" t="e">
        <f>IF(DI_전체데이터!$AR376="E. 총체적과소형",DI_전체데이터!$AN376,NA())</f>
        <v>#N/A</v>
      </c>
      <c r="J375" s="80" t="e">
        <f>IF(DI_전체데이터!$AR376="E. 총체적과소형",DI_전체데이터!$Z376,NA())</f>
        <v>#N/A</v>
      </c>
      <c r="K375" s="80" t="e">
        <f>IF(DI_전체데이터!$AR376="F. ESG미성숙",DI_전체데이터!$AN376,NA())</f>
        <v>#N/A</v>
      </c>
      <c r="L375" s="80" t="e">
        <f>IF(DI_전체데이터!$AR376="F. ESG미성숙",DI_전체데이터!$Z376,NA())</f>
        <v>#N/A</v>
      </c>
    </row>
    <row r="376" spans="1:12" x14ac:dyDescent="0.3">
      <c r="A376" s="80" t="e">
        <f>IF(DI_전체데이터!$AR377="A. 총체적과장형",DI_전체데이터!$AN377,NA())</f>
        <v>#N/A</v>
      </c>
      <c r="B376" s="80" t="e">
        <f>IF(DI_전체데이터!$AR377="A. 총체적과장형",DI_전체데이터!$Z377,NA())</f>
        <v>#N/A</v>
      </c>
      <c r="C376" s="80" t="e">
        <f>IF(DI_전체데이터!$AR377="B. 외부미화형",DI_전체데이터!$AN377,NA())</f>
        <v>#N/A</v>
      </c>
      <c r="D376" s="80" t="e">
        <f>IF(DI_전체데이터!$AR377="B. 외부미화형",DI_전체데이터!$Z377,NA())</f>
        <v>#N/A</v>
      </c>
      <c r="E376" s="80">
        <f>IF(DI_전체데이터!$AR377="C. 내부은폐형",DI_전체데이터!$AN377,NA())</f>
        <v>-0.62368290000096938</v>
      </c>
      <c r="F376" s="80">
        <f>IF(DI_전체데이터!$AR377="C. 내부은폐형",DI_전체데이터!$Z377,NA())</f>
        <v>3</v>
      </c>
      <c r="G376" s="80" t="e">
        <f>IF(DI_전체데이터!$AR377="D. 균형일치형",DI_전체데이터!$AN377,NA())</f>
        <v>#N/A</v>
      </c>
      <c r="H376" s="80" t="e">
        <f>IF(DI_전체데이터!$AR377="D. 균형일치형",DI_전체데이터!$Z377,NA())</f>
        <v>#N/A</v>
      </c>
      <c r="I376" s="80" t="e">
        <f>IF(DI_전체데이터!$AR377="E. 총체적과소형",DI_전체데이터!$AN377,NA())</f>
        <v>#N/A</v>
      </c>
      <c r="J376" s="80" t="e">
        <f>IF(DI_전체데이터!$AR377="E. 총체적과소형",DI_전체데이터!$Z377,NA())</f>
        <v>#N/A</v>
      </c>
      <c r="K376" s="80" t="e">
        <f>IF(DI_전체데이터!$AR377="F. ESG미성숙",DI_전체데이터!$AN377,NA())</f>
        <v>#N/A</v>
      </c>
      <c r="L376" s="80" t="e">
        <f>IF(DI_전체데이터!$AR377="F. ESG미성숙",DI_전체데이터!$Z377,NA())</f>
        <v>#N/A</v>
      </c>
    </row>
    <row r="377" spans="1:12" x14ac:dyDescent="0.3">
      <c r="A377" s="80" t="e">
        <f>IF(DI_전체데이터!$AR378="A. 총체적과장형",DI_전체데이터!$AN378,NA())</f>
        <v>#N/A</v>
      </c>
      <c r="B377" s="80" t="e">
        <f>IF(DI_전체데이터!$AR378="A. 총체적과장형",DI_전체데이터!$Z378,NA())</f>
        <v>#N/A</v>
      </c>
      <c r="C377" s="80" t="e">
        <f>IF(DI_전체데이터!$AR378="B. 외부미화형",DI_전체데이터!$AN378,NA())</f>
        <v>#N/A</v>
      </c>
      <c r="D377" s="80" t="e">
        <f>IF(DI_전체데이터!$AR378="B. 외부미화형",DI_전체데이터!$Z378,NA())</f>
        <v>#N/A</v>
      </c>
      <c r="E377" s="80" t="e">
        <f>IF(DI_전체데이터!$AR378="C. 내부은폐형",DI_전체데이터!$AN378,NA())</f>
        <v>#N/A</v>
      </c>
      <c r="F377" s="80" t="e">
        <f>IF(DI_전체데이터!$AR378="C. 내부은폐형",DI_전체데이터!$Z378,NA())</f>
        <v>#N/A</v>
      </c>
      <c r="G377" s="80" t="e">
        <f>IF(DI_전체데이터!$AR378="D. 균형일치형",DI_전체데이터!$AN378,NA())</f>
        <v>#N/A</v>
      </c>
      <c r="H377" s="80" t="e">
        <f>IF(DI_전체데이터!$AR378="D. 균형일치형",DI_전체데이터!$Z378,NA())</f>
        <v>#N/A</v>
      </c>
      <c r="I377" s="80">
        <f>IF(DI_전체데이터!$AR378="E. 총체적과소형",DI_전체데이터!$AN378,NA())</f>
        <v>0.5478759811921633</v>
      </c>
      <c r="J377" s="80">
        <f>IF(DI_전체데이터!$AR378="E. 총체적과소형",DI_전체데이터!$Z378,NA())</f>
        <v>3.3636363636363642</v>
      </c>
      <c r="K377" s="80" t="e">
        <f>IF(DI_전체데이터!$AR378="F. ESG미성숙",DI_전체데이터!$AN378,NA())</f>
        <v>#N/A</v>
      </c>
      <c r="L377" s="80" t="e">
        <f>IF(DI_전체데이터!$AR378="F. ESG미성숙",DI_전체데이터!$Z378,NA())</f>
        <v>#N/A</v>
      </c>
    </row>
    <row r="378" spans="1:12" x14ac:dyDescent="0.3">
      <c r="A378" s="80">
        <f>IF(DI_전체데이터!$AR379="A. 총체적과장형",DI_전체데이터!$AN379,NA())</f>
        <v>-1.3269268332350697</v>
      </c>
      <c r="B378" s="80">
        <f>IF(DI_전체데이터!$AR379="A. 총체적과장형",DI_전체데이터!$Z379,NA())</f>
        <v>3.3636363636363642</v>
      </c>
      <c r="C378" s="80" t="e">
        <f>IF(DI_전체데이터!$AR379="B. 외부미화형",DI_전체데이터!$AN379,NA())</f>
        <v>#N/A</v>
      </c>
      <c r="D378" s="80" t="e">
        <f>IF(DI_전체데이터!$AR379="B. 외부미화형",DI_전체데이터!$Z379,NA())</f>
        <v>#N/A</v>
      </c>
      <c r="E378" s="80" t="e">
        <f>IF(DI_전체데이터!$AR379="C. 내부은폐형",DI_전체데이터!$AN379,NA())</f>
        <v>#N/A</v>
      </c>
      <c r="F378" s="80" t="e">
        <f>IF(DI_전체데이터!$AR379="C. 내부은폐형",DI_전체데이터!$Z379,NA())</f>
        <v>#N/A</v>
      </c>
      <c r="G378" s="80" t="e">
        <f>IF(DI_전체데이터!$AR379="D. 균형일치형",DI_전체데이터!$AN379,NA())</f>
        <v>#N/A</v>
      </c>
      <c r="H378" s="80" t="e">
        <f>IF(DI_전체데이터!$AR379="D. 균형일치형",DI_전체데이터!$Z379,NA())</f>
        <v>#N/A</v>
      </c>
      <c r="I378" s="80" t="e">
        <f>IF(DI_전체데이터!$AR379="E. 총체적과소형",DI_전체데이터!$AN379,NA())</f>
        <v>#N/A</v>
      </c>
      <c r="J378" s="80" t="e">
        <f>IF(DI_전체데이터!$AR379="E. 총체적과소형",DI_전체데이터!$Z379,NA())</f>
        <v>#N/A</v>
      </c>
      <c r="K378" s="80" t="e">
        <f>IF(DI_전체데이터!$AR379="F. ESG미성숙",DI_전체데이터!$AN379,NA())</f>
        <v>#N/A</v>
      </c>
      <c r="L378" s="80" t="e">
        <f>IF(DI_전체데이터!$AR379="F. ESG미성숙",DI_전체데이터!$Z379,NA())</f>
        <v>#N/A</v>
      </c>
    </row>
    <row r="379" spans="1:12" x14ac:dyDescent="0.3">
      <c r="A379" s="80">
        <f>IF(DI_전체데이터!$AR380="A. 총체적과장형",DI_전체데이터!$AN380,NA())</f>
        <v>-1.2097709451157588</v>
      </c>
      <c r="B379" s="80">
        <f>IF(DI_전체데이터!$AR380="A. 총체적과장형",DI_전체데이터!$Z380,NA())</f>
        <v>3.4</v>
      </c>
      <c r="C379" s="80" t="e">
        <f>IF(DI_전체데이터!$AR380="B. 외부미화형",DI_전체데이터!$AN380,NA())</f>
        <v>#N/A</v>
      </c>
      <c r="D379" s="80" t="e">
        <f>IF(DI_전체데이터!$AR380="B. 외부미화형",DI_전체데이터!$Z380,NA())</f>
        <v>#N/A</v>
      </c>
      <c r="E379" s="80" t="e">
        <f>IF(DI_전체데이터!$AR380="C. 내부은폐형",DI_전체데이터!$AN380,NA())</f>
        <v>#N/A</v>
      </c>
      <c r="F379" s="80" t="e">
        <f>IF(DI_전체데이터!$AR380="C. 내부은폐형",DI_전체데이터!$Z380,NA())</f>
        <v>#N/A</v>
      </c>
      <c r="G379" s="80" t="e">
        <f>IF(DI_전체데이터!$AR380="D. 균형일치형",DI_전체데이터!$AN380,NA())</f>
        <v>#N/A</v>
      </c>
      <c r="H379" s="80" t="e">
        <f>IF(DI_전체데이터!$AR380="D. 균형일치형",DI_전체데이터!$Z380,NA())</f>
        <v>#N/A</v>
      </c>
      <c r="I379" s="80" t="e">
        <f>IF(DI_전체데이터!$AR380="E. 총체적과소형",DI_전체데이터!$AN380,NA())</f>
        <v>#N/A</v>
      </c>
      <c r="J379" s="80" t="e">
        <f>IF(DI_전체데이터!$AR380="E. 총체적과소형",DI_전체데이터!$Z380,NA())</f>
        <v>#N/A</v>
      </c>
      <c r="K379" s="80" t="e">
        <f>IF(DI_전체데이터!$AR380="F. ESG미성숙",DI_전체데이터!$AN380,NA())</f>
        <v>#N/A</v>
      </c>
      <c r="L379" s="80" t="e">
        <f>IF(DI_전체데이터!$AR380="F. ESG미성숙",DI_전체데이터!$Z380,NA())</f>
        <v>#N/A</v>
      </c>
    </row>
    <row r="380" spans="1:12" x14ac:dyDescent="0.3">
      <c r="A380" s="80">
        <f>IF(DI_전체데이터!$AR381="A. 총체적과장형",DI_전체데이터!$AN381,NA())</f>
        <v>-0.594702532489365</v>
      </c>
      <c r="B380" s="80">
        <f>IF(DI_전체데이터!$AR381="A. 총체적과장형",DI_전체데이터!$Z381,NA())</f>
        <v>3.5909090909090908</v>
      </c>
      <c r="C380" s="80" t="e">
        <f>IF(DI_전체데이터!$AR381="B. 외부미화형",DI_전체데이터!$AN381,NA())</f>
        <v>#N/A</v>
      </c>
      <c r="D380" s="80" t="e">
        <f>IF(DI_전체데이터!$AR381="B. 외부미화형",DI_전체데이터!$Z381,NA())</f>
        <v>#N/A</v>
      </c>
      <c r="E380" s="80" t="e">
        <f>IF(DI_전체데이터!$AR381="C. 내부은폐형",DI_전체데이터!$AN381,NA())</f>
        <v>#N/A</v>
      </c>
      <c r="F380" s="80" t="e">
        <f>IF(DI_전체데이터!$AR381="C. 내부은폐형",DI_전체데이터!$Z381,NA())</f>
        <v>#N/A</v>
      </c>
      <c r="G380" s="80" t="e">
        <f>IF(DI_전체데이터!$AR381="D. 균형일치형",DI_전체데이터!$AN381,NA())</f>
        <v>#N/A</v>
      </c>
      <c r="H380" s="80" t="e">
        <f>IF(DI_전체데이터!$AR381="D. 균형일치형",DI_전체데이터!$Z381,NA())</f>
        <v>#N/A</v>
      </c>
      <c r="I380" s="80" t="e">
        <f>IF(DI_전체데이터!$AR381="E. 총체적과소형",DI_전체데이터!$AN381,NA())</f>
        <v>#N/A</v>
      </c>
      <c r="J380" s="80" t="e">
        <f>IF(DI_전체데이터!$AR381="E. 총체적과소형",DI_전체데이터!$Z381,NA())</f>
        <v>#N/A</v>
      </c>
      <c r="K380" s="80" t="e">
        <f>IF(DI_전체데이터!$AR381="F. ESG미성숙",DI_전체데이터!$AN381,NA())</f>
        <v>#N/A</v>
      </c>
      <c r="L380" s="80" t="e">
        <f>IF(DI_전체데이터!$AR381="F. ESG미성숙",DI_전체데이터!$Z381,NA())</f>
        <v>#N/A</v>
      </c>
    </row>
    <row r="381" spans="1:12" x14ac:dyDescent="0.3">
      <c r="A381" s="80" t="e">
        <f>IF(DI_전체데이터!$AR382="A. 총체적과장형",DI_전체데이터!$AN382,NA())</f>
        <v>#N/A</v>
      </c>
      <c r="B381" s="80" t="e">
        <f>IF(DI_전체데이터!$AR382="A. 총체적과장형",DI_전체데이터!$Z382,NA())</f>
        <v>#N/A</v>
      </c>
      <c r="C381" s="80">
        <f>IF(DI_전체데이터!$AR382="B. 외부미화형",DI_전체데이터!$AN382,NA())</f>
        <v>0.91281808669296904</v>
      </c>
      <c r="D381" s="80">
        <f>IF(DI_전체데이터!$AR382="B. 외부미화형",DI_전체데이터!$Z382,NA())</f>
        <v>4.0588235294117636</v>
      </c>
      <c r="E381" s="80" t="e">
        <f>IF(DI_전체데이터!$AR382="C. 내부은폐형",DI_전체데이터!$AN382,NA())</f>
        <v>#N/A</v>
      </c>
      <c r="F381" s="80" t="e">
        <f>IF(DI_전체데이터!$AR382="C. 내부은폐형",DI_전체데이터!$Z382,NA())</f>
        <v>#N/A</v>
      </c>
      <c r="G381" s="80" t="e">
        <f>IF(DI_전체데이터!$AR382="D. 균형일치형",DI_전체데이터!$AN382,NA())</f>
        <v>#N/A</v>
      </c>
      <c r="H381" s="80" t="e">
        <f>IF(DI_전체데이터!$AR382="D. 균형일치형",DI_전체데이터!$Z382,NA())</f>
        <v>#N/A</v>
      </c>
      <c r="I381" s="80" t="e">
        <f>IF(DI_전체데이터!$AR382="E. 총체적과소형",DI_전체데이터!$AN382,NA())</f>
        <v>#N/A</v>
      </c>
      <c r="J381" s="80" t="e">
        <f>IF(DI_전체데이터!$AR382="E. 총체적과소형",DI_전체데이터!$Z382,NA())</f>
        <v>#N/A</v>
      </c>
      <c r="K381" s="80" t="e">
        <f>IF(DI_전체데이터!$AR382="F. ESG미성숙",DI_전체데이터!$AN382,NA())</f>
        <v>#N/A</v>
      </c>
      <c r="L381" s="80" t="e">
        <f>IF(DI_전체데이터!$AR382="F. ESG미성숙",DI_전체데이터!$Z382,NA())</f>
        <v>#N/A</v>
      </c>
    </row>
    <row r="382" spans="1:12" x14ac:dyDescent="0.3">
      <c r="A382" s="80" t="e">
        <f>IF(DI_전체데이터!$AR383="A. 총체적과장형",DI_전체데이터!$AN383,NA())</f>
        <v>#N/A</v>
      </c>
      <c r="B382" s="80" t="e">
        <f>IF(DI_전체데이터!$AR383="A. 총체적과장형",DI_전체데이터!$Z383,NA())</f>
        <v>#N/A</v>
      </c>
      <c r="C382" s="80">
        <f>IF(DI_전체데이터!$AR383="B. 외부미화형",DI_전체데이터!$AN383,NA())</f>
        <v>0.61120667750826285</v>
      </c>
      <c r="D382" s="80">
        <f>IF(DI_전체데이터!$AR383="B. 외부미화형",DI_전체데이터!$Z383,NA())</f>
        <v>3.884615384615385</v>
      </c>
      <c r="E382" s="80" t="e">
        <f>IF(DI_전체데이터!$AR383="C. 내부은폐형",DI_전체데이터!$AN383,NA())</f>
        <v>#N/A</v>
      </c>
      <c r="F382" s="80" t="e">
        <f>IF(DI_전체데이터!$AR383="C. 내부은폐형",DI_전체데이터!$Z383,NA())</f>
        <v>#N/A</v>
      </c>
      <c r="G382" s="80" t="e">
        <f>IF(DI_전체데이터!$AR383="D. 균형일치형",DI_전체데이터!$AN383,NA())</f>
        <v>#N/A</v>
      </c>
      <c r="H382" s="80" t="e">
        <f>IF(DI_전체데이터!$AR383="D. 균형일치형",DI_전체데이터!$Z383,NA())</f>
        <v>#N/A</v>
      </c>
      <c r="I382" s="80" t="e">
        <f>IF(DI_전체데이터!$AR383="E. 총체적과소형",DI_전체데이터!$AN383,NA())</f>
        <v>#N/A</v>
      </c>
      <c r="J382" s="80" t="e">
        <f>IF(DI_전체데이터!$AR383="E. 총체적과소형",DI_전체데이터!$Z383,NA())</f>
        <v>#N/A</v>
      </c>
      <c r="K382" s="80" t="e">
        <f>IF(DI_전체데이터!$AR383="F. ESG미성숙",DI_전체데이터!$AN383,NA())</f>
        <v>#N/A</v>
      </c>
      <c r="L382" s="80" t="e">
        <f>IF(DI_전체데이터!$AR383="F. ESG미성숙",DI_전체데이터!$Z383,NA())</f>
        <v>#N/A</v>
      </c>
    </row>
    <row r="383" spans="1:12" x14ac:dyDescent="0.3">
      <c r="A383" s="80" t="e">
        <f>IF(DI_전체데이터!$AR384="A. 총체적과장형",DI_전체데이터!$AN384,NA())</f>
        <v>#N/A</v>
      </c>
      <c r="B383" s="80" t="e">
        <f>IF(DI_전체데이터!$AR384="A. 총체적과장형",DI_전체데이터!$Z384,NA())</f>
        <v>#N/A</v>
      </c>
      <c r="C383" s="80">
        <f>IF(DI_전체데이터!$AR384="B. 외부미화형",DI_전체데이터!$AN384,NA())</f>
        <v>0.58022795709209707</v>
      </c>
      <c r="D383" s="80">
        <f>IF(DI_전체데이터!$AR384="B. 외부미화형",DI_전체데이터!$Z384,NA())</f>
        <v>3.875</v>
      </c>
      <c r="E383" s="80" t="e">
        <f>IF(DI_전체데이터!$AR384="C. 내부은폐형",DI_전체데이터!$AN384,NA())</f>
        <v>#N/A</v>
      </c>
      <c r="F383" s="80" t="e">
        <f>IF(DI_전체데이터!$AR384="C. 내부은폐형",DI_전체데이터!$Z384,NA())</f>
        <v>#N/A</v>
      </c>
      <c r="G383" s="80" t="e">
        <f>IF(DI_전체데이터!$AR384="D. 균형일치형",DI_전체데이터!$AN384,NA())</f>
        <v>#N/A</v>
      </c>
      <c r="H383" s="80" t="e">
        <f>IF(DI_전체데이터!$AR384="D. 균형일치형",DI_전체데이터!$Z384,NA())</f>
        <v>#N/A</v>
      </c>
      <c r="I383" s="80" t="e">
        <f>IF(DI_전체데이터!$AR384="E. 총체적과소형",DI_전체데이터!$AN384,NA())</f>
        <v>#N/A</v>
      </c>
      <c r="J383" s="80" t="e">
        <f>IF(DI_전체데이터!$AR384="E. 총체적과소형",DI_전체데이터!$Z384,NA())</f>
        <v>#N/A</v>
      </c>
      <c r="K383" s="80" t="e">
        <f>IF(DI_전체데이터!$AR384="F. ESG미성숙",DI_전체데이터!$AN384,NA())</f>
        <v>#N/A</v>
      </c>
      <c r="L383" s="80" t="e">
        <f>IF(DI_전체데이터!$AR384="F. ESG미성숙",DI_전체데이터!$Z384,NA())</f>
        <v>#N/A</v>
      </c>
    </row>
    <row r="384" spans="1:12" x14ac:dyDescent="0.3">
      <c r="A384" s="80" t="e">
        <f>IF(DI_전체데이터!$AR385="A. 총체적과장형",DI_전체데이터!$AN385,NA())</f>
        <v>#N/A</v>
      </c>
      <c r="B384" s="80" t="e">
        <f>IF(DI_전체데이터!$AR385="A. 총체적과장형",DI_전체데이터!$Z385,NA())</f>
        <v>#N/A</v>
      </c>
      <c r="C384" s="80" t="e">
        <f>IF(DI_전체데이터!$AR385="B. 외부미화형",DI_전체데이터!$AN385,NA())</f>
        <v>#N/A</v>
      </c>
      <c r="D384" s="80" t="e">
        <f>IF(DI_전체데이터!$AR385="B. 외부미화형",DI_전체데이터!$Z385,NA())</f>
        <v>#N/A</v>
      </c>
      <c r="E384" s="80">
        <f>IF(DI_전체데이터!$AR385="C. 내부은폐형",DI_전체데이터!$AN385,NA())</f>
        <v>-0.43463492374145235</v>
      </c>
      <c r="F384" s="80">
        <f>IF(DI_전체데이터!$AR385="C. 내부은폐형",DI_전체데이터!$Z385,NA())</f>
        <v>3.56</v>
      </c>
      <c r="G384" s="80" t="e">
        <f>IF(DI_전체데이터!$AR385="D. 균형일치형",DI_전체데이터!$AN385,NA())</f>
        <v>#N/A</v>
      </c>
      <c r="H384" s="80" t="e">
        <f>IF(DI_전체데이터!$AR385="D. 균형일치형",DI_전체데이터!$Z385,NA())</f>
        <v>#N/A</v>
      </c>
      <c r="I384" s="80" t="e">
        <f>IF(DI_전체데이터!$AR385="E. 총체적과소형",DI_전체데이터!$AN385,NA())</f>
        <v>#N/A</v>
      </c>
      <c r="J384" s="80" t="e">
        <f>IF(DI_전체데이터!$AR385="E. 총체적과소형",DI_전체데이터!$Z385,NA())</f>
        <v>#N/A</v>
      </c>
      <c r="K384" s="80" t="e">
        <f>IF(DI_전체데이터!$AR385="F. ESG미성숙",DI_전체데이터!$AN385,NA())</f>
        <v>#N/A</v>
      </c>
      <c r="L384" s="80" t="e">
        <f>IF(DI_전체데이터!$AR385="F. ESG미성숙",DI_전체데이터!$Z385,NA())</f>
        <v>#N/A</v>
      </c>
    </row>
    <row r="385" spans="1:12" x14ac:dyDescent="0.3">
      <c r="A385" s="80" t="e">
        <f>IF(DI_전체데이터!$AR386="A. 총체적과장형",DI_전체데이터!$AN386,NA())</f>
        <v>#N/A</v>
      </c>
      <c r="B385" s="80" t="e">
        <f>IF(DI_전체데이터!$AR386="A. 총체적과장형",DI_전체데이터!$Z386,NA())</f>
        <v>#N/A</v>
      </c>
      <c r="C385" s="80" t="e">
        <f>IF(DI_전체데이터!$AR386="B. 외부미화형",DI_전체데이터!$AN386,NA())</f>
        <v>#N/A</v>
      </c>
      <c r="D385" s="80" t="e">
        <f>IF(DI_전체데이터!$AR386="B. 외부미화형",DI_전체데이터!$Z386,NA())</f>
        <v>#N/A</v>
      </c>
      <c r="E385" s="80" t="e">
        <f>IF(DI_전체데이터!$AR386="C. 내부은폐형",DI_전체데이터!$AN386,NA())</f>
        <v>#N/A</v>
      </c>
      <c r="F385" s="80" t="e">
        <f>IF(DI_전체데이터!$AR386="C. 내부은폐형",DI_전체데이터!$Z386,NA())</f>
        <v>#N/A</v>
      </c>
      <c r="G385" s="80">
        <f>IF(DI_전체데이터!$AR386="D. 균형일치형",DI_전체데이터!$AN386,NA())</f>
        <v>-9.0977651924799896E-2</v>
      </c>
      <c r="H385" s="80">
        <f>IF(DI_전체데이터!$AR386="D. 균형일치형",DI_전체데이터!$Z386,NA())</f>
        <v>3.666666666666667</v>
      </c>
      <c r="I385" s="80" t="e">
        <f>IF(DI_전체데이터!$AR386="E. 총체적과소형",DI_전체데이터!$AN386,NA())</f>
        <v>#N/A</v>
      </c>
      <c r="J385" s="80" t="e">
        <f>IF(DI_전체데이터!$AR386="E. 총체적과소형",DI_전체데이터!$Z386,NA())</f>
        <v>#N/A</v>
      </c>
      <c r="K385" s="80" t="e">
        <f>IF(DI_전체데이터!$AR386="F. ESG미성숙",DI_전체데이터!$AN386,NA())</f>
        <v>#N/A</v>
      </c>
      <c r="L385" s="80" t="e">
        <f>IF(DI_전체데이터!$AR386="F. ESG미성숙",DI_전체데이터!$Z386,NA())</f>
        <v>#N/A</v>
      </c>
    </row>
    <row r="386" spans="1:12" x14ac:dyDescent="0.3">
      <c r="A386" s="80" t="e">
        <f>IF(DI_전체데이터!$AR387="A. 총체적과장형",DI_전체데이터!$AN387,NA())</f>
        <v>#N/A</v>
      </c>
      <c r="B386" s="80" t="e">
        <f>IF(DI_전체데이터!$AR387="A. 총체적과장형",DI_전체데이터!$Z387,NA())</f>
        <v>#N/A</v>
      </c>
      <c r="C386" s="80" t="e">
        <f>IF(DI_전체데이터!$AR387="B. 외부미화형",DI_전체데이터!$AN387,NA())</f>
        <v>#N/A</v>
      </c>
      <c r="D386" s="80" t="e">
        <f>IF(DI_전체데이터!$AR387="B. 외부미화형",DI_전체데이터!$Z387,NA())</f>
        <v>#N/A</v>
      </c>
      <c r="E386" s="80" t="e">
        <f>IF(DI_전체데이터!$AR387="C. 내부은폐형",DI_전체데이터!$AN387,NA())</f>
        <v>#N/A</v>
      </c>
      <c r="F386" s="80" t="e">
        <f>IF(DI_전체데이터!$AR387="C. 내부은폐형",DI_전체데이터!$Z387,NA())</f>
        <v>#N/A</v>
      </c>
      <c r="G386" s="80">
        <f>IF(DI_전체데이터!$AR387="D. 균형일치형",DI_전체데이터!$AN387,NA())</f>
        <v>-0.28771935296771184</v>
      </c>
      <c r="H386" s="80">
        <f>IF(DI_전체데이터!$AR387="D. 균형일치형",DI_전체데이터!$Z387,NA())</f>
        <v>3.666666666666667</v>
      </c>
      <c r="I386" s="80" t="e">
        <f>IF(DI_전체데이터!$AR387="E. 총체적과소형",DI_전체데이터!$AN387,NA())</f>
        <v>#N/A</v>
      </c>
      <c r="J386" s="80" t="e">
        <f>IF(DI_전체데이터!$AR387="E. 총체적과소형",DI_전체데이터!$Z387,NA())</f>
        <v>#N/A</v>
      </c>
      <c r="K386" s="80" t="e">
        <f>IF(DI_전체데이터!$AR387="F. ESG미성숙",DI_전체데이터!$AN387,NA())</f>
        <v>#N/A</v>
      </c>
      <c r="L386" s="80" t="e">
        <f>IF(DI_전체데이터!$AR387="F. ESG미성숙",DI_전체데이터!$Z387,NA())</f>
        <v>#N/A</v>
      </c>
    </row>
    <row r="387" spans="1:12" x14ac:dyDescent="0.3">
      <c r="A387" s="80">
        <f>IF(DI_전체데이터!$AR388="A. 총체적과장형",DI_전체데이터!$AN388,NA())</f>
        <v>-5.6385123704085025</v>
      </c>
      <c r="B387" s="80">
        <f>IF(DI_전체데이터!$AR388="A. 총체적과장형",DI_전체데이터!$Z388,NA())</f>
        <v>0</v>
      </c>
      <c r="C387" s="80" t="e">
        <f>IF(DI_전체데이터!$AR388="B. 외부미화형",DI_전체데이터!$AN388,NA())</f>
        <v>#N/A</v>
      </c>
      <c r="D387" s="80" t="e">
        <f>IF(DI_전체데이터!$AR388="B. 외부미화형",DI_전체데이터!$Z388,NA())</f>
        <v>#N/A</v>
      </c>
      <c r="E387" s="80" t="e">
        <f>IF(DI_전체데이터!$AR388="C. 내부은폐형",DI_전체데이터!$AN388,NA())</f>
        <v>#N/A</v>
      </c>
      <c r="F387" s="80" t="e">
        <f>IF(DI_전체데이터!$AR388="C. 내부은폐형",DI_전체데이터!$Z388,NA())</f>
        <v>#N/A</v>
      </c>
      <c r="G387" s="80" t="e">
        <f>IF(DI_전체데이터!$AR388="D. 균형일치형",DI_전체데이터!$AN388,NA())</f>
        <v>#N/A</v>
      </c>
      <c r="H387" s="80" t="e">
        <f>IF(DI_전체데이터!$AR388="D. 균형일치형",DI_전체데이터!$Z388,NA())</f>
        <v>#N/A</v>
      </c>
      <c r="I387" s="80" t="e">
        <f>IF(DI_전체데이터!$AR388="E. 총체적과소형",DI_전체데이터!$AN388,NA())</f>
        <v>#N/A</v>
      </c>
      <c r="J387" s="80" t="e">
        <f>IF(DI_전체데이터!$AR388="E. 총체적과소형",DI_전체데이터!$Z388,NA())</f>
        <v>#N/A</v>
      </c>
      <c r="K387" s="80" t="e">
        <f>IF(DI_전체데이터!$AR388="F. ESG미성숙",DI_전체데이터!$AN388,NA())</f>
        <v>#N/A</v>
      </c>
      <c r="L387" s="80" t="e">
        <f>IF(DI_전체데이터!$AR388="F. ESG미성숙",DI_전체데이터!$Z388,NA())</f>
        <v>#N/A</v>
      </c>
    </row>
    <row r="388" spans="1:12" x14ac:dyDescent="0.3">
      <c r="A388" s="80">
        <f>IF(DI_전체데이터!$AR389="A. 총체적과장형",DI_전체데이터!$AN389,NA())</f>
        <v>-5.6385123704085025</v>
      </c>
      <c r="B388" s="80">
        <f>IF(DI_전체데이터!$AR389="A. 총체적과장형",DI_전체데이터!$Z389,NA())</f>
        <v>0</v>
      </c>
      <c r="C388" s="80" t="e">
        <f>IF(DI_전체데이터!$AR389="B. 외부미화형",DI_전체데이터!$AN389,NA())</f>
        <v>#N/A</v>
      </c>
      <c r="D388" s="80" t="e">
        <f>IF(DI_전체데이터!$AR389="B. 외부미화형",DI_전체데이터!$Z389,NA())</f>
        <v>#N/A</v>
      </c>
      <c r="E388" s="80" t="e">
        <f>IF(DI_전체데이터!$AR389="C. 내부은폐형",DI_전체데이터!$AN389,NA())</f>
        <v>#N/A</v>
      </c>
      <c r="F388" s="80" t="e">
        <f>IF(DI_전체데이터!$AR389="C. 내부은폐형",DI_전체데이터!$Z389,NA())</f>
        <v>#N/A</v>
      </c>
      <c r="G388" s="80" t="e">
        <f>IF(DI_전체데이터!$AR389="D. 균형일치형",DI_전체데이터!$AN389,NA())</f>
        <v>#N/A</v>
      </c>
      <c r="H388" s="80" t="e">
        <f>IF(DI_전체데이터!$AR389="D. 균형일치형",DI_전체데이터!$Z389,NA())</f>
        <v>#N/A</v>
      </c>
      <c r="I388" s="80" t="e">
        <f>IF(DI_전체데이터!$AR389="E. 총체적과소형",DI_전체데이터!$AN389,NA())</f>
        <v>#N/A</v>
      </c>
      <c r="J388" s="80" t="e">
        <f>IF(DI_전체데이터!$AR389="E. 총체적과소형",DI_전체데이터!$Z389,NA())</f>
        <v>#N/A</v>
      </c>
      <c r="K388" s="80" t="e">
        <f>IF(DI_전체데이터!$AR389="F. ESG미성숙",DI_전체데이터!$AN389,NA())</f>
        <v>#N/A</v>
      </c>
      <c r="L388" s="80" t="e">
        <f>IF(DI_전체데이터!$AR389="F. ESG미성숙",DI_전체데이터!$Z389,NA())</f>
        <v>#N/A</v>
      </c>
    </row>
    <row r="389" spans="1:12" x14ac:dyDescent="0.3">
      <c r="A389" s="80">
        <f>IF(DI_전체데이터!$AR390="A. 총체적과장형",DI_전체데이터!$AN390,NA())</f>
        <v>-1.7470265395424729</v>
      </c>
      <c r="B389" s="80">
        <f>IF(DI_전체데이터!$AR390="A. 총체적과장형",DI_전체데이터!$Z390,NA())</f>
        <v>2.666666666666667</v>
      </c>
      <c r="C389" s="80" t="e">
        <f>IF(DI_전체데이터!$AR390="B. 외부미화형",DI_전체데이터!$AN390,NA())</f>
        <v>#N/A</v>
      </c>
      <c r="D389" s="80" t="e">
        <f>IF(DI_전체데이터!$AR390="B. 외부미화형",DI_전체데이터!$Z390,NA())</f>
        <v>#N/A</v>
      </c>
      <c r="E389" s="80" t="e">
        <f>IF(DI_전체데이터!$AR390="C. 내부은폐형",DI_전체데이터!$AN390,NA())</f>
        <v>#N/A</v>
      </c>
      <c r="F389" s="80" t="e">
        <f>IF(DI_전체데이터!$AR390="C. 내부은폐형",DI_전체데이터!$Z390,NA())</f>
        <v>#N/A</v>
      </c>
      <c r="G389" s="80" t="e">
        <f>IF(DI_전체데이터!$AR390="D. 균형일치형",DI_전체데이터!$AN390,NA())</f>
        <v>#N/A</v>
      </c>
      <c r="H389" s="80" t="e">
        <f>IF(DI_전체데이터!$AR390="D. 균형일치형",DI_전체데이터!$Z390,NA())</f>
        <v>#N/A</v>
      </c>
      <c r="I389" s="80" t="e">
        <f>IF(DI_전체데이터!$AR390="E. 총체적과소형",DI_전체데이터!$AN390,NA())</f>
        <v>#N/A</v>
      </c>
      <c r="J389" s="80" t="e">
        <f>IF(DI_전체데이터!$AR390="E. 총체적과소형",DI_전체데이터!$Z390,NA())</f>
        <v>#N/A</v>
      </c>
      <c r="K389" s="80" t="e">
        <f>IF(DI_전체데이터!$AR390="F. ESG미성숙",DI_전체데이터!$AN390,NA())</f>
        <v>#N/A</v>
      </c>
      <c r="L389" s="80" t="e">
        <f>IF(DI_전체데이터!$AR390="F. ESG미성숙",DI_전체데이터!$Z390,NA())</f>
        <v>#N/A</v>
      </c>
    </row>
    <row r="390" spans="1:12" x14ac:dyDescent="0.3">
      <c r="A390" s="80">
        <f>IF(DI_전체데이터!$AR391="A. 총체적과장형",DI_전체데이터!$AN391,NA())</f>
        <v>-5.7516545262916248</v>
      </c>
      <c r="B390" s="80">
        <f>IF(DI_전체데이터!$AR391="A. 총체적과장형",DI_전체데이터!$Z391,NA())</f>
        <v>0</v>
      </c>
      <c r="C390" s="80" t="e">
        <f>IF(DI_전체데이터!$AR391="B. 외부미화형",DI_전체데이터!$AN391,NA())</f>
        <v>#N/A</v>
      </c>
      <c r="D390" s="80" t="e">
        <f>IF(DI_전체데이터!$AR391="B. 외부미화형",DI_전체데이터!$Z391,NA())</f>
        <v>#N/A</v>
      </c>
      <c r="E390" s="80" t="e">
        <f>IF(DI_전체데이터!$AR391="C. 내부은폐형",DI_전체데이터!$AN391,NA())</f>
        <v>#N/A</v>
      </c>
      <c r="F390" s="80" t="e">
        <f>IF(DI_전체데이터!$AR391="C. 내부은폐형",DI_전체데이터!$Z391,NA())</f>
        <v>#N/A</v>
      </c>
      <c r="G390" s="80" t="e">
        <f>IF(DI_전체데이터!$AR391="D. 균형일치형",DI_전체데이터!$AN391,NA())</f>
        <v>#N/A</v>
      </c>
      <c r="H390" s="80" t="e">
        <f>IF(DI_전체데이터!$AR391="D. 균형일치형",DI_전체데이터!$Z391,NA())</f>
        <v>#N/A</v>
      </c>
      <c r="I390" s="80" t="e">
        <f>IF(DI_전체데이터!$AR391="E. 총체적과소형",DI_전체데이터!$AN391,NA())</f>
        <v>#N/A</v>
      </c>
      <c r="J390" s="80" t="e">
        <f>IF(DI_전체데이터!$AR391="E. 총체적과소형",DI_전체데이터!$Z391,NA())</f>
        <v>#N/A</v>
      </c>
      <c r="K390" s="80" t="e">
        <f>IF(DI_전체데이터!$AR391="F. ESG미성숙",DI_전체데이터!$AN391,NA())</f>
        <v>#N/A</v>
      </c>
      <c r="L390" s="80" t="e">
        <f>IF(DI_전체데이터!$AR391="F. ESG미성숙",DI_전체데이터!$Z391,NA())</f>
        <v>#N/A</v>
      </c>
    </row>
    <row r="391" spans="1:12" x14ac:dyDescent="0.3">
      <c r="A391" s="80">
        <f>IF(DI_전체데이터!$AR392="A. 총체적과장형",DI_전체데이터!$AN392,NA())</f>
        <v>-2.1033865598547226</v>
      </c>
      <c r="B391" s="80">
        <f>IF(DI_전체데이터!$AR392="A. 총체적과장형",DI_전체데이터!$Z392,NA())</f>
        <v>2.5</v>
      </c>
      <c r="C391" s="80" t="e">
        <f>IF(DI_전체데이터!$AR392="B. 외부미화형",DI_전체데이터!$AN392,NA())</f>
        <v>#N/A</v>
      </c>
      <c r="D391" s="80" t="e">
        <f>IF(DI_전체데이터!$AR392="B. 외부미화형",DI_전체데이터!$Z392,NA())</f>
        <v>#N/A</v>
      </c>
      <c r="E391" s="80" t="e">
        <f>IF(DI_전체데이터!$AR392="C. 내부은폐형",DI_전체데이터!$AN392,NA())</f>
        <v>#N/A</v>
      </c>
      <c r="F391" s="80" t="e">
        <f>IF(DI_전체데이터!$AR392="C. 내부은폐형",DI_전체데이터!$Z392,NA())</f>
        <v>#N/A</v>
      </c>
      <c r="G391" s="80" t="e">
        <f>IF(DI_전체데이터!$AR392="D. 균형일치형",DI_전체데이터!$AN392,NA())</f>
        <v>#N/A</v>
      </c>
      <c r="H391" s="80" t="e">
        <f>IF(DI_전체데이터!$AR392="D. 균형일치형",DI_전체데이터!$Z392,NA())</f>
        <v>#N/A</v>
      </c>
      <c r="I391" s="80" t="e">
        <f>IF(DI_전체데이터!$AR392="E. 총체적과소형",DI_전체데이터!$AN392,NA())</f>
        <v>#N/A</v>
      </c>
      <c r="J391" s="80" t="e">
        <f>IF(DI_전체데이터!$AR392="E. 총체적과소형",DI_전체데이터!$Z392,NA())</f>
        <v>#N/A</v>
      </c>
      <c r="K391" s="80" t="e">
        <f>IF(DI_전체데이터!$AR392="F. ESG미성숙",DI_전체데이터!$AN392,NA())</f>
        <v>#N/A</v>
      </c>
      <c r="L391" s="80" t="e">
        <f>IF(DI_전체데이터!$AR392="F. ESG미성숙",DI_전체데이터!$Z392,NA())</f>
        <v>#N/A</v>
      </c>
    </row>
    <row r="392" spans="1:12" x14ac:dyDescent="0.3">
      <c r="A392" s="80">
        <f>IF(DI_전체데이터!$AR393="A. 총체적과장형",DI_전체데이터!$AN393,NA())</f>
        <v>-0.64407937327996156</v>
      </c>
      <c r="B392" s="80">
        <f>IF(DI_전체데이터!$AR393="A. 총체적과장형",DI_전체데이터!$Z393,NA())</f>
        <v>3.5</v>
      </c>
      <c r="C392" s="80" t="e">
        <f>IF(DI_전체데이터!$AR393="B. 외부미화형",DI_전체데이터!$AN393,NA())</f>
        <v>#N/A</v>
      </c>
      <c r="D392" s="80" t="e">
        <f>IF(DI_전체데이터!$AR393="B. 외부미화형",DI_전체데이터!$Z393,NA())</f>
        <v>#N/A</v>
      </c>
      <c r="E392" s="80" t="e">
        <f>IF(DI_전체데이터!$AR393="C. 내부은폐형",DI_전체데이터!$AN393,NA())</f>
        <v>#N/A</v>
      </c>
      <c r="F392" s="80" t="e">
        <f>IF(DI_전체데이터!$AR393="C. 내부은폐형",DI_전체데이터!$Z393,NA())</f>
        <v>#N/A</v>
      </c>
      <c r="G392" s="80" t="e">
        <f>IF(DI_전체데이터!$AR393="D. 균형일치형",DI_전체데이터!$AN393,NA())</f>
        <v>#N/A</v>
      </c>
      <c r="H392" s="80" t="e">
        <f>IF(DI_전체데이터!$AR393="D. 균형일치형",DI_전체데이터!$Z393,NA())</f>
        <v>#N/A</v>
      </c>
      <c r="I392" s="80" t="e">
        <f>IF(DI_전체데이터!$AR393="E. 총체적과소형",DI_전체데이터!$AN393,NA())</f>
        <v>#N/A</v>
      </c>
      <c r="J392" s="80" t="e">
        <f>IF(DI_전체데이터!$AR393="E. 총체적과소형",DI_전체데이터!$Z393,NA())</f>
        <v>#N/A</v>
      </c>
      <c r="K392" s="80" t="e">
        <f>IF(DI_전체데이터!$AR393="F. ESG미성숙",DI_전체데이터!$AN393,NA())</f>
        <v>#N/A</v>
      </c>
      <c r="L392" s="80" t="e">
        <f>IF(DI_전체데이터!$AR393="F. ESG미성숙",DI_전체데이터!$Z393,NA())</f>
        <v>#N/A</v>
      </c>
    </row>
    <row r="393" spans="1:12" x14ac:dyDescent="0.3">
      <c r="A393" s="80" t="e">
        <f>IF(DI_전체데이터!$AR394="A. 총체적과장형",DI_전체데이터!$AN394,NA())</f>
        <v>#N/A</v>
      </c>
      <c r="B393" s="80" t="e">
        <f>IF(DI_전체데이터!$AR394="A. 총체적과장형",DI_전체데이터!$Z394,NA())</f>
        <v>#N/A</v>
      </c>
      <c r="C393" s="80" t="e">
        <f>IF(DI_전체데이터!$AR394="B. 외부미화형",DI_전체데이터!$AN394,NA())</f>
        <v>#N/A</v>
      </c>
      <c r="D393" s="80" t="e">
        <f>IF(DI_전체데이터!$AR394="B. 외부미화형",DI_전체데이터!$Z394,NA())</f>
        <v>#N/A</v>
      </c>
      <c r="E393" s="80" t="e">
        <f>IF(DI_전체데이터!$AR394="C. 내부은폐형",DI_전체데이터!$AN394,NA())</f>
        <v>#N/A</v>
      </c>
      <c r="F393" s="80" t="e">
        <f>IF(DI_전체데이터!$AR394="C. 내부은폐형",DI_전체데이터!$Z394,NA())</f>
        <v>#N/A</v>
      </c>
      <c r="G393" s="80">
        <f>IF(DI_전체데이터!$AR394="D. 균형일치형",DI_전체데이터!$AN394,NA())</f>
        <v>8.5574220007418877E-2</v>
      </c>
      <c r="H393" s="80">
        <f>IF(DI_전체데이터!$AR394="D. 균형일치형",DI_전체데이터!$Z394,NA())</f>
        <v>4</v>
      </c>
      <c r="I393" s="80" t="e">
        <f>IF(DI_전체데이터!$AR394="E. 총체적과소형",DI_전체데이터!$AN394,NA())</f>
        <v>#N/A</v>
      </c>
      <c r="J393" s="80" t="e">
        <f>IF(DI_전체데이터!$AR394="E. 총체적과소형",DI_전체데이터!$Z394,NA())</f>
        <v>#N/A</v>
      </c>
      <c r="K393" s="80" t="e">
        <f>IF(DI_전체데이터!$AR394="F. ESG미성숙",DI_전체데이터!$AN394,NA())</f>
        <v>#N/A</v>
      </c>
      <c r="L393" s="80" t="e">
        <f>IF(DI_전체데이터!$AR394="F. ESG미성숙",DI_전체데이터!$Z394,NA())</f>
        <v>#N/A</v>
      </c>
    </row>
    <row r="394" spans="1:12" x14ac:dyDescent="0.3">
      <c r="A394" s="80">
        <f>IF(DI_전체데이터!$AR395="A. 총체적과장형",DI_전체데이터!$AN395,NA())</f>
        <v>-5.492004412642296</v>
      </c>
      <c r="B394" s="80">
        <f>IF(DI_전체데이터!$AR395="A. 총체적과장형",DI_전체데이터!$Z395,NA())</f>
        <v>0</v>
      </c>
      <c r="C394" s="80" t="e">
        <f>IF(DI_전체데이터!$AR395="B. 외부미화형",DI_전체데이터!$AN395,NA())</f>
        <v>#N/A</v>
      </c>
      <c r="D394" s="80" t="e">
        <f>IF(DI_전체데이터!$AR395="B. 외부미화형",DI_전체데이터!$Z395,NA())</f>
        <v>#N/A</v>
      </c>
      <c r="E394" s="80" t="e">
        <f>IF(DI_전체데이터!$AR395="C. 내부은폐형",DI_전체데이터!$AN395,NA())</f>
        <v>#N/A</v>
      </c>
      <c r="F394" s="80" t="e">
        <f>IF(DI_전체데이터!$AR395="C. 내부은폐형",DI_전체데이터!$Z395,NA())</f>
        <v>#N/A</v>
      </c>
      <c r="G394" s="80" t="e">
        <f>IF(DI_전체데이터!$AR395="D. 균형일치형",DI_전체데이터!$AN395,NA())</f>
        <v>#N/A</v>
      </c>
      <c r="H394" s="80" t="e">
        <f>IF(DI_전체데이터!$AR395="D. 균형일치형",DI_전체데이터!$Z395,NA())</f>
        <v>#N/A</v>
      </c>
      <c r="I394" s="80" t="e">
        <f>IF(DI_전체데이터!$AR395="E. 총체적과소형",DI_전체데이터!$AN395,NA())</f>
        <v>#N/A</v>
      </c>
      <c r="J394" s="80" t="e">
        <f>IF(DI_전체데이터!$AR395="E. 총체적과소형",DI_전체데이터!$Z395,NA())</f>
        <v>#N/A</v>
      </c>
      <c r="K394" s="80" t="e">
        <f>IF(DI_전체데이터!$AR395="F. ESG미성숙",DI_전체데이터!$AN395,NA())</f>
        <v>#N/A</v>
      </c>
      <c r="L394" s="80" t="e">
        <f>IF(DI_전체데이터!$AR395="F. ESG미성숙",DI_전체데이터!$Z395,NA())</f>
        <v>#N/A</v>
      </c>
    </row>
    <row r="395" spans="1:12" x14ac:dyDescent="0.3">
      <c r="A395" s="80">
        <f>IF(DI_전체데이터!$AR396="A. 총체적과장형",DI_전체데이터!$AN396,NA())</f>
        <v>-5.492004412642296</v>
      </c>
      <c r="B395" s="80">
        <f>IF(DI_전체데이터!$AR396="A. 총체적과장형",DI_전체데이터!$Z396,NA())</f>
        <v>0</v>
      </c>
      <c r="C395" s="80" t="e">
        <f>IF(DI_전체데이터!$AR396="B. 외부미화형",DI_전체데이터!$AN396,NA())</f>
        <v>#N/A</v>
      </c>
      <c r="D395" s="80" t="e">
        <f>IF(DI_전체데이터!$AR396="B. 외부미화형",DI_전체데이터!$Z396,NA())</f>
        <v>#N/A</v>
      </c>
      <c r="E395" s="80" t="e">
        <f>IF(DI_전체데이터!$AR396="C. 내부은폐형",DI_전체데이터!$AN396,NA())</f>
        <v>#N/A</v>
      </c>
      <c r="F395" s="80" t="e">
        <f>IF(DI_전체데이터!$AR396="C. 내부은폐형",DI_전체데이터!$Z396,NA())</f>
        <v>#N/A</v>
      </c>
      <c r="G395" s="80" t="e">
        <f>IF(DI_전체데이터!$AR396="D. 균형일치형",DI_전체데이터!$AN396,NA())</f>
        <v>#N/A</v>
      </c>
      <c r="H395" s="80" t="e">
        <f>IF(DI_전체데이터!$AR396="D. 균형일치형",DI_전체데이터!$Z396,NA())</f>
        <v>#N/A</v>
      </c>
      <c r="I395" s="80" t="e">
        <f>IF(DI_전체데이터!$AR396="E. 총체적과소형",DI_전체데이터!$AN396,NA())</f>
        <v>#N/A</v>
      </c>
      <c r="J395" s="80" t="e">
        <f>IF(DI_전체데이터!$AR396="E. 총체적과소형",DI_전체데이터!$Z396,NA())</f>
        <v>#N/A</v>
      </c>
      <c r="K395" s="80" t="e">
        <f>IF(DI_전체데이터!$AR396="F. ESG미성숙",DI_전체데이터!$AN396,NA())</f>
        <v>#N/A</v>
      </c>
      <c r="L395" s="80" t="e">
        <f>IF(DI_전체데이터!$AR396="F. ESG미성숙",DI_전체데이터!$Z396,NA())</f>
        <v>#N/A</v>
      </c>
    </row>
    <row r="396" spans="1:12" x14ac:dyDescent="0.3">
      <c r="A396" s="80" t="e">
        <f>IF(DI_전체데이터!$AR397="A. 총체적과장형",DI_전체데이터!$AN397,NA())</f>
        <v>#N/A</v>
      </c>
      <c r="B396" s="80" t="e">
        <f>IF(DI_전체데이터!$AR397="A. 총체적과장형",DI_전체데이터!$Z397,NA())</f>
        <v>#N/A</v>
      </c>
      <c r="C396" s="80">
        <f>IF(DI_전체데이터!$AR397="B. 외부미화형",DI_전체데이터!$AN397,NA())</f>
        <v>0.83166006251500046</v>
      </c>
      <c r="D396" s="80">
        <f>IF(DI_전체데이터!$AR397="B. 외부미화형",DI_전체데이터!$Z397,NA())</f>
        <v>4.333333333333333</v>
      </c>
      <c r="E396" s="80" t="e">
        <f>IF(DI_전체데이터!$AR397="C. 내부은폐형",DI_전체데이터!$AN397,NA())</f>
        <v>#N/A</v>
      </c>
      <c r="F396" s="80" t="e">
        <f>IF(DI_전체데이터!$AR397="C. 내부은폐형",DI_전체데이터!$Z397,NA())</f>
        <v>#N/A</v>
      </c>
      <c r="G396" s="80" t="e">
        <f>IF(DI_전체데이터!$AR397="D. 균형일치형",DI_전체데이터!$AN397,NA())</f>
        <v>#N/A</v>
      </c>
      <c r="H396" s="80" t="e">
        <f>IF(DI_전체데이터!$AR397="D. 균형일치형",DI_전체데이터!$Z397,NA())</f>
        <v>#N/A</v>
      </c>
      <c r="I396" s="80" t="e">
        <f>IF(DI_전체데이터!$AR397="E. 총체적과소형",DI_전체데이터!$AN397,NA())</f>
        <v>#N/A</v>
      </c>
      <c r="J396" s="80" t="e">
        <f>IF(DI_전체데이터!$AR397="E. 총체적과소형",DI_전체데이터!$Z397,NA())</f>
        <v>#N/A</v>
      </c>
      <c r="K396" s="80" t="e">
        <f>IF(DI_전체데이터!$AR397="F. ESG미성숙",DI_전체데이터!$AN397,NA())</f>
        <v>#N/A</v>
      </c>
      <c r="L396" s="80" t="e">
        <f>IF(DI_전체데이터!$AR397="F. ESG미성숙",DI_전체데이터!$Z397,NA())</f>
        <v>#N/A</v>
      </c>
    </row>
    <row r="397" spans="1:12" x14ac:dyDescent="0.3">
      <c r="A397" s="80">
        <f>IF(DI_전체데이터!$AR398="A. 총체적과장형",DI_전체데이터!$AN398,NA())</f>
        <v>-1.1140828529180138</v>
      </c>
      <c r="B397" s="80">
        <f>IF(DI_전체데이터!$AR398="A. 총체적과장형",DI_전체데이터!$Z398,NA())</f>
        <v>3</v>
      </c>
      <c r="C397" s="80" t="e">
        <f>IF(DI_전체데이터!$AR398="B. 외부미화형",DI_전체데이터!$AN398,NA())</f>
        <v>#N/A</v>
      </c>
      <c r="D397" s="80" t="e">
        <f>IF(DI_전체데이터!$AR398="B. 외부미화형",DI_전체데이터!$Z398,NA())</f>
        <v>#N/A</v>
      </c>
      <c r="E397" s="80" t="e">
        <f>IF(DI_전체데이터!$AR398="C. 내부은폐형",DI_전체데이터!$AN398,NA())</f>
        <v>#N/A</v>
      </c>
      <c r="F397" s="80" t="e">
        <f>IF(DI_전체데이터!$AR398="C. 내부은폐형",DI_전체데이터!$Z398,NA())</f>
        <v>#N/A</v>
      </c>
      <c r="G397" s="80" t="e">
        <f>IF(DI_전체데이터!$AR398="D. 균형일치형",DI_전체데이터!$AN398,NA())</f>
        <v>#N/A</v>
      </c>
      <c r="H397" s="80" t="e">
        <f>IF(DI_전체데이터!$AR398="D. 균형일치형",DI_전체데이터!$Z398,NA())</f>
        <v>#N/A</v>
      </c>
      <c r="I397" s="80" t="e">
        <f>IF(DI_전체데이터!$AR398="E. 총체적과소형",DI_전체데이터!$AN398,NA())</f>
        <v>#N/A</v>
      </c>
      <c r="J397" s="80" t="e">
        <f>IF(DI_전체데이터!$AR398="E. 총체적과소형",DI_전체데이터!$Z398,NA())</f>
        <v>#N/A</v>
      </c>
      <c r="K397" s="80" t="e">
        <f>IF(DI_전체데이터!$AR398="F. ESG미성숙",DI_전체데이터!$AN398,NA())</f>
        <v>#N/A</v>
      </c>
      <c r="L397" s="80" t="e">
        <f>IF(DI_전체데이터!$AR398="F. ESG미성숙",DI_전체데이터!$Z398,NA())</f>
        <v>#N/A</v>
      </c>
    </row>
    <row r="398" spans="1:12" x14ac:dyDescent="0.3">
      <c r="A398" s="80" t="e">
        <f>IF(DI_전체데이터!$AR399="A. 총체적과장형",DI_전체데이터!$AN399,NA())</f>
        <v>#N/A</v>
      </c>
      <c r="B398" s="80" t="e">
        <f>IF(DI_전체데이터!$AR399="A. 총체적과장형",DI_전체데이터!$Z399,NA())</f>
        <v>#N/A</v>
      </c>
      <c r="C398" s="80">
        <f>IF(DI_전체데이터!$AR399="B. 외부미화형",DI_전체데이터!$AN399,NA())</f>
        <v>0.66314770232653764</v>
      </c>
      <c r="D398" s="80">
        <f>IF(DI_전체데이터!$AR399="B. 외부미화형",DI_전체데이터!$Z399,NA())</f>
        <v>3.7058823529411771</v>
      </c>
      <c r="E398" s="80" t="e">
        <f>IF(DI_전체데이터!$AR399="C. 내부은폐형",DI_전체데이터!$AN399,NA())</f>
        <v>#N/A</v>
      </c>
      <c r="F398" s="80" t="e">
        <f>IF(DI_전체데이터!$AR399="C. 내부은폐형",DI_전체데이터!$Z399,NA())</f>
        <v>#N/A</v>
      </c>
      <c r="G398" s="80" t="e">
        <f>IF(DI_전체데이터!$AR399="D. 균형일치형",DI_전체데이터!$AN399,NA())</f>
        <v>#N/A</v>
      </c>
      <c r="H398" s="80" t="e">
        <f>IF(DI_전체데이터!$AR399="D. 균형일치형",DI_전체데이터!$Z399,NA())</f>
        <v>#N/A</v>
      </c>
      <c r="I398" s="80" t="e">
        <f>IF(DI_전체데이터!$AR399="E. 총체적과소형",DI_전체데이터!$AN399,NA())</f>
        <v>#N/A</v>
      </c>
      <c r="J398" s="80" t="e">
        <f>IF(DI_전체데이터!$AR399="E. 총체적과소형",DI_전체데이터!$Z399,NA())</f>
        <v>#N/A</v>
      </c>
      <c r="K398" s="80" t="e">
        <f>IF(DI_전체데이터!$AR399="F. ESG미성숙",DI_전체데이터!$AN399,NA())</f>
        <v>#N/A</v>
      </c>
      <c r="L398" s="80" t="e">
        <f>IF(DI_전체데이터!$AR399="F. ESG미성숙",DI_전체데이터!$Z399,NA())</f>
        <v>#N/A</v>
      </c>
    </row>
    <row r="399" spans="1:12" x14ac:dyDescent="0.3">
      <c r="A399" s="80">
        <f>IF(DI_전체데이터!$AR400="A. 총체적과장형",DI_전체데이터!$AN400,NA())</f>
        <v>-0.71065787612531062</v>
      </c>
      <c r="B399" s="80">
        <f>IF(DI_전체데이터!$AR400="A. 총체적과장형",DI_전체데이터!$Z400,NA())</f>
        <v>3.4285714285714279</v>
      </c>
      <c r="C399" s="80" t="e">
        <f>IF(DI_전체데이터!$AR400="B. 외부미화형",DI_전체데이터!$AN400,NA())</f>
        <v>#N/A</v>
      </c>
      <c r="D399" s="80" t="e">
        <f>IF(DI_전체데이터!$AR400="B. 외부미화형",DI_전체데이터!$Z400,NA())</f>
        <v>#N/A</v>
      </c>
      <c r="E399" s="80" t="e">
        <f>IF(DI_전체데이터!$AR400="C. 내부은폐형",DI_전체데이터!$AN400,NA())</f>
        <v>#N/A</v>
      </c>
      <c r="F399" s="80" t="e">
        <f>IF(DI_전체데이터!$AR400="C. 내부은폐형",DI_전체데이터!$Z400,NA())</f>
        <v>#N/A</v>
      </c>
      <c r="G399" s="80" t="e">
        <f>IF(DI_전체데이터!$AR400="D. 균형일치형",DI_전체데이터!$AN400,NA())</f>
        <v>#N/A</v>
      </c>
      <c r="H399" s="80" t="e">
        <f>IF(DI_전체데이터!$AR400="D. 균형일치형",DI_전체데이터!$Z400,NA())</f>
        <v>#N/A</v>
      </c>
      <c r="I399" s="80" t="e">
        <f>IF(DI_전체데이터!$AR400="E. 총체적과소형",DI_전체데이터!$AN400,NA())</f>
        <v>#N/A</v>
      </c>
      <c r="J399" s="80" t="e">
        <f>IF(DI_전체데이터!$AR400="E. 총체적과소형",DI_전체데이터!$Z400,NA())</f>
        <v>#N/A</v>
      </c>
      <c r="K399" s="80" t="e">
        <f>IF(DI_전체데이터!$AR400="F. ESG미성숙",DI_전체데이터!$AN400,NA())</f>
        <v>#N/A</v>
      </c>
      <c r="L399" s="80" t="e">
        <f>IF(DI_전체데이터!$AR400="F. ESG미성숙",DI_전체데이터!$Z400,NA())</f>
        <v>#N/A</v>
      </c>
    </row>
    <row r="400" spans="1:12" x14ac:dyDescent="0.3">
      <c r="A400" s="80" t="e">
        <f>IF(DI_전체데이터!$AR401="A. 총체적과장형",DI_전체데이터!$AN401,NA())</f>
        <v>#N/A</v>
      </c>
      <c r="B400" s="80" t="e">
        <f>IF(DI_전체데이터!$AR401="A. 총체적과장형",DI_전체데이터!$Z401,NA())</f>
        <v>#N/A</v>
      </c>
      <c r="C400" s="80" t="e">
        <f>IF(DI_전체데이터!$AR401="B. 외부미화형",DI_전체데이터!$AN401,NA())</f>
        <v>#N/A</v>
      </c>
      <c r="D400" s="80" t="e">
        <f>IF(DI_전체데이터!$AR401="B. 외부미화형",DI_전체데이터!$Z401,NA())</f>
        <v>#N/A</v>
      </c>
      <c r="E400" s="80" t="e">
        <f>IF(DI_전체데이터!$AR401="C. 내부은폐형",DI_전체데이터!$AN401,NA())</f>
        <v>#N/A</v>
      </c>
      <c r="F400" s="80" t="e">
        <f>IF(DI_전체데이터!$AR401="C. 내부은폐형",DI_전체데이터!$Z401,NA())</f>
        <v>#N/A</v>
      </c>
      <c r="G400" s="80">
        <f>IF(DI_전체데이터!$AR401="D. 균형일치형",DI_전체데이터!$AN401,NA())</f>
        <v>0.13860375419037707</v>
      </c>
      <c r="H400" s="80">
        <f>IF(DI_전체데이터!$AR401="D. 균형일치형",DI_전체데이터!$Z401,NA())</f>
        <v>3.6</v>
      </c>
      <c r="I400" s="80" t="e">
        <f>IF(DI_전체데이터!$AR401="E. 총체적과소형",DI_전체데이터!$AN401,NA())</f>
        <v>#N/A</v>
      </c>
      <c r="J400" s="80" t="e">
        <f>IF(DI_전체데이터!$AR401="E. 총체적과소형",DI_전체데이터!$Z401,NA())</f>
        <v>#N/A</v>
      </c>
      <c r="K400" s="80" t="e">
        <f>IF(DI_전체데이터!$AR401="F. ESG미성숙",DI_전체데이터!$AN401,NA())</f>
        <v>#N/A</v>
      </c>
      <c r="L400" s="80" t="e">
        <f>IF(DI_전체데이터!$AR401="F. ESG미성숙",DI_전체데이터!$Z401,NA())</f>
        <v>#N/A</v>
      </c>
    </row>
    <row r="401" spans="1:12" x14ac:dyDescent="0.3">
      <c r="A401" s="80">
        <f>IF(DI_전체데이터!$AR402="A. 총체적과장형",DI_전체데이터!$AN402,NA())</f>
        <v>-1.7329172459497437</v>
      </c>
      <c r="B401" s="80">
        <f>IF(DI_전체데이터!$AR402="A. 총체적과장형",DI_전체데이터!$Z402,NA())</f>
        <v>3.2222222222222219</v>
      </c>
      <c r="C401" s="80" t="e">
        <f>IF(DI_전체데이터!$AR402="B. 외부미화형",DI_전체데이터!$AN402,NA())</f>
        <v>#N/A</v>
      </c>
      <c r="D401" s="80" t="e">
        <f>IF(DI_전체데이터!$AR402="B. 외부미화형",DI_전체데이터!$Z402,NA())</f>
        <v>#N/A</v>
      </c>
      <c r="E401" s="80" t="e">
        <f>IF(DI_전체데이터!$AR402="C. 내부은폐형",DI_전체데이터!$AN402,NA())</f>
        <v>#N/A</v>
      </c>
      <c r="F401" s="80" t="e">
        <f>IF(DI_전체데이터!$AR402="C. 내부은폐형",DI_전체데이터!$Z402,NA())</f>
        <v>#N/A</v>
      </c>
      <c r="G401" s="80" t="e">
        <f>IF(DI_전체데이터!$AR402="D. 균형일치형",DI_전체데이터!$AN402,NA())</f>
        <v>#N/A</v>
      </c>
      <c r="H401" s="80" t="e">
        <f>IF(DI_전체데이터!$AR402="D. 균형일치형",DI_전체데이터!$Z402,NA())</f>
        <v>#N/A</v>
      </c>
      <c r="I401" s="80" t="e">
        <f>IF(DI_전체데이터!$AR402="E. 총체적과소형",DI_전체데이터!$AN402,NA())</f>
        <v>#N/A</v>
      </c>
      <c r="J401" s="80" t="e">
        <f>IF(DI_전체데이터!$AR402="E. 총체적과소형",DI_전체데이터!$Z402,NA())</f>
        <v>#N/A</v>
      </c>
      <c r="K401" s="80" t="e">
        <f>IF(DI_전체데이터!$AR402="F. ESG미성숙",DI_전체데이터!$AN402,NA())</f>
        <v>#N/A</v>
      </c>
      <c r="L401" s="80" t="e">
        <f>IF(DI_전체데이터!$AR402="F. ESG미성숙",DI_전체데이터!$Z402,NA())</f>
        <v>#N/A</v>
      </c>
    </row>
    <row r="402" spans="1:12" x14ac:dyDescent="0.3">
      <c r="A402" s="80">
        <f>IF(DI_전체데이터!$AR403="A. 총체적과장형",DI_전체데이터!$AN403,NA())</f>
        <v>-0.30480681348217908</v>
      </c>
      <c r="B402" s="80">
        <f>IF(DI_전체데이터!$AR403="A. 총체적과장형",DI_전체데이터!$Z403,NA())</f>
        <v>3.5333333333333332</v>
      </c>
      <c r="C402" s="80" t="e">
        <f>IF(DI_전체데이터!$AR403="B. 외부미화형",DI_전체데이터!$AN403,NA())</f>
        <v>#N/A</v>
      </c>
      <c r="D402" s="80" t="e">
        <f>IF(DI_전체데이터!$AR403="B. 외부미화형",DI_전체데이터!$Z403,NA())</f>
        <v>#N/A</v>
      </c>
      <c r="E402" s="80" t="e">
        <f>IF(DI_전체데이터!$AR403="C. 내부은폐형",DI_전체데이터!$AN403,NA())</f>
        <v>#N/A</v>
      </c>
      <c r="F402" s="80" t="e">
        <f>IF(DI_전체데이터!$AR403="C. 내부은폐형",DI_전체데이터!$Z403,NA())</f>
        <v>#N/A</v>
      </c>
      <c r="G402" s="80" t="e">
        <f>IF(DI_전체데이터!$AR403="D. 균형일치형",DI_전체데이터!$AN403,NA())</f>
        <v>#N/A</v>
      </c>
      <c r="H402" s="80" t="e">
        <f>IF(DI_전체데이터!$AR403="D. 균형일치형",DI_전체데이터!$Z403,NA())</f>
        <v>#N/A</v>
      </c>
      <c r="I402" s="80" t="e">
        <f>IF(DI_전체데이터!$AR403="E. 총체적과소형",DI_전체데이터!$AN403,NA())</f>
        <v>#N/A</v>
      </c>
      <c r="J402" s="80" t="e">
        <f>IF(DI_전체데이터!$AR403="E. 총체적과소형",DI_전체데이터!$Z403,NA())</f>
        <v>#N/A</v>
      </c>
      <c r="K402" s="80" t="e">
        <f>IF(DI_전체데이터!$AR403="F. ESG미성숙",DI_전체데이터!$AN403,NA())</f>
        <v>#N/A</v>
      </c>
      <c r="L402" s="80" t="e">
        <f>IF(DI_전체데이터!$AR403="F. ESG미성숙",DI_전체데이터!$Z403,NA())</f>
        <v>#N/A</v>
      </c>
    </row>
    <row r="403" spans="1:12" x14ac:dyDescent="0.3">
      <c r="A403" s="80">
        <f>IF(DI_전체데이터!$AR404="A. 총체적과장형",DI_전체데이터!$AN404,NA())</f>
        <v>-0.69512402741514212</v>
      </c>
      <c r="B403" s="80">
        <f>IF(DI_전체데이터!$AR404="A. 총체적과장형",DI_전체데이터!$Z404,NA())</f>
        <v>3.454545454545455</v>
      </c>
      <c r="C403" s="80" t="e">
        <f>IF(DI_전체데이터!$AR404="B. 외부미화형",DI_전체데이터!$AN404,NA())</f>
        <v>#N/A</v>
      </c>
      <c r="D403" s="80" t="e">
        <f>IF(DI_전체데이터!$AR404="B. 외부미화형",DI_전체데이터!$Z404,NA())</f>
        <v>#N/A</v>
      </c>
      <c r="E403" s="80" t="e">
        <f>IF(DI_전체데이터!$AR404="C. 내부은폐형",DI_전체데이터!$AN404,NA())</f>
        <v>#N/A</v>
      </c>
      <c r="F403" s="80" t="e">
        <f>IF(DI_전체데이터!$AR404="C. 내부은폐형",DI_전체데이터!$Z404,NA())</f>
        <v>#N/A</v>
      </c>
      <c r="G403" s="80" t="e">
        <f>IF(DI_전체데이터!$AR404="D. 균형일치형",DI_전체데이터!$AN404,NA())</f>
        <v>#N/A</v>
      </c>
      <c r="H403" s="80" t="e">
        <f>IF(DI_전체데이터!$AR404="D. 균형일치형",DI_전체데이터!$Z404,NA())</f>
        <v>#N/A</v>
      </c>
      <c r="I403" s="80" t="e">
        <f>IF(DI_전체데이터!$AR404="E. 총체적과소형",DI_전체데이터!$AN404,NA())</f>
        <v>#N/A</v>
      </c>
      <c r="J403" s="80" t="e">
        <f>IF(DI_전체데이터!$AR404="E. 총체적과소형",DI_전체데이터!$Z404,NA())</f>
        <v>#N/A</v>
      </c>
      <c r="K403" s="80" t="e">
        <f>IF(DI_전체데이터!$AR404="F. ESG미성숙",DI_전체데이터!$AN404,NA())</f>
        <v>#N/A</v>
      </c>
      <c r="L403" s="80" t="e">
        <f>IF(DI_전체데이터!$AR404="F. ESG미성숙",DI_전체데이터!$Z404,NA())</f>
        <v>#N/A</v>
      </c>
    </row>
    <row r="404" spans="1:12" x14ac:dyDescent="0.3">
      <c r="A404" s="80" t="e">
        <f>IF(DI_전체데이터!$AR405="A. 총체적과장형",DI_전체데이터!$AN405,NA())</f>
        <v>#N/A</v>
      </c>
      <c r="B404" s="80" t="e">
        <f>IF(DI_전체데이터!$AR405="A. 총체적과장형",DI_전체데이터!$Z405,NA())</f>
        <v>#N/A</v>
      </c>
      <c r="C404" s="80">
        <f>IF(DI_전체데이터!$AR405="B. 외부미화형",DI_전체데이터!$AN405,NA())</f>
        <v>0.65597402081435197</v>
      </c>
      <c r="D404" s="80">
        <f>IF(DI_전체데이터!$AR405="B. 외부미화형",DI_전체데이터!$Z405,NA())</f>
        <v>3.7272727272727271</v>
      </c>
      <c r="E404" s="80" t="e">
        <f>IF(DI_전체데이터!$AR405="C. 내부은폐형",DI_전체데이터!$AN405,NA())</f>
        <v>#N/A</v>
      </c>
      <c r="F404" s="80" t="e">
        <f>IF(DI_전체데이터!$AR405="C. 내부은폐형",DI_전체데이터!$Z405,NA())</f>
        <v>#N/A</v>
      </c>
      <c r="G404" s="80" t="e">
        <f>IF(DI_전체데이터!$AR405="D. 균형일치형",DI_전체데이터!$AN405,NA())</f>
        <v>#N/A</v>
      </c>
      <c r="H404" s="80" t="e">
        <f>IF(DI_전체데이터!$AR405="D. 균형일치형",DI_전체데이터!$Z405,NA())</f>
        <v>#N/A</v>
      </c>
      <c r="I404" s="80" t="e">
        <f>IF(DI_전체데이터!$AR405="E. 총체적과소형",DI_전체데이터!$AN405,NA())</f>
        <v>#N/A</v>
      </c>
      <c r="J404" s="80" t="e">
        <f>IF(DI_전체데이터!$AR405="E. 총체적과소형",DI_전체데이터!$Z405,NA())</f>
        <v>#N/A</v>
      </c>
      <c r="K404" s="80" t="e">
        <f>IF(DI_전체데이터!$AR405="F. ESG미성숙",DI_전체데이터!$AN405,NA())</f>
        <v>#N/A</v>
      </c>
      <c r="L404" s="80" t="e">
        <f>IF(DI_전체데이터!$AR405="F. ESG미성숙",DI_전체데이터!$Z405,NA())</f>
        <v>#N/A</v>
      </c>
    </row>
    <row r="405" spans="1:12" x14ac:dyDescent="0.3">
      <c r="A405" s="80" t="e">
        <f>IF(DI_전체데이터!$AR406="A. 총체적과장형",DI_전체데이터!$AN406,NA())</f>
        <v>#N/A</v>
      </c>
      <c r="B405" s="80" t="e">
        <f>IF(DI_전체데이터!$AR406="A. 총체적과장형",DI_전체데이터!$Z406,NA())</f>
        <v>#N/A</v>
      </c>
      <c r="C405" s="80" t="e">
        <f>IF(DI_전체데이터!$AR406="B. 외부미화형",DI_전체데이터!$AN406,NA())</f>
        <v>#N/A</v>
      </c>
      <c r="D405" s="80" t="e">
        <f>IF(DI_전체데이터!$AR406="B. 외부미화형",DI_전체데이터!$Z406,NA())</f>
        <v>#N/A</v>
      </c>
      <c r="E405" s="80" t="e">
        <f>IF(DI_전체데이터!$AR406="C. 내부은폐형",DI_전체데이터!$AN406,NA())</f>
        <v>#N/A</v>
      </c>
      <c r="F405" s="80" t="e">
        <f>IF(DI_전체데이터!$AR406="C. 내부은폐형",DI_전체데이터!$Z406,NA())</f>
        <v>#N/A</v>
      </c>
      <c r="G405" s="80">
        <f>IF(DI_전체데이터!$AR406="D. 균형일치형",DI_전체데이터!$AN406,NA())</f>
        <v>-0.27940155103684039</v>
      </c>
      <c r="H405" s="80">
        <f>IF(DI_전체데이터!$AR406="D. 균형일치형",DI_전체데이터!$Z406,NA())</f>
        <v>3.5384615384615379</v>
      </c>
      <c r="I405" s="80" t="e">
        <f>IF(DI_전체데이터!$AR406="E. 총체적과소형",DI_전체데이터!$AN406,NA())</f>
        <v>#N/A</v>
      </c>
      <c r="J405" s="80" t="e">
        <f>IF(DI_전체데이터!$AR406="E. 총체적과소형",DI_전체데이터!$Z406,NA())</f>
        <v>#N/A</v>
      </c>
      <c r="K405" s="80" t="e">
        <f>IF(DI_전체데이터!$AR406="F. ESG미성숙",DI_전체데이터!$AN406,NA())</f>
        <v>#N/A</v>
      </c>
      <c r="L405" s="80" t="e">
        <f>IF(DI_전체데이터!$AR406="F. ESG미성숙",DI_전체데이터!$Z406,NA())</f>
        <v>#N/A</v>
      </c>
    </row>
    <row r="406" spans="1:12" x14ac:dyDescent="0.3">
      <c r="A406" s="80">
        <f>IF(DI_전체데이터!$AR407="A. 총체적과장형",DI_전체데이터!$AN407,NA())</f>
        <v>-1.1629882474278566</v>
      </c>
      <c r="B406" s="80">
        <f>IF(DI_전체데이터!$AR407="A. 총체적과장형",DI_전체데이터!$Z407,NA())</f>
        <v>3.307692307692307</v>
      </c>
      <c r="C406" s="80" t="e">
        <f>IF(DI_전체데이터!$AR407="B. 외부미화형",DI_전체데이터!$AN407,NA())</f>
        <v>#N/A</v>
      </c>
      <c r="D406" s="80" t="e">
        <f>IF(DI_전체데이터!$AR407="B. 외부미화형",DI_전체데이터!$Z407,NA())</f>
        <v>#N/A</v>
      </c>
      <c r="E406" s="80" t="e">
        <f>IF(DI_전체데이터!$AR407="C. 내부은폐형",DI_전체데이터!$AN407,NA())</f>
        <v>#N/A</v>
      </c>
      <c r="F406" s="80" t="e">
        <f>IF(DI_전체데이터!$AR407="C. 내부은폐형",DI_전체데이터!$Z407,NA())</f>
        <v>#N/A</v>
      </c>
      <c r="G406" s="80" t="e">
        <f>IF(DI_전체데이터!$AR407="D. 균형일치형",DI_전체데이터!$AN407,NA())</f>
        <v>#N/A</v>
      </c>
      <c r="H406" s="80" t="e">
        <f>IF(DI_전체데이터!$AR407="D. 균형일치형",DI_전체데이터!$Z407,NA())</f>
        <v>#N/A</v>
      </c>
      <c r="I406" s="80" t="e">
        <f>IF(DI_전체데이터!$AR407="E. 총체적과소형",DI_전체데이터!$AN407,NA())</f>
        <v>#N/A</v>
      </c>
      <c r="J406" s="80" t="e">
        <f>IF(DI_전체데이터!$AR407="E. 총체적과소형",DI_전체데이터!$Z407,NA())</f>
        <v>#N/A</v>
      </c>
      <c r="K406" s="80" t="e">
        <f>IF(DI_전체데이터!$AR407="F. ESG미성숙",DI_전체데이터!$AN407,NA())</f>
        <v>#N/A</v>
      </c>
      <c r="L406" s="80" t="e">
        <f>IF(DI_전체데이터!$AR407="F. ESG미성숙",DI_전체데이터!$Z407,NA())</f>
        <v>#N/A</v>
      </c>
    </row>
    <row r="407" spans="1:12" x14ac:dyDescent="0.3">
      <c r="A407" s="80">
        <f>IF(DI_전체데이터!$AR408="A. 총체적과장형",DI_전체데이터!$AN408,NA())</f>
        <v>-1.3362059459188136</v>
      </c>
      <c r="B407" s="80">
        <f>IF(DI_전체데이터!$AR408="A. 총체적과장형",DI_전체데이터!$Z408,NA())</f>
        <v>3.2727272727272729</v>
      </c>
      <c r="C407" s="80" t="e">
        <f>IF(DI_전체데이터!$AR408="B. 외부미화형",DI_전체데이터!$AN408,NA())</f>
        <v>#N/A</v>
      </c>
      <c r="D407" s="80" t="e">
        <f>IF(DI_전체데이터!$AR408="B. 외부미화형",DI_전체데이터!$Z408,NA())</f>
        <v>#N/A</v>
      </c>
      <c r="E407" s="80" t="e">
        <f>IF(DI_전체데이터!$AR408="C. 내부은폐형",DI_전체데이터!$AN408,NA())</f>
        <v>#N/A</v>
      </c>
      <c r="F407" s="80" t="e">
        <f>IF(DI_전체데이터!$AR408="C. 내부은폐형",DI_전체데이터!$Z408,NA())</f>
        <v>#N/A</v>
      </c>
      <c r="G407" s="80" t="e">
        <f>IF(DI_전체데이터!$AR408="D. 균형일치형",DI_전체데이터!$AN408,NA())</f>
        <v>#N/A</v>
      </c>
      <c r="H407" s="80" t="e">
        <f>IF(DI_전체데이터!$AR408="D. 균형일치형",DI_전체데이터!$Z408,NA())</f>
        <v>#N/A</v>
      </c>
      <c r="I407" s="80" t="e">
        <f>IF(DI_전체데이터!$AR408="E. 총체적과소형",DI_전체데이터!$AN408,NA())</f>
        <v>#N/A</v>
      </c>
      <c r="J407" s="80" t="e">
        <f>IF(DI_전체데이터!$AR408="E. 총체적과소형",DI_전체데이터!$Z408,NA())</f>
        <v>#N/A</v>
      </c>
      <c r="K407" s="80" t="e">
        <f>IF(DI_전체데이터!$AR408="F. ESG미성숙",DI_전체데이터!$AN408,NA())</f>
        <v>#N/A</v>
      </c>
      <c r="L407" s="80" t="e">
        <f>IF(DI_전체데이터!$AR408="F. ESG미성숙",DI_전체데이터!$Z408,NA())</f>
        <v>#N/A</v>
      </c>
    </row>
    <row r="408" spans="1:12" x14ac:dyDescent="0.3">
      <c r="A408" s="80">
        <f>IF(DI_전체데이터!$AR409="A. 총체적과장형",DI_전체데이터!$AN409,NA())</f>
        <v>-1.2010961410958658</v>
      </c>
      <c r="B408" s="80">
        <f>IF(DI_전체데이터!$AR409="A. 총체적과장형",DI_전체데이터!$Z409,NA())</f>
        <v>3.3</v>
      </c>
      <c r="C408" s="80" t="e">
        <f>IF(DI_전체데이터!$AR409="B. 외부미화형",DI_전체데이터!$AN409,NA())</f>
        <v>#N/A</v>
      </c>
      <c r="D408" s="80" t="e">
        <f>IF(DI_전체데이터!$AR409="B. 외부미화형",DI_전체데이터!$Z409,NA())</f>
        <v>#N/A</v>
      </c>
      <c r="E408" s="80" t="e">
        <f>IF(DI_전체데이터!$AR409="C. 내부은폐형",DI_전체데이터!$AN409,NA())</f>
        <v>#N/A</v>
      </c>
      <c r="F408" s="80" t="e">
        <f>IF(DI_전체데이터!$AR409="C. 내부은폐형",DI_전체데이터!$Z409,NA())</f>
        <v>#N/A</v>
      </c>
      <c r="G408" s="80" t="e">
        <f>IF(DI_전체데이터!$AR409="D. 균형일치형",DI_전체데이터!$AN409,NA())</f>
        <v>#N/A</v>
      </c>
      <c r="H408" s="80" t="e">
        <f>IF(DI_전체데이터!$AR409="D. 균형일치형",DI_전체데이터!$Z409,NA())</f>
        <v>#N/A</v>
      </c>
      <c r="I408" s="80" t="e">
        <f>IF(DI_전체데이터!$AR409="E. 총체적과소형",DI_전체데이터!$AN409,NA())</f>
        <v>#N/A</v>
      </c>
      <c r="J408" s="80" t="e">
        <f>IF(DI_전체데이터!$AR409="E. 총체적과소형",DI_전체데이터!$Z409,NA())</f>
        <v>#N/A</v>
      </c>
      <c r="K408" s="80" t="e">
        <f>IF(DI_전체데이터!$AR409="F. ESG미성숙",DI_전체데이터!$AN409,NA())</f>
        <v>#N/A</v>
      </c>
      <c r="L408" s="80" t="e">
        <f>IF(DI_전체데이터!$AR409="F. ESG미성숙",DI_전체데이터!$Z409,NA())</f>
        <v>#N/A</v>
      </c>
    </row>
    <row r="409" spans="1:12" x14ac:dyDescent="0.3">
      <c r="A409" s="80">
        <f>IF(DI_전체데이터!$AR410="A. 총체적과장형",DI_전체데이터!$AN410,NA())</f>
        <v>-2.3570355823588782</v>
      </c>
      <c r="B409" s="80">
        <f>IF(DI_전체데이터!$AR410="A. 총체적과장형",DI_전체데이터!$Z410,NA())</f>
        <v>3.0666666666666669</v>
      </c>
      <c r="C409" s="80" t="e">
        <f>IF(DI_전체데이터!$AR410="B. 외부미화형",DI_전체데이터!$AN410,NA())</f>
        <v>#N/A</v>
      </c>
      <c r="D409" s="80" t="e">
        <f>IF(DI_전체데이터!$AR410="B. 외부미화형",DI_전체데이터!$Z410,NA())</f>
        <v>#N/A</v>
      </c>
      <c r="E409" s="80" t="e">
        <f>IF(DI_전체데이터!$AR410="C. 내부은폐형",DI_전체데이터!$AN410,NA())</f>
        <v>#N/A</v>
      </c>
      <c r="F409" s="80" t="e">
        <f>IF(DI_전체데이터!$AR410="C. 내부은폐형",DI_전체데이터!$Z410,NA())</f>
        <v>#N/A</v>
      </c>
      <c r="G409" s="80" t="e">
        <f>IF(DI_전체데이터!$AR410="D. 균형일치형",DI_전체데이터!$AN410,NA())</f>
        <v>#N/A</v>
      </c>
      <c r="H409" s="80" t="e">
        <f>IF(DI_전체데이터!$AR410="D. 균형일치형",DI_전체데이터!$Z410,NA())</f>
        <v>#N/A</v>
      </c>
      <c r="I409" s="80" t="e">
        <f>IF(DI_전체데이터!$AR410="E. 총체적과소형",DI_전체데이터!$AN410,NA())</f>
        <v>#N/A</v>
      </c>
      <c r="J409" s="80" t="e">
        <f>IF(DI_전체데이터!$AR410="E. 총체적과소형",DI_전체데이터!$Z410,NA())</f>
        <v>#N/A</v>
      </c>
      <c r="K409" s="80" t="e">
        <f>IF(DI_전체데이터!$AR410="F. ESG미성숙",DI_전체데이터!$AN410,NA())</f>
        <v>#N/A</v>
      </c>
      <c r="L409" s="80" t="e">
        <f>IF(DI_전체데이터!$AR410="F. ESG미성숙",DI_전체데이터!$Z410,NA())</f>
        <v>#N/A</v>
      </c>
    </row>
    <row r="410" spans="1:12" x14ac:dyDescent="0.3">
      <c r="A410" s="80" t="e">
        <f>IF(DI_전체데이터!$AR411="A. 총체적과장형",DI_전체데이터!$AN411,NA())</f>
        <v>#N/A</v>
      </c>
      <c r="B410" s="80" t="e">
        <f>IF(DI_전체데이터!$AR411="A. 총체적과장형",DI_전체데이터!$Z411,NA())</f>
        <v>#N/A</v>
      </c>
      <c r="C410" s="80" t="e">
        <f>IF(DI_전체데이터!$AR411="B. 외부미화형",DI_전체데이터!$AN411,NA())</f>
        <v>#N/A</v>
      </c>
      <c r="D410" s="80" t="e">
        <f>IF(DI_전체데이터!$AR411="B. 외부미화형",DI_전체데이터!$Z411,NA())</f>
        <v>#N/A</v>
      </c>
      <c r="E410" s="80" t="e">
        <f>IF(DI_전체데이터!$AR411="C. 내부은폐형",DI_전체데이터!$AN411,NA())</f>
        <v>#N/A</v>
      </c>
      <c r="F410" s="80" t="e">
        <f>IF(DI_전체데이터!$AR411="C. 내부은폐형",DI_전체데이터!$Z411,NA())</f>
        <v>#N/A</v>
      </c>
      <c r="G410" s="80">
        <f>IF(DI_전체데이터!$AR411="D. 균형일치형",DI_전체데이터!$AN411,NA())</f>
        <v>-1.2522605142786998</v>
      </c>
      <c r="H410" s="80">
        <f>IF(DI_전체데이터!$AR411="D. 균형일치형",DI_전체데이터!$Z411,NA())</f>
        <v>3</v>
      </c>
      <c r="I410" s="80" t="e">
        <f>IF(DI_전체데이터!$AR411="E. 총체적과소형",DI_전체데이터!$AN411,NA())</f>
        <v>#N/A</v>
      </c>
      <c r="J410" s="80" t="e">
        <f>IF(DI_전체데이터!$AR411="E. 총체적과소형",DI_전체데이터!$Z411,NA())</f>
        <v>#N/A</v>
      </c>
      <c r="K410" s="80" t="e">
        <f>IF(DI_전체데이터!$AR411="F. ESG미성숙",DI_전체데이터!$AN411,NA())</f>
        <v>#N/A</v>
      </c>
      <c r="L410" s="80" t="e">
        <f>IF(DI_전체데이터!$AR411="F. ESG미성숙",DI_전체데이터!$Z411,NA())</f>
        <v>#N/A</v>
      </c>
    </row>
    <row r="411" spans="1:12" x14ac:dyDescent="0.3">
      <c r="A411" s="80" t="e">
        <f>IF(DI_전체데이터!$AR412="A. 총체적과장형",DI_전체데이터!$AN412,NA())</f>
        <v>#N/A</v>
      </c>
      <c r="B411" s="80" t="e">
        <f>IF(DI_전체데이터!$AR412="A. 총체적과장형",DI_전체데이터!$Z412,NA())</f>
        <v>#N/A</v>
      </c>
      <c r="C411" s="80" t="e">
        <f>IF(DI_전체데이터!$AR412="B. 외부미화형",DI_전체데이터!$AN412,NA())</f>
        <v>#N/A</v>
      </c>
      <c r="D411" s="80" t="e">
        <f>IF(DI_전체데이터!$AR412="B. 외부미화형",DI_전체데이터!$Z412,NA())</f>
        <v>#N/A</v>
      </c>
      <c r="E411" s="80" t="e">
        <f>IF(DI_전체데이터!$AR412="C. 내부은폐형",DI_전체데이터!$AN412,NA())</f>
        <v>#N/A</v>
      </c>
      <c r="F411" s="80" t="e">
        <f>IF(DI_전체데이터!$AR412="C. 내부은폐형",DI_전체데이터!$Z412,NA())</f>
        <v>#N/A</v>
      </c>
      <c r="G411" s="80">
        <f>IF(DI_전체데이터!$AR412="D. 균형일치형",DI_전체데이터!$AN412,NA())</f>
        <v>0.33674507544315446</v>
      </c>
      <c r="H411" s="80">
        <f>IF(DI_전체데이터!$AR412="D. 균형일치형",DI_전체데이터!$Z412,NA())</f>
        <v>3.2272727272727271</v>
      </c>
      <c r="I411" s="80" t="e">
        <f>IF(DI_전체데이터!$AR412="E. 총체적과소형",DI_전체데이터!$AN412,NA())</f>
        <v>#N/A</v>
      </c>
      <c r="J411" s="80" t="e">
        <f>IF(DI_전체데이터!$AR412="E. 총체적과소형",DI_전체데이터!$Z412,NA())</f>
        <v>#N/A</v>
      </c>
      <c r="K411" s="80" t="e">
        <f>IF(DI_전체데이터!$AR412="F. ESG미성숙",DI_전체데이터!$AN412,NA())</f>
        <v>#N/A</v>
      </c>
      <c r="L411" s="80" t="e">
        <f>IF(DI_전체데이터!$AR412="F. ESG미성숙",DI_전체데이터!$Z412,NA())</f>
        <v>#N/A</v>
      </c>
    </row>
    <row r="412" spans="1:12" x14ac:dyDescent="0.3">
      <c r="A412" s="80" t="e">
        <f>IF(DI_전체데이터!$AR413="A. 총체적과장형",DI_전체데이터!$AN413,NA())</f>
        <v>#N/A</v>
      </c>
      <c r="B412" s="80" t="e">
        <f>IF(DI_전체데이터!$AR413="A. 총체적과장형",DI_전체데이터!$Z413,NA())</f>
        <v>#N/A</v>
      </c>
      <c r="C412" s="80" t="e">
        <f>IF(DI_전체데이터!$AR413="B. 외부미화형",DI_전체데이터!$AN413,NA())</f>
        <v>#N/A</v>
      </c>
      <c r="D412" s="80" t="e">
        <f>IF(DI_전체데이터!$AR413="B. 외부미화형",DI_전체데이터!$Z413,NA())</f>
        <v>#N/A</v>
      </c>
      <c r="E412" s="80" t="e">
        <f>IF(DI_전체데이터!$AR413="C. 내부은폐형",DI_전체데이터!$AN413,NA())</f>
        <v>#N/A</v>
      </c>
      <c r="F412" s="80" t="e">
        <f>IF(DI_전체데이터!$AR413="C. 내부은폐형",DI_전체데이터!$Z413,NA())</f>
        <v>#N/A</v>
      </c>
      <c r="G412" s="80">
        <f>IF(DI_전체데이터!$AR413="D. 균형일치형",DI_전체데이터!$AN413,NA())</f>
        <v>-0.25345700073924815</v>
      </c>
      <c r="H412" s="80">
        <f>IF(DI_전체데이터!$AR413="D. 균형일치형",DI_전체데이터!$Z413,NA())</f>
        <v>3.1428571428571428</v>
      </c>
      <c r="I412" s="80" t="e">
        <f>IF(DI_전체데이터!$AR413="E. 총체적과소형",DI_전체데이터!$AN413,NA())</f>
        <v>#N/A</v>
      </c>
      <c r="J412" s="80" t="e">
        <f>IF(DI_전체데이터!$AR413="E. 총체적과소형",DI_전체데이터!$Z413,NA())</f>
        <v>#N/A</v>
      </c>
      <c r="K412" s="80" t="e">
        <f>IF(DI_전체데이터!$AR413="F. ESG미성숙",DI_전체데이터!$AN413,NA())</f>
        <v>#N/A</v>
      </c>
      <c r="L412" s="80" t="e">
        <f>IF(DI_전체데이터!$AR413="F. ESG미성숙",DI_전체데이터!$Z413,NA())</f>
        <v>#N/A</v>
      </c>
    </row>
    <row r="413" spans="1:12" x14ac:dyDescent="0.3">
      <c r="A413" s="80" t="e">
        <f>IF(DI_전체데이터!$AR414="A. 총체적과장형",DI_전체데이터!$AN414,NA())</f>
        <v>#N/A</v>
      </c>
      <c r="B413" s="80" t="e">
        <f>IF(DI_전체데이터!$AR414="A. 총체적과장형",DI_전체데이터!$Z414,NA())</f>
        <v>#N/A</v>
      </c>
      <c r="C413" s="80" t="e">
        <f>IF(DI_전체데이터!$AR414="B. 외부미화형",DI_전체데이터!$AN414,NA())</f>
        <v>#N/A</v>
      </c>
      <c r="D413" s="80" t="e">
        <f>IF(DI_전체데이터!$AR414="B. 외부미화형",DI_전체데이터!$Z414,NA())</f>
        <v>#N/A</v>
      </c>
      <c r="E413" s="80" t="e">
        <f>IF(DI_전체데이터!$AR414="C. 내부은폐형",DI_전체데이터!$AN414,NA())</f>
        <v>#N/A</v>
      </c>
      <c r="F413" s="80" t="e">
        <f>IF(DI_전체데이터!$AR414="C. 내부은폐형",DI_전체데이터!$Z414,NA())</f>
        <v>#N/A</v>
      </c>
      <c r="G413" s="80">
        <f>IF(DI_전체데이터!$AR414="D. 균형일치형",DI_전체데이터!$AN414,NA())</f>
        <v>-0.37830743993167926</v>
      </c>
      <c r="H413" s="80">
        <f>IF(DI_전체데이터!$AR414="D. 균형일치형",DI_전체데이터!$Z414,NA())</f>
        <v>3.125</v>
      </c>
      <c r="I413" s="80" t="e">
        <f>IF(DI_전체데이터!$AR414="E. 총체적과소형",DI_전체데이터!$AN414,NA())</f>
        <v>#N/A</v>
      </c>
      <c r="J413" s="80" t="e">
        <f>IF(DI_전체데이터!$AR414="E. 총체적과소형",DI_전체데이터!$Z414,NA())</f>
        <v>#N/A</v>
      </c>
      <c r="K413" s="80" t="e">
        <f>IF(DI_전체데이터!$AR414="F. ESG미성숙",DI_전체데이터!$AN414,NA())</f>
        <v>#N/A</v>
      </c>
      <c r="L413" s="80" t="e">
        <f>IF(DI_전체데이터!$AR414="F. ESG미성숙",DI_전체데이터!$Z414,NA())</f>
        <v>#N/A</v>
      </c>
    </row>
    <row r="414" spans="1:12" x14ac:dyDescent="0.3">
      <c r="A414" s="80" t="e">
        <f>IF(DI_전체데이터!$AR415="A. 총체적과장형",DI_전체데이터!$AN415,NA())</f>
        <v>#N/A</v>
      </c>
      <c r="B414" s="80" t="e">
        <f>IF(DI_전체데이터!$AR415="A. 총체적과장형",DI_전체데이터!$Z415,NA())</f>
        <v>#N/A</v>
      </c>
      <c r="C414" s="80" t="e">
        <f>IF(DI_전체데이터!$AR415="B. 외부미화형",DI_전체데이터!$AN415,NA())</f>
        <v>#N/A</v>
      </c>
      <c r="D414" s="80" t="e">
        <f>IF(DI_전체데이터!$AR415="B. 외부미화형",DI_전체데이터!$Z415,NA())</f>
        <v>#N/A</v>
      </c>
      <c r="E414" s="80" t="e">
        <f>IF(DI_전체데이터!$AR415="C. 내부은폐형",DI_전체데이터!$AN415,NA())</f>
        <v>#N/A</v>
      </c>
      <c r="F414" s="80" t="e">
        <f>IF(DI_전체데이터!$AR415="C. 내부은폐형",DI_전체데이터!$Z415,NA())</f>
        <v>#N/A</v>
      </c>
      <c r="G414" s="80" t="e">
        <f>IF(DI_전체데이터!$AR415="D. 균형일치형",DI_전체데이터!$AN415,NA())</f>
        <v>#N/A</v>
      </c>
      <c r="H414" s="80" t="e">
        <f>IF(DI_전체데이터!$AR415="D. 균형일치형",DI_전체데이터!$Z415,NA())</f>
        <v>#N/A</v>
      </c>
      <c r="I414" s="80">
        <f>IF(DI_전체데이터!$AR415="E. 총체적과소형",DI_전체데이터!$AN415,NA())</f>
        <v>1.1498685397681774</v>
      </c>
      <c r="J414" s="80">
        <f>IF(DI_전체데이터!$AR415="E. 총체적과소형",DI_전체데이터!$Z415,NA())</f>
        <v>3.225806451612903</v>
      </c>
      <c r="K414" s="80" t="e">
        <f>IF(DI_전체데이터!$AR415="F. ESG미성숙",DI_전체데이터!$AN415,NA())</f>
        <v>#N/A</v>
      </c>
      <c r="L414" s="80" t="e">
        <f>IF(DI_전체데이터!$AR415="F. ESG미성숙",DI_전체데이터!$Z415,NA())</f>
        <v>#N/A</v>
      </c>
    </row>
    <row r="415" spans="1:12" x14ac:dyDescent="0.3">
      <c r="A415" s="80" t="e">
        <f>IF(DI_전체데이터!$AR416="A. 총체적과장형",DI_전체데이터!$AN416,NA())</f>
        <v>#N/A</v>
      </c>
      <c r="B415" s="80" t="e">
        <f>IF(DI_전체데이터!$AR416="A. 총체적과장형",DI_전체데이터!$Z416,NA())</f>
        <v>#N/A</v>
      </c>
      <c r="C415" s="80" t="e">
        <f>IF(DI_전체데이터!$AR416="B. 외부미화형",DI_전체데이터!$AN416,NA())</f>
        <v>#N/A</v>
      </c>
      <c r="D415" s="80" t="e">
        <f>IF(DI_전체데이터!$AR416="B. 외부미화형",DI_전체데이터!$Z416,NA())</f>
        <v>#N/A</v>
      </c>
      <c r="E415" s="80">
        <f>IF(DI_전체데이터!$AR416="C. 내부은폐형",DI_전체데이터!$AN416,NA())</f>
        <v>-0.42888540098772954</v>
      </c>
      <c r="F415" s="80">
        <f>IF(DI_전체데이터!$AR416="C. 내부은폐형",DI_전체데이터!$Z416,NA())</f>
        <v>3</v>
      </c>
      <c r="G415" s="80" t="e">
        <f>IF(DI_전체데이터!$AR416="D. 균형일치형",DI_전체데이터!$AN416,NA())</f>
        <v>#N/A</v>
      </c>
      <c r="H415" s="80" t="e">
        <f>IF(DI_전체데이터!$AR416="D. 균형일치형",DI_전체데이터!$Z416,NA())</f>
        <v>#N/A</v>
      </c>
      <c r="I415" s="80" t="e">
        <f>IF(DI_전체데이터!$AR416="E. 총체적과소형",DI_전체데이터!$AN416,NA())</f>
        <v>#N/A</v>
      </c>
      <c r="J415" s="80" t="e">
        <f>IF(DI_전체데이터!$AR416="E. 총체적과소형",DI_전체데이터!$Z416,NA())</f>
        <v>#N/A</v>
      </c>
      <c r="K415" s="80" t="e">
        <f>IF(DI_전체데이터!$AR416="F. ESG미성숙",DI_전체데이터!$AN416,NA())</f>
        <v>#N/A</v>
      </c>
      <c r="L415" s="80" t="e">
        <f>IF(DI_전체데이터!$AR416="F. ESG미성숙",DI_전체데이터!$Z416,NA())</f>
        <v>#N/A</v>
      </c>
    </row>
    <row r="416" spans="1:12" x14ac:dyDescent="0.3">
      <c r="A416" s="80" t="e">
        <f>IF(DI_전체데이터!$AR417="A. 총체적과장형",DI_전체데이터!$AN417,NA())</f>
        <v>#N/A</v>
      </c>
      <c r="B416" s="80" t="e">
        <f>IF(DI_전체데이터!$AR417="A. 총체적과장형",DI_전체데이터!$Z417,NA())</f>
        <v>#N/A</v>
      </c>
      <c r="C416" s="80" t="e">
        <f>IF(DI_전체데이터!$AR417="B. 외부미화형",DI_전체데이터!$AN417,NA())</f>
        <v>#N/A</v>
      </c>
      <c r="D416" s="80" t="e">
        <f>IF(DI_전체데이터!$AR417="B. 외부미화형",DI_전체데이터!$Z417,NA())</f>
        <v>#N/A</v>
      </c>
      <c r="E416" s="80" t="e">
        <f>IF(DI_전체데이터!$AR417="C. 내부은폐형",DI_전체데이터!$AN417,NA())</f>
        <v>#N/A</v>
      </c>
      <c r="F416" s="80" t="e">
        <f>IF(DI_전체데이터!$AR417="C. 내부은폐형",DI_전체데이터!$Z417,NA())</f>
        <v>#N/A</v>
      </c>
      <c r="G416" s="80" t="e">
        <f>IF(DI_전체데이터!$AR417="D. 균형일치형",DI_전체데이터!$AN417,NA())</f>
        <v>#N/A</v>
      </c>
      <c r="H416" s="80" t="e">
        <f>IF(DI_전체데이터!$AR417="D. 균형일치형",DI_전체데이터!$Z417,NA())</f>
        <v>#N/A</v>
      </c>
      <c r="I416" s="80">
        <f>IF(DI_전체데이터!$AR417="E. 총체적과소형",DI_전체데이터!$AN417,NA())</f>
        <v>1.1248089534069714</v>
      </c>
      <c r="J416" s="80">
        <f>IF(DI_전체데이터!$AR417="E. 총체적과소형",DI_전체데이터!$Z417,NA())</f>
        <v>3.2222222222222219</v>
      </c>
      <c r="K416" s="80" t="e">
        <f>IF(DI_전체데이터!$AR417="F. ESG미성숙",DI_전체데이터!$AN417,NA())</f>
        <v>#N/A</v>
      </c>
      <c r="L416" s="80" t="e">
        <f>IF(DI_전체데이터!$AR417="F. ESG미성숙",DI_전체데이터!$Z417,NA())</f>
        <v>#N/A</v>
      </c>
    </row>
    <row r="417" spans="1:12" x14ac:dyDescent="0.3">
      <c r="A417" s="80" t="e">
        <f>IF(DI_전체데이터!$AR418="A. 총체적과장형",DI_전체데이터!$AN418,NA())</f>
        <v>#N/A</v>
      </c>
      <c r="B417" s="80" t="e">
        <f>IF(DI_전체데이터!$AR418="A. 총체적과장형",DI_전체데이터!$Z418,NA())</f>
        <v>#N/A</v>
      </c>
      <c r="C417" s="80">
        <f>IF(DI_전체데이터!$AR418="B. 외부미화형",DI_전체데이터!$AN418,NA())</f>
        <v>1.3190207477063118</v>
      </c>
      <c r="D417" s="80">
        <f>IF(DI_전체데이터!$AR418="B. 외부미화형",DI_전체데이터!$Z418,NA())</f>
        <v>3.25</v>
      </c>
      <c r="E417" s="80" t="e">
        <f>IF(DI_전체데이터!$AR418="C. 내부은폐형",DI_전체데이터!$AN418,NA())</f>
        <v>#N/A</v>
      </c>
      <c r="F417" s="80" t="e">
        <f>IF(DI_전체데이터!$AR418="C. 내부은폐형",DI_전체데이터!$Z418,NA())</f>
        <v>#N/A</v>
      </c>
      <c r="G417" s="80" t="e">
        <f>IF(DI_전체데이터!$AR418="D. 균형일치형",DI_전체데이터!$AN418,NA())</f>
        <v>#N/A</v>
      </c>
      <c r="H417" s="80" t="e">
        <f>IF(DI_전체데이터!$AR418="D. 균형일치형",DI_전체데이터!$Z418,NA())</f>
        <v>#N/A</v>
      </c>
      <c r="I417" s="80" t="e">
        <f>IF(DI_전체데이터!$AR418="E. 총체적과소형",DI_전체데이터!$AN418,NA())</f>
        <v>#N/A</v>
      </c>
      <c r="J417" s="80" t="e">
        <f>IF(DI_전체데이터!$AR418="E. 총체적과소형",DI_전체데이터!$Z418,NA())</f>
        <v>#N/A</v>
      </c>
      <c r="K417" s="80" t="e">
        <f>IF(DI_전체데이터!$AR418="F. ESG미성숙",DI_전체데이터!$AN418,NA())</f>
        <v>#N/A</v>
      </c>
      <c r="L417" s="80" t="e">
        <f>IF(DI_전체데이터!$AR418="F. ESG미성숙",DI_전체데이터!$Z418,NA())</f>
        <v>#N/A</v>
      </c>
    </row>
    <row r="418" spans="1:12" x14ac:dyDescent="0.3">
      <c r="A418" s="80" t="e">
        <f>IF(DI_전체데이터!$AR419="A. 총체적과장형",DI_전체데이터!$AN419,NA())</f>
        <v>#N/A</v>
      </c>
      <c r="B418" s="80" t="e">
        <f>IF(DI_전체데이터!$AR419="A. 총체적과장형",DI_전체데이터!$Z419,NA())</f>
        <v>#N/A</v>
      </c>
      <c r="C418" s="80" t="e">
        <f>IF(DI_전체데이터!$AR419="B. 외부미화형",DI_전체데이터!$AN419,NA())</f>
        <v>#N/A</v>
      </c>
      <c r="D418" s="80" t="e">
        <f>IF(DI_전체데이터!$AR419="B. 외부미화형",DI_전체데이터!$Z419,NA())</f>
        <v>#N/A</v>
      </c>
      <c r="E418" s="80" t="e">
        <f>IF(DI_전체데이터!$AR419="C. 내부은폐형",DI_전체데이터!$AN419,NA())</f>
        <v>#N/A</v>
      </c>
      <c r="F418" s="80" t="e">
        <f>IF(DI_전체데이터!$AR419="C. 내부은폐형",DI_전체데이터!$Z419,NA())</f>
        <v>#N/A</v>
      </c>
      <c r="G418" s="80" t="e">
        <f>IF(DI_전체데이터!$AR419="D. 균형일치형",DI_전체데이터!$AN419,NA())</f>
        <v>#N/A</v>
      </c>
      <c r="H418" s="80" t="e">
        <f>IF(DI_전체데이터!$AR419="D. 균형일치형",DI_전체데이터!$Z419,NA())</f>
        <v>#N/A</v>
      </c>
      <c r="I418" s="80">
        <f>IF(DI_전체데이터!$AR419="E. 총체적과소형",DI_전체데이터!$AN419,NA())</f>
        <v>3.5882386990284161</v>
      </c>
      <c r="J418" s="80">
        <f>IF(DI_전체데이터!$AR419="E. 총체적과소형",DI_전체데이터!$Z419,NA())</f>
        <v>3.53125</v>
      </c>
      <c r="K418" s="80" t="e">
        <f>IF(DI_전체데이터!$AR419="F. ESG미성숙",DI_전체데이터!$AN419,NA())</f>
        <v>#N/A</v>
      </c>
      <c r="L418" s="80" t="e">
        <f>IF(DI_전체데이터!$AR419="F. ESG미성숙",DI_전체데이터!$Z419,NA())</f>
        <v>#N/A</v>
      </c>
    </row>
    <row r="419" spans="1:12" x14ac:dyDescent="0.3">
      <c r="A419" s="80" t="e">
        <f>IF(DI_전체데이터!$AR420="A. 총체적과장형",DI_전체데이터!$AN420,NA())</f>
        <v>#N/A</v>
      </c>
      <c r="B419" s="80" t="e">
        <f>IF(DI_전체데이터!$AR420="A. 총체적과장형",DI_전체데이터!$Z420,NA())</f>
        <v>#N/A</v>
      </c>
      <c r="C419" s="80" t="e">
        <f>IF(DI_전체데이터!$AR420="B. 외부미화형",DI_전체데이터!$AN420,NA())</f>
        <v>#N/A</v>
      </c>
      <c r="D419" s="80" t="e">
        <f>IF(DI_전체데이터!$AR420="B. 외부미화형",DI_전체데이터!$Z420,NA())</f>
        <v>#N/A</v>
      </c>
      <c r="E419" s="80" t="e">
        <f>IF(DI_전체데이터!$AR420="C. 내부은폐형",DI_전체데이터!$AN420,NA())</f>
        <v>#N/A</v>
      </c>
      <c r="F419" s="80" t="e">
        <f>IF(DI_전체데이터!$AR420="C. 내부은폐형",DI_전체데이터!$Z420,NA())</f>
        <v>#N/A</v>
      </c>
      <c r="G419" s="80" t="e">
        <f>IF(DI_전체데이터!$AR420="D. 균형일치형",DI_전체데이터!$AN420,NA())</f>
        <v>#N/A</v>
      </c>
      <c r="H419" s="80" t="e">
        <f>IF(DI_전체데이터!$AR420="D. 균형일치형",DI_전체데이터!$Z420,NA())</f>
        <v>#N/A</v>
      </c>
      <c r="I419" s="80">
        <f>IF(DI_전체데이터!$AR420="E. 총체적과소형",DI_전체데이터!$AN420,NA())</f>
        <v>1.6978402012560545</v>
      </c>
      <c r="J419" s="80">
        <f>IF(DI_전체데이터!$AR420="E. 총체적과소형",DI_전체데이터!$Z420,NA())</f>
        <v>3.2608695652173911</v>
      </c>
      <c r="K419" s="80" t="e">
        <f>IF(DI_전체데이터!$AR420="F. ESG미성숙",DI_전체데이터!$AN420,NA())</f>
        <v>#N/A</v>
      </c>
      <c r="L419" s="80" t="e">
        <f>IF(DI_전체데이터!$AR420="F. ESG미성숙",DI_전체데이터!$Z420,NA())</f>
        <v>#N/A</v>
      </c>
    </row>
    <row r="420" spans="1:12" x14ac:dyDescent="0.3">
      <c r="A420" s="80" t="e">
        <f>IF(DI_전체데이터!$AR421="A. 총체적과장형",DI_전체데이터!$AN421,NA())</f>
        <v>#N/A</v>
      </c>
      <c r="B420" s="80" t="e">
        <f>IF(DI_전체데이터!$AR421="A. 총체적과장형",DI_전체데이터!$Z421,NA())</f>
        <v>#N/A</v>
      </c>
      <c r="C420" s="80" t="e">
        <f>IF(DI_전체데이터!$AR421="B. 외부미화형",DI_전체데이터!$AN421,NA())</f>
        <v>#N/A</v>
      </c>
      <c r="D420" s="80" t="e">
        <f>IF(DI_전체데이터!$AR421="B. 외부미화형",DI_전체데이터!$Z421,NA())</f>
        <v>#N/A</v>
      </c>
      <c r="E420" s="80" t="e">
        <f>IF(DI_전체데이터!$AR421="C. 내부은폐형",DI_전체데이터!$AN421,NA())</f>
        <v>#N/A</v>
      </c>
      <c r="F420" s="80" t="e">
        <f>IF(DI_전체데이터!$AR421="C. 내부은폐형",DI_전체데이터!$Z421,NA())</f>
        <v>#N/A</v>
      </c>
      <c r="G420" s="80" t="e">
        <f>IF(DI_전체데이터!$AR421="D. 균형일치형",DI_전체데이터!$AN421,NA())</f>
        <v>#N/A</v>
      </c>
      <c r="H420" s="80" t="e">
        <f>IF(DI_전체데이터!$AR421="D. 균형일치형",DI_전체데이터!$Z421,NA())</f>
        <v>#N/A</v>
      </c>
      <c r="I420" s="80">
        <f>IF(DI_전체데이터!$AR421="E. 총체적과소형",DI_전체데이터!$AN421,NA())</f>
        <v>2.1359343254811622</v>
      </c>
      <c r="J420" s="80">
        <f>IF(DI_전체데이터!$AR421="E. 총체적과소형",DI_전체데이터!$Z421,NA())</f>
        <v>3.3235294117647061</v>
      </c>
      <c r="K420" s="80" t="e">
        <f>IF(DI_전체데이터!$AR421="F. ESG미성숙",DI_전체데이터!$AN421,NA())</f>
        <v>#N/A</v>
      </c>
      <c r="L420" s="80" t="e">
        <f>IF(DI_전체데이터!$AR421="F. ESG미성숙",DI_전체데이터!$Z421,NA())</f>
        <v>#N/A</v>
      </c>
    </row>
    <row r="421" spans="1:12" x14ac:dyDescent="0.3">
      <c r="A421" s="80" t="e">
        <f>IF(DI_전체데이터!$AR422="A. 총체적과장형",DI_전체데이터!$AN422,NA())</f>
        <v>#N/A</v>
      </c>
      <c r="B421" s="80" t="e">
        <f>IF(DI_전체데이터!$AR422="A. 총체적과장형",DI_전체데이터!$Z422,NA())</f>
        <v>#N/A</v>
      </c>
      <c r="C421" s="80" t="e">
        <f>IF(DI_전체데이터!$AR422="B. 외부미화형",DI_전체데이터!$AN422,NA())</f>
        <v>#N/A</v>
      </c>
      <c r="D421" s="80" t="e">
        <f>IF(DI_전체데이터!$AR422="B. 외부미화형",DI_전체데이터!$Z422,NA())</f>
        <v>#N/A</v>
      </c>
      <c r="E421" s="80" t="e">
        <f>IF(DI_전체데이터!$AR422="C. 내부은폐형",DI_전체데이터!$AN422,NA())</f>
        <v>#N/A</v>
      </c>
      <c r="F421" s="80" t="e">
        <f>IF(DI_전체데이터!$AR422="C. 내부은폐형",DI_전체데이터!$Z422,NA())</f>
        <v>#N/A</v>
      </c>
      <c r="G421" s="80" t="e">
        <f>IF(DI_전체데이터!$AR422="D. 균형일치형",DI_전체데이터!$AN422,NA())</f>
        <v>#N/A</v>
      </c>
      <c r="H421" s="80" t="e">
        <f>IF(DI_전체데이터!$AR422="D. 균형일치형",DI_전체데이터!$Z422,NA())</f>
        <v>#N/A</v>
      </c>
      <c r="I421" s="80">
        <f>IF(DI_전체데이터!$AR422="E. 총체적과소형",DI_전체데이터!$AN422,NA())</f>
        <v>0.87274164659302955</v>
      </c>
      <c r="J421" s="80">
        <f>IF(DI_전체데이터!$AR422="E. 총체적과소형",DI_전체데이터!$Z422,NA())</f>
        <v>3.1428571428571428</v>
      </c>
      <c r="K421" s="80" t="e">
        <f>IF(DI_전체데이터!$AR422="F. ESG미성숙",DI_전체데이터!$AN422,NA())</f>
        <v>#N/A</v>
      </c>
      <c r="L421" s="80" t="e">
        <f>IF(DI_전체데이터!$AR422="F. ESG미성숙",DI_전체데이터!$Z422,NA())</f>
        <v>#N/A</v>
      </c>
    </row>
    <row r="422" spans="1:12" x14ac:dyDescent="0.3">
      <c r="A422" s="80" t="e">
        <f>IF(DI_전체데이터!$AR423="A. 총체적과장형",DI_전체데이터!$AN423,NA())</f>
        <v>#N/A</v>
      </c>
      <c r="B422" s="80" t="e">
        <f>IF(DI_전체데이터!$AR423="A. 총체적과장형",DI_전체데이터!$Z423,NA())</f>
        <v>#N/A</v>
      </c>
      <c r="C422" s="80" t="e">
        <f>IF(DI_전체데이터!$AR423="B. 외부미화형",DI_전체데이터!$AN423,NA())</f>
        <v>#N/A</v>
      </c>
      <c r="D422" s="80" t="e">
        <f>IF(DI_전체데이터!$AR423="B. 외부미화형",DI_전체데이터!$Z423,NA())</f>
        <v>#N/A</v>
      </c>
      <c r="E422" s="80" t="e">
        <f>IF(DI_전체데이터!$AR423="C. 내부은폐형",DI_전체데이터!$AN423,NA())</f>
        <v>#N/A</v>
      </c>
      <c r="F422" s="80" t="e">
        <f>IF(DI_전체데이터!$AR423="C. 내부은폐형",DI_전체데이터!$Z423,NA())</f>
        <v>#N/A</v>
      </c>
      <c r="G422" s="80" t="e">
        <f>IF(DI_전체데이터!$AR423="D. 균형일치형",DI_전체데이터!$AN423,NA())</f>
        <v>#N/A</v>
      </c>
      <c r="H422" s="80" t="e">
        <f>IF(DI_전체데이터!$AR423="D. 균형일치형",DI_전체데이터!$Z423,NA())</f>
        <v>#N/A</v>
      </c>
      <c r="I422" s="80" t="e">
        <f>IF(DI_전체데이터!$AR423="E. 총체적과소형",DI_전체데이터!$AN423,NA())</f>
        <v>#N/A</v>
      </c>
      <c r="J422" s="80" t="e">
        <f>IF(DI_전체데이터!$AR423="E. 총체적과소형",DI_전체데이터!$Z423,NA())</f>
        <v>#N/A</v>
      </c>
      <c r="K422" s="80">
        <f>IF(DI_전체데이터!$AR423="F. ESG미성숙",DI_전체데이터!$AN423,NA())</f>
        <v>-6.1270967259943632E-2</v>
      </c>
      <c r="L422" s="80">
        <f>IF(DI_전체데이터!$AR423="F. ESG미성숙",DI_전체데이터!$Z423,NA())</f>
        <v>2.1</v>
      </c>
    </row>
    <row r="423" spans="1:12" x14ac:dyDescent="0.3">
      <c r="A423" s="80" t="e">
        <f>IF(DI_전체데이터!$AR424="A. 총체적과장형",DI_전체데이터!$AN424,NA())</f>
        <v>#N/A</v>
      </c>
      <c r="B423" s="80" t="e">
        <f>IF(DI_전체데이터!$AR424="A. 총체적과장형",DI_전체데이터!$Z424,NA())</f>
        <v>#N/A</v>
      </c>
      <c r="C423" s="80" t="e">
        <f>IF(DI_전체데이터!$AR424="B. 외부미화형",DI_전체데이터!$AN424,NA())</f>
        <v>#N/A</v>
      </c>
      <c r="D423" s="80" t="e">
        <f>IF(DI_전체데이터!$AR424="B. 외부미화형",DI_전체데이터!$Z424,NA())</f>
        <v>#N/A</v>
      </c>
      <c r="E423" s="80" t="e">
        <f>IF(DI_전체데이터!$AR424="C. 내부은폐형",DI_전체데이터!$AN424,NA())</f>
        <v>#N/A</v>
      </c>
      <c r="F423" s="80" t="e">
        <f>IF(DI_전체데이터!$AR424="C. 내부은폐형",DI_전체데이터!$Z424,NA())</f>
        <v>#N/A</v>
      </c>
      <c r="G423" s="80" t="e">
        <f>IF(DI_전체데이터!$AR424="D. 균형일치형",DI_전체데이터!$AN424,NA())</f>
        <v>#N/A</v>
      </c>
      <c r="H423" s="80" t="e">
        <f>IF(DI_전체데이터!$AR424="D. 균형일치형",DI_전체데이터!$Z424,NA())</f>
        <v>#N/A</v>
      </c>
      <c r="I423" s="80" t="e">
        <f>IF(DI_전체데이터!$AR424="E. 총체적과소형",DI_전체데이터!$AN424,NA())</f>
        <v>#N/A</v>
      </c>
      <c r="J423" s="80" t="e">
        <f>IF(DI_전체데이터!$AR424="E. 총체적과소형",DI_전체데이터!$Z424,NA())</f>
        <v>#N/A</v>
      </c>
      <c r="K423" s="80">
        <f>IF(DI_전체데이터!$AR424="F. ESG미성숙",DI_전체데이터!$AN424,NA())</f>
        <v>0.28384292238774833</v>
      </c>
      <c r="L423" s="80">
        <f>IF(DI_전체데이터!$AR424="F. ESG미성숙",DI_전체데이터!$Z424,NA())</f>
        <v>2.2222222222222219</v>
      </c>
    </row>
    <row r="424" spans="1:12" x14ac:dyDescent="0.3">
      <c r="A424" s="80" t="e">
        <f>IF(DI_전체데이터!$AR425="A. 총체적과장형",DI_전체데이터!$AN425,NA())</f>
        <v>#N/A</v>
      </c>
      <c r="B424" s="80" t="e">
        <f>IF(DI_전체데이터!$AR425="A. 총체적과장형",DI_전체데이터!$Z425,NA())</f>
        <v>#N/A</v>
      </c>
      <c r="C424" s="80" t="e">
        <f>IF(DI_전체데이터!$AR425="B. 외부미화형",DI_전체데이터!$AN425,NA())</f>
        <v>#N/A</v>
      </c>
      <c r="D424" s="80" t="e">
        <f>IF(DI_전체데이터!$AR425="B. 외부미화형",DI_전체데이터!$Z425,NA())</f>
        <v>#N/A</v>
      </c>
      <c r="E424" s="80" t="e">
        <f>IF(DI_전체데이터!$AR425="C. 내부은폐형",DI_전체데이터!$AN425,NA())</f>
        <v>#N/A</v>
      </c>
      <c r="F424" s="80" t="e">
        <f>IF(DI_전체데이터!$AR425="C. 내부은폐형",DI_전체데이터!$Z425,NA())</f>
        <v>#N/A</v>
      </c>
      <c r="G424" s="80" t="e">
        <f>IF(DI_전체데이터!$AR425="D. 균형일치형",DI_전체데이터!$AN425,NA())</f>
        <v>#N/A</v>
      </c>
      <c r="H424" s="80" t="e">
        <f>IF(DI_전체데이터!$AR425="D. 균형일치형",DI_전체데이터!$Z425,NA())</f>
        <v>#N/A</v>
      </c>
      <c r="I424" s="80" t="e">
        <f>IF(DI_전체데이터!$AR425="E. 총체적과소형",DI_전체데이터!$AN425,NA())</f>
        <v>#N/A</v>
      </c>
      <c r="J424" s="80" t="e">
        <f>IF(DI_전체데이터!$AR425="E. 총체적과소형",DI_전체데이터!$Z425,NA())</f>
        <v>#N/A</v>
      </c>
      <c r="K424" s="80">
        <f>IF(DI_전체데이터!$AR425="F. ESG미성숙",DI_전체데이터!$AN425,NA())</f>
        <v>2.4800222201457975</v>
      </c>
      <c r="L424" s="80">
        <f>IF(DI_전체데이터!$AR425="F. ESG미성숙",DI_전체데이터!$Z425,NA())</f>
        <v>3</v>
      </c>
    </row>
    <row r="425" spans="1:12" x14ac:dyDescent="0.3">
      <c r="A425" s="80" t="e">
        <f>IF(DI_전체데이터!$AR426="A. 총체적과장형",DI_전체데이터!$AN426,NA())</f>
        <v>#N/A</v>
      </c>
      <c r="B425" s="80" t="e">
        <f>IF(DI_전체데이터!$AR426="A. 총체적과장형",DI_전체데이터!$Z426,NA())</f>
        <v>#N/A</v>
      </c>
      <c r="C425" s="80" t="e">
        <f>IF(DI_전체데이터!$AR426="B. 외부미화형",DI_전체데이터!$AN426,NA())</f>
        <v>#N/A</v>
      </c>
      <c r="D425" s="80" t="e">
        <f>IF(DI_전체데이터!$AR426="B. 외부미화형",DI_전체데이터!$Z426,NA())</f>
        <v>#N/A</v>
      </c>
      <c r="E425" s="80" t="e">
        <f>IF(DI_전체데이터!$AR426="C. 내부은폐형",DI_전체데이터!$AN426,NA())</f>
        <v>#N/A</v>
      </c>
      <c r="F425" s="80" t="e">
        <f>IF(DI_전체데이터!$AR426="C. 내부은폐형",DI_전체데이터!$Z426,NA())</f>
        <v>#N/A</v>
      </c>
      <c r="G425" s="80" t="e">
        <f>IF(DI_전체데이터!$AR426="D. 균형일치형",DI_전체데이터!$AN426,NA())</f>
        <v>#N/A</v>
      </c>
      <c r="H425" s="80" t="e">
        <f>IF(DI_전체데이터!$AR426="D. 균형일치형",DI_전체데이터!$Z426,NA())</f>
        <v>#N/A</v>
      </c>
      <c r="I425" s="80" t="e">
        <f>IF(DI_전체데이터!$AR426="E. 총체적과소형",DI_전체데이터!$AN426,NA())</f>
        <v>#N/A</v>
      </c>
      <c r="J425" s="80" t="e">
        <f>IF(DI_전체데이터!$AR426="E. 총체적과소형",DI_전체데이터!$Z426,NA())</f>
        <v>#N/A</v>
      </c>
      <c r="K425" s="80">
        <f>IF(DI_전체데이터!$AR426="F. ESG미성숙",DI_전체데이터!$AN426,NA())</f>
        <v>2.0766423491290134</v>
      </c>
      <c r="L425" s="80">
        <f>IF(DI_전체데이터!$AR426="F. ESG미성숙",DI_전체데이터!$Z426,NA())</f>
        <v>2.8571428571428572</v>
      </c>
    </row>
    <row r="426" spans="1:12" x14ac:dyDescent="0.3">
      <c r="A426" s="80" t="e">
        <f>IF(DI_전체데이터!$AR427="A. 총체적과장형",DI_전체데이터!$AN427,NA())</f>
        <v>#N/A</v>
      </c>
      <c r="B426" s="80" t="e">
        <f>IF(DI_전체데이터!$AR427="A. 총체적과장형",DI_전체데이터!$Z427,NA())</f>
        <v>#N/A</v>
      </c>
      <c r="C426" s="80" t="e">
        <f>IF(DI_전체데이터!$AR427="B. 외부미화형",DI_전체데이터!$AN427,NA())</f>
        <v>#N/A</v>
      </c>
      <c r="D426" s="80" t="e">
        <f>IF(DI_전체데이터!$AR427="B. 외부미화형",DI_전체데이터!$Z427,NA())</f>
        <v>#N/A</v>
      </c>
      <c r="E426" s="80" t="e">
        <f>IF(DI_전체데이터!$AR427="C. 내부은폐형",DI_전체데이터!$AN427,NA())</f>
        <v>#N/A</v>
      </c>
      <c r="F426" s="80" t="e">
        <f>IF(DI_전체데이터!$AR427="C. 내부은폐형",DI_전체데이터!$Z427,NA())</f>
        <v>#N/A</v>
      </c>
      <c r="G426" s="80" t="e">
        <f>IF(DI_전체데이터!$AR427="D. 균형일치형",DI_전체데이터!$AN427,NA())</f>
        <v>#N/A</v>
      </c>
      <c r="H426" s="80" t="e">
        <f>IF(DI_전체데이터!$AR427="D. 균형일치형",DI_전체데이터!$Z427,NA())</f>
        <v>#N/A</v>
      </c>
      <c r="I426" s="80" t="e">
        <f>IF(DI_전체데이터!$AR427="E. 총체적과소형",DI_전체데이터!$AN427,NA())</f>
        <v>#N/A</v>
      </c>
      <c r="J426" s="80" t="e">
        <f>IF(DI_전체데이터!$AR427="E. 총체적과소형",DI_전체데이터!$Z427,NA())</f>
        <v>#N/A</v>
      </c>
      <c r="K426" s="80">
        <f>IF(DI_전체데이터!$AR427="F. ESG미성숙",DI_전체데이터!$AN427,NA())</f>
        <v>1.2877273164791179</v>
      </c>
      <c r="L426" s="80">
        <f>IF(DI_전체데이터!$AR427="F. ESG미성숙",DI_전체데이터!$Z427,NA())</f>
        <v>2.5882352941176472</v>
      </c>
    </row>
    <row r="427" spans="1:12" x14ac:dyDescent="0.3">
      <c r="A427" s="80" t="e">
        <f>IF(DI_전체데이터!$AR428="A. 총체적과장형",DI_전체데이터!$AN428,NA())</f>
        <v>#N/A</v>
      </c>
      <c r="B427" s="80" t="e">
        <f>IF(DI_전체데이터!$AR428="A. 총체적과장형",DI_전체데이터!$Z428,NA())</f>
        <v>#N/A</v>
      </c>
      <c r="C427" s="80" t="e">
        <f>IF(DI_전체데이터!$AR428="B. 외부미화형",DI_전체데이터!$AN428,NA())</f>
        <v>#N/A</v>
      </c>
      <c r="D427" s="80" t="e">
        <f>IF(DI_전체데이터!$AR428="B. 외부미화형",DI_전체데이터!$Z428,NA())</f>
        <v>#N/A</v>
      </c>
      <c r="E427" s="80" t="e">
        <f>IF(DI_전체데이터!$AR428="C. 내부은폐형",DI_전체데이터!$AN428,NA())</f>
        <v>#N/A</v>
      </c>
      <c r="F427" s="80" t="e">
        <f>IF(DI_전체데이터!$AR428="C. 내부은폐형",DI_전체데이터!$Z428,NA())</f>
        <v>#N/A</v>
      </c>
      <c r="G427" s="80" t="e">
        <f>IF(DI_전체데이터!$AR428="D. 균형일치형",DI_전체데이터!$AN428,NA())</f>
        <v>#N/A</v>
      </c>
      <c r="H427" s="80" t="e">
        <f>IF(DI_전체데이터!$AR428="D. 균형일치형",DI_전체데이터!$Z428,NA())</f>
        <v>#N/A</v>
      </c>
      <c r="I427" s="80" t="e">
        <f>IF(DI_전체데이터!$AR428="E. 총체적과소형",DI_전체데이터!$AN428,NA())</f>
        <v>#N/A</v>
      </c>
      <c r="J427" s="80" t="e">
        <f>IF(DI_전체데이터!$AR428="E. 총체적과소형",DI_전체데이터!$Z428,NA())</f>
        <v>#N/A</v>
      </c>
      <c r="K427" s="80">
        <f>IF(DI_전체데이터!$AR428="F. ESG미성숙",DI_전체데이터!$AN428,NA())</f>
        <v>2.248720538607337</v>
      </c>
      <c r="L427" s="80">
        <f>IF(DI_전체데이터!$AR428="F. ESG미성숙",DI_전체데이터!$Z428,NA())</f>
        <v>2.9285714285714279</v>
      </c>
    </row>
    <row r="428" spans="1:12" x14ac:dyDescent="0.3">
      <c r="A428" s="80" t="e">
        <f>IF(DI_전체데이터!$AR429="A. 총체적과장형",DI_전체데이터!$AN429,NA())</f>
        <v>#N/A</v>
      </c>
      <c r="B428" s="80" t="e">
        <f>IF(DI_전체데이터!$AR429="A. 총체적과장형",DI_전체데이터!$Z429,NA())</f>
        <v>#N/A</v>
      </c>
      <c r="C428" s="80" t="e">
        <f>IF(DI_전체데이터!$AR429="B. 외부미화형",DI_전체데이터!$AN429,NA())</f>
        <v>#N/A</v>
      </c>
      <c r="D428" s="80" t="e">
        <f>IF(DI_전체데이터!$AR429="B. 외부미화형",DI_전체데이터!$Z429,NA())</f>
        <v>#N/A</v>
      </c>
      <c r="E428" s="80" t="e">
        <f>IF(DI_전체데이터!$AR429="C. 내부은폐형",DI_전체데이터!$AN429,NA())</f>
        <v>#N/A</v>
      </c>
      <c r="F428" s="80" t="e">
        <f>IF(DI_전체데이터!$AR429="C. 내부은폐형",DI_전체데이터!$Z429,NA())</f>
        <v>#N/A</v>
      </c>
      <c r="G428" s="80" t="e">
        <f>IF(DI_전체데이터!$AR429="D. 균형일치형",DI_전체데이터!$AN429,NA())</f>
        <v>#N/A</v>
      </c>
      <c r="H428" s="80" t="e">
        <f>IF(DI_전체데이터!$AR429="D. 균형일치형",DI_전체데이터!$Z429,NA())</f>
        <v>#N/A</v>
      </c>
      <c r="I428" s="80" t="e">
        <f>IF(DI_전체데이터!$AR429="E. 총체적과소형",DI_전체데이터!$AN429,NA())</f>
        <v>#N/A</v>
      </c>
      <c r="J428" s="80" t="e">
        <f>IF(DI_전체데이터!$AR429="E. 총체적과소형",DI_전체데이터!$Z429,NA())</f>
        <v>#N/A</v>
      </c>
      <c r="K428" s="80">
        <f>IF(DI_전체데이터!$AR429="F. ESG미성숙",DI_전체데이터!$AN429,NA())</f>
        <v>2.4504104741157313</v>
      </c>
      <c r="L428" s="80">
        <f>IF(DI_전체데이터!$AR429="F. ESG미성숙",DI_전체데이터!$Z429,NA())</f>
        <v>3</v>
      </c>
    </row>
    <row r="429" spans="1:12" x14ac:dyDescent="0.3">
      <c r="A429" s="80" t="e">
        <f>IF(DI_전체데이터!$AR430="A. 총체적과장형",DI_전체데이터!$AN430,NA())</f>
        <v>#N/A</v>
      </c>
      <c r="B429" s="80" t="e">
        <f>IF(DI_전체데이터!$AR430="A. 총체적과장형",DI_전체데이터!$Z430,NA())</f>
        <v>#N/A</v>
      </c>
      <c r="C429" s="80" t="e">
        <f>IF(DI_전체데이터!$AR430="B. 외부미화형",DI_전체데이터!$AN430,NA())</f>
        <v>#N/A</v>
      </c>
      <c r="D429" s="80" t="e">
        <f>IF(DI_전체데이터!$AR430="B. 외부미화형",DI_전체데이터!$Z430,NA())</f>
        <v>#N/A</v>
      </c>
      <c r="E429" s="80" t="e">
        <f>IF(DI_전체데이터!$AR430="C. 내부은폐형",DI_전체데이터!$AN430,NA())</f>
        <v>#N/A</v>
      </c>
      <c r="F429" s="80" t="e">
        <f>IF(DI_전체데이터!$AR430="C. 내부은폐형",DI_전체데이터!$Z430,NA())</f>
        <v>#N/A</v>
      </c>
      <c r="G429" s="80" t="e">
        <f>IF(DI_전체데이터!$AR430="D. 균형일치형",DI_전체데이터!$AN430,NA())</f>
        <v>#N/A</v>
      </c>
      <c r="H429" s="80" t="e">
        <f>IF(DI_전체데이터!$AR430="D. 균형일치형",DI_전체데이터!$Z430,NA())</f>
        <v>#N/A</v>
      </c>
      <c r="I429" s="80" t="e">
        <f>IF(DI_전체데이터!$AR430="E. 총체적과소형",DI_전체데이터!$AN430,NA())</f>
        <v>#N/A</v>
      </c>
      <c r="J429" s="80" t="e">
        <f>IF(DI_전체데이터!$AR430="E. 총체적과소형",DI_전체데이터!$Z430,NA())</f>
        <v>#N/A</v>
      </c>
      <c r="K429" s="80">
        <f>IF(DI_전체데이터!$AR430="F. ESG미성숙",DI_전체데이터!$AN430,NA())</f>
        <v>2.0974530869760448</v>
      </c>
      <c r="L429" s="80">
        <f>IF(DI_전체데이터!$AR430="F. ESG미성숙",DI_전체데이터!$Z430,NA())</f>
        <v>2.875</v>
      </c>
    </row>
    <row r="430" spans="1:12" x14ac:dyDescent="0.3">
      <c r="A430" s="80" t="e">
        <f>IF(DI_전체데이터!$AR431="A. 총체적과장형",DI_전체데이터!$AN431,NA())</f>
        <v>#N/A</v>
      </c>
      <c r="B430" s="80" t="e">
        <f>IF(DI_전체데이터!$AR431="A. 총체적과장형",DI_전체데이터!$Z431,NA())</f>
        <v>#N/A</v>
      </c>
      <c r="C430" s="80" t="e">
        <f>IF(DI_전체데이터!$AR431="B. 외부미화형",DI_전체데이터!$AN431,NA())</f>
        <v>#N/A</v>
      </c>
      <c r="D430" s="80" t="e">
        <f>IF(DI_전체데이터!$AR431="B. 외부미화형",DI_전체데이터!$Z431,NA())</f>
        <v>#N/A</v>
      </c>
      <c r="E430" s="80" t="e">
        <f>IF(DI_전체데이터!$AR431="C. 내부은폐형",DI_전체데이터!$AN431,NA())</f>
        <v>#N/A</v>
      </c>
      <c r="F430" s="80" t="e">
        <f>IF(DI_전체데이터!$AR431="C. 내부은폐형",DI_전체데이터!$Z431,NA())</f>
        <v>#N/A</v>
      </c>
      <c r="G430" s="80" t="e">
        <f>IF(DI_전체데이터!$AR431="D. 균형일치형",DI_전체데이터!$AN431,NA())</f>
        <v>#N/A</v>
      </c>
      <c r="H430" s="80" t="e">
        <f>IF(DI_전체데이터!$AR431="D. 균형일치형",DI_전체데이터!$Z431,NA())</f>
        <v>#N/A</v>
      </c>
      <c r="I430" s="80" t="e">
        <f>IF(DI_전체데이터!$AR431="E. 총체적과소형",DI_전체데이터!$AN431,NA())</f>
        <v>#N/A</v>
      </c>
      <c r="J430" s="80" t="e">
        <f>IF(DI_전체데이터!$AR431="E. 총체적과소형",DI_전체데이터!$Z431,NA())</f>
        <v>#N/A</v>
      </c>
      <c r="K430" s="80">
        <f>IF(DI_전체데이터!$AR431="F. ESG미성숙",DI_전체데이터!$AN431,NA())</f>
        <v>2.0689059440736552</v>
      </c>
      <c r="L430" s="80">
        <f>IF(DI_전체데이터!$AR431="F. ESG미성숙",DI_전체데이터!$Z431,NA())</f>
        <v>2.75</v>
      </c>
    </row>
    <row r="431" spans="1:12" x14ac:dyDescent="0.3">
      <c r="A431" s="80" t="e">
        <f>IF(DI_전체데이터!$AR432="A. 총체적과장형",DI_전체데이터!$AN432,NA())</f>
        <v>#N/A</v>
      </c>
      <c r="B431" s="80" t="e">
        <f>IF(DI_전체데이터!$AR432="A. 총체적과장형",DI_전체데이터!$Z432,NA())</f>
        <v>#N/A</v>
      </c>
      <c r="C431" s="80" t="e">
        <f>IF(DI_전체데이터!$AR432="B. 외부미화형",DI_전체데이터!$AN432,NA())</f>
        <v>#N/A</v>
      </c>
      <c r="D431" s="80" t="e">
        <f>IF(DI_전체데이터!$AR432="B. 외부미화형",DI_전체데이터!$Z432,NA())</f>
        <v>#N/A</v>
      </c>
      <c r="E431" s="80" t="e">
        <f>IF(DI_전체데이터!$AR432="C. 내부은폐형",DI_전체데이터!$AN432,NA())</f>
        <v>#N/A</v>
      </c>
      <c r="F431" s="80" t="e">
        <f>IF(DI_전체데이터!$AR432="C. 내부은폐형",DI_전체데이터!$Z432,NA())</f>
        <v>#N/A</v>
      </c>
      <c r="G431" s="80" t="e">
        <f>IF(DI_전체데이터!$AR432="D. 균형일치형",DI_전체데이터!$AN432,NA())</f>
        <v>#N/A</v>
      </c>
      <c r="H431" s="80" t="e">
        <f>IF(DI_전체데이터!$AR432="D. 균형일치형",DI_전체데이터!$Z432,NA())</f>
        <v>#N/A</v>
      </c>
      <c r="I431" s="80" t="e">
        <f>IF(DI_전체데이터!$AR432="E. 총체적과소형",DI_전체데이터!$AN432,NA())</f>
        <v>#N/A</v>
      </c>
      <c r="J431" s="80" t="e">
        <f>IF(DI_전체데이터!$AR432="E. 총체적과소형",DI_전체데이터!$Z432,NA())</f>
        <v>#N/A</v>
      </c>
      <c r="K431" s="80">
        <f>IF(DI_전체데이터!$AR432="F. ESG미성숙",DI_전체데이터!$AN432,NA())</f>
        <v>3.5815804603865971</v>
      </c>
      <c r="L431" s="80">
        <f>IF(DI_전체데이터!$AR432="F. ESG미성숙",DI_전체데이터!$Z432,NA())</f>
        <v>3.285714285714286</v>
      </c>
    </row>
    <row r="432" spans="1:12" x14ac:dyDescent="0.3">
      <c r="A432" s="80" t="e">
        <f>IF(DI_전체데이터!$AR433="A. 총체적과장형",DI_전체데이터!$AN433,NA())</f>
        <v>#N/A</v>
      </c>
      <c r="B432" s="80" t="e">
        <f>IF(DI_전체데이터!$AR433="A. 총체적과장형",DI_전체데이터!$Z433,NA())</f>
        <v>#N/A</v>
      </c>
      <c r="C432" s="80" t="e">
        <f>IF(DI_전체데이터!$AR433="B. 외부미화형",DI_전체데이터!$AN433,NA())</f>
        <v>#N/A</v>
      </c>
      <c r="D432" s="80" t="e">
        <f>IF(DI_전체데이터!$AR433="B. 외부미화형",DI_전체데이터!$Z433,NA())</f>
        <v>#N/A</v>
      </c>
      <c r="E432" s="80" t="e">
        <f>IF(DI_전체데이터!$AR433="C. 내부은폐형",DI_전체데이터!$AN433,NA())</f>
        <v>#N/A</v>
      </c>
      <c r="F432" s="80" t="e">
        <f>IF(DI_전체데이터!$AR433="C. 내부은폐형",DI_전체데이터!$Z433,NA())</f>
        <v>#N/A</v>
      </c>
      <c r="G432" s="80" t="e">
        <f>IF(DI_전체데이터!$AR433="D. 균형일치형",DI_전체데이터!$AN433,NA())</f>
        <v>#N/A</v>
      </c>
      <c r="H432" s="80" t="e">
        <f>IF(DI_전체데이터!$AR433="D. 균형일치형",DI_전체데이터!$Z433,NA())</f>
        <v>#N/A</v>
      </c>
      <c r="I432" s="80" t="e">
        <f>IF(DI_전체데이터!$AR433="E. 총체적과소형",DI_전체데이터!$AN433,NA())</f>
        <v>#N/A</v>
      </c>
      <c r="J432" s="80" t="e">
        <f>IF(DI_전체데이터!$AR433="E. 총체적과소형",DI_전체데이터!$Z433,NA())</f>
        <v>#N/A</v>
      </c>
      <c r="K432" s="80">
        <f>IF(DI_전체데이터!$AR433="F. ESG미성숙",DI_전체데이터!$AN433,NA())</f>
        <v>2.4610808186733064</v>
      </c>
      <c r="L432" s="80">
        <f>IF(DI_전체데이터!$AR433="F. ESG미성숙",DI_전체데이터!$Z433,NA())</f>
        <v>2.8888888888888888</v>
      </c>
    </row>
    <row r="433" spans="1:12" x14ac:dyDescent="0.3">
      <c r="A433" s="80" t="e">
        <f>IF(DI_전체데이터!$AR434="A. 총체적과장형",DI_전체데이터!$AN434,NA())</f>
        <v>#N/A</v>
      </c>
      <c r="B433" s="80" t="e">
        <f>IF(DI_전체데이터!$AR434="A. 총체적과장형",DI_전체데이터!$Z434,NA())</f>
        <v>#N/A</v>
      </c>
      <c r="C433" s="80" t="e">
        <f>IF(DI_전체데이터!$AR434="B. 외부미화형",DI_전체데이터!$AN434,NA())</f>
        <v>#N/A</v>
      </c>
      <c r="D433" s="80" t="e">
        <f>IF(DI_전체데이터!$AR434="B. 외부미화형",DI_전체데이터!$Z434,NA())</f>
        <v>#N/A</v>
      </c>
      <c r="E433" s="80" t="e">
        <f>IF(DI_전체데이터!$AR434="C. 내부은폐형",DI_전체데이터!$AN434,NA())</f>
        <v>#N/A</v>
      </c>
      <c r="F433" s="80" t="e">
        <f>IF(DI_전체데이터!$AR434="C. 내부은폐형",DI_전체데이터!$Z434,NA())</f>
        <v>#N/A</v>
      </c>
      <c r="G433" s="80" t="e">
        <f>IF(DI_전체데이터!$AR434="D. 균형일치형",DI_전체데이터!$AN434,NA())</f>
        <v>#N/A</v>
      </c>
      <c r="H433" s="80" t="e">
        <f>IF(DI_전체데이터!$AR434="D. 균형일치형",DI_전체데이터!$Z434,NA())</f>
        <v>#N/A</v>
      </c>
      <c r="I433" s="80" t="e">
        <f>IF(DI_전체데이터!$AR434="E. 총체적과소형",DI_전체데이터!$AN434,NA())</f>
        <v>#N/A</v>
      </c>
      <c r="J433" s="80" t="e">
        <f>IF(DI_전체데이터!$AR434="E. 총체적과소형",DI_전체데이터!$Z434,NA())</f>
        <v>#N/A</v>
      </c>
      <c r="K433" s="80">
        <f>IF(DI_전체데이터!$AR434="F. ESG미성숙",DI_전체데이터!$AN434,NA())</f>
        <v>3.3395525377765263</v>
      </c>
      <c r="L433" s="80">
        <f>IF(DI_전체데이터!$AR434="F. ESG미성숙",DI_전체데이터!$Z434,NA())</f>
        <v>3.2</v>
      </c>
    </row>
    <row r="434" spans="1:12" x14ac:dyDescent="0.3">
      <c r="A434" s="80" t="e">
        <f>IF(DI_전체데이터!$AR435="A. 총체적과장형",DI_전체데이터!$AN435,NA())</f>
        <v>#N/A</v>
      </c>
      <c r="B434" s="80" t="e">
        <f>IF(DI_전체데이터!$AR435="A. 총체적과장형",DI_전체데이터!$Z435,NA())</f>
        <v>#N/A</v>
      </c>
      <c r="C434" s="80" t="e">
        <f>IF(DI_전체데이터!$AR435="B. 외부미화형",DI_전체데이터!$AN435,NA())</f>
        <v>#N/A</v>
      </c>
      <c r="D434" s="80" t="e">
        <f>IF(DI_전체데이터!$AR435="B. 외부미화형",DI_전체데이터!$Z435,NA())</f>
        <v>#N/A</v>
      </c>
      <c r="E434" s="80" t="e">
        <f>IF(DI_전체데이터!$AR435="C. 내부은폐형",DI_전체데이터!$AN435,NA())</f>
        <v>#N/A</v>
      </c>
      <c r="F434" s="80" t="e">
        <f>IF(DI_전체데이터!$AR435="C. 내부은폐형",DI_전체데이터!$Z435,NA())</f>
        <v>#N/A</v>
      </c>
      <c r="G434" s="80">
        <f>IF(DI_전체데이터!$AR435="D. 균형일치형",DI_전체데이터!$AN435,NA())</f>
        <v>-1.8207851599674671</v>
      </c>
      <c r="H434" s="80">
        <f>IF(DI_전체데이터!$AR435="D. 균형일치형",DI_전체데이터!$Z435,NA())</f>
        <v>2.523076923076923</v>
      </c>
      <c r="I434" s="80" t="e">
        <f>IF(DI_전체데이터!$AR435="E. 총체적과소형",DI_전체데이터!$AN435,NA())</f>
        <v>#N/A</v>
      </c>
      <c r="J434" s="80" t="e">
        <f>IF(DI_전체데이터!$AR435="E. 총체적과소형",DI_전체데이터!$Z435,NA())</f>
        <v>#N/A</v>
      </c>
      <c r="K434" s="80" t="e">
        <f>IF(DI_전체데이터!$AR435="F. ESG미성숙",DI_전체데이터!$AN435,NA())</f>
        <v>#N/A</v>
      </c>
      <c r="L434" s="80" t="e">
        <f>IF(DI_전체데이터!$AR435="F. ESG미성숙",DI_전체데이터!$Z435,NA())</f>
        <v>#N/A</v>
      </c>
    </row>
    <row r="435" spans="1:12" x14ac:dyDescent="0.3">
      <c r="A435" s="80" t="e">
        <f>IF(DI_전체데이터!$AR436="A. 총체적과장형",DI_전체데이터!$AN436,NA())</f>
        <v>#N/A</v>
      </c>
      <c r="B435" s="80" t="e">
        <f>IF(DI_전체데이터!$AR436="A. 총체적과장형",DI_전체데이터!$Z436,NA())</f>
        <v>#N/A</v>
      </c>
      <c r="C435" s="80" t="e">
        <f>IF(DI_전체데이터!$AR436="B. 외부미화형",DI_전체데이터!$AN436,NA())</f>
        <v>#N/A</v>
      </c>
      <c r="D435" s="80" t="e">
        <f>IF(DI_전체데이터!$AR436="B. 외부미화형",DI_전체데이터!$Z436,NA())</f>
        <v>#N/A</v>
      </c>
      <c r="E435" s="80" t="e">
        <f>IF(DI_전체데이터!$AR436="C. 내부은폐형",DI_전체데이터!$AN436,NA())</f>
        <v>#N/A</v>
      </c>
      <c r="F435" s="80" t="e">
        <f>IF(DI_전체데이터!$AR436="C. 내부은폐형",DI_전체데이터!$Z436,NA())</f>
        <v>#N/A</v>
      </c>
      <c r="G435" s="80">
        <f>IF(DI_전체데이터!$AR436="D. 균형일치형",DI_전체데이터!$AN436,NA())</f>
        <v>-1.0200482604568477</v>
      </c>
      <c r="H435" s="80">
        <f>IF(DI_전체데이터!$AR436="D. 균형일치형",DI_전체데이터!$Z436,NA())</f>
        <v>2.666666666666667</v>
      </c>
      <c r="I435" s="80" t="e">
        <f>IF(DI_전체데이터!$AR436="E. 총체적과소형",DI_전체데이터!$AN436,NA())</f>
        <v>#N/A</v>
      </c>
      <c r="J435" s="80" t="e">
        <f>IF(DI_전체데이터!$AR436="E. 총체적과소형",DI_전체데이터!$Z436,NA())</f>
        <v>#N/A</v>
      </c>
      <c r="K435" s="80" t="e">
        <f>IF(DI_전체데이터!$AR436="F. ESG미성숙",DI_전체데이터!$AN436,NA())</f>
        <v>#N/A</v>
      </c>
      <c r="L435" s="80" t="e">
        <f>IF(DI_전체데이터!$AR436="F. ESG미성숙",DI_전체데이터!$Z436,NA())</f>
        <v>#N/A</v>
      </c>
    </row>
    <row r="436" spans="1:12" x14ac:dyDescent="0.3">
      <c r="A436" s="80" t="e">
        <f>IF(DI_전체데이터!$AR437="A. 총체적과장형",DI_전체데이터!$AN437,NA())</f>
        <v>#N/A</v>
      </c>
      <c r="B436" s="80" t="e">
        <f>IF(DI_전체데이터!$AR437="A. 총체적과장형",DI_전체데이터!$Z437,NA())</f>
        <v>#N/A</v>
      </c>
      <c r="C436" s="80" t="e">
        <f>IF(DI_전체데이터!$AR437="B. 외부미화형",DI_전체데이터!$AN437,NA())</f>
        <v>#N/A</v>
      </c>
      <c r="D436" s="80" t="e">
        <f>IF(DI_전체데이터!$AR437="B. 외부미화형",DI_전체데이터!$Z437,NA())</f>
        <v>#N/A</v>
      </c>
      <c r="E436" s="80" t="e">
        <f>IF(DI_전체데이터!$AR437="C. 내부은폐형",DI_전체데이터!$AN437,NA())</f>
        <v>#N/A</v>
      </c>
      <c r="F436" s="80" t="e">
        <f>IF(DI_전체데이터!$AR437="C. 내부은폐형",DI_전체데이터!$Z437,NA())</f>
        <v>#N/A</v>
      </c>
      <c r="G436" s="80">
        <f>IF(DI_전체데이터!$AR437="D. 균형일치형",DI_전체데이터!$AN437,NA())</f>
        <v>2.0780409340782766</v>
      </c>
      <c r="H436" s="80">
        <f>IF(DI_전체데이터!$AR437="D. 균형일치형",DI_전체데이터!$Z437,NA())</f>
        <v>3.2222222222222219</v>
      </c>
      <c r="I436" s="80" t="e">
        <f>IF(DI_전체데이터!$AR437="E. 총체적과소형",DI_전체데이터!$AN437,NA())</f>
        <v>#N/A</v>
      </c>
      <c r="J436" s="80" t="e">
        <f>IF(DI_전체데이터!$AR437="E. 총체적과소형",DI_전체데이터!$Z437,NA())</f>
        <v>#N/A</v>
      </c>
      <c r="K436" s="80" t="e">
        <f>IF(DI_전체데이터!$AR437="F. ESG미성숙",DI_전체데이터!$AN437,NA())</f>
        <v>#N/A</v>
      </c>
      <c r="L436" s="80" t="e">
        <f>IF(DI_전체데이터!$AR437="F. ESG미성숙",DI_전체데이터!$Z437,NA())</f>
        <v>#N/A</v>
      </c>
    </row>
    <row r="437" spans="1:12" x14ac:dyDescent="0.3">
      <c r="A437" s="80" t="e">
        <f>IF(DI_전체데이터!$AR438="A. 총체적과장형",DI_전체데이터!$AN438,NA())</f>
        <v>#N/A</v>
      </c>
      <c r="B437" s="80" t="e">
        <f>IF(DI_전체데이터!$AR438="A. 총체적과장형",DI_전체데이터!$Z438,NA())</f>
        <v>#N/A</v>
      </c>
      <c r="C437" s="80" t="e">
        <f>IF(DI_전체데이터!$AR438="B. 외부미화형",DI_전체데이터!$AN438,NA())</f>
        <v>#N/A</v>
      </c>
      <c r="D437" s="80" t="e">
        <f>IF(DI_전체데이터!$AR438="B. 외부미화형",DI_전체데이터!$Z438,NA())</f>
        <v>#N/A</v>
      </c>
      <c r="E437" s="80" t="e">
        <f>IF(DI_전체데이터!$AR438="C. 내부은폐형",DI_전체데이터!$AN438,NA())</f>
        <v>#N/A</v>
      </c>
      <c r="F437" s="80" t="e">
        <f>IF(DI_전체데이터!$AR438="C. 내부은폐형",DI_전체데이터!$Z438,NA())</f>
        <v>#N/A</v>
      </c>
      <c r="G437" s="80">
        <f>IF(DI_전체데이터!$AR438="D. 균형일치형",DI_전체데이터!$AN438,NA())</f>
        <v>0.105047289137488</v>
      </c>
      <c r="H437" s="80">
        <f>IF(DI_전체데이터!$AR438="D. 균형일치형",DI_전체데이터!$Z438,NA())</f>
        <v>2.8684210526315792</v>
      </c>
      <c r="I437" s="80" t="e">
        <f>IF(DI_전체데이터!$AR438="E. 총체적과소형",DI_전체데이터!$AN438,NA())</f>
        <v>#N/A</v>
      </c>
      <c r="J437" s="80" t="e">
        <f>IF(DI_전체데이터!$AR438="E. 총체적과소형",DI_전체데이터!$Z438,NA())</f>
        <v>#N/A</v>
      </c>
      <c r="K437" s="80" t="e">
        <f>IF(DI_전체데이터!$AR438="F. ESG미성숙",DI_전체데이터!$AN438,NA())</f>
        <v>#N/A</v>
      </c>
      <c r="L437" s="80" t="e">
        <f>IF(DI_전체데이터!$AR438="F. ESG미성숙",DI_전체데이터!$Z438,NA())</f>
        <v>#N/A</v>
      </c>
    </row>
    <row r="438" spans="1:12" x14ac:dyDescent="0.3">
      <c r="A438" s="80" t="e">
        <f>IF(DI_전체데이터!$AR439="A. 총체적과장형",DI_전체데이터!$AN439,NA())</f>
        <v>#N/A</v>
      </c>
      <c r="B438" s="80" t="e">
        <f>IF(DI_전체데이터!$AR439="A. 총체적과장형",DI_전체데이터!$Z439,NA())</f>
        <v>#N/A</v>
      </c>
      <c r="C438" s="80" t="e">
        <f>IF(DI_전체데이터!$AR439="B. 외부미화형",DI_전체데이터!$AN439,NA())</f>
        <v>#N/A</v>
      </c>
      <c r="D438" s="80" t="e">
        <f>IF(DI_전체데이터!$AR439="B. 외부미화형",DI_전체데이터!$Z439,NA())</f>
        <v>#N/A</v>
      </c>
      <c r="E438" s="80" t="e">
        <f>IF(DI_전체데이터!$AR439="C. 내부은폐형",DI_전체데이터!$AN439,NA())</f>
        <v>#N/A</v>
      </c>
      <c r="F438" s="80" t="e">
        <f>IF(DI_전체데이터!$AR439="C. 내부은폐형",DI_전체데이터!$Z439,NA())</f>
        <v>#N/A</v>
      </c>
      <c r="G438" s="80" t="e">
        <f>IF(DI_전체데이터!$AR439="D. 균형일치형",DI_전체데이터!$AN439,NA())</f>
        <v>#N/A</v>
      </c>
      <c r="H438" s="80" t="e">
        <f>IF(DI_전체데이터!$AR439="D. 균형일치형",DI_전체데이터!$Z439,NA())</f>
        <v>#N/A</v>
      </c>
      <c r="I438" s="80">
        <f>IF(DI_전체데이터!$AR439="E. 총체적과소형",DI_전체데이터!$AN439,NA())</f>
        <v>2.2817982084622233</v>
      </c>
      <c r="J438" s="80">
        <f>IF(DI_전체데이터!$AR439="E. 총체적과소형",DI_전체데이터!$Z439,NA())</f>
        <v>3.1111111111111112</v>
      </c>
      <c r="K438" s="80" t="e">
        <f>IF(DI_전체데이터!$AR439="F. ESG미성숙",DI_전체데이터!$AN439,NA())</f>
        <v>#N/A</v>
      </c>
      <c r="L438" s="80" t="e">
        <f>IF(DI_전체데이터!$AR439="F. ESG미성숙",DI_전체데이터!$Z439,NA())</f>
        <v>#N/A</v>
      </c>
    </row>
    <row r="439" spans="1:12" x14ac:dyDescent="0.3">
      <c r="A439" s="80" t="e">
        <f>IF(DI_전체데이터!$AR440="A. 총체적과장형",DI_전체데이터!$AN440,NA())</f>
        <v>#N/A</v>
      </c>
      <c r="B439" s="80" t="e">
        <f>IF(DI_전체데이터!$AR440="A. 총체적과장형",DI_전체데이터!$Z440,NA())</f>
        <v>#N/A</v>
      </c>
      <c r="C439" s="80" t="e">
        <f>IF(DI_전체데이터!$AR440="B. 외부미화형",DI_전체데이터!$AN440,NA())</f>
        <v>#N/A</v>
      </c>
      <c r="D439" s="80" t="e">
        <f>IF(DI_전체데이터!$AR440="B. 외부미화형",DI_전체데이터!$Z440,NA())</f>
        <v>#N/A</v>
      </c>
      <c r="E439" s="80" t="e">
        <f>IF(DI_전체데이터!$AR440="C. 내부은폐형",DI_전체데이터!$AN440,NA())</f>
        <v>#N/A</v>
      </c>
      <c r="F439" s="80" t="e">
        <f>IF(DI_전체데이터!$AR440="C. 내부은폐형",DI_전체데이터!$Z440,NA())</f>
        <v>#N/A</v>
      </c>
      <c r="G439" s="80" t="e">
        <f>IF(DI_전체데이터!$AR440="D. 균형일치형",DI_전체데이터!$AN440,NA())</f>
        <v>#N/A</v>
      </c>
      <c r="H439" s="80" t="e">
        <f>IF(DI_전체데이터!$AR440="D. 균형일치형",DI_전체데이터!$Z440,NA())</f>
        <v>#N/A</v>
      </c>
      <c r="I439" s="80">
        <f>IF(DI_전체데이터!$AR440="E. 총체적과소형",DI_전체데이터!$AN440,NA())</f>
        <v>0.96511030078479398</v>
      </c>
      <c r="J439" s="80">
        <f>IF(DI_전체데이터!$AR440="E. 총체적과소형",DI_전체데이터!$Z440,NA())</f>
        <v>2.875</v>
      </c>
      <c r="K439" s="80" t="e">
        <f>IF(DI_전체데이터!$AR440="F. ESG미성숙",DI_전체데이터!$AN440,NA())</f>
        <v>#N/A</v>
      </c>
      <c r="L439" s="80" t="e">
        <f>IF(DI_전체데이터!$AR440="F. ESG미성숙",DI_전체데이터!$Z440,NA())</f>
        <v>#N/A</v>
      </c>
    </row>
    <row r="440" spans="1:12" x14ac:dyDescent="0.3">
      <c r="A440" s="80" t="e">
        <f>IF(DI_전체데이터!$AR441="A. 총체적과장형",DI_전체데이터!$AN441,NA())</f>
        <v>#N/A</v>
      </c>
      <c r="B440" s="80" t="e">
        <f>IF(DI_전체데이터!$AR441="A. 총체적과장형",DI_전체데이터!$Z441,NA())</f>
        <v>#N/A</v>
      </c>
      <c r="C440" s="80" t="e">
        <f>IF(DI_전체데이터!$AR441="B. 외부미화형",DI_전체데이터!$AN441,NA())</f>
        <v>#N/A</v>
      </c>
      <c r="D440" s="80" t="e">
        <f>IF(DI_전체데이터!$AR441="B. 외부미화형",DI_전체데이터!$Z441,NA())</f>
        <v>#N/A</v>
      </c>
      <c r="E440" s="80" t="e">
        <f>IF(DI_전체데이터!$AR441="C. 내부은폐형",DI_전체데이터!$AN441,NA())</f>
        <v>#N/A</v>
      </c>
      <c r="F440" s="80" t="e">
        <f>IF(DI_전체데이터!$AR441="C. 내부은폐형",DI_전체데이터!$Z441,NA())</f>
        <v>#N/A</v>
      </c>
      <c r="G440" s="80" t="e">
        <f>IF(DI_전체데이터!$AR441="D. 균형일치형",DI_전체데이터!$AN441,NA())</f>
        <v>#N/A</v>
      </c>
      <c r="H440" s="80" t="e">
        <f>IF(DI_전체데이터!$AR441="D. 균형일치형",DI_전체데이터!$Z441,NA())</f>
        <v>#N/A</v>
      </c>
      <c r="I440" s="80">
        <f>IF(DI_전체데이터!$AR441="E. 총체적과소형",DI_전체데이터!$AN441,NA())</f>
        <v>0.76993068152908006</v>
      </c>
      <c r="J440" s="80">
        <f>IF(DI_전체데이터!$AR441="E. 총체적과소형",DI_전체데이터!$Z441,NA())</f>
        <v>2.84</v>
      </c>
      <c r="K440" s="80" t="e">
        <f>IF(DI_전체데이터!$AR441="F. ESG미성숙",DI_전체데이터!$AN441,NA())</f>
        <v>#N/A</v>
      </c>
      <c r="L440" s="80" t="e">
        <f>IF(DI_전체데이터!$AR441="F. ESG미성숙",DI_전체데이터!$Z441,NA())</f>
        <v>#N/A</v>
      </c>
    </row>
    <row r="441" spans="1:12" x14ac:dyDescent="0.3">
      <c r="A441" s="80" t="e">
        <f>IF(DI_전체데이터!$AR442="A. 총체적과장형",DI_전체데이터!$AN442,NA())</f>
        <v>#N/A</v>
      </c>
      <c r="B441" s="80" t="e">
        <f>IF(DI_전체데이터!$AR442="A. 총체적과장형",DI_전체데이터!$Z442,NA())</f>
        <v>#N/A</v>
      </c>
      <c r="C441" s="80" t="e">
        <f>IF(DI_전체데이터!$AR442="B. 외부미화형",DI_전체데이터!$AN442,NA())</f>
        <v>#N/A</v>
      </c>
      <c r="D441" s="80" t="e">
        <f>IF(DI_전체데이터!$AR442="B. 외부미화형",DI_전체데이터!$Z442,NA())</f>
        <v>#N/A</v>
      </c>
      <c r="E441" s="80" t="e">
        <f>IF(DI_전체데이터!$AR442="C. 내부은폐형",DI_전체데이터!$AN442,NA())</f>
        <v>#N/A</v>
      </c>
      <c r="F441" s="80" t="e">
        <f>IF(DI_전체데이터!$AR442="C. 내부은폐형",DI_전체데이터!$Z442,NA())</f>
        <v>#N/A</v>
      </c>
      <c r="G441" s="80" t="e">
        <f>IF(DI_전체데이터!$AR442="D. 균형일치형",DI_전체데이터!$AN442,NA())</f>
        <v>#N/A</v>
      </c>
      <c r="H441" s="80" t="e">
        <f>IF(DI_전체데이터!$AR442="D. 균형일치형",DI_전체데이터!$Z442,NA())</f>
        <v>#N/A</v>
      </c>
      <c r="I441" s="80">
        <f>IF(DI_전체데이터!$AR442="E. 총체적과소형",DI_전체데이터!$AN442,NA())</f>
        <v>0.96511030078479398</v>
      </c>
      <c r="J441" s="80">
        <f>IF(DI_전체데이터!$AR442="E. 총체적과소형",DI_전체데이터!$Z442,NA())</f>
        <v>2.875</v>
      </c>
      <c r="K441" s="80" t="e">
        <f>IF(DI_전체데이터!$AR442="F. ESG미성숙",DI_전체데이터!$AN442,NA())</f>
        <v>#N/A</v>
      </c>
      <c r="L441" s="80" t="e">
        <f>IF(DI_전체데이터!$AR442="F. ESG미성숙",DI_전체데이터!$Z442,NA())</f>
        <v>#N/A</v>
      </c>
    </row>
    <row r="442" spans="1:12" x14ac:dyDescent="0.3">
      <c r="A442" s="80">
        <f>IF(DI_전체데이터!$AR443="A. 총체적과장형",DI_전체데이터!$AN443,NA())</f>
        <v>-0.82494387360216193</v>
      </c>
      <c r="B442" s="80">
        <f>IF(DI_전체데이터!$AR443="A. 총체적과장형",DI_전체데이터!$Z443,NA())</f>
        <v>2.833333333333333</v>
      </c>
      <c r="C442" s="80" t="e">
        <f>IF(DI_전체데이터!$AR443="B. 외부미화형",DI_전체데이터!$AN443,NA())</f>
        <v>#N/A</v>
      </c>
      <c r="D442" s="80" t="e">
        <f>IF(DI_전체데이터!$AR443="B. 외부미화형",DI_전체데이터!$Z443,NA())</f>
        <v>#N/A</v>
      </c>
      <c r="E442" s="80" t="e">
        <f>IF(DI_전체데이터!$AR443="C. 내부은폐형",DI_전체데이터!$AN443,NA())</f>
        <v>#N/A</v>
      </c>
      <c r="F442" s="80" t="e">
        <f>IF(DI_전체데이터!$AR443="C. 내부은폐형",DI_전체데이터!$Z443,NA())</f>
        <v>#N/A</v>
      </c>
      <c r="G442" s="80" t="e">
        <f>IF(DI_전체데이터!$AR443="D. 균형일치형",DI_전체데이터!$AN443,NA())</f>
        <v>#N/A</v>
      </c>
      <c r="H442" s="80" t="e">
        <f>IF(DI_전체데이터!$AR443="D. 균형일치형",DI_전체데이터!$Z443,NA())</f>
        <v>#N/A</v>
      </c>
      <c r="I442" s="80" t="e">
        <f>IF(DI_전체데이터!$AR443="E. 총체적과소형",DI_전체데이터!$AN443,NA())</f>
        <v>#N/A</v>
      </c>
      <c r="J442" s="80" t="e">
        <f>IF(DI_전체데이터!$AR443="E. 총체적과소형",DI_전체데이터!$Z443,NA())</f>
        <v>#N/A</v>
      </c>
      <c r="K442" s="80" t="e">
        <f>IF(DI_전체데이터!$AR443="F. ESG미성숙",DI_전체데이터!$AN443,NA())</f>
        <v>#N/A</v>
      </c>
      <c r="L442" s="80" t="e">
        <f>IF(DI_전체데이터!$AR443="F. ESG미성숙",DI_전체데이터!$Z443,NA())</f>
        <v>#N/A</v>
      </c>
    </row>
    <row r="443" spans="1:12" x14ac:dyDescent="0.3">
      <c r="A443" s="80">
        <f>IF(DI_전체데이터!$AR444="A. 총체적과장형",DI_전체데이터!$AN444,NA())</f>
        <v>-0.30859567451297176</v>
      </c>
      <c r="B443" s="80">
        <f>IF(DI_전체데이터!$AR444="A. 총체적과장형",DI_전체데이터!$Z444,NA())</f>
        <v>2.925925925925926</v>
      </c>
      <c r="C443" s="80" t="e">
        <f>IF(DI_전체데이터!$AR444="B. 외부미화형",DI_전체데이터!$AN444,NA())</f>
        <v>#N/A</v>
      </c>
      <c r="D443" s="80" t="e">
        <f>IF(DI_전체데이터!$AR444="B. 외부미화형",DI_전체데이터!$Z444,NA())</f>
        <v>#N/A</v>
      </c>
      <c r="E443" s="80" t="e">
        <f>IF(DI_전체데이터!$AR444="C. 내부은폐형",DI_전체데이터!$AN444,NA())</f>
        <v>#N/A</v>
      </c>
      <c r="F443" s="80" t="e">
        <f>IF(DI_전체데이터!$AR444="C. 내부은폐형",DI_전체데이터!$Z444,NA())</f>
        <v>#N/A</v>
      </c>
      <c r="G443" s="80" t="e">
        <f>IF(DI_전체데이터!$AR444="D. 균형일치형",DI_전체데이터!$AN444,NA())</f>
        <v>#N/A</v>
      </c>
      <c r="H443" s="80" t="e">
        <f>IF(DI_전체데이터!$AR444="D. 균형일치형",DI_전체데이터!$Z444,NA())</f>
        <v>#N/A</v>
      </c>
      <c r="I443" s="80" t="e">
        <f>IF(DI_전체데이터!$AR444="E. 총체적과소형",DI_전체데이터!$AN444,NA())</f>
        <v>#N/A</v>
      </c>
      <c r="J443" s="80" t="e">
        <f>IF(DI_전체데이터!$AR444="E. 총체적과소형",DI_전체데이터!$Z444,NA())</f>
        <v>#N/A</v>
      </c>
      <c r="K443" s="80" t="e">
        <f>IF(DI_전체데이터!$AR444="F. ESG미성숙",DI_전체데이터!$AN444,NA())</f>
        <v>#N/A</v>
      </c>
      <c r="L443" s="80" t="e">
        <f>IF(DI_전체데이터!$AR444="F. ESG미성숙",DI_전체데이터!$Z444,NA())</f>
        <v>#N/A</v>
      </c>
    </row>
    <row r="444" spans="1:12" x14ac:dyDescent="0.3">
      <c r="A444" s="80" t="e">
        <f>IF(DI_전체데이터!$AR445="A. 총체적과장형",DI_전체데이터!$AN445,NA())</f>
        <v>#N/A</v>
      </c>
      <c r="B444" s="80" t="e">
        <f>IF(DI_전체데이터!$AR445="A. 총체적과장형",DI_전체데이터!$Z445,NA())</f>
        <v>#N/A</v>
      </c>
      <c r="C444" s="80" t="e">
        <f>IF(DI_전체데이터!$AR445="B. 외부미화형",DI_전체데이터!$AN445,NA())</f>
        <v>#N/A</v>
      </c>
      <c r="D444" s="80" t="e">
        <f>IF(DI_전체데이터!$AR445="B. 외부미화형",DI_전체데이터!$Z445,NA())</f>
        <v>#N/A</v>
      </c>
      <c r="E444" s="80" t="e">
        <f>IF(DI_전체데이터!$AR445="C. 내부은폐형",DI_전체데이터!$AN445,NA())</f>
        <v>#N/A</v>
      </c>
      <c r="F444" s="80" t="e">
        <f>IF(DI_전체데이터!$AR445="C. 내부은폐형",DI_전체데이터!$Z445,NA())</f>
        <v>#N/A</v>
      </c>
      <c r="G444" s="80">
        <f>IF(DI_전체데이터!$AR445="D. 균형일치형",DI_전체데이터!$AN445,NA())</f>
        <v>-0.20532603469513122</v>
      </c>
      <c r="H444" s="80">
        <f>IF(DI_전체데이터!$AR445="D. 균형일치형",DI_전체데이터!$Z445,NA())</f>
        <v>2.9444444444444451</v>
      </c>
      <c r="I444" s="80" t="e">
        <f>IF(DI_전체데이터!$AR445="E. 총체적과소형",DI_전체데이터!$AN445,NA())</f>
        <v>#N/A</v>
      </c>
      <c r="J444" s="80" t="e">
        <f>IF(DI_전체데이터!$AR445="E. 총체적과소형",DI_전체데이터!$Z445,NA())</f>
        <v>#N/A</v>
      </c>
      <c r="K444" s="80" t="e">
        <f>IF(DI_전체데이터!$AR445="F. ESG미성숙",DI_전체데이터!$AN445,NA())</f>
        <v>#N/A</v>
      </c>
      <c r="L444" s="80" t="e">
        <f>IF(DI_전체데이터!$AR445="F. ESG미성숙",DI_전체데이터!$Z445,NA())</f>
        <v>#N/A</v>
      </c>
    </row>
    <row r="445" spans="1:12" x14ac:dyDescent="0.3">
      <c r="A445" s="80" t="e">
        <f>IF(DI_전체데이터!$AR446="A. 총체적과장형",DI_전체데이터!$AN446,NA())</f>
        <v>#N/A</v>
      </c>
      <c r="B445" s="80" t="e">
        <f>IF(DI_전체데이터!$AR446="A. 총체적과장형",DI_전체데이터!$Z446,NA())</f>
        <v>#N/A</v>
      </c>
      <c r="C445" s="80" t="e">
        <f>IF(DI_전체데이터!$AR446="B. 외부미화형",DI_전체데이터!$AN446,NA())</f>
        <v>#N/A</v>
      </c>
      <c r="D445" s="80" t="e">
        <f>IF(DI_전체데이터!$AR446="B. 외부미화형",DI_전체데이터!$Z446,NA())</f>
        <v>#N/A</v>
      </c>
      <c r="E445" s="80">
        <f>IF(DI_전체데이터!$AR446="C. 내부은폐형",DI_전체데이터!$AN446,NA())</f>
        <v>-0.51513495414864785</v>
      </c>
      <c r="F445" s="80">
        <f>IF(DI_전체데이터!$AR446="C. 내부은폐형",DI_전체데이터!$Z446,NA())</f>
        <v>2.8888888888888888</v>
      </c>
      <c r="G445" s="80" t="e">
        <f>IF(DI_전체데이터!$AR446="D. 균형일치형",DI_전체데이터!$AN446,NA())</f>
        <v>#N/A</v>
      </c>
      <c r="H445" s="80" t="e">
        <f>IF(DI_전체데이터!$AR446="D. 균형일치형",DI_전체데이터!$Z446,NA())</f>
        <v>#N/A</v>
      </c>
      <c r="I445" s="80" t="e">
        <f>IF(DI_전체데이터!$AR446="E. 총체적과소형",DI_전체데이터!$AN446,NA())</f>
        <v>#N/A</v>
      </c>
      <c r="J445" s="80" t="e">
        <f>IF(DI_전체데이터!$AR446="E. 총체적과소형",DI_전체데이터!$Z446,NA())</f>
        <v>#N/A</v>
      </c>
      <c r="K445" s="80" t="e">
        <f>IF(DI_전체데이터!$AR446="F. ESG미성숙",DI_전체데이터!$AN446,NA())</f>
        <v>#N/A</v>
      </c>
      <c r="L445" s="80" t="e">
        <f>IF(DI_전체데이터!$AR446="F. ESG미성숙",DI_전체데이터!$Z446,NA())</f>
        <v>#N/A</v>
      </c>
    </row>
    <row r="446" spans="1:12" x14ac:dyDescent="0.3">
      <c r="A446" s="80" t="e">
        <f>IF(DI_전체데이터!$AR447="A. 총체적과장형",DI_전체데이터!$AN447,NA())</f>
        <v>#N/A</v>
      </c>
      <c r="B446" s="80" t="e">
        <f>IF(DI_전체데이터!$AR447="A. 총체적과장형",DI_전체데이터!$Z447,NA())</f>
        <v>#N/A</v>
      </c>
      <c r="C446" s="80" t="e">
        <f>IF(DI_전체데이터!$AR447="B. 외부미화형",DI_전체데이터!$AN447,NA())</f>
        <v>#N/A</v>
      </c>
      <c r="D446" s="80" t="e">
        <f>IF(DI_전체데이터!$AR447="B. 외부미화형",DI_전체데이터!$Z447,NA())</f>
        <v>#N/A</v>
      </c>
      <c r="E446" s="80">
        <f>IF(DI_전체데이터!$AR447="C. 내부은폐형",DI_전체데이터!$AN447,NA())</f>
        <v>-0.71668411412808386</v>
      </c>
      <c r="F446" s="80">
        <f>IF(DI_전체데이터!$AR447="C. 내부은폐형",DI_전체데이터!$Z447,NA())</f>
        <v>2.3913043478260869</v>
      </c>
      <c r="G446" s="80" t="e">
        <f>IF(DI_전체데이터!$AR447="D. 균형일치형",DI_전체데이터!$AN447,NA())</f>
        <v>#N/A</v>
      </c>
      <c r="H446" s="80" t="e">
        <f>IF(DI_전체데이터!$AR447="D. 균형일치형",DI_전체데이터!$Z447,NA())</f>
        <v>#N/A</v>
      </c>
      <c r="I446" s="80" t="e">
        <f>IF(DI_전체데이터!$AR447="E. 총체적과소형",DI_전체데이터!$AN447,NA())</f>
        <v>#N/A</v>
      </c>
      <c r="J446" s="80" t="e">
        <f>IF(DI_전체데이터!$AR447="E. 총체적과소형",DI_전체데이터!$Z447,NA())</f>
        <v>#N/A</v>
      </c>
      <c r="K446" s="80" t="e">
        <f>IF(DI_전체데이터!$AR447="F. ESG미성숙",DI_전체데이터!$AN447,NA())</f>
        <v>#N/A</v>
      </c>
      <c r="L446" s="80" t="e">
        <f>IF(DI_전체데이터!$AR447="F. ESG미성숙",DI_전체데이터!$Z447,NA())</f>
        <v>#N/A</v>
      </c>
    </row>
    <row r="447" spans="1:12" x14ac:dyDescent="0.3">
      <c r="A447" s="80" t="e">
        <f>IF(DI_전체데이터!$AR448="A. 총체적과장형",DI_전체데이터!$AN448,NA())</f>
        <v>#N/A</v>
      </c>
      <c r="B447" s="80" t="e">
        <f>IF(DI_전체데이터!$AR448="A. 총체적과장형",DI_전체데이터!$Z448,NA())</f>
        <v>#N/A</v>
      </c>
      <c r="C447" s="80" t="e">
        <f>IF(DI_전체데이터!$AR448="B. 외부미화형",DI_전체데이터!$AN448,NA())</f>
        <v>#N/A</v>
      </c>
      <c r="D447" s="80" t="e">
        <f>IF(DI_전체데이터!$AR448="B. 외부미화형",DI_전체데이터!$Z448,NA())</f>
        <v>#N/A</v>
      </c>
      <c r="E447" s="80" t="e">
        <f>IF(DI_전체데이터!$AR448="C. 내부은폐형",DI_전체데이터!$AN448,NA())</f>
        <v>#N/A</v>
      </c>
      <c r="F447" s="80" t="e">
        <f>IF(DI_전체데이터!$AR448="C. 내부은폐형",DI_전체데이터!$Z448,NA())</f>
        <v>#N/A</v>
      </c>
      <c r="G447" s="80">
        <f>IF(DI_전체데이터!$AR448="D. 균형일치형",DI_전체데이터!$AN448,NA())</f>
        <v>0.49852268254785981</v>
      </c>
      <c r="H447" s="80">
        <f>IF(DI_전체데이터!$AR448="D. 균형일치형",DI_전체데이터!$Z448,NA())</f>
        <v>2.8181818181818179</v>
      </c>
      <c r="I447" s="80" t="e">
        <f>IF(DI_전체데이터!$AR448="E. 총체적과소형",DI_전체데이터!$AN448,NA())</f>
        <v>#N/A</v>
      </c>
      <c r="J447" s="80" t="e">
        <f>IF(DI_전체데이터!$AR448="E. 총체적과소형",DI_전체데이터!$Z448,NA())</f>
        <v>#N/A</v>
      </c>
      <c r="K447" s="80" t="e">
        <f>IF(DI_전체데이터!$AR448="F. ESG미성숙",DI_전체데이터!$AN448,NA())</f>
        <v>#N/A</v>
      </c>
      <c r="L447" s="80" t="e">
        <f>IF(DI_전체데이터!$AR448="F. ESG미성숙",DI_전체데이터!$Z448,NA())</f>
        <v>#N/A</v>
      </c>
    </row>
    <row r="448" spans="1:12" x14ac:dyDescent="0.3">
      <c r="A448" s="80" t="e">
        <f>IF(DI_전체데이터!$AR449="A. 총체적과장형",DI_전체데이터!$AN449,NA())</f>
        <v>#N/A</v>
      </c>
      <c r="B448" s="80" t="e">
        <f>IF(DI_전체데이터!$AR449="A. 총체적과장형",DI_전체데이터!$Z449,NA())</f>
        <v>#N/A</v>
      </c>
      <c r="C448" s="80" t="e">
        <f>IF(DI_전체데이터!$AR449="B. 외부미화형",DI_전체데이터!$AN449,NA())</f>
        <v>#N/A</v>
      </c>
      <c r="D448" s="80" t="e">
        <f>IF(DI_전체데이터!$AR449="B. 외부미화형",DI_전체데이터!$Z449,NA())</f>
        <v>#N/A</v>
      </c>
      <c r="E448" s="80" t="e">
        <f>IF(DI_전체데이터!$AR449="C. 내부은폐형",DI_전체데이터!$AN449,NA())</f>
        <v>#N/A</v>
      </c>
      <c r="F448" s="80" t="e">
        <f>IF(DI_전체데이터!$AR449="C. 내부은폐형",DI_전체데이터!$Z449,NA())</f>
        <v>#N/A</v>
      </c>
      <c r="G448" s="80">
        <f>IF(DI_전체데이터!$AR449="D. 균형일치형",DI_전체데이터!$AN449,NA())</f>
        <v>0.54165502255333309</v>
      </c>
      <c r="H448" s="80">
        <f>IF(DI_전체데이터!$AR449="D. 균형일치형",DI_전체데이터!$Z449,NA())</f>
        <v>2.833333333333333</v>
      </c>
      <c r="I448" s="80" t="e">
        <f>IF(DI_전체데이터!$AR449="E. 총체적과소형",DI_전체데이터!$AN449,NA())</f>
        <v>#N/A</v>
      </c>
      <c r="J448" s="80" t="e">
        <f>IF(DI_전체데이터!$AR449="E. 총체적과소형",DI_전체데이터!$Z449,NA())</f>
        <v>#N/A</v>
      </c>
      <c r="K448" s="80" t="e">
        <f>IF(DI_전체데이터!$AR449="F. ESG미성숙",DI_전체데이터!$AN449,NA())</f>
        <v>#N/A</v>
      </c>
      <c r="L448" s="80" t="e">
        <f>IF(DI_전체데이터!$AR449="F. ESG미성숙",DI_전체데이터!$Z449,NA())</f>
        <v>#N/A</v>
      </c>
    </row>
    <row r="449" spans="1:12" x14ac:dyDescent="0.3">
      <c r="A449" s="80" t="e">
        <f>IF(DI_전체데이터!$AR450="A. 총체적과장형",DI_전체데이터!$AN450,NA())</f>
        <v>#N/A</v>
      </c>
      <c r="B449" s="80" t="e">
        <f>IF(DI_전체데이터!$AR450="A. 총체적과장형",DI_전체데이터!$Z450,NA())</f>
        <v>#N/A</v>
      </c>
      <c r="C449" s="80">
        <f>IF(DI_전체데이터!$AR450="B. 외부미화형",DI_전체데이터!$AN450,NA())</f>
        <v>0.82632846658945736</v>
      </c>
      <c r="D449" s="80">
        <f>IF(DI_전체데이터!$AR450="B. 외부미화형",DI_전체데이터!$Z450,NA())</f>
        <v>2.9333333333333331</v>
      </c>
      <c r="E449" s="80" t="e">
        <f>IF(DI_전체데이터!$AR450="C. 내부은폐형",DI_전체데이터!$AN450,NA())</f>
        <v>#N/A</v>
      </c>
      <c r="F449" s="80" t="e">
        <f>IF(DI_전체데이터!$AR450="C. 내부은폐형",DI_전체데이터!$Z450,NA())</f>
        <v>#N/A</v>
      </c>
      <c r="G449" s="80" t="e">
        <f>IF(DI_전체데이터!$AR450="D. 균형일치형",DI_전체데이터!$AN450,NA())</f>
        <v>#N/A</v>
      </c>
      <c r="H449" s="80" t="e">
        <f>IF(DI_전체데이터!$AR450="D. 균형일치형",DI_전체데이터!$Z450,NA())</f>
        <v>#N/A</v>
      </c>
      <c r="I449" s="80" t="e">
        <f>IF(DI_전체데이터!$AR450="E. 총체적과소형",DI_전체데이터!$AN450,NA())</f>
        <v>#N/A</v>
      </c>
      <c r="J449" s="80" t="e">
        <f>IF(DI_전체데이터!$AR450="E. 총체적과소형",DI_전체데이터!$Z450,NA())</f>
        <v>#N/A</v>
      </c>
      <c r="K449" s="80" t="e">
        <f>IF(DI_전체데이터!$AR450="F. ESG미성숙",DI_전체데이터!$AN450,NA())</f>
        <v>#N/A</v>
      </c>
      <c r="L449" s="80" t="e">
        <f>IF(DI_전체데이터!$AR450="F. ESG미성숙",DI_전체데이터!$Z450,NA())</f>
        <v>#N/A</v>
      </c>
    </row>
    <row r="450" spans="1:12" x14ac:dyDescent="0.3">
      <c r="A450" s="80" t="e">
        <f>IF(DI_전체데이터!$AR451="A. 총체적과장형",DI_전체데이터!$AN451,NA())</f>
        <v>#N/A</v>
      </c>
      <c r="B450" s="80" t="e">
        <f>IF(DI_전체데이터!$AR451="A. 총체적과장형",DI_전체데이터!$Z451,NA())</f>
        <v>#N/A</v>
      </c>
      <c r="C450" s="80" t="e">
        <f>IF(DI_전체데이터!$AR451="B. 외부미화형",DI_전체데이터!$AN451,NA())</f>
        <v>#N/A</v>
      </c>
      <c r="D450" s="80" t="e">
        <f>IF(DI_전체데이터!$AR451="B. 외부미화형",DI_전체데이터!$Z451,NA())</f>
        <v>#N/A</v>
      </c>
      <c r="E450" s="80" t="e">
        <f>IF(DI_전체데이터!$AR451="C. 내부은폐형",DI_전체데이터!$AN451,NA())</f>
        <v>#N/A</v>
      </c>
      <c r="F450" s="80" t="e">
        <f>IF(DI_전체데이터!$AR451="C. 내부은폐형",DI_전체데이터!$Z451,NA())</f>
        <v>#N/A</v>
      </c>
      <c r="G450" s="80">
        <f>IF(DI_전체데이터!$AR451="D. 균형일치형",DI_전체데이터!$AN451,NA())</f>
        <v>0.39704936911370436</v>
      </c>
      <c r="H450" s="80">
        <f>IF(DI_전체데이터!$AR451="D. 균형일치형",DI_전체데이터!$Z451,NA())</f>
        <v>2.8125</v>
      </c>
      <c r="I450" s="80" t="e">
        <f>IF(DI_전체데이터!$AR451="E. 총체적과소형",DI_전체데이터!$AN451,NA())</f>
        <v>#N/A</v>
      </c>
      <c r="J450" s="80" t="e">
        <f>IF(DI_전체데이터!$AR451="E. 총체적과소형",DI_전체데이터!$Z451,NA())</f>
        <v>#N/A</v>
      </c>
      <c r="K450" s="80" t="e">
        <f>IF(DI_전체데이터!$AR451="F. ESG미성숙",DI_전체데이터!$AN451,NA())</f>
        <v>#N/A</v>
      </c>
      <c r="L450" s="80" t="e">
        <f>IF(DI_전체데이터!$AR451="F. ESG미성숙",DI_전체데이터!$Z451,NA())</f>
        <v>#N/A</v>
      </c>
    </row>
    <row r="451" spans="1:12" x14ac:dyDescent="0.3">
      <c r="A451" s="80" t="e">
        <f>IF(DI_전체데이터!$AR452="A. 총체적과장형",DI_전체데이터!$AN452,NA())</f>
        <v>#N/A</v>
      </c>
      <c r="B451" s="80" t="e">
        <f>IF(DI_전체데이터!$AR452="A. 총체적과장형",DI_전체데이터!$Z452,NA())</f>
        <v>#N/A</v>
      </c>
      <c r="C451" s="80" t="e">
        <f>IF(DI_전체데이터!$AR452="B. 외부미화형",DI_전체데이터!$AN452,NA())</f>
        <v>#N/A</v>
      </c>
      <c r="D451" s="80" t="e">
        <f>IF(DI_전체데이터!$AR452="B. 외부미화형",DI_전체데이터!$Z452,NA())</f>
        <v>#N/A</v>
      </c>
      <c r="E451" s="80" t="e">
        <f>IF(DI_전체데이터!$AR452="C. 내부은폐형",DI_전체데이터!$AN452,NA())</f>
        <v>#N/A</v>
      </c>
      <c r="F451" s="80" t="e">
        <f>IF(DI_전체데이터!$AR452="C. 내부은폐형",DI_전체데이터!$Z452,NA())</f>
        <v>#N/A</v>
      </c>
      <c r="G451" s="80" t="e">
        <f>IF(DI_전체데이터!$AR452="D. 균형일치형",DI_전체데이터!$AN452,NA())</f>
        <v>#N/A</v>
      </c>
      <c r="H451" s="80" t="e">
        <f>IF(DI_전체데이터!$AR452="D. 균형일치형",DI_전체데이터!$Z452,NA())</f>
        <v>#N/A</v>
      </c>
      <c r="I451" s="80">
        <f>IF(DI_전체데이터!$AR452="E. 총체적과소형",DI_전체데이터!$AN452,NA())</f>
        <v>0.81694269906698724</v>
      </c>
      <c r="J451" s="80">
        <f>IF(DI_전체데이터!$AR452="E. 총체적과소형",DI_전체데이터!$Z452,NA())</f>
        <v>2.96</v>
      </c>
      <c r="K451" s="80" t="e">
        <f>IF(DI_전체데이터!$AR452="F. ESG미성숙",DI_전체데이터!$AN452,NA())</f>
        <v>#N/A</v>
      </c>
      <c r="L451" s="80" t="e">
        <f>IF(DI_전체데이터!$AR452="F. ESG미성숙",DI_전체데이터!$Z452,NA())</f>
        <v>#N/A</v>
      </c>
    </row>
    <row r="452" spans="1:12" x14ac:dyDescent="0.3">
      <c r="A452" s="80" t="e">
        <f>IF(DI_전체데이터!$AR453="A. 총체적과장형",DI_전체데이터!$AN453,NA())</f>
        <v>#N/A</v>
      </c>
      <c r="B452" s="80" t="e">
        <f>IF(DI_전체데이터!$AR453="A. 총체적과장형",DI_전체데이터!$Z453,NA())</f>
        <v>#N/A</v>
      </c>
      <c r="C452" s="80" t="e">
        <f>IF(DI_전체데이터!$AR453="B. 외부미화형",DI_전체데이터!$AN453,NA())</f>
        <v>#N/A</v>
      </c>
      <c r="D452" s="80" t="e">
        <f>IF(DI_전체데이터!$AR453="B. 외부미화형",DI_전체데이터!$Z453,NA())</f>
        <v>#N/A</v>
      </c>
      <c r="E452" s="80">
        <f>IF(DI_전체데이터!$AR453="C. 내부은폐형",DI_전체데이터!$AN453,NA())</f>
        <v>-0.96701088355939069</v>
      </c>
      <c r="F452" s="80">
        <f>IF(DI_전체데이터!$AR453="C. 내부은폐형",DI_전체데이터!$Z453,NA())</f>
        <v>2.333333333333333</v>
      </c>
      <c r="G452" s="80" t="e">
        <f>IF(DI_전체데이터!$AR453="D. 균형일치형",DI_전체데이터!$AN453,NA())</f>
        <v>#N/A</v>
      </c>
      <c r="H452" s="80" t="e">
        <f>IF(DI_전체데이터!$AR453="D. 균형일치형",DI_전체데이터!$Z453,NA())</f>
        <v>#N/A</v>
      </c>
      <c r="I452" s="80" t="e">
        <f>IF(DI_전체데이터!$AR453="E. 총체적과소형",DI_전체데이터!$AN453,NA())</f>
        <v>#N/A</v>
      </c>
      <c r="J452" s="80" t="e">
        <f>IF(DI_전체데이터!$AR453="E. 총체적과소형",DI_전체데이터!$Z453,NA())</f>
        <v>#N/A</v>
      </c>
      <c r="K452" s="80" t="e">
        <f>IF(DI_전체데이터!$AR453="F. ESG미성숙",DI_전체데이터!$AN453,NA())</f>
        <v>#N/A</v>
      </c>
      <c r="L452" s="80" t="e">
        <f>IF(DI_전체데이터!$AR453="F. ESG미성숙",DI_전체데이터!$Z453,NA())</f>
        <v>#N/A</v>
      </c>
    </row>
    <row r="453" spans="1:12" x14ac:dyDescent="0.3">
      <c r="A453" s="80" t="e">
        <f>IF(DI_전체데이터!$AR454="A. 총체적과장형",DI_전체데이터!$AN454,NA())</f>
        <v>#N/A</v>
      </c>
      <c r="B453" s="80" t="e">
        <f>IF(DI_전체데이터!$AR454="A. 총체적과장형",DI_전체데이터!$Z454,NA())</f>
        <v>#N/A</v>
      </c>
      <c r="C453" s="80" t="e">
        <f>IF(DI_전체데이터!$AR454="B. 외부미화형",DI_전체데이터!$AN454,NA())</f>
        <v>#N/A</v>
      </c>
      <c r="D453" s="80" t="e">
        <f>IF(DI_전체데이터!$AR454="B. 외부미화형",DI_전체데이터!$Z454,NA())</f>
        <v>#N/A</v>
      </c>
      <c r="E453" s="80" t="e">
        <f>IF(DI_전체데이터!$AR454="C. 내부은폐형",DI_전체데이터!$AN454,NA())</f>
        <v>#N/A</v>
      </c>
      <c r="F453" s="80" t="e">
        <f>IF(DI_전체데이터!$AR454="C. 내부은폐형",DI_전체데이터!$Z454,NA())</f>
        <v>#N/A</v>
      </c>
      <c r="G453" s="80">
        <f>IF(DI_전체데이터!$AR454="D. 균형일치형",DI_전체데이터!$AN454,NA())</f>
        <v>-0.62195216351560179</v>
      </c>
      <c r="H453" s="80">
        <f>IF(DI_전체데이터!$AR454="D. 균형일치형",DI_전체데이터!$Z454,NA())</f>
        <v>2.454545454545455</v>
      </c>
      <c r="I453" s="80" t="e">
        <f>IF(DI_전체데이터!$AR454="E. 총체적과소형",DI_전체데이터!$AN454,NA())</f>
        <v>#N/A</v>
      </c>
      <c r="J453" s="80" t="e">
        <f>IF(DI_전체데이터!$AR454="E. 총체적과소형",DI_전체데이터!$Z454,NA())</f>
        <v>#N/A</v>
      </c>
      <c r="K453" s="80" t="e">
        <f>IF(DI_전체데이터!$AR454="F. ESG미성숙",DI_전체데이터!$AN454,NA())</f>
        <v>#N/A</v>
      </c>
      <c r="L453" s="80" t="e">
        <f>IF(DI_전체데이터!$AR454="F. ESG미성숙",DI_전체데이터!$Z454,NA())</f>
        <v>#N/A</v>
      </c>
    </row>
    <row r="454" spans="1:12" x14ac:dyDescent="0.3">
      <c r="A454" s="80" t="e">
        <f>IF(DI_전체데이터!$AR455="A. 총체적과장형",DI_전체데이터!$AN455,NA())</f>
        <v>#N/A</v>
      </c>
      <c r="B454" s="80" t="e">
        <f>IF(DI_전체데이터!$AR455="A. 총체적과장형",DI_전체데이터!$Z455,NA())</f>
        <v>#N/A</v>
      </c>
      <c r="C454" s="80" t="e">
        <f>IF(DI_전체데이터!$AR455="B. 외부미화형",DI_전체데이터!$AN455,NA())</f>
        <v>#N/A</v>
      </c>
      <c r="D454" s="80" t="e">
        <f>IF(DI_전체데이터!$AR455="B. 외부미화형",DI_전체데이터!$Z455,NA())</f>
        <v>#N/A</v>
      </c>
      <c r="E454" s="80" t="e">
        <f>IF(DI_전체데이터!$AR455="C. 내부은폐형",DI_전체데이터!$AN455,NA())</f>
        <v>#N/A</v>
      </c>
      <c r="F454" s="80" t="e">
        <f>IF(DI_전체데이터!$AR455="C. 내부은폐형",DI_전체데이터!$Z455,NA())</f>
        <v>#N/A</v>
      </c>
      <c r="G454" s="80" t="e">
        <f>IF(DI_전체데이터!$AR455="D. 균형일치형",DI_전체데이터!$AN455,NA())</f>
        <v>#N/A</v>
      </c>
      <c r="H454" s="80" t="e">
        <f>IF(DI_전체데이터!$AR455="D. 균형일치형",DI_전체데이터!$Z455,NA())</f>
        <v>#N/A</v>
      </c>
      <c r="I454" s="80">
        <f>IF(DI_전체데이터!$AR455="E. 총체적과소형",DI_전체데이터!$AN455,NA())</f>
        <v>0.55511018352031449</v>
      </c>
      <c r="J454" s="80">
        <f>IF(DI_전체데이터!$AR455="E. 총체적과소형",DI_전체데이터!$Z455,NA())</f>
        <v>2.7692307692307692</v>
      </c>
      <c r="K454" s="80" t="e">
        <f>IF(DI_전체데이터!$AR455="F. ESG미성숙",DI_전체데이터!$AN455,NA())</f>
        <v>#N/A</v>
      </c>
      <c r="L454" s="80" t="e">
        <f>IF(DI_전체데이터!$AR455="F. ESG미성숙",DI_전체데이터!$Z455,NA())</f>
        <v>#N/A</v>
      </c>
    </row>
    <row r="455" spans="1:12" x14ac:dyDescent="0.3">
      <c r="A455" s="80" t="e">
        <f>IF(DI_전체데이터!$AR456="A. 총체적과장형",DI_전체데이터!$AN456,NA())</f>
        <v>#N/A</v>
      </c>
      <c r="B455" s="80" t="e">
        <f>IF(DI_전체데이터!$AR456="A. 총체적과장형",DI_전체데이터!$Z456,NA())</f>
        <v>#N/A</v>
      </c>
      <c r="C455" s="80" t="e">
        <f>IF(DI_전체데이터!$AR456="B. 외부미화형",DI_전체데이터!$AN456,NA())</f>
        <v>#N/A</v>
      </c>
      <c r="D455" s="80" t="e">
        <f>IF(DI_전체데이터!$AR456="B. 외부미화형",DI_전체데이터!$Z456,NA())</f>
        <v>#N/A</v>
      </c>
      <c r="E455" s="80">
        <f>IF(DI_전체데이터!$AR456="C. 내부은폐형",DI_전체데이터!$AN456,NA())</f>
        <v>-1.3500120957983612</v>
      </c>
      <c r="F455" s="80">
        <f>IF(DI_전체데이터!$AR456="C. 내부은폐형",DI_전체데이터!$Z456,NA())</f>
        <v>2.1</v>
      </c>
      <c r="G455" s="80" t="e">
        <f>IF(DI_전체데이터!$AR456="D. 균형일치형",DI_전체데이터!$AN456,NA())</f>
        <v>#N/A</v>
      </c>
      <c r="H455" s="80" t="e">
        <f>IF(DI_전체데이터!$AR456="D. 균형일치형",DI_전체데이터!$Z456,NA())</f>
        <v>#N/A</v>
      </c>
      <c r="I455" s="80" t="e">
        <f>IF(DI_전체데이터!$AR456="E. 총체적과소형",DI_전체데이터!$AN456,NA())</f>
        <v>#N/A</v>
      </c>
      <c r="J455" s="80" t="e">
        <f>IF(DI_전체데이터!$AR456="E. 총체적과소형",DI_전체데이터!$Z456,NA())</f>
        <v>#N/A</v>
      </c>
      <c r="K455" s="80" t="e">
        <f>IF(DI_전체데이터!$AR456="F. ESG미성숙",DI_전체데이터!$AN456,NA())</f>
        <v>#N/A</v>
      </c>
      <c r="L455" s="80" t="e">
        <f>IF(DI_전체데이터!$AR456="F. ESG미성숙",DI_전체데이터!$Z456,NA())</f>
        <v>#N/A</v>
      </c>
    </row>
    <row r="456" spans="1:12" x14ac:dyDescent="0.3">
      <c r="A456" s="80" t="e">
        <f>IF(DI_전체데이터!$AR457="A. 총체적과장형",DI_전체데이터!$AN457,NA())</f>
        <v>#N/A</v>
      </c>
      <c r="B456" s="80" t="e">
        <f>IF(DI_전체데이터!$AR457="A. 총체적과장형",DI_전체데이터!$Z457,NA())</f>
        <v>#N/A</v>
      </c>
      <c r="C456" s="80" t="e">
        <f>IF(DI_전체데이터!$AR457="B. 외부미화형",DI_전체데이터!$AN457,NA())</f>
        <v>#N/A</v>
      </c>
      <c r="D456" s="80" t="e">
        <f>IF(DI_전체데이터!$AR457="B. 외부미화형",DI_전체데이터!$Z457,NA())</f>
        <v>#N/A</v>
      </c>
      <c r="E456" s="80" t="e">
        <f>IF(DI_전체데이터!$AR457="C. 내부은폐형",DI_전체데이터!$AN457,NA())</f>
        <v>#N/A</v>
      </c>
      <c r="F456" s="80" t="e">
        <f>IF(DI_전체데이터!$AR457="C. 내부은폐형",DI_전체데이터!$Z457,NA())</f>
        <v>#N/A</v>
      </c>
      <c r="G456" s="80" t="e">
        <f>IF(DI_전체데이터!$AR457="D. 균형일치형",DI_전체데이터!$AN457,NA())</f>
        <v>#N/A</v>
      </c>
      <c r="H456" s="80" t="e">
        <f>IF(DI_전체데이터!$AR457="D. 균형일치형",DI_전체데이터!$Z457,NA())</f>
        <v>#N/A</v>
      </c>
      <c r="I456" s="80">
        <f>IF(DI_전체데이터!$AR457="E. 총체적과소형",DI_전체데이터!$AN457,NA())</f>
        <v>2.4320779463958555</v>
      </c>
      <c r="J456" s="80">
        <f>IF(DI_전체데이터!$AR457="E. 총체적과소형",DI_전체데이터!$Z457,NA())</f>
        <v>3.4285714285714279</v>
      </c>
      <c r="K456" s="80" t="e">
        <f>IF(DI_전체데이터!$AR457="F. ESG미성숙",DI_전체데이터!$AN457,NA())</f>
        <v>#N/A</v>
      </c>
      <c r="L456" s="80" t="e">
        <f>IF(DI_전체데이터!$AR457="F. ESG미성숙",DI_전체데이터!$Z457,NA())</f>
        <v>#N/A</v>
      </c>
    </row>
    <row r="457" spans="1:12" x14ac:dyDescent="0.3">
      <c r="A457" s="80" t="e">
        <f>IF(DI_전체데이터!$AR458="A. 총체적과장형",DI_전체데이터!$AN458,NA())</f>
        <v>#N/A</v>
      </c>
      <c r="B457" s="80" t="e">
        <f>IF(DI_전체데이터!$AR458="A. 총체적과장형",DI_전체데이터!$Z458,NA())</f>
        <v>#N/A</v>
      </c>
      <c r="C457" s="80" t="e">
        <f>IF(DI_전체데이터!$AR458="B. 외부미화형",DI_전체데이터!$AN458,NA())</f>
        <v>#N/A</v>
      </c>
      <c r="D457" s="80" t="e">
        <f>IF(DI_전체데이터!$AR458="B. 외부미화형",DI_전체데이터!$Z458,NA())</f>
        <v>#N/A</v>
      </c>
      <c r="E457" s="80" t="e">
        <f>IF(DI_전체데이터!$AR458="C. 내부은폐형",DI_전체데이터!$AN458,NA())</f>
        <v>#N/A</v>
      </c>
      <c r="F457" s="80" t="e">
        <f>IF(DI_전체데이터!$AR458="C. 내부은폐형",DI_전체데이터!$Z458,NA())</f>
        <v>#N/A</v>
      </c>
      <c r="G457" s="80">
        <f>IF(DI_전체데이터!$AR458="D. 균형일치형",DI_전체데이터!$AN458,NA())</f>
        <v>0.14452348539128973</v>
      </c>
      <c r="H457" s="80">
        <f>IF(DI_전체데이터!$AR458="D. 균형일치형",DI_전체데이터!$Z458,NA())</f>
        <v>2.625</v>
      </c>
      <c r="I457" s="80" t="e">
        <f>IF(DI_전체데이터!$AR458="E. 총체적과소형",DI_전체데이터!$AN458,NA())</f>
        <v>#N/A</v>
      </c>
      <c r="J457" s="80" t="e">
        <f>IF(DI_전체데이터!$AR458="E. 총체적과소형",DI_전체데이터!$Z458,NA())</f>
        <v>#N/A</v>
      </c>
      <c r="K457" s="80" t="e">
        <f>IF(DI_전체데이터!$AR458="F. ESG미성숙",DI_전체데이터!$AN458,NA())</f>
        <v>#N/A</v>
      </c>
      <c r="L457" s="80" t="e">
        <f>IF(DI_전체데이터!$AR458="F. ESG미성숙",DI_전체데이터!$Z458,NA())</f>
        <v>#N/A</v>
      </c>
    </row>
    <row r="458" spans="1:12" x14ac:dyDescent="0.3">
      <c r="A458" s="80">
        <f>IF(DI_전체데이터!$AR459="A. 총체적과장형",DI_전체데이터!$AN459,NA())</f>
        <v>-0.93154500571666021</v>
      </c>
      <c r="B458" s="80">
        <f>IF(DI_전체데이터!$AR459="A. 총체적과장형",DI_전체데이터!$Z459,NA())</f>
        <v>3.28125</v>
      </c>
      <c r="C458" s="80" t="e">
        <f>IF(DI_전체데이터!$AR459="B. 외부미화형",DI_전체데이터!$AN459,NA())</f>
        <v>#N/A</v>
      </c>
      <c r="D458" s="80" t="e">
        <f>IF(DI_전체데이터!$AR459="B. 외부미화형",DI_전체데이터!$Z459,NA())</f>
        <v>#N/A</v>
      </c>
      <c r="E458" s="80" t="e">
        <f>IF(DI_전체데이터!$AR459="C. 내부은폐형",DI_전체데이터!$AN459,NA())</f>
        <v>#N/A</v>
      </c>
      <c r="F458" s="80" t="e">
        <f>IF(DI_전체데이터!$AR459="C. 내부은폐형",DI_전체데이터!$Z459,NA())</f>
        <v>#N/A</v>
      </c>
      <c r="G458" s="80" t="e">
        <f>IF(DI_전체데이터!$AR459="D. 균형일치형",DI_전체데이터!$AN459,NA())</f>
        <v>#N/A</v>
      </c>
      <c r="H458" s="80" t="e">
        <f>IF(DI_전체데이터!$AR459="D. 균형일치형",DI_전체데이터!$Z459,NA())</f>
        <v>#N/A</v>
      </c>
      <c r="I458" s="80" t="e">
        <f>IF(DI_전체데이터!$AR459="E. 총체적과소형",DI_전체데이터!$AN459,NA())</f>
        <v>#N/A</v>
      </c>
      <c r="J458" s="80" t="e">
        <f>IF(DI_전체데이터!$AR459="E. 총체적과소형",DI_전체데이터!$Z459,NA())</f>
        <v>#N/A</v>
      </c>
      <c r="K458" s="80" t="e">
        <f>IF(DI_전체데이터!$AR459="F. ESG미성숙",DI_전체데이터!$AN459,NA())</f>
        <v>#N/A</v>
      </c>
      <c r="L458" s="80" t="e">
        <f>IF(DI_전체데이터!$AR459="F. ESG미성숙",DI_전체데이터!$Z459,NA())</f>
        <v>#N/A</v>
      </c>
    </row>
    <row r="459" spans="1:12" x14ac:dyDescent="0.3">
      <c r="A459" s="80">
        <f>IF(DI_전체데이터!$AR460="A. 총체적과장형",DI_전체데이터!$AN460,NA())</f>
        <v>-2.246798502227537</v>
      </c>
      <c r="B459" s="80">
        <f>IF(DI_전체데이터!$AR460="A. 총체적과장형",DI_전체데이터!$Z460,NA())</f>
        <v>3</v>
      </c>
      <c r="C459" s="80" t="e">
        <f>IF(DI_전체데이터!$AR460="B. 외부미화형",DI_전체데이터!$AN460,NA())</f>
        <v>#N/A</v>
      </c>
      <c r="D459" s="80" t="e">
        <f>IF(DI_전체데이터!$AR460="B. 외부미화형",DI_전체데이터!$Z460,NA())</f>
        <v>#N/A</v>
      </c>
      <c r="E459" s="80" t="e">
        <f>IF(DI_전체데이터!$AR460="C. 내부은폐형",DI_전체데이터!$AN460,NA())</f>
        <v>#N/A</v>
      </c>
      <c r="F459" s="80" t="e">
        <f>IF(DI_전체데이터!$AR460="C. 내부은폐형",DI_전체데이터!$Z460,NA())</f>
        <v>#N/A</v>
      </c>
      <c r="G459" s="80" t="e">
        <f>IF(DI_전체데이터!$AR460="D. 균형일치형",DI_전체데이터!$AN460,NA())</f>
        <v>#N/A</v>
      </c>
      <c r="H459" s="80" t="e">
        <f>IF(DI_전체데이터!$AR460="D. 균형일치형",DI_전체데이터!$Z460,NA())</f>
        <v>#N/A</v>
      </c>
      <c r="I459" s="80" t="e">
        <f>IF(DI_전체데이터!$AR460="E. 총체적과소형",DI_전체데이터!$AN460,NA())</f>
        <v>#N/A</v>
      </c>
      <c r="J459" s="80" t="e">
        <f>IF(DI_전체데이터!$AR460="E. 총체적과소형",DI_전체데이터!$Z460,NA())</f>
        <v>#N/A</v>
      </c>
      <c r="K459" s="80" t="e">
        <f>IF(DI_전체데이터!$AR460="F. ESG미성숙",DI_전체데이터!$AN460,NA())</f>
        <v>#N/A</v>
      </c>
      <c r="L459" s="80" t="e">
        <f>IF(DI_전체데이터!$AR460="F. ESG미성숙",DI_전체데이터!$Z460,NA())</f>
        <v>#N/A</v>
      </c>
    </row>
    <row r="460" spans="1:12" x14ac:dyDescent="0.3">
      <c r="A460" s="80">
        <f>IF(DI_전체데이터!$AR461="A. 총체적과장형",DI_전체데이터!$AN461,NA())</f>
        <v>-1.146455707760921</v>
      </c>
      <c r="B460" s="80">
        <f>IF(DI_전체데이터!$AR461="A. 총체적과장형",DI_전체데이터!$Z461,NA())</f>
        <v>3.2352941176470589</v>
      </c>
      <c r="C460" s="80" t="e">
        <f>IF(DI_전체데이터!$AR461="B. 외부미화형",DI_전체데이터!$AN461,NA())</f>
        <v>#N/A</v>
      </c>
      <c r="D460" s="80" t="e">
        <f>IF(DI_전체데이터!$AR461="B. 외부미화형",DI_전체데이터!$Z461,NA())</f>
        <v>#N/A</v>
      </c>
      <c r="E460" s="80" t="e">
        <f>IF(DI_전체데이터!$AR461="C. 내부은폐형",DI_전체데이터!$AN461,NA())</f>
        <v>#N/A</v>
      </c>
      <c r="F460" s="80" t="e">
        <f>IF(DI_전체데이터!$AR461="C. 내부은폐형",DI_전체데이터!$Z461,NA())</f>
        <v>#N/A</v>
      </c>
      <c r="G460" s="80" t="e">
        <f>IF(DI_전체데이터!$AR461="D. 균형일치형",DI_전체데이터!$AN461,NA())</f>
        <v>#N/A</v>
      </c>
      <c r="H460" s="80" t="e">
        <f>IF(DI_전체데이터!$AR461="D. 균형일치형",DI_전체데이터!$Z461,NA())</f>
        <v>#N/A</v>
      </c>
      <c r="I460" s="80" t="e">
        <f>IF(DI_전체데이터!$AR461="E. 총체적과소형",DI_전체데이터!$AN461,NA())</f>
        <v>#N/A</v>
      </c>
      <c r="J460" s="80" t="e">
        <f>IF(DI_전체데이터!$AR461="E. 총체적과소형",DI_전체데이터!$Z461,NA())</f>
        <v>#N/A</v>
      </c>
      <c r="K460" s="80" t="e">
        <f>IF(DI_전체데이터!$AR461="F. ESG미성숙",DI_전체데이터!$AN461,NA())</f>
        <v>#N/A</v>
      </c>
      <c r="L460" s="80" t="e">
        <f>IF(DI_전체데이터!$AR461="F. ESG미성숙",DI_전체데이터!$Z461,NA())</f>
        <v>#N/A</v>
      </c>
    </row>
    <row r="461" spans="1:12" x14ac:dyDescent="0.3">
      <c r="A461" s="80" t="e">
        <f>IF(DI_전체데이터!$AR462="A. 총체적과장형",DI_전체데이터!$AN462,NA())</f>
        <v>#N/A</v>
      </c>
      <c r="B461" s="80" t="e">
        <f>IF(DI_전체데이터!$AR462="A. 총체적과장형",DI_전체데이터!$Z462,NA())</f>
        <v>#N/A</v>
      </c>
      <c r="C461" s="80">
        <f>IF(DI_전체데이터!$AR462="B. 외부미화형",DI_전체데이터!$AN462,NA())</f>
        <v>0.5590756236623341</v>
      </c>
      <c r="D461" s="80">
        <f>IF(DI_전체데이터!$AR462="B. 외부미화형",DI_전체데이터!$Z462,NA())</f>
        <v>3.6</v>
      </c>
      <c r="E461" s="80" t="e">
        <f>IF(DI_전체데이터!$AR462="C. 내부은폐형",DI_전체데이터!$AN462,NA())</f>
        <v>#N/A</v>
      </c>
      <c r="F461" s="80" t="e">
        <f>IF(DI_전체데이터!$AR462="C. 내부은폐형",DI_전체데이터!$Z462,NA())</f>
        <v>#N/A</v>
      </c>
      <c r="G461" s="80" t="e">
        <f>IF(DI_전체데이터!$AR462="D. 균형일치형",DI_전체데이터!$AN462,NA())</f>
        <v>#N/A</v>
      </c>
      <c r="H461" s="80" t="e">
        <f>IF(DI_전체데이터!$AR462="D. 균형일치형",DI_전체데이터!$Z462,NA())</f>
        <v>#N/A</v>
      </c>
      <c r="I461" s="80" t="e">
        <f>IF(DI_전체데이터!$AR462="E. 총체적과소형",DI_전체데이터!$AN462,NA())</f>
        <v>#N/A</v>
      </c>
      <c r="J461" s="80" t="e">
        <f>IF(DI_전체데이터!$AR462="E. 총체적과소형",DI_전체데이터!$Z462,NA())</f>
        <v>#N/A</v>
      </c>
      <c r="K461" s="80" t="e">
        <f>IF(DI_전체데이터!$AR462="F. ESG미성숙",DI_전체데이터!$AN462,NA())</f>
        <v>#N/A</v>
      </c>
      <c r="L461" s="80" t="e">
        <f>IF(DI_전체데이터!$AR462="F. ESG미성숙",DI_전체데이터!$Z462,NA())</f>
        <v>#N/A</v>
      </c>
    </row>
    <row r="462" spans="1:12" x14ac:dyDescent="0.3">
      <c r="A462" s="80" t="e">
        <f>IF(DI_전체데이터!$AR463="A. 총체적과장형",DI_전체데이터!$AN463,NA())</f>
        <v>#N/A</v>
      </c>
      <c r="B462" s="80" t="e">
        <f>IF(DI_전체데이터!$AR463="A. 총체적과장형",DI_전체데이터!$Z463,NA())</f>
        <v>#N/A</v>
      </c>
      <c r="C462" s="80">
        <f>IF(DI_전체데이터!$AR463="B. 외부미화형",DI_전체데이터!$AN463,NA())</f>
        <v>0.61598644510586731</v>
      </c>
      <c r="D462" s="80">
        <f>IF(DI_전체데이터!$AR463="B. 외부미화형",DI_전체데이터!$Z463,NA())</f>
        <v>3.6363636363636358</v>
      </c>
      <c r="E462" s="80" t="e">
        <f>IF(DI_전체데이터!$AR463="C. 내부은폐형",DI_전체데이터!$AN463,NA())</f>
        <v>#N/A</v>
      </c>
      <c r="F462" s="80" t="e">
        <f>IF(DI_전체데이터!$AR463="C. 내부은폐형",DI_전체데이터!$Z463,NA())</f>
        <v>#N/A</v>
      </c>
      <c r="G462" s="80" t="e">
        <f>IF(DI_전체데이터!$AR463="D. 균형일치형",DI_전체데이터!$AN463,NA())</f>
        <v>#N/A</v>
      </c>
      <c r="H462" s="80" t="e">
        <f>IF(DI_전체데이터!$AR463="D. 균형일치형",DI_전체데이터!$Z463,NA())</f>
        <v>#N/A</v>
      </c>
      <c r="I462" s="80" t="e">
        <f>IF(DI_전체데이터!$AR463="E. 총체적과소형",DI_전체데이터!$AN463,NA())</f>
        <v>#N/A</v>
      </c>
      <c r="J462" s="80" t="e">
        <f>IF(DI_전체데이터!$AR463="E. 총체적과소형",DI_전체데이터!$Z463,NA())</f>
        <v>#N/A</v>
      </c>
      <c r="K462" s="80" t="e">
        <f>IF(DI_전체데이터!$AR463="F. ESG미성숙",DI_전체데이터!$AN463,NA())</f>
        <v>#N/A</v>
      </c>
      <c r="L462" s="80" t="e">
        <f>IF(DI_전체데이터!$AR463="F. ESG미성숙",DI_전체데이터!$Z463,NA())</f>
        <v>#N/A</v>
      </c>
    </row>
    <row r="463" spans="1:12" x14ac:dyDescent="0.3">
      <c r="A463" s="80">
        <f>IF(DI_전체데이터!$AR464="A. 총체적과장형",DI_전체데이터!$AN464,NA())</f>
        <v>-1.98582410799201</v>
      </c>
      <c r="B463" s="80">
        <f>IF(DI_전체데이터!$AR464="A. 총체적과장형",DI_전체데이터!$Z464,NA())</f>
        <v>3.08</v>
      </c>
      <c r="C463" s="80" t="e">
        <f>IF(DI_전체데이터!$AR464="B. 외부미화형",DI_전체데이터!$AN464,NA())</f>
        <v>#N/A</v>
      </c>
      <c r="D463" s="80" t="e">
        <f>IF(DI_전체데이터!$AR464="B. 외부미화형",DI_전체데이터!$Z464,NA())</f>
        <v>#N/A</v>
      </c>
      <c r="E463" s="80" t="e">
        <f>IF(DI_전체데이터!$AR464="C. 내부은폐형",DI_전체데이터!$AN464,NA())</f>
        <v>#N/A</v>
      </c>
      <c r="F463" s="80" t="e">
        <f>IF(DI_전체데이터!$AR464="C. 내부은폐형",DI_전체데이터!$Z464,NA())</f>
        <v>#N/A</v>
      </c>
      <c r="G463" s="80" t="e">
        <f>IF(DI_전체데이터!$AR464="D. 균형일치형",DI_전체데이터!$AN464,NA())</f>
        <v>#N/A</v>
      </c>
      <c r="H463" s="80" t="e">
        <f>IF(DI_전체데이터!$AR464="D. 균형일치형",DI_전체데이터!$Z464,NA())</f>
        <v>#N/A</v>
      </c>
      <c r="I463" s="80" t="e">
        <f>IF(DI_전체데이터!$AR464="E. 총체적과소형",DI_전체데이터!$AN464,NA())</f>
        <v>#N/A</v>
      </c>
      <c r="J463" s="80" t="e">
        <f>IF(DI_전체데이터!$AR464="E. 총체적과소형",DI_전체데이터!$Z464,NA())</f>
        <v>#N/A</v>
      </c>
      <c r="K463" s="80" t="e">
        <f>IF(DI_전체데이터!$AR464="F. ESG미성숙",DI_전체데이터!$AN464,NA())</f>
        <v>#N/A</v>
      </c>
      <c r="L463" s="80" t="e">
        <f>IF(DI_전체데이터!$AR464="F. ESG미성숙",DI_전체데이터!$Z464,NA())</f>
        <v>#N/A</v>
      </c>
    </row>
    <row r="464" spans="1:12" x14ac:dyDescent="0.3">
      <c r="A464" s="80">
        <f>IF(DI_전체데이터!$AR465="A. 총체적과장형",DI_전체데이터!$AN465,NA())</f>
        <v>-1.7753835485502698</v>
      </c>
      <c r="B464" s="80">
        <f>IF(DI_전체데이터!$AR465="A. 총체적과장형",DI_전체데이터!$Z465,NA())</f>
        <v>3.125</v>
      </c>
      <c r="C464" s="80" t="e">
        <f>IF(DI_전체데이터!$AR465="B. 외부미화형",DI_전체데이터!$AN465,NA())</f>
        <v>#N/A</v>
      </c>
      <c r="D464" s="80" t="e">
        <f>IF(DI_전체데이터!$AR465="B. 외부미화형",DI_전체데이터!$Z465,NA())</f>
        <v>#N/A</v>
      </c>
      <c r="E464" s="80" t="e">
        <f>IF(DI_전체데이터!$AR465="C. 내부은폐형",DI_전체데이터!$AN465,NA())</f>
        <v>#N/A</v>
      </c>
      <c r="F464" s="80" t="e">
        <f>IF(DI_전체데이터!$AR465="C. 내부은폐형",DI_전체데이터!$Z465,NA())</f>
        <v>#N/A</v>
      </c>
      <c r="G464" s="80" t="e">
        <f>IF(DI_전체데이터!$AR465="D. 균형일치형",DI_전체데이터!$AN465,NA())</f>
        <v>#N/A</v>
      </c>
      <c r="H464" s="80" t="e">
        <f>IF(DI_전체데이터!$AR465="D. 균형일치형",DI_전체데이터!$Z465,NA())</f>
        <v>#N/A</v>
      </c>
      <c r="I464" s="80" t="e">
        <f>IF(DI_전체데이터!$AR465="E. 총체적과소형",DI_전체데이터!$AN465,NA())</f>
        <v>#N/A</v>
      </c>
      <c r="J464" s="80" t="e">
        <f>IF(DI_전체데이터!$AR465="E. 총체적과소형",DI_전체데이터!$Z465,NA())</f>
        <v>#N/A</v>
      </c>
      <c r="K464" s="80" t="e">
        <f>IF(DI_전체데이터!$AR465="F. ESG미성숙",DI_전체데이터!$AN465,NA())</f>
        <v>#N/A</v>
      </c>
      <c r="L464" s="80" t="e">
        <f>IF(DI_전체데이터!$AR465="F. ESG미성숙",DI_전체데이터!$Z465,NA())</f>
        <v>#N/A</v>
      </c>
    </row>
    <row r="465" spans="1:12" x14ac:dyDescent="0.3">
      <c r="A465" s="80" t="e">
        <f>IF(DI_전체데이터!$AR466="A. 총체적과장형",DI_전체데이터!$AN466,NA())</f>
        <v>#N/A</v>
      </c>
      <c r="B465" s="80" t="e">
        <f>IF(DI_전체데이터!$AR466="A. 총체적과장형",DI_전체데이터!$Z466,NA())</f>
        <v>#N/A</v>
      </c>
      <c r="C465" s="80" t="e">
        <f>IF(DI_전체데이터!$AR466="B. 외부미화형",DI_전체데이터!$AN466,NA())</f>
        <v>#N/A</v>
      </c>
      <c r="D465" s="80" t="e">
        <f>IF(DI_전체데이터!$AR466="B. 외부미화형",DI_전체데이터!$Z466,NA())</f>
        <v>#N/A</v>
      </c>
      <c r="E465" s="80" t="e">
        <f>IF(DI_전체데이터!$AR466="C. 내부은폐형",DI_전체데이터!$AN466,NA())</f>
        <v>#N/A</v>
      </c>
      <c r="F465" s="80" t="e">
        <f>IF(DI_전체데이터!$AR466="C. 내부은폐형",DI_전체데이터!$Z466,NA())</f>
        <v>#N/A</v>
      </c>
      <c r="G465" s="80">
        <f>IF(DI_전체데이터!$AR466="D. 균형일치형",DI_전체데이터!$AN466,NA())</f>
        <v>0.23809093993551811</v>
      </c>
      <c r="H465" s="80">
        <f>IF(DI_전체데이터!$AR466="D. 균형일치형",DI_전체데이터!$Z466,NA())</f>
        <v>3.5555555555555558</v>
      </c>
      <c r="I465" s="80" t="e">
        <f>IF(DI_전체데이터!$AR466="E. 총체적과소형",DI_전체데이터!$AN466,NA())</f>
        <v>#N/A</v>
      </c>
      <c r="J465" s="80" t="e">
        <f>IF(DI_전체데이터!$AR466="E. 총체적과소형",DI_전체데이터!$Z466,NA())</f>
        <v>#N/A</v>
      </c>
      <c r="K465" s="80" t="e">
        <f>IF(DI_전체데이터!$AR466="F. ESG미성숙",DI_전체데이터!$AN466,NA())</f>
        <v>#N/A</v>
      </c>
      <c r="L465" s="80" t="e">
        <f>IF(DI_전체데이터!$AR466="F. ESG미성숙",DI_전체데이터!$Z466,NA())</f>
        <v>#N/A</v>
      </c>
    </row>
    <row r="466" spans="1:12" x14ac:dyDescent="0.3">
      <c r="A466" s="80" t="e">
        <f>IF(DI_전체데이터!$AR467="A. 총체적과장형",DI_전체데이터!$AN467,NA())</f>
        <v>#N/A</v>
      </c>
      <c r="B466" s="80" t="e">
        <f>IF(DI_전체데이터!$AR467="A. 총체적과장형",DI_전체데이터!$Z467,NA())</f>
        <v>#N/A</v>
      </c>
      <c r="C466" s="80" t="e">
        <f>IF(DI_전체데이터!$AR467="B. 외부미화형",DI_전체데이터!$AN467,NA())</f>
        <v>#N/A</v>
      </c>
      <c r="D466" s="80" t="e">
        <f>IF(DI_전체데이터!$AR467="B. 외부미화형",DI_전체데이터!$Z467,NA())</f>
        <v>#N/A</v>
      </c>
      <c r="E466" s="80" t="e">
        <f>IF(DI_전체데이터!$AR467="C. 내부은폐형",DI_전체데이터!$AN467,NA())</f>
        <v>#N/A</v>
      </c>
      <c r="F466" s="80" t="e">
        <f>IF(DI_전체데이터!$AR467="C. 내부은폐형",DI_전체데이터!$Z467,NA())</f>
        <v>#N/A</v>
      </c>
      <c r="G466" s="80">
        <f>IF(DI_전체데이터!$AR467="D. 균형일치형",DI_전체데이터!$AN467,NA())</f>
        <v>-9.6094740254283662E-2</v>
      </c>
      <c r="H466" s="80">
        <f>IF(DI_전체데이터!$AR467="D. 균형일치형",DI_전체데이터!$Z467,NA())</f>
        <v>3.4285714285714279</v>
      </c>
      <c r="I466" s="80" t="e">
        <f>IF(DI_전체데이터!$AR467="E. 총체적과소형",DI_전체데이터!$AN467,NA())</f>
        <v>#N/A</v>
      </c>
      <c r="J466" s="80" t="e">
        <f>IF(DI_전체데이터!$AR467="E. 총체적과소형",DI_전체데이터!$Z467,NA())</f>
        <v>#N/A</v>
      </c>
      <c r="K466" s="80" t="e">
        <f>IF(DI_전체데이터!$AR467="F. ESG미성숙",DI_전체데이터!$AN467,NA())</f>
        <v>#N/A</v>
      </c>
      <c r="L466" s="80" t="e">
        <f>IF(DI_전체데이터!$AR467="F. ESG미성숙",DI_전체데이터!$Z467,NA())</f>
        <v>#N/A</v>
      </c>
    </row>
    <row r="467" spans="1:12" x14ac:dyDescent="0.3">
      <c r="A467" s="80" t="e">
        <f>IF(DI_전체데이터!$AR468="A. 총체적과장형",DI_전체데이터!$AN468,NA())</f>
        <v>#N/A</v>
      </c>
      <c r="B467" s="80" t="e">
        <f>IF(DI_전체데이터!$AR468="A. 총체적과장형",DI_전체데이터!$Z468,NA())</f>
        <v>#N/A</v>
      </c>
      <c r="C467" s="80" t="e">
        <f>IF(DI_전체데이터!$AR468="B. 외부미화형",DI_전체데이터!$AN468,NA())</f>
        <v>#N/A</v>
      </c>
      <c r="D467" s="80" t="e">
        <f>IF(DI_전체데이터!$AR468="B. 외부미화형",DI_전체데이터!$Z468,NA())</f>
        <v>#N/A</v>
      </c>
      <c r="E467" s="80" t="e">
        <f>IF(DI_전체데이터!$AR468="C. 내부은폐형",DI_전체데이터!$AN468,NA())</f>
        <v>#N/A</v>
      </c>
      <c r="F467" s="80" t="e">
        <f>IF(DI_전체데이터!$AR468="C. 내부은폐형",DI_전체데이터!$Z468,NA())</f>
        <v>#N/A</v>
      </c>
      <c r="G467" s="80">
        <f>IF(DI_전체데이터!$AR468="D. 균형일치형",DI_전체데이터!$AN468,NA())</f>
        <v>0.23793789378022767</v>
      </c>
      <c r="H467" s="80">
        <f>IF(DI_전체데이터!$AR468="D. 균형일치형",DI_전체데이터!$Z468,NA())</f>
        <v>3.5</v>
      </c>
      <c r="I467" s="80" t="e">
        <f>IF(DI_전체데이터!$AR468="E. 총체적과소형",DI_전체데이터!$AN468,NA())</f>
        <v>#N/A</v>
      </c>
      <c r="J467" s="80" t="e">
        <f>IF(DI_전체데이터!$AR468="E. 총체적과소형",DI_전체데이터!$Z468,NA())</f>
        <v>#N/A</v>
      </c>
      <c r="K467" s="80" t="e">
        <f>IF(DI_전체데이터!$AR468="F. ESG미성숙",DI_전체데이터!$AN468,NA())</f>
        <v>#N/A</v>
      </c>
      <c r="L467" s="80" t="e">
        <f>IF(DI_전체데이터!$AR468="F. ESG미성숙",DI_전체데이터!$Z468,NA())</f>
        <v>#N/A</v>
      </c>
    </row>
    <row r="468" spans="1:12" x14ac:dyDescent="0.3">
      <c r="A468" s="80">
        <f>IF(DI_전체데이터!$AR469="A. 총체적과장형",DI_전체데이터!$AN469,NA())</f>
        <v>-1.2500256578280358</v>
      </c>
      <c r="B468" s="80">
        <f>IF(DI_전체데이터!$AR469="A. 총체적과장형",DI_전체데이터!$Z469,NA())</f>
        <v>3.1818181818181821</v>
      </c>
      <c r="C468" s="80" t="e">
        <f>IF(DI_전체데이터!$AR469="B. 외부미화형",DI_전체데이터!$AN469,NA())</f>
        <v>#N/A</v>
      </c>
      <c r="D468" s="80" t="e">
        <f>IF(DI_전체데이터!$AR469="B. 외부미화형",DI_전체데이터!$Z469,NA())</f>
        <v>#N/A</v>
      </c>
      <c r="E468" s="80" t="e">
        <f>IF(DI_전체데이터!$AR469="C. 내부은폐형",DI_전체데이터!$AN469,NA())</f>
        <v>#N/A</v>
      </c>
      <c r="F468" s="80" t="e">
        <f>IF(DI_전체데이터!$AR469="C. 내부은폐형",DI_전체데이터!$Z469,NA())</f>
        <v>#N/A</v>
      </c>
      <c r="G468" s="80" t="e">
        <f>IF(DI_전체데이터!$AR469="D. 균형일치형",DI_전체데이터!$AN469,NA())</f>
        <v>#N/A</v>
      </c>
      <c r="H468" s="80" t="e">
        <f>IF(DI_전체데이터!$AR469="D. 균형일치형",DI_전체데이터!$Z469,NA())</f>
        <v>#N/A</v>
      </c>
      <c r="I468" s="80" t="e">
        <f>IF(DI_전체데이터!$AR469="E. 총체적과소형",DI_전체데이터!$AN469,NA())</f>
        <v>#N/A</v>
      </c>
      <c r="J468" s="80" t="e">
        <f>IF(DI_전체데이터!$AR469="E. 총체적과소형",DI_전체데이터!$Z469,NA())</f>
        <v>#N/A</v>
      </c>
      <c r="K468" s="80" t="e">
        <f>IF(DI_전체데이터!$AR469="F. ESG미성숙",DI_전체데이터!$AN469,NA())</f>
        <v>#N/A</v>
      </c>
      <c r="L468" s="80" t="e">
        <f>IF(DI_전체데이터!$AR469="F. ESG미성숙",DI_전체데이터!$Z469,NA())</f>
        <v>#N/A</v>
      </c>
    </row>
    <row r="469" spans="1:12" x14ac:dyDescent="0.3">
      <c r="A469" s="80">
        <f>IF(DI_전체데이터!$AR470="A. 총체적과장형",DI_전체데이터!$AN470,NA())</f>
        <v>-0.54147158563362663</v>
      </c>
      <c r="B469" s="80">
        <f>IF(DI_전체데이터!$AR470="A. 총체적과장형",DI_전체데이터!$Z470,NA())</f>
        <v>3.333333333333333</v>
      </c>
      <c r="C469" s="80" t="e">
        <f>IF(DI_전체데이터!$AR470="B. 외부미화형",DI_전체데이터!$AN470,NA())</f>
        <v>#N/A</v>
      </c>
      <c r="D469" s="80" t="e">
        <f>IF(DI_전체데이터!$AR470="B. 외부미화형",DI_전체데이터!$Z470,NA())</f>
        <v>#N/A</v>
      </c>
      <c r="E469" s="80" t="e">
        <f>IF(DI_전체데이터!$AR470="C. 내부은폐형",DI_전체데이터!$AN470,NA())</f>
        <v>#N/A</v>
      </c>
      <c r="F469" s="80" t="e">
        <f>IF(DI_전체데이터!$AR470="C. 내부은폐형",DI_전체데이터!$Z470,NA())</f>
        <v>#N/A</v>
      </c>
      <c r="G469" s="80" t="e">
        <f>IF(DI_전체데이터!$AR470="D. 균형일치형",DI_전체데이터!$AN470,NA())</f>
        <v>#N/A</v>
      </c>
      <c r="H469" s="80" t="e">
        <f>IF(DI_전체데이터!$AR470="D. 균형일치형",DI_전체데이터!$Z470,NA())</f>
        <v>#N/A</v>
      </c>
      <c r="I469" s="80" t="e">
        <f>IF(DI_전체데이터!$AR470="E. 총체적과소형",DI_전체데이터!$AN470,NA())</f>
        <v>#N/A</v>
      </c>
      <c r="J469" s="80" t="e">
        <f>IF(DI_전체데이터!$AR470="E. 총체적과소형",DI_전체데이터!$Z470,NA())</f>
        <v>#N/A</v>
      </c>
      <c r="K469" s="80" t="e">
        <f>IF(DI_전체데이터!$AR470="F. ESG미성숙",DI_전체데이터!$AN470,NA())</f>
        <v>#N/A</v>
      </c>
      <c r="L469" s="80" t="e">
        <f>IF(DI_전체데이터!$AR470="F. ESG미성숙",DI_전체데이터!$Z470,NA())</f>
        <v>#N/A</v>
      </c>
    </row>
    <row r="470" spans="1:12" x14ac:dyDescent="0.3">
      <c r="A470" s="80" t="e">
        <f>IF(DI_전체데이터!$AR471="A. 총체적과장형",DI_전체데이터!$AN471,NA())</f>
        <v>#N/A</v>
      </c>
      <c r="B470" s="80" t="e">
        <f>IF(DI_전체데이터!$AR471="A. 총체적과장형",DI_전체데이터!$Z471,NA())</f>
        <v>#N/A</v>
      </c>
      <c r="C470" s="80" t="e">
        <f>IF(DI_전체데이터!$AR471="B. 외부미화형",DI_전체데이터!$AN471,NA())</f>
        <v>#N/A</v>
      </c>
      <c r="D470" s="80" t="e">
        <f>IF(DI_전체데이터!$AR471="B. 외부미화형",DI_전체데이터!$Z471,NA())</f>
        <v>#N/A</v>
      </c>
      <c r="E470" s="80" t="e">
        <f>IF(DI_전체데이터!$AR471="C. 내부은폐형",DI_전체데이터!$AN471,NA())</f>
        <v>#N/A</v>
      </c>
      <c r="F470" s="80" t="e">
        <f>IF(DI_전체데이터!$AR471="C. 내부은폐형",DI_전체데이터!$Z471,NA())</f>
        <v>#N/A</v>
      </c>
      <c r="G470" s="80">
        <f>IF(DI_전체데이터!$AR471="D. 균형일치형",DI_전체데이터!$AN471,NA())</f>
        <v>1.3386610967633423</v>
      </c>
      <c r="H470" s="80">
        <f>IF(DI_전체데이터!$AR471="D. 균형일치형",DI_전체데이터!$Z471,NA())</f>
        <v>3.4827586206896548</v>
      </c>
      <c r="I470" s="80" t="e">
        <f>IF(DI_전체데이터!$AR471="E. 총체적과소형",DI_전체데이터!$AN471,NA())</f>
        <v>#N/A</v>
      </c>
      <c r="J470" s="80" t="e">
        <f>IF(DI_전체데이터!$AR471="E. 총체적과소형",DI_전체데이터!$Z471,NA())</f>
        <v>#N/A</v>
      </c>
      <c r="K470" s="80" t="e">
        <f>IF(DI_전체데이터!$AR471="F. ESG미성숙",DI_전체데이터!$AN471,NA())</f>
        <v>#N/A</v>
      </c>
      <c r="L470" s="80" t="e">
        <f>IF(DI_전체데이터!$AR471="F. ESG미성숙",DI_전체데이터!$Z471,NA())</f>
        <v>#N/A</v>
      </c>
    </row>
    <row r="471" spans="1:12" x14ac:dyDescent="0.3">
      <c r="A471" s="80" t="e">
        <f>IF(DI_전체데이터!$AR472="A. 총체적과장형",DI_전체데이터!$AN472,NA())</f>
        <v>#N/A</v>
      </c>
      <c r="B471" s="80" t="e">
        <f>IF(DI_전체데이터!$AR472="A. 총체적과장형",DI_전체데이터!$Z472,NA())</f>
        <v>#N/A</v>
      </c>
      <c r="C471" s="80" t="e">
        <f>IF(DI_전체데이터!$AR472="B. 외부미화형",DI_전체데이터!$AN472,NA())</f>
        <v>#N/A</v>
      </c>
      <c r="D471" s="80" t="e">
        <f>IF(DI_전체데이터!$AR472="B. 외부미화형",DI_전체데이터!$Z472,NA())</f>
        <v>#N/A</v>
      </c>
      <c r="E471" s="80" t="e">
        <f>IF(DI_전체데이터!$AR472="C. 내부은폐형",DI_전체데이터!$AN472,NA())</f>
        <v>#N/A</v>
      </c>
      <c r="F471" s="80" t="e">
        <f>IF(DI_전체데이터!$AR472="C. 내부은폐형",DI_전체데이터!$Z472,NA())</f>
        <v>#N/A</v>
      </c>
      <c r="G471" s="80">
        <f>IF(DI_전체데이터!$AR472="D. 균형일치형",DI_전체데이터!$AN472,NA())</f>
        <v>-0.74720717245198154</v>
      </c>
      <c r="H471" s="80">
        <f>IF(DI_전체데이터!$AR472="D. 균형일치형",DI_전체데이터!$Z472,NA())</f>
        <v>3</v>
      </c>
      <c r="I471" s="80" t="e">
        <f>IF(DI_전체데이터!$AR472="E. 총체적과소형",DI_전체데이터!$AN472,NA())</f>
        <v>#N/A</v>
      </c>
      <c r="J471" s="80" t="e">
        <f>IF(DI_전체데이터!$AR472="E. 총체적과소형",DI_전체데이터!$Z472,NA())</f>
        <v>#N/A</v>
      </c>
      <c r="K471" s="80" t="e">
        <f>IF(DI_전체데이터!$AR472="F. ESG미성숙",DI_전체데이터!$AN472,NA())</f>
        <v>#N/A</v>
      </c>
      <c r="L471" s="80" t="e">
        <f>IF(DI_전체데이터!$AR472="F. ESG미성숙",DI_전체데이터!$Z472,NA())</f>
        <v>#N/A</v>
      </c>
    </row>
    <row r="472" spans="1:12" x14ac:dyDescent="0.3">
      <c r="A472" s="80">
        <f>IF(DI_전체데이터!$AR473="A. 총체적과장형",DI_전체데이터!$AN473,NA())</f>
        <v>-0.43858380608848668</v>
      </c>
      <c r="B472" s="80">
        <f>IF(DI_전체데이터!$AR473="A. 총체적과장형",DI_전체데이터!$Z473,NA())</f>
        <v>3.0714285714285721</v>
      </c>
      <c r="C472" s="80" t="e">
        <f>IF(DI_전체데이터!$AR473="B. 외부미화형",DI_전체데이터!$AN473,NA())</f>
        <v>#N/A</v>
      </c>
      <c r="D472" s="80" t="e">
        <f>IF(DI_전체데이터!$AR473="B. 외부미화형",DI_전체데이터!$Z473,NA())</f>
        <v>#N/A</v>
      </c>
      <c r="E472" s="80" t="e">
        <f>IF(DI_전체데이터!$AR473="C. 내부은폐형",DI_전체데이터!$AN473,NA())</f>
        <v>#N/A</v>
      </c>
      <c r="F472" s="80" t="e">
        <f>IF(DI_전체데이터!$AR473="C. 내부은폐형",DI_전체데이터!$Z473,NA())</f>
        <v>#N/A</v>
      </c>
      <c r="G472" s="80" t="e">
        <f>IF(DI_전체데이터!$AR473="D. 균형일치형",DI_전체데이터!$AN473,NA())</f>
        <v>#N/A</v>
      </c>
      <c r="H472" s="80" t="e">
        <f>IF(DI_전체데이터!$AR473="D. 균형일치형",DI_전체데이터!$Z473,NA())</f>
        <v>#N/A</v>
      </c>
      <c r="I472" s="80" t="e">
        <f>IF(DI_전체데이터!$AR473="E. 총체적과소형",DI_전체데이터!$AN473,NA())</f>
        <v>#N/A</v>
      </c>
      <c r="J472" s="80" t="e">
        <f>IF(DI_전체데이터!$AR473="E. 총체적과소형",DI_전체데이터!$Z473,NA())</f>
        <v>#N/A</v>
      </c>
      <c r="K472" s="80" t="e">
        <f>IF(DI_전체데이터!$AR473="F. ESG미성숙",DI_전체데이터!$AN473,NA())</f>
        <v>#N/A</v>
      </c>
      <c r="L472" s="80" t="e">
        <f>IF(DI_전체데이터!$AR473="F. ESG미성숙",DI_전체데이터!$Z473,NA())</f>
        <v>#N/A</v>
      </c>
    </row>
    <row r="473" spans="1:12" x14ac:dyDescent="0.3">
      <c r="A473" s="80" t="e">
        <f>IF(DI_전체데이터!$AR474="A. 총체적과장형",DI_전체데이터!$AN474,NA())</f>
        <v>#N/A</v>
      </c>
      <c r="B473" s="80" t="e">
        <f>IF(DI_전체데이터!$AR474="A. 총체적과장형",DI_전체데이터!$Z474,NA())</f>
        <v>#N/A</v>
      </c>
      <c r="C473" s="80" t="e">
        <f>IF(DI_전체데이터!$AR474="B. 외부미화형",DI_전체데이터!$AN474,NA())</f>
        <v>#N/A</v>
      </c>
      <c r="D473" s="80" t="e">
        <f>IF(DI_전체데이터!$AR474="B. 외부미화형",DI_전체데이터!$Z474,NA())</f>
        <v>#N/A</v>
      </c>
      <c r="E473" s="80" t="e">
        <f>IF(DI_전체데이터!$AR474="C. 내부은폐형",DI_전체데이터!$AN474,NA())</f>
        <v>#N/A</v>
      </c>
      <c r="F473" s="80" t="e">
        <f>IF(DI_전체데이터!$AR474="C. 내부은폐형",DI_전체데이터!$Z474,NA())</f>
        <v>#N/A</v>
      </c>
      <c r="G473" s="80">
        <f>IF(DI_전체데이터!$AR474="D. 균형일치형",DI_전체데이터!$AN474,NA())</f>
        <v>-0.74720717245198154</v>
      </c>
      <c r="H473" s="80">
        <f>IF(DI_전체데이터!$AR474="D. 균형일치형",DI_전체데이터!$Z474,NA())</f>
        <v>3</v>
      </c>
      <c r="I473" s="80" t="e">
        <f>IF(DI_전체데이터!$AR474="E. 총체적과소형",DI_전체데이터!$AN474,NA())</f>
        <v>#N/A</v>
      </c>
      <c r="J473" s="80" t="e">
        <f>IF(DI_전체데이터!$AR474="E. 총체적과소형",DI_전체데이터!$Z474,NA())</f>
        <v>#N/A</v>
      </c>
      <c r="K473" s="80" t="e">
        <f>IF(DI_전체데이터!$AR474="F. ESG미성숙",DI_전체데이터!$AN474,NA())</f>
        <v>#N/A</v>
      </c>
      <c r="L473" s="80" t="e">
        <f>IF(DI_전체데이터!$AR474="F. ESG미성숙",DI_전체데이터!$Z474,NA())</f>
        <v>#N/A</v>
      </c>
    </row>
    <row r="474" spans="1:12" x14ac:dyDescent="0.3">
      <c r="A474" s="80" t="e">
        <f>IF(DI_전체데이터!$AR475="A. 총체적과장형",DI_전체데이터!$AN475,NA())</f>
        <v>#N/A</v>
      </c>
      <c r="B474" s="80" t="e">
        <f>IF(DI_전체데이터!$AR475="A. 총체적과장형",DI_전체데이터!$Z475,NA())</f>
        <v>#N/A</v>
      </c>
      <c r="C474" s="80" t="e">
        <f>IF(DI_전체데이터!$AR475="B. 외부미화형",DI_전체데이터!$AN475,NA())</f>
        <v>#N/A</v>
      </c>
      <c r="D474" s="80" t="e">
        <f>IF(DI_전체데이터!$AR475="B. 외부미화형",DI_전체데이터!$Z475,NA())</f>
        <v>#N/A</v>
      </c>
      <c r="E474" s="80" t="e">
        <f>IF(DI_전체데이터!$AR475="C. 내부은폐형",DI_전체데이터!$AN475,NA())</f>
        <v>#N/A</v>
      </c>
      <c r="F474" s="80" t="e">
        <f>IF(DI_전체데이터!$AR475="C. 내부은폐형",DI_전체데이터!$Z475,NA())</f>
        <v>#N/A</v>
      </c>
      <c r="G474" s="80" t="e">
        <f>IF(DI_전체데이터!$AR475="D. 균형일치형",DI_전체데이터!$AN475,NA())</f>
        <v>#N/A</v>
      </c>
      <c r="H474" s="80" t="e">
        <f>IF(DI_전체데이터!$AR475="D. 균형일치형",DI_전체데이터!$Z475,NA())</f>
        <v>#N/A</v>
      </c>
      <c r="I474" s="80">
        <f>IF(DI_전체데이터!$AR475="E. 총체적과소형",DI_전체데이터!$AN475,NA())</f>
        <v>0.33076683021676917</v>
      </c>
      <c r="J474" s="80">
        <f>IF(DI_전체데이터!$AR475="E. 총체적과소형",DI_전체데이터!$Z475,NA())</f>
        <v>3.2692307692307692</v>
      </c>
      <c r="K474" s="80" t="e">
        <f>IF(DI_전체데이터!$AR475="F. ESG미성숙",DI_전체데이터!$AN475,NA())</f>
        <v>#N/A</v>
      </c>
      <c r="L474" s="80" t="e">
        <f>IF(DI_전체데이터!$AR475="F. ESG미성숙",DI_전체데이터!$Z475,NA())</f>
        <v>#N/A</v>
      </c>
    </row>
    <row r="475" spans="1:12" x14ac:dyDescent="0.3">
      <c r="A475" s="80" t="e">
        <f>IF(DI_전체데이터!$AR476="A. 총체적과장형",DI_전체데이터!$AN476,NA())</f>
        <v>#N/A</v>
      </c>
      <c r="B475" s="80" t="e">
        <f>IF(DI_전체데이터!$AR476="A. 총체적과장형",DI_전체데이터!$Z476,NA())</f>
        <v>#N/A</v>
      </c>
      <c r="C475" s="80" t="e">
        <f>IF(DI_전체데이터!$AR476="B. 외부미화형",DI_전체데이터!$AN476,NA())</f>
        <v>#N/A</v>
      </c>
      <c r="D475" s="80" t="e">
        <f>IF(DI_전체데이터!$AR476="B. 외부미화형",DI_전체데이터!$Z476,NA())</f>
        <v>#N/A</v>
      </c>
      <c r="E475" s="80" t="e">
        <f>IF(DI_전체데이터!$AR476="C. 내부은폐형",DI_전체데이터!$AN476,NA())</f>
        <v>#N/A</v>
      </c>
      <c r="F475" s="80" t="e">
        <f>IF(DI_전체데이터!$AR476="C. 내부은폐형",DI_전체데이터!$Z476,NA())</f>
        <v>#N/A</v>
      </c>
      <c r="G475" s="80">
        <f>IF(DI_전체데이터!$AR476="D. 균형일치형",DI_전체데이터!$AN476,NA())</f>
        <v>-0.47244526429334582</v>
      </c>
      <c r="H475" s="80">
        <f>IF(DI_전체데이터!$AR476="D. 균형일치형",DI_전체데이터!$Z476,NA())</f>
        <v>3.083333333333333</v>
      </c>
      <c r="I475" s="80" t="e">
        <f>IF(DI_전체데이터!$AR476="E. 총체적과소형",DI_전체데이터!$AN476,NA())</f>
        <v>#N/A</v>
      </c>
      <c r="J475" s="80" t="e">
        <f>IF(DI_전체데이터!$AR476="E. 총체적과소형",DI_전체데이터!$Z476,NA())</f>
        <v>#N/A</v>
      </c>
      <c r="K475" s="80" t="e">
        <f>IF(DI_전체데이터!$AR476="F. ESG미성숙",DI_전체데이터!$AN476,NA())</f>
        <v>#N/A</v>
      </c>
      <c r="L475" s="80" t="e">
        <f>IF(DI_전체데이터!$AR476="F. ESG미성숙",DI_전체데이터!$Z476,NA())</f>
        <v>#N/A</v>
      </c>
    </row>
    <row r="476" spans="1:12" x14ac:dyDescent="0.3">
      <c r="A476" s="80">
        <f>IF(DI_전체데이터!$AR477="A. 총체적과장형",DI_전체데이터!$AN477,NA())</f>
        <v>-0.54445738311149183</v>
      </c>
      <c r="B476" s="80">
        <f>IF(DI_전체데이터!$AR477="A. 총체적과장형",DI_전체데이터!$Z477,NA())</f>
        <v>3.0666666666666669</v>
      </c>
      <c r="C476" s="80" t="e">
        <f>IF(DI_전체데이터!$AR477="B. 외부미화형",DI_전체데이터!$AN477,NA())</f>
        <v>#N/A</v>
      </c>
      <c r="D476" s="80" t="e">
        <f>IF(DI_전체데이터!$AR477="B. 외부미화형",DI_전체데이터!$Z477,NA())</f>
        <v>#N/A</v>
      </c>
      <c r="E476" s="80" t="e">
        <f>IF(DI_전체데이터!$AR477="C. 내부은폐형",DI_전체데이터!$AN477,NA())</f>
        <v>#N/A</v>
      </c>
      <c r="F476" s="80" t="e">
        <f>IF(DI_전체데이터!$AR477="C. 내부은폐형",DI_전체데이터!$Z477,NA())</f>
        <v>#N/A</v>
      </c>
      <c r="G476" s="80" t="e">
        <f>IF(DI_전체데이터!$AR477="D. 균형일치형",DI_전체데이터!$AN477,NA())</f>
        <v>#N/A</v>
      </c>
      <c r="H476" s="80" t="e">
        <f>IF(DI_전체데이터!$AR477="D. 균형일치형",DI_전체데이터!$Z477,NA())</f>
        <v>#N/A</v>
      </c>
      <c r="I476" s="80" t="e">
        <f>IF(DI_전체데이터!$AR477="E. 총체적과소형",DI_전체데이터!$AN477,NA())</f>
        <v>#N/A</v>
      </c>
      <c r="J476" s="80" t="e">
        <f>IF(DI_전체데이터!$AR477="E. 총체적과소형",DI_전체데이터!$Z477,NA())</f>
        <v>#N/A</v>
      </c>
      <c r="K476" s="80" t="e">
        <f>IF(DI_전체데이터!$AR477="F. ESG미성숙",DI_전체데이터!$AN477,NA())</f>
        <v>#N/A</v>
      </c>
      <c r="L476" s="80" t="e">
        <f>IF(DI_전체데이터!$AR477="F. ESG미성숙",DI_전체데이터!$Z477,NA())</f>
        <v>#N/A</v>
      </c>
    </row>
    <row r="477" spans="1:12" x14ac:dyDescent="0.3">
      <c r="A477" s="80" t="e">
        <f>IF(DI_전체데이터!$AR478="A. 총체적과장형",DI_전체데이터!$AN478,NA())</f>
        <v>#N/A</v>
      </c>
      <c r="B477" s="80" t="e">
        <f>IF(DI_전체데이터!$AR478="A. 총체적과장형",DI_전체데이터!$Z478,NA())</f>
        <v>#N/A</v>
      </c>
      <c r="C477" s="80" t="e">
        <f>IF(DI_전체데이터!$AR478="B. 외부미화형",DI_전체데이터!$AN478,NA())</f>
        <v>#N/A</v>
      </c>
      <c r="D477" s="80" t="e">
        <f>IF(DI_전체데이터!$AR478="B. 외부미화형",DI_전체데이터!$Z478,NA())</f>
        <v>#N/A</v>
      </c>
      <c r="E477" s="80" t="e">
        <f>IF(DI_전체데이터!$AR478="C. 내부은폐형",DI_전체데이터!$AN478,NA())</f>
        <v>#N/A</v>
      </c>
      <c r="F477" s="80" t="e">
        <f>IF(DI_전체데이터!$AR478="C. 내부은폐형",DI_전체데이터!$Z478,NA())</f>
        <v>#N/A</v>
      </c>
      <c r="G477" s="80">
        <f>IF(DI_전체데이터!$AR478="D. 균형일치형",DI_전체데이터!$AN478,NA())</f>
        <v>-4.6919107640649688E-2</v>
      </c>
      <c r="H477" s="80">
        <f>IF(DI_전체데이터!$AR478="D. 균형일치형",DI_전체데이터!$Z478,NA())</f>
        <v>3.1818181818181821</v>
      </c>
      <c r="I477" s="80" t="e">
        <f>IF(DI_전체데이터!$AR478="E. 총체적과소형",DI_전체데이터!$AN478,NA())</f>
        <v>#N/A</v>
      </c>
      <c r="J477" s="80" t="e">
        <f>IF(DI_전체데이터!$AR478="E. 총체적과소형",DI_전체데이터!$Z478,NA())</f>
        <v>#N/A</v>
      </c>
      <c r="K477" s="80" t="e">
        <f>IF(DI_전체데이터!$AR478="F. ESG미성숙",DI_전체데이터!$AN478,NA())</f>
        <v>#N/A</v>
      </c>
      <c r="L477" s="80" t="e">
        <f>IF(DI_전체데이터!$AR478="F. ESG미성숙",DI_전체데이터!$Z478,NA())</f>
        <v>#N/A</v>
      </c>
    </row>
    <row r="478" spans="1:12" x14ac:dyDescent="0.3">
      <c r="A478" s="80" t="e">
        <f>IF(DI_전체데이터!$AR479="A. 총체적과장형",DI_전체데이터!$AN479,NA())</f>
        <v>#N/A</v>
      </c>
      <c r="B478" s="80" t="e">
        <f>IF(DI_전체데이터!$AR479="A. 총체적과장형",DI_전체데이터!$Z479,NA())</f>
        <v>#N/A</v>
      </c>
      <c r="C478" s="80" t="e">
        <f>IF(DI_전체데이터!$AR479="B. 외부미화형",DI_전체데이터!$AN479,NA())</f>
        <v>#N/A</v>
      </c>
      <c r="D478" s="80" t="e">
        <f>IF(DI_전체데이터!$AR479="B. 외부미화형",DI_전체데이터!$Z479,NA())</f>
        <v>#N/A</v>
      </c>
      <c r="E478" s="80" t="e">
        <f>IF(DI_전체데이터!$AR479="C. 내부은폐형",DI_전체데이터!$AN479,NA())</f>
        <v>#N/A</v>
      </c>
      <c r="F478" s="80" t="e">
        <f>IF(DI_전체데이터!$AR479="C. 내부은폐형",DI_전체데이터!$Z479,NA())</f>
        <v>#N/A</v>
      </c>
      <c r="G478" s="80">
        <f>IF(DI_전체데이터!$AR479="D. 균형일치형",DI_전체데이터!$AN479,NA())</f>
        <v>-0.14061422803369317</v>
      </c>
      <c r="H478" s="80">
        <f>IF(DI_전체데이터!$AR479="D. 균형일치형",DI_전체데이터!$Z479,NA())</f>
        <v>3.3103448275862069</v>
      </c>
      <c r="I478" s="80" t="e">
        <f>IF(DI_전체데이터!$AR479="E. 총체적과소형",DI_전체데이터!$AN479,NA())</f>
        <v>#N/A</v>
      </c>
      <c r="J478" s="80" t="e">
        <f>IF(DI_전체데이터!$AR479="E. 총체적과소형",DI_전체데이터!$Z479,NA())</f>
        <v>#N/A</v>
      </c>
      <c r="K478" s="80" t="e">
        <f>IF(DI_전체데이터!$AR479="F. ESG미성숙",DI_전체데이터!$AN479,NA())</f>
        <v>#N/A</v>
      </c>
      <c r="L478" s="80" t="e">
        <f>IF(DI_전체데이터!$AR479="F. ESG미성숙",DI_전체데이터!$Z479,NA())</f>
        <v>#N/A</v>
      </c>
    </row>
    <row r="479" spans="1:12" x14ac:dyDescent="0.3">
      <c r="A479" s="80" t="e">
        <f>IF(DI_전체데이터!$AR480="A. 총체적과장형",DI_전체데이터!$AN480,NA())</f>
        <v>#N/A</v>
      </c>
      <c r="B479" s="80" t="e">
        <f>IF(DI_전체데이터!$AR480="A. 총체적과장형",DI_전체데이터!$Z480,NA())</f>
        <v>#N/A</v>
      </c>
      <c r="C479" s="80" t="e">
        <f>IF(DI_전체데이터!$AR480="B. 외부미화형",DI_전체데이터!$AN480,NA())</f>
        <v>#N/A</v>
      </c>
      <c r="D479" s="80" t="e">
        <f>IF(DI_전체데이터!$AR480="B. 외부미화형",DI_전체데이터!$Z480,NA())</f>
        <v>#N/A</v>
      </c>
      <c r="E479" s="80">
        <f>IF(DI_전체데이터!$AR480="C. 내부은폐형",DI_전체데이터!$AN480,NA())</f>
        <v>-0.94143865282171979</v>
      </c>
      <c r="F479" s="80">
        <f>IF(DI_전체데이터!$AR480="C. 내부은폐형",DI_전체데이터!$Z480,NA())</f>
        <v>3.125</v>
      </c>
      <c r="G479" s="80" t="e">
        <f>IF(DI_전체데이터!$AR480="D. 균형일치형",DI_전체데이터!$AN480,NA())</f>
        <v>#N/A</v>
      </c>
      <c r="H479" s="80" t="e">
        <f>IF(DI_전체데이터!$AR480="D. 균형일치형",DI_전체데이터!$Z480,NA())</f>
        <v>#N/A</v>
      </c>
      <c r="I479" s="80" t="e">
        <f>IF(DI_전체데이터!$AR480="E. 총체적과소형",DI_전체데이터!$AN480,NA())</f>
        <v>#N/A</v>
      </c>
      <c r="J479" s="80" t="e">
        <f>IF(DI_전체데이터!$AR480="E. 총체적과소형",DI_전체데이터!$Z480,NA())</f>
        <v>#N/A</v>
      </c>
      <c r="K479" s="80" t="e">
        <f>IF(DI_전체데이터!$AR480="F. ESG미성숙",DI_전체데이터!$AN480,NA())</f>
        <v>#N/A</v>
      </c>
      <c r="L479" s="80" t="e">
        <f>IF(DI_전체데이터!$AR480="F. ESG미성숙",DI_전체데이터!$Z480,NA())</f>
        <v>#N/A</v>
      </c>
    </row>
    <row r="480" spans="1:12" x14ac:dyDescent="0.3">
      <c r="A480" s="80">
        <f>IF(DI_전체데이터!$AR481="A. 총체적과장형",DI_전체데이터!$AN481,NA())</f>
        <v>-0.73009873889889221</v>
      </c>
      <c r="B480" s="80">
        <f>IF(DI_전체데이터!$AR481="A. 총체적과장형",DI_전체데이터!$Z481,NA())</f>
        <v>3.1739130434782612</v>
      </c>
      <c r="C480" s="80" t="e">
        <f>IF(DI_전체데이터!$AR481="B. 외부미화형",DI_전체데이터!$AN481,NA())</f>
        <v>#N/A</v>
      </c>
      <c r="D480" s="80" t="e">
        <f>IF(DI_전체데이터!$AR481="B. 외부미화형",DI_전체데이터!$Z481,NA())</f>
        <v>#N/A</v>
      </c>
      <c r="E480" s="80" t="e">
        <f>IF(DI_전체데이터!$AR481="C. 내부은폐형",DI_전체데이터!$AN481,NA())</f>
        <v>#N/A</v>
      </c>
      <c r="F480" s="80" t="e">
        <f>IF(DI_전체데이터!$AR481="C. 내부은폐형",DI_전체데이터!$Z481,NA())</f>
        <v>#N/A</v>
      </c>
      <c r="G480" s="80" t="e">
        <f>IF(DI_전체데이터!$AR481="D. 균형일치형",DI_전체데이터!$AN481,NA())</f>
        <v>#N/A</v>
      </c>
      <c r="H480" s="80" t="e">
        <f>IF(DI_전체데이터!$AR481="D. 균형일치형",DI_전체데이터!$Z481,NA())</f>
        <v>#N/A</v>
      </c>
      <c r="I480" s="80" t="e">
        <f>IF(DI_전체데이터!$AR481="E. 총체적과소형",DI_전체데이터!$AN481,NA())</f>
        <v>#N/A</v>
      </c>
      <c r="J480" s="80" t="e">
        <f>IF(DI_전체데이터!$AR481="E. 총체적과소형",DI_전체데이터!$Z481,NA())</f>
        <v>#N/A</v>
      </c>
      <c r="K480" s="80" t="e">
        <f>IF(DI_전체데이터!$AR481="F. ESG미성숙",DI_전체데이터!$AN481,NA())</f>
        <v>#N/A</v>
      </c>
      <c r="L480" s="80" t="e">
        <f>IF(DI_전체데이터!$AR481="F. ESG미성숙",DI_전체데이터!$Z481,NA())</f>
        <v>#N/A</v>
      </c>
    </row>
    <row r="481" spans="1:12" x14ac:dyDescent="0.3">
      <c r="A481" s="80" t="e">
        <f>IF(DI_전체데이터!$AR482="A. 총체적과장형",DI_전체데이터!$AN482,NA())</f>
        <v>#N/A</v>
      </c>
      <c r="B481" s="80" t="e">
        <f>IF(DI_전체데이터!$AR482="A. 총체적과장형",DI_전체데이터!$Z482,NA())</f>
        <v>#N/A</v>
      </c>
      <c r="C481" s="80">
        <f>IF(DI_전체데이터!$AR482="B. 외부미화형",DI_전체데이터!$AN482,NA())</f>
        <v>1.9750521593132793</v>
      </c>
      <c r="D481" s="80">
        <f>IF(DI_전체데이터!$AR482="B. 외부미화형",DI_전체데이터!$Z482,NA())</f>
        <v>3.8</v>
      </c>
      <c r="E481" s="80" t="e">
        <f>IF(DI_전체데이터!$AR482="C. 내부은폐형",DI_전체데이터!$AN482,NA())</f>
        <v>#N/A</v>
      </c>
      <c r="F481" s="80" t="e">
        <f>IF(DI_전체데이터!$AR482="C. 내부은폐형",DI_전체데이터!$Z482,NA())</f>
        <v>#N/A</v>
      </c>
      <c r="G481" s="80" t="e">
        <f>IF(DI_전체데이터!$AR482="D. 균형일치형",DI_전체데이터!$AN482,NA())</f>
        <v>#N/A</v>
      </c>
      <c r="H481" s="80" t="e">
        <f>IF(DI_전체데이터!$AR482="D. 균형일치형",DI_전체데이터!$Z482,NA())</f>
        <v>#N/A</v>
      </c>
      <c r="I481" s="80" t="e">
        <f>IF(DI_전체데이터!$AR482="E. 총체적과소형",DI_전체데이터!$AN482,NA())</f>
        <v>#N/A</v>
      </c>
      <c r="J481" s="80" t="e">
        <f>IF(DI_전체데이터!$AR482="E. 총체적과소형",DI_전체데이터!$Z482,NA())</f>
        <v>#N/A</v>
      </c>
      <c r="K481" s="80" t="e">
        <f>IF(DI_전체데이터!$AR482="F. ESG미성숙",DI_전체데이터!$AN482,NA())</f>
        <v>#N/A</v>
      </c>
      <c r="L481" s="80" t="e">
        <f>IF(DI_전체데이터!$AR482="F. ESG미성숙",DI_전체데이터!$Z482,NA())</f>
        <v>#N/A</v>
      </c>
    </row>
    <row r="482" spans="1:12" x14ac:dyDescent="0.3">
      <c r="A482" s="80">
        <f>IF(DI_전체데이터!$AR483="A. 총체적과장형",DI_전체데이터!$AN483,NA())</f>
        <v>-0.44185219621785154</v>
      </c>
      <c r="B482" s="80">
        <f>IF(DI_전체데이터!$AR483="A. 총체적과장형",DI_전체데이터!$Z483,NA())</f>
        <v>4.2166666666666668</v>
      </c>
      <c r="C482" s="80" t="e">
        <f>IF(DI_전체데이터!$AR483="B. 외부미화형",DI_전체데이터!$AN483,NA())</f>
        <v>#N/A</v>
      </c>
      <c r="D482" s="80" t="e">
        <f>IF(DI_전체데이터!$AR483="B. 외부미화형",DI_전체데이터!$Z483,NA())</f>
        <v>#N/A</v>
      </c>
      <c r="E482" s="80" t="e">
        <f>IF(DI_전체데이터!$AR483="C. 내부은폐형",DI_전체데이터!$AN483,NA())</f>
        <v>#N/A</v>
      </c>
      <c r="F482" s="80" t="e">
        <f>IF(DI_전체데이터!$AR483="C. 내부은폐형",DI_전체데이터!$Z483,NA())</f>
        <v>#N/A</v>
      </c>
      <c r="G482" s="80" t="e">
        <f>IF(DI_전체데이터!$AR483="D. 균형일치형",DI_전체데이터!$AN483,NA())</f>
        <v>#N/A</v>
      </c>
      <c r="H482" s="80" t="e">
        <f>IF(DI_전체데이터!$AR483="D. 균형일치형",DI_전체데이터!$Z483,NA())</f>
        <v>#N/A</v>
      </c>
      <c r="I482" s="80" t="e">
        <f>IF(DI_전체데이터!$AR483="E. 총체적과소형",DI_전체데이터!$AN483,NA())</f>
        <v>#N/A</v>
      </c>
      <c r="J482" s="80" t="e">
        <f>IF(DI_전체데이터!$AR483="E. 총체적과소형",DI_전체데이터!$Z483,NA())</f>
        <v>#N/A</v>
      </c>
      <c r="K482" s="80" t="e">
        <f>IF(DI_전체데이터!$AR483="F. ESG미성숙",DI_전체데이터!$AN483,NA())</f>
        <v>#N/A</v>
      </c>
      <c r="L482" s="80" t="e">
        <f>IF(DI_전체데이터!$AR483="F. ESG미성숙",DI_전체데이터!$Z483,NA())</f>
        <v>#N/A</v>
      </c>
    </row>
    <row r="483" spans="1:12" x14ac:dyDescent="0.3">
      <c r="A483" s="80" t="e">
        <f>IF(DI_전체데이터!$AR484="A. 총체적과장형",DI_전체데이터!$AN484,NA())</f>
        <v>#N/A</v>
      </c>
      <c r="B483" s="80" t="e">
        <f>IF(DI_전체데이터!$AR484="A. 총체적과장형",DI_전체데이터!$Z484,NA())</f>
        <v>#N/A</v>
      </c>
      <c r="C483" s="80">
        <f>IF(DI_전체데이터!$AR484="B. 외부미화형",DI_전체데이터!$AN484,NA())</f>
        <v>0.52479187204267019</v>
      </c>
      <c r="D483" s="80">
        <f>IF(DI_전체데이터!$AR484="B. 외부미화형",DI_전체데이터!$Z484,NA())</f>
        <v>4.3176470588235292</v>
      </c>
      <c r="E483" s="80" t="e">
        <f>IF(DI_전체데이터!$AR484="C. 내부은폐형",DI_전체데이터!$AN484,NA())</f>
        <v>#N/A</v>
      </c>
      <c r="F483" s="80" t="e">
        <f>IF(DI_전체데이터!$AR484="C. 내부은폐형",DI_전체데이터!$Z484,NA())</f>
        <v>#N/A</v>
      </c>
      <c r="G483" s="80" t="e">
        <f>IF(DI_전체데이터!$AR484="D. 균형일치형",DI_전체데이터!$AN484,NA())</f>
        <v>#N/A</v>
      </c>
      <c r="H483" s="80" t="e">
        <f>IF(DI_전체데이터!$AR484="D. 균형일치형",DI_전체데이터!$Z484,NA())</f>
        <v>#N/A</v>
      </c>
      <c r="I483" s="80" t="e">
        <f>IF(DI_전체데이터!$AR484="E. 총체적과소형",DI_전체데이터!$AN484,NA())</f>
        <v>#N/A</v>
      </c>
      <c r="J483" s="80" t="e">
        <f>IF(DI_전체데이터!$AR484="E. 총체적과소형",DI_전체데이터!$Z484,NA())</f>
        <v>#N/A</v>
      </c>
      <c r="K483" s="80" t="e">
        <f>IF(DI_전체데이터!$AR484="F. ESG미성숙",DI_전체데이터!$AN484,NA())</f>
        <v>#N/A</v>
      </c>
      <c r="L483" s="80" t="e">
        <f>IF(DI_전체데이터!$AR484="F. ESG미성숙",DI_전체데이터!$Z484,NA())</f>
        <v>#N/A</v>
      </c>
    </row>
    <row r="484" spans="1:12" x14ac:dyDescent="0.3">
      <c r="A484" s="80">
        <f>IF(DI_전체데이터!$AR485="A. 총체적과장형",DI_전체데이터!$AN485,NA())</f>
        <v>-0.51234802689026948</v>
      </c>
      <c r="B484" s="80">
        <f>IF(DI_전체데이터!$AR485="A. 총체적과장형",DI_전체데이터!$Z485,NA())</f>
        <v>4.2093023255813957</v>
      </c>
      <c r="C484" s="80" t="e">
        <f>IF(DI_전체데이터!$AR485="B. 외부미화형",DI_전체데이터!$AN485,NA())</f>
        <v>#N/A</v>
      </c>
      <c r="D484" s="80" t="e">
        <f>IF(DI_전체데이터!$AR485="B. 외부미화형",DI_전체데이터!$Z485,NA())</f>
        <v>#N/A</v>
      </c>
      <c r="E484" s="80" t="e">
        <f>IF(DI_전체데이터!$AR485="C. 내부은폐형",DI_전체데이터!$AN485,NA())</f>
        <v>#N/A</v>
      </c>
      <c r="F484" s="80" t="e">
        <f>IF(DI_전체데이터!$AR485="C. 내부은폐형",DI_전체데이터!$Z485,NA())</f>
        <v>#N/A</v>
      </c>
      <c r="G484" s="80" t="e">
        <f>IF(DI_전체데이터!$AR485="D. 균형일치형",DI_전체데이터!$AN485,NA())</f>
        <v>#N/A</v>
      </c>
      <c r="H484" s="80" t="e">
        <f>IF(DI_전체데이터!$AR485="D. 균형일치형",DI_전체데이터!$Z485,NA())</f>
        <v>#N/A</v>
      </c>
      <c r="I484" s="80" t="e">
        <f>IF(DI_전체데이터!$AR485="E. 총체적과소형",DI_전체데이터!$AN485,NA())</f>
        <v>#N/A</v>
      </c>
      <c r="J484" s="80" t="e">
        <f>IF(DI_전체데이터!$AR485="E. 총체적과소형",DI_전체데이터!$Z485,NA())</f>
        <v>#N/A</v>
      </c>
      <c r="K484" s="80" t="e">
        <f>IF(DI_전체데이터!$AR485="F. ESG미성숙",DI_전체데이터!$AN485,NA())</f>
        <v>#N/A</v>
      </c>
      <c r="L484" s="80" t="e">
        <f>IF(DI_전체데이터!$AR485="F. ESG미성숙",DI_전체데이터!$Z485,NA())</f>
        <v>#N/A</v>
      </c>
    </row>
    <row r="485" spans="1:12" x14ac:dyDescent="0.3">
      <c r="A485" s="80">
        <f>IF(DI_전체데이터!$AR486="A. 총체적과장형",DI_전체데이터!$AN486,NA())</f>
        <v>-0.79284722682895881</v>
      </c>
      <c r="B485" s="80">
        <f>IF(DI_전체데이터!$AR486="A. 총체적과장형",DI_전체데이터!$Z486,NA())</f>
        <v>4.18</v>
      </c>
      <c r="C485" s="80" t="e">
        <f>IF(DI_전체데이터!$AR486="B. 외부미화형",DI_전체데이터!$AN486,NA())</f>
        <v>#N/A</v>
      </c>
      <c r="D485" s="80" t="e">
        <f>IF(DI_전체데이터!$AR486="B. 외부미화형",DI_전체데이터!$Z486,NA())</f>
        <v>#N/A</v>
      </c>
      <c r="E485" s="80" t="e">
        <f>IF(DI_전체데이터!$AR486="C. 내부은폐형",DI_전체데이터!$AN486,NA())</f>
        <v>#N/A</v>
      </c>
      <c r="F485" s="80" t="e">
        <f>IF(DI_전체데이터!$AR486="C. 내부은폐형",DI_전체데이터!$Z486,NA())</f>
        <v>#N/A</v>
      </c>
      <c r="G485" s="80" t="e">
        <f>IF(DI_전체데이터!$AR486="D. 균형일치형",DI_전체데이터!$AN486,NA())</f>
        <v>#N/A</v>
      </c>
      <c r="H485" s="80" t="e">
        <f>IF(DI_전체데이터!$AR486="D. 균형일치형",DI_전체데이터!$Z486,NA())</f>
        <v>#N/A</v>
      </c>
      <c r="I485" s="80" t="e">
        <f>IF(DI_전체데이터!$AR486="E. 총체적과소형",DI_전체데이터!$AN486,NA())</f>
        <v>#N/A</v>
      </c>
      <c r="J485" s="80" t="e">
        <f>IF(DI_전체데이터!$AR486="E. 총체적과소형",DI_전체데이터!$Z486,NA())</f>
        <v>#N/A</v>
      </c>
      <c r="K485" s="80" t="e">
        <f>IF(DI_전체데이터!$AR486="F. ESG미성숙",DI_전체데이터!$AN486,NA())</f>
        <v>#N/A</v>
      </c>
      <c r="L485" s="80" t="e">
        <f>IF(DI_전체데이터!$AR486="F. ESG미성숙",DI_전체데이터!$Z486,NA())</f>
        <v>#N/A</v>
      </c>
    </row>
    <row r="486" spans="1:12" x14ac:dyDescent="0.3">
      <c r="A486" s="80">
        <f>IF(DI_전체데이터!$AR487="A. 총체적과장형",DI_전체데이터!$AN487,NA())</f>
        <v>-0.72139149844434225</v>
      </c>
      <c r="B486" s="80">
        <f>IF(DI_전체데이터!$AR487="A. 총체적과장형",DI_전체데이터!$Z487,NA())</f>
        <v>4.209090909090909</v>
      </c>
      <c r="C486" s="80" t="e">
        <f>IF(DI_전체데이터!$AR487="B. 외부미화형",DI_전체데이터!$AN487,NA())</f>
        <v>#N/A</v>
      </c>
      <c r="D486" s="80" t="e">
        <f>IF(DI_전체데이터!$AR487="B. 외부미화형",DI_전체데이터!$Z487,NA())</f>
        <v>#N/A</v>
      </c>
      <c r="E486" s="80" t="e">
        <f>IF(DI_전체데이터!$AR487="C. 내부은폐형",DI_전체데이터!$AN487,NA())</f>
        <v>#N/A</v>
      </c>
      <c r="F486" s="80" t="e">
        <f>IF(DI_전체데이터!$AR487="C. 내부은폐형",DI_전체데이터!$Z487,NA())</f>
        <v>#N/A</v>
      </c>
      <c r="G486" s="80" t="e">
        <f>IF(DI_전체데이터!$AR487="D. 균형일치형",DI_전체데이터!$AN487,NA())</f>
        <v>#N/A</v>
      </c>
      <c r="H486" s="80" t="e">
        <f>IF(DI_전체데이터!$AR487="D. 균형일치형",DI_전체데이터!$Z487,NA())</f>
        <v>#N/A</v>
      </c>
      <c r="I486" s="80" t="e">
        <f>IF(DI_전체데이터!$AR487="E. 총체적과소형",DI_전체데이터!$AN487,NA())</f>
        <v>#N/A</v>
      </c>
      <c r="J486" s="80" t="e">
        <f>IF(DI_전체데이터!$AR487="E. 총체적과소형",DI_전체데이터!$Z487,NA())</f>
        <v>#N/A</v>
      </c>
      <c r="K486" s="80" t="e">
        <f>IF(DI_전체데이터!$AR487="F. ESG미성숙",DI_전체데이터!$AN487,NA())</f>
        <v>#N/A</v>
      </c>
      <c r="L486" s="80" t="e">
        <f>IF(DI_전체데이터!$AR487="F. ESG미성숙",DI_전체데이터!$Z487,NA())</f>
        <v>#N/A</v>
      </c>
    </row>
    <row r="487" spans="1:12" x14ac:dyDescent="0.3">
      <c r="A487" s="80">
        <f>IF(DI_전체데이터!$AR488="A. 총체적과장형",DI_전체데이터!$AN488,NA())</f>
        <v>-1.6018190601514408</v>
      </c>
      <c r="B487" s="80">
        <f>IF(DI_전체데이터!$AR488="A. 총체적과장형",DI_전체데이터!$Z488,NA())</f>
        <v>4.1171171171171173</v>
      </c>
      <c r="C487" s="80" t="e">
        <f>IF(DI_전체데이터!$AR488="B. 외부미화형",DI_전체데이터!$AN488,NA())</f>
        <v>#N/A</v>
      </c>
      <c r="D487" s="80" t="e">
        <f>IF(DI_전체데이터!$AR488="B. 외부미화형",DI_전체데이터!$Z488,NA())</f>
        <v>#N/A</v>
      </c>
      <c r="E487" s="80" t="e">
        <f>IF(DI_전체데이터!$AR488="C. 내부은폐형",DI_전체데이터!$AN488,NA())</f>
        <v>#N/A</v>
      </c>
      <c r="F487" s="80" t="e">
        <f>IF(DI_전체데이터!$AR488="C. 내부은폐형",DI_전체데이터!$Z488,NA())</f>
        <v>#N/A</v>
      </c>
      <c r="G487" s="80" t="e">
        <f>IF(DI_전체데이터!$AR488="D. 균형일치형",DI_전체데이터!$AN488,NA())</f>
        <v>#N/A</v>
      </c>
      <c r="H487" s="80" t="e">
        <f>IF(DI_전체데이터!$AR488="D. 균형일치형",DI_전체데이터!$Z488,NA())</f>
        <v>#N/A</v>
      </c>
      <c r="I487" s="80" t="e">
        <f>IF(DI_전체데이터!$AR488="E. 총체적과소형",DI_전체데이터!$AN488,NA())</f>
        <v>#N/A</v>
      </c>
      <c r="J487" s="80" t="e">
        <f>IF(DI_전체데이터!$AR488="E. 총체적과소형",DI_전체데이터!$Z488,NA())</f>
        <v>#N/A</v>
      </c>
      <c r="K487" s="80" t="e">
        <f>IF(DI_전체데이터!$AR488="F. ESG미성숙",DI_전체데이터!$AN488,NA())</f>
        <v>#N/A</v>
      </c>
      <c r="L487" s="80" t="e">
        <f>IF(DI_전체데이터!$AR488="F. ESG미성숙",DI_전체데이터!$Z488,NA())</f>
        <v>#N/A</v>
      </c>
    </row>
    <row r="488" spans="1:12" x14ac:dyDescent="0.3">
      <c r="A488" s="80" t="e">
        <f>IF(DI_전체데이터!$AR489="A. 총체적과장형",DI_전체데이터!$AN489,NA())</f>
        <v>#N/A</v>
      </c>
      <c r="B488" s="80" t="e">
        <f>IF(DI_전체데이터!$AR489="A. 총체적과장형",DI_전체데이터!$Z489,NA())</f>
        <v>#N/A</v>
      </c>
      <c r="C488" s="80" t="e">
        <f>IF(DI_전체데이터!$AR489="B. 외부미화형",DI_전체데이터!$AN489,NA())</f>
        <v>#N/A</v>
      </c>
      <c r="D488" s="80" t="e">
        <f>IF(DI_전체데이터!$AR489="B. 외부미화형",DI_전체데이터!$Z489,NA())</f>
        <v>#N/A</v>
      </c>
      <c r="E488" s="80" t="e">
        <f>IF(DI_전체데이터!$AR489="C. 내부은폐형",DI_전체데이터!$AN489,NA())</f>
        <v>#N/A</v>
      </c>
      <c r="F488" s="80" t="e">
        <f>IF(DI_전체데이터!$AR489="C. 내부은폐형",DI_전체데이터!$Z489,NA())</f>
        <v>#N/A</v>
      </c>
      <c r="G488" s="80" t="e">
        <f>IF(DI_전체데이터!$AR489="D. 균형일치형",DI_전체데이터!$AN489,NA())</f>
        <v>#N/A</v>
      </c>
      <c r="H488" s="80" t="e">
        <f>IF(DI_전체데이터!$AR489="D. 균형일치형",DI_전체데이터!$Z489,NA())</f>
        <v>#N/A</v>
      </c>
      <c r="I488" s="80">
        <f>IF(DI_전체데이터!$AR489="E. 총체적과소형",DI_전체데이터!$AN489,NA())</f>
        <v>1.8552626429084613</v>
      </c>
      <c r="J488" s="80">
        <f>IF(DI_전체데이터!$AR489="E. 총체적과소형",DI_전체데이터!$Z489,NA())</f>
        <v>4.4782608695652177</v>
      </c>
      <c r="K488" s="80" t="e">
        <f>IF(DI_전체데이터!$AR489="F. ESG미성숙",DI_전체데이터!$AN489,NA())</f>
        <v>#N/A</v>
      </c>
      <c r="L488" s="80" t="e">
        <f>IF(DI_전체데이터!$AR489="F. ESG미성숙",DI_전체데이터!$Z489,NA())</f>
        <v>#N/A</v>
      </c>
    </row>
    <row r="489" spans="1:12" x14ac:dyDescent="0.3">
      <c r="A489" s="80" t="e">
        <f>IF(DI_전체데이터!$AR490="A. 총체적과장형",DI_전체데이터!$AN490,NA())</f>
        <v>#N/A</v>
      </c>
      <c r="B489" s="80" t="e">
        <f>IF(DI_전체데이터!$AR490="A. 총체적과장형",DI_전체데이터!$Z490,NA())</f>
        <v>#N/A</v>
      </c>
      <c r="C489" s="80" t="e">
        <f>IF(DI_전체데이터!$AR490="B. 외부미화형",DI_전체데이터!$AN490,NA())</f>
        <v>#N/A</v>
      </c>
      <c r="D489" s="80" t="e">
        <f>IF(DI_전체데이터!$AR490="B. 외부미화형",DI_전체데이터!$Z490,NA())</f>
        <v>#N/A</v>
      </c>
      <c r="E489" s="80" t="e">
        <f>IF(DI_전체데이터!$AR490="C. 내부은폐형",DI_전체데이터!$AN490,NA())</f>
        <v>#N/A</v>
      </c>
      <c r="F489" s="80" t="e">
        <f>IF(DI_전체데이터!$AR490="C. 내부은폐형",DI_전체데이터!$Z490,NA())</f>
        <v>#N/A</v>
      </c>
      <c r="G489" s="80">
        <f>IF(DI_전체데이터!$AR490="D. 균형일치형",DI_전체데이터!$AN490,NA())</f>
        <v>7.8800760417104487E-2</v>
      </c>
      <c r="H489" s="80">
        <f>IF(DI_전체데이터!$AR490="D. 균형일치형",DI_전체데이터!$Z490,NA())</f>
        <v>4.2926829268292694</v>
      </c>
      <c r="I489" s="80" t="e">
        <f>IF(DI_전체데이터!$AR490="E. 총체적과소형",DI_전체데이터!$AN490,NA())</f>
        <v>#N/A</v>
      </c>
      <c r="J489" s="80" t="e">
        <f>IF(DI_전체데이터!$AR490="E. 총체적과소형",DI_전체데이터!$Z490,NA())</f>
        <v>#N/A</v>
      </c>
      <c r="K489" s="80" t="e">
        <f>IF(DI_전체데이터!$AR490="F. ESG미성숙",DI_전체데이터!$AN490,NA())</f>
        <v>#N/A</v>
      </c>
      <c r="L489" s="80" t="e">
        <f>IF(DI_전체데이터!$AR490="F. ESG미성숙",DI_전체데이터!$Z490,NA())</f>
        <v>#N/A</v>
      </c>
    </row>
    <row r="490" spans="1:12" x14ac:dyDescent="0.3">
      <c r="A490" s="80" t="e">
        <f>IF(DI_전체데이터!$AR491="A. 총체적과장형",DI_전체데이터!$AN491,NA())</f>
        <v>#N/A</v>
      </c>
      <c r="B490" s="80" t="e">
        <f>IF(DI_전체데이터!$AR491="A. 총체적과장형",DI_전체데이터!$Z491,NA())</f>
        <v>#N/A</v>
      </c>
      <c r="C490" s="80" t="e">
        <f>IF(DI_전체데이터!$AR491="B. 외부미화형",DI_전체데이터!$AN491,NA())</f>
        <v>#N/A</v>
      </c>
      <c r="D490" s="80" t="e">
        <f>IF(DI_전체데이터!$AR491="B. 외부미화형",DI_전체데이터!$Z491,NA())</f>
        <v>#N/A</v>
      </c>
      <c r="E490" s="80" t="e">
        <f>IF(DI_전체데이터!$AR491="C. 내부은폐형",DI_전체데이터!$AN491,NA())</f>
        <v>#N/A</v>
      </c>
      <c r="F490" s="80" t="e">
        <f>IF(DI_전체데이터!$AR491="C. 내부은폐형",DI_전체데이터!$Z491,NA())</f>
        <v>#N/A</v>
      </c>
      <c r="G490" s="80">
        <f>IF(DI_전체데이터!$AR491="D. 균형일치형",DI_전체데이터!$AN491,NA())</f>
        <v>-0.67494033813891052</v>
      </c>
      <c r="H490" s="80">
        <f>IF(DI_전체데이터!$AR491="D. 균형일치형",DI_전체데이터!$Z491,NA())</f>
        <v>4.2105263157894726</v>
      </c>
      <c r="I490" s="80" t="e">
        <f>IF(DI_전체데이터!$AR491="E. 총체적과소형",DI_전체데이터!$AN491,NA())</f>
        <v>#N/A</v>
      </c>
      <c r="J490" s="80" t="e">
        <f>IF(DI_전체데이터!$AR491="E. 총체적과소형",DI_전체데이터!$Z491,NA())</f>
        <v>#N/A</v>
      </c>
      <c r="K490" s="80" t="e">
        <f>IF(DI_전체데이터!$AR491="F. ESG미성숙",DI_전체데이터!$AN491,NA())</f>
        <v>#N/A</v>
      </c>
      <c r="L490" s="80" t="e">
        <f>IF(DI_전체데이터!$AR491="F. ESG미성숙",DI_전체데이터!$Z491,NA())</f>
        <v>#N/A</v>
      </c>
    </row>
    <row r="491" spans="1:12" x14ac:dyDescent="0.3">
      <c r="A491" s="80" t="e">
        <f>IF(DI_전체데이터!$AR492="A. 총체적과장형",DI_전체데이터!$AN492,NA())</f>
        <v>#N/A</v>
      </c>
      <c r="B491" s="80" t="e">
        <f>IF(DI_전체데이터!$AR492="A. 총체적과장형",DI_전체데이터!$Z492,NA())</f>
        <v>#N/A</v>
      </c>
      <c r="C491" s="80" t="e">
        <f>IF(DI_전체데이터!$AR492="B. 외부미화형",DI_전체데이터!$AN492,NA())</f>
        <v>#N/A</v>
      </c>
      <c r="D491" s="80" t="e">
        <f>IF(DI_전체데이터!$AR492="B. 외부미화형",DI_전체데이터!$Z492,NA())</f>
        <v>#N/A</v>
      </c>
      <c r="E491" s="80" t="e">
        <f>IF(DI_전체데이터!$AR492="C. 내부은폐형",DI_전체데이터!$AN492,NA())</f>
        <v>#N/A</v>
      </c>
      <c r="F491" s="80" t="e">
        <f>IF(DI_전체데이터!$AR492="C. 내부은폐형",DI_전체데이터!$Z492,NA())</f>
        <v>#N/A</v>
      </c>
      <c r="G491" s="80">
        <f>IF(DI_전체데이터!$AR492="D. 균형일치형",DI_전체데이터!$AN492,NA())</f>
        <v>-1.3227097042701188</v>
      </c>
      <c r="H491" s="80">
        <f>IF(DI_전체데이터!$AR492="D. 균형일치형",DI_전체데이터!$Z492,NA())</f>
        <v>4.1428571428571432</v>
      </c>
      <c r="I491" s="80" t="e">
        <f>IF(DI_전체데이터!$AR492="E. 총체적과소형",DI_전체데이터!$AN492,NA())</f>
        <v>#N/A</v>
      </c>
      <c r="J491" s="80" t="e">
        <f>IF(DI_전체데이터!$AR492="E. 총체적과소형",DI_전체데이터!$Z492,NA())</f>
        <v>#N/A</v>
      </c>
      <c r="K491" s="80" t="e">
        <f>IF(DI_전체데이터!$AR492="F. ESG미성숙",DI_전체데이터!$AN492,NA())</f>
        <v>#N/A</v>
      </c>
      <c r="L491" s="80" t="e">
        <f>IF(DI_전체데이터!$AR492="F. ESG미성숙",DI_전체데이터!$Z492,NA())</f>
        <v>#N/A</v>
      </c>
    </row>
    <row r="492" spans="1:12" x14ac:dyDescent="0.3">
      <c r="A492" s="80">
        <f>IF(DI_전체데이터!$AR493="A. 총체적과장형",DI_전체데이터!$AN493,NA())</f>
        <v>-1.869714946780936</v>
      </c>
      <c r="B492" s="80">
        <f>IF(DI_전체데이터!$AR493="A. 총체적과장형",DI_전체데이터!$Z493,NA())</f>
        <v>4.0857142857142854</v>
      </c>
      <c r="C492" s="80" t="e">
        <f>IF(DI_전체데이터!$AR493="B. 외부미화형",DI_전체데이터!$AN493,NA())</f>
        <v>#N/A</v>
      </c>
      <c r="D492" s="80" t="e">
        <f>IF(DI_전체데이터!$AR493="B. 외부미화형",DI_전체데이터!$Z493,NA())</f>
        <v>#N/A</v>
      </c>
      <c r="E492" s="80" t="e">
        <f>IF(DI_전체데이터!$AR493="C. 내부은폐형",DI_전체데이터!$AN493,NA())</f>
        <v>#N/A</v>
      </c>
      <c r="F492" s="80" t="e">
        <f>IF(DI_전체데이터!$AR493="C. 내부은폐형",DI_전체데이터!$Z493,NA())</f>
        <v>#N/A</v>
      </c>
      <c r="G492" s="80" t="e">
        <f>IF(DI_전체데이터!$AR493="D. 균형일치형",DI_전체데이터!$AN493,NA())</f>
        <v>#N/A</v>
      </c>
      <c r="H492" s="80" t="e">
        <f>IF(DI_전체데이터!$AR493="D. 균형일치형",DI_전체데이터!$Z493,NA())</f>
        <v>#N/A</v>
      </c>
      <c r="I492" s="80" t="e">
        <f>IF(DI_전체데이터!$AR493="E. 총체적과소형",DI_전체데이터!$AN493,NA())</f>
        <v>#N/A</v>
      </c>
      <c r="J492" s="80" t="e">
        <f>IF(DI_전체데이터!$AR493="E. 총체적과소형",DI_전체데이터!$Z493,NA())</f>
        <v>#N/A</v>
      </c>
      <c r="K492" s="80" t="e">
        <f>IF(DI_전체데이터!$AR493="F. ESG미성숙",DI_전체데이터!$AN493,NA())</f>
        <v>#N/A</v>
      </c>
      <c r="L492" s="80" t="e">
        <f>IF(DI_전체데이터!$AR493="F. ESG미성숙",DI_전체데이터!$Z493,NA())</f>
        <v>#N/A</v>
      </c>
    </row>
    <row r="493" spans="1:12" x14ac:dyDescent="0.3">
      <c r="A493" s="80" t="e">
        <f>IF(DI_전체데이터!$AR494="A. 총체적과장형",DI_전체데이터!$AN494,NA())</f>
        <v>#N/A</v>
      </c>
      <c r="B493" s="80" t="e">
        <f>IF(DI_전체데이터!$AR494="A. 총체적과장형",DI_전체데이터!$Z494,NA())</f>
        <v>#N/A</v>
      </c>
      <c r="C493" s="80" t="e">
        <f>IF(DI_전체데이터!$AR494="B. 외부미화형",DI_전체데이터!$AN494,NA())</f>
        <v>#N/A</v>
      </c>
      <c r="D493" s="80" t="e">
        <f>IF(DI_전체데이터!$AR494="B. 외부미화형",DI_전체데이터!$Z494,NA())</f>
        <v>#N/A</v>
      </c>
      <c r="E493" s="80">
        <f>IF(DI_전체데이터!$AR494="C. 내부은폐형",DI_전체데이터!$AN494,NA())</f>
        <v>-1.0150192553577935</v>
      </c>
      <c r="F493" s="80">
        <f>IF(DI_전체데이터!$AR494="C. 내부은폐형",DI_전체데이터!$Z494,NA())</f>
        <v>4.1749999999999998</v>
      </c>
      <c r="G493" s="80" t="e">
        <f>IF(DI_전체데이터!$AR494="D. 균형일치형",DI_전체데이터!$AN494,NA())</f>
        <v>#N/A</v>
      </c>
      <c r="H493" s="80" t="e">
        <f>IF(DI_전체데이터!$AR494="D. 균형일치형",DI_전체데이터!$Z494,NA())</f>
        <v>#N/A</v>
      </c>
      <c r="I493" s="80" t="e">
        <f>IF(DI_전체데이터!$AR494="E. 총체적과소형",DI_전체데이터!$AN494,NA())</f>
        <v>#N/A</v>
      </c>
      <c r="J493" s="80" t="e">
        <f>IF(DI_전체데이터!$AR494="E. 총체적과소형",DI_전체데이터!$Z494,NA())</f>
        <v>#N/A</v>
      </c>
      <c r="K493" s="80" t="e">
        <f>IF(DI_전체데이터!$AR494="F. ESG미성숙",DI_전체데이터!$AN494,NA())</f>
        <v>#N/A</v>
      </c>
      <c r="L493" s="80" t="e">
        <f>IF(DI_전체데이터!$AR494="F. ESG미성숙",DI_전체데이터!$Z494,NA())</f>
        <v>#N/A</v>
      </c>
    </row>
    <row r="494" spans="1:12" x14ac:dyDescent="0.3">
      <c r="A494" s="80" t="e">
        <f>IF(DI_전체데이터!$AR495="A. 총체적과장형",DI_전체데이터!$AN495,NA())</f>
        <v>#N/A</v>
      </c>
      <c r="B494" s="80" t="e">
        <f>IF(DI_전체데이터!$AR495="A. 총체적과장형",DI_전체데이터!$Z495,NA())</f>
        <v>#N/A</v>
      </c>
      <c r="C494" s="80" t="e">
        <f>IF(DI_전체데이터!$AR495="B. 외부미화형",DI_전체데이터!$AN495,NA())</f>
        <v>#N/A</v>
      </c>
      <c r="D494" s="80" t="e">
        <f>IF(DI_전체데이터!$AR495="B. 외부미화형",DI_전체데이터!$Z495,NA())</f>
        <v>#N/A</v>
      </c>
      <c r="E494" s="80" t="e">
        <f>IF(DI_전체데이터!$AR495="C. 내부은폐형",DI_전체데이터!$AN495,NA())</f>
        <v>#N/A</v>
      </c>
      <c r="F494" s="80" t="e">
        <f>IF(DI_전체데이터!$AR495="C. 내부은폐형",DI_전체데이터!$Z495,NA())</f>
        <v>#N/A</v>
      </c>
      <c r="G494" s="80" t="e">
        <f>IF(DI_전체데이터!$AR495="D. 균형일치형",DI_전체데이터!$AN495,NA())</f>
        <v>#N/A</v>
      </c>
      <c r="H494" s="80" t="e">
        <f>IF(DI_전체데이터!$AR495="D. 균형일치형",DI_전체데이터!$Z495,NA())</f>
        <v>#N/A</v>
      </c>
      <c r="I494" s="80">
        <f>IF(DI_전체데이터!$AR495="E. 총체적과소형",DI_전체데이터!$AN495,NA())</f>
        <v>1.8271891491539805</v>
      </c>
      <c r="J494" s="80">
        <f>IF(DI_전체데이터!$AR495="E. 총체적과소형",DI_전체데이터!$Z495,NA())</f>
        <v>4.333333333333333</v>
      </c>
      <c r="K494" s="80" t="e">
        <f>IF(DI_전체데이터!$AR495="F. ESG미성숙",DI_전체데이터!$AN495,NA())</f>
        <v>#N/A</v>
      </c>
      <c r="L494" s="80" t="e">
        <f>IF(DI_전체데이터!$AR495="F. ESG미성숙",DI_전체데이터!$Z495,NA())</f>
        <v>#N/A</v>
      </c>
    </row>
    <row r="495" spans="1:12" x14ac:dyDescent="0.3">
      <c r="A495" s="80" t="e">
        <f>IF(DI_전체데이터!$AR496="A. 총체적과장형",DI_전체데이터!$AN496,NA())</f>
        <v>#N/A</v>
      </c>
      <c r="B495" s="80" t="e">
        <f>IF(DI_전체데이터!$AR496="A. 총체적과장형",DI_전체데이터!$Z496,NA())</f>
        <v>#N/A</v>
      </c>
      <c r="C495" s="80" t="e">
        <f>IF(DI_전체데이터!$AR496="B. 외부미화형",DI_전체데이터!$AN496,NA())</f>
        <v>#N/A</v>
      </c>
      <c r="D495" s="80" t="e">
        <f>IF(DI_전체데이터!$AR496="B. 외부미화형",DI_전체데이터!$Z496,NA())</f>
        <v>#N/A</v>
      </c>
      <c r="E495" s="80" t="e">
        <f>IF(DI_전체데이터!$AR496="C. 내부은폐형",DI_전체데이터!$AN496,NA())</f>
        <v>#N/A</v>
      </c>
      <c r="F495" s="80" t="e">
        <f>IF(DI_전체데이터!$AR496="C. 내부은폐형",DI_전체데이터!$Z496,NA())</f>
        <v>#N/A</v>
      </c>
      <c r="G495" s="80">
        <f>IF(DI_전체데이터!$AR496="D. 균형일치형",DI_전체데이터!$AN496,NA())</f>
        <v>0.8967739527407339</v>
      </c>
      <c r="H495" s="80">
        <f>IF(DI_전체데이터!$AR496="D. 균형일치형",DI_전체데이터!$Z496,NA())</f>
        <v>4.0769230769230766</v>
      </c>
      <c r="I495" s="80" t="e">
        <f>IF(DI_전체데이터!$AR496="E. 총체적과소형",DI_전체데이터!$AN496,NA())</f>
        <v>#N/A</v>
      </c>
      <c r="J495" s="80" t="e">
        <f>IF(DI_전체데이터!$AR496="E. 총체적과소형",DI_전체데이터!$Z496,NA())</f>
        <v>#N/A</v>
      </c>
      <c r="K495" s="80" t="e">
        <f>IF(DI_전체데이터!$AR496="F. ESG미성숙",DI_전체데이터!$AN496,NA())</f>
        <v>#N/A</v>
      </c>
      <c r="L495" s="80" t="e">
        <f>IF(DI_전체데이터!$AR496="F. ESG미성숙",DI_전체데이터!$Z496,NA())</f>
        <v>#N/A</v>
      </c>
    </row>
    <row r="496" spans="1:12" x14ac:dyDescent="0.3">
      <c r="A496" s="80" t="e">
        <f>IF(DI_전체데이터!$AR497="A. 총체적과장형",DI_전체데이터!$AN497,NA())</f>
        <v>#N/A</v>
      </c>
      <c r="B496" s="80" t="e">
        <f>IF(DI_전체데이터!$AR497="A. 총체적과장형",DI_전체데이터!$Z497,NA())</f>
        <v>#N/A</v>
      </c>
      <c r="C496" s="80" t="e">
        <f>IF(DI_전체데이터!$AR497="B. 외부미화형",DI_전체데이터!$AN497,NA())</f>
        <v>#N/A</v>
      </c>
      <c r="D496" s="80" t="e">
        <f>IF(DI_전체데이터!$AR497="B. 외부미화형",DI_전체데이터!$Z497,NA())</f>
        <v>#N/A</v>
      </c>
      <c r="E496" s="80" t="e">
        <f>IF(DI_전체데이터!$AR497="C. 내부은폐형",DI_전체데이터!$AN497,NA())</f>
        <v>#N/A</v>
      </c>
      <c r="F496" s="80" t="e">
        <f>IF(DI_전체데이터!$AR497="C. 내부은폐형",DI_전체데이터!$Z497,NA())</f>
        <v>#N/A</v>
      </c>
      <c r="G496" s="80" t="e">
        <f>IF(DI_전체데이터!$AR497="D. 균형일치형",DI_전체데이터!$AN497,NA())</f>
        <v>#N/A</v>
      </c>
      <c r="H496" s="80" t="e">
        <f>IF(DI_전체데이터!$AR497="D. 균형일치형",DI_전체데이터!$Z497,NA())</f>
        <v>#N/A</v>
      </c>
      <c r="I496" s="80">
        <f>IF(DI_전체데이터!$AR497="E. 총체적과소형",DI_전체데이터!$AN497,NA())</f>
        <v>2.3110050512888702</v>
      </c>
      <c r="J496" s="80">
        <f>IF(DI_전체데이터!$AR497="E. 총체적과소형",DI_전체데이터!$Z497,NA())</f>
        <v>4.4666666666666668</v>
      </c>
      <c r="K496" s="80" t="e">
        <f>IF(DI_전체데이터!$AR497="F. ESG미성숙",DI_전체데이터!$AN497,NA())</f>
        <v>#N/A</v>
      </c>
      <c r="L496" s="80" t="e">
        <f>IF(DI_전체데이터!$AR497="F. ESG미성숙",DI_전체데이터!$Z497,NA())</f>
        <v>#N/A</v>
      </c>
    </row>
    <row r="497" spans="1:12" x14ac:dyDescent="0.3">
      <c r="A497" s="80" t="e">
        <f>IF(DI_전체데이터!$AR498="A. 총체적과장형",DI_전체데이터!$AN498,NA())</f>
        <v>#N/A</v>
      </c>
      <c r="B497" s="80" t="e">
        <f>IF(DI_전체데이터!$AR498="A. 총체적과장형",DI_전체데이터!$Z498,NA())</f>
        <v>#N/A</v>
      </c>
      <c r="C497" s="80" t="e">
        <f>IF(DI_전체데이터!$AR498="B. 외부미화형",DI_전체데이터!$AN498,NA())</f>
        <v>#N/A</v>
      </c>
      <c r="D497" s="80" t="e">
        <f>IF(DI_전체데이터!$AR498="B. 외부미화형",DI_전체데이터!$Z498,NA())</f>
        <v>#N/A</v>
      </c>
      <c r="E497" s="80" t="e">
        <f>IF(DI_전체데이터!$AR498="C. 내부은폐형",DI_전체데이터!$AN498,NA())</f>
        <v>#N/A</v>
      </c>
      <c r="F497" s="80" t="e">
        <f>IF(DI_전체데이터!$AR498="C. 내부은폐형",DI_전체데이터!$Z498,NA())</f>
        <v>#N/A</v>
      </c>
      <c r="G497" s="80" t="e">
        <f>IF(DI_전체데이터!$AR498="D. 균형일치형",DI_전체데이터!$AN498,NA())</f>
        <v>#N/A</v>
      </c>
      <c r="H497" s="80" t="e">
        <f>IF(DI_전체데이터!$AR498="D. 균형일치형",DI_전체데이터!$Z498,NA())</f>
        <v>#N/A</v>
      </c>
      <c r="I497" s="80">
        <f>IF(DI_전체데이터!$AR498="E. 총체적과소형",DI_전체데이터!$AN498,NA())</f>
        <v>1.978381618571134</v>
      </c>
      <c r="J497" s="80">
        <f>IF(DI_전체데이터!$AR498="E. 총체적과소형",DI_전체데이터!$Z498,NA())</f>
        <v>4.375</v>
      </c>
      <c r="K497" s="80" t="e">
        <f>IF(DI_전체데이터!$AR498="F. ESG미성숙",DI_전체데이터!$AN498,NA())</f>
        <v>#N/A</v>
      </c>
      <c r="L497" s="80" t="e">
        <f>IF(DI_전체데이터!$AR498="F. ESG미성숙",DI_전체데이터!$Z498,NA())</f>
        <v>#N/A</v>
      </c>
    </row>
    <row r="498" spans="1:12" x14ac:dyDescent="0.3">
      <c r="A498" s="80">
        <f>IF(DI_전체데이터!$AR499="A. 총체적과장형",DI_전체데이터!$AN499,NA())</f>
        <v>-0.77692983325341547</v>
      </c>
      <c r="B498" s="80">
        <f>IF(DI_전체데이터!$AR499="A. 총체적과장형",DI_전체데이터!$Z499,NA())</f>
        <v>4.243243243243243</v>
      </c>
      <c r="C498" s="80" t="e">
        <f>IF(DI_전체데이터!$AR499="B. 외부미화형",DI_전체데이터!$AN499,NA())</f>
        <v>#N/A</v>
      </c>
      <c r="D498" s="80" t="e">
        <f>IF(DI_전체데이터!$AR499="B. 외부미화형",DI_전체데이터!$Z499,NA())</f>
        <v>#N/A</v>
      </c>
      <c r="E498" s="80" t="e">
        <f>IF(DI_전체데이터!$AR499="C. 내부은폐형",DI_전체데이터!$AN499,NA())</f>
        <v>#N/A</v>
      </c>
      <c r="F498" s="80" t="e">
        <f>IF(DI_전체데이터!$AR499="C. 내부은폐형",DI_전체데이터!$Z499,NA())</f>
        <v>#N/A</v>
      </c>
      <c r="G498" s="80" t="e">
        <f>IF(DI_전체데이터!$AR499="D. 균형일치형",DI_전체데이터!$AN499,NA())</f>
        <v>#N/A</v>
      </c>
      <c r="H498" s="80" t="e">
        <f>IF(DI_전체데이터!$AR499="D. 균형일치형",DI_전체데이터!$Z499,NA())</f>
        <v>#N/A</v>
      </c>
      <c r="I498" s="80" t="e">
        <f>IF(DI_전체데이터!$AR499="E. 총체적과소형",DI_전체데이터!$AN499,NA())</f>
        <v>#N/A</v>
      </c>
      <c r="J498" s="80" t="e">
        <f>IF(DI_전체데이터!$AR499="E. 총체적과소형",DI_전체데이터!$Z499,NA())</f>
        <v>#N/A</v>
      </c>
      <c r="K498" s="80" t="e">
        <f>IF(DI_전체데이터!$AR499="F. ESG미성숙",DI_전체데이터!$AN499,NA())</f>
        <v>#N/A</v>
      </c>
      <c r="L498" s="80" t="e">
        <f>IF(DI_전체데이터!$AR499="F. ESG미성숙",DI_전체데이터!$Z499,NA())</f>
        <v>#N/A</v>
      </c>
    </row>
    <row r="499" spans="1:12" x14ac:dyDescent="0.3">
      <c r="A499" s="80" t="e">
        <f>IF(DI_전체데이터!$AR500="A. 총체적과장형",DI_전체데이터!$AN500,NA())</f>
        <v>#N/A</v>
      </c>
      <c r="B499" s="80" t="e">
        <f>IF(DI_전체데이터!$AR500="A. 총체적과장형",DI_전체데이터!$Z500,NA())</f>
        <v>#N/A</v>
      </c>
      <c r="C499" s="80">
        <f>IF(DI_전체데이터!$AR500="B. 외부미화형",DI_전체데이터!$AN500,NA())</f>
        <v>0.34242988440722</v>
      </c>
      <c r="D499" s="80">
        <f>IF(DI_전체데이터!$AR500="B. 외부미화형",DI_전체데이터!$Z500,NA())</f>
        <v>4.5517241379310347</v>
      </c>
      <c r="E499" s="80" t="e">
        <f>IF(DI_전체데이터!$AR500="C. 내부은폐형",DI_전체데이터!$AN500,NA())</f>
        <v>#N/A</v>
      </c>
      <c r="F499" s="80" t="e">
        <f>IF(DI_전체데이터!$AR500="C. 내부은폐형",DI_전체데이터!$Z500,NA())</f>
        <v>#N/A</v>
      </c>
      <c r="G499" s="80" t="e">
        <f>IF(DI_전체데이터!$AR500="D. 균형일치형",DI_전체데이터!$AN500,NA())</f>
        <v>#N/A</v>
      </c>
      <c r="H499" s="80" t="e">
        <f>IF(DI_전체데이터!$AR500="D. 균형일치형",DI_전체데이터!$Z500,NA())</f>
        <v>#N/A</v>
      </c>
      <c r="I499" s="80" t="e">
        <f>IF(DI_전체데이터!$AR500="E. 총체적과소형",DI_전체데이터!$AN500,NA())</f>
        <v>#N/A</v>
      </c>
      <c r="J499" s="80" t="e">
        <f>IF(DI_전체데이터!$AR500="E. 총체적과소형",DI_전체데이터!$Z500,NA())</f>
        <v>#N/A</v>
      </c>
      <c r="K499" s="80" t="e">
        <f>IF(DI_전체데이터!$AR500="F. ESG미성숙",DI_전체데이터!$AN500,NA())</f>
        <v>#N/A</v>
      </c>
      <c r="L499" s="80" t="e">
        <f>IF(DI_전체데이터!$AR500="F. ESG미성숙",DI_전체데이터!$Z500,NA())</f>
        <v>#N/A</v>
      </c>
    </row>
    <row r="500" spans="1:12" x14ac:dyDescent="0.3">
      <c r="A500" s="80" t="e">
        <f>IF(DI_전체데이터!$AR501="A. 총체적과장형",DI_전체데이터!$AN501,NA())</f>
        <v>#N/A</v>
      </c>
      <c r="B500" s="80" t="e">
        <f>IF(DI_전체데이터!$AR501="A. 총체적과장형",DI_전체데이터!$Z501,NA())</f>
        <v>#N/A</v>
      </c>
      <c r="C500" s="80" t="e">
        <f>IF(DI_전체데이터!$AR501="B. 외부미화형",DI_전체데이터!$AN501,NA())</f>
        <v>#N/A</v>
      </c>
      <c r="D500" s="80" t="e">
        <f>IF(DI_전체데이터!$AR501="B. 외부미화형",DI_전체데이터!$Z501,NA())</f>
        <v>#N/A</v>
      </c>
      <c r="E500" s="80" t="e">
        <f>IF(DI_전체데이터!$AR501="C. 내부은폐형",DI_전체데이터!$AN501,NA())</f>
        <v>#N/A</v>
      </c>
      <c r="F500" s="80" t="e">
        <f>IF(DI_전체데이터!$AR501="C. 내부은폐형",DI_전체데이터!$Z501,NA())</f>
        <v>#N/A</v>
      </c>
      <c r="G500" s="80">
        <f>IF(DI_전체데이터!$AR501="D. 균형일치형",DI_전체데이터!$AN501,NA())</f>
        <v>-1.0547970743443966</v>
      </c>
      <c r="H500" s="80">
        <f>IF(DI_전체데이터!$AR501="D. 균형일치형",DI_전체데이터!$Z501,NA())</f>
        <v>4.166666666666667</v>
      </c>
      <c r="I500" s="80" t="e">
        <f>IF(DI_전체데이터!$AR501="E. 총체적과소형",DI_전체데이터!$AN501,NA())</f>
        <v>#N/A</v>
      </c>
      <c r="J500" s="80" t="e">
        <f>IF(DI_전체데이터!$AR501="E. 총체적과소형",DI_전체데이터!$Z501,NA())</f>
        <v>#N/A</v>
      </c>
      <c r="K500" s="80" t="e">
        <f>IF(DI_전체데이터!$AR501="F. ESG미성숙",DI_전체데이터!$AN501,NA())</f>
        <v>#N/A</v>
      </c>
      <c r="L500" s="80" t="e">
        <f>IF(DI_전체데이터!$AR501="F. ESG미성숙",DI_전체데이터!$Z501,NA())</f>
        <v>#N/A</v>
      </c>
    </row>
    <row r="501" spans="1:12" x14ac:dyDescent="0.3">
      <c r="A501" s="80" t="e">
        <f>IF(DI_전체데이터!$AR502="A. 총체적과장형",DI_전체데이터!$AN502,NA())</f>
        <v>#N/A</v>
      </c>
      <c r="B501" s="80" t="e">
        <f>IF(DI_전체데이터!$AR502="A. 총체적과장형",DI_전체데이터!$Z502,NA())</f>
        <v>#N/A</v>
      </c>
      <c r="C501" s="80" t="e">
        <f>IF(DI_전체데이터!$AR502="B. 외부미화형",DI_전체데이터!$AN502,NA())</f>
        <v>#N/A</v>
      </c>
      <c r="D501" s="80" t="e">
        <f>IF(DI_전체데이터!$AR502="B. 외부미화형",DI_전체데이터!$Z502,NA())</f>
        <v>#N/A</v>
      </c>
      <c r="E501" s="80" t="e">
        <f>IF(DI_전체데이터!$AR502="C. 내부은폐형",DI_전체데이터!$AN502,NA())</f>
        <v>#N/A</v>
      </c>
      <c r="F501" s="80" t="e">
        <f>IF(DI_전체데이터!$AR502="C. 내부은폐형",DI_전체데이터!$Z502,NA())</f>
        <v>#N/A</v>
      </c>
      <c r="G501" s="80">
        <f>IF(DI_전체데이터!$AR502="D. 균형일치형",DI_전체데이터!$AN502,NA())</f>
        <v>-1.0194558371344975E-2</v>
      </c>
      <c r="H501" s="80">
        <f>IF(DI_전체데이터!$AR502="D. 균형일치형",DI_전체데이터!$Z502,NA())</f>
        <v>4.4545454545454541</v>
      </c>
      <c r="I501" s="80" t="e">
        <f>IF(DI_전체데이터!$AR502="E. 총체적과소형",DI_전체데이터!$AN502,NA())</f>
        <v>#N/A</v>
      </c>
      <c r="J501" s="80" t="e">
        <f>IF(DI_전체데이터!$AR502="E. 총체적과소형",DI_전체데이터!$Z502,NA())</f>
        <v>#N/A</v>
      </c>
      <c r="K501" s="80" t="e">
        <f>IF(DI_전체데이터!$AR502="F. ESG미성숙",DI_전체데이터!$AN502,NA())</f>
        <v>#N/A</v>
      </c>
      <c r="L501" s="80" t="e">
        <f>IF(DI_전체데이터!$AR502="F. ESG미성숙",DI_전체데이터!$Z502,NA())</f>
        <v>#N/A</v>
      </c>
    </row>
    <row r="502" spans="1:12" x14ac:dyDescent="0.3">
      <c r="A502" s="80" t="e">
        <f>IF(DI_전체데이터!$AR503="A. 총체적과장형",DI_전체데이터!$AN503,NA())</f>
        <v>#N/A</v>
      </c>
      <c r="B502" s="80" t="e">
        <f>IF(DI_전체데이터!$AR503="A. 총체적과장형",DI_전체데이터!$Z503,NA())</f>
        <v>#N/A</v>
      </c>
      <c r="C502" s="80" t="e">
        <f>IF(DI_전체데이터!$AR503="B. 외부미화형",DI_전체데이터!$AN503,NA())</f>
        <v>#N/A</v>
      </c>
      <c r="D502" s="80" t="e">
        <f>IF(DI_전체데이터!$AR503="B. 외부미화형",DI_전체데이터!$Z503,NA())</f>
        <v>#N/A</v>
      </c>
      <c r="E502" s="80" t="e">
        <f>IF(DI_전체데이터!$AR503="C. 내부은폐형",DI_전체데이터!$AN503,NA())</f>
        <v>#N/A</v>
      </c>
      <c r="F502" s="80" t="e">
        <f>IF(DI_전체데이터!$AR503="C. 내부은폐형",DI_전체데이터!$Z503,NA())</f>
        <v>#N/A</v>
      </c>
      <c r="G502" s="80" t="e">
        <f>IF(DI_전체데이터!$AR503="D. 균형일치형",DI_전체데이터!$AN503,NA())</f>
        <v>#N/A</v>
      </c>
      <c r="H502" s="80" t="e">
        <f>IF(DI_전체데이터!$AR503="D. 균형일치형",DI_전체데이터!$Z503,NA())</f>
        <v>#N/A</v>
      </c>
      <c r="I502" s="80">
        <f>IF(DI_전체데이터!$AR503="E. 총체적과소형",DI_전체데이터!$AN503,NA())</f>
        <v>1.485104065349216</v>
      </c>
      <c r="J502" s="80">
        <f>IF(DI_전체데이터!$AR503="E. 총체적과소형",DI_전체데이터!$Z503,NA())</f>
        <v>4.5333333333333332</v>
      </c>
      <c r="K502" s="80" t="e">
        <f>IF(DI_전체데이터!$AR503="F. ESG미성숙",DI_전체데이터!$AN503,NA())</f>
        <v>#N/A</v>
      </c>
      <c r="L502" s="80" t="e">
        <f>IF(DI_전체데이터!$AR503="F. ESG미성숙",DI_전체데이터!$Z503,NA())</f>
        <v>#N/A</v>
      </c>
    </row>
    <row r="503" spans="1:12" x14ac:dyDescent="0.3">
      <c r="A503" s="80" t="e">
        <f>IF(DI_전체데이터!$AR504="A. 총체적과장형",DI_전체데이터!$AN504,NA())</f>
        <v>#N/A</v>
      </c>
      <c r="B503" s="80" t="e">
        <f>IF(DI_전체데이터!$AR504="A. 총체적과장형",DI_전체데이터!$Z504,NA())</f>
        <v>#N/A</v>
      </c>
      <c r="C503" s="80" t="e">
        <f>IF(DI_전체데이터!$AR504="B. 외부미화형",DI_전체데이터!$AN504,NA())</f>
        <v>#N/A</v>
      </c>
      <c r="D503" s="80" t="e">
        <f>IF(DI_전체데이터!$AR504="B. 외부미화형",DI_전체데이터!$Z504,NA())</f>
        <v>#N/A</v>
      </c>
      <c r="E503" s="80" t="e">
        <f>IF(DI_전체데이터!$AR504="C. 내부은폐형",DI_전체데이터!$AN504,NA())</f>
        <v>#N/A</v>
      </c>
      <c r="F503" s="80" t="e">
        <f>IF(DI_전체데이터!$AR504="C. 내부은폐형",DI_전체데이터!$Z504,NA())</f>
        <v>#N/A</v>
      </c>
      <c r="G503" s="80" t="e">
        <f>IF(DI_전체데이터!$AR504="D. 균형일치형",DI_전체데이터!$AN504,NA())</f>
        <v>#N/A</v>
      </c>
      <c r="H503" s="80" t="e">
        <f>IF(DI_전체데이터!$AR504="D. 균형일치형",DI_전체데이터!$Z504,NA())</f>
        <v>#N/A</v>
      </c>
      <c r="I503" s="80">
        <f>IF(DI_전체데이터!$AR504="E. 총체적과소형",DI_전체데이터!$AN504,NA())</f>
        <v>0.45699527331257894</v>
      </c>
      <c r="J503" s="80">
        <f>IF(DI_전체데이터!$AR504="E. 총체적과소형",DI_전체데이터!$Z504,NA())</f>
        <v>4.25</v>
      </c>
      <c r="K503" s="80" t="e">
        <f>IF(DI_전체데이터!$AR504="F. ESG미성숙",DI_전체데이터!$AN504,NA())</f>
        <v>#N/A</v>
      </c>
      <c r="L503" s="80" t="e">
        <f>IF(DI_전체데이터!$AR504="F. ESG미성숙",DI_전체데이터!$Z504,NA())</f>
        <v>#N/A</v>
      </c>
    </row>
    <row r="504" spans="1:12" x14ac:dyDescent="0.3">
      <c r="A504" s="80" t="e">
        <f>IF(DI_전체데이터!$AR505="A. 총체적과장형",DI_전체데이터!$AN505,NA())</f>
        <v>#N/A</v>
      </c>
      <c r="B504" s="80" t="e">
        <f>IF(DI_전체데이터!$AR505="A. 총체적과장형",DI_전체데이터!$Z505,NA())</f>
        <v>#N/A</v>
      </c>
      <c r="C504" s="80" t="e">
        <f>IF(DI_전체데이터!$AR505="B. 외부미화형",DI_전체데이터!$AN505,NA())</f>
        <v>#N/A</v>
      </c>
      <c r="D504" s="80" t="e">
        <f>IF(DI_전체데이터!$AR505="B. 외부미화형",DI_전체데이터!$Z505,NA())</f>
        <v>#N/A</v>
      </c>
      <c r="E504" s="80">
        <f>IF(DI_전체데이터!$AR505="C. 내부은폐형",DI_전체데이터!$AN505,NA())</f>
        <v>-2.0995319368320029</v>
      </c>
      <c r="F504" s="80">
        <f>IF(DI_전체데이터!$AR505="C. 내부은폐형",DI_전체데이터!$Z505,NA())</f>
        <v>3.545454545454545</v>
      </c>
      <c r="G504" s="80" t="e">
        <f>IF(DI_전체데이터!$AR505="D. 균형일치형",DI_전체데이터!$AN505,NA())</f>
        <v>#N/A</v>
      </c>
      <c r="H504" s="80" t="e">
        <f>IF(DI_전체데이터!$AR505="D. 균형일치형",DI_전체데이터!$Z505,NA())</f>
        <v>#N/A</v>
      </c>
      <c r="I504" s="80" t="e">
        <f>IF(DI_전체데이터!$AR505="E. 총체적과소형",DI_전체데이터!$AN505,NA())</f>
        <v>#N/A</v>
      </c>
      <c r="J504" s="80" t="e">
        <f>IF(DI_전체데이터!$AR505="E. 총체적과소형",DI_전체데이터!$Z505,NA())</f>
        <v>#N/A</v>
      </c>
      <c r="K504" s="80" t="e">
        <f>IF(DI_전체데이터!$AR505="F. ESG미성숙",DI_전체데이터!$AN505,NA())</f>
        <v>#N/A</v>
      </c>
      <c r="L504" s="80" t="e">
        <f>IF(DI_전체데이터!$AR505="F. ESG미성숙",DI_전체데이터!$Z505,NA())</f>
        <v>#N/A</v>
      </c>
    </row>
    <row r="505" spans="1:12" x14ac:dyDescent="0.3">
      <c r="A505" s="80" t="e">
        <f>IF(DI_전체데이터!$AR506="A. 총체적과장형",DI_전체데이터!$AN506,NA())</f>
        <v>#N/A</v>
      </c>
      <c r="B505" s="80" t="e">
        <f>IF(DI_전체데이터!$AR506="A. 총체적과장형",DI_전체데이터!$Z506,NA())</f>
        <v>#N/A</v>
      </c>
      <c r="C505" s="80" t="e">
        <f>IF(DI_전체데이터!$AR506="B. 외부미화형",DI_전체데이터!$AN506,NA())</f>
        <v>#N/A</v>
      </c>
      <c r="D505" s="80" t="e">
        <f>IF(DI_전체데이터!$AR506="B. 외부미화형",DI_전체데이터!$Z506,NA())</f>
        <v>#N/A</v>
      </c>
      <c r="E505" s="80" t="e">
        <f>IF(DI_전체데이터!$AR506="C. 내부은폐형",DI_전체데이터!$AN506,NA())</f>
        <v>#N/A</v>
      </c>
      <c r="F505" s="80" t="e">
        <f>IF(DI_전체데이터!$AR506="C. 내부은폐형",DI_전체데이터!$Z506,NA())</f>
        <v>#N/A</v>
      </c>
      <c r="G505" s="80" t="e">
        <f>IF(DI_전체데이터!$AR506="D. 균형일치형",DI_전체데이터!$AN506,NA())</f>
        <v>#N/A</v>
      </c>
      <c r="H505" s="80" t="e">
        <f>IF(DI_전체데이터!$AR506="D. 균형일치형",DI_전체데이터!$Z506,NA())</f>
        <v>#N/A</v>
      </c>
      <c r="I505" s="80">
        <f>IF(DI_전체데이터!$AR506="E. 총체적과소형",DI_전체데이터!$AN506,NA())</f>
        <v>1.1373613856897655</v>
      </c>
      <c r="J505" s="80">
        <f>IF(DI_전체데이터!$AR506="E. 총체적과소형",DI_전체데이터!$Z506,NA())</f>
        <v>4.4375</v>
      </c>
      <c r="K505" s="80" t="e">
        <f>IF(DI_전체데이터!$AR506="F. ESG미성숙",DI_전체데이터!$AN506,NA())</f>
        <v>#N/A</v>
      </c>
      <c r="L505" s="80" t="e">
        <f>IF(DI_전체데이터!$AR506="F. ESG미성숙",DI_전체데이터!$Z506,NA())</f>
        <v>#N/A</v>
      </c>
    </row>
    <row r="506" spans="1:12" x14ac:dyDescent="0.3">
      <c r="A506" s="80">
        <f>IF(DI_전체데이터!$AR507="A. 총체적과장형",DI_전체데이터!$AN507,NA())</f>
        <v>-1.8789125601991157</v>
      </c>
      <c r="B506" s="80">
        <f>IF(DI_전체데이터!$AR507="A. 총체적과장형",DI_전체데이터!$Z507,NA())</f>
        <v>3.8048780487804881</v>
      </c>
      <c r="C506" s="80" t="e">
        <f>IF(DI_전체데이터!$AR507="B. 외부미화형",DI_전체데이터!$AN507,NA())</f>
        <v>#N/A</v>
      </c>
      <c r="D506" s="80" t="e">
        <f>IF(DI_전체데이터!$AR507="B. 외부미화형",DI_전체데이터!$Z507,NA())</f>
        <v>#N/A</v>
      </c>
      <c r="E506" s="80" t="e">
        <f>IF(DI_전체데이터!$AR507="C. 내부은폐형",DI_전체데이터!$AN507,NA())</f>
        <v>#N/A</v>
      </c>
      <c r="F506" s="80" t="e">
        <f>IF(DI_전체데이터!$AR507="C. 내부은폐형",DI_전체데이터!$Z507,NA())</f>
        <v>#N/A</v>
      </c>
      <c r="G506" s="80" t="e">
        <f>IF(DI_전체데이터!$AR507="D. 균형일치형",DI_전체데이터!$AN507,NA())</f>
        <v>#N/A</v>
      </c>
      <c r="H506" s="80" t="e">
        <f>IF(DI_전체데이터!$AR507="D. 균형일치형",DI_전체데이터!$Z507,NA())</f>
        <v>#N/A</v>
      </c>
      <c r="I506" s="80" t="e">
        <f>IF(DI_전체데이터!$AR507="E. 총체적과소형",DI_전체데이터!$AN507,NA())</f>
        <v>#N/A</v>
      </c>
      <c r="J506" s="80" t="e">
        <f>IF(DI_전체데이터!$AR507="E. 총체적과소형",DI_전체데이터!$Z507,NA())</f>
        <v>#N/A</v>
      </c>
      <c r="K506" s="80" t="e">
        <f>IF(DI_전체데이터!$AR507="F. ESG미성숙",DI_전체데이터!$AN507,NA())</f>
        <v>#N/A</v>
      </c>
      <c r="L506" s="80" t="e">
        <f>IF(DI_전체데이터!$AR507="F. ESG미성숙",DI_전체데이터!$Z507,NA())</f>
        <v>#N/A</v>
      </c>
    </row>
    <row r="507" spans="1:12" x14ac:dyDescent="0.3">
      <c r="A507" s="80" t="e">
        <f>IF(DI_전체데이터!$AR508="A. 총체적과장형",DI_전체데이터!$AN508,NA())</f>
        <v>#N/A</v>
      </c>
      <c r="B507" s="80" t="e">
        <f>IF(DI_전체데이터!$AR508="A. 총체적과장형",DI_전체데이터!$Z508,NA())</f>
        <v>#N/A</v>
      </c>
      <c r="C507" s="80" t="e">
        <f>IF(DI_전체데이터!$AR508="B. 외부미화형",DI_전체데이터!$AN508,NA())</f>
        <v>#N/A</v>
      </c>
      <c r="D507" s="80" t="e">
        <f>IF(DI_전체데이터!$AR508="B. 외부미화형",DI_전체데이터!$Z508,NA())</f>
        <v>#N/A</v>
      </c>
      <c r="E507" s="80" t="e">
        <f>IF(DI_전체데이터!$AR508="C. 내부은폐형",DI_전체데이터!$AN508,NA())</f>
        <v>#N/A</v>
      </c>
      <c r="F507" s="80" t="e">
        <f>IF(DI_전체데이터!$AR508="C. 내부은폐형",DI_전체데이터!$Z508,NA())</f>
        <v>#N/A</v>
      </c>
      <c r="G507" s="80">
        <f>IF(DI_전체데이터!$AR508="D. 균형일치형",DI_전체데이터!$AN508,NA())</f>
        <v>-0.22654353534745336</v>
      </c>
      <c r="H507" s="80">
        <f>IF(DI_전체데이터!$AR508="D. 균형일치형",DI_전체데이터!$Z508,NA())</f>
        <v>4.166666666666667</v>
      </c>
      <c r="I507" s="80" t="e">
        <f>IF(DI_전체데이터!$AR508="E. 총체적과소형",DI_전체데이터!$AN508,NA())</f>
        <v>#N/A</v>
      </c>
      <c r="J507" s="80" t="e">
        <f>IF(DI_전체데이터!$AR508="E. 총체적과소형",DI_전체데이터!$Z508,NA())</f>
        <v>#N/A</v>
      </c>
      <c r="K507" s="80" t="e">
        <f>IF(DI_전체데이터!$AR508="F. ESG미성숙",DI_전체데이터!$AN508,NA())</f>
        <v>#N/A</v>
      </c>
      <c r="L507" s="80" t="e">
        <f>IF(DI_전체데이터!$AR508="F. ESG미성숙",DI_전체데이터!$Z508,NA())</f>
        <v>#N/A</v>
      </c>
    </row>
    <row r="508" spans="1:12" x14ac:dyDescent="0.3">
      <c r="A508" s="80">
        <f>IF(DI_전체데이터!$AR509="A. 총체적과장형",DI_전체데이터!$AN509,NA())</f>
        <v>-2.7276414333171455</v>
      </c>
      <c r="B508" s="80">
        <f>IF(DI_전체데이터!$AR509="A. 총체적과장형",DI_전체데이터!$Z509,NA())</f>
        <v>3.6190476190476191</v>
      </c>
      <c r="C508" s="80" t="e">
        <f>IF(DI_전체데이터!$AR509="B. 외부미화형",DI_전체데이터!$AN509,NA())</f>
        <v>#N/A</v>
      </c>
      <c r="D508" s="80" t="e">
        <f>IF(DI_전체데이터!$AR509="B. 외부미화형",DI_전체데이터!$Z509,NA())</f>
        <v>#N/A</v>
      </c>
      <c r="E508" s="80" t="e">
        <f>IF(DI_전체데이터!$AR509="C. 내부은폐형",DI_전체데이터!$AN509,NA())</f>
        <v>#N/A</v>
      </c>
      <c r="F508" s="80" t="e">
        <f>IF(DI_전체데이터!$AR509="C. 내부은폐형",DI_전체데이터!$Z509,NA())</f>
        <v>#N/A</v>
      </c>
      <c r="G508" s="80" t="e">
        <f>IF(DI_전체데이터!$AR509="D. 균형일치형",DI_전체데이터!$AN509,NA())</f>
        <v>#N/A</v>
      </c>
      <c r="H508" s="80" t="e">
        <f>IF(DI_전체데이터!$AR509="D. 균형일치형",DI_전체데이터!$Z509,NA())</f>
        <v>#N/A</v>
      </c>
      <c r="I508" s="80" t="e">
        <f>IF(DI_전체데이터!$AR509="E. 총체적과소형",DI_전체데이터!$AN509,NA())</f>
        <v>#N/A</v>
      </c>
      <c r="J508" s="80" t="e">
        <f>IF(DI_전체데이터!$AR509="E. 총체적과소형",DI_전체데이터!$Z509,NA())</f>
        <v>#N/A</v>
      </c>
      <c r="K508" s="80" t="e">
        <f>IF(DI_전체데이터!$AR509="F. ESG미성숙",DI_전체데이터!$AN509,NA())</f>
        <v>#N/A</v>
      </c>
      <c r="L508" s="80" t="e">
        <f>IF(DI_전체데이터!$AR509="F. ESG미성숙",DI_전체데이터!$Z509,NA())</f>
        <v>#N/A</v>
      </c>
    </row>
    <row r="509" spans="1:12" x14ac:dyDescent="0.3">
      <c r="A509" s="80" t="e">
        <f>IF(DI_전체데이터!$AR510="A. 총체적과장형",DI_전체데이터!$AN510,NA())</f>
        <v>#N/A</v>
      </c>
      <c r="B509" s="80" t="e">
        <f>IF(DI_전체데이터!$AR510="A. 총체적과장형",DI_전체데이터!$Z510,NA())</f>
        <v>#N/A</v>
      </c>
      <c r="C509" s="80" t="e">
        <f>IF(DI_전체데이터!$AR510="B. 외부미화형",DI_전체데이터!$AN510,NA())</f>
        <v>#N/A</v>
      </c>
      <c r="D509" s="80" t="e">
        <f>IF(DI_전체데이터!$AR510="B. 외부미화형",DI_전체데이터!$Z510,NA())</f>
        <v>#N/A</v>
      </c>
      <c r="E509" s="80">
        <f>IF(DI_전체데이터!$AR510="C. 내부은폐형",DI_전체데이터!$AN510,NA())</f>
        <v>-0.31609691276836271</v>
      </c>
      <c r="F509" s="80">
        <f>IF(DI_전체데이터!$AR510="C. 내부은폐형",DI_전체데이터!$Z510,NA())</f>
        <v>4.1470588235294121</v>
      </c>
      <c r="G509" s="80" t="e">
        <f>IF(DI_전체데이터!$AR510="D. 균형일치형",DI_전체데이터!$AN510,NA())</f>
        <v>#N/A</v>
      </c>
      <c r="H509" s="80" t="e">
        <f>IF(DI_전체데이터!$AR510="D. 균형일치형",DI_전체데이터!$Z510,NA())</f>
        <v>#N/A</v>
      </c>
      <c r="I509" s="80" t="e">
        <f>IF(DI_전체데이터!$AR510="E. 총체적과소형",DI_전체데이터!$AN510,NA())</f>
        <v>#N/A</v>
      </c>
      <c r="J509" s="80" t="e">
        <f>IF(DI_전체데이터!$AR510="E. 총체적과소형",DI_전체데이터!$Z510,NA())</f>
        <v>#N/A</v>
      </c>
      <c r="K509" s="80" t="e">
        <f>IF(DI_전체데이터!$AR510="F. ESG미성숙",DI_전체데이터!$AN510,NA())</f>
        <v>#N/A</v>
      </c>
      <c r="L509" s="80" t="e">
        <f>IF(DI_전체데이터!$AR510="F. ESG미성숙",DI_전체데이터!$Z510,NA())</f>
        <v>#N/A</v>
      </c>
    </row>
    <row r="510" spans="1:12" x14ac:dyDescent="0.3">
      <c r="A510" s="80">
        <f>IF(DI_전체데이터!$AR511="A. 총체적과장형",DI_전체데이터!$AN511,NA())</f>
        <v>-0.96640579880457489</v>
      </c>
      <c r="B510" s="80">
        <f>IF(DI_전체데이터!$AR511="A. 총체적과장형",DI_전체데이터!$Z511,NA())</f>
        <v>4.05</v>
      </c>
      <c r="C510" s="80" t="e">
        <f>IF(DI_전체데이터!$AR511="B. 외부미화형",DI_전체데이터!$AN511,NA())</f>
        <v>#N/A</v>
      </c>
      <c r="D510" s="80" t="e">
        <f>IF(DI_전체데이터!$AR511="B. 외부미화형",DI_전체데이터!$Z511,NA())</f>
        <v>#N/A</v>
      </c>
      <c r="E510" s="80" t="e">
        <f>IF(DI_전체데이터!$AR511="C. 내부은폐형",DI_전체데이터!$AN511,NA())</f>
        <v>#N/A</v>
      </c>
      <c r="F510" s="80" t="e">
        <f>IF(DI_전체데이터!$AR511="C. 내부은폐형",DI_전체데이터!$Z511,NA())</f>
        <v>#N/A</v>
      </c>
      <c r="G510" s="80" t="e">
        <f>IF(DI_전체데이터!$AR511="D. 균형일치형",DI_전체데이터!$AN511,NA())</f>
        <v>#N/A</v>
      </c>
      <c r="H510" s="80" t="e">
        <f>IF(DI_전체데이터!$AR511="D. 균형일치형",DI_전체데이터!$Z511,NA())</f>
        <v>#N/A</v>
      </c>
      <c r="I510" s="80" t="e">
        <f>IF(DI_전체데이터!$AR511="E. 총체적과소형",DI_전체데이터!$AN511,NA())</f>
        <v>#N/A</v>
      </c>
      <c r="J510" s="80" t="e">
        <f>IF(DI_전체데이터!$AR511="E. 총체적과소형",DI_전체데이터!$Z511,NA())</f>
        <v>#N/A</v>
      </c>
      <c r="K510" s="80" t="e">
        <f>IF(DI_전체데이터!$AR511="F. ESG미성숙",DI_전체데이터!$AN511,NA())</f>
        <v>#N/A</v>
      </c>
      <c r="L510" s="80" t="e">
        <f>IF(DI_전체데이터!$AR511="F. ESG미성숙",DI_전체데이터!$Z511,NA())</f>
        <v>#N/A</v>
      </c>
    </row>
    <row r="511" spans="1:12" x14ac:dyDescent="0.3">
      <c r="A511" s="80">
        <f>IF(DI_전체데이터!$AR512="A. 총체적과장형",DI_전체데이터!$AN512,NA())</f>
        <v>-0.44909797270276763</v>
      </c>
      <c r="B511" s="80">
        <f>IF(DI_전체데이터!$AR512="A. 총체적과장형",DI_전체데이터!$Z512,NA())</f>
        <v>4.1632653061224492</v>
      </c>
      <c r="C511" s="80" t="e">
        <f>IF(DI_전체데이터!$AR512="B. 외부미화형",DI_전체데이터!$AN512,NA())</f>
        <v>#N/A</v>
      </c>
      <c r="D511" s="80" t="e">
        <f>IF(DI_전체데이터!$AR512="B. 외부미화형",DI_전체데이터!$Z512,NA())</f>
        <v>#N/A</v>
      </c>
      <c r="E511" s="80" t="e">
        <f>IF(DI_전체데이터!$AR512="C. 내부은폐형",DI_전체데이터!$AN512,NA())</f>
        <v>#N/A</v>
      </c>
      <c r="F511" s="80" t="e">
        <f>IF(DI_전체데이터!$AR512="C. 내부은폐형",DI_전체데이터!$Z512,NA())</f>
        <v>#N/A</v>
      </c>
      <c r="G511" s="80" t="e">
        <f>IF(DI_전체데이터!$AR512="D. 균형일치형",DI_전체데이터!$AN512,NA())</f>
        <v>#N/A</v>
      </c>
      <c r="H511" s="80" t="e">
        <f>IF(DI_전체데이터!$AR512="D. 균형일치형",DI_전체데이터!$Z512,NA())</f>
        <v>#N/A</v>
      </c>
      <c r="I511" s="80" t="e">
        <f>IF(DI_전체데이터!$AR512="E. 총체적과소형",DI_전체데이터!$AN512,NA())</f>
        <v>#N/A</v>
      </c>
      <c r="J511" s="80" t="e">
        <f>IF(DI_전체데이터!$AR512="E. 총체적과소형",DI_전체데이터!$Z512,NA())</f>
        <v>#N/A</v>
      </c>
      <c r="K511" s="80" t="e">
        <f>IF(DI_전체데이터!$AR512="F. ESG미성숙",DI_전체데이터!$AN512,NA())</f>
        <v>#N/A</v>
      </c>
      <c r="L511" s="80" t="e">
        <f>IF(DI_전체데이터!$AR512="F. ESG미성숙",DI_전체데이터!$Z512,NA())</f>
        <v>#N/A</v>
      </c>
    </row>
    <row r="512" spans="1:12" x14ac:dyDescent="0.3">
      <c r="A512" s="80" t="e">
        <f>IF(DI_전체데이터!$AR513="A. 총체적과장형",DI_전체데이터!$AN513,NA())</f>
        <v>#N/A</v>
      </c>
      <c r="B512" s="80" t="e">
        <f>IF(DI_전체데이터!$AR513="A. 총체적과장형",DI_전체데이터!$Z513,NA())</f>
        <v>#N/A</v>
      </c>
      <c r="C512" s="80">
        <f>IF(DI_전체데이터!$AR513="B. 외부미화형",DI_전체데이터!$AN513,NA())</f>
        <v>0.32764050492756891</v>
      </c>
      <c r="D512" s="80">
        <f>IF(DI_전체데이터!$AR513="B. 외부미화형",DI_전체데이터!$Z513,NA())</f>
        <v>4.333333333333333</v>
      </c>
      <c r="E512" s="80" t="e">
        <f>IF(DI_전체데이터!$AR513="C. 내부은폐형",DI_전체데이터!$AN513,NA())</f>
        <v>#N/A</v>
      </c>
      <c r="F512" s="80" t="e">
        <f>IF(DI_전체데이터!$AR513="C. 내부은폐형",DI_전체데이터!$Z513,NA())</f>
        <v>#N/A</v>
      </c>
      <c r="G512" s="80" t="e">
        <f>IF(DI_전체데이터!$AR513="D. 균형일치형",DI_전체데이터!$AN513,NA())</f>
        <v>#N/A</v>
      </c>
      <c r="H512" s="80" t="e">
        <f>IF(DI_전체데이터!$AR513="D. 균형일치형",DI_전체데이터!$Z513,NA())</f>
        <v>#N/A</v>
      </c>
      <c r="I512" s="80" t="e">
        <f>IF(DI_전체데이터!$AR513="E. 총체적과소형",DI_전체데이터!$AN513,NA())</f>
        <v>#N/A</v>
      </c>
      <c r="J512" s="80" t="e">
        <f>IF(DI_전체데이터!$AR513="E. 총체적과소형",DI_전체데이터!$Z513,NA())</f>
        <v>#N/A</v>
      </c>
      <c r="K512" s="80" t="e">
        <f>IF(DI_전체데이터!$AR513="F. ESG미성숙",DI_전체데이터!$AN513,NA())</f>
        <v>#N/A</v>
      </c>
      <c r="L512" s="80" t="e">
        <f>IF(DI_전체데이터!$AR513="F. ESG미성숙",DI_전체데이터!$Z513,NA())</f>
        <v>#N/A</v>
      </c>
    </row>
    <row r="513" spans="1:12" x14ac:dyDescent="0.3">
      <c r="A513" s="80" t="e">
        <f>IF(DI_전체데이터!$AR514="A. 총체적과장형",DI_전체데이터!$AN514,NA())</f>
        <v>#N/A</v>
      </c>
      <c r="B513" s="80" t="e">
        <f>IF(DI_전체데이터!$AR514="A. 총체적과장형",DI_전체데이터!$Z514,NA())</f>
        <v>#N/A</v>
      </c>
      <c r="C513" s="80" t="e">
        <f>IF(DI_전체데이터!$AR514="B. 외부미화형",DI_전체데이터!$AN514,NA())</f>
        <v>#N/A</v>
      </c>
      <c r="D513" s="80" t="e">
        <f>IF(DI_전체데이터!$AR514="B. 외부미화형",DI_전체데이터!$Z514,NA())</f>
        <v>#N/A</v>
      </c>
      <c r="E513" s="80" t="e">
        <f>IF(DI_전체데이터!$AR514="C. 내부은폐형",DI_전체데이터!$AN514,NA())</f>
        <v>#N/A</v>
      </c>
      <c r="F513" s="80" t="e">
        <f>IF(DI_전체데이터!$AR514="C. 내부은폐형",DI_전체데이터!$Z514,NA())</f>
        <v>#N/A</v>
      </c>
      <c r="G513" s="80">
        <f>IF(DI_전체데이터!$AR514="D. 균형일치형",DI_전체데이터!$AN514,NA())</f>
        <v>-0.12908171991906864</v>
      </c>
      <c r="H513" s="80">
        <f>IF(DI_전체데이터!$AR514="D. 균형일치형",DI_전체데이터!$Z514,NA())</f>
        <v>4.2333333333333334</v>
      </c>
      <c r="I513" s="80" t="e">
        <f>IF(DI_전체데이터!$AR514="E. 총체적과소형",DI_전체데이터!$AN514,NA())</f>
        <v>#N/A</v>
      </c>
      <c r="J513" s="80" t="e">
        <f>IF(DI_전체데이터!$AR514="E. 총체적과소형",DI_전체데이터!$Z514,NA())</f>
        <v>#N/A</v>
      </c>
      <c r="K513" s="80" t="e">
        <f>IF(DI_전체데이터!$AR514="F. ESG미성숙",DI_전체데이터!$AN514,NA())</f>
        <v>#N/A</v>
      </c>
      <c r="L513" s="80" t="e">
        <f>IF(DI_전체데이터!$AR514="F. ESG미성숙",DI_전체데이터!$Z514,NA())</f>
        <v>#N/A</v>
      </c>
    </row>
    <row r="514" spans="1:12" x14ac:dyDescent="0.3">
      <c r="A514" s="80" t="e">
        <f>IF(DI_전체데이터!$AR515="A. 총체적과장형",DI_전체데이터!$AN515,NA())</f>
        <v>#N/A</v>
      </c>
      <c r="B514" s="80" t="e">
        <f>IF(DI_전체데이터!$AR515="A. 총체적과장형",DI_전체데이터!$Z515,NA())</f>
        <v>#N/A</v>
      </c>
      <c r="C514" s="80" t="e">
        <f>IF(DI_전체데이터!$AR515="B. 외부미화형",DI_전체데이터!$AN515,NA())</f>
        <v>#N/A</v>
      </c>
      <c r="D514" s="80" t="e">
        <f>IF(DI_전체데이터!$AR515="B. 외부미화형",DI_전체데이터!$Z515,NA())</f>
        <v>#N/A</v>
      </c>
      <c r="E514" s="80" t="e">
        <f>IF(DI_전체데이터!$AR515="C. 내부은폐형",DI_전체데이터!$AN515,NA())</f>
        <v>#N/A</v>
      </c>
      <c r="F514" s="80" t="e">
        <f>IF(DI_전체데이터!$AR515="C. 내부은폐형",DI_전체데이터!$Z515,NA())</f>
        <v>#N/A</v>
      </c>
      <c r="G514" s="80" t="e">
        <f>IF(DI_전체데이터!$AR515="D. 균형일치형",DI_전체데이터!$AN515,NA())</f>
        <v>#N/A</v>
      </c>
      <c r="H514" s="80" t="e">
        <f>IF(DI_전체데이터!$AR515="D. 균형일치형",DI_전체데이터!$Z515,NA())</f>
        <v>#N/A</v>
      </c>
      <c r="I514" s="80">
        <f>IF(DI_전체데이터!$AR515="E. 총체적과소형",DI_전체데이터!$AN515,NA())</f>
        <v>0.40611669032046704</v>
      </c>
      <c r="J514" s="80">
        <f>IF(DI_전체데이터!$AR515="E. 총체적과소형",DI_전체데이터!$Z515,NA())</f>
        <v>4.0857142857142854</v>
      </c>
      <c r="K514" s="80" t="e">
        <f>IF(DI_전체데이터!$AR515="F. ESG미성숙",DI_전체데이터!$AN515,NA())</f>
        <v>#N/A</v>
      </c>
      <c r="L514" s="80" t="e">
        <f>IF(DI_전체데이터!$AR515="F. ESG미성숙",DI_전체데이터!$Z515,NA())</f>
        <v>#N/A</v>
      </c>
    </row>
    <row r="515" spans="1:12" x14ac:dyDescent="0.3">
      <c r="A515" s="80" t="e">
        <f>IF(DI_전체데이터!$AR516="A. 총체적과장형",DI_전체데이터!$AN516,NA())</f>
        <v>#N/A</v>
      </c>
      <c r="B515" s="80" t="e">
        <f>IF(DI_전체데이터!$AR516="A. 총체적과장형",DI_전체데이터!$Z516,NA())</f>
        <v>#N/A</v>
      </c>
      <c r="C515" s="80" t="e">
        <f>IF(DI_전체데이터!$AR516="B. 외부미화형",DI_전체데이터!$AN516,NA())</f>
        <v>#N/A</v>
      </c>
      <c r="D515" s="80" t="e">
        <f>IF(DI_전체데이터!$AR516="B. 외부미화형",DI_전체데이터!$Z516,NA())</f>
        <v>#N/A</v>
      </c>
      <c r="E515" s="80" t="e">
        <f>IF(DI_전체데이터!$AR516="C. 내부은폐형",DI_전체데이터!$AN516,NA())</f>
        <v>#N/A</v>
      </c>
      <c r="F515" s="80" t="e">
        <f>IF(DI_전체데이터!$AR516="C. 내부은폐형",DI_전체데이터!$Z516,NA())</f>
        <v>#N/A</v>
      </c>
      <c r="G515" s="80" t="e">
        <f>IF(DI_전체데이터!$AR516="D. 균형일치형",DI_전체데이터!$AN516,NA())</f>
        <v>#N/A</v>
      </c>
      <c r="H515" s="80" t="e">
        <f>IF(DI_전체데이터!$AR516="D. 균형일치형",DI_전체데이터!$Z516,NA())</f>
        <v>#N/A</v>
      </c>
      <c r="I515" s="80">
        <f>IF(DI_전체데이터!$AR516="E. 총체적과소형",DI_전체데이터!$AN516,NA())</f>
        <v>1.2991717549759505</v>
      </c>
      <c r="J515" s="80">
        <f>IF(DI_전체데이터!$AR516="E. 총체적과소형",DI_전체데이터!$Z516,NA())</f>
        <v>4.28125</v>
      </c>
      <c r="K515" s="80" t="e">
        <f>IF(DI_전체데이터!$AR516="F. ESG미성숙",DI_전체데이터!$AN516,NA())</f>
        <v>#N/A</v>
      </c>
      <c r="L515" s="80" t="e">
        <f>IF(DI_전체데이터!$AR516="F. ESG미성숙",DI_전체데이터!$Z516,NA())</f>
        <v>#N/A</v>
      </c>
    </row>
    <row r="516" spans="1:12" x14ac:dyDescent="0.3">
      <c r="A516" s="80" t="e">
        <f>IF(DI_전체데이터!$AR517="A. 총체적과장형",DI_전체데이터!$AN517,NA())</f>
        <v>#N/A</v>
      </c>
      <c r="B516" s="80" t="e">
        <f>IF(DI_전체데이터!$AR517="A. 총체적과장형",DI_전체데이터!$Z517,NA())</f>
        <v>#N/A</v>
      </c>
      <c r="C516" s="80">
        <f>IF(DI_전체데이터!$AR517="B. 외부미화형",DI_전체데이터!$AN517,NA())</f>
        <v>1.7427786456631407</v>
      </c>
      <c r="D516" s="80">
        <f>IF(DI_전체데이터!$AR517="B. 외부미화형",DI_전체데이터!$Z517,NA())</f>
        <v>4.3783783783783781</v>
      </c>
      <c r="E516" s="80" t="e">
        <f>IF(DI_전체데이터!$AR517="C. 내부은폐형",DI_전체데이터!$AN517,NA())</f>
        <v>#N/A</v>
      </c>
      <c r="F516" s="80" t="e">
        <f>IF(DI_전체데이터!$AR517="C. 내부은폐형",DI_전체데이터!$Z517,NA())</f>
        <v>#N/A</v>
      </c>
      <c r="G516" s="80" t="e">
        <f>IF(DI_전체데이터!$AR517="D. 균형일치형",DI_전체데이터!$AN517,NA())</f>
        <v>#N/A</v>
      </c>
      <c r="H516" s="80" t="e">
        <f>IF(DI_전체데이터!$AR517="D. 균형일치형",DI_전체데이터!$Z517,NA())</f>
        <v>#N/A</v>
      </c>
      <c r="I516" s="80" t="e">
        <f>IF(DI_전체데이터!$AR517="E. 총체적과소형",DI_전체데이터!$AN517,NA())</f>
        <v>#N/A</v>
      </c>
      <c r="J516" s="80" t="e">
        <f>IF(DI_전체데이터!$AR517="E. 총체적과소형",DI_전체데이터!$Z517,NA())</f>
        <v>#N/A</v>
      </c>
      <c r="K516" s="80" t="e">
        <f>IF(DI_전체데이터!$AR517="F. ESG미성숙",DI_전체데이터!$AN517,NA())</f>
        <v>#N/A</v>
      </c>
      <c r="L516" s="80" t="e">
        <f>IF(DI_전체데이터!$AR517="F. ESG미성숙",DI_전체데이터!$Z517,NA())</f>
        <v>#N/A</v>
      </c>
    </row>
    <row r="517" spans="1:12" x14ac:dyDescent="0.3">
      <c r="A517" s="80" t="e">
        <f>IF(DI_전체데이터!$AR518="A. 총체적과장형",DI_전체데이터!$AN518,NA())</f>
        <v>#N/A</v>
      </c>
      <c r="B517" s="80" t="e">
        <f>IF(DI_전체데이터!$AR518="A. 총체적과장형",DI_전체데이터!$Z518,NA())</f>
        <v>#N/A</v>
      </c>
      <c r="C517" s="80" t="e">
        <f>IF(DI_전체데이터!$AR518="B. 외부미화형",DI_전체데이터!$AN518,NA())</f>
        <v>#N/A</v>
      </c>
      <c r="D517" s="80" t="e">
        <f>IF(DI_전체데이터!$AR518="B. 외부미화형",DI_전체데이터!$Z518,NA())</f>
        <v>#N/A</v>
      </c>
      <c r="E517" s="80" t="e">
        <f>IF(DI_전체데이터!$AR518="C. 내부은폐형",DI_전체데이터!$AN518,NA())</f>
        <v>#N/A</v>
      </c>
      <c r="F517" s="80" t="e">
        <f>IF(DI_전체데이터!$AR518="C. 내부은폐형",DI_전체데이터!$Z518,NA())</f>
        <v>#N/A</v>
      </c>
      <c r="G517" s="80" t="e">
        <f>IF(DI_전체데이터!$AR518="D. 균형일치형",DI_전체데이터!$AN518,NA())</f>
        <v>#N/A</v>
      </c>
      <c r="H517" s="80" t="e">
        <f>IF(DI_전체데이터!$AR518="D. 균형일치형",DI_전체데이터!$Z518,NA())</f>
        <v>#N/A</v>
      </c>
      <c r="I517" s="80">
        <f>IF(DI_전체데이터!$AR518="E. 총체적과소형",DI_전체데이터!$AN518,NA())</f>
        <v>1.1310726027754474</v>
      </c>
      <c r="J517" s="80">
        <f>IF(DI_전체데이터!$AR518="E. 총체적과소형",DI_전체데이터!$Z518,NA())</f>
        <v>4.2444444444444436</v>
      </c>
      <c r="K517" s="80" t="e">
        <f>IF(DI_전체데이터!$AR518="F. ESG미성숙",DI_전체데이터!$AN518,NA())</f>
        <v>#N/A</v>
      </c>
      <c r="L517" s="80" t="e">
        <f>IF(DI_전체데이터!$AR518="F. ESG미성숙",DI_전체데이터!$Z518,NA())</f>
        <v>#N/A</v>
      </c>
    </row>
    <row r="518" spans="1:12" x14ac:dyDescent="0.3">
      <c r="A518" s="80" t="e">
        <f>IF(DI_전체데이터!$AR519="A. 총체적과장형",DI_전체데이터!$AN519,NA())</f>
        <v>#N/A</v>
      </c>
      <c r="B518" s="80" t="e">
        <f>IF(DI_전체데이터!$AR519="A. 총체적과장형",DI_전체데이터!$Z519,NA())</f>
        <v>#N/A</v>
      </c>
      <c r="C518" s="80" t="e">
        <f>IF(DI_전체데이터!$AR519="B. 외부미화형",DI_전체데이터!$AN519,NA())</f>
        <v>#N/A</v>
      </c>
      <c r="D518" s="80" t="e">
        <f>IF(DI_전체데이터!$AR519="B. 외부미화형",DI_전체데이터!$Z519,NA())</f>
        <v>#N/A</v>
      </c>
      <c r="E518" s="80" t="e">
        <f>IF(DI_전체데이터!$AR519="C. 내부은폐형",DI_전체데이터!$AN519,NA())</f>
        <v>#N/A</v>
      </c>
      <c r="F518" s="80" t="e">
        <f>IF(DI_전체데이터!$AR519="C. 내부은폐형",DI_전체데이터!$Z519,NA())</f>
        <v>#N/A</v>
      </c>
      <c r="G518" s="80" t="e">
        <f>IF(DI_전체데이터!$AR519="D. 균형일치형",DI_전체데이터!$AN519,NA())</f>
        <v>#N/A</v>
      </c>
      <c r="H518" s="80" t="e">
        <f>IF(DI_전체데이터!$AR519="D. 균형일치형",DI_전체데이터!$Z519,NA())</f>
        <v>#N/A</v>
      </c>
      <c r="I518" s="80">
        <f>IF(DI_전체데이터!$AR519="E. 총체적과소형",DI_전체데이터!$AN519,NA())</f>
        <v>1.6089208435574385</v>
      </c>
      <c r="J518" s="80">
        <f>IF(DI_전체데이터!$AR519="E. 총체적과소형",DI_전체데이터!$Z519,NA())</f>
        <v>3.1428571428571428</v>
      </c>
      <c r="K518" s="80" t="e">
        <f>IF(DI_전체데이터!$AR519="F. ESG미성숙",DI_전체데이터!$AN519,NA())</f>
        <v>#N/A</v>
      </c>
      <c r="L518" s="80" t="e">
        <f>IF(DI_전체데이터!$AR519="F. ESG미성숙",DI_전체데이터!$Z519,NA())</f>
        <v>#N/A</v>
      </c>
    </row>
    <row r="519" spans="1:12" x14ac:dyDescent="0.3">
      <c r="A519" s="80" t="e">
        <f>IF(DI_전체데이터!$AR520="A. 총체적과장형",DI_전체데이터!$AN520,NA())</f>
        <v>#N/A</v>
      </c>
      <c r="B519" s="80" t="e">
        <f>IF(DI_전체데이터!$AR520="A. 총체적과장형",DI_전체데이터!$Z520,NA())</f>
        <v>#N/A</v>
      </c>
      <c r="C519" s="80" t="e">
        <f>IF(DI_전체데이터!$AR520="B. 외부미화형",DI_전체데이터!$AN520,NA())</f>
        <v>#N/A</v>
      </c>
      <c r="D519" s="80" t="e">
        <f>IF(DI_전체데이터!$AR520="B. 외부미화형",DI_전체데이터!$Z520,NA())</f>
        <v>#N/A</v>
      </c>
      <c r="E519" s="80" t="e">
        <f>IF(DI_전체데이터!$AR520="C. 내부은폐형",DI_전체데이터!$AN520,NA())</f>
        <v>#N/A</v>
      </c>
      <c r="F519" s="80" t="e">
        <f>IF(DI_전체데이터!$AR520="C. 내부은폐형",DI_전체데이터!$Z520,NA())</f>
        <v>#N/A</v>
      </c>
      <c r="G519" s="80" t="e">
        <f>IF(DI_전체데이터!$AR520="D. 균형일치형",DI_전체데이터!$AN520,NA())</f>
        <v>#N/A</v>
      </c>
      <c r="H519" s="80" t="e">
        <f>IF(DI_전체데이터!$AR520="D. 균형일치형",DI_전체데이터!$Z520,NA())</f>
        <v>#N/A</v>
      </c>
      <c r="I519" s="80">
        <f>IF(DI_전체데이터!$AR520="E. 총체적과소형",DI_전체데이터!$AN520,NA())</f>
        <v>1.6089208435574385</v>
      </c>
      <c r="J519" s="80">
        <f>IF(DI_전체데이터!$AR520="E. 총체적과소형",DI_전체데이터!$Z520,NA())</f>
        <v>3.1428571428571428</v>
      </c>
      <c r="K519" s="80" t="e">
        <f>IF(DI_전체데이터!$AR520="F. ESG미성숙",DI_전체데이터!$AN520,NA())</f>
        <v>#N/A</v>
      </c>
      <c r="L519" s="80" t="e">
        <f>IF(DI_전체데이터!$AR520="F. ESG미성숙",DI_전체데이터!$Z520,NA())</f>
        <v>#N/A</v>
      </c>
    </row>
    <row r="520" spans="1:12" x14ac:dyDescent="0.3">
      <c r="A520" s="80" t="e">
        <f>IF(DI_전체데이터!$AR521="A. 총체적과장형",DI_전체데이터!$AN521,NA())</f>
        <v>#N/A</v>
      </c>
      <c r="B520" s="80" t="e">
        <f>IF(DI_전체데이터!$AR521="A. 총체적과장형",DI_전체데이터!$Z521,NA())</f>
        <v>#N/A</v>
      </c>
      <c r="C520" s="80" t="e">
        <f>IF(DI_전체데이터!$AR521="B. 외부미화형",DI_전체데이터!$AN521,NA())</f>
        <v>#N/A</v>
      </c>
      <c r="D520" s="80" t="e">
        <f>IF(DI_전체데이터!$AR521="B. 외부미화형",DI_전체데이터!$Z521,NA())</f>
        <v>#N/A</v>
      </c>
      <c r="E520" s="80" t="e">
        <f>IF(DI_전체데이터!$AR521="C. 내부은폐형",DI_전체데이터!$AN521,NA())</f>
        <v>#N/A</v>
      </c>
      <c r="F520" s="80" t="e">
        <f>IF(DI_전체데이터!$AR521="C. 내부은폐형",DI_전체데이터!$Z521,NA())</f>
        <v>#N/A</v>
      </c>
      <c r="G520" s="80">
        <f>IF(DI_전체데이터!$AR521="D. 균형일치형",DI_전체데이터!$AN521,NA())</f>
        <v>0.22725325177927491</v>
      </c>
      <c r="H520" s="80">
        <f>IF(DI_전체데이터!$AR521="D. 균형일치형",DI_전체데이터!$Z521,NA())</f>
        <v>2.833333333333333</v>
      </c>
      <c r="I520" s="80" t="e">
        <f>IF(DI_전체데이터!$AR521="E. 총체적과소형",DI_전체데이터!$AN521,NA())</f>
        <v>#N/A</v>
      </c>
      <c r="J520" s="80" t="e">
        <f>IF(DI_전체데이터!$AR521="E. 총체적과소형",DI_전체데이터!$Z521,NA())</f>
        <v>#N/A</v>
      </c>
      <c r="K520" s="80" t="e">
        <f>IF(DI_전체데이터!$AR521="F. ESG미성숙",DI_전체데이터!$AN521,NA())</f>
        <v>#N/A</v>
      </c>
      <c r="L520" s="80" t="e">
        <f>IF(DI_전체데이터!$AR521="F. ESG미성숙",DI_전체데이터!$Z521,NA())</f>
        <v>#N/A</v>
      </c>
    </row>
    <row r="521" spans="1:12" x14ac:dyDescent="0.3">
      <c r="A521" s="80" t="e">
        <f>IF(DI_전체데이터!$AR522="A. 총체적과장형",DI_전체데이터!$AN522,NA())</f>
        <v>#N/A</v>
      </c>
      <c r="B521" s="80" t="e">
        <f>IF(DI_전체데이터!$AR522="A. 총체적과장형",DI_전체데이터!$Z522,NA())</f>
        <v>#N/A</v>
      </c>
      <c r="C521" s="80" t="e">
        <f>IF(DI_전체데이터!$AR522="B. 외부미화형",DI_전체데이터!$AN522,NA())</f>
        <v>#N/A</v>
      </c>
      <c r="D521" s="80" t="e">
        <f>IF(DI_전체데이터!$AR522="B. 외부미화형",DI_전체데이터!$Z522,NA())</f>
        <v>#N/A</v>
      </c>
      <c r="E521" s="80" t="e">
        <f>IF(DI_전체데이터!$AR522="C. 내부은폐형",DI_전체데이터!$AN522,NA())</f>
        <v>#N/A</v>
      </c>
      <c r="F521" s="80" t="e">
        <f>IF(DI_전체데이터!$AR522="C. 내부은폐형",DI_전체데이터!$Z522,NA())</f>
        <v>#N/A</v>
      </c>
      <c r="G521" s="80" t="e">
        <f>IF(DI_전체데이터!$AR522="D. 균형일치형",DI_전체데이터!$AN522,NA())</f>
        <v>#N/A</v>
      </c>
      <c r="H521" s="80" t="e">
        <f>IF(DI_전체데이터!$AR522="D. 균형일치형",DI_전체데이터!$Z522,NA())</f>
        <v>#N/A</v>
      </c>
      <c r="I521" s="80">
        <f>IF(DI_전체데이터!$AR522="E. 총체적과소형",DI_전체데이터!$AN522,NA())</f>
        <v>0.97122810889059452</v>
      </c>
      <c r="J521" s="80">
        <f>IF(DI_전체데이터!$AR522="E. 총체적과소형",DI_전체데이터!$Z522,NA())</f>
        <v>3</v>
      </c>
      <c r="K521" s="80" t="e">
        <f>IF(DI_전체데이터!$AR522="F. ESG미성숙",DI_전체데이터!$AN522,NA())</f>
        <v>#N/A</v>
      </c>
      <c r="L521" s="80" t="e">
        <f>IF(DI_전체데이터!$AR522="F. ESG미성숙",DI_전체데이터!$Z522,NA())</f>
        <v>#N/A</v>
      </c>
    </row>
    <row r="522" spans="1:12" x14ac:dyDescent="0.3">
      <c r="A522" s="80" t="e">
        <f>IF(DI_전체데이터!$AR523="A. 총체적과장형",DI_전체데이터!$AN523,NA())</f>
        <v>#N/A</v>
      </c>
      <c r="B522" s="80" t="e">
        <f>IF(DI_전체데이터!$AR523="A. 총체적과장형",DI_전체데이터!$Z523,NA())</f>
        <v>#N/A</v>
      </c>
      <c r="C522" s="80" t="e">
        <f>IF(DI_전체데이터!$AR523="B. 외부미화형",DI_전체데이터!$AN523,NA())</f>
        <v>#N/A</v>
      </c>
      <c r="D522" s="80" t="e">
        <f>IF(DI_전체데이터!$AR523="B. 외부미화형",DI_전체데이터!$Z523,NA())</f>
        <v>#N/A</v>
      </c>
      <c r="E522" s="80" t="e">
        <f>IF(DI_전체데이터!$AR523="C. 내부은폐형",DI_전체데이터!$AN523,NA())</f>
        <v>#N/A</v>
      </c>
      <c r="F522" s="80" t="e">
        <f>IF(DI_전체데이터!$AR523="C. 내부은폐형",DI_전체데이터!$Z523,NA())</f>
        <v>#N/A</v>
      </c>
      <c r="G522" s="80" t="e">
        <f>IF(DI_전체데이터!$AR523="D. 균형일치형",DI_전체데이터!$AN523,NA())</f>
        <v>#N/A</v>
      </c>
      <c r="H522" s="80" t="e">
        <f>IF(DI_전체데이터!$AR523="D. 균형일치형",DI_전체데이터!$Z523,NA())</f>
        <v>#N/A</v>
      </c>
      <c r="I522" s="80">
        <f>IF(DI_전체데이터!$AR523="E. 총체적과소형",DI_전체데이터!$AN523,NA())</f>
        <v>0.7642084410878911</v>
      </c>
      <c r="J522" s="80">
        <f>IF(DI_전체데이터!$AR523="E. 총체적과소형",DI_전체데이터!$Z523,NA())</f>
        <v>3</v>
      </c>
      <c r="K522" s="80" t="e">
        <f>IF(DI_전체데이터!$AR523="F. ESG미성숙",DI_전체데이터!$AN523,NA())</f>
        <v>#N/A</v>
      </c>
      <c r="L522" s="80" t="e">
        <f>IF(DI_전체데이터!$AR523="F. ESG미성숙",DI_전체데이터!$Z523,NA())</f>
        <v>#N/A</v>
      </c>
    </row>
    <row r="523" spans="1:12" x14ac:dyDescent="0.3">
      <c r="A523" s="80" t="e">
        <f>IF(DI_전체데이터!$AR524="A. 총체적과장형",DI_전체데이터!$AN524,NA())</f>
        <v>#N/A</v>
      </c>
      <c r="B523" s="80" t="e">
        <f>IF(DI_전체데이터!$AR524="A. 총체적과장형",DI_전체데이터!$Z524,NA())</f>
        <v>#N/A</v>
      </c>
      <c r="C523" s="80" t="e">
        <f>IF(DI_전체데이터!$AR524="B. 외부미화형",DI_전체데이터!$AN524,NA())</f>
        <v>#N/A</v>
      </c>
      <c r="D523" s="80" t="e">
        <f>IF(DI_전체데이터!$AR524="B. 외부미화형",DI_전체데이터!$Z524,NA())</f>
        <v>#N/A</v>
      </c>
      <c r="E523" s="80" t="e">
        <f>IF(DI_전체데이터!$AR524="C. 내부은폐형",DI_전체데이터!$AN524,NA())</f>
        <v>#N/A</v>
      </c>
      <c r="F523" s="80" t="e">
        <f>IF(DI_전체데이터!$AR524="C. 내부은폐형",DI_전체데이터!$Z524,NA())</f>
        <v>#N/A</v>
      </c>
      <c r="G523" s="80" t="e">
        <f>IF(DI_전체데이터!$AR524="D. 균형일치형",DI_전체데이터!$AN524,NA())</f>
        <v>#N/A</v>
      </c>
      <c r="H523" s="80" t="e">
        <f>IF(DI_전체데이터!$AR524="D. 균형일치형",DI_전체데이터!$Z524,NA())</f>
        <v>#N/A</v>
      </c>
      <c r="I523" s="80">
        <f>IF(DI_전체데이터!$AR524="E. 총체적과소형",DI_전체데이터!$AN524,NA())</f>
        <v>2.2521581553105263</v>
      </c>
      <c r="J523" s="80">
        <f>IF(DI_전체데이터!$AR524="E. 총체적과소형",DI_전체데이터!$Z524,NA())</f>
        <v>3.333333333333333</v>
      </c>
      <c r="K523" s="80" t="e">
        <f>IF(DI_전체데이터!$AR524="F. ESG미성숙",DI_전체데이터!$AN524,NA())</f>
        <v>#N/A</v>
      </c>
      <c r="L523" s="80" t="e">
        <f>IF(DI_전체데이터!$AR524="F. ESG미성숙",DI_전체데이터!$Z524,NA())</f>
        <v>#N/A</v>
      </c>
    </row>
    <row r="524" spans="1:12" x14ac:dyDescent="0.3">
      <c r="A524" s="80" t="e">
        <f>IF(DI_전체데이터!$AR525="A. 총체적과장형",DI_전체데이터!$AN525,NA())</f>
        <v>#N/A</v>
      </c>
      <c r="B524" s="80" t="e">
        <f>IF(DI_전체데이터!$AR525="A. 총체적과장형",DI_전체데이터!$Z525,NA())</f>
        <v>#N/A</v>
      </c>
      <c r="C524" s="80" t="e">
        <f>IF(DI_전체데이터!$AR525="B. 외부미화형",DI_전체데이터!$AN525,NA())</f>
        <v>#N/A</v>
      </c>
      <c r="D524" s="80" t="e">
        <f>IF(DI_전체데이터!$AR525="B. 외부미화형",DI_전체데이터!$Z525,NA())</f>
        <v>#N/A</v>
      </c>
      <c r="E524" s="80">
        <f>IF(DI_전체데이터!$AR525="C. 내부은폐형",DI_전체데이터!$AN525,NA())</f>
        <v>-12.627338986915838</v>
      </c>
      <c r="F524" s="80">
        <f>IF(DI_전체데이터!$AR525="C. 내부은폐형",DI_전체데이터!$Z525,NA())</f>
        <v>0</v>
      </c>
      <c r="G524" s="80" t="e">
        <f>IF(DI_전체데이터!$AR525="D. 균형일치형",DI_전체데이터!$AN525,NA())</f>
        <v>#N/A</v>
      </c>
      <c r="H524" s="80" t="e">
        <f>IF(DI_전체데이터!$AR525="D. 균형일치형",DI_전체데이터!$Z525,NA())</f>
        <v>#N/A</v>
      </c>
      <c r="I524" s="80" t="e">
        <f>IF(DI_전체데이터!$AR525="E. 총체적과소형",DI_전체데이터!$AN525,NA())</f>
        <v>#N/A</v>
      </c>
      <c r="J524" s="80" t="e">
        <f>IF(DI_전체데이터!$AR525="E. 총체적과소형",DI_전체데이터!$Z525,NA())</f>
        <v>#N/A</v>
      </c>
      <c r="K524" s="80" t="e">
        <f>IF(DI_전체데이터!$AR525="F. ESG미성숙",DI_전체데이터!$AN525,NA())</f>
        <v>#N/A</v>
      </c>
      <c r="L524" s="80" t="e">
        <f>IF(DI_전체데이터!$AR525="F. ESG미성숙",DI_전체데이터!$Z525,NA())</f>
        <v>#N/A</v>
      </c>
    </row>
    <row r="525" spans="1:12" x14ac:dyDescent="0.3">
      <c r="A525" s="80" t="e">
        <f>IF(DI_전체데이터!$AR526="A. 총체적과장형",DI_전체데이터!$AN526,NA())</f>
        <v>#N/A</v>
      </c>
      <c r="B525" s="80" t="e">
        <f>IF(DI_전체데이터!$AR526="A. 총체적과장형",DI_전체데이터!$Z526,NA())</f>
        <v>#N/A</v>
      </c>
      <c r="C525" s="80" t="e">
        <f>IF(DI_전체데이터!$AR526="B. 외부미화형",DI_전체데이터!$AN526,NA())</f>
        <v>#N/A</v>
      </c>
      <c r="D525" s="80" t="e">
        <f>IF(DI_전체데이터!$AR526="B. 외부미화형",DI_전체데이터!$Z526,NA())</f>
        <v>#N/A</v>
      </c>
      <c r="E525" s="80" t="e">
        <f>IF(DI_전체데이터!$AR526="C. 내부은폐형",DI_전체데이터!$AN526,NA())</f>
        <v>#N/A</v>
      </c>
      <c r="F525" s="80" t="e">
        <f>IF(DI_전체데이터!$AR526="C. 내부은폐형",DI_전체데이터!$Z526,NA())</f>
        <v>#N/A</v>
      </c>
      <c r="G525" s="80" t="e">
        <f>IF(DI_전체데이터!$AR526="D. 균형일치형",DI_전체데이터!$AN526,NA())</f>
        <v>#N/A</v>
      </c>
      <c r="H525" s="80" t="e">
        <f>IF(DI_전체데이터!$AR526="D. 균형일치형",DI_전체데이터!$Z526,NA())</f>
        <v>#N/A</v>
      </c>
      <c r="I525" s="80">
        <f>IF(DI_전체데이터!$AR526="E. 총체적과소형",DI_전체데이터!$AN526,NA())</f>
        <v>2.9961330124218457</v>
      </c>
      <c r="J525" s="80">
        <f>IF(DI_전체데이터!$AR526="E. 총체적과소형",DI_전체데이터!$Z526,NA())</f>
        <v>3.5</v>
      </c>
      <c r="K525" s="80" t="e">
        <f>IF(DI_전체데이터!$AR526="F. ESG미성숙",DI_전체데이터!$AN526,NA())</f>
        <v>#N/A</v>
      </c>
      <c r="L525" s="80" t="e">
        <f>IF(DI_전체데이터!$AR526="F. ESG미성숙",DI_전체데이터!$Z526,NA())</f>
        <v>#N/A</v>
      </c>
    </row>
    <row r="526" spans="1:12" x14ac:dyDescent="0.3">
      <c r="A526" s="80" t="e">
        <f>IF(DI_전체데이터!$AR527="A. 총체적과장형",DI_전체데이터!$AN527,NA())</f>
        <v>#N/A</v>
      </c>
      <c r="B526" s="80" t="e">
        <f>IF(DI_전체데이터!$AR527="A. 총체적과장형",DI_전체데이터!$Z527,NA())</f>
        <v>#N/A</v>
      </c>
      <c r="C526" s="80" t="e">
        <f>IF(DI_전체데이터!$AR527="B. 외부미화형",DI_전체데이터!$AN527,NA())</f>
        <v>#N/A</v>
      </c>
      <c r="D526" s="80" t="e">
        <f>IF(DI_전체데이터!$AR527="B. 외부미화형",DI_전체데이터!$Z527,NA())</f>
        <v>#N/A</v>
      </c>
      <c r="E526" s="80" t="e">
        <f>IF(DI_전체데이터!$AR527="C. 내부은폐형",DI_전체데이터!$AN527,NA())</f>
        <v>#N/A</v>
      </c>
      <c r="F526" s="80" t="e">
        <f>IF(DI_전체데이터!$AR527="C. 내부은폐형",DI_전체데이터!$Z527,NA())</f>
        <v>#N/A</v>
      </c>
      <c r="G526" s="80">
        <f>IF(DI_전체데이터!$AR527="D. 균형일치형",DI_전체데이터!$AN527,NA())</f>
        <v>-13.488128256120232</v>
      </c>
      <c r="H526" s="80">
        <f>IF(DI_전체데이터!$AR527="D. 균형일치형",DI_전체데이터!$Z527,NA())</f>
        <v>0</v>
      </c>
      <c r="I526" s="80" t="e">
        <f>IF(DI_전체데이터!$AR527="E. 총체적과소형",DI_전체데이터!$AN527,NA())</f>
        <v>#N/A</v>
      </c>
      <c r="J526" s="80" t="e">
        <f>IF(DI_전체데이터!$AR527="E. 총체적과소형",DI_전체데이터!$Z527,NA())</f>
        <v>#N/A</v>
      </c>
      <c r="K526" s="80" t="e">
        <f>IF(DI_전체데이터!$AR527="F. ESG미성숙",DI_전체데이터!$AN527,NA())</f>
        <v>#N/A</v>
      </c>
      <c r="L526" s="80" t="e">
        <f>IF(DI_전체데이터!$AR527="F. ESG미성숙",DI_전체데이터!$Z527,NA())</f>
        <v>#N/A</v>
      </c>
    </row>
    <row r="527" spans="1:12" x14ac:dyDescent="0.3">
      <c r="A527" s="80" t="e">
        <f>IF(DI_전체데이터!$AR528="A. 총체적과장형",DI_전체데이터!$AN528,NA())</f>
        <v>#N/A</v>
      </c>
      <c r="B527" s="80" t="e">
        <f>IF(DI_전체데이터!$AR528="A. 총체적과장형",DI_전체데이터!$Z528,NA())</f>
        <v>#N/A</v>
      </c>
      <c r="C527" s="80" t="e">
        <f>IF(DI_전체데이터!$AR528="B. 외부미화형",DI_전체데이터!$AN528,NA())</f>
        <v>#N/A</v>
      </c>
      <c r="D527" s="80" t="e">
        <f>IF(DI_전체데이터!$AR528="B. 외부미화형",DI_전체데이터!$Z528,NA())</f>
        <v>#N/A</v>
      </c>
      <c r="E527" s="80">
        <f>IF(DI_전체데이터!$AR528="C. 내부은폐형",DI_전체데이터!$AN528,NA())</f>
        <v>-13.488128256120232</v>
      </c>
      <c r="F527" s="80">
        <f>IF(DI_전체데이터!$AR528="C. 내부은폐형",DI_전체데이터!$Z528,NA())</f>
        <v>0</v>
      </c>
      <c r="G527" s="80" t="e">
        <f>IF(DI_전체데이터!$AR528="D. 균형일치형",DI_전체데이터!$AN528,NA())</f>
        <v>#N/A</v>
      </c>
      <c r="H527" s="80" t="e">
        <f>IF(DI_전체데이터!$AR528="D. 균형일치형",DI_전체데이터!$Z528,NA())</f>
        <v>#N/A</v>
      </c>
      <c r="I527" s="80" t="e">
        <f>IF(DI_전체데이터!$AR528="E. 총체적과소형",DI_전체데이터!$AN528,NA())</f>
        <v>#N/A</v>
      </c>
      <c r="J527" s="80" t="e">
        <f>IF(DI_전체데이터!$AR528="E. 총체적과소형",DI_전체데이터!$Z528,NA())</f>
        <v>#N/A</v>
      </c>
      <c r="K527" s="80" t="e">
        <f>IF(DI_전체데이터!$AR528="F. ESG미성숙",DI_전체데이터!$AN528,NA())</f>
        <v>#N/A</v>
      </c>
      <c r="L527" s="80" t="e">
        <f>IF(DI_전체데이터!$AR528="F. ESG미성숙",DI_전체데이터!$Z528,NA())</f>
        <v>#N/A</v>
      </c>
    </row>
    <row r="528" spans="1:12" x14ac:dyDescent="0.3">
      <c r="A528" s="80" t="e">
        <f>IF(DI_전체데이터!$AR529="A. 총체적과장형",DI_전체데이터!$AN529,NA())</f>
        <v>#N/A</v>
      </c>
      <c r="B528" s="80" t="e">
        <f>IF(DI_전체데이터!$AR529="A. 총체적과장형",DI_전체데이터!$Z529,NA())</f>
        <v>#N/A</v>
      </c>
      <c r="C528" s="80" t="e">
        <f>IF(DI_전체데이터!$AR529="B. 외부미화형",DI_전체데이터!$AN529,NA())</f>
        <v>#N/A</v>
      </c>
      <c r="D528" s="80" t="e">
        <f>IF(DI_전체데이터!$AR529="B. 외부미화형",DI_전체데이터!$Z529,NA())</f>
        <v>#N/A</v>
      </c>
      <c r="E528" s="80" t="e">
        <f>IF(DI_전체데이터!$AR529="C. 내부은폐형",DI_전체데이터!$AN529,NA())</f>
        <v>#N/A</v>
      </c>
      <c r="F528" s="80" t="e">
        <f>IF(DI_전체데이터!$AR529="C. 내부은폐형",DI_전체데이터!$Z529,NA())</f>
        <v>#N/A</v>
      </c>
      <c r="G528" s="80">
        <f>IF(DI_전체데이터!$AR529="D. 균형일치형",DI_전체데이터!$AN529,NA())</f>
        <v>-9.6580828116502926E-2</v>
      </c>
      <c r="H528" s="80">
        <f>IF(DI_전체데이터!$AR529="D. 균형일치형",DI_전체데이터!$Z529,NA())</f>
        <v>3</v>
      </c>
      <c r="I528" s="80" t="e">
        <f>IF(DI_전체데이터!$AR529="E. 총체적과소형",DI_전체데이터!$AN529,NA())</f>
        <v>#N/A</v>
      </c>
      <c r="J528" s="80" t="e">
        <f>IF(DI_전체데이터!$AR529="E. 총체적과소형",DI_전체데이터!$Z529,NA())</f>
        <v>#N/A</v>
      </c>
      <c r="K528" s="80" t="e">
        <f>IF(DI_전체데이터!$AR529="F. ESG미성숙",DI_전체데이터!$AN529,NA())</f>
        <v>#N/A</v>
      </c>
      <c r="L528" s="80" t="e">
        <f>IF(DI_전체데이터!$AR529="F. ESG미성숙",DI_전체데이터!$Z529,NA())</f>
        <v>#N/A</v>
      </c>
    </row>
    <row r="529" spans="1:12" x14ac:dyDescent="0.3">
      <c r="A529" s="80" t="e">
        <f>IF(DI_전체데이터!$AR530="A. 총체적과장형",DI_전체데이터!$AN530,NA())</f>
        <v>#N/A</v>
      </c>
      <c r="B529" s="80" t="e">
        <f>IF(DI_전체데이터!$AR530="A. 총체적과장형",DI_전체데이터!$Z530,NA())</f>
        <v>#N/A</v>
      </c>
      <c r="C529" s="80" t="e">
        <f>IF(DI_전체데이터!$AR530="B. 외부미화형",DI_전체데이터!$AN530,NA())</f>
        <v>#N/A</v>
      </c>
      <c r="D529" s="80" t="e">
        <f>IF(DI_전체데이터!$AR530="B. 외부미화형",DI_전체데이터!$Z530,NA())</f>
        <v>#N/A</v>
      </c>
      <c r="E529" s="80" t="e">
        <f>IF(DI_전체데이터!$AR530="C. 내부은폐형",DI_전체데이터!$AN530,NA())</f>
        <v>#N/A</v>
      </c>
      <c r="F529" s="80" t="e">
        <f>IF(DI_전체데이터!$AR530="C. 내부은폐형",DI_전체데이터!$Z530,NA())</f>
        <v>#N/A</v>
      </c>
      <c r="G529" s="80">
        <f>IF(DI_전체데이터!$AR530="D. 균형일치형",DI_전체데이터!$AN530,NA())</f>
        <v>1.816497375884027</v>
      </c>
      <c r="H529" s="80">
        <f>IF(DI_전체데이터!$AR530="D. 균형일치형",DI_전체데이터!$Z530,NA())</f>
        <v>3.4285714285714279</v>
      </c>
      <c r="I529" s="80" t="e">
        <f>IF(DI_전체데이터!$AR530="E. 총체적과소형",DI_전체데이터!$AN530,NA())</f>
        <v>#N/A</v>
      </c>
      <c r="J529" s="80" t="e">
        <f>IF(DI_전체데이터!$AR530="E. 총체적과소형",DI_전체데이터!$Z530,NA())</f>
        <v>#N/A</v>
      </c>
      <c r="K529" s="80" t="e">
        <f>IF(DI_전체데이터!$AR530="F. ESG미성숙",DI_전체데이터!$AN530,NA())</f>
        <v>#N/A</v>
      </c>
      <c r="L529" s="80" t="e">
        <f>IF(DI_전체데이터!$AR530="F. ESG미성숙",DI_전체데이터!$Z530,NA())</f>
        <v>#N/A</v>
      </c>
    </row>
    <row r="530" spans="1:12" x14ac:dyDescent="0.3">
      <c r="A530" s="80">
        <f>IF(DI_전체데이터!$AR531="A. 총체적과장형",DI_전체데이터!$AN531,NA())</f>
        <v>-1.3114338029774304</v>
      </c>
      <c r="B530" s="80">
        <f>IF(DI_전체데이터!$AR531="A. 총체적과장형",DI_전체데이터!$Z531,NA())</f>
        <v>3.1052631578947372</v>
      </c>
      <c r="C530" s="80" t="e">
        <f>IF(DI_전체데이터!$AR531="B. 외부미화형",DI_전체데이터!$AN531,NA())</f>
        <v>#N/A</v>
      </c>
      <c r="D530" s="80" t="e">
        <f>IF(DI_전체데이터!$AR531="B. 외부미화형",DI_전체데이터!$Z531,NA())</f>
        <v>#N/A</v>
      </c>
      <c r="E530" s="80" t="e">
        <f>IF(DI_전체데이터!$AR531="C. 내부은폐형",DI_전체데이터!$AN531,NA())</f>
        <v>#N/A</v>
      </c>
      <c r="F530" s="80" t="e">
        <f>IF(DI_전체데이터!$AR531="C. 내부은폐형",DI_전체데이터!$Z531,NA())</f>
        <v>#N/A</v>
      </c>
      <c r="G530" s="80" t="e">
        <f>IF(DI_전체데이터!$AR531="D. 균형일치형",DI_전체데이터!$AN531,NA())</f>
        <v>#N/A</v>
      </c>
      <c r="H530" s="80" t="e">
        <f>IF(DI_전체데이터!$AR531="D. 균형일치형",DI_전체데이터!$Z531,NA())</f>
        <v>#N/A</v>
      </c>
      <c r="I530" s="80" t="e">
        <f>IF(DI_전체데이터!$AR531="E. 총체적과소형",DI_전체데이터!$AN531,NA())</f>
        <v>#N/A</v>
      </c>
      <c r="J530" s="80" t="e">
        <f>IF(DI_전체데이터!$AR531="E. 총체적과소형",DI_전체데이터!$Z531,NA())</f>
        <v>#N/A</v>
      </c>
      <c r="K530" s="80" t="e">
        <f>IF(DI_전체데이터!$AR531="F. ESG미성숙",DI_전체데이터!$AN531,NA())</f>
        <v>#N/A</v>
      </c>
      <c r="L530" s="80" t="e">
        <f>IF(DI_전체데이터!$AR531="F. ESG미성숙",DI_전체데이터!$Z531,NA())</f>
        <v>#N/A</v>
      </c>
    </row>
    <row r="531" spans="1:12" x14ac:dyDescent="0.3">
      <c r="A531" s="80" t="e">
        <f>IF(DI_전체데이터!$AR532="A. 총체적과장형",DI_전체데이터!$AN532,NA())</f>
        <v>#N/A</v>
      </c>
      <c r="B531" s="80" t="e">
        <f>IF(DI_전체데이터!$AR532="A. 총체적과장형",DI_전체데이터!$Z532,NA())</f>
        <v>#N/A</v>
      </c>
      <c r="C531" s="80" t="e">
        <f>IF(DI_전체데이터!$AR532="B. 외부미화형",DI_전체데이터!$AN532,NA())</f>
        <v>#N/A</v>
      </c>
      <c r="D531" s="80" t="e">
        <f>IF(DI_전체데이터!$AR532="B. 외부미화형",DI_전체데이터!$Z532,NA())</f>
        <v>#N/A</v>
      </c>
      <c r="E531" s="80" t="e">
        <f>IF(DI_전체데이터!$AR532="C. 내부은폐형",DI_전체데이터!$AN532,NA())</f>
        <v>#N/A</v>
      </c>
      <c r="F531" s="80" t="e">
        <f>IF(DI_전체데이터!$AR532="C. 내부은폐형",DI_전체데이터!$Z532,NA())</f>
        <v>#N/A</v>
      </c>
      <c r="G531" s="80">
        <f>IF(DI_전체데이터!$AR532="D. 균형일치형",DI_전체데이터!$AN532,NA())</f>
        <v>-1.6392043615227672</v>
      </c>
      <c r="H531" s="80">
        <f>IF(DI_전체데이터!$AR532="D. 균형일치형",DI_전체데이터!$Z532,NA())</f>
        <v>3.0487804878048781</v>
      </c>
      <c r="I531" s="80" t="e">
        <f>IF(DI_전체데이터!$AR532="E. 총체적과소형",DI_전체데이터!$AN532,NA())</f>
        <v>#N/A</v>
      </c>
      <c r="J531" s="80" t="e">
        <f>IF(DI_전체데이터!$AR532="E. 총체적과소형",DI_전체데이터!$Z532,NA())</f>
        <v>#N/A</v>
      </c>
      <c r="K531" s="80" t="e">
        <f>IF(DI_전체데이터!$AR532="F. ESG미성숙",DI_전체데이터!$AN532,NA())</f>
        <v>#N/A</v>
      </c>
      <c r="L531" s="80" t="e">
        <f>IF(DI_전체데이터!$AR532="F. ESG미성숙",DI_전체데이터!$Z532,NA())</f>
        <v>#N/A</v>
      </c>
    </row>
    <row r="532" spans="1:12" x14ac:dyDescent="0.3">
      <c r="A532" s="80">
        <f>IF(DI_전체데이터!$AR533="A. 총체적과장형",DI_전체데이터!$AN533,NA())</f>
        <v>-0.76167318432639219</v>
      </c>
      <c r="B532" s="80">
        <f>IF(DI_전체데이터!$AR533="A. 총체적과장형",DI_전체데이터!$Z533,NA())</f>
        <v>3.2</v>
      </c>
      <c r="C532" s="80" t="e">
        <f>IF(DI_전체데이터!$AR533="B. 외부미화형",DI_전체데이터!$AN533,NA())</f>
        <v>#N/A</v>
      </c>
      <c r="D532" s="80" t="e">
        <f>IF(DI_전체데이터!$AR533="B. 외부미화형",DI_전체데이터!$Z533,NA())</f>
        <v>#N/A</v>
      </c>
      <c r="E532" s="80" t="e">
        <f>IF(DI_전체데이터!$AR533="C. 내부은폐형",DI_전체데이터!$AN533,NA())</f>
        <v>#N/A</v>
      </c>
      <c r="F532" s="80" t="e">
        <f>IF(DI_전체데이터!$AR533="C. 내부은폐형",DI_전체데이터!$Z533,NA())</f>
        <v>#N/A</v>
      </c>
      <c r="G532" s="80" t="e">
        <f>IF(DI_전체데이터!$AR533="D. 균형일치형",DI_전체데이터!$AN533,NA())</f>
        <v>#N/A</v>
      </c>
      <c r="H532" s="80" t="e">
        <f>IF(DI_전체데이터!$AR533="D. 균형일치형",DI_전체데이터!$Z533,NA())</f>
        <v>#N/A</v>
      </c>
      <c r="I532" s="80" t="e">
        <f>IF(DI_전체데이터!$AR533="E. 총체적과소형",DI_전체데이터!$AN533,NA())</f>
        <v>#N/A</v>
      </c>
      <c r="J532" s="80" t="e">
        <f>IF(DI_전체데이터!$AR533="E. 총체적과소형",DI_전체데이터!$Z533,NA())</f>
        <v>#N/A</v>
      </c>
      <c r="K532" s="80" t="e">
        <f>IF(DI_전체데이터!$AR533="F. ESG미성숙",DI_전체데이터!$AN533,NA())</f>
        <v>#N/A</v>
      </c>
      <c r="L532" s="80" t="e">
        <f>IF(DI_전체데이터!$AR533="F. ESG미성숙",DI_전체데이터!$Z533,NA())</f>
        <v>#N/A</v>
      </c>
    </row>
    <row r="533" spans="1:12" x14ac:dyDescent="0.3">
      <c r="A533" s="80">
        <f>IF(DI_전체데이터!$AR534="A. 총체적과장형",DI_전체데이터!$AN534,NA())</f>
        <v>-1.0932748273222583</v>
      </c>
      <c r="B533" s="80">
        <f>IF(DI_전체데이터!$AR534="A. 총체적과장형",DI_전체데이터!$Z534,NA())</f>
        <v>3.1428571428571428</v>
      </c>
      <c r="C533" s="80" t="e">
        <f>IF(DI_전체데이터!$AR534="B. 외부미화형",DI_전체데이터!$AN534,NA())</f>
        <v>#N/A</v>
      </c>
      <c r="D533" s="80" t="e">
        <f>IF(DI_전체데이터!$AR534="B. 외부미화형",DI_전체데이터!$Z534,NA())</f>
        <v>#N/A</v>
      </c>
      <c r="E533" s="80" t="e">
        <f>IF(DI_전체데이터!$AR534="C. 내부은폐형",DI_전체데이터!$AN534,NA())</f>
        <v>#N/A</v>
      </c>
      <c r="F533" s="80" t="e">
        <f>IF(DI_전체데이터!$AR534="C. 내부은폐형",DI_전체데이터!$Z534,NA())</f>
        <v>#N/A</v>
      </c>
      <c r="G533" s="80" t="e">
        <f>IF(DI_전체데이터!$AR534="D. 균형일치형",DI_전체데이터!$AN534,NA())</f>
        <v>#N/A</v>
      </c>
      <c r="H533" s="80" t="e">
        <f>IF(DI_전체데이터!$AR534="D. 균형일치형",DI_전체데이터!$Z534,NA())</f>
        <v>#N/A</v>
      </c>
      <c r="I533" s="80" t="e">
        <f>IF(DI_전체데이터!$AR534="E. 총체적과소형",DI_전체데이터!$AN534,NA())</f>
        <v>#N/A</v>
      </c>
      <c r="J533" s="80" t="e">
        <f>IF(DI_전체데이터!$AR534="E. 총체적과소형",DI_전체데이터!$Z534,NA())</f>
        <v>#N/A</v>
      </c>
      <c r="K533" s="80" t="e">
        <f>IF(DI_전체데이터!$AR534="F. ESG미성숙",DI_전체데이터!$AN534,NA())</f>
        <v>#N/A</v>
      </c>
      <c r="L533" s="80" t="e">
        <f>IF(DI_전체데이터!$AR534="F. ESG미성숙",DI_전체데이터!$Z534,NA())</f>
        <v>#N/A</v>
      </c>
    </row>
    <row r="534" spans="1:12" x14ac:dyDescent="0.3">
      <c r="A534" s="80">
        <f>IF(DI_전체데이터!$AR535="A. 총체적과장형",DI_전체데이터!$AN535,NA())</f>
        <v>-0.44454831965176678</v>
      </c>
      <c r="B534" s="80">
        <f>IF(DI_전체데이터!$AR535="A. 총체적과장형",DI_전체데이터!$Z535,NA())</f>
        <v>3.290322580645161</v>
      </c>
      <c r="C534" s="80" t="e">
        <f>IF(DI_전체데이터!$AR535="B. 외부미화형",DI_전체데이터!$AN535,NA())</f>
        <v>#N/A</v>
      </c>
      <c r="D534" s="80" t="e">
        <f>IF(DI_전체데이터!$AR535="B. 외부미화형",DI_전체데이터!$Z535,NA())</f>
        <v>#N/A</v>
      </c>
      <c r="E534" s="80" t="e">
        <f>IF(DI_전체데이터!$AR535="C. 내부은폐형",DI_전체데이터!$AN535,NA())</f>
        <v>#N/A</v>
      </c>
      <c r="F534" s="80" t="e">
        <f>IF(DI_전체데이터!$AR535="C. 내부은폐형",DI_전체데이터!$Z535,NA())</f>
        <v>#N/A</v>
      </c>
      <c r="G534" s="80" t="e">
        <f>IF(DI_전체데이터!$AR535="D. 균형일치형",DI_전체데이터!$AN535,NA())</f>
        <v>#N/A</v>
      </c>
      <c r="H534" s="80" t="e">
        <f>IF(DI_전체데이터!$AR535="D. 균형일치형",DI_전체데이터!$Z535,NA())</f>
        <v>#N/A</v>
      </c>
      <c r="I534" s="80" t="e">
        <f>IF(DI_전체데이터!$AR535="E. 총체적과소형",DI_전체데이터!$AN535,NA())</f>
        <v>#N/A</v>
      </c>
      <c r="J534" s="80" t="e">
        <f>IF(DI_전체데이터!$AR535="E. 총체적과소형",DI_전체데이터!$Z535,NA())</f>
        <v>#N/A</v>
      </c>
      <c r="K534" s="80" t="e">
        <f>IF(DI_전체데이터!$AR535="F. ESG미성숙",DI_전체데이터!$AN535,NA())</f>
        <v>#N/A</v>
      </c>
      <c r="L534" s="80" t="e">
        <f>IF(DI_전체데이터!$AR535="F. ESG미성숙",DI_전체데이터!$Z535,NA())</f>
        <v>#N/A</v>
      </c>
    </row>
    <row r="535" spans="1:12" x14ac:dyDescent="0.3">
      <c r="A535" s="80">
        <f>IF(DI_전체데이터!$AR536="A. 총체적과장형",DI_전체데이터!$AN536,NA())</f>
        <v>-1.7879439701188877</v>
      </c>
      <c r="B535" s="80">
        <f>IF(DI_전체데이터!$AR536="A. 총체적과장형",DI_전체데이터!$Z536,NA())</f>
        <v>3.0588235294117641</v>
      </c>
      <c r="C535" s="80" t="e">
        <f>IF(DI_전체데이터!$AR536="B. 외부미화형",DI_전체데이터!$AN536,NA())</f>
        <v>#N/A</v>
      </c>
      <c r="D535" s="80" t="e">
        <f>IF(DI_전체데이터!$AR536="B. 외부미화형",DI_전체데이터!$Z536,NA())</f>
        <v>#N/A</v>
      </c>
      <c r="E535" s="80" t="e">
        <f>IF(DI_전체데이터!$AR536="C. 내부은폐형",DI_전체데이터!$AN536,NA())</f>
        <v>#N/A</v>
      </c>
      <c r="F535" s="80" t="e">
        <f>IF(DI_전체데이터!$AR536="C. 내부은폐형",DI_전체데이터!$Z536,NA())</f>
        <v>#N/A</v>
      </c>
      <c r="G535" s="80" t="e">
        <f>IF(DI_전체데이터!$AR536="D. 균형일치형",DI_전체데이터!$AN536,NA())</f>
        <v>#N/A</v>
      </c>
      <c r="H535" s="80" t="e">
        <f>IF(DI_전체데이터!$AR536="D. 균형일치형",DI_전체데이터!$Z536,NA())</f>
        <v>#N/A</v>
      </c>
      <c r="I535" s="80" t="e">
        <f>IF(DI_전체데이터!$AR536="E. 총체적과소형",DI_전체데이터!$AN536,NA())</f>
        <v>#N/A</v>
      </c>
      <c r="J535" s="80" t="e">
        <f>IF(DI_전체데이터!$AR536="E. 총체적과소형",DI_전체데이터!$Z536,NA())</f>
        <v>#N/A</v>
      </c>
      <c r="K535" s="80" t="e">
        <f>IF(DI_전체데이터!$AR536="F. ESG미성숙",DI_전체데이터!$AN536,NA())</f>
        <v>#N/A</v>
      </c>
      <c r="L535" s="80" t="e">
        <f>IF(DI_전체데이터!$AR536="F. ESG미성숙",DI_전체데이터!$Z536,NA())</f>
        <v>#N/A</v>
      </c>
    </row>
    <row r="536" spans="1:12" x14ac:dyDescent="0.3">
      <c r="A536" s="80" t="e">
        <f>IF(DI_전체데이터!$AR537="A. 총체적과장형",DI_전체데이터!$AN537,NA())</f>
        <v>#N/A</v>
      </c>
      <c r="B536" s="80" t="e">
        <f>IF(DI_전체데이터!$AR537="A. 총체적과장형",DI_전체데이터!$Z537,NA())</f>
        <v>#N/A</v>
      </c>
      <c r="C536" s="80" t="e">
        <f>IF(DI_전체데이터!$AR537="B. 외부미화형",DI_전체데이터!$AN537,NA())</f>
        <v>#N/A</v>
      </c>
      <c r="D536" s="80" t="e">
        <f>IF(DI_전체데이터!$AR537="B. 외부미화형",DI_전체데이터!$Z537,NA())</f>
        <v>#N/A</v>
      </c>
      <c r="E536" s="80" t="e">
        <f>IF(DI_전체데이터!$AR537="C. 내부은폐형",DI_전체데이터!$AN537,NA())</f>
        <v>#N/A</v>
      </c>
      <c r="F536" s="80" t="e">
        <f>IF(DI_전체데이터!$AR537="C. 내부은폐형",DI_전체데이터!$Z537,NA())</f>
        <v>#N/A</v>
      </c>
      <c r="G536" s="80">
        <f>IF(DI_전체데이터!$AR537="D. 균형일치형",DI_전체데이터!$AN537,NA())</f>
        <v>0.23489829652255534</v>
      </c>
      <c r="H536" s="80">
        <f>IF(DI_전체데이터!$AR537="D. 균형일치형",DI_전체데이터!$Z537,NA())</f>
        <v>3.407407407407407</v>
      </c>
      <c r="I536" s="80" t="e">
        <f>IF(DI_전체데이터!$AR537="E. 총체적과소형",DI_전체데이터!$AN537,NA())</f>
        <v>#N/A</v>
      </c>
      <c r="J536" s="80" t="e">
        <f>IF(DI_전체데이터!$AR537="E. 총체적과소형",DI_전체데이터!$Z537,NA())</f>
        <v>#N/A</v>
      </c>
      <c r="K536" s="80" t="e">
        <f>IF(DI_전체데이터!$AR537="F. ESG미성숙",DI_전체데이터!$AN537,NA())</f>
        <v>#N/A</v>
      </c>
      <c r="L536" s="80" t="e">
        <f>IF(DI_전체데이터!$AR537="F. ESG미성숙",DI_전체데이터!$Z537,NA())</f>
        <v>#N/A</v>
      </c>
    </row>
    <row r="537" spans="1:12" x14ac:dyDescent="0.3">
      <c r="A537" s="80" t="e">
        <f>IF(DI_전체데이터!$AR538="A. 총체적과장형",DI_전체데이터!$AN538,NA())</f>
        <v>#N/A</v>
      </c>
      <c r="B537" s="80" t="e">
        <f>IF(DI_전체데이터!$AR538="A. 총체적과장형",DI_전체데이터!$Z538,NA())</f>
        <v>#N/A</v>
      </c>
      <c r="C537" s="80">
        <f>IF(DI_전체데이터!$AR538="B. 외부미화형",DI_전체데이터!$AN538,NA())</f>
        <v>1.5635378762029557</v>
      </c>
      <c r="D537" s="80">
        <f>IF(DI_전체데이터!$AR538="B. 외부미화형",DI_전체데이터!$Z538,NA())</f>
        <v>3.6363636363636358</v>
      </c>
      <c r="E537" s="80" t="e">
        <f>IF(DI_전체데이터!$AR538="C. 내부은폐형",DI_전체데이터!$AN538,NA())</f>
        <v>#N/A</v>
      </c>
      <c r="F537" s="80" t="e">
        <f>IF(DI_전체데이터!$AR538="C. 내부은폐형",DI_전체데이터!$Z538,NA())</f>
        <v>#N/A</v>
      </c>
      <c r="G537" s="80" t="e">
        <f>IF(DI_전체데이터!$AR538="D. 균형일치형",DI_전체데이터!$AN538,NA())</f>
        <v>#N/A</v>
      </c>
      <c r="H537" s="80" t="e">
        <f>IF(DI_전체데이터!$AR538="D. 균형일치형",DI_전체데이터!$Z538,NA())</f>
        <v>#N/A</v>
      </c>
      <c r="I537" s="80" t="e">
        <f>IF(DI_전체데이터!$AR538="E. 총체적과소형",DI_전체데이터!$AN538,NA())</f>
        <v>#N/A</v>
      </c>
      <c r="J537" s="80" t="e">
        <f>IF(DI_전체데이터!$AR538="E. 총체적과소형",DI_전체데이터!$Z538,NA())</f>
        <v>#N/A</v>
      </c>
      <c r="K537" s="80" t="e">
        <f>IF(DI_전체데이터!$AR538="F. ESG미성숙",DI_전체데이터!$AN538,NA())</f>
        <v>#N/A</v>
      </c>
      <c r="L537" s="80" t="e">
        <f>IF(DI_전체데이터!$AR538="F. ESG미성숙",DI_전체데이터!$Z538,NA())</f>
        <v>#N/A</v>
      </c>
    </row>
    <row r="538" spans="1:12" x14ac:dyDescent="0.3">
      <c r="A538" s="80" t="e">
        <f>IF(DI_전체데이터!$AR539="A. 총체적과장형",DI_전체데이터!$AN539,NA())</f>
        <v>#N/A</v>
      </c>
      <c r="B538" s="80" t="e">
        <f>IF(DI_전체데이터!$AR539="A. 총체적과장형",DI_전체데이터!$Z539,NA())</f>
        <v>#N/A</v>
      </c>
      <c r="C538" s="80" t="e">
        <f>IF(DI_전체데이터!$AR539="B. 외부미화형",DI_전체데이터!$AN539,NA())</f>
        <v>#N/A</v>
      </c>
      <c r="D538" s="80" t="e">
        <f>IF(DI_전체데이터!$AR539="B. 외부미화형",DI_전체데이터!$Z539,NA())</f>
        <v>#N/A</v>
      </c>
      <c r="E538" s="80" t="e">
        <f>IF(DI_전체데이터!$AR539="C. 내부은폐형",DI_전체데이터!$AN539,NA())</f>
        <v>#N/A</v>
      </c>
      <c r="F538" s="80" t="e">
        <f>IF(DI_전체데이터!$AR539="C. 내부은폐형",DI_전체데이터!$Z539,NA())</f>
        <v>#N/A</v>
      </c>
      <c r="G538" s="80">
        <f>IF(DI_전체데이터!$AR539="D. 균형일치형",DI_전체데이터!$AN539,NA())</f>
        <v>-0.69585692644887587</v>
      </c>
      <c r="H538" s="80">
        <f>IF(DI_전체데이터!$AR539="D. 균형일치형",DI_전체데이터!$Z539,NA())</f>
        <v>3.241379310344827</v>
      </c>
      <c r="I538" s="80" t="e">
        <f>IF(DI_전체데이터!$AR539="E. 총체적과소형",DI_전체데이터!$AN539,NA())</f>
        <v>#N/A</v>
      </c>
      <c r="J538" s="80" t="e">
        <f>IF(DI_전체데이터!$AR539="E. 총체적과소형",DI_전체데이터!$Z539,NA())</f>
        <v>#N/A</v>
      </c>
      <c r="K538" s="80" t="e">
        <f>IF(DI_전체데이터!$AR539="F. ESG미성숙",DI_전체데이터!$AN539,NA())</f>
        <v>#N/A</v>
      </c>
      <c r="L538" s="80" t="e">
        <f>IF(DI_전체데이터!$AR539="F. ESG미성숙",DI_전체데이터!$Z539,NA())</f>
        <v>#N/A</v>
      </c>
    </row>
    <row r="539" spans="1:12" x14ac:dyDescent="0.3">
      <c r="A539" s="80" t="e">
        <f>IF(DI_전체데이터!$AR540="A. 총체적과장형",DI_전체데이터!$AN540,NA())</f>
        <v>#N/A</v>
      </c>
      <c r="B539" s="80" t="e">
        <f>IF(DI_전체데이터!$AR540="A. 총체적과장형",DI_전체데이터!$Z540,NA())</f>
        <v>#N/A</v>
      </c>
      <c r="C539" s="80" t="e">
        <f>IF(DI_전체데이터!$AR540="B. 외부미화형",DI_전체데이터!$AN540,NA())</f>
        <v>#N/A</v>
      </c>
      <c r="D539" s="80" t="e">
        <f>IF(DI_전체데이터!$AR540="B. 외부미화형",DI_전체데이터!$Z540,NA())</f>
        <v>#N/A</v>
      </c>
      <c r="E539" s="80" t="e">
        <f>IF(DI_전체데이터!$AR540="C. 내부은폐형",DI_전체데이터!$AN540,NA())</f>
        <v>#N/A</v>
      </c>
      <c r="F539" s="80" t="e">
        <f>IF(DI_전체데이터!$AR540="C. 내부은폐형",DI_전체데이터!$Z540,NA())</f>
        <v>#N/A</v>
      </c>
      <c r="G539" s="80" t="e">
        <f>IF(DI_전체데이터!$AR540="D. 균형일치형",DI_전체데이터!$AN540,NA())</f>
        <v>#N/A</v>
      </c>
      <c r="H539" s="80" t="e">
        <f>IF(DI_전체데이터!$AR540="D. 균형일치형",DI_전체데이터!$Z540,NA())</f>
        <v>#N/A</v>
      </c>
      <c r="I539" s="80">
        <f>IF(DI_전체데이터!$AR540="E. 총체적과소형",DI_전체데이터!$AN540,NA())</f>
        <v>0.50476971198442799</v>
      </c>
      <c r="J539" s="80">
        <f>IF(DI_전체데이터!$AR540="E. 총체적과소형",DI_전체데이터!$Z540,NA())</f>
        <v>3.4482758620689649</v>
      </c>
      <c r="K539" s="80" t="e">
        <f>IF(DI_전체데이터!$AR540="F. ESG미성숙",DI_전체데이터!$AN540,NA())</f>
        <v>#N/A</v>
      </c>
      <c r="L539" s="80" t="e">
        <f>IF(DI_전체데이터!$AR540="F. ESG미성숙",DI_전체데이터!$Z540,NA())</f>
        <v>#N/A</v>
      </c>
    </row>
    <row r="540" spans="1:12" x14ac:dyDescent="0.3">
      <c r="A540" s="80">
        <f>IF(DI_전체데이터!$AR541="A. 총체적과장형",DI_전체데이터!$AN541,NA())</f>
        <v>-0.51394379941352197</v>
      </c>
      <c r="B540" s="80">
        <f>IF(DI_전체데이터!$AR541="A. 총체적과장형",DI_전체데이터!$Z541,NA())</f>
        <v>3.2727272727272729</v>
      </c>
      <c r="C540" s="80" t="e">
        <f>IF(DI_전체데이터!$AR541="B. 외부미화형",DI_전체데이터!$AN541,NA())</f>
        <v>#N/A</v>
      </c>
      <c r="D540" s="80" t="e">
        <f>IF(DI_전체데이터!$AR541="B. 외부미화형",DI_전체데이터!$Z541,NA())</f>
        <v>#N/A</v>
      </c>
      <c r="E540" s="80" t="e">
        <f>IF(DI_전체데이터!$AR541="C. 내부은폐형",DI_전체데이터!$AN541,NA())</f>
        <v>#N/A</v>
      </c>
      <c r="F540" s="80" t="e">
        <f>IF(DI_전체데이터!$AR541="C. 내부은폐형",DI_전체데이터!$Z541,NA())</f>
        <v>#N/A</v>
      </c>
      <c r="G540" s="80" t="e">
        <f>IF(DI_전체데이터!$AR541="D. 균형일치형",DI_전체데이터!$AN541,NA())</f>
        <v>#N/A</v>
      </c>
      <c r="H540" s="80" t="e">
        <f>IF(DI_전체데이터!$AR541="D. 균형일치형",DI_전체데이터!$Z541,NA())</f>
        <v>#N/A</v>
      </c>
      <c r="I540" s="80" t="e">
        <f>IF(DI_전체데이터!$AR541="E. 총체적과소형",DI_전체데이터!$AN541,NA())</f>
        <v>#N/A</v>
      </c>
      <c r="J540" s="80" t="e">
        <f>IF(DI_전체데이터!$AR541="E. 총체적과소형",DI_전체데이터!$Z541,NA())</f>
        <v>#N/A</v>
      </c>
      <c r="K540" s="80" t="e">
        <f>IF(DI_전체데이터!$AR541="F. ESG미성숙",DI_전체데이터!$AN541,NA())</f>
        <v>#N/A</v>
      </c>
      <c r="L540" s="80" t="e">
        <f>IF(DI_전체데이터!$AR541="F. ESG미성숙",DI_전체데이터!$Z541,NA())</f>
        <v>#N/A</v>
      </c>
    </row>
    <row r="541" spans="1:12" x14ac:dyDescent="0.3">
      <c r="A541" s="80" t="e">
        <f>IF(DI_전체데이터!$AR542="A. 총체적과장형",DI_전체데이터!$AN542,NA())</f>
        <v>#N/A</v>
      </c>
      <c r="B541" s="80" t="e">
        <f>IF(DI_전체데이터!$AR542="A. 총체적과장형",DI_전체데이터!$Z542,NA())</f>
        <v>#N/A</v>
      </c>
      <c r="C541" s="80" t="e">
        <f>IF(DI_전체데이터!$AR542="B. 외부미화형",DI_전체데이터!$AN542,NA())</f>
        <v>#N/A</v>
      </c>
      <c r="D541" s="80" t="e">
        <f>IF(DI_전체데이터!$AR542="B. 외부미화형",DI_전체데이터!$Z542,NA())</f>
        <v>#N/A</v>
      </c>
      <c r="E541" s="80" t="e">
        <f>IF(DI_전체데이터!$AR542="C. 내부은폐형",DI_전체데이터!$AN542,NA())</f>
        <v>#N/A</v>
      </c>
      <c r="F541" s="80" t="e">
        <f>IF(DI_전체데이터!$AR542="C. 내부은폐형",DI_전체데이터!$Z542,NA())</f>
        <v>#N/A</v>
      </c>
      <c r="G541" s="80">
        <f>IF(DI_전체데이터!$AR542="D. 균형일치형",DI_전체데이터!$AN542,NA())</f>
        <v>-0.5491136706403551</v>
      </c>
      <c r="H541" s="80">
        <f>IF(DI_전체데이터!$AR542="D. 균형일치형",DI_전체데이터!$Z542,NA())</f>
        <v>3.2666666666666671</v>
      </c>
      <c r="I541" s="80" t="e">
        <f>IF(DI_전체데이터!$AR542="E. 총체적과소형",DI_전체데이터!$AN542,NA())</f>
        <v>#N/A</v>
      </c>
      <c r="J541" s="80" t="e">
        <f>IF(DI_전체데이터!$AR542="E. 총체적과소형",DI_전체데이터!$Z542,NA())</f>
        <v>#N/A</v>
      </c>
      <c r="K541" s="80" t="e">
        <f>IF(DI_전체데이터!$AR542="F. ESG미성숙",DI_전체데이터!$AN542,NA())</f>
        <v>#N/A</v>
      </c>
      <c r="L541" s="80" t="e">
        <f>IF(DI_전체데이터!$AR542="F. ESG미성숙",DI_전체데이터!$Z542,NA())</f>
        <v>#N/A</v>
      </c>
    </row>
    <row r="542" spans="1:12" x14ac:dyDescent="0.3">
      <c r="A542" s="80" t="e">
        <f>IF(DI_전체데이터!$AR543="A. 총체적과장형",DI_전체데이터!$AN543,NA())</f>
        <v>#N/A</v>
      </c>
      <c r="B542" s="80" t="e">
        <f>IF(DI_전체데이터!$AR543="A. 총체적과장형",DI_전체데이터!$Z543,NA())</f>
        <v>#N/A</v>
      </c>
      <c r="C542" s="80" t="e">
        <f>IF(DI_전체데이터!$AR543="B. 외부미화형",DI_전체데이터!$AN543,NA())</f>
        <v>#N/A</v>
      </c>
      <c r="D542" s="80" t="e">
        <f>IF(DI_전체데이터!$AR543="B. 외부미화형",DI_전체데이터!$Z543,NA())</f>
        <v>#N/A</v>
      </c>
      <c r="E542" s="80" t="e">
        <f>IF(DI_전체데이터!$AR543="C. 내부은폐형",DI_전체데이터!$AN543,NA())</f>
        <v>#N/A</v>
      </c>
      <c r="F542" s="80" t="e">
        <f>IF(DI_전체데이터!$AR543="C. 내부은폐형",DI_전체데이터!$Z543,NA())</f>
        <v>#N/A</v>
      </c>
      <c r="G542" s="80">
        <f>IF(DI_전체데이터!$AR543="D. 균형일치형",DI_전체데이터!$AN543,NA())</f>
        <v>0.25019473915966156</v>
      </c>
      <c r="H542" s="80">
        <f>IF(DI_전체데이터!$AR543="D. 균형일치형",DI_전체데이터!$Z543,NA())</f>
        <v>3.5</v>
      </c>
      <c r="I542" s="80" t="e">
        <f>IF(DI_전체데이터!$AR543="E. 총체적과소형",DI_전체데이터!$AN543,NA())</f>
        <v>#N/A</v>
      </c>
      <c r="J542" s="80" t="e">
        <f>IF(DI_전체데이터!$AR543="E. 총체적과소형",DI_전체데이터!$Z543,NA())</f>
        <v>#N/A</v>
      </c>
      <c r="K542" s="80" t="e">
        <f>IF(DI_전체데이터!$AR543="F. ESG미성숙",DI_전체데이터!$AN543,NA())</f>
        <v>#N/A</v>
      </c>
      <c r="L542" s="80" t="e">
        <f>IF(DI_전체데이터!$AR543="F. ESG미성숙",DI_전체데이터!$Z543,NA())</f>
        <v>#N/A</v>
      </c>
    </row>
    <row r="543" spans="1:12" x14ac:dyDescent="0.3">
      <c r="A543" s="80" t="e">
        <f>IF(DI_전체데이터!$AR544="A. 총체적과장형",DI_전체데이터!$AN544,NA())</f>
        <v>#N/A</v>
      </c>
      <c r="B543" s="80" t="e">
        <f>IF(DI_전체데이터!$AR544="A. 총체적과장형",DI_전체데이터!$Z544,NA())</f>
        <v>#N/A</v>
      </c>
      <c r="C543" s="80">
        <f>IF(DI_전체데이터!$AR544="B. 외부미화형",DI_전체데이터!$AN544,NA())</f>
        <v>0.95895151543087453</v>
      </c>
      <c r="D543" s="80">
        <f>IF(DI_전체데이터!$AR544="B. 외부미화형",DI_전체데이터!$Z544,NA())</f>
        <v>3.666666666666667</v>
      </c>
      <c r="E543" s="80" t="e">
        <f>IF(DI_전체데이터!$AR544="C. 내부은폐형",DI_전체데이터!$AN544,NA())</f>
        <v>#N/A</v>
      </c>
      <c r="F543" s="80" t="e">
        <f>IF(DI_전체데이터!$AR544="C. 내부은폐형",DI_전체데이터!$Z544,NA())</f>
        <v>#N/A</v>
      </c>
      <c r="G543" s="80" t="e">
        <f>IF(DI_전체데이터!$AR544="D. 균형일치형",DI_전체데이터!$AN544,NA())</f>
        <v>#N/A</v>
      </c>
      <c r="H543" s="80" t="e">
        <f>IF(DI_전체데이터!$AR544="D. 균형일치형",DI_전체데이터!$Z544,NA())</f>
        <v>#N/A</v>
      </c>
      <c r="I543" s="80" t="e">
        <f>IF(DI_전체데이터!$AR544="E. 총체적과소형",DI_전체데이터!$AN544,NA())</f>
        <v>#N/A</v>
      </c>
      <c r="J543" s="80" t="e">
        <f>IF(DI_전체데이터!$AR544="E. 총체적과소형",DI_전체데이터!$Z544,NA())</f>
        <v>#N/A</v>
      </c>
      <c r="K543" s="80" t="e">
        <f>IF(DI_전체데이터!$AR544="F. ESG미성숙",DI_전체데이터!$AN544,NA())</f>
        <v>#N/A</v>
      </c>
      <c r="L543" s="80" t="e">
        <f>IF(DI_전체데이터!$AR544="F. ESG미성숙",DI_전체데이터!$Z544,NA())</f>
        <v>#N/A</v>
      </c>
    </row>
    <row r="544" spans="1:12" x14ac:dyDescent="0.3">
      <c r="A544" s="80" t="e">
        <f>IF(DI_전체데이터!$AR545="A. 총체적과장형",DI_전체데이터!$AN545,NA())</f>
        <v>#N/A</v>
      </c>
      <c r="B544" s="80" t="e">
        <f>IF(DI_전체데이터!$AR545="A. 총체적과장형",DI_전체데이터!$Z545,NA())</f>
        <v>#N/A</v>
      </c>
      <c r="C544" s="80" t="e">
        <f>IF(DI_전체데이터!$AR545="B. 외부미화형",DI_전체데이터!$AN545,NA())</f>
        <v>#N/A</v>
      </c>
      <c r="D544" s="80" t="e">
        <f>IF(DI_전체데이터!$AR545="B. 외부미화형",DI_전체데이터!$Z545,NA())</f>
        <v>#N/A</v>
      </c>
      <c r="E544" s="80">
        <f>IF(DI_전체데이터!$AR545="C. 내부은폐형",DI_전체데이터!$AN545,NA())</f>
        <v>-1.4894809844151313</v>
      </c>
      <c r="F544" s="80">
        <f>IF(DI_전체데이터!$AR545="C. 내부은폐형",DI_전체데이터!$Z545,NA())</f>
        <v>3.0909090909090908</v>
      </c>
      <c r="G544" s="80" t="e">
        <f>IF(DI_전체데이터!$AR545="D. 균형일치형",DI_전체데이터!$AN545,NA())</f>
        <v>#N/A</v>
      </c>
      <c r="H544" s="80" t="e">
        <f>IF(DI_전체데이터!$AR545="D. 균형일치형",DI_전체데이터!$Z545,NA())</f>
        <v>#N/A</v>
      </c>
      <c r="I544" s="80" t="e">
        <f>IF(DI_전체데이터!$AR545="E. 총체적과소형",DI_전체데이터!$AN545,NA())</f>
        <v>#N/A</v>
      </c>
      <c r="J544" s="80" t="e">
        <f>IF(DI_전체데이터!$AR545="E. 총체적과소형",DI_전체데이터!$Z545,NA())</f>
        <v>#N/A</v>
      </c>
      <c r="K544" s="80" t="e">
        <f>IF(DI_전체데이터!$AR545="F. ESG미성숙",DI_전체데이터!$AN545,NA())</f>
        <v>#N/A</v>
      </c>
      <c r="L544" s="80" t="e">
        <f>IF(DI_전체데이터!$AR545="F. ESG미성숙",DI_전체데이터!$Z545,NA())</f>
        <v>#N/A</v>
      </c>
    </row>
    <row r="545" spans="1:12" x14ac:dyDescent="0.3">
      <c r="A545" s="80">
        <f>IF(DI_전체데이터!$AR546="A. 총체적과장형",DI_전체데이터!$AN546,NA())</f>
        <v>-0.45856203711155152</v>
      </c>
      <c r="B545" s="80">
        <f>IF(DI_전체데이터!$AR546="A. 총체적과장형",DI_전체데이터!$Z546,NA())</f>
        <v>3.333333333333333</v>
      </c>
      <c r="C545" s="80" t="e">
        <f>IF(DI_전체데이터!$AR546="B. 외부미화형",DI_전체데이터!$AN546,NA())</f>
        <v>#N/A</v>
      </c>
      <c r="D545" s="80" t="e">
        <f>IF(DI_전체데이터!$AR546="B. 외부미화형",DI_전체데이터!$Z546,NA())</f>
        <v>#N/A</v>
      </c>
      <c r="E545" s="80" t="e">
        <f>IF(DI_전체데이터!$AR546="C. 내부은폐형",DI_전체데이터!$AN546,NA())</f>
        <v>#N/A</v>
      </c>
      <c r="F545" s="80" t="e">
        <f>IF(DI_전체데이터!$AR546="C. 내부은폐형",DI_전체데이터!$Z546,NA())</f>
        <v>#N/A</v>
      </c>
      <c r="G545" s="80" t="e">
        <f>IF(DI_전체데이터!$AR546="D. 균형일치형",DI_전체데이터!$AN546,NA())</f>
        <v>#N/A</v>
      </c>
      <c r="H545" s="80" t="e">
        <f>IF(DI_전체데이터!$AR546="D. 균형일치형",DI_전체데이터!$Z546,NA())</f>
        <v>#N/A</v>
      </c>
      <c r="I545" s="80" t="e">
        <f>IF(DI_전체데이터!$AR546="E. 총체적과소형",DI_전체데이터!$AN546,NA())</f>
        <v>#N/A</v>
      </c>
      <c r="J545" s="80" t="e">
        <f>IF(DI_전체데이터!$AR546="E. 총체적과소형",DI_전체데이터!$Z546,NA())</f>
        <v>#N/A</v>
      </c>
      <c r="K545" s="80" t="e">
        <f>IF(DI_전체데이터!$AR546="F. ESG미성숙",DI_전체데이터!$AN546,NA())</f>
        <v>#N/A</v>
      </c>
      <c r="L545" s="80" t="e">
        <f>IF(DI_전체데이터!$AR546="F. ESG미성숙",DI_전체데이터!$Z546,NA())</f>
        <v>#N/A</v>
      </c>
    </row>
    <row r="546" spans="1:12" x14ac:dyDescent="0.3">
      <c r="A546" s="80" t="e">
        <f>IF(DI_전체데이터!$AR547="A. 총체적과장형",DI_전체데이터!$AN547,NA())</f>
        <v>#N/A</v>
      </c>
      <c r="B546" s="80" t="e">
        <f>IF(DI_전체데이터!$AR547="A. 총체적과장형",DI_전체데이터!$Z547,NA())</f>
        <v>#N/A</v>
      </c>
      <c r="C546" s="80" t="e">
        <f>IF(DI_전체데이터!$AR547="B. 외부미화형",DI_전체데이터!$AN547,NA())</f>
        <v>#N/A</v>
      </c>
      <c r="D546" s="80" t="e">
        <f>IF(DI_전체데이터!$AR547="B. 외부미화형",DI_전체데이터!$Z547,NA())</f>
        <v>#N/A</v>
      </c>
      <c r="E546" s="80" t="e">
        <f>IF(DI_전체데이터!$AR547="C. 내부은폐형",DI_전체데이터!$AN547,NA())</f>
        <v>#N/A</v>
      </c>
      <c r="F546" s="80" t="e">
        <f>IF(DI_전체데이터!$AR547="C. 내부은폐형",DI_전체데이터!$Z547,NA())</f>
        <v>#N/A</v>
      </c>
      <c r="G546" s="80" t="e">
        <f>IF(DI_전체데이터!$AR547="D. 균형일치형",DI_전체데이터!$AN547,NA())</f>
        <v>#N/A</v>
      </c>
      <c r="H546" s="80" t="e">
        <f>IF(DI_전체데이터!$AR547="D. 균형일치형",DI_전체데이터!$Z547,NA())</f>
        <v>#N/A</v>
      </c>
      <c r="I546" s="80">
        <f>IF(DI_전체데이터!$AR547="E. 총체적과소형",DI_전체데이터!$AN547,NA())</f>
        <v>0.96636444569608781</v>
      </c>
      <c r="J546" s="80">
        <f>IF(DI_전체데이터!$AR547="E. 총체적과소형",DI_전체데이터!$Z547,NA())</f>
        <v>3.4736842105263159</v>
      </c>
      <c r="K546" s="80" t="e">
        <f>IF(DI_전체데이터!$AR547="F. ESG미성숙",DI_전체데이터!$AN547,NA())</f>
        <v>#N/A</v>
      </c>
      <c r="L546" s="80" t="e">
        <f>IF(DI_전체데이터!$AR547="F. ESG미성숙",DI_전체데이터!$Z547,NA())</f>
        <v>#N/A</v>
      </c>
    </row>
    <row r="547" spans="1:12" x14ac:dyDescent="0.3">
      <c r="A547" s="80" t="e">
        <f>IF(DI_전체데이터!$AR548="A. 총체적과장형",DI_전체데이터!$AN548,NA())</f>
        <v>#N/A</v>
      </c>
      <c r="B547" s="80" t="e">
        <f>IF(DI_전체데이터!$AR548="A. 총체적과장형",DI_전체데이터!$Z548,NA())</f>
        <v>#N/A</v>
      </c>
      <c r="C547" s="80" t="e">
        <f>IF(DI_전체데이터!$AR548="B. 외부미화형",DI_전체데이터!$AN548,NA())</f>
        <v>#N/A</v>
      </c>
      <c r="D547" s="80" t="e">
        <f>IF(DI_전체데이터!$AR548="B. 외부미화형",DI_전체데이터!$Z548,NA())</f>
        <v>#N/A</v>
      </c>
      <c r="E547" s="80" t="e">
        <f>IF(DI_전체데이터!$AR548="C. 내부은폐형",DI_전체데이터!$AN548,NA())</f>
        <v>#N/A</v>
      </c>
      <c r="F547" s="80" t="e">
        <f>IF(DI_전체데이터!$AR548="C. 내부은폐형",DI_전체데이터!$Z548,NA())</f>
        <v>#N/A</v>
      </c>
      <c r="G547" s="80" t="e">
        <f>IF(DI_전체데이터!$AR548="D. 균형일치형",DI_전체데이터!$AN548,NA())</f>
        <v>#N/A</v>
      </c>
      <c r="H547" s="80" t="e">
        <f>IF(DI_전체데이터!$AR548="D. 균형일치형",DI_전체데이터!$Z548,NA())</f>
        <v>#N/A</v>
      </c>
      <c r="I547" s="80">
        <f>IF(DI_전체데이터!$AR548="E. 총체적과소형",DI_전체데이터!$AN548,NA())</f>
        <v>1.928781541895944</v>
      </c>
      <c r="J547" s="80">
        <f>IF(DI_전체데이터!$AR548="E. 총체적과소형",DI_전체데이터!$Z548,NA())</f>
        <v>3.7</v>
      </c>
      <c r="K547" s="80" t="e">
        <f>IF(DI_전체데이터!$AR548="F. ESG미성숙",DI_전체데이터!$AN548,NA())</f>
        <v>#N/A</v>
      </c>
      <c r="L547" s="80" t="e">
        <f>IF(DI_전체데이터!$AR548="F. ESG미성숙",DI_전체데이터!$Z548,NA())</f>
        <v>#N/A</v>
      </c>
    </row>
    <row r="548" spans="1:12" x14ac:dyDescent="0.3">
      <c r="A548" s="80" t="e">
        <f>IF(DI_전체데이터!$AR549="A. 총체적과장형",DI_전체데이터!$AN549,NA())</f>
        <v>#N/A</v>
      </c>
      <c r="B548" s="80" t="e">
        <f>IF(DI_전체데이터!$AR549="A. 총체적과장형",DI_전체데이터!$Z549,NA())</f>
        <v>#N/A</v>
      </c>
      <c r="C548" s="80" t="e">
        <f>IF(DI_전체데이터!$AR549="B. 외부미화형",DI_전체데이터!$AN549,NA())</f>
        <v>#N/A</v>
      </c>
      <c r="D548" s="80" t="e">
        <f>IF(DI_전체데이터!$AR549="B. 외부미화형",DI_전체데이터!$Z549,NA())</f>
        <v>#N/A</v>
      </c>
      <c r="E548" s="80" t="e">
        <f>IF(DI_전체데이터!$AR549="C. 내부은폐형",DI_전체데이터!$AN549,NA())</f>
        <v>#N/A</v>
      </c>
      <c r="F548" s="80" t="e">
        <f>IF(DI_전체데이터!$AR549="C. 내부은폐형",DI_전체데이터!$Z549,NA())</f>
        <v>#N/A</v>
      </c>
      <c r="G548" s="80" t="e">
        <f>IF(DI_전체데이터!$AR549="D. 균형일치형",DI_전체데이터!$AN549,NA())</f>
        <v>#N/A</v>
      </c>
      <c r="H548" s="80" t="e">
        <f>IF(DI_전체데이터!$AR549="D. 균형일치형",DI_전체데이터!$Z549,NA())</f>
        <v>#N/A</v>
      </c>
      <c r="I548" s="80">
        <f>IF(DI_전체데이터!$AR549="E. 총체적과소형",DI_전체데이터!$AN549,NA())</f>
        <v>1.3440572014721934</v>
      </c>
      <c r="J548" s="80">
        <f>IF(DI_전체데이터!$AR549="E. 총체적과소형",DI_전체데이터!$Z549,NA())</f>
        <v>3.5625</v>
      </c>
      <c r="K548" s="80" t="e">
        <f>IF(DI_전체데이터!$AR549="F. ESG미성숙",DI_전체데이터!$AN549,NA())</f>
        <v>#N/A</v>
      </c>
      <c r="L548" s="80" t="e">
        <f>IF(DI_전체데이터!$AR549="F. ESG미성숙",DI_전체데이터!$Z549,NA())</f>
        <v>#N/A</v>
      </c>
    </row>
    <row r="549" spans="1:12" x14ac:dyDescent="0.3">
      <c r="A549" s="80" t="e">
        <f>IF(DI_전체데이터!$AR550="A. 총체적과장형",DI_전체데이터!$AN550,NA())</f>
        <v>#N/A</v>
      </c>
      <c r="B549" s="80" t="e">
        <f>IF(DI_전체데이터!$AR550="A. 총체적과장형",DI_전체데이터!$Z550,NA())</f>
        <v>#N/A</v>
      </c>
      <c r="C549" s="80" t="e">
        <f>IF(DI_전체데이터!$AR550="B. 외부미화형",DI_전체데이터!$AN550,NA())</f>
        <v>#N/A</v>
      </c>
      <c r="D549" s="80" t="e">
        <f>IF(DI_전체데이터!$AR550="B. 외부미화형",DI_전체데이터!$Z550,NA())</f>
        <v>#N/A</v>
      </c>
      <c r="E549" s="80" t="e">
        <f>IF(DI_전체데이터!$AR550="C. 내부은폐형",DI_전체데이터!$AN550,NA())</f>
        <v>#N/A</v>
      </c>
      <c r="F549" s="80" t="e">
        <f>IF(DI_전체데이터!$AR550="C. 내부은폐형",DI_전체데이터!$Z550,NA())</f>
        <v>#N/A</v>
      </c>
      <c r="G549" s="80" t="e">
        <f>IF(DI_전체데이터!$AR550="D. 균형일치형",DI_전체데이터!$AN550,NA())</f>
        <v>#N/A</v>
      </c>
      <c r="H549" s="80" t="e">
        <f>IF(DI_전체데이터!$AR550="D. 균형일치형",DI_전체데이터!$Z550,NA())</f>
        <v>#N/A</v>
      </c>
      <c r="I549" s="80">
        <f>IF(DI_전체데이터!$AR550="E. 총체적과소형",DI_전체데이터!$AN550,NA())</f>
        <v>1.6098409925738979</v>
      </c>
      <c r="J549" s="80">
        <f>IF(DI_전체데이터!$AR550="E. 총체적과소형",DI_전체데이터!$Z550,NA())</f>
        <v>3.625</v>
      </c>
      <c r="K549" s="80" t="e">
        <f>IF(DI_전체데이터!$AR550="F. ESG미성숙",DI_전체데이터!$AN550,NA())</f>
        <v>#N/A</v>
      </c>
      <c r="L549" s="80" t="e">
        <f>IF(DI_전체데이터!$AR550="F. ESG미성숙",DI_전체데이터!$Z550,NA())</f>
        <v>#N/A</v>
      </c>
    </row>
    <row r="550" spans="1:12" x14ac:dyDescent="0.3">
      <c r="A550" s="80" t="e">
        <f>IF(DI_전체데이터!$AR551="A. 총체적과장형",DI_전체데이터!$AN551,NA())</f>
        <v>#N/A</v>
      </c>
      <c r="B550" s="80" t="e">
        <f>IF(DI_전체데이터!$AR551="A. 총체적과장형",DI_전체데이터!$Z551,NA())</f>
        <v>#N/A</v>
      </c>
      <c r="C550" s="80" t="e">
        <f>IF(DI_전체데이터!$AR551="B. 외부미화형",DI_전체데이터!$AN551,NA())</f>
        <v>#N/A</v>
      </c>
      <c r="D550" s="80" t="e">
        <f>IF(DI_전체데이터!$AR551="B. 외부미화형",DI_전체데이터!$Z551,NA())</f>
        <v>#N/A</v>
      </c>
      <c r="E550" s="80" t="e">
        <f>IF(DI_전체데이터!$AR551="C. 내부은폐형",DI_전체데이터!$AN551,NA())</f>
        <v>#N/A</v>
      </c>
      <c r="F550" s="80" t="e">
        <f>IF(DI_전체데이터!$AR551="C. 내부은폐형",DI_전체데이터!$Z551,NA())</f>
        <v>#N/A</v>
      </c>
      <c r="G550" s="80" t="e">
        <f>IF(DI_전체데이터!$AR551="D. 균형일치형",DI_전체데이터!$AN551,NA())</f>
        <v>#N/A</v>
      </c>
      <c r="H550" s="80" t="e">
        <f>IF(DI_전체데이터!$AR551="D. 균형일치형",DI_전체데이터!$Z551,NA())</f>
        <v>#N/A</v>
      </c>
      <c r="I550" s="80">
        <f>IF(DI_전체데이터!$AR551="E. 총체적과소형",DI_전체데이터!$AN551,NA())</f>
        <v>2.5198534790141824</v>
      </c>
      <c r="J550" s="80">
        <f>IF(DI_전체데이터!$AR551="E. 총체적과소형",DI_전체데이터!$Z551,NA())</f>
        <v>3.7647058823529411</v>
      </c>
      <c r="K550" s="80" t="e">
        <f>IF(DI_전체데이터!$AR551="F. ESG미성숙",DI_전체데이터!$AN551,NA())</f>
        <v>#N/A</v>
      </c>
      <c r="L550" s="80" t="e">
        <f>IF(DI_전체데이터!$AR551="F. ESG미성숙",DI_전체데이터!$Z551,NA())</f>
        <v>#N/A</v>
      </c>
    </row>
    <row r="551" spans="1:12" x14ac:dyDescent="0.3">
      <c r="A551" s="80" t="e">
        <f>IF(DI_전체데이터!$AR552="A. 총체적과장형",DI_전체데이터!$AN552,NA())</f>
        <v>#N/A</v>
      </c>
      <c r="B551" s="80" t="e">
        <f>IF(DI_전체데이터!$AR552="A. 총체적과장형",DI_전체데이터!$Z552,NA())</f>
        <v>#N/A</v>
      </c>
      <c r="C551" s="80" t="e">
        <f>IF(DI_전체데이터!$AR552="B. 외부미화형",DI_전체데이터!$AN552,NA())</f>
        <v>#N/A</v>
      </c>
      <c r="D551" s="80" t="e">
        <f>IF(DI_전체데이터!$AR552="B. 외부미화형",DI_전체데이터!$Z552,NA())</f>
        <v>#N/A</v>
      </c>
      <c r="E551" s="80" t="e">
        <f>IF(DI_전체데이터!$AR552="C. 내부은폐형",DI_전체데이터!$AN552,NA())</f>
        <v>#N/A</v>
      </c>
      <c r="F551" s="80" t="e">
        <f>IF(DI_전체데이터!$AR552="C. 내부은폐형",DI_전체데이터!$Z552,NA())</f>
        <v>#N/A</v>
      </c>
      <c r="G551" s="80" t="e">
        <f>IF(DI_전체데이터!$AR552="D. 균형일치형",DI_전체데이터!$AN552,NA())</f>
        <v>#N/A</v>
      </c>
      <c r="H551" s="80" t="e">
        <f>IF(DI_전체데이터!$AR552="D. 균형일치형",DI_전체데이터!$Z552,NA())</f>
        <v>#N/A</v>
      </c>
      <c r="I551" s="80">
        <f>IF(DI_전체데이터!$AR552="E. 총체적과소형",DI_전체데이터!$AN552,NA())</f>
        <v>3.0201523799115102</v>
      </c>
      <c r="J551" s="80">
        <f>IF(DI_전체데이터!$AR552="E. 총체적과소형",DI_전체데이터!$Z552,NA())</f>
        <v>3.882352941176471</v>
      </c>
      <c r="K551" s="80" t="e">
        <f>IF(DI_전체데이터!$AR552="F. ESG미성숙",DI_전체데이터!$AN552,NA())</f>
        <v>#N/A</v>
      </c>
      <c r="L551" s="80" t="e">
        <f>IF(DI_전체데이터!$AR552="F. ESG미성숙",DI_전체데이터!$Z552,NA())</f>
        <v>#N/A</v>
      </c>
    </row>
    <row r="552" spans="1:12" x14ac:dyDescent="0.3">
      <c r="A552" s="80" t="e">
        <f>IF(DI_전체데이터!$AR553="A. 총체적과장형",DI_전체데이터!$AN553,NA())</f>
        <v>#N/A</v>
      </c>
      <c r="B552" s="80" t="e">
        <f>IF(DI_전체데이터!$AR553="A. 총체적과장형",DI_전체데이터!$Z553,NA())</f>
        <v>#N/A</v>
      </c>
      <c r="C552" s="80" t="e">
        <f>IF(DI_전체데이터!$AR553="B. 외부미화형",DI_전체데이터!$AN553,NA())</f>
        <v>#N/A</v>
      </c>
      <c r="D552" s="80" t="e">
        <f>IF(DI_전체데이터!$AR553="B. 외부미화형",DI_전체데이터!$Z553,NA())</f>
        <v>#N/A</v>
      </c>
      <c r="E552" s="80" t="e">
        <f>IF(DI_전체데이터!$AR553="C. 내부은폐형",DI_전체데이터!$AN553,NA())</f>
        <v>#N/A</v>
      </c>
      <c r="F552" s="80" t="e">
        <f>IF(DI_전체데이터!$AR553="C. 내부은폐형",DI_전체데이터!$Z553,NA())</f>
        <v>#N/A</v>
      </c>
      <c r="G552" s="80" t="e">
        <f>IF(DI_전체데이터!$AR553="D. 균형일치형",DI_전체데이터!$AN553,NA())</f>
        <v>#N/A</v>
      </c>
      <c r="H552" s="80" t="e">
        <f>IF(DI_전체데이터!$AR553="D. 균형일치형",DI_전체데이터!$Z553,NA())</f>
        <v>#N/A</v>
      </c>
      <c r="I552" s="80">
        <f>IF(DI_전체데이터!$AR553="E. 총체적과소형",DI_전체데이터!$AN553,NA())</f>
        <v>3.2966333514600317</v>
      </c>
      <c r="J552" s="80">
        <f>IF(DI_전체데이터!$AR553="E. 총체적과소형",DI_전체데이터!$Z553,NA())</f>
        <v>3.9473684210526319</v>
      </c>
      <c r="K552" s="80" t="e">
        <f>IF(DI_전체데이터!$AR553="F. ESG미성숙",DI_전체데이터!$AN553,NA())</f>
        <v>#N/A</v>
      </c>
      <c r="L552" s="80" t="e">
        <f>IF(DI_전체데이터!$AR553="F. ESG미성숙",DI_전체데이터!$Z553,NA())</f>
        <v>#N/A</v>
      </c>
    </row>
    <row r="553" spans="1:12" x14ac:dyDescent="0.3">
      <c r="A553" s="80" t="e">
        <f>IF(DI_전체데이터!$AR554="A. 총체적과장형",DI_전체데이터!$AN554,NA())</f>
        <v>#N/A</v>
      </c>
      <c r="B553" s="80" t="e">
        <f>IF(DI_전체데이터!$AR554="A. 총체적과장형",DI_전체데이터!$Z554,NA())</f>
        <v>#N/A</v>
      </c>
      <c r="C553" s="80" t="e">
        <f>IF(DI_전체데이터!$AR554="B. 외부미화형",DI_전체데이터!$AN554,NA())</f>
        <v>#N/A</v>
      </c>
      <c r="D553" s="80" t="e">
        <f>IF(DI_전체데이터!$AR554="B. 외부미화형",DI_전체데이터!$Z554,NA())</f>
        <v>#N/A</v>
      </c>
      <c r="E553" s="80" t="e">
        <f>IF(DI_전체데이터!$AR554="C. 내부은폐형",DI_전체데이터!$AN554,NA())</f>
        <v>#N/A</v>
      </c>
      <c r="F553" s="80" t="e">
        <f>IF(DI_전체데이터!$AR554="C. 내부은폐형",DI_전체데이터!$Z554,NA())</f>
        <v>#N/A</v>
      </c>
      <c r="G553" s="80" t="e">
        <f>IF(DI_전체데이터!$AR554="D. 균형일치형",DI_전체데이터!$AN554,NA())</f>
        <v>#N/A</v>
      </c>
      <c r="H553" s="80" t="e">
        <f>IF(DI_전체데이터!$AR554="D. 균형일치형",DI_전체데이터!$Z554,NA())</f>
        <v>#N/A</v>
      </c>
      <c r="I553" s="80">
        <f>IF(DI_전체데이터!$AR554="E. 총체적과소형",DI_전체데이터!$AN554,NA())</f>
        <v>1.3941809519951991</v>
      </c>
      <c r="J553" s="80">
        <f>IF(DI_전체데이터!$AR554="E. 총체적과소형",DI_전체데이터!$Z554,NA())</f>
        <v>3.5</v>
      </c>
      <c r="K553" s="80" t="e">
        <f>IF(DI_전체데이터!$AR554="F. ESG미성숙",DI_전체데이터!$AN554,NA())</f>
        <v>#N/A</v>
      </c>
      <c r="L553" s="80" t="e">
        <f>IF(DI_전체데이터!$AR554="F. ESG미성숙",DI_전체데이터!$Z554,NA())</f>
        <v>#N/A</v>
      </c>
    </row>
    <row r="554" spans="1:12" x14ac:dyDescent="0.3">
      <c r="A554" s="80">
        <f>IF(DI_전체데이터!$AR555="A. 총체적과장형",DI_전체데이터!$AN555,NA())</f>
        <v>-1.0362016797053395</v>
      </c>
      <c r="B554" s="80">
        <f>IF(DI_전체데이터!$AR555="A. 총체적과장형",DI_전체데이터!$Z555,NA())</f>
        <v>3.2962962962962958</v>
      </c>
      <c r="C554" s="80" t="e">
        <f>IF(DI_전체데이터!$AR555="B. 외부미화형",DI_전체데이터!$AN555,NA())</f>
        <v>#N/A</v>
      </c>
      <c r="D554" s="80" t="e">
        <f>IF(DI_전체데이터!$AR555="B. 외부미화형",DI_전체데이터!$Z555,NA())</f>
        <v>#N/A</v>
      </c>
      <c r="E554" s="80" t="e">
        <f>IF(DI_전체데이터!$AR555="C. 내부은폐형",DI_전체데이터!$AN555,NA())</f>
        <v>#N/A</v>
      </c>
      <c r="F554" s="80" t="e">
        <f>IF(DI_전체데이터!$AR555="C. 내부은폐형",DI_전체데이터!$Z555,NA())</f>
        <v>#N/A</v>
      </c>
      <c r="G554" s="80" t="e">
        <f>IF(DI_전체데이터!$AR555="D. 균형일치형",DI_전체데이터!$AN555,NA())</f>
        <v>#N/A</v>
      </c>
      <c r="H554" s="80" t="e">
        <f>IF(DI_전체데이터!$AR555="D. 균형일치형",DI_전체데이터!$Z555,NA())</f>
        <v>#N/A</v>
      </c>
      <c r="I554" s="80" t="e">
        <f>IF(DI_전체데이터!$AR555="E. 총체적과소형",DI_전체데이터!$AN555,NA())</f>
        <v>#N/A</v>
      </c>
      <c r="J554" s="80" t="e">
        <f>IF(DI_전체데이터!$AR555="E. 총체적과소형",DI_전체데이터!$Z555,NA())</f>
        <v>#N/A</v>
      </c>
      <c r="K554" s="80" t="e">
        <f>IF(DI_전체데이터!$AR555="F. ESG미성숙",DI_전체데이터!$AN555,NA())</f>
        <v>#N/A</v>
      </c>
      <c r="L554" s="80" t="e">
        <f>IF(DI_전체데이터!$AR555="F. ESG미성숙",DI_전체데이터!$Z555,NA())</f>
        <v>#N/A</v>
      </c>
    </row>
    <row r="555" spans="1:12" x14ac:dyDescent="0.3">
      <c r="A555" s="80">
        <f>IF(DI_전체데이터!$AR556="A. 총체적과장형",DI_전체데이터!$AN556,NA())</f>
        <v>-2.306695486936766</v>
      </c>
      <c r="B555" s="80">
        <f>IF(DI_전체데이터!$AR556="A. 총체적과장형",DI_전체데이터!$Z556,NA())</f>
        <v>2.9047619047619051</v>
      </c>
      <c r="C555" s="80" t="e">
        <f>IF(DI_전체데이터!$AR556="B. 외부미화형",DI_전체데이터!$AN556,NA())</f>
        <v>#N/A</v>
      </c>
      <c r="D555" s="80" t="e">
        <f>IF(DI_전체데이터!$AR556="B. 외부미화형",DI_전체데이터!$Z556,NA())</f>
        <v>#N/A</v>
      </c>
      <c r="E555" s="80" t="e">
        <f>IF(DI_전체데이터!$AR556="C. 내부은폐형",DI_전체데이터!$AN556,NA())</f>
        <v>#N/A</v>
      </c>
      <c r="F555" s="80" t="e">
        <f>IF(DI_전체데이터!$AR556="C. 내부은폐형",DI_전체데이터!$Z556,NA())</f>
        <v>#N/A</v>
      </c>
      <c r="G555" s="80" t="e">
        <f>IF(DI_전체데이터!$AR556="D. 균형일치형",DI_전체데이터!$AN556,NA())</f>
        <v>#N/A</v>
      </c>
      <c r="H555" s="80" t="e">
        <f>IF(DI_전체데이터!$AR556="D. 균형일치형",DI_전체데이터!$Z556,NA())</f>
        <v>#N/A</v>
      </c>
      <c r="I555" s="80" t="e">
        <f>IF(DI_전체데이터!$AR556="E. 총체적과소형",DI_전체데이터!$AN556,NA())</f>
        <v>#N/A</v>
      </c>
      <c r="J555" s="80" t="e">
        <f>IF(DI_전체데이터!$AR556="E. 총체적과소형",DI_전체데이터!$Z556,NA())</f>
        <v>#N/A</v>
      </c>
      <c r="K555" s="80" t="e">
        <f>IF(DI_전체데이터!$AR556="F. ESG미성숙",DI_전체데이터!$AN556,NA())</f>
        <v>#N/A</v>
      </c>
      <c r="L555" s="80" t="e">
        <f>IF(DI_전체데이터!$AR556="F. ESG미성숙",DI_전체데이터!$Z556,NA())</f>
        <v>#N/A</v>
      </c>
    </row>
    <row r="556" spans="1:12" x14ac:dyDescent="0.3">
      <c r="A556" s="80" t="e">
        <f>IF(DI_전체데이터!$AR557="A. 총체적과장형",DI_전체데이터!$AN557,NA())</f>
        <v>#N/A</v>
      </c>
      <c r="B556" s="80" t="e">
        <f>IF(DI_전체데이터!$AR557="A. 총체적과장형",DI_전체데이터!$Z557,NA())</f>
        <v>#N/A</v>
      </c>
      <c r="C556" s="80" t="e">
        <f>IF(DI_전체데이터!$AR557="B. 외부미화형",DI_전체데이터!$AN557,NA())</f>
        <v>#N/A</v>
      </c>
      <c r="D556" s="80" t="e">
        <f>IF(DI_전체데이터!$AR557="B. 외부미화형",DI_전체데이터!$Z557,NA())</f>
        <v>#N/A</v>
      </c>
      <c r="E556" s="80" t="e">
        <f>IF(DI_전체데이터!$AR557="C. 내부은폐형",DI_전체데이터!$AN557,NA())</f>
        <v>#N/A</v>
      </c>
      <c r="F556" s="80" t="e">
        <f>IF(DI_전체데이터!$AR557="C. 내부은폐형",DI_전체데이터!$Z557,NA())</f>
        <v>#N/A</v>
      </c>
      <c r="G556" s="80">
        <f>IF(DI_전체데이터!$AR557="D. 균형일치형",DI_전체데이터!$AN557,NA())</f>
        <v>8.8357028046805008E-2</v>
      </c>
      <c r="H556" s="80">
        <f>IF(DI_전체데이터!$AR557="D. 균형일치형",DI_전체데이터!$Z557,NA())</f>
        <v>3.6428571428571428</v>
      </c>
      <c r="I556" s="80" t="e">
        <f>IF(DI_전체데이터!$AR557="E. 총체적과소형",DI_전체데이터!$AN557,NA())</f>
        <v>#N/A</v>
      </c>
      <c r="J556" s="80" t="e">
        <f>IF(DI_전체데이터!$AR557="E. 총체적과소형",DI_전체데이터!$Z557,NA())</f>
        <v>#N/A</v>
      </c>
      <c r="K556" s="80" t="e">
        <f>IF(DI_전체데이터!$AR557="F. ESG미성숙",DI_전체데이터!$AN557,NA())</f>
        <v>#N/A</v>
      </c>
      <c r="L556" s="80" t="e">
        <f>IF(DI_전체데이터!$AR557="F. ESG미성숙",DI_전체데이터!$Z557,NA())</f>
        <v>#N/A</v>
      </c>
    </row>
    <row r="557" spans="1:12" x14ac:dyDescent="0.3">
      <c r="A557" s="80">
        <f>IF(DI_전체데이터!$AR558="A. 총체적과장형",DI_전체데이터!$AN558,NA())</f>
        <v>-0.99922264997303234</v>
      </c>
      <c r="B557" s="80">
        <f>IF(DI_전체데이터!$AR558="A. 총체적과장형",DI_전체데이터!$Z558,NA())</f>
        <v>3.307692307692307</v>
      </c>
      <c r="C557" s="80" t="e">
        <f>IF(DI_전체데이터!$AR558="B. 외부미화형",DI_전체데이터!$AN558,NA())</f>
        <v>#N/A</v>
      </c>
      <c r="D557" s="80" t="e">
        <f>IF(DI_전체데이터!$AR558="B. 외부미화형",DI_전체데이터!$Z558,NA())</f>
        <v>#N/A</v>
      </c>
      <c r="E557" s="80" t="e">
        <f>IF(DI_전체데이터!$AR558="C. 내부은폐형",DI_전체데이터!$AN558,NA())</f>
        <v>#N/A</v>
      </c>
      <c r="F557" s="80" t="e">
        <f>IF(DI_전체데이터!$AR558="C. 내부은폐형",DI_전체데이터!$Z558,NA())</f>
        <v>#N/A</v>
      </c>
      <c r="G557" s="80" t="e">
        <f>IF(DI_전체데이터!$AR558="D. 균형일치형",DI_전체데이터!$AN558,NA())</f>
        <v>#N/A</v>
      </c>
      <c r="H557" s="80" t="e">
        <f>IF(DI_전체데이터!$AR558="D. 균형일치형",DI_전체데이터!$Z558,NA())</f>
        <v>#N/A</v>
      </c>
      <c r="I557" s="80" t="e">
        <f>IF(DI_전체데이터!$AR558="E. 총체적과소형",DI_전체데이터!$AN558,NA())</f>
        <v>#N/A</v>
      </c>
      <c r="J557" s="80" t="e">
        <f>IF(DI_전체데이터!$AR558="E. 총체적과소형",DI_전체데이터!$Z558,NA())</f>
        <v>#N/A</v>
      </c>
      <c r="K557" s="80" t="e">
        <f>IF(DI_전체데이터!$AR558="F. ESG미성숙",DI_전체데이터!$AN558,NA())</f>
        <v>#N/A</v>
      </c>
      <c r="L557" s="80" t="e">
        <f>IF(DI_전체데이터!$AR558="F. ESG미성숙",DI_전체데이터!$Z558,NA())</f>
        <v>#N/A</v>
      </c>
    </row>
    <row r="558" spans="1:12" x14ac:dyDescent="0.3">
      <c r="A558" s="80" t="e">
        <f>IF(DI_전체데이터!$AR559="A. 총체적과장형",DI_전체데이터!$AN559,NA())</f>
        <v>#N/A</v>
      </c>
      <c r="B558" s="80" t="e">
        <f>IF(DI_전체데이터!$AR559="A. 총체적과장형",DI_전체데이터!$Z559,NA())</f>
        <v>#N/A</v>
      </c>
      <c r="C558" s="80" t="e">
        <f>IF(DI_전체데이터!$AR559="B. 외부미화형",DI_전체데이터!$AN559,NA())</f>
        <v>#N/A</v>
      </c>
      <c r="D558" s="80" t="e">
        <f>IF(DI_전체데이터!$AR559="B. 외부미화형",DI_전체데이터!$Z559,NA())</f>
        <v>#N/A</v>
      </c>
      <c r="E558" s="80" t="e">
        <f>IF(DI_전체데이터!$AR559="C. 내부은폐형",DI_전체데이터!$AN559,NA())</f>
        <v>#N/A</v>
      </c>
      <c r="F558" s="80" t="e">
        <f>IF(DI_전체데이터!$AR559="C. 내부은폐형",DI_전체데이터!$Z559,NA())</f>
        <v>#N/A</v>
      </c>
      <c r="G558" s="80" t="e">
        <f>IF(DI_전체데이터!$AR559="D. 균형일치형",DI_전체데이터!$AN559,NA())</f>
        <v>#N/A</v>
      </c>
      <c r="H558" s="80" t="e">
        <f>IF(DI_전체데이터!$AR559="D. 균형일치형",DI_전체데이터!$Z559,NA())</f>
        <v>#N/A</v>
      </c>
      <c r="I558" s="80">
        <f>IF(DI_전체데이터!$AR559="E. 총체적과소형",DI_전체데이터!$AN559,NA())</f>
        <v>0.94715717714901959</v>
      </c>
      <c r="J558" s="80">
        <f>IF(DI_전체데이터!$AR559="E. 총체적과소형",DI_전체데이터!$Z559,NA())</f>
        <v>3.333333333333333</v>
      </c>
      <c r="K558" s="80" t="e">
        <f>IF(DI_전체데이터!$AR559="F. ESG미성숙",DI_전체데이터!$AN559,NA())</f>
        <v>#N/A</v>
      </c>
      <c r="L558" s="80" t="e">
        <f>IF(DI_전체데이터!$AR559="F. ESG미성숙",DI_전체데이터!$Z559,NA())</f>
        <v>#N/A</v>
      </c>
    </row>
    <row r="559" spans="1:12" x14ac:dyDescent="0.3">
      <c r="A559" s="80" t="e">
        <f>IF(DI_전체데이터!$AR560="A. 총체적과장형",DI_전체데이터!$AN560,NA())</f>
        <v>#N/A</v>
      </c>
      <c r="B559" s="80" t="e">
        <f>IF(DI_전체데이터!$AR560="A. 총체적과장형",DI_전체데이터!$Z560,NA())</f>
        <v>#N/A</v>
      </c>
      <c r="C559" s="80" t="e">
        <f>IF(DI_전체데이터!$AR560="B. 외부미화형",DI_전체데이터!$AN560,NA())</f>
        <v>#N/A</v>
      </c>
      <c r="D559" s="80" t="e">
        <f>IF(DI_전체데이터!$AR560="B. 외부미화형",DI_전체데이터!$Z560,NA())</f>
        <v>#N/A</v>
      </c>
      <c r="E559" s="80" t="e">
        <f>IF(DI_전체데이터!$AR560="C. 내부은폐형",DI_전체데이터!$AN560,NA())</f>
        <v>#N/A</v>
      </c>
      <c r="F559" s="80" t="e">
        <f>IF(DI_전체데이터!$AR560="C. 내부은폐형",DI_전체데이터!$Z560,NA())</f>
        <v>#N/A</v>
      </c>
      <c r="G559" s="80" t="e">
        <f>IF(DI_전체데이터!$AR560="D. 균형일치형",DI_전체데이터!$AN560,NA())</f>
        <v>#N/A</v>
      </c>
      <c r="H559" s="80" t="e">
        <f>IF(DI_전체데이터!$AR560="D. 균형일치형",DI_전체데이터!$Z560,NA())</f>
        <v>#N/A</v>
      </c>
      <c r="I559" s="80">
        <f>IF(DI_전체데이터!$AR560="E. 총체적과소형",DI_전체데이터!$AN560,NA())</f>
        <v>1.782967292348566</v>
      </c>
      <c r="J559" s="80">
        <f>IF(DI_전체데이터!$AR560="E. 총체적과소형",DI_전체데이터!$Z560,NA())</f>
        <v>3.5909090909090908</v>
      </c>
      <c r="K559" s="80" t="e">
        <f>IF(DI_전체데이터!$AR560="F. ESG미성숙",DI_전체데이터!$AN560,NA())</f>
        <v>#N/A</v>
      </c>
      <c r="L559" s="80" t="e">
        <f>IF(DI_전체데이터!$AR560="F. ESG미성숙",DI_전체데이터!$Z560,NA())</f>
        <v>#N/A</v>
      </c>
    </row>
    <row r="560" spans="1:12" x14ac:dyDescent="0.3">
      <c r="A560" s="80" t="e">
        <f>IF(DI_전체데이터!$AR561="A. 총체적과장형",DI_전체데이터!$AN561,NA())</f>
        <v>#N/A</v>
      </c>
      <c r="B560" s="80" t="e">
        <f>IF(DI_전체데이터!$AR561="A. 총체적과장형",DI_전체데이터!$Z561,NA())</f>
        <v>#N/A</v>
      </c>
      <c r="C560" s="80" t="e">
        <f>IF(DI_전체데이터!$AR561="B. 외부미화형",DI_전체데이터!$AN561,NA())</f>
        <v>#N/A</v>
      </c>
      <c r="D560" s="80" t="e">
        <f>IF(DI_전체데이터!$AR561="B. 외부미화형",DI_전체데이터!$Z561,NA())</f>
        <v>#N/A</v>
      </c>
      <c r="E560" s="80" t="e">
        <f>IF(DI_전체데이터!$AR561="C. 내부은폐형",DI_전체데이터!$AN561,NA())</f>
        <v>#N/A</v>
      </c>
      <c r="F560" s="80" t="e">
        <f>IF(DI_전체데이터!$AR561="C. 내부은폐형",DI_전체데이터!$Z561,NA())</f>
        <v>#N/A</v>
      </c>
      <c r="G560" s="80" t="e">
        <f>IF(DI_전체데이터!$AR561="D. 균형일치형",DI_전체데이터!$AN561,NA())</f>
        <v>#N/A</v>
      </c>
      <c r="H560" s="80" t="e">
        <f>IF(DI_전체데이터!$AR561="D. 균형일치형",DI_전체데이터!$Z561,NA())</f>
        <v>#N/A</v>
      </c>
      <c r="I560" s="80">
        <f>IF(DI_전체데이터!$AR561="E. 총체적과소형",DI_전체데이터!$AN561,NA())</f>
        <v>0.32907910876616286</v>
      </c>
      <c r="J560" s="80">
        <f>IF(DI_전체데이터!$AR561="E. 총체적과소형",DI_전체데이터!$Z561,NA())</f>
        <v>3.1428571428571428</v>
      </c>
      <c r="K560" s="80" t="e">
        <f>IF(DI_전체데이터!$AR561="F. ESG미성숙",DI_전체데이터!$AN561,NA())</f>
        <v>#N/A</v>
      </c>
      <c r="L560" s="80" t="e">
        <f>IF(DI_전체데이터!$AR561="F. ESG미성숙",DI_전체데이터!$Z561,NA())</f>
        <v>#N/A</v>
      </c>
    </row>
    <row r="561" spans="1:12" x14ac:dyDescent="0.3">
      <c r="A561" s="80" t="e">
        <f>IF(DI_전체데이터!$AR562="A. 총체적과장형",DI_전체데이터!$AN562,NA())</f>
        <v>#N/A</v>
      </c>
      <c r="B561" s="80" t="e">
        <f>IF(DI_전체데이터!$AR562="A. 총체적과장형",DI_전체데이터!$Z562,NA())</f>
        <v>#N/A</v>
      </c>
      <c r="C561" s="80" t="e">
        <f>IF(DI_전체데이터!$AR562="B. 외부미화형",DI_전체데이터!$AN562,NA())</f>
        <v>#N/A</v>
      </c>
      <c r="D561" s="80" t="e">
        <f>IF(DI_전체데이터!$AR562="B. 외부미화형",DI_전체데이터!$Z562,NA())</f>
        <v>#N/A</v>
      </c>
      <c r="E561" s="80" t="e">
        <f>IF(DI_전체데이터!$AR562="C. 내부은폐형",DI_전체데이터!$AN562,NA())</f>
        <v>#N/A</v>
      </c>
      <c r="F561" s="80" t="e">
        <f>IF(DI_전체데이터!$AR562="C. 내부은폐형",DI_전체데이터!$Z562,NA())</f>
        <v>#N/A</v>
      </c>
      <c r="G561" s="80" t="e">
        <f>IF(DI_전체데이터!$AR562="D. 균형일치형",DI_전체데이터!$AN562,NA())</f>
        <v>#N/A</v>
      </c>
      <c r="H561" s="80" t="e">
        <f>IF(DI_전체데이터!$AR562="D. 균형일치형",DI_전체데이터!$Z562,NA())</f>
        <v>#N/A</v>
      </c>
      <c r="I561" s="80">
        <f>IF(DI_전체데이터!$AR562="E. 총체적과소형",DI_전체데이터!$AN562,NA())</f>
        <v>3.3600388671820971</v>
      </c>
      <c r="J561" s="80">
        <f>IF(DI_전체데이터!$AR562="E. 총체적과소형",DI_전체데이터!$Z562,NA())</f>
        <v>4.0769230769230766</v>
      </c>
      <c r="K561" s="80" t="e">
        <f>IF(DI_전체데이터!$AR562="F. ESG미성숙",DI_전체데이터!$AN562,NA())</f>
        <v>#N/A</v>
      </c>
      <c r="L561" s="80" t="e">
        <f>IF(DI_전체데이터!$AR562="F. ESG미성숙",DI_전체데이터!$Z562,NA())</f>
        <v>#N/A</v>
      </c>
    </row>
    <row r="562" spans="1:12" x14ac:dyDescent="0.3">
      <c r="A562" s="80" t="e">
        <f>IF(DI_전체데이터!$AR563="A. 총체적과장형",DI_전체데이터!$AN563,NA())</f>
        <v>#N/A</v>
      </c>
      <c r="B562" s="80" t="e">
        <f>IF(DI_전체데이터!$AR563="A. 총체적과장형",DI_전체데이터!$Z563,NA())</f>
        <v>#N/A</v>
      </c>
      <c r="C562" s="80" t="e">
        <f>IF(DI_전체데이터!$AR563="B. 외부미화형",DI_전체데이터!$AN563,NA())</f>
        <v>#N/A</v>
      </c>
      <c r="D562" s="80" t="e">
        <f>IF(DI_전체데이터!$AR563="B. 외부미화형",DI_전체데이터!$Z563,NA())</f>
        <v>#N/A</v>
      </c>
      <c r="E562" s="80" t="e">
        <f>IF(DI_전체데이터!$AR563="C. 내부은폐형",DI_전체데이터!$AN563,NA())</f>
        <v>#N/A</v>
      </c>
      <c r="F562" s="80" t="e">
        <f>IF(DI_전체데이터!$AR563="C. 내부은폐형",DI_전체데이터!$Z563,NA())</f>
        <v>#N/A</v>
      </c>
      <c r="G562" s="80">
        <f>IF(DI_전체데이터!$AR563="D. 균형일치형",DI_전체데이터!$AN563,NA())</f>
        <v>7.4510533683217028E-2</v>
      </c>
      <c r="H562" s="80">
        <f>IF(DI_전체데이터!$AR563="D. 균형일치형",DI_전체데이터!$Z563,NA())</f>
        <v>3.692307692307693</v>
      </c>
      <c r="I562" s="80" t="e">
        <f>IF(DI_전체데이터!$AR563="E. 총체적과소형",DI_전체데이터!$AN563,NA())</f>
        <v>#N/A</v>
      </c>
      <c r="J562" s="80" t="e">
        <f>IF(DI_전체데이터!$AR563="E. 총체적과소형",DI_전체데이터!$Z563,NA())</f>
        <v>#N/A</v>
      </c>
      <c r="K562" s="80" t="e">
        <f>IF(DI_전체데이터!$AR563="F. ESG미성숙",DI_전체데이터!$AN563,NA())</f>
        <v>#N/A</v>
      </c>
      <c r="L562" s="80" t="e">
        <f>IF(DI_전체데이터!$AR563="F. ESG미성숙",DI_전체데이터!$Z563,NA())</f>
        <v>#N/A</v>
      </c>
    </row>
    <row r="563" spans="1:12" x14ac:dyDescent="0.3">
      <c r="A563" s="80" t="e">
        <f>IF(DI_전체데이터!$AR564="A. 총체적과장형",DI_전체데이터!$AN564,NA())</f>
        <v>#N/A</v>
      </c>
      <c r="B563" s="80" t="e">
        <f>IF(DI_전체데이터!$AR564="A. 총체적과장형",DI_전체데이터!$Z564,NA())</f>
        <v>#N/A</v>
      </c>
      <c r="C563" s="80" t="e">
        <f>IF(DI_전체데이터!$AR564="B. 외부미화형",DI_전체데이터!$AN564,NA())</f>
        <v>#N/A</v>
      </c>
      <c r="D563" s="80" t="e">
        <f>IF(DI_전체데이터!$AR564="B. 외부미화형",DI_전체데이터!$Z564,NA())</f>
        <v>#N/A</v>
      </c>
      <c r="E563" s="80" t="e">
        <f>IF(DI_전체데이터!$AR564="C. 내부은폐형",DI_전체데이터!$AN564,NA())</f>
        <v>#N/A</v>
      </c>
      <c r="F563" s="80" t="e">
        <f>IF(DI_전체데이터!$AR564="C. 내부은폐형",DI_전체데이터!$Z564,NA())</f>
        <v>#N/A</v>
      </c>
      <c r="G563" s="80">
        <f>IF(DI_전체데이터!$AR564="D. 균형일치형",DI_전체데이터!$AN564,NA())</f>
        <v>-0.1968029996788252</v>
      </c>
      <c r="H563" s="80">
        <f>IF(DI_전체데이터!$AR564="D. 균형일치형",DI_전체데이터!$Z564,NA())</f>
        <v>3.6086956521739131</v>
      </c>
      <c r="I563" s="80" t="e">
        <f>IF(DI_전체데이터!$AR564="E. 총체적과소형",DI_전체데이터!$AN564,NA())</f>
        <v>#N/A</v>
      </c>
      <c r="J563" s="80" t="e">
        <f>IF(DI_전체데이터!$AR564="E. 총체적과소형",DI_전체데이터!$Z564,NA())</f>
        <v>#N/A</v>
      </c>
      <c r="K563" s="80" t="e">
        <f>IF(DI_전체데이터!$AR564="F. ESG미성숙",DI_전체데이터!$AN564,NA())</f>
        <v>#N/A</v>
      </c>
      <c r="L563" s="80" t="e">
        <f>IF(DI_전체데이터!$AR564="F. ESG미성숙",DI_전체데이터!$Z564,NA())</f>
        <v>#N/A</v>
      </c>
    </row>
    <row r="564" spans="1:12" x14ac:dyDescent="0.3">
      <c r="A564" s="80">
        <f>IF(DI_전체데이터!$AR565="A. 총체적과장형",DI_전체데이터!$AN565,NA())</f>
        <v>-0.40201469036720644</v>
      </c>
      <c r="B564" s="80">
        <f>IF(DI_전체데이터!$AR565="A. 총체적과장형",DI_전체데이터!$Z565,NA())</f>
        <v>3.545454545454545</v>
      </c>
      <c r="C564" s="80" t="e">
        <f>IF(DI_전체데이터!$AR565="B. 외부미화형",DI_전체데이터!$AN565,NA())</f>
        <v>#N/A</v>
      </c>
      <c r="D564" s="80" t="e">
        <f>IF(DI_전체데이터!$AR565="B. 외부미화형",DI_전체데이터!$Z565,NA())</f>
        <v>#N/A</v>
      </c>
      <c r="E564" s="80" t="e">
        <f>IF(DI_전체데이터!$AR565="C. 내부은폐형",DI_전체데이터!$AN565,NA())</f>
        <v>#N/A</v>
      </c>
      <c r="F564" s="80" t="e">
        <f>IF(DI_전체데이터!$AR565="C. 내부은폐형",DI_전체데이터!$Z565,NA())</f>
        <v>#N/A</v>
      </c>
      <c r="G564" s="80" t="e">
        <f>IF(DI_전체데이터!$AR565="D. 균형일치형",DI_전체데이터!$AN565,NA())</f>
        <v>#N/A</v>
      </c>
      <c r="H564" s="80" t="e">
        <f>IF(DI_전체데이터!$AR565="D. 균형일치형",DI_전체데이터!$Z565,NA())</f>
        <v>#N/A</v>
      </c>
      <c r="I564" s="80" t="e">
        <f>IF(DI_전체데이터!$AR565="E. 총체적과소형",DI_전체데이터!$AN565,NA())</f>
        <v>#N/A</v>
      </c>
      <c r="J564" s="80" t="e">
        <f>IF(DI_전체데이터!$AR565="E. 총체적과소형",DI_전체데이터!$Z565,NA())</f>
        <v>#N/A</v>
      </c>
      <c r="K564" s="80" t="e">
        <f>IF(DI_전체데이터!$AR565="F. ESG미성숙",DI_전체데이터!$AN565,NA())</f>
        <v>#N/A</v>
      </c>
      <c r="L564" s="80" t="e">
        <f>IF(DI_전체데이터!$AR565="F. ESG미성숙",DI_전체데이터!$Z565,NA())</f>
        <v>#N/A</v>
      </c>
    </row>
    <row r="565" spans="1:12" x14ac:dyDescent="0.3">
      <c r="A565" s="80" t="e">
        <f>IF(DI_전체데이터!$AR566="A. 총체적과장형",DI_전체데이터!$AN566,NA())</f>
        <v>#N/A</v>
      </c>
      <c r="B565" s="80" t="e">
        <f>IF(DI_전체데이터!$AR566="A. 총체적과장형",DI_전체데이터!$Z566,NA())</f>
        <v>#N/A</v>
      </c>
      <c r="C565" s="80" t="e">
        <f>IF(DI_전체데이터!$AR566="B. 외부미화형",DI_전체데이터!$AN566,NA())</f>
        <v>#N/A</v>
      </c>
      <c r="D565" s="80" t="e">
        <f>IF(DI_전체데이터!$AR566="B. 외부미화형",DI_전체데이터!$Z566,NA())</f>
        <v>#N/A</v>
      </c>
      <c r="E565" s="80" t="e">
        <f>IF(DI_전체데이터!$AR566="C. 내부은폐형",DI_전체데이터!$AN566,NA())</f>
        <v>#N/A</v>
      </c>
      <c r="F565" s="80" t="e">
        <f>IF(DI_전체데이터!$AR566="C. 내부은폐형",DI_전체데이터!$Z566,NA())</f>
        <v>#N/A</v>
      </c>
      <c r="G565" s="80">
        <f>IF(DI_전체데이터!$AR566="D. 균형일치형",DI_전체데이터!$AN566,NA())</f>
        <v>0.14582723388123586</v>
      </c>
      <c r="H565" s="80">
        <f>IF(DI_전체데이터!$AR566="D. 균형일치형",DI_전체데이터!$Z566,NA())</f>
        <v>3.714285714285714</v>
      </c>
      <c r="I565" s="80" t="e">
        <f>IF(DI_전체데이터!$AR566="E. 총체적과소형",DI_전체데이터!$AN566,NA())</f>
        <v>#N/A</v>
      </c>
      <c r="J565" s="80" t="e">
        <f>IF(DI_전체데이터!$AR566="E. 총체적과소형",DI_전체데이터!$Z566,NA())</f>
        <v>#N/A</v>
      </c>
      <c r="K565" s="80" t="e">
        <f>IF(DI_전체데이터!$AR566="F. ESG미성숙",DI_전체데이터!$AN566,NA())</f>
        <v>#N/A</v>
      </c>
      <c r="L565" s="80" t="e">
        <f>IF(DI_전체데이터!$AR566="F. ESG미성숙",DI_전체데이터!$Z566,NA())</f>
        <v>#N/A</v>
      </c>
    </row>
    <row r="566" spans="1:12" x14ac:dyDescent="0.3">
      <c r="A566" s="80" t="e">
        <f>IF(DI_전체데이터!$AR567="A. 총체적과장형",DI_전체데이터!$AN567,NA())</f>
        <v>#N/A</v>
      </c>
      <c r="B566" s="80" t="e">
        <f>IF(DI_전체데이터!$AR567="A. 총체적과장형",DI_전체데이터!$Z567,NA())</f>
        <v>#N/A</v>
      </c>
      <c r="C566" s="80" t="e">
        <f>IF(DI_전체데이터!$AR567="B. 외부미화형",DI_전체데이터!$AN567,NA())</f>
        <v>#N/A</v>
      </c>
      <c r="D566" s="80" t="e">
        <f>IF(DI_전체데이터!$AR567="B. 외부미화형",DI_전체데이터!$Z567,NA())</f>
        <v>#N/A</v>
      </c>
      <c r="E566" s="80">
        <f>IF(DI_전체데이터!$AR567="C. 내부은폐형",DI_전체데이터!$AN567,NA())</f>
        <v>-2.1053117889670725</v>
      </c>
      <c r="F566" s="80">
        <f>IF(DI_전체데이터!$AR567="C. 내부은폐형",DI_전체데이터!$Z567,NA())</f>
        <v>3.0294117647058818</v>
      </c>
      <c r="G566" s="80" t="e">
        <f>IF(DI_전체데이터!$AR567="D. 균형일치형",DI_전체데이터!$AN567,NA())</f>
        <v>#N/A</v>
      </c>
      <c r="H566" s="80" t="e">
        <f>IF(DI_전체데이터!$AR567="D. 균형일치형",DI_전체데이터!$Z567,NA())</f>
        <v>#N/A</v>
      </c>
      <c r="I566" s="80" t="e">
        <f>IF(DI_전체데이터!$AR567="E. 총체적과소형",DI_전체데이터!$AN567,NA())</f>
        <v>#N/A</v>
      </c>
      <c r="J566" s="80" t="e">
        <f>IF(DI_전체데이터!$AR567="E. 총체적과소형",DI_전체데이터!$Z567,NA())</f>
        <v>#N/A</v>
      </c>
      <c r="K566" s="80" t="e">
        <f>IF(DI_전체데이터!$AR567="F. ESG미성숙",DI_전체데이터!$AN567,NA())</f>
        <v>#N/A</v>
      </c>
      <c r="L566" s="80" t="e">
        <f>IF(DI_전체데이터!$AR567="F. ESG미성숙",DI_전체데이터!$Z567,NA())</f>
        <v>#N/A</v>
      </c>
    </row>
    <row r="567" spans="1:12" x14ac:dyDescent="0.3">
      <c r="A567" s="80">
        <f>IF(DI_전체데이터!$AR568="A. 총체적과장형",DI_전체데이터!$AN568,NA())</f>
        <v>-2.4075363327545531</v>
      </c>
      <c r="B567" s="80">
        <f>IF(DI_전체데이터!$AR568="A. 총체적과장형",DI_전체데이터!$Z568,NA())</f>
        <v>2.833333333333333</v>
      </c>
      <c r="C567" s="80" t="e">
        <f>IF(DI_전체데이터!$AR568="B. 외부미화형",DI_전체데이터!$AN568,NA())</f>
        <v>#N/A</v>
      </c>
      <c r="D567" s="80" t="e">
        <f>IF(DI_전체데이터!$AR568="B. 외부미화형",DI_전체데이터!$Z568,NA())</f>
        <v>#N/A</v>
      </c>
      <c r="E567" s="80" t="e">
        <f>IF(DI_전체데이터!$AR568="C. 내부은폐형",DI_전체데이터!$AN568,NA())</f>
        <v>#N/A</v>
      </c>
      <c r="F567" s="80" t="e">
        <f>IF(DI_전체데이터!$AR568="C. 내부은폐형",DI_전체데이터!$Z568,NA())</f>
        <v>#N/A</v>
      </c>
      <c r="G567" s="80" t="e">
        <f>IF(DI_전체데이터!$AR568="D. 균형일치형",DI_전체데이터!$AN568,NA())</f>
        <v>#N/A</v>
      </c>
      <c r="H567" s="80" t="e">
        <f>IF(DI_전체데이터!$AR568="D. 균형일치형",DI_전체데이터!$Z568,NA())</f>
        <v>#N/A</v>
      </c>
      <c r="I567" s="80" t="e">
        <f>IF(DI_전체데이터!$AR568="E. 총체적과소형",DI_전체데이터!$AN568,NA())</f>
        <v>#N/A</v>
      </c>
      <c r="J567" s="80" t="e">
        <f>IF(DI_전체데이터!$AR568="E. 총체적과소형",DI_전체데이터!$Z568,NA())</f>
        <v>#N/A</v>
      </c>
      <c r="K567" s="80" t="e">
        <f>IF(DI_전체데이터!$AR568="F. ESG미성숙",DI_전체데이터!$AN568,NA())</f>
        <v>#N/A</v>
      </c>
      <c r="L567" s="80" t="e">
        <f>IF(DI_전체데이터!$AR568="F. ESG미성숙",DI_전체데이터!$Z568,NA())</f>
        <v>#N/A</v>
      </c>
    </row>
    <row r="568" spans="1:12" x14ac:dyDescent="0.3">
      <c r="A568" s="80">
        <f>IF(DI_전체데이터!$AR569="A. 총체적과장형",DI_전체데이터!$AN569,NA())</f>
        <v>-1.563466356890945</v>
      </c>
      <c r="B568" s="80">
        <f>IF(DI_전체데이터!$AR569="A. 총체적과장형",DI_전체데이터!$Z569,NA())</f>
        <v>3.3809523809523809</v>
      </c>
      <c r="C568" s="80" t="e">
        <f>IF(DI_전체데이터!$AR569="B. 외부미화형",DI_전체데이터!$AN569,NA())</f>
        <v>#N/A</v>
      </c>
      <c r="D568" s="80" t="e">
        <f>IF(DI_전체데이터!$AR569="B. 외부미화형",DI_전체데이터!$Z569,NA())</f>
        <v>#N/A</v>
      </c>
      <c r="E568" s="80" t="e">
        <f>IF(DI_전체데이터!$AR569="C. 내부은폐형",DI_전체데이터!$AN569,NA())</f>
        <v>#N/A</v>
      </c>
      <c r="F568" s="80" t="e">
        <f>IF(DI_전체데이터!$AR569="C. 내부은폐형",DI_전체데이터!$Z569,NA())</f>
        <v>#N/A</v>
      </c>
      <c r="G568" s="80" t="e">
        <f>IF(DI_전체데이터!$AR569="D. 균형일치형",DI_전체데이터!$AN569,NA())</f>
        <v>#N/A</v>
      </c>
      <c r="H568" s="80" t="e">
        <f>IF(DI_전체데이터!$AR569="D. 균형일치형",DI_전체데이터!$Z569,NA())</f>
        <v>#N/A</v>
      </c>
      <c r="I568" s="80" t="e">
        <f>IF(DI_전체데이터!$AR569="E. 총체적과소형",DI_전체데이터!$AN569,NA())</f>
        <v>#N/A</v>
      </c>
      <c r="J568" s="80" t="e">
        <f>IF(DI_전체데이터!$AR569="E. 총체적과소형",DI_전체데이터!$Z569,NA())</f>
        <v>#N/A</v>
      </c>
      <c r="K568" s="80" t="e">
        <f>IF(DI_전체데이터!$AR569="F. ESG미성숙",DI_전체데이터!$AN569,NA())</f>
        <v>#N/A</v>
      </c>
      <c r="L568" s="80" t="e">
        <f>IF(DI_전체데이터!$AR569="F. ESG미성숙",DI_전체데이터!$Z569,NA())</f>
        <v>#N/A</v>
      </c>
    </row>
    <row r="569" spans="1:12" x14ac:dyDescent="0.3">
      <c r="A569" s="80">
        <f>IF(DI_전체데이터!$AR570="A. 총체적과장형",DI_전체데이터!$AN570,NA())</f>
        <v>-1.0113903424319497</v>
      </c>
      <c r="B569" s="80">
        <f>IF(DI_전체데이터!$AR570="A. 총체적과장형",DI_전체데이터!$Z570,NA())</f>
        <v>3.7391304347826089</v>
      </c>
      <c r="C569" s="80" t="e">
        <f>IF(DI_전체데이터!$AR570="B. 외부미화형",DI_전체데이터!$AN570,NA())</f>
        <v>#N/A</v>
      </c>
      <c r="D569" s="80" t="e">
        <f>IF(DI_전체데이터!$AR570="B. 외부미화형",DI_전체데이터!$Z570,NA())</f>
        <v>#N/A</v>
      </c>
      <c r="E569" s="80" t="e">
        <f>IF(DI_전체데이터!$AR570="C. 내부은폐형",DI_전체데이터!$AN570,NA())</f>
        <v>#N/A</v>
      </c>
      <c r="F569" s="80" t="e">
        <f>IF(DI_전체데이터!$AR570="C. 내부은폐형",DI_전체데이터!$Z570,NA())</f>
        <v>#N/A</v>
      </c>
      <c r="G569" s="80" t="e">
        <f>IF(DI_전체데이터!$AR570="D. 균형일치형",DI_전체데이터!$AN570,NA())</f>
        <v>#N/A</v>
      </c>
      <c r="H569" s="80" t="e">
        <f>IF(DI_전체데이터!$AR570="D. 균형일치형",DI_전체데이터!$Z570,NA())</f>
        <v>#N/A</v>
      </c>
      <c r="I569" s="80" t="e">
        <f>IF(DI_전체데이터!$AR570="E. 총체적과소형",DI_전체데이터!$AN570,NA())</f>
        <v>#N/A</v>
      </c>
      <c r="J569" s="80" t="e">
        <f>IF(DI_전체데이터!$AR570="E. 총체적과소형",DI_전체데이터!$Z570,NA())</f>
        <v>#N/A</v>
      </c>
      <c r="K569" s="80" t="e">
        <f>IF(DI_전체데이터!$AR570="F. ESG미성숙",DI_전체데이터!$AN570,NA())</f>
        <v>#N/A</v>
      </c>
      <c r="L569" s="80" t="e">
        <f>IF(DI_전체데이터!$AR570="F. ESG미성숙",DI_전체데이터!$Z570,NA())</f>
        <v>#N/A</v>
      </c>
    </row>
    <row r="570" spans="1:12" x14ac:dyDescent="0.3">
      <c r="A570" s="80" t="e">
        <f>IF(DI_전체데이터!$AR571="A. 총체적과장형",DI_전체데이터!$AN571,NA())</f>
        <v>#N/A</v>
      </c>
      <c r="B570" s="80" t="e">
        <f>IF(DI_전체데이터!$AR571="A. 총체적과장형",DI_전체데이터!$Z571,NA())</f>
        <v>#N/A</v>
      </c>
      <c r="C570" s="80" t="e">
        <f>IF(DI_전체데이터!$AR571="B. 외부미화형",DI_전체데이터!$AN571,NA())</f>
        <v>#N/A</v>
      </c>
      <c r="D570" s="80" t="e">
        <f>IF(DI_전체데이터!$AR571="B. 외부미화형",DI_전체데이터!$Z571,NA())</f>
        <v>#N/A</v>
      </c>
      <c r="E570" s="80">
        <f>IF(DI_전체데이터!$AR571="C. 내부은폐형",DI_전체데이터!$AN571,NA())</f>
        <v>-0.71537021589679417</v>
      </c>
      <c r="F570" s="80">
        <f>IF(DI_전체데이터!$AR571="C. 내부은폐형",DI_전체데이터!$Z571,NA())</f>
        <v>3.393939393939394</v>
      </c>
      <c r="G570" s="80" t="e">
        <f>IF(DI_전체데이터!$AR571="D. 균형일치형",DI_전체데이터!$AN571,NA())</f>
        <v>#N/A</v>
      </c>
      <c r="H570" s="80" t="e">
        <f>IF(DI_전체데이터!$AR571="D. 균형일치형",DI_전체데이터!$Z571,NA())</f>
        <v>#N/A</v>
      </c>
      <c r="I570" s="80" t="e">
        <f>IF(DI_전체데이터!$AR571="E. 총체적과소형",DI_전체데이터!$AN571,NA())</f>
        <v>#N/A</v>
      </c>
      <c r="J570" s="80" t="e">
        <f>IF(DI_전체데이터!$AR571="E. 총체적과소형",DI_전체데이터!$Z571,NA())</f>
        <v>#N/A</v>
      </c>
      <c r="K570" s="80" t="e">
        <f>IF(DI_전체데이터!$AR571="F. ESG미성숙",DI_전체데이터!$AN571,NA())</f>
        <v>#N/A</v>
      </c>
      <c r="L570" s="80" t="e">
        <f>IF(DI_전체데이터!$AR571="F. ESG미성숙",DI_전체데이터!$Z571,NA())</f>
        <v>#N/A</v>
      </c>
    </row>
    <row r="571" spans="1:12" x14ac:dyDescent="0.3">
      <c r="A571" s="80" t="e">
        <f>IF(DI_전체데이터!$AR572="A. 총체적과장형",DI_전체데이터!$AN572,NA())</f>
        <v>#N/A</v>
      </c>
      <c r="B571" s="80" t="e">
        <f>IF(DI_전체데이터!$AR572="A. 총체적과장형",DI_전체데이터!$Z572,NA())</f>
        <v>#N/A</v>
      </c>
      <c r="C571" s="80" t="e">
        <f>IF(DI_전체데이터!$AR572="B. 외부미화형",DI_전체데이터!$AN572,NA())</f>
        <v>#N/A</v>
      </c>
      <c r="D571" s="80" t="e">
        <f>IF(DI_전체데이터!$AR572="B. 외부미화형",DI_전체데이터!$Z572,NA())</f>
        <v>#N/A</v>
      </c>
      <c r="E571" s="80" t="e">
        <f>IF(DI_전체데이터!$AR572="C. 내부은폐형",DI_전체데이터!$AN572,NA())</f>
        <v>#N/A</v>
      </c>
      <c r="F571" s="80" t="e">
        <f>IF(DI_전체데이터!$AR572="C. 내부은폐형",DI_전체데이터!$Z572,NA())</f>
        <v>#N/A</v>
      </c>
      <c r="G571" s="80">
        <f>IF(DI_전체데이터!$AR572="D. 균형일치형",DI_전체데이터!$AN572,NA())</f>
        <v>-1.3796536575953389</v>
      </c>
      <c r="H571" s="80">
        <f>IF(DI_전체데이터!$AR572="D. 균형일치형",DI_전체데이터!$Z572,NA())</f>
        <v>2.9629629629629628</v>
      </c>
      <c r="I571" s="80" t="e">
        <f>IF(DI_전체데이터!$AR572="E. 총체적과소형",DI_전체데이터!$AN572,NA())</f>
        <v>#N/A</v>
      </c>
      <c r="J571" s="80" t="e">
        <f>IF(DI_전체데이터!$AR572="E. 총체적과소형",DI_전체데이터!$Z572,NA())</f>
        <v>#N/A</v>
      </c>
      <c r="K571" s="80" t="e">
        <f>IF(DI_전체데이터!$AR572="F. ESG미성숙",DI_전체데이터!$AN572,NA())</f>
        <v>#N/A</v>
      </c>
      <c r="L571" s="80" t="e">
        <f>IF(DI_전체데이터!$AR572="F. ESG미성숙",DI_전체데이터!$Z572,NA())</f>
        <v>#N/A</v>
      </c>
    </row>
    <row r="572" spans="1:12" x14ac:dyDescent="0.3">
      <c r="A572" s="80" t="e">
        <f>IF(DI_전체데이터!$AR573="A. 총체적과장형",DI_전체데이터!$AN573,NA())</f>
        <v>#N/A</v>
      </c>
      <c r="B572" s="80" t="e">
        <f>IF(DI_전체데이터!$AR573="A. 총체적과장형",DI_전체데이터!$Z573,NA())</f>
        <v>#N/A</v>
      </c>
      <c r="C572" s="80" t="e">
        <f>IF(DI_전체데이터!$AR573="B. 외부미화형",DI_전체데이터!$AN573,NA())</f>
        <v>#N/A</v>
      </c>
      <c r="D572" s="80" t="e">
        <f>IF(DI_전체데이터!$AR573="B. 외부미화형",DI_전체데이터!$Z573,NA())</f>
        <v>#N/A</v>
      </c>
      <c r="E572" s="80" t="e">
        <f>IF(DI_전체데이터!$AR573="C. 내부은폐형",DI_전체데이터!$AN573,NA())</f>
        <v>#N/A</v>
      </c>
      <c r="F572" s="80" t="e">
        <f>IF(DI_전체데이터!$AR573="C. 내부은폐형",DI_전체데이터!$Z573,NA())</f>
        <v>#N/A</v>
      </c>
      <c r="G572" s="80">
        <f>IF(DI_전체데이터!$AR573="D. 균형일치형",DI_전체데이터!$AN573,NA())</f>
        <v>0.21877837399178368</v>
      </c>
      <c r="H572" s="80">
        <f>IF(DI_전체데이터!$AR573="D. 균형일치형",DI_전체데이터!$Z573,NA())</f>
        <v>4</v>
      </c>
      <c r="I572" s="80" t="e">
        <f>IF(DI_전체데이터!$AR573="E. 총체적과소형",DI_전체데이터!$AN573,NA())</f>
        <v>#N/A</v>
      </c>
      <c r="J572" s="80" t="e">
        <f>IF(DI_전체데이터!$AR573="E. 총체적과소형",DI_전체데이터!$Z573,NA())</f>
        <v>#N/A</v>
      </c>
      <c r="K572" s="80" t="e">
        <f>IF(DI_전체데이터!$AR573="F. ESG미성숙",DI_전체데이터!$AN573,NA())</f>
        <v>#N/A</v>
      </c>
      <c r="L572" s="80" t="e">
        <f>IF(DI_전체데이터!$AR573="F. ESG미성숙",DI_전체데이터!$Z573,NA())</f>
        <v>#N/A</v>
      </c>
    </row>
    <row r="573" spans="1:12" x14ac:dyDescent="0.3">
      <c r="A573" s="80">
        <f>IF(DI_전체데이터!$AR574="A. 총체적과장형",DI_전체데이터!$AN574,NA())</f>
        <v>-0.55189421266629313</v>
      </c>
      <c r="B573" s="80">
        <f>IF(DI_전체데이터!$AR574="A. 총체적과장형",DI_전체데이터!$Z574,NA())</f>
        <v>3.5</v>
      </c>
      <c r="C573" s="80" t="e">
        <f>IF(DI_전체데이터!$AR574="B. 외부미화형",DI_전체데이터!$AN574,NA())</f>
        <v>#N/A</v>
      </c>
      <c r="D573" s="80" t="e">
        <f>IF(DI_전체데이터!$AR574="B. 외부미화형",DI_전체데이터!$Z574,NA())</f>
        <v>#N/A</v>
      </c>
      <c r="E573" s="80" t="e">
        <f>IF(DI_전체데이터!$AR574="C. 내부은폐형",DI_전체데이터!$AN574,NA())</f>
        <v>#N/A</v>
      </c>
      <c r="F573" s="80" t="e">
        <f>IF(DI_전체데이터!$AR574="C. 내부은폐형",DI_전체데이터!$Z574,NA())</f>
        <v>#N/A</v>
      </c>
      <c r="G573" s="80" t="e">
        <f>IF(DI_전체데이터!$AR574="D. 균형일치형",DI_전체데이터!$AN574,NA())</f>
        <v>#N/A</v>
      </c>
      <c r="H573" s="80" t="e">
        <f>IF(DI_전체데이터!$AR574="D. 균형일치형",DI_전체데이터!$Z574,NA())</f>
        <v>#N/A</v>
      </c>
      <c r="I573" s="80" t="e">
        <f>IF(DI_전체데이터!$AR574="E. 총체적과소형",DI_전체데이터!$AN574,NA())</f>
        <v>#N/A</v>
      </c>
      <c r="J573" s="80" t="e">
        <f>IF(DI_전체데이터!$AR574="E. 총체적과소형",DI_전체데이터!$Z574,NA())</f>
        <v>#N/A</v>
      </c>
      <c r="K573" s="80" t="e">
        <f>IF(DI_전체데이터!$AR574="F. ESG미성숙",DI_전체데이터!$AN574,NA())</f>
        <v>#N/A</v>
      </c>
      <c r="L573" s="80" t="e">
        <f>IF(DI_전체데이터!$AR574="F. ESG미성숙",DI_전체데이터!$Z574,NA())</f>
        <v>#N/A</v>
      </c>
    </row>
    <row r="574" spans="1:12" x14ac:dyDescent="0.3">
      <c r="A574" s="80">
        <f>IF(DI_전체데이터!$AR575="A. 총체적과장형",DI_전체데이터!$AN575,NA())</f>
        <v>-1.6958804255018303</v>
      </c>
      <c r="B574" s="80">
        <f>IF(DI_전체데이터!$AR575="A. 총체적과장형",DI_전체데이터!$Z575,NA())</f>
        <v>3.5</v>
      </c>
      <c r="C574" s="80" t="e">
        <f>IF(DI_전체데이터!$AR575="B. 외부미화형",DI_전체데이터!$AN575,NA())</f>
        <v>#N/A</v>
      </c>
      <c r="D574" s="80" t="e">
        <f>IF(DI_전체데이터!$AR575="B. 외부미화형",DI_전체데이터!$Z575,NA())</f>
        <v>#N/A</v>
      </c>
      <c r="E574" s="80" t="e">
        <f>IF(DI_전체데이터!$AR575="C. 내부은폐형",DI_전체데이터!$AN575,NA())</f>
        <v>#N/A</v>
      </c>
      <c r="F574" s="80" t="e">
        <f>IF(DI_전체데이터!$AR575="C. 내부은폐형",DI_전체데이터!$Z575,NA())</f>
        <v>#N/A</v>
      </c>
      <c r="G574" s="80" t="e">
        <f>IF(DI_전체데이터!$AR575="D. 균형일치형",DI_전체데이터!$AN575,NA())</f>
        <v>#N/A</v>
      </c>
      <c r="H574" s="80" t="e">
        <f>IF(DI_전체데이터!$AR575="D. 균형일치형",DI_전체데이터!$Z575,NA())</f>
        <v>#N/A</v>
      </c>
      <c r="I574" s="80" t="e">
        <f>IF(DI_전체데이터!$AR575="E. 총체적과소형",DI_전체데이터!$AN575,NA())</f>
        <v>#N/A</v>
      </c>
      <c r="J574" s="80" t="e">
        <f>IF(DI_전체데이터!$AR575="E. 총체적과소형",DI_전체데이터!$Z575,NA())</f>
        <v>#N/A</v>
      </c>
      <c r="K574" s="80" t="e">
        <f>IF(DI_전체데이터!$AR575="F. ESG미성숙",DI_전체데이터!$AN575,NA())</f>
        <v>#N/A</v>
      </c>
      <c r="L574" s="80" t="e">
        <f>IF(DI_전체데이터!$AR575="F. ESG미성숙",DI_전체데이터!$Z575,NA())</f>
        <v>#N/A</v>
      </c>
    </row>
    <row r="575" spans="1:12" x14ac:dyDescent="0.3">
      <c r="A575" s="80">
        <f>IF(DI_전체데이터!$AR576="A. 총체적과장형",DI_전체데이터!$AN576,NA())</f>
        <v>-2.9803347365986244</v>
      </c>
      <c r="B575" s="80">
        <f>IF(DI_전체데이터!$AR576="A. 총체적과장형",DI_전체데이터!$Z576,NA())</f>
        <v>2.666666666666667</v>
      </c>
      <c r="C575" s="80" t="e">
        <f>IF(DI_전체데이터!$AR576="B. 외부미화형",DI_전체데이터!$AN576,NA())</f>
        <v>#N/A</v>
      </c>
      <c r="D575" s="80" t="e">
        <f>IF(DI_전체데이터!$AR576="B. 외부미화형",DI_전체데이터!$Z576,NA())</f>
        <v>#N/A</v>
      </c>
      <c r="E575" s="80" t="e">
        <f>IF(DI_전체데이터!$AR576="C. 내부은폐형",DI_전체데이터!$AN576,NA())</f>
        <v>#N/A</v>
      </c>
      <c r="F575" s="80" t="e">
        <f>IF(DI_전체데이터!$AR576="C. 내부은폐형",DI_전체데이터!$Z576,NA())</f>
        <v>#N/A</v>
      </c>
      <c r="G575" s="80" t="e">
        <f>IF(DI_전체데이터!$AR576="D. 균형일치형",DI_전체데이터!$AN576,NA())</f>
        <v>#N/A</v>
      </c>
      <c r="H575" s="80" t="e">
        <f>IF(DI_전체데이터!$AR576="D. 균형일치형",DI_전체데이터!$Z576,NA())</f>
        <v>#N/A</v>
      </c>
      <c r="I575" s="80" t="e">
        <f>IF(DI_전체데이터!$AR576="E. 총체적과소형",DI_전체데이터!$AN576,NA())</f>
        <v>#N/A</v>
      </c>
      <c r="J575" s="80" t="e">
        <f>IF(DI_전체데이터!$AR576="E. 총체적과소형",DI_전체데이터!$Z576,NA())</f>
        <v>#N/A</v>
      </c>
      <c r="K575" s="80" t="e">
        <f>IF(DI_전체데이터!$AR576="F. ESG미성숙",DI_전체데이터!$AN576,NA())</f>
        <v>#N/A</v>
      </c>
      <c r="L575" s="80" t="e">
        <f>IF(DI_전체데이터!$AR576="F. ESG미성숙",DI_전체데이터!$Z576,NA())</f>
        <v>#N/A</v>
      </c>
    </row>
    <row r="576" spans="1:12" x14ac:dyDescent="0.3">
      <c r="A576" s="80">
        <f>IF(DI_전체데이터!$AR577="A. 총체적과장형",DI_전체데이터!$AN577,NA())</f>
        <v>-7.0905885321083684</v>
      </c>
      <c r="B576" s="80">
        <f>IF(DI_전체데이터!$AR577="A. 총체적과장형",DI_전체데이터!$Z577,NA())</f>
        <v>0</v>
      </c>
      <c r="C576" s="80" t="e">
        <f>IF(DI_전체데이터!$AR577="B. 외부미화형",DI_전체데이터!$AN577,NA())</f>
        <v>#N/A</v>
      </c>
      <c r="D576" s="80" t="e">
        <f>IF(DI_전체데이터!$AR577="B. 외부미화형",DI_전체데이터!$Z577,NA())</f>
        <v>#N/A</v>
      </c>
      <c r="E576" s="80" t="e">
        <f>IF(DI_전체데이터!$AR577="C. 내부은폐형",DI_전체데이터!$AN577,NA())</f>
        <v>#N/A</v>
      </c>
      <c r="F576" s="80" t="e">
        <f>IF(DI_전체데이터!$AR577="C. 내부은폐형",DI_전체데이터!$Z577,NA())</f>
        <v>#N/A</v>
      </c>
      <c r="G576" s="80" t="e">
        <f>IF(DI_전체데이터!$AR577="D. 균형일치형",DI_전체데이터!$AN577,NA())</f>
        <v>#N/A</v>
      </c>
      <c r="H576" s="80" t="e">
        <f>IF(DI_전체데이터!$AR577="D. 균형일치형",DI_전체데이터!$Z577,NA())</f>
        <v>#N/A</v>
      </c>
      <c r="I576" s="80" t="e">
        <f>IF(DI_전체데이터!$AR577="E. 총체적과소형",DI_전체데이터!$AN577,NA())</f>
        <v>#N/A</v>
      </c>
      <c r="J576" s="80" t="e">
        <f>IF(DI_전체데이터!$AR577="E. 총체적과소형",DI_전체데이터!$Z577,NA())</f>
        <v>#N/A</v>
      </c>
      <c r="K576" s="80" t="e">
        <f>IF(DI_전체데이터!$AR577="F. ESG미성숙",DI_전체데이터!$AN577,NA())</f>
        <v>#N/A</v>
      </c>
      <c r="L576" s="80" t="e">
        <f>IF(DI_전체데이터!$AR577="F. ESG미성숙",DI_전체데이터!$Z577,NA())</f>
        <v>#N/A</v>
      </c>
    </row>
    <row r="577" spans="1:12" x14ac:dyDescent="0.3">
      <c r="A577" s="80" t="e">
        <f>IF(DI_전체데이터!$AR578="A. 총체적과장형",DI_전체데이터!$AN578,NA())</f>
        <v>#N/A</v>
      </c>
      <c r="B577" s="80" t="e">
        <f>IF(DI_전체데이터!$AR578="A. 총체적과장형",DI_전체데이터!$Z578,NA())</f>
        <v>#N/A</v>
      </c>
      <c r="C577" s="80">
        <f>IF(DI_전체데이터!$AR578="B. 외부미화형",DI_전체데이터!$AN578,NA())</f>
        <v>0.61613733447240038</v>
      </c>
      <c r="D577" s="80">
        <f>IF(DI_전체데이터!$AR578="B. 외부미화형",DI_전체데이터!$Z578,NA())</f>
        <v>5</v>
      </c>
      <c r="E577" s="80" t="e">
        <f>IF(DI_전체데이터!$AR578="C. 내부은폐형",DI_전체데이터!$AN578,NA())</f>
        <v>#N/A</v>
      </c>
      <c r="F577" s="80" t="e">
        <f>IF(DI_전체데이터!$AR578="C. 내부은폐형",DI_전체데이터!$Z578,NA())</f>
        <v>#N/A</v>
      </c>
      <c r="G577" s="80" t="e">
        <f>IF(DI_전체데이터!$AR578="D. 균형일치형",DI_전체데이터!$AN578,NA())</f>
        <v>#N/A</v>
      </c>
      <c r="H577" s="80" t="e">
        <f>IF(DI_전체데이터!$AR578="D. 균형일치형",DI_전체데이터!$Z578,NA())</f>
        <v>#N/A</v>
      </c>
      <c r="I577" s="80" t="e">
        <f>IF(DI_전체데이터!$AR578="E. 총체적과소형",DI_전체데이터!$AN578,NA())</f>
        <v>#N/A</v>
      </c>
      <c r="J577" s="80" t="e">
        <f>IF(DI_전체데이터!$AR578="E. 총체적과소형",DI_전체데이터!$Z578,NA())</f>
        <v>#N/A</v>
      </c>
      <c r="K577" s="80" t="e">
        <f>IF(DI_전체데이터!$AR578="F. ESG미성숙",DI_전체데이터!$AN578,NA())</f>
        <v>#N/A</v>
      </c>
      <c r="L577" s="80" t="e">
        <f>IF(DI_전체데이터!$AR578="F. ESG미성숙",DI_전체데이터!$Z578,NA())</f>
        <v>#N/A</v>
      </c>
    </row>
    <row r="578" spans="1:12" x14ac:dyDescent="0.3">
      <c r="A578" s="80" t="e">
        <f>IF(DI_전체데이터!$AR579="A. 총체적과장형",DI_전체데이터!$AN579,NA())</f>
        <v>#N/A</v>
      </c>
      <c r="B578" s="80" t="e">
        <f>IF(DI_전체데이터!$AR579="A. 총체적과장형",DI_전체데이터!$Z579,NA())</f>
        <v>#N/A</v>
      </c>
      <c r="C578" s="80" t="e">
        <f>IF(DI_전체데이터!$AR579="B. 외부미화형",DI_전체데이터!$AN579,NA())</f>
        <v>#N/A</v>
      </c>
      <c r="D578" s="80" t="e">
        <f>IF(DI_전체데이터!$AR579="B. 외부미화형",DI_전체데이터!$Z579,NA())</f>
        <v>#N/A</v>
      </c>
      <c r="E578" s="80" t="e">
        <f>IF(DI_전체데이터!$AR579="C. 내부은폐형",DI_전체데이터!$AN579,NA())</f>
        <v>#N/A</v>
      </c>
      <c r="F578" s="80" t="e">
        <f>IF(DI_전체데이터!$AR579="C. 내부은폐형",DI_전체데이터!$Z579,NA())</f>
        <v>#N/A</v>
      </c>
      <c r="G578" s="80">
        <f>IF(DI_전체데이터!$AR579="D. 균형일치형",DI_전체데이터!$AN579,NA())</f>
        <v>4.2882407030999437E-2</v>
      </c>
      <c r="H578" s="80">
        <f>IF(DI_전체데이터!$AR579="D. 균형일치형",DI_전체데이터!$Z579,NA())</f>
        <v>3.6</v>
      </c>
      <c r="I578" s="80" t="e">
        <f>IF(DI_전체데이터!$AR579="E. 총체적과소형",DI_전체데이터!$AN579,NA())</f>
        <v>#N/A</v>
      </c>
      <c r="J578" s="80" t="e">
        <f>IF(DI_전체데이터!$AR579="E. 총체적과소형",DI_전체데이터!$Z579,NA())</f>
        <v>#N/A</v>
      </c>
      <c r="K578" s="80" t="e">
        <f>IF(DI_전체데이터!$AR579="F. ESG미성숙",DI_전체데이터!$AN579,NA())</f>
        <v>#N/A</v>
      </c>
      <c r="L578" s="80" t="e">
        <f>IF(DI_전체데이터!$AR579="F. ESG미성숙",DI_전체데이터!$Z579,NA())</f>
        <v>#N/A</v>
      </c>
    </row>
    <row r="579" spans="1:12" x14ac:dyDescent="0.3">
      <c r="A579" s="80" t="e">
        <f>IF(DI_전체데이터!$AR580="A. 총체적과장형",DI_전체데이터!$AN580,NA())</f>
        <v>#N/A</v>
      </c>
      <c r="B579" s="80" t="e">
        <f>IF(DI_전체데이터!$AR580="A. 총체적과장형",DI_전체데이터!$Z580,NA())</f>
        <v>#N/A</v>
      </c>
      <c r="C579" s="80" t="e">
        <f>IF(DI_전체데이터!$AR580="B. 외부미화형",DI_전체데이터!$AN580,NA())</f>
        <v>#N/A</v>
      </c>
      <c r="D579" s="80" t="e">
        <f>IF(DI_전체데이터!$AR580="B. 외부미화형",DI_전체데이터!$Z580,NA())</f>
        <v>#N/A</v>
      </c>
      <c r="E579" s="80">
        <f>IF(DI_전체데이터!$AR580="C. 내부은폐형",DI_전체데이터!$AN580,NA())</f>
        <v>-1.1817138046553506</v>
      </c>
      <c r="F579" s="80">
        <f>IF(DI_전체데이터!$AR580="C. 내부은폐형",DI_전체데이터!$Z580,NA())</f>
        <v>2.9047619047619051</v>
      </c>
      <c r="G579" s="80" t="e">
        <f>IF(DI_전체데이터!$AR580="D. 균형일치형",DI_전체데이터!$AN580,NA())</f>
        <v>#N/A</v>
      </c>
      <c r="H579" s="80" t="e">
        <f>IF(DI_전체데이터!$AR580="D. 균형일치형",DI_전체데이터!$Z580,NA())</f>
        <v>#N/A</v>
      </c>
      <c r="I579" s="80" t="e">
        <f>IF(DI_전체데이터!$AR580="E. 총체적과소형",DI_전체데이터!$AN580,NA())</f>
        <v>#N/A</v>
      </c>
      <c r="J579" s="80" t="e">
        <f>IF(DI_전체데이터!$AR580="E. 총체적과소형",DI_전체데이터!$Z580,NA())</f>
        <v>#N/A</v>
      </c>
      <c r="K579" s="80" t="e">
        <f>IF(DI_전체데이터!$AR580="F. ESG미성숙",DI_전체데이터!$AN580,NA())</f>
        <v>#N/A</v>
      </c>
      <c r="L579" s="80" t="e">
        <f>IF(DI_전체데이터!$AR580="F. ESG미성숙",DI_전체데이터!$Z580,NA())</f>
        <v>#N/A</v>
      </c>
    </row>
    <row r="580" spans="1:12" x14ac:dyDescent="0.3">
      <c r="A580" s="80">
        <f>IF(DI_전체데이터!$AR581="A. 총체적과장형",DI_전체데이터!$AN581,NA())</f>
        <v>-0.45351369123040486</v>
      </c>
      <c r="B580" s="80">
        <f>IF(DI_전체데이터!$AR581="A. 총체적과장형",DI_전체데이터!$Z581,NA())</f>
        <v>3.3181818181818179</v>
      </c>
      <c r="C580" s="80" t="e">
        <f>IF(DI_전체데이터!$AR581="B. 외부미화형",DI_전체데이터!$AN581,NA())</f>
        <v>#N/A</v>
      </c>
      <c r="D580" s="80" t="e">
        <f>IF(DI_전체데이터!$AR581="B. 외부미화형",DI_전체데이터!$Z581,NA())</f>
        <v>#N/A</v>
      </c>
      <c r="E580" s="80" t="e">
        <f>IF(DI_전체데이터!$AR581="C. 내부은폐형",DI_전체데이터!$AN581,NA())</f>
        <v>#N/A</v>
      </c>
      <c r="F580" s="80" t="e">
        <f>IF(DI_전체데이터!$AR581="C. 내부은폐형",DI_전체데이터!$Z581,NA())</f>
        <v>#N/A</v>
      </c>
      <c r="G580" s="80" t="e">
        <f>IF(DI_전체데이터!$AR581="D. 균형일치형",DI_전체데이터!$AN581,NA())</f>
        <v>#N/A</v>
      </c>
      <c r="H580" s="80" t="e">
        <f>IF(DI_전체데이터!$AR581="D. 균형일치형",DI_전체데이터!$Z581,NA())</f>
        <v>#N/A</v>
      </c>
      <c r="I580" s="80" t="e">
        <f>IF(DI_전체데이터!$AR581="E. 총체적과소형",DI_전체데이터!$AN581,NA())</f>
        <v>#N/A</v>
      </c>
      <c r="J580" s="80" t="e">
        <f>IF(DI_전체데이터!$AR581="E. 총체적과소형",DI_전체데이터!$Z581,NA())</f>
        <v>#N/A</v>
      </c>
      <c r="K580" s="80" t="e">
        <f>IF(DI_전체데이터!$AR581="F. ESG미성숙",DI_전체데이터!$AN581,NA())</f>
        <v>#N/A</v>
      </c>
      <c r="L580" s="80" t="e">
        <f>IF(DI_전체데이터!$AR581="F. ESG미성숙",DI_전체데이터!$Z581,NA())</f>
        <v>#N/A</v>
      </c>
    </row>
    <row r="581" spans="1:12" x14ac:dyDescent="0.3">
      <c r="A581" s="80" t="e">
        <f>IF(DI_전체데이터!$AR582="A. 총체적과장형",DI_전체데이터!$AN582,NA())</f>
        <v>#N/A</v>
      </c>
      <c r="B581" s="80" t="e">
        <f>IF(DI_전체데이터!$AR582="A. 총체적과장형",DI_전체데이터!$Z582,NA())</f>
        <v>#N/A</v>
      </c>
      <c r="C581" s="80" t="e">
        <f>IF(DI_전체데이터!$AR582="B. 외부미화형",DI_전체데이터!$AN582,NA())</f>
        <v>#N/A</v>
      </c>
      <c r="D581" s="80" t="e">
        <f>IF(DI_전체데이터!$AR582="B. 외부미화형",DI_전체데이터!$Z582,NA())</f>
        <v>#N/A</v>
      </c>
      <c r="E581" s="80" t="e">
        <f>IF(DI_전체데이터!$AR582="C. 내부은폐형",DI_전체데이터!$AN582,NA())</f>
        <v>#N/A</v>
      </c>
      <c r="F581" s="80" t="e">
        <f>IF(DI_전체데이터!$AR582="C. 내부은폐형",DI_전체데이터!$Z582,NA())</f>
        <v>#N/A</v>
      </c>
      <c r="G581" s="80">
        <f>IF(DI_전체데이터!$AR582="D. 균형일치형",DI_전체데이터!$AN582,NA())</f>
        <v>-0.57360952145493749</v>
      </c>
      <c r="H581" s="80">
        <f>IF(DI_전체데이터!$AR582="D. 균형일치형",DI_전체데이터!$Z582,NA())</f>
        <v>3.25</v>
      </c>
      <c r="I581" s="80" t="e">
        <f>IF(DI_전체데이터!$AR582="E. 총체적과소형",DI_전체데이터!$AN582,NA())</f>
        <v>#N/A</v>
      </c>
      <c r="J581" s="80" t="e">
        <f>IF(DI_전체데이터!$AR582="E. 총체적과소형",DI_전체데이터!$Z582,NA())</f>
        <v>#N/A</v>
      </c>
      <c r="K581" s="80" t="e">
        <f>IF(DI_전체데이터!$AR582="F. ESG미성숙",DI_전체데이터!$AN582,NA())</f>
        <v>#N/A</v>
      </c>
      <c r="L581" s="80" t="e">
        <f>IF(DI_전체데이터!$AR582="F. ESG미성숙",DI_전체데이터!$Z582,NA())</f>
        <v>#N/A</v>
      </c>
    </row>
    <row r="582" spans="1:12" x14ac:dyDescent="0.3">
      <c r="A582" s="80" t="e">
        <f>IF(DI_전체데이터!$AR583="A. 총체적과장형",DI_전체데이터!$AN583,NA())</f>
        <v>#N/A</v>
      </c>
      <c r="B582" s="80" t="e">
        <f>IF(DI_전체데이터!$AR583="A. 총체적과장형",DI_전체데이터!$Z583,NA())</f>
        <v>#N/A</v>
      </c>
      <c r="C582" s="80" t="e">
        <f>IF(DI_전체데이터!$AR583="B. 외부미화형",DI_전체데이터!$AN583,NA())</f>
        <v>#N/A</v>
      </c>
      <c r="D582" s="80" t="e">
        <f>IF(DI_전체데이터!$AR583="B. 외부미화형",DI_전체데이터!$Z583,NA())</f>
        <v>#N/A</v>
      </c>
      <c r="E582" s="80" t="e">
        <f>IF(DI_전체데이터!$AR583="C. 내부은폐형",DI_전체데이터!$AN583,NA())</f>
        <v>#N/A</v>
      </c>
      <c r="F582" s="80" t="e">
        <f>IF(DI_전체데이터!$AR583="C. 내부은폐형",DI_전체데이터!$Z583,NA())</f>
        <v>#N/A</v>
      </c>
      <c r="G582" s="80">
        <f>IF(DI_전체데이터!$AR583="D. 균형일치형",DI_전체데이터!$AN583,NA())</f>
        <v>-1.0014278650223529E-2</v>
      </c>
      <c r="H582" s="80">
        <f>IF(DI_전체데이터!$AR583="D. 균형일치형",DI_전체데이터!$Z583,NA())</f>
        <v>3.6875</v>
      </c>
      <c r="I582" s="80" t="e">
        <f>IF(DI_전체데이터!$AR583="E. 총체적과소형",DI_전체데이터!$AN583,NA())</f>
        <v>#N/A</v>
      </c>
      <c r="J582" s="80" t="e">
        <f>IF(DI_전체데이터!$AR583="E. 총체적과소형",DI_전체데이터!$Z583,NA())</f>
        <v>#N/A</v>
      </c>
      <c r="K582" s="80" t="e">
        <f>IF(DI_전체데이터!$AR583="F. ESG미성숙",DI_전체데이터!$AN583,NA())</f>
        <v>#N/A</v>
      </c>
      <c r="L582" s="80" t="e">
        <f>IF(DI_전체데이터!$AR583="F. ESG미성숙",DI_전체데이터!$Z583,NA())</f>
        <v>#N/A</v>
      </c>
    </row>
    <row r="583" spans="1:12" x14ac:dyDescent="0.3">
      <c r="A583" s="80" t="e">
        <f>IF(DI_전체데이터!$AR584="A. 총체적과장형",DI_전체데이터!$AN584,NA())</f>
        <v>#N/A</v>
      </c>
      <c r="B583" s="80" t="e">
        <f>IF(DI_전체데이터!$AR584="A. 총체적과장형",DI_전체데이터!$Z584,NA())</f>
        <v>#N/A</v>
      </c>
      <c r="C583" s="80" t="e">
        <f>IF(DI_전체데이터!$AR584="B. 외부미화형",DI_전체데이터!$AN584,NA())</f>
        <v>#N/A</v>
      </c>
      <c r="D583" s="80" t="e">
        <f>IF(DI_전체데이터!$AR584="B. 외부미화형",DI_전체데이터!$Z584,NA())</f>
        <v>#N/A</v>
      </c>
      <c r="E583" s="80" t="e">
        <f>IF(DI_전체데이터!$AR584="C. 내부은폐형",DI_전체데이터!$AN584,NA())</f>
        <v>#N/A</v>
      </c>
      <c r="F583" s="80" t="e">
        <f>IF(DI_전체데이터!$AR584="C. 내부은폐형",DI_전체데이터!$Z584,NA())</f>
        <v>#N/A</v>
      </c>
      <c r="G583" s="80">
        <f>IF(DI_전체데이터!$AR584="D. 균형일치형",DI_전체데이터!$AN584,NA())</f>
        <v>0.11768762082186301</v>
      </c>
      <c r="H583" s="80">
        <f>IF(DI_전체데이터!$AR584="D. 균형일치형",DI_전체데이터!$Z584,NA())</f>
        <v>3.76</v>
      </c>
      <c r="I583" s="80" t="e">
        <f>IF(DI_전체데이터!$AR584="E. 총체적과소형",DI_전체데이터!$AN584,NA())</f>
        <v>#N/A</v>
      </c>
      <c r="J583" s="80" t="e">
        <f>IF(DI_전체데이터!$AR584="E. 총체적과소형",DI_전체데이터!$Z584,NA())</f>
        <v>#N/A</v>
      </c>
      <c r="K583" s="80" t="e">
        <f>IF(DI_전체데이터!$AR584="F. ESG미성숙",DI_전체데이터!$AN584,NA())</f>
        <v>#N/A</v>
      </c>
      <c r="L583" s="80" t="e">
        <f>IF(DI_전체데이터!$AR584="F. ESG미성숙",DI_전체데이터!$Z584,NA())</f>
        <v>#N/A</v>
      </c>
    </row>
    <row r="584" spans="1:12" x14ac:dyDescent="0.3">
      <c r="A584" s="80" t="e">
        <f>IF(DI_전체데이터!$AR585="A. 총체적과장형",DI_전체데이터!$AN585,NA())</f>
        <v>#N/A</v>
      </c>
      <c r="B584" s="80" t="e">
        <f>IF(DI_전체데이터!$AR585="A. 총체적과장형",DI_전체데이터!$Z585,NA())</f>
        <v>#N/A</v>
      </c>
      <c r="C584" s="80" t="e">
        <f>IF(DI_전체데이터!$AR585="B. 외부미화형",DI_전체데이터!$AN585,NA())</f>
        <v>#N/A</v>
      </c>
      <c r="D584" s="80" t="e">
        <f>IF(DI_전체데이터!$AR585="B. 외부미화형",DI_전체데이터!$Z585,NA())</f>
        <v>#N/A</v>
      </c>
      <c r="E584" s="80">
        <f>IF(DI_전체데이터!$AR585="C. 내부은폐형",DI_전체데이터!$AN585,NA())</f>
        <v>-1.2209805667475992</v>
      </c>
      <c r="F584" s="80">
        <f>IF(DI_전체데이터!$AR585="C. 내부은폐형",DI_전체데이터!$Z585,NA())</f>
        <v>3</v>
      </c>
      <c r="G584" s="80" t="e">
        <f>IF(DI_전체데이터!$AR585="D. 균형일치형",DI_전체데이터!$AN585,NA())</f>
        <v>#N/A</v>
      </c>
      <c r="H584" s="80" t="e">
        <f>IF(DI_전체데이터!$AR585="D. 균형일치형",DI_전체데이터!$Z585,NA())</f>
        <v>#N/A</v>
      </c>
      <c r="I584" s="80" t="e">
        <f>IF(DI_전체데이터!$AR585="E. 총체적과소형",DI_전체데이터!$AN585,NA())</f>
        <v>#N/A</v>
      </c>
      <c r="J584" s="80" t="e">
        <f>IF(DI_전체데이터!$AR585="E. 총체적과소형",DI_전체데이터!$Z585,NA())</f>
        <v>#N/A</v>
      </c>
      <c r="K584" s="80" t="e">
        <f>IF(DI_전체데이터!$AR585="F. ESG미성숙",DI_전체데이터!$AN585,NA())</f>
        <v>#N/A</v>
      </c>
      <c r="L584" s="80" t="e">
        <f>IF(DI_전체데이터!$AR585="F. ESG미성숙",DI_전체데이터!$Z585,NA())</f>
        <v>#N/A</v>
      </c>
    </row>
    <row r="585" spans="1:12" x14ac:dyDescent="0.3">
      <c r="A585" s="80" t="e">
        <f>IF(DI_전체데이터!$AR586="A. 총체적과장형",DI_전체데이터!$AN586,NA())</f>
        <v>#N/A</v>
      </c>
      <c r="B585" s="80" t="e">
        <f>IF(DI_전체데이터!$AR586="A. 총체적과장형",DI_전체데이터!$Z586,NA())</f>
        <v>#N/A</v>
      </c>
      <c r="C585" s="80">
        <f>IF(DI_전체데이터!$AR586="B. 외부미화형",DI_전체데이터!$AN586,NA())</f>
        <v>1.4211276981921297</v>
      </c>
      <c r="D585" s="80">
        <f>IF(DI_전체데이터!$AR586="B. 외부미화형",DI_전체데이터!$Z586,NA())</f>
        <v>4.5</v>
      </c>
      <c r="E585" s="80" t="e">
        <f>IF(DI_전체데이터!$AR586="C. 내부은폐형",DI_전체데이터!$AN586,NA())</f>
        <v>#N/A</v>
      </c>
      <c r="F585" s="80" t="e">
        <f>IF(DI_전체데이터!$AR586="C. 내부은폐형",DI_전체데이터!$Z586,NA())</f>
        <v>#N/A</v>
      </c>
      <c r="G585" s="80" t="e">
        <f>IF(DI_전체데이터!$AR586="D. 균형일치형",DI_전체데이터!$AN586,NA())</f>
        <v>#N/A</v>
      </c>
      <c r="H585" s="80" t="e">
        <f>IF(DI_전체데이터!$AR586="D. 균형일치형",DI_전체데이터!$Z586,NA())</f>
        <v>#N/A</v>
      </c>
      <c r="I585" s="80" t="e">
        <f>IF(DI_전체데이터!$AR586="E. 총체적과소형",DI_전체데이터!$AN586,NA())</f>
        <v>#N/A</v>
      </c>
      <c r="J585" s="80" t="e">
        <f>IF(DI_전체데이터!$AR586="E. 총체적과소형",DI_전체데이터!$Z586,NA())</f>
        <v>#N/A</v>
      </c>
      <c r="K585" s="80" t="e">
        <f>IF(DI_전체데이터!$AR586="F. ESG미성숙",DI_전체데이터!$AN586,NA())</f>
        <v>#N/A</v>
      </c>
      <c r="L585" s="80" t="e">
        <f>IF(DI_전체데이터!$AR586="F. ESG미성숙",DI_전체데이터!$Z586,NA())</f>
        <v>#N/A</v>
      </c>
    </row>
    <row r="586" spans="1:12" x14ac:dyDescent="0.3">
      <c r="A586" s="80">
        <f>IF(DI_전체데이터!$AR587="A. 총체적과장형",DI_전체데이터!$AN587,NA())</f>
        <v>-0.89227591290483754</v>
      </c>
      <c r="B586" s="80">
        <f>IF(DI_전체데이터!$AR587="A. 총체적과장형",DI_전체데이터!$Z587,NA())</f>
        <v>2.5</v>
      </c>
      <c r="C586" s="80" t="e">
        <f>IF(DI_전체데이터!$AR587="B. 외부미화형",DI_전체데이터!$AN587,NA())</f>
        <v>#N/A</v>
      </c>
      <c r="D586" s="80" t="e">
        <f>IF(DI_전체데이터!$AR587="B. 외부미화형",DI_전체데이터!$Z587,NA())</f>
        <v>#N/A</v>
      </c>
      <c r="E586" s="80" t="e">
        <f>IF(DI_전체데이터!$AR587="C. 내부은폐형",DI_전체데이터!$AN587,NA())</f>
        <v>#N/A</v>
      </c>
      <c r="F586" s="80" t="e">
        <f>IF(DI_전체데이터!$AR587="C. 내부은폐형",DI_전체데이터!$Z587,NA())</f>
        <v>#N/A</v>
      </c>
      <c r="G586" s="80" t="e">
        <f>IF(DI_전체데이터!$AR587="D. 균형일치형",DI_전체데이터!$AN587,NA())</f>
        <v>#N/A</v>
      </c>
      <c r="H586" s="80" t="e">
        <f>IF(DI_전체데이터!$AR587="D. 균형일치형",DI_전체데이터!$Z587,NA())</f>
        <v>#N/A</v>
      </c>
      <c r="I586" s="80" t="e">
        <f>IF(DI_전체데이터!$AR587="E. 총체적과소형",DI_전체데이터!$AN587,NA())</f>
        <v>#N/A</v>
      </c>
      <c r="J586" s="80" t="e">
        <f>IF(DI_전체데이터!$AR587="E. 총체적과소형",DI_전체데이터!$Z587,NA())</f>
        <v>#N/A</v>
      </c>
      <c r="K586" s="80" t="e">
        <f>IF(DI_전체데이터!$AR587="F. ESG미성숙",DI_전체데이터!$AN587,NA())</f>
        <v>#N/A</v>
      </c>
      <c r="L586" s="80" t="e">
        <f>IF(DI_전체데이터!$AR587="F. ESG미성숙",DI_전체데이터!$Z587,NA())</f>
        <v>#N/A</v>
      </c>
    </row>
    <row r="587" spans="1:12" x14ac:dyDescent="0.3">
      <c r="A587" s="80" t="e">
        <f>IF(DI_전체데이터!$AR588="A. 총체적과장형",DI_전체데이터!$AN588,NA())</f>
        <v>#N/A</v>
      </c>
      <c r="B587" s="80" t="e">
        <f>IF(DI_전체데이터!$AR588="A. 총체적과장형",DI_전체데이터!$Z588,NA())</f>
        <v>#N/A</v>
      </c>
      <c r="C587" s="80">
        <f>IF(DI_전체데이터!$AR588="B. 외부미화형",DI_전체데이터!$AN588,NA())</f>
        <v>0.69298904605899969</v>
      </c>
      <c r="D587" s="80">
        <f>IF(DI_전체데이터!$AR588="B. 외부미화형",DI_전체데이터!$Z588,NA())</f>
        <v>3.4</v>
      </c>
      <c r="E587" s="80" t="e">
        <f>IF(DI_전체데이터!$AR588="C. 내부은폐형",DI_전체데이터!$AN588,NA())</f>
        <v>#N/A</v>
      </c>
      <c r="F587" s="80" t="e">
        <f>IF(DI_전체데이터!$AR588="C. 내부은폐형",DI_전체데이터!$Z588,NA())</f>
        <v>#N/A</v>
      </c>
      <c r="G587" s="80" t="e">
        <f>IF(DI_전체데이터!$AR588="D. 균형일치형",DI_전체데이터!$AN588,NA())</f>
        <v>#N/A</v>
      </c>
      <c r="H587" s="80" t="e">
        <f>IF(DI_전체데이터!$AR588="D. 균형일치형",DI_전체데이터!$Z588,NA())</f>
        <v>#N/A</v>
      </c>
      <c r="I587" s="80" t="e">
        <f>IF(DI_전체데이터!$AR588="E. 총체적과소형",DI_전체데이터!$AN588,NA())</f>
        <v>#N/A</v>
      </c>
      <c r="J587" s="80" t="e">
        <f>IF(DI_전체데이터!$AR588="E. 총체적과소형",DI_전체데이터!$Z588,NA())</f>
        <v>#N/A</v>
      </c>
      <c r="K587" s="80" t="e">
        <f>IF(DI_전체데이터!$AR588="F. ESG미성숙",DI_전체데이터!$AN588,NA())</f>
        <v>#N/A</v>
      </c>
      <c r="L587" s="80" t="e">
        <f>IF(DI_전체데이터!$AR588="F. ESG미성숙",DI_전체데이터!$Z588,NA())</f>
        <v>#N/A</v>
      </c>
    </row>
    <row r="588" spans="1:12" x14ac:dyDescent="0.3">
      <c r="A588" s="80" t="e">
        <f>IF(DI_전체데이터!$AR589="A. 총체적과장형",DI_전체데이터!$AN589,NA())</f>
        <v>#N/A</v>
      </c>
      <c r="B588" s="80" t="e">
        <f>IF(DI_전체데이터!$AR589="A. 총체적과장형",DI_전체데이터!$Z589,NA())</f>
        <v>#N/A</v>
      </c>
      <c r="C588" s="80" t="e">
        <f>IF(DI_전체데이터!$AR589="B. 외부미화형",DI_전체데이터!$AN589,NA())</f>
        <v>#N/A</v>
      </c>
      <c r="D588" s="80" t="e">
        <f>IF(DI_전체데이터!$AR589="B. 외부미화형",DI_전체데이터!$Z589,NA())</f>
        <v>#N/A</v>
      </c>
      <c r="E588" s="80" t="e">
        <f>IF(DI_전체데이터!$AR589="C. 내부은폐형",DI_전체데이터!$AN589,NA())</f>
        <v>#N/A</v>
      </c>
      <c r="F588" s="80" t="e">
        <f>IF(DI_전체데이터!$AR589="C. 내부은폐형",DI_전체데이터!$Z589,NA())</f>
        <v>#N/A</v>
      </c>
      <c r="G588" s="80">
        <f>IF(DI_전체데이터!$AR589="D. 균형일치형",DI_전체데이터!$AN589,NA())</f>
        <v>1.1626971820482854</v>
      </c>
      <c r="H588" s="80">
        <f>IF(DI_전체데이터!$AR589="D. 균형일치형",DI_전체데이터!$Z589,NA())</f>
        <v>3.666666666666667</v>
      </c>
      <c r="I588" s="80" t="e">
        <f>IF(DI_전체데이터!$AR589="E. 총체적과소형",DI_전체데이터!$AN589,NA())</f>
        <v>#N/A</v>
      </c>
      <c r="J588" s="80" t="e">
        <f>IF(DI_전체데이터!$AR589="E. 총체적과소형",DI_전체데이터!$Z589,NA())</f>
        <v>#N/A</v>
      </c>
      <c r="K588" s="80" t="e">
        <f>IF(DI_전체데이터!$AR589="F. ESG미성숙",DI_전체데이터!$AN589,NA())</f>
        <v>#N/A</v>
      </c>
      <c r="L588" s="80" t="e">
        <f>IF(DI_전체데이터!$AR589="F. ESG미성숙",DI_전체데이터!$Z589,NA())</f>
        <v>#N/A</v>
      </c>
    </row>
    <row r="589" spans="1:12" x14ac:dyDescent="0.3">
      <c r="A589" s="80" t="e">
        <f>IF(DI_전체데이터!$AR590="A. 총체적과장형",DI_전체데이터!$AN590,NA())</f>
        <v>#N/A</v>
      </c>
      <c r="B589" s="80" t="e">
        <f>IF(DI_전체데이터!$AR590="A. 총체적과장형",DI_전체데이터!$Z590,NA())</f>
        <v>#N/A</v>
      </c>
      <c r="C589" s="80" t="e">
        <f>IF(DI_전체데이터!$AR590="B. 외부미화형",DI_전체데이터!$AN590,NA())</f>
        <v>#N/A</v>
      </c>
      <c r="D589" s="80" t="e">
        <f>IF(DI_전체데이터!$AR590="B. 외부미화형",DI_전체데이터!$Z590,NA())</f>
        <v>#N/A</v>
      </c>
      <c r="E589" s="80">
        <f>IF(DI_전체데이터!$AR590="C. 내부은폐형",DI_전체데이터!$AN590,NA())</f>
        <v>-0.89227591290483754</v>
      </c>
      <c r="F589" s="80">
        <f>IF(DI_전체데이터!$AR590="C. 내부은폐형",DI_전체데이터!$Z590,NA())</f>
        <v>2.5</v>
      </c>
      <c r="G589" s="80" t="e">
        <f>IF(DI_전체데이터!$AR590="D. 균형일치형",DI_전체데이터!$AN590,NA())</f>
        <v>#N/A</v>
      </c>
      <c r="H589" s="80" t="e">
        <f>IF(DI_전체데이터!$AR590="D. 균형일치형",DI_전체데이터!$Z590,NA())</f>
        <v>#N/A</v>
      </c>
      <c r="I589" s="80" t="e">
        <f>IF(DI_전체데이터!$AR590="E. 총체적과소형",DI_전체데이터!$AN590,NA())</f>
        <v>#N/A</v>
      </c>
      <c r="J589" s="80" t="e">
        <f>IF(DI_전체데이터!$AR590="E. 총체적과소형",DI_전체데이터!$Z590,NA())</f>
        <v>#N/A</v>
      </c>
      <c r="K589" s="80" t="e">
        <f>IF(DI_전체데이터!$AR590="F. ESG미성숙",DI_전체데이터!$AN590,NA())</f>
        <v>#N/A</v>
      </c>
      <c r="L589" s="80" t="e">
        <f>IF(DI_전체데이터!$AR590="F. ESG미성숙",DI_전체데이터!$Z590,NA())</f>
        <v>#N/A</v>
      </c>
    </row>
    <row r="590" spans="1:12" x14ac:dyDescent="0.3">
      <c r="A590" s="80" t="e">
        <f>IF(DI_전체데이터!$AR591="A. 총체적과장형",DI_전체데이터!$AN591,NA())</f>
        <v>#N/A</v>
      </c>
      <c r="B590" s="80" t="e">
        <f>IF(DI_전체데이터!$AR591="A. 총체적과장형",DI_전체데이터!$Z591,NA())</f>
        <v>#N/A</v>
      </c>
      <c r="C590" s="80" t="e">
        <f>IF(DI_전체데이터!$AR591="B. 외부미화형",DI_전체데이터!$AN591,NA())</f>
        <v>#N/A</v>
      </c>
      <c r="D590" s="80" t="e">
        <f>IF(DI_전체데이터!$AR591="B. 외부미화형",DI_전체데이터!$Z591,NA())</f>
        <v>#N/A</v>
      </c>
      <c r="E590" s="80" t="e">
        <f>IF(DI_전체데이터!$AR591="C. 내부은폐형",DI_전체데이터!$AN591,NA())</f>
        <v>#N/A</v>
      </c>
      <c r="F590" s="80" t="e">
        <f>IF(DI_전체데이터!$AR591="C. 내부은폐형",DI_전체데이터!$Z591,NA())</f>
        <v>#N/A</v>
      </c>
      <c r="G590" s="80">
        <f>IF(DI_전체데이터!$AR591="D. 균형일치형",DI_전체데이터!$AN591,NA())</f>
        <v>-1.6098373550794021</v>
      </c>
      <c r="H590" s="80">
        <f>IF(DI_전체데이터!$AR591="D. 균형일치형",DI_전체데이터!$Z591,NA())</f>
        <v>3.129032258064516</v>
      </c>
      <c r="I590" s="80" t="e">
        <f>IF(DI_전체데이터!$AR591="E. 총체적과소형",DI_전체데이터!$AN591,NA())</f>
        <v>#N/A</v>
      </c>
      <c r="J590" s="80" t="e">
        <f>IF(DI_전체데이터!$AR591="E. 총체적과소형",DI_전체데이터!$Z591,NA())</f>
        <v>#N/A</v>
      </c>
      <c r="K590" s="80" t="e">
        <f>IF(DI_전체데이터!$AR591="F. ESG미성숙",DI_전체데이터!$AN591,NA())</f>
        <v>#N/A</v>
      </c>
      <c r="L590" s="80" t="e">
        <f>IF(DI_전체데이터!$AR591="F. ESG미성숙",DI_전체데이터!$Z591,NA())</f>
        <v>#N/A</v>
      </c>
    </row>
    <row r="591" spans="1:12" x14ac:dyDescent="0.3">
      <c r="A591" s="80">
        <f>IF(DI_전체데이터!$AR592="A. 총체적과장형",DI_전체데이터!$AN592,NA())</f>
        <v>-0.42512323835167476</v>
      </c>
      <c r="B591" s="80">
        <f>IF(DI_전체데이터!$AR592="A. 총체적과장형",DI_전체데이터!$Z592,NA())</f>
        <v>3.3611111111111112</v>
      </c>
      <c r="C591" s="80" t="e">
        <f>IF(DI_전체데이터!$AR592="B. 외부미화형",DI_전체데이터!$AN592,NA())</f>
        <v>#N/A</v>
      </c>
      <c r="D591" s="80" t="e">
        <f>IF(DI_전체데이터!$AR592="B. 외부미화형",DI_전체데이터!$Z592,NA())</f>
        <v>#N/A</v>
      </c>
      <c r="E591" s="80" t="e">
        <f>IF(DI_전체데이터!$AR592="C. 내부은폐형",DI_전체데이터!$AN592,NA())</f>
        <v>#N/A</v>
      </c>
      <c r="F591" s="80" t="e">
        <f>IF(DI_전체데이터!$AR592="C. 내부은폐형",DI_전체데이터!$Z592,NA())</f>
        <v>#N/A</v>
      </c>
      <c r="G591" s="80" t="e">
        <f>IF(DI_전체데이터!$AR592="D. 균형일치형",DI_전체데이터!$AN592,NA())</f>
        <v>#N/A</v>
      </c>
      <c r="H591" s="80" t="e">
        <f>IF(DI_전체데이터!$AR592="D. 균형일치형",DI_전체데이터!$Z592,NA())</f>
        <v>#N/A</v>
      </c>
      <c r="I591" s="80" t="e">
        <f>IF(DI_전체데이터!$AR592="E. 총체적과소형",DI_전체데이터!$AN592,NA())</f>
        <v>#N/A</v>
      </c>
      <c r="J591" s="80" t="e">
        <f>IF(DI_전체데이터!$AR592="E. 총체적과소형",DI_전체데이터!$Z592,NA())</f>
        <v>#N/A</v>
      </c>
      <c r="K591" s="80" t="e">
        <f>IF(DI_전체데이터!$AR592="F. ESG미성숙",DI_전체데이터!$AN592,NA())</f>
        <v>#N/A</v>
      </c>
      <c r="L591" s="80" t="e">
        <f>IF(DI_전체데이터!$AR592="F. ESG미성숙",DI_전체데이터!$Z592,NA())</f>
        <v>#N/A</v>
      </c>
    </row>
    <row r="592" spans="1:12" x14ac:dyDescent="0.3">
      <c r="A592" s="80" t="e">
        <f>IF(DI_전체데이터!$AR593="A. 총체적과장형",DI_전체데이터!$AN593,NA())</f>
        <v>#N/A</v>
      </c>
      <c r="B592" s="80" t="e">
        <f>IF(DI_전체데이터!$AR593="A. 총체적과장형",DI_전체데이터!$Z593,NA())</f>
        <v>#N/A</v>
      </c>
      <c r="C592" s="80" t="e">
        <f>IF(DI_전체데이터!$AR593="B. 외부미화형",DI_전체데이터!$AN593,NA())</f>
        <v>#N/A</v>
      </c>
      <c r="D592" s="80" t="e">
        <f>IF(DI_전체데이터!$AR593="B. 외부미화형",DI_전체데이터!$Z593,NA())</f>
        <v>#N/A</v>
      </c>
      <c r="E592" s="80" t="e">
        <f>IF(DI_전체데이터!$AR593="C. 내부은폐형",DI_전체데이터!$AN593,NA())</f>
        <v>#N/A</v>
      </c>
      <c r="F592" s="80" t="e">
        <f>IF(DI_전체데이터!$AR593="C. 내부은폐형",DI_전체데이터!$Z593,NA())</f>
        <v>#N/A</v>
      </c>
      <c r="G592" s="80">
        <f>IF(DI_전체데이터!$AR593="D. 균형일치형",DI_전체데이터!$AN593,NA())</f>
        <v>0.10156158132981685</v>
      </c>
      <c r="H592" s="80">
        <f>IF(DI_전체데이터!$AR593="D. 균형일치형",DI_전체데이터!$Z593,NA())</f>
        <v>3.464285714285714</v>
      </c>
      <c r="I592" s="80" t="e">
        <f>IF(DI_전체데이터!$AR593="E. 총체적과소형",DI_전체데이터!$AN593,NA())</f>
        <v>#N/A</v>
      </c>
      <c r="J592" s="80" t="e">
        <f>IF(DI_전체데이터!$AR593="E. 총체적과소형",DI_전체데이터!$Z593,NA())</f>
        <v>#N/A</v>
      </c>
      <c r="K592" s="80" t="e">
        <f>IF(DI_전체데이터!$AR593="F. ESG미성숙",DI_전체데이터!$AN593,NA())</f>
        <v>#N/A</v>
      </c>
      <c r="L592" s="80" t="e">
        <f>IF(DI_전체데이터!$AR593="F. ESG미성숙",DI_전체데이터!$Z593,NA())</f>
        <v>#N/A</v>
      </c>
    </row>
    <row r="593" spans="1:12" x14ac:dyDescent="0.3">
      <c r="A593" s="80" t="e">
        <f>IF(DI_전체데이터!$AR594="A. 총체적과장형",DI_전체데이터!$AN594,NA())</f>
        <v>#N/A</v>
      </c>
      <c r="B593" s="80" t="e">
        <f>IF(DI_전체데이터!$AR594="A. 총체적과장형",DI_전체데이터!$Z594,NA())</f>
        <v>#N/A</v>
      </c>
      <c r="C593" s="80" t="e">
        <f>IF(DI_전체데이터!$AR594="B. 외부미화형",DI_전체데이터!$AN594,NA())</f>
        <v>#N/A</v>
      </c>
      <c r="D593" s="80" t="e">
        <f>IF(DI_전체데이터!$AR594="B. 외부미화형",DI_전체데이터!$Z594,NA())</f>
        <v>#N/A</v>
      </c>
      <c r="E593" s="80" t="e">
        <f>IF(DI_전체데이터!$AR594="C. 내부은폐형",DI_전체데이터!$AN594,NA())</f>
        <v>#N/A</v>
      </c>
      <c r="F593" s="80" t="e">
        <f>IF(DI_전체데이터!$AR594="C. 내부은폐형",DI_전체데이터!$Z594,NA())</f>
        <v>#N/A</v>
      </c>
      <c r="G593" s="80">
        <f>IF(DI_전체데이터!$AR594="D. 균형일치형",DI_전체데이터!$AN594,NA())</f>
        <v>-8.0752394713778652E-2</v>
      </c>
      <c r="H593" s="80">
        <f>IF(DI_전체데이터!$AR594="D. 균형일치형",DI_전체데이터!$Z594,NA())</f>
        <v>3.4285714285714279</v>
      </c>
      <c r="I593" s="80" t="e">
        <f>IF(DI_전체데이터!$AR594="E. 총체적과소형",DI_전체데이터!$AN594,NA())</f>
        <v>#N/A</v>
      </c>
      <c r="J593" s="80" t="e">
        <f>IF(DI_전체데이터!$AR594="E. 총체적과소형",DI_전체데이터!$Z594,NA())</f>
        <v>#N/A</v>
      </c>
      <c r="K593" s="80" t="e">
        <f>IF(DI_전체데이터!$AR594="F. ESG미성숙",DI_전체데이터!$AN594,NA())</f>
        <v>#N/A</v>
      </c>
      <c r="L593" s="80" t="e">
        <f>IF(DI_전체데이터!$AR594="F. ESG미성숙",DI_전체데이터!$Z594,NA())</f>
        <v>#N/A</v>
      </c>
    </row>
    <row r="594" spans="1:12" x14ac:dyDescent="0.3">
      <c r="A594" s="80" t="e">
        <f>IF(DI_전체데이터!$AR595="A. 총체적과장형",DI_전체데이터!$AN595,NA())</f>
        <v>#N/A</v>
      </c>
      <c r="B594" s="80" t="e">
        <f>IF(DI_전체데이터!$AR595="A. 총체적과장형",DI_전체데이터!$Z595,NA())</f>
        <v>#N/A</v>
      </c>
      <c r="C594" s="80" t="e">
        <f>IF(DI_전체데이터!$AR595="B. 외부미화형",DI_전체데이터!$AN595,NA())</f>
        <v>#N/A</v>
      </c>
      <c r="D594" s="80" t="e">
        <f>IF(DI_전체데이터!$AR595="B. 외부미화형",DI_전체데이터!$Z595,NA())</f>
        <v>#N/A</v>
      </c>
      <c r="E594" s="80" t="e">
        <f>IF(DI_전체데이터!$AR595="C. 내부은폐형",DI_전체데이터!$AN595,NA())</f>
        <v>#N/A</v>
      </c>
      <c r="F594" s="80" t="e">
        <f>IF(DI_전체데이터!$AR595="C. 내부은폐형",DI_전체데이터!$Z595,NA())</f>
        <v>#N/A</v>
      </c>
      <c r="G594" s="80">
        <f>IF(DI_전체데이터!$AR595="D. 균형일치형",DI_전체데이터!$AN595,NA())</f>
        <v>7.6855889570705438E-2</v>
      </c>
      <c r="H594" s="80">
        <f>IF(DI_전체데이터!$AR595="D. 균형일치형",DI_전체데이터!$Z595,NA())</f>
        <v>3.5</v>
      </c>
      <c r="I594" s="80" t="e">
        <f>IF(DI_전체데이터!$AR595="E. 총체적과소형",DI_전체데이터!$AN595,NA())</f>
        <v>#N/A</v>
      </c>
      <c r="J594" s="80" t="e">
        <f>IF(DI_전체데이터!$AR595="E. 총체적과소형",DI_전체데이터!$Z595,NA())</f>
        <v>#N/A</v>
      </c>
      <c r="K594" s="80" t="e">
        <f>IF(DI_전체데이터!$AR595="F. ESG미성숙",DI_전체데이터!$AN595,NA())</f>
        <v>#N/A</v>
      </c>
      <c r="L594" s="80" t="e">
        <f>IF(DI_전체데이터!$AR595="F. ESG미성숙",DI_전체데이터!$Z595,NA())</f>
        <v>#N/A</v>
      </c>
    </row>
    <row r="595" spans="1:12" x14ac:dyDescent="0.3">
      <c r="A595" s="80">
        <f>IF(DI_전체데이터!$AR596="A. 총체적과장형",DI_전체데이터!$AN596,NA())</f>
        <v>-2.2932257989960139</v>
      </c>
      <c r="B595" s="80">
        <f>IF(DI_전체데이터!$AR596="A. 총체적과장형",DI_전체데이터!$Z596,NA())</f>
        <v>3.035714285714286</v>
      </c>
      <c r="C595" s="80" t="e">
        <f>IF(DI_전체데이터!$AR596="B. 외부미화형",DI_전체데이터!$AN596,NA())</f>
        <v>#N/A</v>
      </c>
      <c r="D595" s="80" t="e">
        <f>IF(DI_전체데이터!$AR596="B. 외부미화형",DI_전체데이터!$Z596,NA())</f>
        <v>#N/A</v>
      </c>
      <c r="E595" s="80" t="e">
        <f>IF(DI_전체데이터!$AR596="C. 내부은폐형",DI_전체데이터!$AN596,NA())</f>
        <v>#N/A</v>
      </c>
      <c r="F595" s="80" t="e">
        <f>IF(DI_전체데이터!$AR596="C. 내부은폐형",DI_전체데이터!$Z596,NA())</f>
        <v>#N/A</v>
      </c>
      <c r="G595" s="80" t="e">
        <f>IF(DI_전체데이터!$AR596="D. 균형일치형",DI_전체데이터!$AN596,NA())</f>
        <v>#N/A</v>
      </c>
      <c r="H595" s="80" t="e">
        <f>IF(DI_전체데이터!$AR596="D. 균형일치형",DI_전체데이터!$Z596,NA())</f>
        <v>#N/A</v>
      </c>
      <c r="I595" s="80" t="e">
        <f>IF(DI_전체데이터!$AR596="E. 총체적과소형",DI_전체데이터!$AN596,NA())</f>
        <v>#N/A</v>
      </c>
      <c r="J595" s="80" t="e">
        <f>IF(DI_전체데이터!$AR596="E. 총체적과소형",DI_전체데이터!$Z596,NA())</f>
        <v>#N/A</v>
      </c>
      <c r="K595" s="80" t="e">
        <f>IF(DI_전체데이터!$AR596="F. ESG미성숙",DI_전체데이터!$AN596,NA())</f>
        <v>#N/A</v>
      </c>
      <c r="L595" s="80" t="e">
        <f>IF(DI_전체데이터!$AR596="F. ESG미성숙",DI_전체데이터!$Z596,NA())</f>
        <v>#N/A</v>
      </c>
    </row>
    <row r="596" spans="1:12" x14ac:dyDescent="0.3">
      <c r="A596" s="80" t="e">
        <f>IF(DI_전체데이터!$AR597="A. 총체적과장형",DI_전체데이터!$AN597,NA())</f>
        <v>#N/A</v>
      </c>
      <c r="B596" s="80" t="e">
        <f>IF(DI_전체데이터!$AR597="A. 총체적과장형",DI_전체데이터!$Z597,NA())</f>
        <v>#N/A</v>
      </c>
      <c r="C596" s="80" t="e">
        <f>IF(DI_전체데이터!$AR597="B. 외부미화형",DI_전체데이터!$AN597,NA())</f>
        <v>#N/A</v>
      </c>
      <c r="D596" s="80" t="e">
        <f>IF(DI_전체데이터!$AR597="B. 외부미화형",DI_전체데이터!$Z597,NA())</f>
        <v>#N/A</v>
      </c>
      <c r="E596" s="80">
        <f>IF(DI_전체데이터!$AR597="C. 내부은폐형",DI_전체데이터!$AN597,NA())</f>
        <v>-1.1993419427344518</v>
      </c>
      <c r="F596" s="80">
        <f>IF(DI_전체데이터!$AR597="C. 내부은폐형",DI_전체데이터!$Z597,NA())</f>
        <v>3.25</v>
      </c>
      <c r="G596" s="80" t="e">
        <f>IF(DI_전체데이터!$AR597="D. 균형일치형",DI_전체데이터!$AN597,NA())</f>
        <v>#N/A</v>
      </c>
      <c r="H596" s="80" t="e">
        <f>IF(DI_전체데이터!$AR597="D. 균형일치형",DI_전체데이터!$Z597,NA())</f>
        <v>#N/A</v>
      </c>
      <c r="I596" s="80" t="e">
        <f>IF(DI_전체데이터!$AR597="E. 총체적과소형",DI_전체데이터!$AN597,NA())</f>
        <v>#N/A</v>
      </c>
      <c r="J596" s="80" t="e">
        <f>IF(DI_전체데이터!$AR597="E. 총체적과소형",DI_전체데이터!$Z597,NA())</f>
        <v>#N/A</v>
      </c>
      <c r="K596" s="80" t="e">
        <f>IF(DI_전체데이터!$AR597="F. ESG미성숙",DI_전체데이터!$AN597,NA())</f>
        <v>#N/A</v>
      </c>
      <c r="L596" s="80" t="e">
        <f>IF(DI_전체데이터!$AR597="F. ESG미성숙",DI_전체데이터!$Z597,NA())</f>
        <v>#N/A</v>
      </c>
    </row>
    <row r="597" spans="1:12" x14ac:dyDescent="0.3">
      <c r="A597" s="80" t="e">
        <f>IF(DI_전체데이터!$AR598="A. 총체적과장형",DI_전체데이터!$AN598,NA())</f>
        <v>#N/A</v>
      </c>
      <c r="B597" s="80" t="e">
        <f>IF(DI_전체데이터!$AR598="A. 총체적과장형",DI_전체데이터!$Z598,NA())</f>
        <v>#N/A</v>
      </c>
      <c r="C597" s="80" t="e">
        <f>IF(DI_전체데이터!$AR598="B. 외부미화형",DI_전체데이터!$AN598,NA())</f>
        <v>#N/A</v>
      </c>
      <c r="D597" s="80" t="e">
        <f>IF(DI_전체데이터!$AR598="B. 외부미화형",DI_전체데이터!$Z598,NA())</f>
        <v>#N/A</v>
      </c>
      <c r="E597" s="80" t="e">
        <f>IF(DI_전체데이터!$AR598="C. 내부은폐형",DI_전체데이터!$AN598,NA())</f>
        <v>#N/A</v>
      </c>
      <c r="F597" s="80" t="e">
        <f>IF(DI_전체데이터!$AR598="C. 내부은폐형",DI_전체데이터!$Z598,NA())</f>
        <v>#N/A</v>
      </c>
      <c r="G597" s="80">
        <f>IF(DI_전체데이터!$AR598="D. 균형일치형",DI_전체데이터!$AN598,NA())</f>
        <v>-0.26346353237733761</v>
      </c>
      <c r="H597" s="80">
        <f>IF(DI_전체데이터!$AR598="D. 균형일치형",DI_전체데이터!$Z598,NA())</f>
        <v>3.4333333333333331</v>
      </c>
      <c r="I597" s="80" t="e">
        <f>IF(DI_전체데이터!$AR598="E. 총체적과소형",DI_전체데이터!$AN598,NA())</f>
        <v>#N/A</v>
      </c>
      <c r="J597" s="80" t="e">
        <f>IF(DI_전체데이터!$AR598="E. 총체적과소형",DI_전체데이터!$Z598,NA())</f>
        <v>#N/A</v>
      </c>
      <c r="K597" s="80" t="e">
        <f>IF(DI_전체데이터!$AR598="F. ESG미성숙",DI_전체데이터!$AN598,NA())</f>
        <v>#N/A</v>
      </c>
      <c r="L597" s="80" t="e">
        <f>IF(DI_전체데이터!$AR598="F. ESG미성숙",DI_전체데이터!$Z598,NA())</f>
        <v>#N/A</v>
      </c>
    </row>
    <row r="598" spans="1:12" x14ac:dyDescent="0.3">
      <c r="A598" s="80" t="e">
        <f>IF(DI_전체데이터!$AR599="A. 총체적과장형",DI_전체데이터!$AN599,NA())</f>
        <v>#N/A</v>
      </c>
      <c r="B598" s="80" t="e">
        <f>IF(DI_전체데이터!$AR599="A. 총체적과장형",DI_전체데이터!$Z599,NA())</f>
        <v>#N/A</v>
      </c>
      <c r="C598" s="80">
        <f>IF(DI_전체데이터!$AR599="B. 외부미화형",DI_전체데이터!$AN599,NA())</f>
        <v>0.51257632934485098</v>
      </c>
      <c r="D598" s="80">
        <f>IF(DI_전체데이터!$AR599="B. 외부미화형",DI_전체데이터!$Z599,NA())</f>
        <v>3.5789473684210531</v>
      </c>
      <c r="E598" s="80" t="e">
        <f>IF(DI_전체데이터!$AR599="C. 내부은폐형",DI_전체데이터!$AN599,NA())</f>
        <v>#N/A</v>
      </c>
      <c r="F598" s="80" t="e">
        <f>IF(DI_전체데이터!$AR599="C. 내부은폐형",DI_전체데이터!$Z599,NA())</f>
        <v>#N/A</v>
      </c>
      <c r="G598" s="80" t="e">
        <f>IF(DI_전체데이터!$AR599="D. 균형일치형",DI_전체데이터!$AN599,NA())</f>
        <v>#N/A</v>
      </c>
      <c r="H598" s="80" t="e">
        <f>IF(DI_전체데이터!$AR599="D. 균형일치형",DI_전체데이터!$Z599,NA())</f>
        <v>#N/A</v>
      </c>
      <c r="I598" s="80" t="e">
        <f>IF(DI_전체데이터!$AR599="E. 총체적과소형",DI_전체데이터!$AN599,NA())</f>
        <v>#N/A</v>
      </c>
      <c r="J598" s="80" t="e">
        <f>IF(DI_전체데이터!$AR599="E. 총체적과소형",DI_전체데이터!$Z599,NA())</f>
        <v>#N/A</v>
      </c>
      <c r="K598" s="80" t="e">
        <f>IF(DI_전체데이터!$AR599="F. ESG미성숙",DI_전체데이터!$AN599,NA())</f>
        <v>#N/A</v>
      </c>
      <c r="L598" s="80" t="e">
        <f>IF(DI_전체데이터!$AR599="F. ESG미성숙",DI_전체데이터!$Z599,NA())</f>
        <v>#N/A</v>
      </c>
    </row>
    <row r="599" spans="1:12" x14ac:dyDescent="0.3">
      <c r="A599" s="80" t="e">
        <f>IF(DI_전체데이터!$AR600="A. 총체적과장형",DI_전체데이터!$AN600,NA())</f>
        <v>#N/A</v>
      </c>
      <c r="B599" s="80" t="e">
        <f>IF(DI_전체데이터!$AR600="A. 총체적과장형",DI_전체데이터!$Z600,NA())</f>
        <v>#N/A</v>
      </c>
      <c r="C599" s="80" t="e">
        <f>IF(DI_전체데이터!$AR600="B. 외부미화형",DI_전체데이터!$AN600,NA())</f>
        <v>#N/A</v>
      </c>
      <c r="D599" s="80" t="e">
        <f>IF(DI_전체데이터!$AR600="B. 외부미화형",DI_전체데이터!$Z600,NA())</f>
        <v>#N/A</v>
      </c>
      <c r="E599" s="80" t="e">
        <f>IF(DI_전체데이터!$AR600="C. 내부은폐형",DI_전체데이터!$AN600,NA())</f>
        <v>#N/A</v>
      </c>
      <c r="F599" s="80" t="e">
        <f>IF(DI_전체데이터!$AR600="C. 내부은폐형",DI_전체데이터!$Z600,NA())</f>
        <v>#N/A</v>
      </c>
      <c r="G599" s="80">
        <f>IF(DI_전체데이터!$AR600="D. 균형일치형",DI_전체데이터!$AN600,NA())</f>
        <v>-2.0907746026170346</v>
      </c>
      <c r="H599" s="80">
        <f>IF(DI_전체데이터!$AR600="D. 균형일치형",DI_전체데이터!$Z600,NA())</f>
        <v>3.068965517241379</v>
      </c>
      <c r="I599" s="80" t="e">
        <f>IF(DI_전체데이터!$AR600="E. 총체적과소형",DI_전체데이터!$AN600,NA())</f>
        <v>#N/A</v>
      </c>
      <c r="J599" s="80" t="e">
        <f>IF(DI_전체데이터!$AR600="E. 총체적과소형",DI_전체데이터!$Z600,NA())</f>
        <v>#N/A</v>
      </c>
      <c r="K599" s="80" t="e">
        <f>IF(DI_전체데이터!$AR600="F. ESG미성숙",DI_전체데이터!$AN600,NA())</f>
        <v>#N/A</v>
      </c>
      <c r="L599" s="80" t="e">
        <f>IF(DI_전체데이터!$AR600="F. ESG미성숙",DI_전체데이터!$Z600,NA())</f>
        <v>#N/A</v>
      </c>
    </row>
    <row r="600" spans="1:12" x14ac:dyDescent="0.3">
      <c r="A600" s="80" t="e">
        <f>IF(DI_전체데이터!$AR601="A. 총체적과장형",DI_전체데이터!$AN601,NA())</f>
        <v>#N/A</v>
      </c>
      <c r="B600" s="80" t="e">
        <f>IF(DI_전체데이터!$AR601="A. 총체적과장형",DI_전체데이터!$Z601,NA())</f>
        <v>#N/A</v>
      </c>
      <c r="C600" s="80" t="e">
        <f>IF(DI_전체데이터!$AR601="B. 외부미화형",DI_전체데이터!$AN601,NA())</f>
        <v>#N/A</v>
      </c>
      <c r="D600" s="80" t="e">
        <f>IF(DI_전체데이터!$AR601="B. 외부미화형",DI_전체데이터!$Z601,NA())</f>
        <v>#N/A</v>
      </c>
      <c r="E600" s="80" t="e">
        <f>IF(DI_전체데이터!$AR601="C. 내부은폐형",DI_전체데이터!$AN601,NA())</f>
        <v>#N/A</v>
      </c>
      <c r="F600" s="80" t="e">
        <f>IF(DI_전체데이터!$AR601="C. 내부은폐형",DI_전체데이터!$Z601,NA())</f>
        <v>#N/A</v>
      </c>
      <c r="G600" s="80">
        <f>IF(DI_전체데이터!$AR601="D. 균형일치형",DI_전체데이터!$AN601,NA())</f>
        <v>0.20409966032762017</v>
      </c>
      <c r="H600" s="80">
        <f>IF(DI_전체데이터!$AR601="D. 균형일치형",DI_전체데이터!$Z601,NA())</f>
        <v>3.518518518518519</v>
      </c>
      <c r="I600" s="80" t="e">
        <f>IF(DI_전체데이터!$AR601="E. 총체적과소형",DI_전체데이터!$AN601,NA())</f>
        <v>#N/A</v>
      </c>
      <c r="J600" s="80" t="e">
        <f>IF(DI_전체데이터!$AR601="E. 총체적과소형",DI_전체데이터!$Z601,NA())</f>
        <v>#N/A</v>
      </c>
      <c r="K600" s="80" t="e">
        <f>IF(DI_전체데이터!$AR601="F. ESG미성숙",DI_전체데이터!$AN601,NA())</f>
        <v>#N/A</v>
      </c>
      <c r="L600" s="80" t="e">
        <f>IF(DI_전체데이터!$AR601="F. ESG미성숙",DI_전체데이터!$Z601,NA())</f>
        <v>#N/A</v>
      </c>
    </row>
    <row r="601" spans="1:12" x14ac:dyDescent="0.3">
      <c r="A601" s="80" t="e">
        <f>IF(DI_전체데이터!$AR602="A. 총체적과장형",DI_전체데이터!$AN602,NA())</f>
        <v>#N/A</v>
      </c>
      <c r="B601" s="80" t="e">
        <f>IF(DI_전체데이터!$AR602="A. 총체적과장형",DI_전체데이터!$Z602,NA())</f>
        <v>#N/A</v>
      </c>
      <c r="C601" s="80">
        <f>IF(DI_전체데이터!$AR602="B. 외부미화형",DI_전체데이터!$AN602,NA())</f>
        <v>0.5736384265843294</v>
      </c>
      <c r="D601" s="80">
        <f>IF(DI_전체데이터!$AR602="B. 외부미화형",DI_전체데이터!$Z602,NA())</f>
        <v>3.5909090909090908</v>
      </c>
      <c r="E601" s="80" t="e">
        <f>IF(DI_전체데이터!$AR602="C. 내부은폐형",DI_전체데이터!$AN602,NA())</f>
        <v>#N/A</v>
      </c>
      <c r="F601" s="80" t="e">
        <f>IF(DI_전체데이터!$AR602="C. 내부은폐형",DI_전체데이터!$Z602,NA())</f>
        <v>#N/A</v>
      </c>
      <c r="G601" s="80" t="e">
        <f>IF(DI_전체데이터!$AR602="D. 균형일치형",DI_전체데이터!$AN602,NA())</f>
        <v>#N/A</v>
      </c>
      <c r="H601" s="80" t="e">
        <f>IF(DI_전체데이터!$AR602="D. 균형일치형",DI_전체데이터!$Z602,NA())</f>
        <v>#N/A</v>
      </c>
      <c r="I601" s="80" t="e">
        <f>IF(DI_전체데이터!$AR602="E. 총체적과소형",DI_전체데이터!$AN602,NA())</f>
        <v>#N/A</v>
      </c>
      <c r="J601" s="80" t="e">
        <f>IF(DI_전체데이터!$AR602="E. 총체적과소형",DI_전체데이터!$Z602,NA())</f>
        <v>#N/A</v>
      </c>
      <c r="K601" s="80" t="e">
        <f>IF(DI_전체데이터!$AR602="F. ESG미성숙",DI_전체데이터!$AN602,NA())</f>
        <v>#N/A</v>
      </c>
      <c r="L601" s="80" t="e">
        <f>IF(DI_전체데이터!$AR602="F. ESG미성숙",DI_전체데이터!$Z602,NA())</f>
        <v>#N/A</v>
      </c>
    </row>
    <row r="602" spans="1:12" x14ac:dyDescent="0.3">
      <c r="A602" s="80" t="e">
        <f>IF(DI_전체데이터!$AR603="A. 총체적과장형",DI_전체데이터!$AN603,NA())</f>
        <v>#N/A</v>
      </c>
      <c r="B602" s="80" t="e">
        <f>IF(DI_전체데이터!$AR603="A. 총체적과장형",DI_전체데이터!$Z603,NA())</f>
        <v>#N/A</v>
      </c>
      <c r="C602" s="80" t="e">
        <f>IF(DI_전체데이터!$AR603="B. 외부미화형",DI_전체데이터!$AN603,NA())</f>
        <v>#N/A</v>
      </c>
      <c r="D602" s="80" t="e">
        <f>IF(DI_전체데이터!$AR603="B. 외부미화형",DI_전체데이터!$Z603,NA())</f>
        <v>#N/A</v>
      </c>
      <c r="E602" s="80" t="e">
        <f>IF(DI_전체데이터!$AR603="C. 내부은폐형",DI_전체데이터!$AN603,NA())</f>
        <v>#N/A</v>
      </c>
      <c r="F602" s="80" t="e">
        <f>IF(DI_전체데이터!$AR603="C. 내부은폐형",DI_전체데이터!$Z603,NA())</f>
        <v>#N/A</v>
      </c>
      <c r="G602" s="80" t="e">
        <f>IF(DI_전체데이터!$AR603="D. 균형일치형",DI_전체데이터!$AN603,NA())</f>
        <v>#N/A</v>
      </c>
      <c r="H602" s="80" t="e">
        <f>IF(DI_전체데이터!$AR603="D. 균형일치형",DI_전체데이터!$Z603,NA())</f>
        <v>#N/A</v>
      </c>
      <c r="I602" s="80">
        <f>IF(DI_전체데이터!$AR603="E. 총체적과소형",DI_전체데이터!$AN603,NA())</f>
        <v>0.94196456665475237</v>
      </c>
      <c r="J602" s="80">
        <f>IF(DI_전체데이터!$AR603="E. 총체적과소형",DI_전체데이터!$Z603,NA())</f>
        <v>4.0196850393700787</v>
      </c>
      <c r="K602" s="80" t="e">
        <f>IF(DI_전체데이터!$AR603="F. ESG미성숙",DI_전체데이터!$AN603,NA())</f>
        <v>#N/A</v>
      </c>
      <c r="L602" s="80" t="e">
        <f>IF(DI_전체데이터!$AR603="F. ESG미성숙",DI_전체데이터!$Z603,NA())</f>
        <v>#N/A</v>
      </c>
    </row>
    <row r="603" spans="1:12" x14ac:dyDescent="0.3">
      <c r="A603" s="80" t="e">
        <f>IF(DI_전체데이터!$AR604="A. 총체적과장형",DI_전체데이터!$AN604,NA())</f>
        <v>#N/A</v>
      </c>
      <c r="B603" s="80" t="e">
        <f>IF(DI_전체데이터!$AR604="A. 총체적과장형",DI_전체데이터!$Z604,NA())</f>
        <v>#N/A</v>
      </c>
      <c r="C603" s="80" t="e">
        <f>IF(DI_전체데이터!$AR604="B. 외부미화형",DI_전체데이터!$AN604,NA())</f>
        <v>#N/A</v>
      </c>
      <c r="D603" s="80" t="e">
        <f>IF(DI_전체데이터!$AR604="B. 외부미화형",DI_전체데이터!$Z604,NA())</f>
        <v>#N/A</v>
      </c>
      <c r="E603" s="80" t="e">
        <f>IF(DI_전체데이터!$AR604="C. 내부은폐형",DI_전체데이터!$AN604,NA())</f>
        <v>#N/A</v>
      </c>
      <c r="F603" s="80" t="e">
        <f>IF(DI_전체데이터!$AR604="C. 내부은폐형",DI_전체데이터!$Z604,NA())</f>
        <v>#N/A</v>
      </c>
      <c r="G603" s="80">
        <f>IF(DI_전체데이터!$AR604="D. 균형일치형",DI_전체데이터!$AN604,NA())</f>
        <v>0.21276846586382009</v>
      </c>
      <c r="H603" s="80">
        <f>IF(DI_전체데이터!$AR604="D. 균형일치형",DI_전체데이터!$Z604,NA())</f>
        <v>3.858490566037736</v>
      </c>
      <c r="I603" s="80" t="e">
        <f>IF(DI_전체데이터!$AR604="E. 총체적과소형",DI_전체데이터!$AN604,NA())</f>
        <v>#N/A</v>
      </c>
      <c r="J603" s="80" t="e">
        <f>IF(DI_전체데이터!$AR604="E. 총체적과소형",DI_전체데이터!$Z604,NA())</f>
        <v>#N/A</v>
      </c>
      <c r="K603" s="80" t="e">
        <f>IF(DI_전체데이터!$AR604="F. ESG미성숙",DI_전체데이터!$AN604,NA())</f>
        <v>#N/A</v>
      </c>
      <c r="L603" s="80" t="e">
        <f>IF(DI_전체데이터!$AR604="F. ESG미성숙",DI_전체데이터!$Z604,NA())</f>
        <v>#N/A</v>
      </c>
    </row>
    <row r="604" spans="1:12" x14ac:dyDescent="0.3">
      <c r="A604" s="80" t="e">
        <f>IF(DI_전체데이터!$AR605="A. 총체적과장형",DI_전체데이터!$AN605,NA())</f>
        <v>#N/A</v>
      </c>
      <c r="B604" s="80" t="e">
        <f>IF(DI_전체데이터!$AR605="A. 총체적과장형",DI_전체데이터!$Z605,NA())</f>
        <v>#N/A</v>
      </c>
      <c r="C604" s="80" t="e">
        <f>IF(DI_전체데이터!$AR605="B. 외부미화형",DI_전체데이터!$AN605,NA())</f>
        <v>#N/A</v>
      </c>
      <c r="D604" s="80" t="e">
        <f>IF(DI_전체데이터!$AR605="B. 외부미화형",DI_전체데이터!$Z605,NA())</f>
        <v>#N/A</v>
      </c>
      <c r="E604" s="80" t="e">
        <f>IF(DI_전체데이터!$AR605="C. 내부은폐형",DI_전체데이터!$AN605,NA())</f>
        <v>#N/A</v>
      </c>
      <c r="F604" s="80" t="e">
        <f>IF(DI_전체데이터!$AR605="C. 내부은폐형",DI_전체데이터!$Z605,NA())</f>
        <v>#N/A</v>
      </c>
      <c r="G604" s="80">
        <f>IF(DI_전체데이터!$AR605="D. 균형일치형",DI_전체데이터!$AN605,NA())</f>
        <v>0.65623248604629292</v>
      </c>
      <c r="H604" s="80">
        <f>IF(DI_전체데이터!$AR605="D. 균형일치형",DI_전체데이터!$Z605,NA())</f>
        <v>3.956521739130435</v>
      </c>
      <c r="I604" s="80" t="e">
        <f>IF(DI_전체데이터!$AR605="E. 총체적과소형",DI_전체데이터!$AN605,NA())</f>
        <v>#N/A</v>
      </c>
      <c r="J604" s="80" t="e">
        <f>IF(DI_전체데이터!$AR605="E. 총체적과소형",DI_전체데이터!$Z605,NA())</f>
        <v>#N/A</v>
      </c>
      <c r="K604" s="80" t="e">
        <f>IF(DI_전체데이터!$AR605="F. ESG미성숙",DI_전체데이터!$AN605,NA())</f>
        <v>#N/A</v>
      </c>
      <c r="L604" s="80" t="e">
        <f>IF(DI_전체데이터!$AR605="F. ESG미성숙",DI_전체데이터!$Z605,NA())</f>
        <v>#N/A</v>
      </c>
    </row>
    <row r="605" spans="1:12" x14ac:dyDescent="0.3">
      <c r="A605" s="80" t="e">
        <f>IF(DI_전체데이터!$AR606="A. 총체적과장형",DI_전체데이터!$AN606,NA())</f>
        <v>#N/A</v>
      </c>
      <c r="B605" s="80" t="e">
        <f>IF(DI_전체데이터!$AR606="A. 총체적과장형",DI_전체데이터!$Z606,NA())</f>
        <v>#N/A</v>
      </c>
      <c r="C605" s="80" t="e">
        <f>IF(DI_전체데이터!$AR606="B. 외부미화형",DI_전체데이터!$AN606,NA())</f>
        <v>#N/A</v>
      </c>
      <c r="D605" s="80" t="e">
        <f>IF(DI_전체데이터!$AR606="B. 외부미화형",DI_전체데이터!$Z606,NA())</f>
        <v>#N/A</v>
      </c>
      <c r="E605" s="80" t="e">
        <f>IF(DI_전체데이터!$AR606="C. 내부은폐형",DI_전체데이터!$AN606,NA())</f>
        <v>#N/A</v>
      </c>
      <c r="F605" s="80" t="e">
        <f>IF(DI_전체데이터!$AR606="C. 내부은폐형",DI_전체데이터!$Z606,NA())</f>
        <v>#N/A</v>
      </c>
      <c r="G605" s="80">
        <f>IF(DI_전체데이터!$AR606="D. 균형일치형",DI_전체데이터!$AN606,NA())</f>
        <v>0.98896652453221356</v>
      </c>
      <c r="H605" s="80">
        <f>IF(DI_전체데이터!$AR606="D. 균형일치형",DI_전체데이터!$Z606,NA())</f>
        <v>4.030075187969925</v>
      </c>
      <c r="I605" s="80" t="e">
        <f>IF(DI_전체데이터!$AR606="E. 총체적과소형",DI_전체데이터!$AN606,NA())</f>
        <v>#N/A</v>
      </c>
      <c r="J605" s="80" t="e">
        <f>IF(DI_전체데이터!$AR606="E. 총체적과소형",DI_전체데이터!$Z606,NA())</f>
        <v>#N/A</v>
      </c>
      <c r="K605" s="80" t="e">
        <f>IF(DI_전체데이터!$AR606="F. ESG미성숙",DI_전체데이터!$AN606,NA())</f>
        <v>#N/A</v>
      </c>
      <c r="L605" s="80" t="e">
        <f>IF(DI_전체데이터!$AR606="F. ESG미성숙",DI_전체데이터!$Z606,NA())</f>
        <v>#N/A</v>
      </c>
    </row>
    <row r="606" spans="1:12" x14ac:dyDescent="0.3">
      <c r="A606" s="80" t="e">
        <f>IF(DI_전체데이터!$AR607="A. 총체적과장형",DI_전체데이터!$AN607,NA())</f>
        <v>#N/A</v>
      </c>
      <c r="B606" s="80" t="e">
        <f>IF(DI_전체데이터!$AR607="A. 총체적과장형",DI_전체데이터!$Z607,NA())</f>
        <v>#N/A</v>
      </c>
      <c r="C606" s="80" t="e">
        <f>IF(DI_전체데이터!$AR607="B. 외부미화형",DI_전체데이터!$AN607,NA())</f>
        <v>#N/A</v>
      </c>
      <c r="D606" s="80" t="e">
        <f>IF(DI_전체데이터!$AR607="B. 외부미화형",DI_전체데이터!$Z607,NA())</f>
        <v>#N/A</v>
      </c>
      <c r="E606" s="80" t="e">
        <f>IF(DI_전체데이터!$AR607="C. 내부은폐형",DI_전체데이터!$AN607,NA())</f>
        <v>#N/A</v>
      </c>
      <c r="F606" s="80" t="e">
        <f>IF(DI_전체데이터!$AR607="C. 내부은폐형",DI_전체데이터!$Z607,NA())</f>
        <v>#N/A</v>
      </c>
      <c r="G606" s="80">
        <f>IF(DI_전체데이터!$AR607="D. 균형일치형",DI_전체데이터!$AN607,NA())</f>
        <v>2.0034383173279968</v>
      </c>
      <c r="H606" s="80">
        <f>IF(DI_전체데이터!$AR607="D. 균형일치형",DI_전체데이터!$Z607,NA())</f>
        <v>3.9038461538461542</v>
      </c>
      <c r="I606" s="80" t="e">
        <f>IF(DI_전체데이터!$AR607="E. 총체적과소형",DI_전체데이터!$AN607,NA())</f>
        <v>#N/A</v>
      </c>
      <c r="J606" s="80" t="e">
        <f>IF(DI_전체데이터!$AR607="E. 총체적과소형",DI_전체데이터!$Z607,NA())</f>
        <v>#N/A</v>
      </c>
      <c r="K606" s="80" t="e">
        <f>IF(DI_전체데이터!$AR607="F. ESG미성숙",DI_전체데이터!$AN607,NA())</f>
        <v>#N/A</v>
      </c>
      <c r="L606" s="80" t="e">
        <f>IF(DI_전체데이터!$AR607="F. ESG미성숙",DI_전체데이터!$Z607,NA())</f>
        <v>#N/A</v>
      </c>
    </row>
    <row r="607" spans="1:12" x14ac:dyDescent="0.3">
      <c r="A607" s="80" t="e">
        <f>IF(DI_전체데이터!$AR608="A. 총체적과장형",DI_전체데이터!$AN608,NA())</f>
        <v>#N/A</v>
      </c>
      <c r="B607" s="80" t="e">
        <f>IF(DI_전체데이터!$AR608="A. 총체적과장형",DI_전체데이터!$Z608,NA())</f>
        <v>#N/A</v>
      </c>
      <c r="C607" s="80" t="e">
        <f>IF(DI_전체데이터!$AR608="B. 외부미화형",DI_전체데이터!$AN608,NA())</f>
        <v>#N/A</v>
      </c>
      <c r="D607" s="80" t="e">
        <f>IF(DI_전체데이터!$AR608="B. 외부미화형",DI_전체데이터!$Z608,NA())</f>
        <v>#N/A</v>
      </c>
      <c r="E607" s="80" t="e">
        <f>IF(DI_전체데이터!$AR608="C. 내부은폐형",DI_전체데이터!$AN608,NA())</f>
        <v>#N/A</v>
      </c>
      <c r="F607" s="80" t="e">
        <f>IF(DI_전체데이터!$AR608="C. 내부은폐형",DI_전체데이터!$Z608,NA())</f>
        <v>#N/A</v>
      </c>
      <c r="G607" s="80" t="e">
        <f>IF(DI_전체데이터!$AR608="D. 균형일치형",DI_전체데이터!$AN608,NA())</f>
        <v>#N/A</v>
      </c>
      <c r="H607" s="80" t="e">
        <f>IF(DI_전체데이터!$AR608="D. 균형일치형",DI_전체데이터!$Z608,NA())</f>
        <v>#N/A</v>
      </c>
      <c r="I607" s="80">
        <f>IF(DI_전체데이터!$AR608="E. 총체적과소형",DI_전체데이터!$AN608,NA())</f>
        <v>2.0904326270483735</v>
      </c>
      <c r="J607" s="80">
        <f>IF(DI_전체데이터!$AR608="E. 총체적과소형",DI_전체데이터!$Z608,NA())</f>
        <v>3.9230769230769229</v>
      </c>
      <c r="K607" s="80" t="e">
        <f>IF(DI_전체데이터!$AR608="F. ESG미성숙",DI_전체데이터!$AN608,NA())</f>
        <v>#N/A</v>
      </c>
      <c r="L607" s="80" t="e">
        <f>IF(DI_전체데이터!$AR608="F. ESG미성숙",DI_전체데이터!$Z608,NA())</f>
        <v>#N/A</v>
      </c>
    </row>
    <row r="608" spans="1:12" x14ac:dyDescent="0.3">
      <c r="A608" s="80" t="e">
        <f>IF(DI_전체데이터!$AR609="A. 총체적과장형",DI_전체데이터!$AN609,NA())</f>
        <v>#N/A</v>
      </c>
      <c r="B608" s="80" t="e">
        <f>IF(DI_전체데이터!$AR609="A. 총체적과장형",DI_전체데이터!$Z609,NA())</f>
        <v>#N/A</v>
      </c>
      <c r="C608" s="80" t="e">
        <f>IF(DI_전체데이터!$AR609="B. 외부미화형",DI_전체데이터!$AN609,NA())</f>
        <v>#N/A</v>
      </c>
      <c r="D608" s="80" t="e">
        <f>IF(DI_전체데이터!$AR609="B. 외부미화형",DI_전체데이터!$Z609,NA())</f>
        <v>#N/A</v>
      </c>
      <c r="E608" s="80" t="e">
        <f>IF(DI_전체데이터!$AR609="C. 내부은폐형",DI_전체데이터!$AN609,NA())</f>
        <v>#N/A</v>
      </c>
      <c r="F608" s="80" t="e">
        <f>IF(DI_전체데이터!$AR609="C. 내부은폐형",DI_전체데이터!$Z609,NA())</f>
        <v>#N/A</v>
      </c>
      <c r="G608" s="80" t="e">
        <f>IF(DI_전체데이터!$AR609="D. 균형일치형",DI_전체데이터!$AN609,NA())</f>
        <v>#N/A</v>
      </c>
      <c r="H608" s="80" t="e">
        <f>IF(DI_전체데이터!$AR609="D. 균형일치형",DI_전체데이터!$Z609,NA())</f>
        <v>#N/A</v>
      </c>
      <c r="I608" s="80">
        <f>IF(DI_전체데이터!$AR609="E. 총체적과소형",DI_전체데이터!$AN609,NA())</f>
        <v>2.0240247570328154</v>
      </c>
      <c r="J608" s="80">
        <f>IF(DI_전체데이터!$AR609="E. 총체적과소형",DI_전체데이터!$Z609,NA())</f>
        <v>3.9083969465648849</v>
      </c>
      <c r="K608" s="80" t="e">
        <f>IF(DI_전체데이터!$AR609="F. ESG미성숙",DI_전체데이터!$AN609,NA())</f>
        <v>#N/A</v>
      </c>
      <c r="L608" s="80" t="e">
        <f>IF(DI_전체데이터!$AR609="F. ESG미성숙",DI_전체데이터!$Z609,NA())</f>
        <v>#N/A</v>
      </c>
    </row>
    <row r="609" spans="1:12" x14ac:dyDescent="0.3">
      <c r="A609" s="80" t="e">
        <f>IF(DI_전체데이터!$AR610="A. 총체적과장형",DI_전체데이터!$AN610,NA())</f>
        <v>#N/A</v>
      </c>
      <c r="B609" s="80" t="e">
        <f>IF(DI_전체데이터!$AR610="A. 총체적과장형",DI_전체데이터!$Z610,NA())</f>
        <v>#N/A</v>
      </c>
      <c r="C609" s="80" t="e">
        <f>IF(DI_전체데이터!$AR610="B. 외부미화형",DI_전체데이터!$AN610,NA())</f>
        <v>#N/A</v>
      </c>
      <c r="D609" s="80" t="e">
        <f>IF(DI_전체데이터!$AR610="B. 외부미화형",DI_전체데이터!$Z610,NA())</f>
        <v>#N/A</v>
      </c>
      <c r="E609" s="80">
        <f>IF(DI_전체데이터!$AR610="C. 내부은폐형",DI_전체데이터!$AN610,NA())</f>
        <v>-0.61814696208342013</v>
      </c>
      <c r="F609" s="80">
        <f>IF(DI_전체데이터!$AR610="C. 내부은폐형",DI_전체데이터!$Z610,NA())</f>
        <v>3.3243243243243241</v>
      </c>
      <c r="G609" s="80" t="e">
        <f>IF(DI_전체데이터!$AR610="D. 균형일치형",DI_전체데이터!$AN610,NA())</f>
        <v>#N/A</v>
      </c>
      <c r="H609" s="80" t="e">
        <f>IF(DI_전체데이터!$AR610="D. 균형일치형",DI_전체데이터!$Z610,NA())</f>
        <v>#N/A</v>
      </c>
      <c r="I609" s="80" t="e">
        <f>IF(DI_전체데이터!$AR610="E. 총체적과소형",DI_전체데이터!$AN610,NA())</f>
        <v>#N/A</v>
      </c>
      <c r="J609" s="80" t="e">
        <f>IF(DI_전체데이터!$AR610="E. 총체적과소형",DI_전체데이터!$Z610,NA())</f>
        <v>#N/A</v>
      </c>
      <c r="K609" s="80" t="e">
        <f>IF(DI_전체데이터!$AR610="F. ESG미성숙",DI_전체데이터!$AN610,NA())</f>
        <v>#N/A</v>
      </c>
      <c r="L609" s="80" t="e">
        <f>IF(DI_전체데이터!$AR610="F. ESG미성숙",DI_전체데이터!$Z610,NA())</f>
        <v>#N/A</v>
      </c>
    </row>
    <row r="610" spans="1:12" x14ac:dyDescent="0.3">
      <c r="A610" s="80">
        <f>IF(DI_전체데이터!$AR611="A. 총체적과장형",DI_전체데이터!$AN611,NA())</f>
        <v>-1.2004162540790033</v>
      </c>
      <c r="B610" s="80">
        <f>IF(DI_전체데이터!$AR611="A. 총체적과장형",DI_전체데이터!$Z611,NA())</f>
        <v>3.4761904761904758</v>
      </c>
      <c r="C610" s="80" t="e">
        <f>IF(DI_전체데이터!$AR611="B. 외부미화형",DI_전체데이터!$AN611,NA())</f>
        <v>#N/A</v>
      </c>
      <c r="D610" s="80" t="e">
        <f>IF(DI_전체데이터!$AR611="B. 외부미화형",DI_전체데이터!$Z611,NA())</f>
        <v>#N/A</v>
      </c>
      <c r="E610" s="80" t="e">
        <f>IF(DI_전체데이터!$AR611="C. 내부은폐형",DI_전체데이터!$AN611,NA())</f>
        <v>#N/A</v>
      </c>
      <c r="F610" s="80" t="e">
        <f>IF(DI_전체데이터!$AR611="C. 내부은폐형",DI_전체데이터!$Z611,NA())</f>
        <v>#N/A</v>
      </c>
      <c r="G610" s="80" t="e">
        <f>IF(DI_전체데이터!$AR611="D. 균형일치형",DI_전체데이터!$AN611,NA())</f>
        <v>#N/A</v>
      </c>
      <c r="H610" s="80" t="e">
        <f>IF(DI_전체데이터!$AR611="D. 균형일치형",DI_전체데이터!$Z611,NA())</f>
        <v>#N/A</v>
      </c>
      <c r="I610" s="80" t="e">
        <f>IF(DI_전체데이터!$AR611="E. 총체적과소형",DI_전체데이터!$AN611,NA())</f>
        <v>#N/A</v>
      </c>
      <c r="J610" s="80" t="e">
        <f>IF(DI_전체데이터!$AR611="E. 총체적과소형",DI_전체데이터!$Z611,NA())</f>
        <v>#N/A</v>
      </c>
      <c r="K610" s="80" t="e">
        <f>IF(DI_전체데이터!$AR611="F. ESG미성숙",DI_전체데이터!$AN611,NA())</f>
        <v>#N/A</v>
      </c>
      <c r="L610" s="80" t="e">
        <f>IF(DI_전체데이터!$AR611="F. ESG미성숙",DI_전체데이터!$Z611,NA())</f>
        <v>#N/A</v>
      </c>
    </row>
    <row r="611" spans="1:12" x14ac:dyDescent="0.3">
      <c r="A611" s="80" t="e">
        <f>IF(DI_전체데이터!$AR612="A. 총체적과장형",DI_전체데이터!$AN612,NA())</f>
        <v>#N/A</v>
      </c>
      <c r="B611" s="80" t="e">
        <f>IF(DI_전체데이터!$AR612="A. 총체적과장형",DI_전체데이터!$Z612,NA())</f>
        <v>#N/A</v>
      </c>
      <c r="C611" s="80" t="e">
        <f>IF(DI_전체데이터!$AR612="B. 외부미화형",DI_전체데이터!$AN612,NA())</f>
        <v>#N/A</v>
      </c>
      <c r="D611" s="80" t="e">
        <f>IF(DI_전체데이터!$AR612="B. 외부미화형",DI_전체데이터!$Z612,NA())</f>
        <v>#N/A</v>
      </c>
      <c r="E611" s="80" t="e">
        <f>IF(DI_전체데이터!$AR612="C. 내부은폐형",DI_전체데이터!$AN612,NA())</f>
        <v>#N/A</v>
      </c>
      <c r="F611" s="80" t="e">
        <f>IF(DI_전체데이터!$AR612="C. 내부은폐형",DI_전체데이터!$Z612,NA())</f>
        <v>#N/A</v>
      </c>
      <c r="G611" s="80">
        <f>IF(DI_전체데이터!$AR612="D. 균형일치형",DI_전체데이터!$AN612,NA())</f>
        <v>0.25948514848524451</v>
      </c>
      <c r="H611" s="80">
        <f>IF(DI_전체데이터!$AR612="D. 균형일치형",DI_전체데이터!$Z612,NA())</f>
        <v>3.7989130434782612</v>
      </c>
      <c r="I611" s="80" t="e">
        <f>IF(DI_전체데이터!$AR612="E. 총체적과소형",DI_전체데이터!$AN612,NA())</f>
        <v>#N/A</v>
      </c>
      <c r="J611" s="80" t="e">
        <f>IF(DI_전체데이터!$AR612="E. 총체적과소형",DI_전체데이터!$Z612,NA())</f>
        <v>#N/A</v>
      </c>
      <c r="K611" s="80" t="e">
        <f>IF(DI_전체데이터!$AR612="F. ESG미성숙",DI_전체데이터!$AN612,NA())</f>
        <v>#N/A</v>
      </c>
      <c r="L611" s="80" t="e">
        <f>IF(DI_전체데이터!$AR612="F. ESG미성숙",DI_전체데이터!$Z612,NA())</f>
        <v>#N/A</v>
      </c>
    </row>
    <row r="612" spans="1:12" x14ac:dyDescent="0.3">
      <c r="A612" s="80" t="e">
        <f>IF(DI_전체데이터!$AR613="A. 총체적과장형",DI_전체데이터!$AN613,NA())</f>
        <v>#N/A</v>
      </c>
      <c r="B612" s="80" t="e">
        <f>IF(DI_전체데이터!$AR613="A. 총체적과장형",DI_전체데이터!$Z613,NA())</f>
        <v>#N/A</v>
      </c>
      <c r="C612" s="80" t="e">
        <f>IF(DI_전체데이터!$AR613="B. 외부미화형",DI_전체데이터!$AN613,NA())</f>
        <v>#N/A</v>
      </c>
      <c r="D612" s="80" t="e">
        <f>IF(DI_전체데이터!$AR613="B. 외부미화형",DI_전체데이터!$Z613,NA())</f>
        <v>#N/A</v>
      </c>
      <c r="E612" s="80" t="e">
        <f>IF(DI_전체데이터!$AR613="C. 내부은폐형",DI_전체데이터!$AN613,NA())</f>
        <v>#N/A</v>
      </c>
      <c r="F612" s="80" t="e">
        <f>IF(DI_전체데이터!$AR613="C. 내부은폐형",DI_전체데이터!$Z613,NA())</f>
        <v>#N/A</v>
      </c>
      <c r="G612" s="80">
        <f>IF(DI_전체데이터!$AR613="D. 균형일치형",DI_전체데이터!$AN613,NA())</f>
        <v>-0.50975745349090085</v>
      </c>
      <c r="H612" s="80">
        <f>IF(DI_전체데이터!$AR613="D. 균형일치형",DI_전체데이터!$Z613,NA())</f>
        <v>3.6288659793814428</v>
      </c>
      <c r="I612" s="80" t="e">
        <f>IF(DI_전체데이터!$AR613="E. 총체적과소형",DI_전체데이터!$AN613,NA())</f>
        <v>#N/A</v>
      </c>
      <c r="J612" s="80" t="e">
        <f>IF(DI_전체데이터!$AR613="E. 총체적과소형",DI_전체데이터!$Z613,NA())</f>
        <v>#N/A</v>
      </c>
      <c r="K612" s="80" t="e">
        <f>IF(DI_전체데이터!$AR613="F. ESG미성숙",DI_전체데이터!$AN613,NA())</f>
        <v>#N/A</v>
      </c>
      <c r="L612" s="80" t="e">
        <f>IF(DI_전체데이터!$AR613="F. ESG미성숙",DI_전체데이터!$Z613,NA())</f>
        <v>#N/A</v>
      </c>
    </row>
    <row r="613" spans="1:12" x14ac:dyDescent="0.3">
      <c r="A613" s="80" t="e">
        <f>IF(DI_전체데이터!$AR614="A. 총체적과장형",DI_전체데이터!$AN614,NA())</f>
        <v>#N/A</v>
      </c>
      <c r="B613" s="80" t="e">
        <f>IF(DI_전체데이터!$AR614="A. 총체적과장형",DI_전체데이터!$Z614,NA())</f>
        <v>#N/A</v>
      </c>
      <c r="C613" s="80" t="e">
        <f>IF(DI_전체데이터!$AR614="B. 외부미화형",DI_전체데이터!$AN614,NA())</f>
        <v>#N/A</v>
      </c>
      <c r="D613" s="80" t="e">
        <f>IF(DI_전체데이터!$AR614="B. 외부미화형",DI_전체데이터!$Z614,NA())</f>
        <v>#N/A</v>
      </c>
      <c r="E613" s="80" t="e">
        <f>IF(DI_전체데이터!$AR614="C. 내부은폐형",DI_전체데이터!$AN614,NA())</f>
        <v>#N/A</v>
      </c>
      <c r="F613" s="80" t="e">
        <f>IF(DI_전체데이터!$AR614="C. 내부은폐형",DI_전체데이터!$Z614,NA())</f>
        <v>#N/A</v>
      </c>
      <c r="G613" s="80" t="e">
        <f>IF(DI_전체데이터!$AR614="D. 균형일치형",DI_전체데이터!$AN614,NA())</f>
        <v>#N/A</v>
      </c>
      <c r="H613" s="80" t="e">
        <f>IF(DI_전체데이터!$AR614="D. 균형일치형",DI_전체데이터!$Z614,NA())</f>
        <v>#N/A</v>
      </c>
      <c r="I613" s="80">
        <f>IF(DI_전체데이터!$AR614="E. 총체적과소형",DI_전체데이터!$AN614,NA())</f>
        <v>0.75789721148796685</v>
      </c>
      <c r="J613" s="80">
        <f>IF(DI_전체데이터!$AR614="E. 총체적과소형",DI_전체데이터!$Z614,NA())</f>
        <v>3.9090909090909092</v>
      </c>
      <c r="K613" s="80" t="e">
        <f>IF(DI_전체데이터!$AR614="F. ESG미성숙",DI_전체데이터!$AN614,NA())</f>
        <v>#N/A</v>
      </c>
      <c r="L613" s="80" t="e">
        <f>IF(DI_전체데이터!$AR614="F. ESG미성숙",DI_전체데이터!$Z614,NA())</f>
        <v>#N/A</v>
      </c>
    </row>
    <row r="614" spans="1:12" x14ac:dyDescent="0.3">
      <c r="A614" s="80">
        <f>IF(DI_전체데이터!$AR615="A. 총체적과장형",DI_전체데이터!$AN615,NA())</f>
        <v>-1.0025382024914604</v>
      </c>
      <c r="B614" s="80">
        <f>IF(DI_전체데이터!$AR615="A. 총체적과장형",DI_전체데이터!$Z615,NA())</f>
        <v>3.915492957746479</v>
      </c>
      <c r="C614" s="80" t="e">
        <f>IF(DI_전체데이터!$AR615="B. 외부미화형",DI_전체데이터!$AN615,NA())</f>
        <v>#N/A</v>
      </c>
      <c r="D614" s="80" t="e">
        <f>IF(DI_전체데이터!$AR615="B. 외부미화형",DI_전체데이터!$Z615,NA())</f>
        <v>#N/A</v>
      </c>
      <c r="E614" s="80" t="e">
        <f>IF(DI_전체데이터!$AR615="C. 내부은폐형",DI_전체데이터!$AN615,NA())</f>
        <v>#N/A</v>
      </c>
      <c r="F614" s="80" t="e">
        <f>IF(DI_전체데이터!$AR615="C. 내부은폐형",DI_전체데이터!$Z615,NA())</f>
        <v>#N/A</v>
      </c>
      <c r="G614" s="80" t="e">
        <f>IF(DI_전체데이터!$AR615="D. 균형일치형",DI_전체데이터!$AN615,NA())</f>
        <v>#N/A</v>
      </c>
      <c r="H614" s="80" t="e">
        <f>IF(DI_전체데이터!$AR615="D. 균형일치형",DI_전체데이터!$Z615,NA())</f>
        <v>#N/A</v>
      </c>
      <c r="I614" s="80" t="e">
        <f>IF(DI_전체데이터!$AR615="E. 총체적과소형",DI_전체데이터!$AN615,NA())</f>
        <v>#N/A</v>
      </c>
      <c r="J614" s="80" t="e">
        <f>IF(DI_전체데이터!$AR615="E. 총체적과소형",DI_전체데이터!$Z615,NA())</f>
        <v>#N/A</v>
      </c>
      <c r="K614" s="80" t="e">
        <f>IF(DI_전체데이터!$AR615="F. ESG미성숙",DI_전체데이터!$AN615,NA())</f>
        <v>#N/A</v>
      </c>
      <c r="L614" s="80" t="e">
        <f>IF(DI_전체데이터!$AR615="F. ESG미성숙",DI_전체데이터!$Z615,NA())</f>
        <v>#N/A</v>
      </c>
    </row>
    <row r="615" spans="1:12" x14ac:dyDescent="0.3">
      <c r="A615" s="80" t="e">
        <f>IF(DI_전체데이터!$AR616="A. 총체적과장형",DI_전체데이터!$AN616,NA())</f>
        <v>#N/A</v>
      </c>
      <c r="B615" s="80" t="e">
        <f>IF(DI_전체데이터!$AR616="A. 총체적과장형",DI_전체데이터!$Z616,NA())</f>
        <v>#N/A</v>
      </c>
      <c r="C615" s="80" t="e">
        <f>IF(DI_전체데이터!$AR616="B. 외부미화형",DI_전체데이터!$AN616,NA())</f>
        <v>#N/A</v>
      </c>
      <c r="D615" s="80" t="e">
        <f>IF(DI_전체데이터!$AR616="B. 외부미화형",DI_전체데이터!$Z616,NA())</f>
        <v>#N/A</v>
      </c>
      <c r="E615" s="80" t="e">
        <f>IF(DI_전체데이터!$AR616="C. 내부은폐형",DI_전체데이터!$AN616,NA())</f>
        <v>#N/A</v>
      </c>
      <c r="F615" s="80" t="e">
        <f>IF(DI_전체데이터!$AR616="C. 내부은폐형",DI_전체데이터!$Z616,NA())</f>
        <v>#N/A</v>
      </c>
      <c r="G615" s="80">
        <f>IF(DI_전체데이터!$AR616="D. 균형일치형",DI_전체데이터!$AN616,NA())</f>
        <v>-0.48432867597392937</v>
      </c>
      <c r="H615" s="80">
        <f>IF(DI_전체데이터!$AR616="D. 균형일치형",DI_전체데이터!$Z616,NA())</f>
        <v>4.0454545454545459</v>
      </c>
      <c r="I615" s="80" t="e">
        <f>IF(DI_전체데이터!$AR616="E. 총체적과소형",DI_전체데이터!$AN616,NA())</f>
        <v>#N/A</v>
      </c>
      <c r="J615" s="80" t="e">
        <f>IF(DI_전체데이터!$AR616="E. 총체적과소형",DI_전체데이터!$Z616,NA())</f>
        <v>#N/A</v>
      </c>
      <c r="K615" s="80" t="e">
        <f>IF(DI_전체데이터!$AR616="F. ESG미성숙",DI_전체데이터!$AN616,NA())</f>
        <v>#N/A</v>
      </c>
      <c r="L615" s="80" t="e">
        <f>IF(DI_전체데이터!$AR616="F. ESG미성숙",DI_전체데이터!$Z616,NA())</f>
        <v>#N/A</v>
      </c>
    </row>
    <row r="616" spans="1:12" x14ac:dyDescent="0.3">
      <c r="A616" s="80" t="e">
        <f>IF(DI_전체데이터!$AR617="A. 총체적과장형",DI_전체데이터!$AN617,NA())</f>
        <v>#N/A</v>
      </c>
      <c r="B616" s="80" t="e">
        <f>IF(DI_전체데이터!$AR617="A. 총체적과장형",DI_전체데이터!$Z617,NA())</f>
        <v>#N/A</v>
      </c>
      <c r="C616" s="80" t="e">
        <f>IF(DI_전체데이터!$AR617="B. 외부미화형",DI_전체데이터!$AN617,NA())</f>
        <v>#N/A</v>
      </c>
      <c r="D616" s="80" t="e">
        <f>IF(DI_전체데이터!$AR617="B. 외부미화형",DI_전체데이터!$Z617,NA())</f>
        <v>#N/A</v>
      </c>
      <c r="E616" s="80">
        <f>IF(DI_전체데이터!$AR617="C. 내부은폐형",DI_전체데이터!$AN617,NA())</f>
        <v>-1.0200104010866884</v>
      </c>
      <c r="F616" s="80">
        <f>IF(DI_전체데이터!$AR617="C. 내부은폐형",DI_전체데이터!$Z617,NA())</f>
        <v>3.911111111111111</v>
      </c>
      <c r="G616" s="80" t="e">
        <f>IF(DI_전체데이터!$AR617="D. 균형일치형",DI_전체데이터!$AN617,NA())</f>
        <v>#N/A</v>
      </c>
      <c r="H616" s="80" t="e">
        <f>IF(DI_전체데이터!$AR617="D. 균형일치형",DI_전체데이터!$Z617,NA())</f>
        <v>#N/A</v>
      </c>
      <c r="I616" s="80" t="e">
        <f>IF(DI_전체데이터!$AR617="E. 총체적과소형",DI_전체데이터!$AN617,NA())</f>
        <v>#N/A</v>
      </c>
      <c r="J616" s="80" t="e">
        <f>IF(DI_전체데이터!$AR617="E. 총체적과소형",DI_전체데이터!$Z617,NA())</f>
        <v>#N/A</v>
      </c>
      <c r="K616" s="80" t="e">
        <f>IF(DI_전체데이터!$AR617="F. ESG미성숙",DI_전체데이터!$AN617,NA())</f>
        <v>#N/A</v>
      </c>
      <c r="L616" s="80" t="e">
        <f>IF(DI_전체데이터!$AR617="F. ESG미성숙",DI_전체데이터!$Z617,NA())</f>
        <v>#N/A</v>
      </c>
    </row>
    <row r="617" spans="1:12" x14ac:dyDescent="0.3">
      <c r="A617" s="80">
        <f>IF(DI_전체데이터!$AR618="A. 총체적과장형",DI_전체데이터!$AN618,NA())</f>
        <v>-1.279021345097253</v>
      </c>
      <c r="B617" s="80">
        <f>IF(DI_전체데이터!$AR618="A. 총체적과장형",DI_전체데이터!$Z618,NA())</f>
        <v>3.8461538461538458</v>
      </c>
      <c r="C617" s="80" t="e">
        <f>IF(DI_전체데이터!$AR618="B. 외부미화형",DI_전체데이터!$AN618,NA())</f>
        <v>#N/A</v>
      </c>
      <c r="D617" s="80" t="e">
        <f>IF(DI_전체데이터!$AR618="B. 외부미화형",DI_전체데이터!$Z618,NA())</f>
        <v>#N/A</v>
      </c>
      <c r="E617" s="80" t="e">
        <f>IF(DI_전체데이터!$AR618="C. 내부은폐형",DI_전체데이터!$AN618,NA())</f>
        <v>#N/A</v>
      </c>
      <c r="F617" s="80" t="e">
        <f>IF(DI_전체데이터!$AR618="C. 내부은폐형",DI_전체데이터!$Z618,NA())</f>
        <v>#N/A</v>
      </c>
      <c r="G617" s="80" t="e">
        <f>IF(DI_전체데이터!$AR618="D. 균형일치형",DI_전체데이터!$AN618,NA())</f>
        <v>#N/A</v>
      </c>
      <c r="H617" s="80" t="e">
        <f>IF(DI_전체데이터!$AR618="D. 균형일치형",DI_전체데이터!$Z618,NA())</f>
        <v>#N/A</v>
      </c>
      <c r="I617" s="80" t="e">
        <f>IF(DI_전체데이터!$AR618="E. 총체적과소형",DI_전체데이터!$AN618,NA())</f>
        <v>#N/A</v>
      </c>
      <c r="J617" s="80" t="e">
        <f>IF(DI_전체데이터!$AR618="E. 총체적과소형",DI_전체데이터!$Z618,NA())</f>
        <v>#N/A</v>
      </c>
      <c r="K617" s="80" t="e">
        <f>IF(DI_전체데이터!$AR618="F. ESG미성숙",DI_전체데이터!$AN618,NA())</f>
        <v>#N/A</v>
      </c>
      <c r="L617" s="80" t="e">
        <f>IF(DI_전체데이터!$AR618="F. ESG미성숙",DI_전체데이터!$Z618,NA())</f>
        <v>#N/A</v>
      </c>
    </row>
    <row r="618" spans="1:12" x14ac:dyDescent="0.3">
      <c r="A618" s="80" t="e">
        <f>IF(DI_전체데이터!$AR619="A. 총체적과장형",DI_전체데이터!$AN619,NA())</f>
        <v>#N/A</v>
      </c>
      <c r="B618" s="80" t="e">
        <f>IF(DI_전체데이터!$AR619="A. 총체적과장형",DI_전체데이터!$Z619,NA())</f>
        <v>#N/A</v>
      </c>
      <c r="C618" s="80" t="e">
        <f>IF(DI_전체데이터!$AR619="B. 외부미화형",DI_전체데이터!$AN619,NA())</f>
        <v>#N/A</v>
      </c>
      <c r="D618" s="80" t="e">
        <f>IF(DI_전체데이터!$AR619="B. 외부미화형",DI_전체데이터!$Z619,NA())</f>
        <v>#N/A</v>
      </c>
      <c r="E618" s="80" t="e">
        <f>IF(DI_전체데이터!$AR619="C. 내부은폐형",DI_전체데이터!$AN619,NA())</f>
        <v>#N/A</v>
      </c>
      <c r="F618" s="80" t="e">
        <f>IF(DI_전체데이터!$AR619="C. 내부은폐형",DI_전체데이터!$Z619,NA())</f>
        <v>#N/A</v>
      </c>
      <c r="G618" s="80" t="e">
        <f>IF(DI_전체데이터!$AR619="D. 균형일치형",DI_전체데이터!$AN619,NA())</f>
        <v>#N/A</v>
      </c>
      <c r="H618" s="80" t="e">
        <f>IF(DI_전체데이터!$AR619="D. 균형일치형",DI_전체데이터!$Z619,NA())</f>
        <v>#N/A</v>
      </c>
      <c r="I618" s="80">
        <f>IF(DI_전체데이터!$AR619="E. 총체적과소형",DI_전체데이터!$AN619,NA())</f>
        <v>1.2578359255259834</v>
      </c>
      <c r="J618" s="80">
        <f>IF(DI_전체데이터!$AR619="E. 총체적과소형",DI_전체데이터!$Z619,NA())</f>
        <v>4.0847457627118642</v>
      </c>
      <c r="K618" s="80" t="e">
        <f>IF(DI_전체데이터!$AR619="F. ESG미성숙",DI_전체데이터!$AN619,NA())</f>
        <v>#N/A</v>
      </c>
      <c r="L618" s="80" t="e">
        <f>IF(DI_전체데이터!$AR619="F. ESG미성숙",DI_전체데이터!$Z619,NA())</f>
        <v>#N/A</v>
      </c>
    </row>
    <row r="619" spans="1:12" x14ac:dyDescent="0.3">
      <c r="A619" s="80" t="e">
        <f>IF(DI_전체데이터!$AR620="A. 총체적과장형",DI_전체데이터!$AN620,NA())</f>
        <v>#N/A</v>
      </c>
      <c r="B619" s="80" t="e">
        <f>IF(DI_전체데이터!$AR620="A. 총체적과장형",DI_전체데이터!$Z620,NA())</f>
        <v>#N/A</v>
      </c>
      <c r="C619" s="80" t="e">
        <f>IF(DI_전체데이터!$AR620="B. 외부미화형",DI_전체데이터!$AN620,NA())</f>
        <v>#N/A</v>
      </c>
      <c r="D619" s="80" t="e">
        <f>IF(DI_전체데이터!$AR620="B. 외부미화형",DI_전체데이터!$Z620,NA())</f>
        <v>#N/A</v>
      </c>
      <c r="E619" s="80" t="e">
        <f>IF(DI_전체데이터!$AR620="C. 내부은폐형",DI_전체데이터!$AN620,NA())</f>
        <v>#N/A</v>
      </c>
      <c r="F619" s="80" t="e">
        <f>IF(DI_전체데이터!$AR620="C. 내부은폐형",DI_전체데이터!$Z620,NA())</f>
        <v>#N/A</v>
      </c>
      <c r="G619" s="80" t="e">
        <f>IF(DI_전체데이터!$AR620="D. 균형일치형",DI_전체데이터!$AN620,NA())</f>
        <v>#N/A</v>
      </c>
      <c r="H619" s="80" t="e">
        <f>IF(DI_전체데이터!$AR620="D. 균형일치형",DI_전체데이터!$Z620,NA())</f>
        <v>#N/A</v>
      </c>
      <c r="I619" s="80">
        <f>IF(DI_전체데이터!$AR620="E. 총체적과소형",DI_전체데이터!$AN620,NA())</f>
        <v>1.2047348861253213</v>
      </c>
      <c r="J619" s="80">
        <f>IF(DI_전체데이터!$AR620="E. 총체적과소형",DI_전체데이터!$Z620,NA())</f>
        <v>4.0714285714285712</v>
      </c>
      <c r="K619" s="80" t="e">
        <f>IF(DI_전체데이터!$AR620="F. ESG미성숙",DI_전체데이터!$AN620,NA())</f>
        <v>#N/A</v>
      </c>
      <c r="L619" s="80" t="e">
        <f>IF(DI_전체데이터!$AR620="F. ESG미성숙",DI_전체데이터!$Z620,NA())</f>
        <v>#N/A</v>
      </c>
    </row>
    <row r="620" spans="1:12" x14ac:dyDescent="0.3">
      <c r="A620" s="80" t="e">
        <f>IF(DI_전체데이터!$AR621="A. 총체적과장형",DI_전체데이터!$AN621,NA())</f>
        <v>#N/A</v>
      </c>
      <c r="B620" s="80" t="e">
        <f>IF(DI_전체데이터!$AR621="A. 총체적과장형",DI_전체데이터!$Z621,NA())</f>
        <v>#N/A</v>
      </c>
      <c r="C620" s="80" t="e">
        <f>IF(DI_전체데이터!$AR621="B. 외부미화형",DI_전체데이터!$AN621,NA())</f>
        <v>#N/A</v>
      </c>
      <c r="D620" s="80" t="e">
        <f>IF(DI_전체데이터!$AR621="B. 외부미화형",DI_전체데이터!$Z621,NA())</f>
        <v>#N/A</v>
      </c>
      <c r="E620" s="80" t="e">
        <f>IF(DI_전체데이터!$AR621="C. 내부은폐형",DI_전체데이터!$AN621,NA())</f>
        <v>#N/A</v>
      </c>
      <c r="F620" s="80" t="e">
        <f>IF(DI_전체데이터!$AR621="C. 내부은폐형",DI_전체데이터!$Z621,NA())</f>
        <v>#N/A</v>
      </c>
      <c r="G620" s="80" t="e">
        <f>IF(DI_전체데이터!$AR621="D. 균형일치형",DI_전체데이터!$AN621,NA())</f>
        <v>#N/A</v>
      </c>
      <c r="H620" s="80" t="e">
        <f>IF(DI_전체데이터!$AR621="D. 균형일치형",DI_전체데이터!$Z621,NA())</f>
        <v>#N/A</v>
      </c>
      <c r="I620" s="80">
        <f>IF(DI_전체데이터!$AR621="E. 총체적과소형",DI_전체데이터!$AN621,NA())</f>
        <v>0.80264359312352052</v>
      </c>
      <c r="J620" s="80">
        <f>IF(DI_전체데이터!$AR621="E. 총체적과소형",DI_전체데이터!$Z621,NA())</f>
        <v>3.9705882352941182</v>
      </c>
      <c r="K620" s="80" t="e">
        <f>IF(DI_전체데이터!$AR621="F. ESG미성숙",DI_전체데이터!$AN621,NA())</f>
        <v>#N/A</v>
      </c>
      <c r="L620" s="80" t="e">
        <f>IF(DI_전체데이터!$AR621="F. ESG미성숙",DI_전체데이터!$Z621,NA())</f>
        <v>#N/A</v>
      </c>
    </row>
    <row r="621" spans="1:12" x14ac:dyDescent="0.3">
      <c r="A621" s="80" t="e">
        <f>IF(DI_전체데이터!$AR622="A. 총체적과장형",DI_전체데이터!$AN622,NA())</f>
        <v>#N/A</v>
      </c>
      <c r="B621" s="80" t="e">
        <f>IF(DI_전체데이터!$AR622="A. 총체적과장형",DI_전체데이터!$Z622,NA())</f>
        <v>#N/A</v>
      </c>
      <c r="C621" s="80" t="e">
        <f>IF(DI_전체데이터!$AR622="B. 외부미화형",DI_전체데이터!$AN622,NA())</f>
        <v>#N/A</v>
      </c>
      <c r="D621" s="80" t="e">
        <f>IF(DI_전체데이터!$AR622="B. 외부미화형",DI_전체데이터!$Z622,NA())</f>
        <v>#N/A</v>
      </c>
      <c r="E621" s="80" t="e">
        <f>IF(DI_전체데이터!$AR622="C. 내부은폐형",DI_전체데이터!$AN622,NA())</f>
        <v>#N/A</v>
      </c>
      <c r="F621" s="80" t="e">
        <f>IF(DI_전체데이터!$AR622="C. 내부은폐형",DI_전체데이터!$Z622,NA())</f>
        <v>#N/A</v>
      </c>
      <c r="G621" s="80" t="e">
        <f>IF(DI_전체데이터!$AR622="D. 균형일치형",DI_전체데이터!$AN622,NA())</f>
        <v>#N/A</v>
      </c>
      <c r="H621" s="80" t="e">
        <f>IF(DI_전체데이터!$AR622="D. 균형일치형",DI_전체데이터!$Z622,NA())</f>
        <v>#N/A</v>
      </c>
      <c r="I621" s="80">
        <f>IF(DI_전체데이터!$AR622="E. 총체적과소형",DI_전체데이터!$AN622,NA())</f>
        <v>2.074169129326596</v>
      </c>
      <c r="J621" s="80">
        <f>IF(DI_전체데이터!$AR622="E. 총체적과소형",DI_전체데이터!$Z622,NA())</f>
        <v>4.2894736842105274</v>
      </c>
      <c r="K621" s="80" t="e">
        <f>IF(DI_전체데이터!$AR622="F. ESG미성숙",DI_전체데이터!$AN622,NA())</f>
        <v>#N/A</v>
      </c>
      <c r="L621" s="80" t="e">
        <f>IF(DI_전체데이터!$AR622="F. ESG미성숙",DI_전체데이터!$Z622,NA())</f>
        <v>#N/A</v>
      </c>
    </row>
    <row r="622" spans="1:12" x14ac:dyDescent="0.3">
      <c r="A622" s="80" t="e">
        <f>IF(DI_전체데이터!$AR623="A. 총체적과장형",DI_전체데이터!$AN623,NA())</f>
        <v>#N/A</v>
      </c>
      <c r="B622" s="80" t="e">
        <f>IF(DI_전체데이터!$AR623="A. 총체적과장형",DI_전체데이터!$Z623,NA())</f>
        <v>#N/A</v>
      </c>
      <c r="C622" s="80">
        <f>IF(DI_전체데이터!$AR623="B. 외부미화형",DI_전체데이터!$AN623,NA())</f>
        <v>1.3887531494365482</v>
      </c>
      <c r="D622" s="80">
        <f>IF(DI_전체데이터!$AR623="B. 외부미화형",DI_전체데이터!$Z623,NA())</f>
        <v>4.4358974358974361</v>
      </c>
      <c r="E622" s="80" t="e">
        <f>IF(DI_전체데이터!$AR623="C. 내부은폐형",DI_전체데이터!$AN623,NA())</f>
        <v>#N/A</v>
      </c>
      <c r="F622" s="80" t="e">
        <f>IF(DI_전체데이터!$AR623="C. 내부은폐형",DI_전체데이터!$Z623,NA())</f>
        <v>#N/A</v>
      </c>
      <c r="G622" s="80" t="e">
        <f>IF(DI_전체데이터!$AR623="D. 균형일치형",DI_전체데이터!$AN623,NA())</f>
        <v>#N/A</v>
      </c>
      <c r="H622" s="80" t="e">
        <f>IF(DI_전체데이터!$AR623="D. 균형일치형",DI_전체데이터!$Z623,NA())</f>
        <v>#N/A</v>
      </c>
      <c r="I622" s="80" t="e">
        <f>IF(DI_전체데이터!$AR623="E. 총체적과소형",DI_전체데이터!$AN623,NA())</f>
        <v>#N/A</v>
      </c>
      <c r="J622" s="80" t="e">
        <f>IF(DI_전체데이터!$AR623="E. 총체적과소형",DI_전체데이터!$Z623,NA())</f>
        <v>#N/A</v>
      </c>
      <c r="K622" s="80" t="e">
        <f>IF(DI_전체데이터!$AR623="F. ESG미성숙",DI_전체데이터!$AN623,NA())</f>
        <v>#N/A</v>
      </c>
      <c r="L622" s="80" t="e">
        <f>IF(DI_전체데이터!$AR623="F. ESG미성숙",DI_전체데이터!$Z623,NA())</f>
        <v>#N/A</v>
      </c>
    </row>
    <row r="623" spans="1:12" x14ac:dyDescent="0.3">
      <c r="A623" s="80" t="e">
        <f>IF(DI_전체데이터!$AR624="A. 총체적과장형",DI_전체데이터!$AN624,NA())</f>
        <v>#N/A</v>
      </c>
      <c r="B623" s="80" t="e">
        <f>IF(DI_전체데이터!$AR624="A. 총체적과장형",DI_전체데이터!$Z624,NA())</f>
        <v>#N/A</v>
      </c>
      <c r="C623" s="80" t="e">
        <f>IF(DI_전체데이터!$AR624="B. 외부미화형",DI_전체데이터!$AN624,NA())</f>
        <v>#N/A</v>
      </c>
      <c r="D623" s="80" t="e">
        <f>IF(DI_전체데이터!$AR624="B. 외부미화형",DI_전체데이터!$Z624,NA())</f>
        <v>#N/A</v>
      </c>
      <c r="E623" s="80" t="e">
        <f>IF(DI_전체데이터!$AR624="C. 내부은폐형",DI_전체데이터!$AN624,NA())</f>
        <v>#N/A</v>
      </c>
      <c r="F623" s="80" t="e">
        <f>IF(DI_전체데이터!$AR624="C. 내부은폐형",DI_전체데이터!$Z624,NA())</f>
        <v>#N/A</v>
      </c>
      <c r="G623" s="80">
        <f>IF(DI_전체데이터!$AR624="D. 균형일치형",DI_전체데이터!$AN624,NA())</f>
        <v>1.2456155224833423</v>
      </c>
      <c r="H623" s="80">
        <f>IF(DI_전체데이터!$AR624="D. 균형일치형",DI_전체데이터!$Z624,NA())</f>
        <v>4.4000000000000004</v>
      </c>
      <c r="I623" s="80" t="e">
        <f>IF(DI_전체데이터!$AR624="E. 총체적과소형",DI_전체데이터!$AN624,NA())</f>
        <v>#N/A</v>
      </c>
      <c r="J623" s="80" t="e">
        <f>IF(DI_전체데이터!$AR624="E. 총체적과소형",DI_전체데이터!$Z624,NA())</f>
        <v>#N/A</v>
      </c>
      <c r="K623" s="80" t="e">
        <f>IF(DI_전체데이터!$AR624="F. ESG미성숙",DI_전체데이터!$AN624,NA())</f>
        <v>#N/A</v>
      </c>
      <c r="L623" s="80" t="e">
        <f>IF(DI_전체데이터!$AR624="F. ESG미성숙",DI_전체데이터!$Z624,NA())</f>
        <v>#N/A</v>
      </c>
    </row>
    <row r="624" spans="1:12" x14ac:dyDescent="0.3">
      <c r="A624" s="80" t="e">
        <f>IF(DI_전체데이터!$AR625="A. 총체적과장형",DI_전체데이터!$AN625,NA())</f>
        <v>#N/A</v>
      </c>
      <c r="B624" s="80" t="e">
        <f>IF(DI_전체데이터!$AR625="A. 총체적과장형",DI_전체데이터!$Z625,NA())</f>
        <v>#N/A</v>
      </c>
      <c r="C624" s="80">
        <f>IF(DI_전체데이터!$AR625="B. 외부미화형",DI_전체데이터!$AN625,NA())</f>
        <v>1.5052605202124125</v>
      </c>
      <c r="D624" s="80">
        <f>IF(DI_전체데이터!$AR625="B. 외부미화형",DI_전체데이터!$Z625,NA())</f>
        <v>4.4651162790697674</v>
      </c>
      <c r="E624" s="80" t="e">
        <f>IF(DI_전체데이터!$AR625="C. 내부은폐형",DI_전체데이터!$AN625,NA())</f>
        <v>#N/A</v>
      </c>
      <c r="F624" s="80" t="e">
        <f>IF(DI_전체데이터!$AR625="C. 내부은폐형",DI_전체데이터!$Z625,NA())</f>
        <v>#N/A</v>
      </c>
      <c r="G624" s="80" t="e">
        <f>IF(DI_전체데이터!$AR625="D. 균형일치형",DI_전체데이터!$AN625,NA())</f>
        <v>#N/A</v>
      </c>
      <c r="H624" s="80" t="e">
        <f>IF(DI_전체데이터!$AR625="D. 균형일치형",DI_전체데이터!$Z625,NA())</f>
        <v>#N/A</v>
      </c>
      <c r="I624" s="80" t="e">
        <f>IF(DI_전체데이터!$AR625="E. 총체적과소형",DI_전체데이터!$AN625,NA())</f>
        <v>#N/A</v>
      </c>
      <c r="J624" s="80" t="e">
        <f>IF(DI_전체데이터!$AR625="E. 총체적과소형",DI_전체데이터!$Z625,NA())</f>
        <v>#N/A</v>
      </c>
      <c r="K624" s="80" t="e">
        <f>IF(DI_전체데이터!$AR625="F. ESG미성숙",DI_전체데이터!$AN625,NA())</f>
        <v>#N/A</v>
      </c>
      <c r="L624" s="80" t="e">
        <f>IF(DI_전체데이터!$AR625="F. ESG미성숙",DI_전체데이터!$Z625,NA())</f>
        <v>#N/A</v>
      </c>
    </row>
    <row r="625" spans="1:12" x14ac:dyDescent="0.3">
      <c r="A625" s="80" t="e">
        <f>IF(DI_전체데이터!$AR626="A. 총체적과장형",DI_전체데이터!$AN626,NA())</f>
        <v>#N/A</v>
      </c>
      <c r="B625" s="80" t="e">
        <f>IF(DI_전체데이터!$AR626="A. 총체적과장형",DI_전체데이터!$Z626,NA())</f>
        <v>#N/A</v>
      </c>
      <c r="C625" s="80" t="e">
        <f>IF(DI_전체데이터!$AR626="B. 외부미화형",DI_전체데이터!$AN626,NA())</f>
        <v>#N/A</v>
      </c>
      <c r="D625" s="80" t="e">
        <f>IF(DI_전체데이터!$AR626="B. 외부미화형",DI_전체데이터!$Z626,NA())</f>
        <v>#N/A</v>
      </c>
      <c r="E625" s="80" t="e">
        <f>IF(DI_전체데이터!$AR626="C. 내부은폐형",DI_전체데이터!$AN626,NA())</f>
        <v>#N/A</v>
      </c>
      <c r="F625" s="80" t="e">
        <f>IF(DI_전체데이터!$AR626="C. 내부은폐형",DI_전체데이터!$Z626,NA())</f>
        <v>#N/A</v>
      </c>
      <c r="G625" s="80" t="e">
        <f>IF(DI_전체데이터!$AR626="D. 균형일치형",DI_전체데이터!$AN626,NA())</f>
        <v>#N/A</v>
      </c>
      <c r="H625" s="80" t="e">
        <f>IF(DI_전체데이터!$AR626="D. 균형일치형",DI_전체데이터!$Z626,NA())</f>
        <v>#N/A</v>
      </c>
      <c r="I625" s="80">
        <f>IF(DI_전체데이터!$AR626="E. 총체적과소형",DI_전체데이터!$AN626,NA())</f>
        <v>1.9137753332417475</v>
      </c>
      <c r="J625" s="80">
        <f>IF(DI_전체데이터!$AR626="E. 총체적과소형",DI_전체데이터!$Z626,NA())</f>
        <v>4.5675675675675684</v>
      </c>
      <c r="K625" s="80" t="e">
        <f>IF(DI_전체데이터!$AR626="F. ESG미성숙",DI_전체데이터!$AN626,NA())</f>
        <v>#N/A</v>
      </c>
      <c r="L625" s="80" t="e">
        <f>IF(DI_전체데이터!$AR626="F. ESG미성숙",DI_전체데이터!$Z626,NA())</f>
        <v>#N/A</v>
      </c>
    </row>
    <row r="626" spans="1:12" x14ac:dyDescent="0.3">
      <c r="A626" s="80">
        <f>IF(DI_전체데이터!$AR627="A. 총체적과장형",DI_전체데이터!$AN627,NA())</f>
        <v>-3.7030595026538342</v>
      </c>
      <c r="B626" s="80">
        <f>IF(DI_전체데이터!$AR627="A. 총체적과장형",DI_전체데이터!$Z627,NA())</f>
        <v>4.1190476190476186</v>
      </c>
      <c r="C626" s="80" t="e">
        <f>IF(DI_전체데이터!$AR627="B. 외부미화형",DI_전체데이터!$AN627,NA())</f>
        <v>#N/A</v>
      </c>
      <c r="D626" s="80" t="e">
        <f>IF(DI_전체데이터!$AR627="B. 외부미화형",DI_전체데이터!$Z627,NA())</f>
        <v>#N/A</v>
      </c>
      <c r="E626" s="80" t="e">
        <f>IF(DI_전체데이터!$AR627="C. 내부은폐형",DI_전체데이터!$AN627,NA())</f>
        <v>#N/A</v>
      </c>
      <c r="F626" s="80" t="e">
        <f>IF(DI_전체데이터!$AR627="C. 내부은폐형",DI_전체데이터!$Z627,NA())</f>
        <v>#N/A</v>
      </c>
      <c r="G626" s="80" t="e">
        <f>IF(DI_전체데이터!$AR627="D. 균형일치형",DI_전체데이터!$AN627,NA())</f>
        <v>#N/A</v>
      </c>
      <c r="H626" s="80" t="e">
        <f>IF(DI_전체데이터!$AR627="D. 균형일치형",DI_전체데이터!$Z627,NA())</f>
        <v>#N/A</v>
      </c>
      <c r="I626" s="80" t="e">
        <f>IF(DI_전체데이터!$AR627="E. 총체적과소형",DI_전체데이터!$AN627,NA())</f>
        <v>#N/A</v>
      </c>
      <c r="J626" s="80" t="e">
        <f>IF(DI_전체데이터!$AR627="E. 총체적과소형",DI_전체데이터!$Z627,NA())</f>
        <v>#N/A</v>
      </c>
      <c r="K626" s="80" t="e">
        <f>IF(DI_전체데이터!$AR627="F. ESG미성숙",DI_전체데이터!$AN627,NA())</f>
        <v>#N/A</v>
      </c>
      <c r="L626" s="80" t="e">
        <f>IF(DI_전체데이터!$AR627="F. ESG미성숙",DI_전체데이터!$Z627,NA())</f>
        <v>#N/A</v>
      </c>
    </row>
    <row r="627" spans="1:12" x14ac:dyDescent="0.3">
      <c r="A627" s="80">
        <f>IF(DI_전체데이터!$AR628="A. 총체적과장형",DI_전체데이터!$AN628,NA())</f>
        <v>-3.712590555741639</v>
      </c>
      <c r="B627" s="80">
        <f>IF(DI_전체데이터!$AR628="A. 총체적과장형",DI_전체데이터!$Z628,NA())</f>
        <v>4.117647058823529</v>
      </c>
      <c r="C627" s="80" t="e">
        <f>IF(DI_전체데이터!$AR628="B. 외부미화형",DI_전체데이터!$AN628,NA())</f>
        <v>#N/A</v>
      </c>
      <c r="D627" s="80" t="e">
        <f>IF(DI_전체데이터!$AR628="B. 외부미화형",DI_전체데이터!$Z628,NA())</f>
        <v>#N/A</v>
      </c>
      <c r="E627" s="80" t="e">
        <f>IF(DI_전체데이터!$AR628="C. 내부은폐형",DI_전체데이터!$AN628,NA())</f>
        <v>#N/A</v>
      </c>
      <c r="F627" s="80" t="e">
        <f>IF(DI_전체데이터!$AR628="C. 내부은폐형",DI_전체데이터!$Z628,NA())</f>
        <v>#N/A</v>
      </c>
      <c r="G627" s="80" t="e">
        <f>IF(DI_전체데이터!$AR628="D. 균형일치형",DI_전체데이터!$AN628,NA())</f>
        <v>#N/A</v>
      </c>
      <c r="H627" s="80" t="e">
        <f>IF(DI_전체데이터!$AR628="D. 균형일치형",DI_전체데이터!$Z628,NA())</f>
        <v>#N/A</v>
      </c>
      <c r="I627" s="80" t="e">
        <f>IF(DI_전체데이터!$AR628="E. 총체적과소형",DI_전체데이터!$AN628,NA())</f>
        <v>#N/A</v>
      </c>
      <c r="J627" s="80" t="e">
        <f>IF(DI_전체데이터!$AR628="E. 총체적과소형",DI_전체데이터!$Z628,NA())</f>
        <v>#N/A</v>
      </c>
      <c r="K627" s="80" t="e">
        <f>IF(DI_전체데이터!$AR628="F. ESG미성숙",DI_전체데이터!$AN628,NA())</f>
        <v>#N/A</v>
      </c>
      <c r="L627" s="80" t="e">
        <f>IF(DI_전체데이터!$AR628="F. ESG미성숙",DI_전체데이터!$Z628,NA())</f>
        <v>#N/A</v>
      </c>
    </row>
    <row r="628" spans="1:12" x14ac:dyDescent="0.3">
      <c r="A628" s="80">
        <f>IF(DI_전체데이터!$AR629="A. 총체적과장형",DI_전체데이터!$AN629,NA())</f>
        <v>-2.1799972192225767</v>
      </c>
      <c r="B628" s="80">
        <f>IF(DI_전체데이터!$AR629="A. 총체적과장형",DI_전체데이터!$Z629,NA())</f>
        <v>4.3428571428571434</v>
      </c>
      <c r="C628" s="80" t="e">
        <f>IF(DI_전체데이터!$AR629="B. 외부미화형",DI_전체데이터!$AN629,NA())</f>
        <v>#N/A</v>
      </c>
      <c r="D628" s="80" t="e">
        <f>IF(DI_전체데이터!$AR629="B. 외부미화형",DI_전체데이터!$Z629,NA())</f>
        <v>#N/A</v>
      </c>
      <c r="E628" s="80" t="e">
        <f>IF(DI_전체데이터!$AR629="C. 내부은폐형",DI_전체데이터!$AN629,NA())</f>
        <v>#N/A</v>
      </c>
      <c r="F628" s="80" t="e">
        <f>IF(DI_전체데이터!$AR629="C. 내부은폐형",DI_전체데이터!$Z629,NA())</f>
        <v>#N/A</v>
      </c>
      <c r="G628" s="80" t="e">
        <f>IF(DI_전체데이터!$AR629="D. 균형일치형",DI_전체데이터!$AN629,NA())</f>
        <v>#N/A</v>
      </c>
      <c r="H628" s="80" t="e">
        <f>IF(DI_전체데이터!$AR629="D. 균형일치형",DI_전체데이터!$Z629,NA())</f>
        <v>#N/A</v>
      </c>
      <c r="I628" s="80" t="e">
        <f>IF(DI_전체데이터!$AR629="E. 총체적과소형",DI_전체데이터!$AN629,NA())</f>
        <v>#N/A</v>
      </c>
      <c r="J628" s="80" t="e">
        <f>IF(DI_전체데이터!$AR629="E. 총체적과소형",DI_전체데이터!$Z629,NA())</f>
        <v>#N/A</v>
      </c>
      <c r="K628" s="80" t="e">
        <f>IF(DI_전체데이터!$AR629="F. ESG미성숙",DI_전체데이터!$AN629,NA())</f>
        <v>#N/A</v>
      </c>
      <c r="L628" s="80" t="e">
        <f>IF(DI_전체데이터!$AR629="F. ESG미성숙",DI_전체데이터!$Z629,NA())</f>
        <v>#N/A</v>
      </c>
    </row>
    <row r="629" spans="1:12" x14ac:dyDescent="0.3">
      <c r="A629" s="80">
        <f>IF(DI_전체데이터!$AR630="A. 총체적과장형",DI_전체데이터!$AN630,NA())</f>
        <v>-1.3941618921330545</v>
      </c>
      <c r="B629" s="80">
        <f>IF(DI_전체데이터!$AR630="A. 총체적과장형",DI_전체데이터!$Z630,NA())</f>
        <v>4.458333333333333</v>
      </c>
      <c r="C629" s="80" t="e">
        <f>IF(DI_전체데이터!$AR630="B. 외부미화형",DI_전체데이터!$AN630,NA())</f>
        <v>#N/A</v>
      </c>
      <c r="D629" s="80" t="e">
        <f>IF(DI_전체데이터!$AR630="B. 외부미화형",DI_전체데이터!$Z630,NA())</f>
        <v>#N/A</v>
      </c>
      <c r="E629" s="80" t="e">
        <f>IF(DI_전체데이터!$AR630="C. 내부은폐형",DI_전체데이터!$AN630,NA())</f>
        <v>#N/A</v>
      </c>
      <c r="F629" s="80" t="e">
        <f>IF(DI_전체데이터!$AR630="C. 내부은폐형",DI_전체데이터!$Z630,NA())</f>
        <v>#N/A</v>
      </c>
      <c r="G629" s="80" t="e">
        <f>IF(DI_전체데이터!$AR630="D. 균형일치형",DI_전체데이터!$AN630,NA())</f>
        <v>#N/A</v>
      </c>
      <c r="H629" s="80" t="e">
        <f>IF(DI_전체데이터!$AR630="D. 균형일치형",DI_전체데이터!$Z630,NA())</f>
        <v>#N/A</v>
      </c>
      <c r="I629" s="80" t="e">
        <f>IF(DI_전체데이터!$AR630="E. 총체적과소형",DI_전체데이터!$AN630,NA())</f>
        <v>#N/A</v>
      </c>
      <c r="J629" s="80" t="e">
        <f>IF(DI_전체데이터!$AR630="E. 총체적과소형",DI_전체데이터!$Z630,NA())</f>
        <v>#N/A</v>
      </c>
      <c r="K629" s="80" t="e">
        <f>IF(DI_전체데이터!$AR630="F. ESG미성숙",DI_전체데이터!$AN630,NA())</f>
        <v>#N/A</v>
      </c>
      <c r="L629" s="80" t="e">
        <f>IF(DI_전체데이터!$AR630="F. ESG미성숙",DI_전체데이터!$Z630,NA())</f>
        <v>#N/A</v>
      </c>
    </row>
    <row r="630" spans="1:12" x14ac:dyDescent="0.3">
      <c r="A630" s="80" t="e">
        <f>IF(DI_전체데이터!$AR631="A. 총체적과장형",DI_전체데이터!$AN631,NA())</f>
        <v>#N/A</v>
      </c>
      <c r="B630" s="80" t="e">
        <f>IF(DI_전체데이터!$AR631="A. 총체적과장형",DI_전체데이터!$Z631,NA())</f>
        <v>#N/A</v>
      </c>
      <c r="C630" s="80" t="e">
        <f>IF(DI_전체데이터!$AR631="B. 외부미화형",DI_전체데이터!$AN631,NA())</f>
        <v>#N/A</v>
      </c>
      <c r="D630" s="80" t="e">
        <f>IF(DI_전체데이터!$AR631="B. 외부미화형",DI_전체데이터!$Z631,NA())</f>
        <v>#N/A</v>
      </c>
      <c r="E630" s="80">
        <f>IF(DI_전체데이터!$AR631="C. 내부은폐형",DI_전체데이터!$AN631,NA())</f>
        <v>-0.75333222949394574</v>
      </c>
      <c r="F630" s="80">
        <f>IF(DI_전체데이터!$AR631="C. 내부은폐형",DI_전체데이터!$Z631,NA())</f>
        <v>4.2666666666666666</v>
      </c>
      <c r="G630" s="80" t="e">
        <f>IF(DI_전체데이터!$AR631="D. 균형일치형",DI_전체데이터!$AN631,NA())</f>
        <v>#N/A</v>
      </c>
      <c r="H630" s="80" t="e">
        <f>IF(DI_전체데이터!$AR631="D. 균형일치형",DI_전체데이터!$Z631,NA())</f>
        <v>#N/A</v>
      </c>
      <c r="I630" s="80" t="e">
        <f>IF(DI_전체데이터!$AR631="E. 총체적과소형",DI_전체데이터!$AN631,NA())</f>
        <v>#N/A</v>
      </c>
      <c r="J630" s="80" t="e">
        <f>IF(DI_전체데이터!$AR631="E. 총체적과소형",DI_전체데이터!$Z631,NA())</f>
        <v>#N/A</v>
      </c>
      <c r="K630" s="80" t="e">
        <f>IF(DI_전체데이터!$AR631="F. ESG미성숙",DI_전체데이터!$AN631,NA())</f>
        <v>#N/A</v>
      </c>
      <c r="L630" s="80" t="e">
        <f>IF(DI_전체데이터!$AR631="F. ESG미성숙",DI_전체데이터!$Z631,NA())</f>
        <v>#N/A</v>
      </c>
    </row>
    <row r="631" spans="1:12" x14ac:dyDescent="0.3">
      <c r="A631" s="80" t="e">
        <f>IF(DI_전체데이터!$AR632="A. 총체적과장형",DI_전체데이터!$AN632,NA())</f>
        <v>#N/A</v>
      </c>
      <c r="B631" s="80" t="e">
        <f>IF(DI_전체데이터!$AR632="A. 총체적과장형",DI_전체데이터!$Z632,NA())</f>
        <v>#N/A</v>
      </c>
      <c r="C631" s="80" t="e">
        <f>IF(DI_전체데이터!$AR632="B. 외부미화형",DI_전체데이터!$AN632,NA())</f>
        <v>#N/A</v>
      </c>
      <c r="D631" s="80" t="e">
        <f>IF(DI_전체데이터!$AR632="B. 외부미화형",DI_전체데이터!$Z632,NA())</f>
        <v>#N/A</v>
      </c>
      <c r="E631" s="80" t="e">
        <f>IF(DI_전체데이터!$AR632="C. 내부은폐형",DI_전체데이터!$AN632,NA())</f>
        <v>#N/A</v>
      </c>
      <c r="F631" s="80" t="e">
        <f>IF(DI_전체데이터!$AR632="C. 내부은폐형",DI_전체데이터!$Z632,NA())</f>
        <v>#N/A</v>
      </c>
      <c r="G631" s="80">
        <f>IF(DI_전체데이터!$AR632="D. 균형일치형",DI_전체데이터!$AN632,NA())</f>
        <v>5.8512839837832037E-2</v>
      </c>
      <c r="H631" s="80">
        <f>IF(DI_전체데이터!$AR632="D. 균형일치형",DI_전체데이터!$Z632,NA())</f>
        <v>4.3859649122807021</v>
      </c>
      <c r="I631" s="80" t="e">
        <f>IF(DI_전체데이터!$AR632="E. 총체적과소형",DI_전체데이터!$AN632,NA())</f>
        <v>#N/A</v>
      </c>
      <c r="J631" s="80" t="e">
        <f>IF(DI_전체데이터!$AR632="E. 총체적과소형",DI_전체데이터!$Z632,NA())</f>
        <v>#N/A</v>
      </c>
      <c r="K631" s="80" t="e">
        <f>IF(DI_전체데이터!$AR632="F. ESG미성숙",DI_전체데이터!$AN632,NA())</f>
        <v>#N/A</v>
      </c>
      <c r="L631" s="80" t="e">
        <f>IF(DI_전체데이터!$AR632="F. ESG미성숙",DI_전체데이터!$Z632,NA())</f>
        <v>#N/A</v>
      </c>
    </row>
    <row r="632" spans="1:12" x14ac:dyDescent="0.3">
      <c r="A632" s="80" t="e">
        <f>IF(DI_전체데이터!$AR633="A. 총체적과장형",DI_전체데이터!$AN633,NA())</f>
        <v>#N/A</v>
      </c>
      <c r="B632" s="80" t="e">
        <f>IF(DI_전체데이터!$AR633="A. 총체적과장형",DI_전체데이터!$Z633,NA())</f>
        <v>#N/A</v>
      </c>
      <c r="C632" s="80" t="e">
        <f>IF(DI_전체데이터!$AR633="B. 외부미화형",DI_전체데이터!$AN633,NA())</f>
        <v>#N/A</v>
      </c>
      <c r="D632" s="80" t="e">
        <f>IF(DI_전체데이터!$AR633="B. 외부미화형",DI_전체데이터!$Z633,NA())</f>
        <v>#N/A</v>
      </c>
      <c r="E632" s="80" t="e">
        <f>IF(DI_전체데이터!$AR633="C. 내부은폐형",DI_전체데이터!$AN633,NA())</f>
        <v>#N/A</v>
      </c>
      <c r="F632" s="80" t="e">
        <f>IF(DI_전체데이터!$AR633="C. 내부은폐형",DI_전체데이터!$Z633,NA())</f>
        <v>#N/A</v>
      </c>
      <c r="G632" s="80">
        <f>IF(DI_전체데이터!$AR633="D. 균형일치형",DI_전체데이터!$AN633,NA())</f>
        <v>0.40921797089107842</v>
      </c>
      <c r="H632" s="80">
        <f>IF(DI_전체데이터!$AR633="D. 균형일치형",DI_전체데이터!$Z633,NA())</f>
        <v>4.4375</v>
      </c>
      <c r="I632" s="80" t="e">
        <f>IF(DI_전체데이터!$AR633="E. 총체적과소형",DI_전체데이터!$AN633,NA())</f>
        <v>#N/A</v>
      </c>
      <c r="J632" s="80" t="e">
        <f>IF(DI_전체데이터!$AR633="E. 총체적과소형",DI_전체데이터!$Z633,NA())</f>
        <v>#N/A</v>
      </c>
      <c r="K632" s="80" t="e">
        <f>IF(DI_전체데이터!$AR633="F. ESG미성숙",DI_전체데이터!$AN633,NA())</f>
        <v>#N/A</v>
      </c>
      <c r="L632" s="80" t="e">
        <f>IF(DI_전체데이터!$AR633="F. ESG미성숙",DI_전체데이터!$Z633,NA())</f>
        <v>#N/A</v>
      </c>
    </row>
    <row r="633" spans="1:12" x14ac:dyDescent="0.3">
      <c r="A633" s="80" t="e">
        <f>IF(DI_전체데이터!$AR634="A. 총체적과장형",DI_전체데이터!$AN634,NA())</f>
        <v>#N/A</v>
      </c>
      <c r="B633" s="80" t="e">
        <f>IF(DI_전체데이터!$AR634="A. 총체적과장형",DI_전체데이터!$Z634,NA())</f>
        <v>#N/A</v>
      </c>
      <c r="C633" s="80" t="e">
        <f>IF(DI_전체데이터!$AR634="B. 외부미화형",DI_전체데이터!$AN634,NA())</f>
        <v>#N/A</v>
      </c>
      <c r="D633" s="80" t="e">
        <f>IF(DI_전체데이터!$AR634="B. 외부미화형",DI_전체데이터!$Z634,NA())</f>
        <v>#N/A</v>
      </c>
      <c r="E633" s="80" t="e">
        <f>IF(DI_전체데이터!$AR634="C. 내부은폐형",DI_전체데이터!$AN634,NA())</f>
        <v>#N/A</v>
      </c>
      <c r="F633" s="80" t="e">
        <f>IF(DI_전체데이터!$AR634="C. 내부은폐형",DI_전체데이터!$Z634,NA())</f>
        <v>#N/A</v>
      </c>
      <c r="G633" s="80">
        <f>IF(DI_전체데이터!$AR634="D. 균형일치형",DI_전체데이터!$AN634,NA())</f>
        <v>-0.16621935928515533</v>
      </c>
      <c r="H633" s="80">
        <f>IF(DI_전체데이터!$AR634="D. 균형일치형",DI_전체데이터!$Z634,NA())</f>
        <v>4.3529411764705879</v>
      </c>
      <c r="I633" s="80" t="e">
        <f>IF(DI_전체데이터!$AR634="E. 총체적과소형",DI_전체데이터!$AN634,NA())</f>
        <v>#N/A</v>
      </c>
      <c r="J633" s="80" t="e">
        <f>IF(DI_전체데이터!$AR634="E. 총체적과소형",DI_전체데이터!$Z634,NA())</f>
        <v>#N/A</v>
      </c>
      <c r="K633" s="80" t="e">
        <f>IF(DI_전체데이터!$AR634="F. ESG미성숙",DI_전체데이터!$AN634,NA())</f>
        <v>#N/A</v>
      </c>
      <c r="L633" s="80" t="e">
        <f>IF(DI_전체데이터!$AR634="F. ESG미성숙",DI_전체데이터!$Z634,NA())</f>
        <v>#N/A</v>
      </c>
    </row>
    <row r="634" spans="1:12" x14ac:dyDescent="0.3">
      <c r="A634" s="80" t="e">
        <f>IF(DI_전체데이터!$AR635="A. 총체적과장형",DI_전체데이터!$AN635,NA())</f>
        <v>#N/A</v>
      </c>
      <c r="B634" s="80" t="e">
        <f>IF(DI_전체데이터!$AR635="A. 총체적과장형",DI_전체데이터!$Z635,NA())</f>
        <v>#N/A</v>
      </c>
      <c r="C634" s="80" t="e">
        <f>IF(DI_전체데이터!$AR635="B. 외부미화형",DI_전체데이터!$AN635,NA())</f>
        <v>#N/A</v>
      </c>
      <c r="D634" s="80" t="e">
        <f>IF(DI_전체데이터!$AR635="B. 외부미화형",DI_전체데이터!$Z635,NA())</f>
        <v>#N/A</v>
      </c>
      <c r="E634" s="80" t="e">
        <f>IF(DI_전체데이터!$AR635="C. 내부은폐형",DI_전체데이터!$AN635,NA())</f>
        <v>#N/A</v>
      </c>
      <c r="F634" s="80" t="e">
        <f>IF(DI_전체데이터!$AR635="C. 내부은폐형",DI_전체데이터!$Z635,NA())</f>
        <v>#N/A</v>
      </c>
      <c r="G634" s="80">
        <f>IF(DI_전체데이터!$AR635="D. 균형일치형",DI_전체데이터!$AN635,NA())</f>
        <v>0.19273972935682337</v>
      </c>
      <c r="H634" s="80">
        <f>IF(DI_전체데이터!$AR635="D. 균형일치형",DI_전체데이터!$Z635,NA())</f>
        <v>4.333333333333333</v>
      </c>
      <c r="I634" s="80" t="e">
        <f>IF(DI_전체데이터!$AR635="E. 총체적과소형",DI_전체데이터!$AN635,NA())</f>
        <v>#N/A</v>
      </c>
      <c r="J634" s="80" t="e">
        <f>IF(DI_전체데이터!$AR635="E. 총체적과소형",DI_전체데이터!$Z635,NA())</f>
        <v>#N/A</v>
      </c>
      <c r="K634" s="80" t="e">
        <f>IF(DI_전체데이터!$AR635="F. ESG미성숙",DI_전체데이터!$AN635,NA())</f>
        <v>#N/A</v>
      </c>
      <c r="L634" s="80" t="e">
        <f>IF(DI_전체데이터!$AR635="F. ESG미성숙",DI_전체데이터!$Z635,NA())</f>
        <v>#N/A</v>
      </c>
    </row>
    <row r="635" spans="1:12" x14ac:dyDescent="0.3">
      <c r="A635" s="80" t="e">
        <f>IF(DI_전체데이터!$AR636="A. 총체적과장형",DI_전체데이터!$AN636,NA())</f>
        <v>#N/A</v>
      </c>
      <c r="B635" s="80" t="e">
        <f>IF(DI_전체데이터!$AR636="A. 총체적과장형",DI_전체데이터!$Z636,NA())</f>
        <v>#N/A</v>
      </c>
      <c r="C635" s="80" t="e">
        <f>IF(DI_전체데이터!$AR636="B. 외부미화형",DI_전체데이터!$AN636,NA())</f>
        <v>#N/A</v>
      </c>
      <c r="D635" s="80" t="e">
        <f>IF(DI_전체데이터!$AR636="B. 외부미화형",DI_전체데이터!$Z636,NA())</f>
        <v>#N/A</v>
      </c>
      <c r="E635" s="80" t="e">
        <f>IF(DI_전체데이터!$AR636="C. 내부은폐형",DI_전체데이터!$AN636,NA())</f>
        <v>#N/A</v>
      </c>
      <c r="F635" s="80" t="e">
        <f>IF(DI_전체데이터!$AR636="C. 내부은폐형",DI_전체데이터!$Z636,NA())</f>
        <v>#N/A</v>
      </c>
      <c r="G635" s="80" t="e">
        <f>IF(DI_전체데이터!$AR636="D. 균형일치형",DI_전체데이터!$AN636,NA())</f>
        <v>#N/A</v>
      </c>
      <c r="H635" s="80" t="e">
        <f>IF(DI_전체데이터!$AR636="D. 균형일치형",DI_전체데이터!$Z636,NA())</f>
        <v>#N/A</v>
      </c>
      <c r="I635" s="80">
        <f>IF(DI_전체데이터!$AR636="E. 총체적과소형",DI_전체데이터!$AN636,NA())</f>
        <v>2.4611303642544344</v>
      </c>
      <c r="J635" s="80">
        <f>IF(DI_전체데이터!$AR636="E. 총체적과소형",DI_전체데이터!$Z636,NA())</f>
        <v>4.666666666666667</v>
      </c>
      <c r="K635" s="80" t="e">
        <f>IF(DI_전체데이터!$AR636="F. ESG미성숙",DI_전체데이터!$AN636,NA())</f>
        <v>#N/A</v>
      </c>
      <c r="L635" s="80" t="e">
        <f>IF(DI_전체데이터!$AR636="F. ESG미성숙",DI_전체데이터!$Z636,NA())</f>
        <v>#N/A</v>
      </c>
    </row>
    <row r="636" spans="1:12" x14ac:dyDescent="0.3">
      <c r="A636" s="80" t="e">
        <f>IF(DI_전체데이터!$AR637="A. 총체적과장형",DI_전체데이터!$AN637,NA())</f>
        <v>#N/A</v>
      </c>
      <c r="B636" s="80" t="e">
        <f>IF(DI_전체데이터!$AR637="A. 총체적과장형",DI_전체데이터!$Z637,NA())</f>
        <v>#N/A</v>
      </c>
      <c r="C636" s="80" t="e">
        <f>IF(DI_전체데이터!$AR637="B. 외부미화형",DI_전체데이터!$AN637,NA())</f>
        <v>#N/A</v>
      </c>
      <c r="D636" s="80" t="e">
        <f>IF(DI_전체데이터!$AR637="B. 외부미화형",DI_전체데이터!$Z637,NA())</f>
        <v>#N/A</v>
      </c>
      <c r="E636" s="80" t="e">
        <f>IF(DI_전체데이터!$AR637="C. 내부은폐형",DI_전체데이터!$AN637,NA())</f>
        <v>#N/A</v>
      </c>
      <c r="F636" s="80" t="e">
        <f>IF(DI_전체데이터!$AR637="C. 내부은폐형",DI_전체데이터!$Z637,NA())</f>
        <v>#N/A</v>
      </c>
      <c r="G636" s="80" t="e">
        <f>IF(DI_전체데이터!$AR637="D. 균형일치형",DI_전체데이터!$AN637,NA())</f>
        <v>#N/A</v>
      </c>
      <c r="H636" s="80" t="e">
        <f>IF(DI_전체데이터!$AR637="D. 균형일치형",DI_전체데이터!$Z637,NA())</f>
        <v>#N/A</v>
      </c>
      <c r="I636" s="80">
        <f>IF(DI_전체데이터!$AR637="E. 총체적과소형",DI_전체데이터!$AN637,NA())</f>
        <v>0.60517439024729702</v>
      </c>
      <c r="J636" s="80">
        <f>IF(DI_전체데이터!$AR637="E. 총체적과소형",DI_전체데이터!$Z637,NA())</f>
        <v>4.3939393939393936</v>
      </c>
      <c r="K636" s="80" t="e">
        <f>IF(DI_전체데이터!$AR637="F. ESG미성숙",DI_전체데이터!$AN637,NA())</f>
        <v>#N/A</v>
      </c>
      <c r="L636" s="80" t="e">
        <f>IF(DI_전체데이터!$AR637="F. ESG미성숙",DI_전체데이터!$Z637,NA())</f>
        <v>#N/A</v>
      </c>
    </row>
    <row r="637" spans="1:12" x14ac:dyDescent="0.3">
      <c r="A637" s="80" t="e">
        <f>IF(DI_전체데이터!$AR638="A. 총체적과장형",DI_전체데이터!$AN638,NA())</f>
        <v>#N/A</v>
      </c>
      <c r="B637" s="80" t="e">
        <f>IF(DI_전체데이터!$AR638="A. 총체적과장형",DI_전체데이터!$Z638,NA())</f>
        <v>#N/A</v>
      </c>
      <c r="C637" s="80" t="e">
        <f>IF(DI_전체데이터!$AR638="B. 외부미화형",DI_전체데이터!$AN638,NA())</f>
        <v>#N/A</v>
      </c>
      <c r="D637" s="80" t="e">
        <f>IF(DI_전체데이터!$AR638="B. 외부미화형",DI_전체데이터!$Z638,NA())</f>
        <v>#N/A</v>
      </c>
      <c r="E637" s="80" t="e">
        <f>IF(DI_전체데이터!$AR638="C. 내부은폐형",DI_전체데이터!$AN638,NA())</f>
        <v>#N/A</v>
      </c>
      <c r="F637" s="80" t="e">
        <f>IF(DI_전체데이터!$AR638="C. 내부은폐형",DI_전체데이터!$Z638,NA())</f>
        <v>#N/A</v>
      </c>
      <c r="G637" s="80">
        <f>IF(DI_전체데이터!$AR638="D. 균형일치형",DI_전체데이터!$AN638,NA())</f>
        <v>0.25755089035390366</v>
      </c>
      <c r="H637" s="80">
        <f>IF(DI_전체데이터!$AR638="D. 균형일치형",DI_전체데이터!$Z638,NA())</f>
        <v>4.3428571428571434</v>
      </c>
      <c r="I637" s="80" t="e">
        <f>IF(DI_전체데이터!$AR638="E. 총체적과소형",DI_전체데이터!$AN638,NA())</f>
        <v>#N/A</v>
      </c>
      <c r="J637" s="80" t="e">
        <f>IF(DI_전체데이터!$AR638="E. 총체적과소형",DI_전체데이터!$Z638,NA())</f>
        <v>#N/A</v>
      </c>
      <c r="K637" s="80" t="e">
        <f>IF(DI_전체데이터!$AR638="F. ESG미성숙",DI_전체데이터!$AN638,NA())</f>
        <v>#N/A</v>
      </c>
      <c r="L637" s="80" t="e">
        <f>IF(DI_전체데이터!$AR638="F. ESG미성숙",DI_전체데이터!$Z638,NA())</f>
        <v>#N/A</v>
      </c>
    </row>
    <row r="638" spans="1:12" x14ac:dyDescent="0.3">
      <c r="A638" s="80" t="e">
        <f>IF(DI_전체데이터!$AR639="A. 총체적과장형",DI_전체데이터!$AN639,NA())</f>
        <v>#N/A</v>
      </c>
      <c r="B638" s="80" t="e">
        <f>IF(DI_전체데이터!$AR639="A. 총체적과장형",DI_전체데이터!$Z639,NA())</f>
        <v>#N/A</v>
      </c>
      <c r="C638" s="80" t="e">
        <f>IF(DI_전체데이터!$AR639="B. 외부미화형",DI_전체데이터!$AN639,NA())</f>
        <v>#N/A</v>
      </c>
      <c r="D638" s="80" t="e">
        <f>IF(DI_전체데이터!$AR639="B. 외부미화형",DI_전체데이터!$Z639,NA())</f>
        <v>#N/A</v>
      </c>
      <c r="E638" s="80">
        <f>IF(DI_전체데이터!$AR639="C. 내부은폐형",DI_전체데이터!$AN639,NA())</f>
        <v>-0.67113231472255674</v>
      </c>
      <c r="F638" s="80">
        <f>IF(DI_전체데이터!$AR639="C. 내부은폐형",DI_전체데이터!$Z639,NA())</f>
        <v>3.7058823529411771</v>
      </c>
      <c r="G638" s="80" t="e">
        <f>IF(DI_전체데이터!$AR639="D. 균형일치형",DI_전체데이터!$AN639,NA())</f>
        <v>#N/A</v>
      </c>
      <c r="H638" s="80" t="e">
        <f>IF(DI_전체데이터!$AR639="D. 균형일치형",DI_전체데이터!$Z639,NA())</f>
        <v>#N/A</v>
      </c>
      <c r="I638" s="80" t="e">
        <f>IF(DI_전체데이터!$AR639="E. 총체적과소형",DI_전체데이터!$AN639,NA())</f>
        <v>#N/A</v>
      </c>
      <c r="J638" s="80" t="e">
        <f>IF(DI_전체데이터!$AR639="E. 총체적과소형",DI_전체데이터!$Z639,NA())</f>
        <v>#N/A</v>
      </c>
      <c r="K638" s="80" t="e">
        <f>IF(DI_전체데이터!$AR639="F. ESG미성숙",DI_전체데이터!$AN639,NA())</f>
        <v>#N/A</v>
      </c>
      <c r="L638" s="80" t="e">
        <f>IF(DI_전체데이터!$AR639="F. ESG미성숙",DI_전체데이터!$Z639,NA())</f>
        <v>#N/A</v>
      </c>
    </row>
    <row r="639" spans="1:12" x14ac:dyDescent="0.3">
      <c r="A639" s="80" t="e">
        <f>IF(DI_전체데이터!$AR640="A. 총체적과장형",DI_전체데이터!$AN640,NA())</f>
        <v>#N/A</v>
      </c>
      <c r="B639" s="80" t="e">
        <f>IF(DI_전체데이터!$AR640="A. 총체적과장형",DI_전체데이터!$Z640,NA())</f>
        <v>#N/A</v>
      </c>
      <c r="C639" s="80" t="e">
        <f>IF(DI_전체데이터!$AR640="B. 외부미화형",DI_전체데이터!$AN640,NA())</f>
        <v>#N/A</v>
      </c>
      <c r="D639" s="80" t="e">
        <f>IF(DI_전체데이터!$AR640="B. 외부미화형",DI_전체데이터!$Z640,NA())</f>
        <v>#N/A</v>
      </c>
      <c r="E639" s="80" t="e">
        <f>IF(DI_전체데이터!$AR640="C. 내부은폐형",DI_전체데이터!$AN640,NA())</f>
        <v>#N/A</v>
      </c>
      <c r="F639" s="80" t="e">
        <f>IF(DI_전체데이터!$AR640="C. 내부은폐형",DI_전체데이터!$Z640,NA())</f>
        <v>#N/A</v>
      </c>
      <c r="G639" s="80">
        <f>IF(DI_전체데이터!$AR640="D. 균형일치형",DI_전체데이터!$AN640,NA())</f>
        <v>1.6180228959557324E-2</v>
      </c>
      <c r="H639" s="80">
        <f>IF(DI_전체데이터!$AR640="D. 균형일치형",DI_전체데이터!$Z640,NA())</f>
        <v>3.9189189189189189</v>
      </c>
      <c r="I639" s="80" t="e">
        <f>IF(DI_전체데이터!$AR640="E. 총체적과소형",DI_전체데이터!$AN640,NA())</f>
        <v>#N/A</v>
      </c>
      <c r="J639" s="80" t="e">
        <f>IF(DI_전체데이터!$AR640="E. 총체적과소형",DI_전체데이터!$Z640,NA())</f>
        <v>#N/A</v>
      </c>
      <c r="K639" s="80" t="e">
        <f>IF(DI_전체데이터!$AR640="F. ESG미성숙",DI_전체데이터!$AN640,NA())</f>
        <v>#N/A</v>
      </c>
      <c r="L639" s="80" t="e">
        <f>IF(DI_전체데이터!$AR640="F. ESG미성숙",DI_전체데이터!$Z640,NA())</f>
        <v>#N/A</v>
      </c>
    </row>
    <row r="640" spans="1:12" x14ac:dyDescent="0.3">
      <c r="A640" s="80">
        <f>IF(DI_전체데이터!$AR641="A. 총체적과장형",DI_전체데이터!$AN641,NA())</f>
        <v>-0.86091264394821643</v>
      </c>
      <c r="B640" s="80">
        <f>IF(DI_전체데이터!$AR641="A. 총체적과장형",DI_전체데이터!$Z641,NA())</f>
        <v>3.6470588235294121</v>
      </c>
      <c r="C640" s="80" t="e">
        <f>IF(DI_전체데이터!$AR641="B. 외부미화형",DI_전체데이터!$AN641,NA())</f>
        <v>#N/A</v>
      </c>
      <c r="D640" s="80" t="e">
        <f>IF(DI_전체데이터!$AR641="B. 외부미화형",DI_전체데이터!$Z641,NA())</f>
        <v>#N/A</v>
      </c>
      <c r="E640" s="80" t="e">
        <f>IF(DI_전체데이터!$AR641="C. 내부은폐형",DI_전체데이터!$AN641,NA())</f>
        <v>#N/A</v>
      </c>
      <c r="F640" s="80" t="e">
        <f>IF(DI_전체데이터!$AR641="C. 내부은폐형",DI_전체데이터!$Z641,NA())</f>
        <v>#N/A</v>
      </c>
      <c r="G640" s="80" t="e">
        <f>IF(DI_전체데이터!$AR641="D. 균형일치형",DI_전체데이터!$AN641,NA())</f>
        <v>#N/A</v>
      </c>
      <c r="H640" s="80" t="e">
        <f>IF(DI_전체데이터!$AR641="D. 균형일치형",DI_전체데이터!$Z641,NA())</f>
        <v>#N/A</v>
      </c>
      <c r="I640" s="80" t="e">
        <f>IF(DI_전체데이터!$AR641="E. 총체적과소형",DI_전체데이터!$AN641,NA())</f>
        <v>#N/A</v>
      </c>
      <c r="J640" s="80" t="e">
        <f>IF(DI_전체데이터!$AR641="E. 총체적과소형",DI_전체데이터!$Z641,NA())</f>
        <v>#N/A</v>
      </c>
      <c r="K640" s="80" t="e">
        <f>IF(DI_전체데이터!$AR641="F. ESG미성숙",DI_전체데이터!$AN641,NA())</f>
        <v>#N/A</v>
      </c>
      <c r="L640" s="80" t="e">
        <f>IF(DI_전체데이터!$AR641="F. ESG미성숙",DI_전체데이터!$Z641,NA())</f>
        <v>#N/A</v>
      </c>
    </row>
    <row r="641" spans="1:12" x14ac:dyDescent="0.3">
      <c r="A641" s="80">
        <f>IF(DI_전체데이터!$AR642="A. 총체적과장형",DI_전체데이터!$AN642,NA())</f>
        <v>-0.38973389552589188</v>
      </c>
      <c r="B641" s="80">
        <f>IF(DI_전체데이터!$AR642="A. 총체적과장형",DI_전체데이터!$Z642,NA())</f>
        <v>3.7931034482758621</v>
      </c>
      <c r="C641" s="80" t="e">
        <f>IF(DI_전체데이터!$AR642="B. 외부미화형",DI_전체데이터!$AN642,NA())</f>
        <v>#N/A</v>
      </c>
      <c r="D641" s="80" t="e">
        <f>IF(DI_전체데이터!$AR642="B. 외부미화형",DI_전체데이터!$Z642,NA())</f>
        <v>#N/A</v>
      </c>
      <c r="E641" s="80" t="e">
        <f>IF(DI_전체데이터!$AR642="C. 내부은폐형",DI_전체데이터!$AN642,NA())</f>
        <v>#N/A</v>
      </c>
      <c r="F641" s="80" t="e">
        <f>IF(DI_전체데이터!$AR642="C. 내부은폐형",DI_전체데이터!$Z642,NA())</f>
        <v>#N/A</v>
      </c>
      <c r="G641" s="80" t="e">
        <f>IF(DI_전체데이터!$AR642="D. 균형일치형",DI_전체데이터!$AN642,NA())</f>
        <v>#N/A</v>
      </c>
      <c r="H641" s="80" t="e">
        <f>IF(DI_전체데이터!$AR642="D. 균형일치형",DI_전체데이터!$Z642,NA())</f>
        <v>#N/A</v>
      </c>
      <c r="I641" s="80" t="e">
        <f>IF(DI_전체데이터!$AR642="E. 총체적과소형",DI_전체데이터!$AN642,NA())</f>
        <v>#N/A</v>
      </c>
      <c r="J641" s="80" t="e">
        <f>IF(DI_전체데이터!$AR642="E. 총체적과소형",DI_전체데이터!$Z642,NA())</f>
        <v>#N/A</v>
      </c>
      <c r="K641" s="80" t="e">
        <f>IF(DI_전체데이터!$AR642="F. ESG미성숙",DI_전체데이터!$AN642,NA())</f>
        <v>#N/A</v>
      </c>
      <c r="L641" s="80" t="e">
        <f>IF(DI_전체데이터!$AR642="F. ESG미성숙",DI_전체데이터!$Z642,NA())</f>
        <v>#N/A</v>
      </c>
    </row>
    <row r="642" spans="1:12" x14ac:dyDescent="0.3">
      <c r="A642" s="80">
        <f>IF(DI_전체데이터!$AR643="A. 총체적과장형",DI_전체데이터!$AN643,NA())</f>
        <v>-0.73483596325806011</v>
      </c>
      <c r="B642" s="80">
        <f>IF(DI_전체데이터!$AR643="A. 총체적과장형",DI_전체데이터!$Z643,NA())</f>
        <v>3.7407407407407409</v>
      </c>
      <c r="C642" s="80" t="e">
        <f>IF(DI_전체데이터!$AR643="B. 외부미화형",DI_전체데이터!$AN643,NA())</f>
        <v>#N/A</v>
      </c>
      <c r="D642" s="80" t="e">
        <f>IF(DI_전체데이터!$AR643="B. 외부미화형",DI_전체데이터!$Z643,NA())</f>
        <v>#N/A</v>
      </c>
      <c r="E642" s="80" t="e">
        <f>IF(DI_전체데이터!$AR643="C. 내부은폐형",DI_전체데이터!$AN643,NA())</f>
        <v>#N/A</v>
      </c>
      <c r="F642" s="80" t="e">
        <f>IF(DI_전체데이터!$AR643="C. 내부은폐형",DI_전체데이터!$Z643,NA())</f>
        <v>#N/A</v>
      </c>
      <c r="G642" s="80" t="e">
        <f>IF(DI_전체데이터!$AR643="D. 균형일치형",DI_전체데이터!$AN643,NA())</f>
        <v>#N/A</v>
      </c>
      <c r="H642" s="80" t="e">
        <f>IF(DI_전체데이터!$AR643="D. 균형일치형",DI_전체데이터!$Z643,NA())</f>
        <v>#N/A</v>
      </c>
      <c r="I642" s="80" t="e">
        <f>IF(DI_전체데이터!$AR643="E. 총체적과소형",DI_전체데이터!$AN643,NA())</f>
        <v>#N/A</v>
      </c>
      <c r="J642" s="80" t="e">
        <f>IF(DI_전체데이터!$AR643="E. 총체적과소형",DI_전체데이터!$Z643,NA())</f>
        <v>#N/A</v>
      </c>
      <c r="K642" s="80" t="e">
        <f>IF(DI_전체데이터!$AR643="F. ESG미성숙",DI_전체데이터!$AN643,NA())</f>
        <v>#N/A</v>
      </c>
      <c r="L642" s="80" t="e">
        <f>IF(DI_전체데이터!$AR643="F. ESG미성숙",DI_전체데이터!$Z643,NA())</f>
        <v>#N/A</v>
      </c>
    </row>
    <row r="643" spans="1:12" x14ac:dyDescent="0.3">
      <c r="A643" s="80">
        <f>IF(DI_전체데이터!$AR644="A. 총체적과장형",DI_전체데이터!$AN644,NA())</f>
        <v>-1.5115295328667762</v>
      </c>
      <c r="B643" s="80">
        <f>IF(DI_전체데이터!$AR644="A. 총체적과장형",DI_전체데이터!$Z644,NA())</f>
        <v>3.5</v>
      </c>
      <c r="C643" s="80" t="e">
        <f>IF(DI_전체데이터!$AR644="B. 외부미화형",DI_전체데이터!$AN644,NA())</f>
        <v>#N/A</v>
      </c>
      <c r="D643" s="80" t="e">
        <f>IF(DI_전체데이터!$AR644="B. 외부미화형",DI_전체데이터!$Z644,NA())</f>
        <v>#N/A</v>
      </c>
      <c r="E643" s="80" t="e">
        <f>IF(DI_전체데이터!$AR644="C. 내부은폐형",DI_전체데이터!$AN644,NA())</f>
        <v>#N/A</v>
      </c>
      <c r="F643" s="80" t="e">
        <f>IF(DI_전체데이터!$AR644="C. 내부은폐형",DI_전체데이터!$Z644,NA())</f>
        <v>#N/A</v>
      </c>
      <c r="G643" s="80" t="e">
        <f>IF(DI_전체데이터!$AR644="D. 균형일치형",DI_전체데이터!$AN644,NA())</f>
        <v>#N/A</v>
      </c>
      <c r="H643" s="80" t="e">
        <f>IF(DI_전체데이터!$AR644="D. 균형일치형",DI_전체데이터!$Z644,NA())</f>
        <v>#N/A</v>
      </c>
      <c r="I643" s="80" t="e">
        <f>IF(DI_전체데이터!$AR644="E. 총체적과소형",DI_전체데이터!$AN644,NA())</f>
        <v>#N/A</v>
      </c>
      <c r="J643" s="80" t="e">
        <f>IF(DI_전체데이터!$AR644="E. 총체적과소형",DI_전체데이터!$Z644,NA())</f>
        <v>#N/A</v>
      </c>
      <c r="K643" s="80" t="e">
        <f>IF(DI_전체데이터!$AR644="F. ESG미성숙",DI_전체데이터!$AN644,NA())</f>
        <v>#N/A</v>
      </c>
      <c r="L643" s="80" t="e">
        <f>IF(DI_전체데이터!$AR644="F. ESG미성숙",DI_전체데이터!$Z644,NA())</f>
        <v>#N/A</v>
      </c>
    </row>
    <row r="644" spans="1:12" x14ac:dyDescent="0.3">
      <c r="A644" s="80" t="e">
        <f>IF(DI_전체데이터!$AR645="A. 총체적과장형",DI_전체데이터!$AN645,NA())</f>
        <v>#N/A</v>
      </c>
      <c r="B644" s="80" t="e">
        <f>IF(DI_전체데이터!$AR645="A. 총체적과장형",DI_전체데이터!$Z645,NA())</f>
        <v>#N/A</v>
      </c>
      <c r="C644" s="80">
        <f>IF(DI_전체데이터!$AR645="B. 외부미화형",DI_전체데이터!$AN645,NA())</f>
        <v>1.1770251311633915</v>
      </c>
      <c r="D644" s="80">
        <f>IF(DI_전체데이터!$AR645="B. 외부미화형",DI_전체데이터!$Z645,NA())</f>
        <v>4.333333333333333</v>
      </c>
      <c r="E644" s="80" t="e">
        <f>IF(DI_전체데이터!$AR645="C. 내부은폐형",DI_전체데이터!$AN645,NA())</f>
        <v>#N/A</v>
      </c>
      <c r="F644" s="80" t="e">
        <f>IF(DI_전체데이터!$AR645="C. 내부은폐형",DI_전체데이터!$Z645,NA())</f>
        <v>#N/A</v>
      </c>
      <c r="G644" s="80" t="e">
        <f>IF(DI_전체데이터!$AR645="D. 균형일치형",DI_전체데이터!$AN645,NA())</f>
        <v>#N/A</v>
      </c>
      <c r="H644" s="80" t="e">
        <f>IF(DI_전체데이터!$AR645="D. 균형일치형",DI_전체데이터!$Z645,NA())</f>
        <v>#N/A</v>
      </c>
      <c r="I644" s="80" t="e">
        <f>IF(DI_전체데이터!$AR645="E. 총체적과소형",DI_전체데이터!$AN645,NA())</f>
        <v>#N/A</v>
      </c>
      <c r="J644" s="80" t="e">
        <f>IF(DI_전체데이터!$AR645="E. 총체적과소형",DI_전체데이터!$Z645,NA())</f>
        <v>#N/A</v>
      </c>
      <c r="K644" s="80" t="e">
        <f>IF(DI_전체데이터!$AR645="F. ESG미성숙",DI_전체데이터!$AN645,NA())</f>
        <v>#N/A</v>
      </c>
      <c r="L644" s="80" t="e">
        <f>IF(DI_전체데이터!$AR645="F. ESG미성숙",DI_전체데이터!$Z645,NA())</f>
        <v>#N/A</v>
      </c>
    </row>
    <row r="645" spans="1:12" x14ac:dyDescent="0.3">
      <c r="A645" s="80" t="e">
        <f>IF(DI_전체데이터!$AR646="A. 총체적과장형",DI_전체데이터!$AN646,NA())</f>
        <v>#N/A</v>
      </c>
      <c r="B645" s="80" t="e">
        <f>IF(DI_전체데이터!$AR646="A. 총체적과장형",DI_전체데이터!$Z646,NA())</f>
        <v>#N/A</v>
      </c>
      <c r="C645" s="80" t="e">
        <f>IF(DI_전체데이터!$AR646="B. 외부미화형",DI_전체데이터!$AN646,NA())</f>
        <v>#N/A</v>
      </c>
      <c r="D645" s="80" t="e">
        <f>IF(DI_전체데이터!$AR646="B. 외부미화형",DI_전체데이터!$Z646,NA())</f>
        <v>#N/A</v>
      </c>
      <c r="E645" s="80" t="e">
        <f>IF(DI_전체데이터!$AR646="C. 내부은폐형",DI_전체데이터!$AN646,NA())</f>
        <v>#N/A</v>
      </c>
      <c r="F645" s="80" t="e">
        <f>IF(DI_전체데이터!$AR646="C. 내부은폐형",DI_전체데이터!$Z646,NA())</f>
        <v>#N/A</v>
      </c>
      <c r="G645" s="80">
        <f>IF(DI_전체데이터!$AR646="D. 균형일치형",DI_전체데이터!$AN646,NA())</f>
        <v>0.10160326555132504</v>
      </c>
      <c r="H645" s="80">
        <f>IF(DI_전체데이터!$AR646="D. 균형일치형",DI_전체데이터!$Z646,NA())</f>
        <v>4</v>
      </c>
      <c r="I645" s="80" t="e">
        <f>IF(DI_전체데이터!$AR646="E. 총체적과소형",DI_전체데이터!$AN646,NA())</f>
        <v>#N/A</v>
      </c>
      <c r="J645" s="80" t="e">
        <f>IF(DI_전체데이터!$AR646="E. 총체적과소형",DI_전체데이터!$Z646,NA())</f>
        <v>#N/A</v>
      </c>
      <c r="K645" s="80" t="e">
        <f>IF(DI_전체데이터!$AR646="F. ESG미성숙",DI_전체데이터!$AN646,NA())</f>
        <v>#N/A</v>
      </c>
      <c r="L645" s="80" t="e">
        <f>IF(DI_전체데이터!$AR646="F. ESG미성숙",DI_전체데이터!$Z646,NA())</f>
        <v>#N/A</v>
      </c>
    </row>
    <row r="646" spans="1:12" x14ac:dyDescent="0.3">
      <c r="A646" s="80" t="e">
        <f>IF(DI_전체데이터!$AR647="A. 총체적과장형",DI_전체데이터!$AN647,NA())</f>
        <v>#N/A</v>
      </c>
      <c r="B646" s="80" t="e">
        <f>IF(DI_전체데이터!$AR647="A. 총체적과장형",DI_전체데이터!$Z647,NA())</f>
        <v>#N/A</v>
      </c>
      <c r="C646" s="80" t="e">
        <f>IF(DI_전체데이터!$AR647="B. 외부미화형",DI_전체데이터!$AN647,NA())</f>
        <v>#N/A</v>
      </c>
      <c r="D646" s="80" t="e">
        <f>IF(DI_전체데이터!$AR647="B. 외부미화형",DI_전체데이터!$Z647,NA())</f>
        <v>#N/A</v>
      </c>
      <c r="E646" s="80">
        <f>IF(DI_전체데이터!$AR647="C. 내부은폐형",DI_전체데이터!$AN647,NA())</f>
        <v>-12.311065289922233</v>
      </c>
      <c r="F646" s="80">
        <f>IF(DI_전체데이터!$AR647="C. 내부은폐형",DI_전체데이터!$Z647,NA())</f>
        <v>0</v>
      </c>
      <c r="G646" s="80" t="e">
        <f>IF(DI_전체데이터!$AR647="D. 균형일치형",DI_전체데이터!$AN647,NA())</f>
        <v>#N/A</v>
      </c>
      <c r="H646" s="80" t="e">
        <f>IF(DI_전체데이터!$AR647="D. 균형일치형",DI_전체데이터!$Z647,NA())</f>
        <v>#N/A</v>
      </c>
      <c r="I646" s="80" t="e">
        <f>IF(DI_전체데이터!$AR647="E. 총체적과소형",DI_전체데이터!$AN647,NA())</f>
        <v>#N/A</v>
      </c>
      <c r="J646" s="80" t="e">
        <f>IF(DI_전체데이터!$AR647="E. 총체적과소형",DI_전체데이터!$Z647,NA())</f>
        <v>#N/A</v>
      </c>
      <c r="K646" s="80" t="e">
        <f>IF(DI_전체데이터!$AR647="F. ESG미성숙",DI_전체데이터!$AN647,NA())</f>
        <v>#N/A</v>
      </c>
      <c r="L646" s="80" t="e">
        <f>IF(DI_전체데이터!$AR647="F. ESG미성숙",DI_전체데이터!$Z647,NA())</f>
        <v>#N/A</v>
      </c>
    </row>
    <row r="647" spans="1:12" x14ac:dyDescent="0.3">
      <c r="A647" s="80" t="e">
        <f>IF(DI_전체데이터!$AR648="A. 총체적과장형",DI_전체데이터!$AN648,NA())</f>
        <v>#N/A</v>
      </c>
      <c r="B647" s="80" t="e">
        <f>IF(DI_전체데이터!$AR648="A. 총체적과장형",DI_전체데이터!$Z648,NA())</f>
        <v>#N/A</v>
      </c>
      <c r="C647" s="80" t="e">
        <f>IF(DI_전체데이터!$AR648="B. 외부미화형",DI_전체데이터!$AN648,NA())</f>
        <v>#N/A</v>
      </c>
      <c r="D647" s="80" t="e">
        <f>IF(DI_전체데이터!$AR648="B. 외부미화형",DI_전체데이터!$Z648,NA())</f>
        <v>#N/A</v>
      </c>
      <c r="E647" s="80" t="e">
        <f>IF(DI_전체데이터!$AR648="C. 내부은폐형",DI_전체데이터!$AN648,NA())</f>
        <v>#N/A</v>
      </c>
      <c r="F647" s="80" t="e">
        <f>IF(DI_전체데이터!$AR648="C. 내부은폐형",DI_전체데이터!$Z648,NA())</f>
        <v>#N/A</v>
      </c>
      <c r="G647" s="80" t="e">
        <f>IF(DI_전체데이터!$AR648="D. 균형일치형",DI_전체데이터!$AN648,NA())</f>
        <v>#N/A</v>
      </c>
      <c r="H647" s="80" t="e">
        <f>IF(DI_전체데이터!$AR648="D. 균형일치형",DI_전체데이터!$Z648,NA())</f>
        <v>#N/A</v>
      </c>
      <c r="I647" s="80">
        <f>IF(DI_전체데이터!$AR648="E. 총체적과소형",DI_전체데이터!$AN648,NA())</f>
        <v>0.59399709742257434</v>
      </c>
      <c r="J647" s="80">
        <f>IF(DI_전체데이터!$AR648="E. 총체적과소형",DI_전체데이터!$Z648,NA())</f>
        <v>4</v>
      </c>
      <c r="K647" s="80" t="e">
        <f>IF(DI_전체데이터!$AR648="F. ESG미성숙",DI_전체데이터!$AN648,NA())</f>
        <v>#N/A</v>
      </c>
      <c r="L647" s="80" t="e">
        <f>IF(DI_전체데이터!$AR648="F. ESG미성숙",DI_전체데이터!$Z648,NA())</f>
        <v>#N/A</v>
      </c>
    </row>
    <row r="648" spans="1:12" x14ac:dyDescent="0.3">
      <c r="A648" s="80">
        <f>IF(DI_전체데이터!$AR649="A. 총체적과장형",DI_전체데이터!$AN649,NA())</f>
        <v>-12.311065289922233</v>
      </c>
      <c r="B648" s="80">
        <f>IF(DI_전체데이터!$AR649="A. 총체적과장형",DI_전체데이터!$Z649,NA())</f>
        <v>0</v>
      </c>
      <c r="C648" s="80" t="e">
        <f>IF(DI_전체데이터!$AR649="B. 외부미화형",DI_전체데이터!$AN649,NA())</f>
        <v>#N/A</v>
      </c>
      <c r="D648" s="80" t="e">
        <f>IF(DI_전체데이터!$AR649="B. 외부미화형",DI_전체데이터!$Z649,NA())</f>
        <v>#N/A</v>
      </c>
      <c r="E648" s="80" t="e">
        <f>IF(DI_전체데이터!$AR649="C. 내부은폐형",DI_전체데이터!$AN649,NA())</f>
        <v>#N/A</v>
      </c>
      <c r="F648" s="80" t="e">
        <f>IF(DI_전체데이터!$AR649="C. 내부은폐형",DI_전체데이터!$Z649,NA())</f>
        <v>#N/A</v>
      </c>
      <c r="G648" s="80" t="e">
        <f>IF(DI_전체데이터!$AR649="D. 균형일치형",DI_전체데이터!$AN649,NA())</f>
        <v>#N/A</v>
      </c>
      <c r="H648" s="80" t="e">
        <f>IF(DI_전체데이터!$AR649="D. 균형일치형",DI_전체데이터!$Z649,NA())</f>
        <v>#N/A</v>
      </c>
      <c r="I648" s="80" t="e">
        <f>IF(DI_전체데이터!$AR649="E. 총체적과소형",DI_전체데이터!$AN649,NA())</f>
        <v>#N/A</v>
      </c>
      <c r="J648" s="80" t="e">
        <f>IF(DI_전체데이터!$AR649="E. 총체적과소형",DI_전체데이터!$Z649,NA())</f>
        <v>#N/A</v>
      </c>
      <c r="K648" s="80" t="e">
        <f>IF(DI_전체데이터!$AR649="F. ESG미성숙",DI_전체데이터!$AN649,NA())</f>
        <v>#N/A</v>
      </c>
      <c r="L648" s="80" t="e">
        <f>IF(DI_전체데이터!$AR649="F. ESG미성숙",DI_전체데이터!$Z649,NA())</f>
        <v>#N/A</v>
      </c>
    </row>
    <row r="649" spans="1:12" x14ac:dyDescent="0.3">
      <c r="A649" s="80" t="e">
        <f>IF(DI_전체데이터!$AR650="A. 총체적과장형",DI_전체데이터!$AN650,NA())</f>
        <v>#N/A</v>
      </c>
      <c r="B649" s="80" t="e">
        <f>IF(DI_전체데이터!$AR650="A. 총체적과장형",DI_전체데이터!$Z650,NA())</f>
        <v>#N/A</v>
      </c>
      <c r="C649" s="80">
        <f>IF(DI_전체데이터!$AR650="B. 외부미화형",DI_전체데이터!$AN650,NA())</f>
        <v>2.2071298958406755</v>
      </c>
      <c r="D649" s="80">
        <f>IF(DI_전체데이터!$AR650="B. 외부미화형",DI_전체데이터!$Z650,NA())</f>
        <v>4.5</v>
      </c>
      <c r="E649" s="80" t="e">
        <f>IF(DI_전체데이터!$AR650="C. 내부은폐형",DI_전체데이터!$AN650,NA())</f>
        <v>#N/A</v>
      </c>
      <c r="F649" s="80" t="e">
        <f>IF(DI_전체데이터!$AR650="C. 내부은폐형",DI_전체데이터!$Z650,NA())</f>
        <v>#N/A</v>
      </c>
      <c r="G649" s="80" t="e">
        <f>IF(DI_전체데이터!$AR650="D. 균형일치형",DI_전체데이터!$AN650,NA())</f>
        <v>#N/A</v>
      </c>
      <c r="H649" s="80" t="e">
        <f>IF(DI_전체데이터!$AR650="D. 균형일치형",DI_전체데이터!$Z650,NA())</f>
        <v>#N/A</v>
      </c>
      <c r="I649" s="80" t="e">
        <f>IF(DI_전체데이터!$AR650="E. 총체적과소형",DI_전체데이터!$AN650,NA())</f>
        <v>#N/A</v>
      </c>
      <c r="J649" s="80" t="e">
        <f>IF(DI_전체데이터!$AR650="E. 총체적과소형",DI_전체데이터!$Z650,NA())</f>
        <v>#N/A</v>
      </c>
      <c r="K649" s="80" t="e">
        <f>IF(DI_전체데이터!$AR650="F. ESG미성숙",DI_전체데이터!$AN650,NA())</f>
        <v>#N/A</v>
      </c>
      <c r="L649" s="80" t="e">
        <f>IF(DI_전체데이터!$AR650="F. ESG미성숙",DI_전체데이터!$Z650,NA())</f>
        <v>#N/A</v>
      </c>
    </row>
    <row r="650" spans="1:12" x14ac:dyDescent="0.3">
      <c r="A650" s="80">
        <f>IF(DI_전체데이터!$AR651="A. 총체적과장형",DI_전체데이터!$AN651,NA())</f>
        <v>-1.210080649102055</v>
      </c>
      <c r="B650" s="80">
        <f>IF(DI_전체데이터!$AR651="A. 총체적과장형",DI_전체데이터!$Z651,NA())</f>
        <v>3.1898734177215191</v>
      </c>
      <c r="C650" s="80" t="e">
        <f>IF(DI_전체데이터!$AR651="B. 외부미화형",DI_전체데이터!$AN651,NA())</f>
        <v>#N/A</v>
      </c>
      <c r="D650" s="80" t="e">
        <f>IF(DI_전체데이터!$AR651="B. 외부미화형",DI_전체데이터!$Z651,NA())</f>
        <v>#N/A</v>
      </c>
      <c r="E650" s="80" t="e">
        <f>IF(DI_전체데이터!$AR651="C. 내부은폐형",DI_전체데이터!$AN651,NA())</f>
        <v>#N/A</v>
      </c>
      <c r="F650" s="80" t="e">
        <f>IF(DI_전체데이터!$AR651="C. 내부은폐형",DI_전체데이터!$Z651,NA())</f>
        <v>#N/A</v>
      </c>
      <c r="G650" s="80" t="e">
        <f>IF(DI_전체데이터!$AR651="D. 균형일치형",DI_전체데이터!$AN651,NA())</f>
        <v>#N/A</v>
      </c>
      <c r="H650" s="80" t="e">
        <f>IF(DI_전체데이터!$AR651="D. 균형일치형",DI_전체데이터!$Z651,NA())</f>
        <v>#N/A</v>
      </c>
      <c r="I650" s="80" t="e">
        <f>IF(DI_전체데이터!$AR651="E. 총체적과소형",DI_전체데이터!$AN651,NA())</f>
        <v>#N/A</v>
      </c>
      <c r="J650" s="80" t="e">
        <f>IF(DI_전체데이터!$AR651="E. 총체적과소형",DI_전체데이터!$Z651,NA())</f>
        <v>#N/A</v>
      </c>
      <c r="K650" s="80" t="e">
        <f>IF(DI_전체데이터!$AR651="F. ESG미성숙",DI_전체데이터!$AN651,NA())</f>
        <v>#N/A</v>
      </c>
      <c r="L650" s="80" t="e">
        <f>IF(DI_전체데이터!$AR651="F. ESG미성숙",DI_전체데이터!$Z651,NA())</f>
        <v>#N/A</v>
      </c>
    </row>
    <row r="651" spans="1:12" x14ac:dyDescent="0.3">
      <c r="A651" s="80" t="e">
        <f>IF(DI_전체데이터!$AR652="A. 총체적과장형",DI_전체데이터!$AN652,NA())</f>
        <v>#N/A</v>
      </c>
      <c r="B651" s="80" t="e">
        <f>IF(DI_전체데이터!$AR652="A. 총체적과장형",DI_전체데이터!$Z652,NA())</f>
        <v>#N/A</v>
      </c>
      <c r="C651" s="80" t="e">
        <f>IF(DI_전체데이터!$AR652="B. 외부미화형",DI_전체데이터!$AN652,NA())</f>
        <v>#N/A</v>
      </c>
      <c r="D651" s="80" t="e">
        <f>IF(DI_전체데이터!$AR652="B. 외부미화형",DI_전체데이터!$Z652,NA())</f>
        <v>#N/A</v>
      </c>
      <c r="E651" s="80" t="e">
        <f>IF(DI_전체데이터!$AR652="C. 내부은폐형",DI_전체데이터!$AN652,NA())</f>
        <v>#N/A</v>
      </c>
      <c r="F651" s="80" t="e">
        <f>IF(DI_전체데이터!$AR652="C. 내부은폐형",DI_전체데이터!$Z652,NA())</f>
        <v>#N/A</v>
      </c>
      <c r="G651" s="80">
        <f>IF(DI_전체데이터!$AR652="D. 균형일치형",DI_전체데이터!$AN652,NA())</f>
        <v>0.15618943773344551</v>
      </c>
      <c r="H651" s="80">
        <f>IF(DI_전체데이터!$AR652="D. 균형일치형",DI_전체데이터!$Z652,NA())</f>
        <v>3.3636363636363642</v>
      </c>
      <c r="I651" s="80" t="e">
        <f>IF(DI_전체데이터!$AR652="E. 총체적과소형",DI_전체데이터!$AN652,NA())</f>
        <v>#N/A</v>
      </c>
      <c r="J651" s="80" t="e">
        <f>IF(DI_전체데이터!$AR652="E. 총체적과소형",DI_전체데이터!$Z652,NA())</f>
        <v>#N/A</v>
      </c>
      <c r="K651" s="80" t="e">
        <f>IF(DI_전체데이터!$AR652="F. ESG미성숙",DI_전체데이터!$AN652,NA())</f>
        <v>#N/A</v>
      </c>
      <c r="L651" s="80" t="e">
        <f>IF(DI_전체데이터!$AR652="F. ESG미성숙",DI_전체데이터!$Z652,NA())</f>
        <v>#N/A</v>
      </c>
    </row>
    <row r="652" spans="1:12" x14ac:dyDescent="0.3">
      <c r="A652" s="80">
        <f>IF(DI_전체데이터!$AR653="A. 총체적과장형",DI_전체데이터!$AN653,NA())</f>
        <v>-0.60626768798844033</v>
      </c>
      <c r="B652" s="80">
        <f>IF(DI_전체데이터!$AR653="A. 총체적과장형",DI_전체데이터!$Z653,NA())</f>
        <v>3.2666666666666671</v>
      </c>
      <c r="C652" s="80" t="e">
        <f>IF(DI_전체데이터!$AR653="B. 외부미화형",DI_전체데이터!$AN653,NA())</f>
        <v>#N/A</v>
      </c>
      <c r="D652" s="80" t="e">
        <f>IF(DI_전체데이터!$AR653="B. 외부미화형",DI_전체데이터!$Z653,NA())</f>
        <v>#N/A</v>
      </c>
      <c r="E652" s="80" t="e">
        <f>IF(DI_전체데이터!$AR653="C. 내부은폐형",DI_전체데이터!$AN653,NA())</f>
        <v>#N/A</v>
      </c>
      <c r="F652" s="80" t="e">
        <f>IF(DI_전체데이터!$AR653="C. 내부은폐형",DI_전체데이터!$Z653,NA())</f>
        <v>#N/A</v>
      </c>
      <c r="G652" s="80" t="e">
        <f>IF(DI_전체데이터!$AR653="D. 균형일치형",DI_전체데이터!$AN653,NA())</f>
        <v>#N/A</v>
      </c>
      <c r="H652" s="80" t="e">
        <f>IF(DI_전체데이터!$AR653="D. 균형일치형",DI_전체데이터!$Z653,NA())</f>
        <v>#N/A</v>
      </c>
      <c r="I652" s="80" t="e">
        <f>IF(DI_전체데이터!$AR653="E. 총체적과소형",DI_전체데이터!$AN653,NA())</f>
        <v>#N/A</v>
      </c>
      <c r="J652" s="80" t="e">
        <f>IF(DI_전체데이터!$AR653="E. 총체적과소형",DI_전체데이터!$Z653,NA())</f>
        <v>#N/A</v>
      </c>
      <c r="K652" s="80" t="e">
        <f>IF(DI_전체데이터!$AR653="F. ESG미성숙",DI_전체데이터!$AN653,NA())</f>
        <v>#N/A</v>
      </c>
      <c r="L652" s="80" t="e">
        <f>IF(DI_전체데이터!$AR653="F. ESG미성숙",DI_전체데이터!$Z653,NA())</f>
        <v>#N/A</v>
      </c>
    </row>
    <row r="653" spans="1:12" x14ac:dyDescent="0.3">
      <c r="A653" s="80" t="e">
        <f>IF(DI_전체데이터!$AR654="A. 총체적과장형",DI_전체데이터!$AN654,NA())</f>
        <v>#N/A</v>
      </c>
      <c r="B653" s="80" t="e">
        <f>IF(DI_전체데이터!$AR654="A. 총체적과장형",DI_전체데이터!$Z654,NA())</f>
        <v>#N/A</v>
      </c>
      <c r="C653" s="80" t="e">
        <f>IF(DI_전체데이터!$AR654="B. 외부미화형",DI_전체데이터!$AN654,NA())</f>
        <v>#N/A</v>
      </c>
      <c r="D653" s="80" t="e">
        <f>IF(DI_전체데이터!$AR654="B. 외부미화형",DI_전체데이터!$Z654,NA())</f>
        <v>#N/A</v>
      </c>
      <c r="E653" s="80" t="e">
        <f>IF(DI_전체데이터!$AR654="C. 내부은폐형",DI_전체데이터!$AN654,NA())</f>
        <v>#N/A</v>
      </c>
      <c r="F653" s="80" t="e">
        <f>IF(DI_전체데이터!$AR654="C. 내부은폐형",DI_전체데이터!$Z654,NA())</f>
        <v>#N/A</v>
      </c>
      <c r="G653" s="80">
        <f>IF(DI_전체데이터!$AR654="D. 균형일치형",DI_전체데이터!$AN654,NA())</f>
        <v>-0.1591650719860869</v>
      </c>
      <c r="H653" s="80">
        <f>IF(DI_전체데이터!$AR654="D. 균형일치형",DI_전체데이터!$Z654,NA())</f>
        <v>3.3235294117647061</v>
      </c>
      <c r="I653" s="80" t="e">
        <f>IF(DI_전체데이터!$AR654="E. 총체적과소형",DI_전체데이터!$AN654,NA())</f>
        <v>#N/A</v>
      </c>
      <c r="J653" s="80" t="e">
        <f>IF(DI_전체데이터!$AR654="E. 총체적과소형",DI_전체데이터!$Z654,NA())</f>
        <v>#N/A</v>
      </c>
      <c r="K653" s="80" t="e">
        <f>IF(DI_전체데이터!$AR654="F. ESG미성숙",DI_전체데이터!$AN654,NA())</f>
        <v>#N/A</v>
      </c>
      <c r="L653" s="80" t="e">
        <f>IF(DI_전체데이터!$AR654="F. ESG미성숙",DI_전체데이터!$Z654,NA())</f>
        <v>#N/A</v>
      </c>
    </row>
    <row r="654" spans="1:12" x14ac:dyDescent="0.3">
      <c r="A654" s="80" t="e">
        <f>IF(DI_전체데이터!$AR655="A. 총체적과장형",DI_전체데이터!$AN655,NA())</f>
        <v>#N/A</v>
      </c>
      <c r="B654" s="80" t="e">
        <f>IF(DI_전체데이터!$AR655="A. 총체적과장형",DI_전체데이터!$Z655,NA())</f>
        <v>#N/A</v>
      </c>
      <c r="C654" s="80" t="e">
        <f>IF(DI_전체데이터!$AR655="B. 외부미화형",DI_전체데이터!$AN655,NA())</f>
        <v>#N/A</v>
      </c>
      <c r="D654" s="80" t="e">
        <f>IF(DI_전체데이터!$AR655="B. 외부미화형",DI_전체데이터!$Z655,NA())</f>
        <v>#N/A</v>
      </c>
      <c r="E654" s="80" t="e">
        <f>IF(DI_전체데이터!$AR655="C. 내부은폐형",DI_전체데이터!$AN655,NA())</f>
        <v>#N/A</v>
      </c>
      <c r="F654" s="80" t="e">
        <f>IF(DI_전체데이터!$AR655="C. 내부은폐형",DI_전체데이터!$Z655,NA())</f>
        <v>#N/A</v>
      </c>
      <c r="G654" s="80">
        <f>IF(DI_전체데이터!$AR655="D. 균형일치형",DI_전체데이터!$AN655,NA())</f>
        <v>0.30993270512407123</v>
      </c>
      <c r="H654" s="80">
        <f>IF(DI_전체데이터!$AR655="D. 균형일치형",DI_전체데이터!$Z655,NA())</f>
        <v>3.405594405594405</v>
      </c>
      <c r="I654" s="80" t="e">
        <f>IF(DI_전체데이터!$AR655="E. 총체적과소형",DI_전체데이터!$AN655,NA())</f>
        <v>#N/A</v>
      </c>
      <c r="J654" s="80" t="e">
        <f>IF(DI_전체데이터!$AR655="E. 총체적과소형",DI_전체데이터!$Z655,NA())</f>
        <v>#N/A</v>
      </c>
      <c r="K654" s="80" t="e">
        <f>IF(DI_전체데이터!$AR655="F. ESG미성숙",DI_전체데이터!$AN655,NA())</f>
        <v>#N/A</v>
      </c>
      <c r="L654" s="80" t="e">
        <f>IF(DI_전체데이터!$AR655="F. ESG미성숙",DI_전체데이터!$Z655,NA())</f>
        <v>#N/A</v>
      </c>
    </row>
    <row r="655" spans="1:12" x14ac:dyDescent="0.3">
      <c r="A655" s="80" t="e">
        <f>IF(DI_전체데이터!$AR656="A. 총체적과장형",DI_전체데이터!$AN656,NA())</f>
        <v>#N/A</v>
      </c>
      <c r="B655" s="80" t="e">
        <f>IF(DI_전체데이터!$AR656="A. 총체적과장형",DI_전체데이터!$Z656,NA())</f>
        <v>#N/A</v>
      </c>
      <c r="C655" s="80">
        <f>IF(DI_전체데이터!$AR656="B. 외부미화형",DI_전체데이터!$AN656,NA())</f>
        <v>0.64717335688567368</v>
      </c>
      <c r="D655" s="80">
        <f>IF(DI_전체데이터!$AR656="B. 외부미화형",DI_전체데이터!$Z656,NA())</f>
        <v>3.4484848484848478</v>
      </c>
      <c r="E655" s="80" t="e">
        <f>IF(DI_전체데이터!$AR656="C. 내부은폐형",DI_전체데이터!$AN656,NA())</f>
        <v>#N/A</v>
      </c>
      <c r="F655" s="80" t="e">
        <f>IF(DI_전체데이터!$AR656="C. 내부은폐형",DI_전체데이터!$Z656,NA())</f>
        <v>#N/A</v>
      </c>
      <c r="G655" s="80" t="e">
        <f>IF(DI_전체데이터!$AR656="D. 균형일치형",DI_전체데이터!$AN656,NA())</f>
        <v>#N/A</v>
      </c>
      <c r="H655" s="80" t="e">
        <f>IF(DI_전체데이터!$AR656="D. 균형일치형",DI_전체데이터!$Z656,NA())</f>
        <v>#N/A</v>
      </c>
      <c r="I655" s="80" t="e">
        <f>IF(DI_전체데이터!$AR656="E. 총체적과소형",DI_전체데이터!$AN656,NA())</f>
        <v>#N/A</v>
      </c>
      <c r="J655" s="80" t="e">
        <f>IF(DI_전체데이터!$AR656="E. 총체적과소형",DI_전체데이터!$Z656,NA())</f>
        <v>#N/A</v>
      </c>
      <c r="K655" s="80" t="e">
        <f>IF(DI_전체데이터!$AR656="F. ESG미성숙",DI_전체데이터!$AN656,NA())</f>
        <v>#N/A</v>
      </c>
      <c r="L655" s="80" t="e">
        <f>IF(DI_전체데이터!$AR656="F. ESG미성숙",DI_전체데이터!$Z656,NA())</f>
        <v>#N/A</v>
      </c>
    </row>
    <row r="656" spans="1:12" x14ac:dyDescent="0.3">
      <c r="A656" s="80" t="e">
        <f>IF(DI_전체데이터!$AR657="A. 총체적과장형",DI_전체데이터!$AN657,NA())</f>
        <v>#N/A</v>
      </c>
      <c r="B656" s="80" t="e">
        <f>IF(DI_전체데이터!$AR657="A. 총체적과장형",DI_전체데이터!$Z657,NA())</f>
        <v>#N/A</v>
      </c>
      <c r="C656" s="80" t="e">
        <f>IF(DI_전체데이터!$AR657="B. 외부미화형",DI_전체데이터!$AN657,NA())</f>
        <v>#N/A</v>
      </c>
      <c r="D656" s="80" t="e">
        <f>IF(DI_전체데이터!$AR657="B. 외부미화형",DI_전체데이터!$Z657,NA())</f>
        <v>#N/A</v>
      </c>
      <c r="E656" s="80" t="e">
        <f>IF(DI_전체데이터!$AR657="C. 내부은폐형",DI_전체데이터!$AN657,NA())</f>
        <v>#N/A</v>
      </c>
      <c r="F656" s="80" t="e">
        <f>IF(DI_전체데이터!$AR657="C. 내부은폐형",DI_전체데이터!$Z657,NA())</f>
        <v>#N/A</v>
      </c>
      <c r="G656" s="80" t="e">
        <f>IF(DI_전체데이터!$AR657="D. 균형일치형",DI_전체데이터!$AN657,NA())</f>
        <v>#N/A</v>
      </c>
      <c r="H656" s="80" t="e">
        <f>IF(DI_전체데이터!$AR657="D. 균형일치형",DI_전체데이터!$Z657,NA())</f>
        <v>#N/A</v>
      </c>
      <c r="I656" s="80">
        <f>IF(DI_전체데이터!$AR657="E. 총체적과소형",DI_전체데이터!$AN657,NA())</f>
        <v>1.3919810121047436</v>
      </c>
      <c r="J656" s="80">
        <f>IF(DI_전체데이터!$AR657="E. 총체적과소형",DI_전체데이터!$Z657,NA())</f>
        <v>3.5432098765432101</v>
      </c>
      <c r="K656" s="80" t="e">
        <f>IF(DI_전체데이터!$AR657="F. ESG미성숙",DI_전체데이터!$AN657,NA())</f>
        <v>#N/A</v>
      </c>
      <c r="L656" s="80" t="e">
        <f>IF(DI_전체데이터!$AR657="F. ESG미성숙",DI_전체데이터!$Z657,NA())</f>
        <v>#N/A</v>
      </c>
    </row>
    <row r="657" spans="1:12" x14ac:dyDescent="0.3">
      <c r="A657" s="80" t="e">
        <f>IF(DI_전체데이터!$AR658="A. 총체적과장형",DI_전체데이터!$AN658,NA())</f>
        <v>#N/A</v>
      </c>
      <c r="B657" s="80" t="e">
        <f>IF(DI_전체데이터!$AR658="A. 총체적과장형",DI_전체데이터!$Z658,NA())</f>
        <v>#N/A</v>
      </c>
      <c r="C657" s="80" t="e">
        <f>IF(DI_전체데이터!$AR658="B. 외부미화형",DI_전체데이터!$AN658,NA())</f>
        <v>#N/A</v>
      </c>
      <c r="D657" s="80" t="e">
        <f>IF(DI_전체데이터!$AR658="B. 외부미화형",DI_전체데이터!$Z658,NA())</f>
        <v>#N/A</v>
      </c>
      <c r="E657" s="80">
        <f>IF(DI_전체데이터!$AR658="C. 내부은폐형",DI_전체데이터!$AN658,NA())</f>
        <v>-1.2867171059816978</v>
      </c>
      <c r="F657" s="80">
        <f>IF(DI_전체데이터!$AR658="C. 내부은폐형",DI_전체데이터!$Z658,NA())</f>
        <v>3.20253164556962</v>
      </c>
      <c r="G657" s="80" t="e">
        <f>IF(DI_전체데이터!$AR658="D. 균형일치형",DI_전체데이터!$AN658,NA())</f>
        <v>#N/A</v>
      </c>
      <c r="H657" s="80" t="e">
        <f>IF(DI_전체데이터!$AR658="D. 균형일치형",DI_전체데이터!$Z658,NA())</f>
        <v>#N/A</v>
      </c>
      <c r="I657" s="80" t="e">
        <f>IF(DI_전체데이터!$AR658="E. 총체적과소형",DI_전체데이터!$AN658,NA())</f>
        <v>#N/A</v>
      </c>
      <c r="J657" s="80" t="e">
        <f>IF(DI_전체데이터!$AR658="E. 총체적과소형",DI_전체데이터!$Z658,NA())</f>
        <v>#N/A</v>
      </c>
      <c r="K657" s="80" t="e">
        <f>IF(DI_전체데이터!$AR658="F. ESG미성숙",DI_전체데이터!$AN658,NA())</f>
        <v>#N/A</v>
      </c>
      <c r="L657" s="80" t="e">
        <f>IF(DI_전체데이터!$AR658="F. ESG미성숙",DI_전체데이터!$Z658,NA())</f>
        <v>#N/A</v>
      </c>
    </row>
    <row r="658" spans="1:12" x14ac:dyDescent="0.3">
      <c r="A658" s="80" t="e">
        <f>IF(DI_전체데이터!$AR659="A. 총체적과장형",DI_전체데이터!$AN659,NA())</f>
        <v>#N/A</v>
      </c>
      <c r="B658" s="80" t="e">
        <f>IF(DI_전체데이터!$AR659="A. 총체적과장형",DI_전체데이터!$Z659,NA())</f>
        <v>#N/A</v>
      </c>
      <c r="C658" s="80" t="e">
        <f>IF(DI_전체데이터!$AR659="B. 외부미화형",DI_전체데이터!$AN659,NA())</f>
        <v>#N/A</v>
      </c>
      <c r="D658" s="80" t="e">
        <f>IF(DI_전체데이터!$AR659="B. 외부미화형",DI_전체데이터!$Z659,NA())</f>
        <v>#N/A</v>
      </c>
      <c r="E658" s="80" t="e">
        <f>IF(DI_전체데이터!$AR659="C. 내부은폐형",DI_전체데이터!$AN659,NA())</f>
        <v>#N/A</v>
      </c>
      <c r="F658" s="80" t="e">
        <f>IF(DI_전체데이터!$AR659="C. 내부은폐형",DI_전체데이터!$Z659,NA())</f>
        <v>#N/A</v>
      </c>
      <c r="G658" s="80">
        <f>IF(DI_전체데이터!$AR659="D. 균형일치형",DI_전체데이터!$AN659,NA())</f>
        <v>-0.29003992197160211</v>
      </c>
      <c r="H658" s="80">
        <f>IF(DI_전체데이터!$AR659="D. 균형일치형",DI_전체데이터!$Z659,NA())</f>
        <v>3.2666666666666671</v>
      </c>
      <c r="I658" s="80" t="e">
        <f>IF(DI_전체데이터!$AR659="E. 총체적과소형",DI_전체데이터!$AN659,NA())</f>
        <v>#N/A</v>
      </c>
      <c r="J658" s="80" t="e">
        <f>IF(DI_전체데이터!$AR659="E. 총체적과소형",DI_전체데이터!$Z659,NA())</f>
        <v>#N/A</v>
      </c>
      <c r="K658" s="80" t="e">
        <f>IF(DI_전체데이터!$AR659="F. ESG미성숙",DI_전체데이터!$AN659,NA())</f>
        <v>#N/A</v>
      </c>
      <c r="L658" s="80" t="e">
        <f>IF(DI_전체데이터!$AR659="F. ESG미성숙",DI_전체데이터!$Z659,NA())</f>
        <v>#N/A</v>
      </c>
    </row>
    <row r="659" spans="1:12" x14ac:dyDescent="0.3">
      <c r="A659" s="80" t="e">
        <f>IF(DI_전체데이터!$AR660="A. 총체적과장형",DI_전체데이터!$AN660,NA())</f>
        <v>#N/A</v>
      </c>
      <c r="B659" s="80" t="e">
        <f>IF(DI_전체데이터!$AR660="A. 총체적과장형",DI_전체데이터!$Z660,NA())</f>
        <v>#N/A</v>
      </c>
      <c r="C659" s="80" t="e">
        <f>IF(DI_전체데이터!$AR660="B. 외부미화형",DI_전체데이터!$AN660,NA())</f>
        <v>#N/A</v>
      </c>
      <c r="D659" s="80" t="e">
        <f>IF(DI_전체데이터!$AR660="B. 외부미화형",DI_전체데이터!$Z660,NA())</f>
        <v>#N/A</v>
      </c>
      <c r="E659" s="80" t="e">
        <f>IF(DI_전체데이터!$AR660="C. 내부은폐형",DI_전체데이터!$AN660,NA())</f>
        <v>#N/A</v>
      </c>
      <c r="F659" s="80" t="e">
        <f>IF(DI_전체데이터!$AR660="C. 내부은폐형",DI_전체데이터!$Z660,NA())</f>
        <v>#N/A</v>
      </c>
      <c r="G659" s="80">
        <f>IF(DI_전체데이터!$AR660="D. 균형일치형",DI_전체데이터!$AN660,NA())</f>
        <v>1.7758825105909966</v>
      </c>
      <c r="H659" s="80">
        <f>IF(DI_전체데이터!$AR660="D. 균형일치형",DI_전체데이터!$Z660,NA())</f>
        <v>3.5294117647058818</v>
      </c>
      <c r="I659" s="80" t="e">
        <f>IF(DI_전체데이터!$AR660="E. 총체적과소형",DI_전체데이터!$AN660,NA())</f>
        <v>#N/A</v>
      </c>
      <c r="J659" s="80" t="e">
        <f>IF(DI_전체데이터!$AR660="E. 총체적과소형",DI_전체데이터!$Z660,NA())</f>
        <v>#N/A</v>
      </c>
      <c r="K659" s="80" t="e">
        <f>IF(DI_전체데이터!$AR660="F. ESG미성숙",DI_전체데이터!$AN660,NA())</f>
        <v>#N/A</v>
      </c>
      <c r="L659" s="80" t="e">
        <f>IF(DI_전체데이터!$AR660="F. ESG미성숙",DI_전체데이터!$Z660,NA())</f>
        <v>#N/A</v>
      </c>
    </row>
    <row r="660" spans="1:12" x14ac:dyDescent="0.3">
      <c r="A660" s="80" t="e">
        <f>IF(DI_전체데이터!$AR661="A. 총체적과장형",DI_전체데이터!$AN661,NA())</f>
        <v>#N/A</v>
      </c>
      <c r="B660" s="80" t="e">
        <f>IF(DI_전체데이터!$AR661="A. 총체적과장형",DI_전체데이터!$Z661,NA())</f>
        <v>#N/A</v>
      </c>
      <c r="C660" s="80">
        <f>IF(DI_전체데이터!$AR661="B. 외부미화형",DI_전체데이터!$AN661,NA())</f>
        <v>0.83567802696818017</v>
      </c>
      <c r="D660" s="80">
        <f>IF(DI_전체데이터!$AR661="B. 외부미화형",DI_전체데이터!$Z661,NA())</f>
        <v>3.4098360655737698</v>
      </c>
      <c r="E660" s="80" t="e">
        <f>IF(DI_전체데이터!$AR661="C. 내부은폐형",DI_전체데이터!$AN661,NA())</f>
        <v>#N/A</v>
      </c>
      <c r="F660" s="80" t="e">
        <f>IF(DI_전체데이터!$AR661="C. 내부은폐형",DI_전체데이터!$Z661,NA())</f>
        <v>#N/A</v>
      </c>
      <c r="G660" s="80" t="e">
        <f>IF(DI_전체데이터!$AR661="D. 균형일치형",DI_전체데이터!$AN661,NA())</f>
        <v>#N/A</v>
      </c>
      <c r="H660" s="80" t="e">
        <f>IF(DI_전체데이터!$AR661="D. 균형일치형",DI_전체데이터!$Z661,NA())</f>
        <v>#N/A</v>
      </c>
      <c r="I660" s="80" t="e">
        <f>IF(DI_전체데이터!$AR661="E. 총체적과소형",DI_전체데이터!$AN661,NA())</f>
        <v>#N/A</v>
      </c>
      <c r="J660" s="80" t="e">
        <f>IF(DI_전체데이터!$AR661="E. 총체적과소형",DI_전체데이터!$Z661,NA())</f>
        <v>#N/A</v>
      </c>
      <c r="K660" s="80" t="e">
        <f>IF(DI_전체데이터!$AR661="F. ESG미성숙",DI_전체데이터!$AN661,NA())</f>
        <v>#N/A</v>
      </c>
      <c r="L660" s="80" t="e">
        <f>IF(DI_전체데이터!$AR661="F. ESG미성숙",DI_전체데이터!$Z661,NA())</f>
        <v>#N/A</v>
      </c>
    </row>
    <row r="661" spans="1:12" x14ac:dyDescent="0.3">
      <c r="A661" s="80" t="e">
        <f>IF(DI_전체데이터!$AR662="A. 총체적과장형",DI_전체데이터!$AN662,NA())</f>
        <v>#N/A</v>
      </c>
      <c r="B661" s="80" t="e">
        <f>IF(DI_전체데이터!$AR662="A. 총체적과장형",DI_전체데이터!$Z662,NA())</f>
        <v>#N/A</v>
      </c>
      <c r="C661" s="80" t="e">
        <f>IF(DI_전체데이터!$AR662="B. 외부미화형",DI_전체데이터!$AN662,NA())</f>
        <v>#N/A</v>
      </c>
      <c r="D661" s="80" t="e">
        <f>IF(DI_전체데이터!$AR662="B. 외부미화형",DI_전체데이터!$Z662,NA())</f>
        <v>#N/A</v>
      </c>
      <c r="E661" s="80" t="e">
        <f>IF(DI_전체데이터!$AR662="C. 내부은폐형",DI_전체데이터!$AN662,NA())</f>
        <v>#N/A</v>
      </c>
      <c r="F661" s="80" t="e">
        <f>IF(DI_전체데이터!$AR662="C. 내부은폐형",DI_전체데이터!$Z662,NA())</f>
        <v>#N/A</v>
      </c>
      <c r="G661" s="80">
        <f>IF(DI_전체데이터!$AR662="D. 균형일치형",DI_전체데이터!$AN662,NA())</f>
        <v>-1.0043198117275443</v>
      </c>
      <c r="H661" s="80">
        <f>IF(DI_전체데이터!$AR662="D. 균형일치형",DI_전체데이터!$Z662,NA())</f>
        <v>3.1758241758241761</v>
      </c>
      <c r="I661" s="80" t="e">
        <f>IF(DI_전체데이터!$AR662="E. 총체적과소형",DI_전체데이터!$AN662,NA())</f>
        <v>#N/A</v>
      </c>
      <c r="J661" s="80" t="e">
        <f>IF(DI_전체데이터!$AR662="E. 총체적과소형",DI_전체데이터!$Z662,NA())</f>
        <v>#N/A</v>
      </c>
      <c r="K661" s="80" t="e">
        <f>IF(DI_전체데이터!$AR662="F. ESG미성숙",DI_전체데이터!$AN662,NA())</f>
        <v>#N/A</v>
      </c>
      <c r="L661" s="80" t="e">
        <f>IF(DI_전체데이터!$AR662="F. ESG미성숙",DI_전체데이터!$Z662,NA())</f>
        <v>#N/A</v>
      </c>
    </row>
    <row r="662" spans="1:12" x14ac:dyDescent="0.3">
      <c r="A662" s="80" t="e">
        <f>IF(DI_전체데이터!$AR663="A. 총체적과장형",DI_전체데이터!$AN663,NA())</f>
        <v>#N/A</v>
      </c>
      <c r="B662" s="80" t="e">
        <f>IF(DI_전체데이터!$AR663="A. 총체적과장형",DI_전체데이터!$Z663,NA())</f>
        <v>#N/A</v>
      </c>
      <c r="C662" s="80" t="e">
        <f>IF(DI_전체데이터!$AR663="B. 외부미화형",DI_전체데이터!$AN663,NA())</f>
        <v>#N/A</v>
      </c>
      <c r="D662" s="80" t="e">
        <f>IF(DI_전체데이터!$AR663="B. 외부미화형",DI_전체데이터!$Z663,NA())</f>
        <v>#N/A</v>
      </c>
      <c r="E662" s="80" t="e">
        <f>IF(DI_전체데이터!$AR663="C. 내부은폐형",DI_전체데이터!$AN663,NA())</f>
        <v>#N/A</v>
      </c>
      <c r="F662" s="80" t="e">
        <f>IF(DI_전체데이터!$AR663="C. 내부은폐형",DI_전체데이터!$Z663,NA())</f>
        <v>#N/A</v>
      </c>
      <c r="G662" s="80" t="e">
        <f>IF(DI_전체데이터!$AR663="D. 균형일치형",DI_전체데이터!$AN663,NA())</f>
        <v>#N/A</v>
      </c>
      <c r="H662" s="80" t="e">
        <f>IF(DI_전체데이터!$AR663="D. 균형일치형",DI_전체데이터!$Z663,NA())</f>
        <v>#N/A</v>
      </c>
      <c r="I662" s="80">
        <f>IF(DI_전체데이터!$AR663="E. 총체적과소형",DI_전체데이터!$AN663,NA())</f>
        <v>2.8171565524392888</v>
      </c>
      <c r="J662" s="80">
        <f>IF(DI_전체데이터!$AR663="E. 총체적과소형",DI_전체데이터!$Z663,NA())</f>
        <v>3.9375</v>
      </c>
      <c r="K662" s="80" t="e">
        <f>IF(DI_전체데이터!$AR663="F. ESG미성숙",DI_전체데이터!$AN663,NA())</f>
        <v>#N/A</v>
      </c>
      <c r="L662" s="80" t="e">
        <f>IF(DI_전체데이터!$AR663="F. ESG미성숙",DI_전체데이터!$Z663,NA())</f>
        <v>#N/A</v>
      </c>
    </row>
    <row r="663" spans="1:12" x14ac:dyDescent="0.3">
      <c r="A663" s="80" t="e">
        <f>IF(DI_전체데이터!$AR664="A. 총체적과장형",DI_전체데이터!$AN664,NA())</f>
        <v>#N/A</v>
      </c>
      <c r="B663" s="80" t="e">
        <f>IF(DI_전체데이터!$AR664="A. 총체적과장형",DI_전체데이터!$Z664,NA())</f>
        <v>#N/A</v>
      </c>
      <c r="C663" s="80" t="e">
        <f>IF(DI_전체데이터!$AR664="B. 외부미화형",DI_전체데이터!$AN664,NA())</f>
        <v>#N/A</v>
      </c>
      <c r="D663" s="80" t="e">
        <f>IF(DI_전체데이터!$AR664="B. 외부미화형",DI_전체데이터!$Z664,NA())</f>
        <v>#N/A</v>
      </c>
      <c r="E663" s="80" t="e">
        <f>IF(DI_전체데이터!$AR664="C. 내부은폐형",DI_전체데이터!$AN664,NA())</f>
        <v>#N/A</v>
      </c>
      <c r="F663" s="80" t="e">
        <f>IF(DI_전체데이터!$AR664="C. 내부은폐형",DI_전체데이터!$Z664,NA())</f>
        <v>#N/A</v>
      </c>
      <c r="G663" s="80">
        <f>IF(DI_전체데이터!$AR664="D. 균형일치형",DI_전체데이터!$AN664,NA())</f>
        <v>-1.2886362007184626E-2</v>
      </c>
      <c r="H663" s="80">
        <f>IF(DI_전체데이터!$AR664="D. 균형일치형",DI_전체데이터!$Z664,NA())</f>
        <v>2.9285714285714279</v>
      </c>
      <c r="I663" s="80" t="e">
        <f>IF(DI_전체데이터!$AR664="E. 총체적과소형",DI_전체데이터!$AN664,NA())</f>
        <v>#N/A</v>
      </c>
      <c r="J663" s="80" t="e">
        <f>IF(DI_전체데이터!$AR664="E. 총체적과소형",DI_전체데이터!$Z664,NA())</f>
        <v>#N/A</v>
      </c>
      <c r="K663" s="80" t="e">
        <f>IF(DI_전체데이터!$AR664="F. ESG미성숙",DI_전체데이터!$AN664,NA())</f>
        <v>#N/A</v>
      </c>
      <c r="L663" s="80" t="e">
        <f>IF(DI_전체데이터!$AR664="F. ESG미성숙",DI_전체데이터!$Z664,NA())</f>
        <v>#N/A</v>
      </c>
    </row>
    <row r="664" spans="1:12" x14ac:dyDescent="0.3">
      <c r="A664" s="80" t="e">
        <f>IF(DI_전체데이터!$AR665="A. 총체적과장형",DI_전체데이터!$AN665,NA())</f>
        <v>#N/A</v>
      </c>
      <c r="B664" s="80" t="e">
        <f>IF(DI_전체데이터!$AR665="A. 총체적과장형",DI_전체데이터!$Z665,NA())</f>
        <v>#N/A</v>
      </c>
      <c r="C664" s="80" t="e">
        <f>IF(DI_전체데이터!$AR665="B. 외부미화형",DI_전체데이터!$AN665,NA())</f>
        <v>#N/A</v>
      </c>
      <c r="D664" s="80" t="e">
        <f>IF(DI_전체데이터!$AR665="B. 외부미화형",DI_전체데이터!$Z665,NA())</f>
        <v>#N/A</v>
      </c>
      <c r="E664" s="80" t="e">
        <f>IF(DI_전체데이터!$AR665="C. 내부은폐형",DI_전체데이터!$AN665,NA())</f>
        <v>#N/A</v>
      </c>
      <c r="F664" s="80" t="e">
        <f>IF(DI_전체데이터!$AR665="C. 내부은폐형",DI_전체데이터!$Z665,NA())</f>
        <v>#N/A</v>
      </c>
      <c r="G664" s="80" t="e">
        <f>IF(DI_전체데이터!$AR665="D. 균형일치형",DI_전체데이터!$AN665,NA())</f>
        <v>#N/A</v>
      </c>
      <c r="H664" s="80" t="e">
        <f>IF(DI_전체데이터!$AR665="D. 균형일치형",DI_전체데이터!$Z665,NA())</f>
        <v>#N/A</v>
      </c>
      <c r="I664" s="80">
        <f>IF(DI_전체데이터!$AR665="E. 총체적과소형",DI_전체데이터!$AN665,NA())</f>
        <v>1.0289701445501018</v>
      </c>
      <c r="J664" s="80">
        <f>IF(DI_전체데이터!$AR665="E. 총체적과소형",DI_전체데이터!$Z665,NA())</f>
        <v>3.3</v>
      </c>
      <c r="K664" s="80" t="e">
        <f>IF(DI_전체데이터!$AR665="F. ESG미성숙",DI_전체데이터!$AN665,NA())</f>
        <v>#N/A</v>
      </c>
      <c r="L664" s="80" t="e">
        <f>IF(DI_전체데이터!$AR665="F. ESG미성숙",DI_전체데이터!$Z665,NA())</f>
        <v>#N/A</v>
      </c>
    </row>
    <row r="665" spans="1:12" x14ac:dyDescent="0.3">
      <c r="A665" s="80" t="e">
        <f>IF(DI_전체데이터!$AR666="A. 총체적과장형",DI_전체데이터!$AN666,NA())</f>
        <v>#N/A</v>
      </c>
      <c r="B665" s="80" t="e">
        <f>IF(DI_전체데이터!$AR666="A. 총체적과장형",DI_전체데이터!$Z666,NA())</f>
        <v>#N/A</v>
      </c>
      <c r="C665" s="80" t="e">
        <f>IF(DI_전체데이터!$AR666="B. 외부미화형",DI_전체데이터!$AN666,NA())</f>
        <v>#N/A</v>
      </c>
      <c r="D665" s="80" t="e">
        <f>IF(DI_전체데이터!$AR666="B. 외부미화형",DI_전체데이터!$Z666,NA())</f>
        <v>#N/A</v>
      </c>
      <c r="E665" s="80" t="e">
        <f>IF(DI_전체데이터!$AR666="C. 내부은폐형",DI_전체데이터!$AN666,NA())</f>
        <v>#N/A</v>
      </c>
      <c r="F665" s="80" t="e">
        <f>IF(DI_전체데이터!$AR666="C. 내부은폐형",DI_전체데이터!$Z666,NA())</f>
        <v>#N/A</v>
      </c>
      <c r="G665" s="80" t="e">
        <f>IF(DI_전체데이터!$AR666="D. 균형일치형",DI_전체데이터!$AN666,NA())</f>
        <v>#N/A</v>
      </c>
      <c r="H665" s="80" t="e">
        <f>IF(DI_전체데이터!$AR666="D. 균형일치형",DI_전체데이터!$Z666,NA())</f>
        <v>#N/A</v>
      </c>
      <c r="I665" s="80">
        <f>IF(DI_전체데이터!$AR666="E. 총체적과소형",DI_전체데이터!$AN666,NA())</f>
        <v>1.9136234504138339</v>
      </c>
      <c r="J665" s="80">
        <f>IF(DI_전체데이터!$AR666="E. 총체적과소형",DI_전체데이터!$Z666,NA())</f>
        <v>3.6153846153846159</v>
      </c>
      <c r="K665" s="80" t="e">
        <f>IF(DI_전체데이터!$AR666="F. ESG미성숙",DI_전체데이터!$AN666,NA())</f>
        <v>#N/A</v>
      </c>
      <c r="L665" s="80" t="e">
        <f>IF(DI_전체데이터!$AR666="F. ESG미성숙",DI_전체데이터!$Z666,NA())</f>
        <v>#N/A</v>
      </c>
    </row>
    <row r="666" spans="1:12" x14ac:dyDescent="0.3">
      <c r="A666" s="80" t="e">
        <f>IF(DI_전체데이터!$AR667="A. 총체적과장형",DI_전체데이터!$AN667,NA())</f>
        <v>#N/A</v>
      </c>
      <c r="B666" s="80" t="e">
        <f>IF(DI_전체데이터!$AR667="A. 총체적과장형",DI_전체데이터!$Z667,NA())</f>
        <v>#N/A</v>
      </c>
      <c r="C666" s="80" t="e">
        <f>IF(DI_전체데이터!$AR667="B. 외부미화형",DI_전체데이터!$AN667,NA())</f>
        <v>#N/A</v>
      </c>
      <c r="D666" s="80" t="e">
        <f>IF(DI_전체데이터!$AR667="B. 외부미화형",DI_전체데이터!$Z667,NA())</f>
        <v>#N/A</v>
      </c>
      <c r="E666" s="80" t="e">
        <f>IF(DI_전체데이터!$AR667="C. 내부은폐형",DI_전체데이터!$AN667,NA())</f>
        <v>#N/A</v>
      </c>
      <c r="F666" s="80" t="e">
        <f>IF(DI_전체데이터!$AR667="C. 내부은폐형",DI_전체데이터!$Z667,NA())</f>
        <v>#N/A</v>
      </c>
      <c r="G666" s="80">
        <f>IF(DI_전체데이터!$AR667="D. 균형일치형",DI_전체데이터!$AN667,NA())</f>
        <v>0.29426849497197682</v>
      </c>
      <c r="H666" s="80">
        <f>IF(DI_전체데이터!$AR667="D. 균형일치형",DI_전체데이터!$Z667,NA())</f>
        <v>3.8571428571428572</v>
      </c>
      <c r="I666" s="80" t="e">
        <f>IF(DI_전체데이터!$AR667="E. 총체적과소형",DI_전체데이터!$AN667,NA())</f>
        <v>#N/A</v>
      </c>
      <c r="J666" s="80" t="e">
        <f>IF(DI_전체데이터!$AR667="E. 총체적과소형",DI_전체데이터!$Z667,NA())</f>
        <v>#N/A</v>
      </c>
      <c r="K666" s="80" t="e">
        <f>IF(DI_전체데이터!$AR667="F. ESG미성숙",DI_전체데이터!$AN667,NA())</f>
        <v>#N/A</v>
      </c>
      <c r="L666" s="80" t="e">
        <f>IF(DI_전체데이터!$AR667="F. ESG미성숙",DI_전체데이터!$Z667,NA())</f>
        <v>#N/A</v>
      </c>
    </row>
    <row r="667" spans="1:12" x14ac:dyDescent="0.3">
      <c r="A667" s="80">
        <f>IF(DI_전체데이터!$AR668="A. 총체적과장형",DI_전체데이터!$AN668,NA())</f>
        <v>-0.32501684109354412</v>
      </c>
      <c r="B667" s="80">
        <f>IF(DI_전체데이터!$AR668="A. 총체적과장형",DI_전체데이터!$Z668,NA())</f>
        <v>3.6363636363636358</v>
      </c>
      <c r="C667" s="80" t="e">
        <f>IF(DI_전체데이터!$AR668="B. 외부미화형",DI_전체데이터!$AN668,NA())</f>
        <v>#N/A</v>
      </c>
      <c r="D667" s="80" t="e">
        <f>IF(DI_전체데이터!$AR668="B. 외부미화형",DI_전체데이터!$Z668,NA())</f>
        <v>#N/A</v>
      </c>
      <c r="E667" s="80" t="e">
        <f>IF(DI_전체데이터!$AR668="C. 내부은폐형",DI_전체데이터!$AN668,NA())</f>
        <v>#N/A</v>
      </c>
      <c r="F667" s="80" t="e">
        <f>IF(DI_전체데이터!$AR668="C. 내부은폐형",DI_전체데이터!$Z668,NA())</f>
        <v>#N/A</v>
      </c>
      <c r="G667" s="80" t="e">
        <f>IF(DI_전체데이터!$AR668="D. 균형일치형",DI_전체데이터!$AN668,NA())</f>
        <v>#N/A</v>
      </c>
      <c r="H667" s="80" t="e">
        <f>IF(DI_전체데이터!$AR668="D. 균형일치형",DI_전체데이터!$Z668,NA())</f>
        <v>#N/A</v>
      </c>
      <c r="I667" s="80" t="e">
        <f>IF(DI_전체데이터!$AR668="E. 총체적과소형",DI_전체데이터!$AN668,NA())</f>
        <v>#N/A</v>
      </c>
      <c r="J667" s="80" t="e">
        <f>IF(DI_전체데이터!$AR668="E. 총체적과소형",DI_전체데이터!$Z668,NA())</f>
        <v>#N/A</v>
      </c>
      <c r="K667" s="80" t="e">
        <f>IF(DI_전체데이터!$AR668="F. ESG미성숙",DI_전체데이터!$AN668,NA())</f>
        <v>#N/A</v>
      </c>
      <c r="L667" s="80" t="e">
        <f>IF(DI_전체데이터!$AR668="F. ESG미성숙",DI_전체데이터!$Z668,NA())</f>
        <v>#N/A</v>
      </c>
    </row>
    <row r="668" spans="1:12" x14ac:dyDescent="0.3">
      <c r="A668" s="80" t="e">
        <f>IF(DI_전체데이터!$AR669="A. 총체적과장형",DI_전체데이터!$AN669,NA())</f>
        <v>#N/A</v>
      </c>
      <c r="B668" s="80" t="e">
        <f>IF(DI_전체데이터!$AR669="A. 총체적과장형",DI_전체데이터!$Z669,NA())</f>
        <v>#N/A</v>
      </c>
      <c r="C668" s="80" t="e">
        <f>IF(DI_전체데이터!$AR669="B. 외부미화형",DI_전체데이터!$AN669,NA())</f>
        <v>#N/A</v>
      </c>
      <c r="D668" s="80" t="e">
        <f>IF(DI_전체데이터!$AR669="B. 외부미화형",DI_전체데이터!$Z669,NA())</f>
        <v>#N/A</v>
      </c>
      <c r="E668" s="80" t="e">
        <f>IF(DI_전체데이터!$AR669="C. 내부은폐형",DI_전체데이터!$AN669,NA())</f>
        <v>#N/A</v>
      </c>
      <c r="F668" s="80" t="e">
        <f>IF(DI_전체데이터!$AR669="C. 내부은폐형",DI_전체데이터!$Z669,NA())</f>
        <v>#N/A</v>
      </c>
      <c r="G668" s="80">
        <f>IF(DI_전체데이터!$AR669="D. 균형일치형",DI_전체데이터!$AN669,NA())</f>
        <v>-6.2670357657017561E-3</v>
      </c>
      <c r="H668" s="80">
        <f>IF(DI_전체데이터!$AR669="D. 균형일치형",DI_전체데이터!$Z669,NA())</f>
        <v>3.75</v>
      </c>
      <c r="I668" s="80" t="e">
        <f>IF(DI_전체데이터!$AR669="E. 총체적과소형",DI_전체데이터!$AN669,NA())</f>
        <v>#N/A</v>
      </c>
      <c r="J668" s="80" t="e">
        <f>IF(DI_전체데이터!$AR669="E. 총체적과소형",DI_전체데이터!$Z669,NA())</f>
        <v>#N/A</v>
      </c>
      <c r="K668" s="80" t="e">
        <f>IF(DI_전체데이터!$AR669="F. ESG미성숙",DI_전체데이터!$AN669,NA())</f>
        <v>#N/A</v>
      </c>
      <c r="L668" s="80" t="e">
        <f>IF(DI_전체데이터!$AR669="F. ESG미성숙",DI_전체데이터!$Z669,NA())</f>
        <v>#N/A</v>
      </c>
    </row>
    <row r="669" spans="1:12" x14ac:dyDescent="0.3">
      <c r="A669" s="80" t="e">
        <f>IF(DI_전체데이터!$AR670="A. 총체적과장형",DI_전체데이터!$AN670,NA())</f>
        <v>#N/A</v>
      </c>
      <c r="B669" s="80" t="e">
        <f>IF(DI_전체데이터!$AR670="A. 총체적과장형",DI_전체데이터!$Z670,NA())</f>
        <v>#N/A</v>
      </c>
      <c r="C669" s="80" t="e">
        <f>IF(DI_전체데이터!$AR670="B. 외부미화형",DI_전체데이터!$AN670,NA())</f>
        <v>#N/A</v>
      </c>
      <c r="D669" s="80" t="e">
        <f>IF(DI_전체데이터!$AR670="B. 외부미화형",DI_전체데이터!$Z670,NA())</f>
        <v>#N/A</v>
      </c>
      <c r="E669" s="80" t="e">
        <f>IF(DI_전체데이터!$AR670="C. 내부은폐형",DI_전체데이터!$AN670,NA())</f>
        <v>#N/A</v>
      </c>
      <c r="F669" s="80" t="e">
        <f>IF(DI_전체데이터!$AR670="C. 내부은폐형",DI_전체데이터!$Z670,NA())</f>
        <v>#N/A</v>
      </c>
      <c r="G669" s="80" t="e">
        <f>IF(DI_전체데이터!$AR670="D. 균형일치형",DI_전체데이터!$AN670,NA())</f>
        <v>#N/A</v>
      </c>
      <c r="H669" s="80" t="e">
        <f>IF(DI_전체데이터!$AR670="D. 균형일치형",DI_전체데이터!$Z670,NA())</f>
        <v>#N/A</v>
      </c>
      <c r="I669" s="80">
        <f>IF(DI_전체데이터!$AR670="E. 총체적과소형",DI_전체데이터!$AN670,NA())</f>
        <v>0.41448270726704778</v>
      </c>
      <c r="J669" s="80">
        <f>IF(DI_전체데이터!$AR670="E. 총체적과소형",DI_전체데이터!$Z670,NA())</f>
        <v>3.9</v>
      </c>
      <c r="K669" s="80" t="e">
        <f>IF(DI_전체데이터!$AR670="F. ESG미성숙",DI_전체데이터!$AN670,NA())</f>
        <v>#N/A</v>
      </c>
      <c r="L669" s="80" t="e">
        <f>IF(DI_전체데이터!$AR670="F. ESG미성숙",DI_전체데이터!$Z670,NA())</f>
        <v>#N/A</v>
      </c>
    </row>
    <row r="670" spans="1:12" x14ac:dyDescent="0.3">
      <c r="A670" s="80" t="e">
        <f>IF(DI_전체데이터!$AR671="A. 총체적과장형",DI_전체데이터!$AN671,NA())</f>
        <v>#N/A</v>
      </c>
      <c r="B670" s="80" t="e">
        <f>IF(DI_전체데이터!$AR671="A. 총체적과장형",DI_전체데이터!$Z671,NA())</f>
        <v>#N/A</v>
      </c>
      <c r="C670" s="80" t="e">
        <f>IF(DI_전체데이터!$AR671="B. 외부미화형",DI_전체데이터!$AN671,NA())</f>
        <v>#N/A</v>
      </c>
      <c r="D670" s="80" t="e">
        <f>IF(DI_전체데이터!$AR671="B. 외부미화형",DI_전체데이터!$Z671,NA())</f>
        <v>#N/A</v>
      </c>
      <c r="E670" s="80" t="e">
        <f>IF(DI_전체데이터!$AR671="C. 내부은폐형",DI_전체데이터!$AN671,NA())</f>
        <v>#N/A</v>
      </c>
      <c r="F670" s="80" t="e">
        <f>IF(DI_전체데이터!$AR671="C. 내부은폐형",DI_전체데이터!$Z671,NA())</f>
        <v>#N/A</v>
      </c>
      <c r="G670" s="80">
        <f>IF(DI_전체데이터!$AR671="D. 균형일치형",DI_전체데이터!$AN671,NA())</f>
        <v>-1.4765755123914814E-2</v>
      </c>
      <c r="H670" s="80">
        <f>IF(DI_전체데이터!$AR671="D. 균형일치형",DI_전체데이터!$Z671,NA())</f>
        <v>3.5714285714285721</v>
      </c>
      <c r="I670" s="80" t="e">
        <f>IF(DI_전체데이터!$AR671="E. 총체적과소형",DI_전체데이터!$AN671,NA())</f>
        <v>#N/A</v>
      </c>
      <c r="J670" s="80" t="e">
        <f>IF(DI_전체데이터!$AR671="E. 총체적과소형",DI_전체데이터!$Z671,NA())</f>
        <v>#N/A</v>
      </c>
      <c r="K670" s="80" t="e">
        <f>IF(DI_전체데이터!$AR671="F. ESG미성숙",DI_전체데이터!$AN671,NA())</f>
        <v>#N/A</v>
      </c>
      <c r="L670" s="80" t="e">
        <f>IF(DI_전체데이터!$AR671="F. ESG미성숙",DI_전체데이터!$Z671,NA())</f>
        <v>#N/A</v>
      </c>
    </row>
    <row r="671" spans="1:12" x14ac:dyDescent="0.3">
      <c r="A671" s="80">
        <f>IF(DI_전체데이터!$AR672="A. 총체적과장형",DI_전체데이터!$AN672,NA())</f>
        <v>-0.34262269774683718</v>
      </c>
      <c r="B671" s="80">
        <f>IF(DI_전체데이터!$AR672="A. 총체적과장형",DI_전체데이터!$Z672,NA())</f>
        <v>3.454545454545455</v>
      </c>
      <c r="C671" s="80" t="e">
        <f>IF(DI_전체데이터!$AR672="B. 외부미화형",DI_전체데이터!$AN672,NA())</f>
        <v>#N/A</v>
      </c>
      <c r="D671" s="80" t="e">
        <f>IF(DI_전체데이터!$AR672="B. 외부미화형",DI_전체데이터!$Z672,NA())</f>
        <v>#N/A</v>
      </c>
      <c r="E671" s="80" t="e">
        <f>IF(DI_전체데이터!$AR672="C. 내부은폐형",DI_전체데이터!$AN672,NA())</f>
        <v>#N/A</v>
      </c>
      <c r="F671" s="80" t="e">
        <f>IF(DI_전체데이터!$AR672="C. 내부은폐형",DI_전체데이터!$Z672,NA())</f>
        <v>#N/A</v>
      </c>
      <c r="G671" s="80" t="e">
        <f>IF(DI_전체데이터!$AR672="D. 균형일치형",DI_전체데이터!$AN672,NA())</f>
        <v>#N/A</v>
      </c>
      <c r="H671" s="80" t="e">
        <f>IF(DI_전체데이터!$AR672="D. 균형일치형",DI_전체데이터!$Z672,NA())</f>
        <v>#N/A</v>
      </c>
      <c r="I671" s="80" t="e">
        <f>IF(DI_전체데이터!$AR672="E. 총체적과소형",DI_전체데이터!$AN672,NA())</f>
        <v>#N/A</v>
      </c>
      <c r="J671" s="80" t="e">
        <f>IF(DI_전체데이터!$AR672="E. 총체적과소형",DI_전체데이터!$Z672,NA())</f>
        <v>#N/A</v>
      </c>
      <c r="K671" s="80" t="e">
        <f>IF(DI_전체데이터!$AR672="F. ESG미성숙",DI_전체데이터!$AN672,NA())</f>
        <v>#N/A</v>
      </c>
      <c r="L671" s="80" t="e">
        <f>IF(DI_전체데이터!$AR672="F. ESG미성숙",DI_전체데이터!$Z672,NA())</f>
        <v>#N/A</v>
      </c>
    </row>
    <row r="672" spans="1:12" x14ac:dyDescent="0.3">
      <c r="A672" s="80" t="e">
        <f>IF(DI_전체데이터!$AR673="A. 총체적과장형",DI_전체데이터!$AN673,NA())</f>
        <v>#N/A</v>
      </c>
      <c r="B672" s="80" t="e">
        <f>IF(DI_전체데이터!$AR673="A. 총체적과장형",DI_전체데이터!$Z673,NA())</f>
        <v>#N/A</v>
      </c>
      <c r="C672" s="80" t="e">
        <f>IF(DI_전체데이터!$AR673="B. 외부미화형",DI_전체데이터!$AN673,NA())</f>
        <v>#N/A</v>
      </c>
      <c r="D672" s="80" t="e">
        <f>IF(DI_전체데이터!$AR673="B. 외부미화형",DI_전체데이터!$Z673,NA())</f>
        <v>#N/A</v>
      </c>
      <c r="E672" s="80" t="e">
        <f>IF(DI_전체데이터!$AR673="C. 내부은폐형",DI_전체데이터!$AN673,NA())</f>
        <v>#N/A</v>
      </c>
      <c r="F672" s="80" t="e">
        <f>IF(DI_전체데이터!$AR673="C. 내부은폐형",DI_전체데이터!$Z673,NA())</f>
        <v>#N/A</v>
      </c>
      <c r="G672" s="80" t="e">
        <f>IF(DI_전체데이터!$AR673="D. 균형일치형",DI_전체데이터!$AN673,NA())</f>
        <v>#N/A</v>
      </c>
      <c r="H672" s="80" t="e">
        <f>IF(DI_전체데이터!$AR673="D. 균형일치형",DI_전체데이터!$Z673,NA())</f>
        <v>#N/A</v>
      </c>
      <c r="I672" s="80">
        <f>IF(DI_전체데이터!$AR673="E. 총체적과소형",DI_전체데이터!$AN673,NA())</f>
        <v>1.8107093204679083</v>
      </c>
      <c r="J672" s="80">
        <f>IF(DI_전체데이터!$AR673="E. 총체적과소형",DI_전체데이터!$Z673,NA())</f>
        <v>4.2222222222222223</v>
      </c>
      <c r="K672" s="80" t="e">
        <f>IF(DI_전체데이터!$AR673="F. ESG미성숙",DI_전체데이터!$AN673,NA())</f>
        <v>#N/A</v>
      </c>
      <c r="L672" s="80" t="e">
        <f>IF(DI_전체데이터!$AR673="F. ESG미성숙",DI_전체데이터!$Z673,NA())</f>
        <v>#N/A</v>
      </c>
    </row>
    <row r="673" spans="1:12" x14ac:dyDescent="0.3">
      <c r="A673" s="80" t="e">
        <f>IF(DI_전체데이터!$AR674="A. 총체적과장형",DI_전체데이터!$AN674,NA())</f>
        <v>#N/A</v>
      </c>
      <c r="B673" s="80" t="e">
        <f>IF(DI_전체데이터!$AR674="A. 총체적과장형",DI_전체데이터!$Z674,NA())</f>
        <v>#N/A</v>
      </c>
      <c r="C673" s="80" t="e">
        <f>IF(DI_전체데이터!$AR674="B. 외부미화형",DI_전체데이터!$AN674,NA())</f>
        <v>#N/A</v>
      </c>
      <c r="D673" s="80" t="e">
        <f>IF(DI_전체데이터!$AR674="B. 외부미화형",DI_전체데이터!$Z674,NA())</f>
        <v>#N/A</v>
      </c>
      <c r="E673" s="80" t="e">
        <f>IF(DI_전체데이터!$AR674="C. 내부은폐형",DI_전체데이터!$AN674,NA())</f>
        <v>#N/A</v>
      </c>
      <c r="F673" s="80" t="e">
        <f>IF(DI_전체데이터!$AR674="C. 내부은폐형",DI_전체데이터!$Z674,NA())</f>
        <v>#N/A</v>
      </c>
      <c r="G673" s="80" t="e">
        <f>IF(DI_전체데이터!$AR674="D. 균형일치형",DI_전체데이터!$AN674,NA())</f>
        <v>#N/A</v>
      </c>
      <c r="H673" s="80" t="e">
        <f>IF(DI_전체데이터!$AR674="D. 균형일치형",DI_전체데이터!$Z674,NA())</f>
        <v>#N/A</v>
      </c>
      <c r="I673" s="80">
        <f>IF(DI_전체데이터!$AR674="E. 총체적과소형",DI_전체데이터!$AN674,NA())</f>
        <v>1.467876196515296</v>
      </c>
      <c r="J673" s="80">
        <f>IF(DI_전체데이터!$AR674="E. 총체적과소형",DI_전체데이터!$Z674,NA())</f>
        <v>4.0999999999999996</v>
      </c>
      <c r="K673" s="80" t="e">
        <f>IF(DI_전체데이터!$AR674="F. ESG미성숙",DI_전체데이터!$AN674,NA())</f>
        <v>#N/A</v>
      </c>
      <c r="L673" s="80" t="e">
        <f>IF(DI_전체데이터!$AR674="F. ESG미성숙",DI_전체데이터!$Z674,NA())</f>
        <v>#N/A</v>
      </c>
    </row>
    <row r="674" spans="1:12" x14ac:dyDescent="0.3">
      <c r="A674" s="80" t="e">
        <f>IF(DI_전체데이터!$AR675="A. 총체적과장형",DI_전체데이터!$AN675,NA())</f>
        <v>#N/A</v>
      </c>
      <c r="B674" s="80" t="e">
        <f>IF(DI_전체데이터!$AR675="A. 총체적과장형",DI_전체데이터!$Z675,NA())</f>
        <v>#N/A</v>
      </c>
      <c r="C674" s="80" t="e">
        <f>IF(DI_전체데이터!$AR675="B. 외부미화형",DI_전체데이터!$AN675,NA())</f>
        <v>#N/A</v>
      </c>
      <c r="D674" s="80" t="e">
        <f>IF(DI_전체데이터!$AR675="B. 외부미화형",DI_전체데이터!$Z675,NA())</f>
        <v>#N/A</v>
      </c>
      <c r="E674" s="80" t="e">
        <f>IF(DI_전체데이터!$AR675="C. 내부은폐형",DI_전체데이터!$AN675,NA())</f>
        <v>#N/A</v>
      </c>
      <c r="F674" s="80" t="e">
        <f>IF(DI_전체데이터!$AR675="C. 내부은폐형",DI_전체데이터!$Z675,NA())</f>
        <v>#N/A</v>
      </c>
      <c r="G674" s="80">
        <f>IF(DI_전체데이터!$AR675="D. 균형일치형",DI_전체데이터!$AN675,NA())</f>
        <v>-0.29298751508072057</v>
      </c>
      <c r="H674" s="80">
        <f>IF(DI_전체데이터!$AR675="D. 균형일치형",DI_전체데이터!$Z675,NA())</f>
        <v>4.1363636363636367</v>
      </c>
      <c r="I674" s="80" t="e">
        <f>IF(DI_전체데이터!$AR675="E. 총체적과소형",DI_전체데이터!$AN675,NA())</f>
        <v>#N/A</v>
      </c>
      <c r="J674" s="80" t="e">
        <f>IF(DI_전체데이터!$AR675="E. 총체적과소형",DI_전체데이터!$Z675,NA())</f>
        <v>#N/A</v>
      </c>
      <c r="K674" s="80" t="e">
        <f>IF(DI_전체데이터!$AR675="F. ESG미성숙",DI_전체데이터!$AN675,NA())</f>
        <v>#N/A</v>
      </c>
      <c r="L674" s="80" t="e">
        <f>IF(DI_전체데이터!$AR675="F. ESG미성숙",DI_전체데이터!$Z675,NA())</f>
        <v>#N/A</v>
      </c>
    </row>
    <row r="675" spans="1:12" x14ac:dyDescent="0.3">
      <c r="A675" s="80" t="e">
        <f>IF(DI_전체데이터!$AR676="A. 총체적과장형",DI_전체데이터!$AN676,NA())</f>
        <v>#N/A</v>
      </c>
      <c r="B675" s="80" t="e">
        <f>IF(DI_전체데이터!$AR676="A. 총체적과장형",DI_전체데이터!$Z676,NA())</f>
        <v>#N/A</v>
      </c>
      <c r="C675" s="80" t="e">
        <f>IF(DI_전체데이터!$AR676="B. 외부미화형",DI_전체데이터!$AN676,NA())</f>
        <v>#N/A</v>
      </c>
      <c r="D675" s="80" t="e">
        <f>IF(DI_전체데이터!$AR676="B. 외부미화형",DI_전체데이터!$Z676,NA())</f>
        <v>#N/A</v>
      </c>
      <c r="E675" s="80" t="e">
        <f>IF(DI_전체데이터!$AR676="C. 내부은폐형",DI_전체데이터!$AN676,NA())</f>
        <v>#N/A</v>
      </c>
      <c r="F675" s="80" t="e">
        <f>IF(DI_전체데이터!$AR676="C. 내부은폐형",DI_전체데이터!$Z676,NA())</f>
        <v>#N/A</v>
      </c>
      <c r="G675" s="80">
        <f>IF(DI_전체데이터!$AR676="D. 균형일치형",DI_전체데이터!$AN676,NA())</f>
        <v>1.203357364695014</v>
      </c>
      <c r="H675" s="80">
        <f>IF(DI_전체데이터!$AR676="D. 균형일치형",DI_전체데이터!$Z676,NA())</f>
        <v>4.583333333333333</v>
      </c>
      <c r="I675" s="80" t="e">
        <f>IF(DI_전체데이터!$AR676="E. 총체적과소형",DI_전체데이터!$AN676,NA())</f>
        <v>#N/A</v>
      </c>
      <c r="J675" s="80" t="e">
        <f>IF(DI_전체데이터!$AR676="E. 총체적과소형",DI_전체데이터!$Z676,NA())</f>
        <v>#N/A</v>
      </c>
      <c r="K675" s="80" t="e">
        <f>IF(DI_전체데이터!$AR676="F. ESG미성숙",DI_전체데이터!$AN676,NA())</f>
        <v>#N/A</v>
      </c>
      <c r="L675" s="80" t="e">
        <f>IF(DI_전체데이터!$AR676="F. ESG미성숙",DI_전체데이터!$Z676,NA())</f>
        <v>#N/A</v>
      </c>
    </row>
    <row r="676" spans="1:12" x14ac:dyDescent="0.3">
      <c r="A676" s="80" t="e">
        <f>IF(DI_전체데이터!$AR677="A. 총체적과장형",DI_전체데이터!$AN677,NA())</f>
        <v>#N/A</v>
      </c>
      <c r="B676" s="80" t="e">
        <f>IF(DI_전체데이터!$AR677="A. 총체적과장형",DI_전체데이터!$Z677,NA())</f>
        <v>#N/A</v>
      </c>
      <c r="C676" s="80" t="e">
        <f>IF(DI_전체데이터!$AR677="B. 외부미화형",DI_전체데이터!$AN677,NA())</f>
        <v>#N/A</v>
      </c>
      <c r="D676" s="80" t="e">
        <f>IF(DI_전체데이터!$AR677="B. 외부미화형",DI_전체데이터!$Z677,NA())</f>
        <v>#N/A</v>
      </c>
      <c r="E676" s="80" t="e">
        <f>IF(DI_전체데이터!$AR677="C. 내부은폐형",DI_전체데이터!$AN677,NA())</f>
        <v>#N/A</v>
      </c>
      <c r="F676" s="80" t="e">
        <f>IF(DI_전체데이터!$AR677="C. 내부은폐형",DI_전체데이터!$Z677,NA())</f>
        <v>#N/A</v>
      </c>
      <c r="G676" s="80" t="e">
        <f>IF(DI_전체데이터!$AR677="D. 균형일치형",DI_전체데이터!$AN677,NA())</f>
        <v>#N/A</v>
      </c>
      <c r="H676" s="80" t="e">
        <f>IF(DI_전체데이터!$AR677="D. 균형일치형",DI_전체데이터!$Z677,NA())</f>
        <v>#N/A</v>
      </c>
      <c r="I676" s="80">
        <f>IF(DI_전체데이터!$AR677="E. 총체적과소형",DI_전체데이터!$AN677,NA())</f>
        <v>1.3648718432435119</v>
      </c>
      <c r="J676" s="80">
        <f>IF(DI_전체데이터!$AR677="E. 총체적과소형",DI_전체데이터!$Z677,NA())</f>
        <v>4.6315789473684212</v>
      </c>
      <c r="K676" s="80" t="e">
        <f>IF(DI_전체데이터!$AR677="F. ESG미성숙",DI_전체데이터!$AN677,NA())</f>
        <v>#N/A</v>
      </c>
      <c r="L676" s="80" t="e">
        <f>IF(DI_전체데이터!$AR677="F. ESG미성숙",DI_전체데이터!$Z677,NA())</f>
        <v>#N/A</v>
      </c>
    </row>
    <row r="677" spans="1:12" x14ac:dyDescent="0.3">
      <c r="A677" s="80" t="e">
        <f>IF(DI_전체데이터!$AR678="A. 총체적과장형",DI_전체데이터!$AN678,NA())</f>
        <v>#N/A</v>
      </c>
      <c r="B677" s="80" t="e">
        <f>IF(DI_전체데이터!$AR678="A. 총체적과장형",DI_전체데이터!$Z678,NA())</f>
        <v>#N/A</v>
      </c>
      <c r="C677" s="80" t="e">
        <f>IF(DI_전체데이터!$AR678="B. 외부미화형",DI_전체데이터!$AN678,NA())</f>
        <v>#N/A</v>
      </c>
      <c r="D677" s="80" t="e">
        <f>IF(DI_전체데이터!$AR678="B. 외부미화형",DI_전체데이터!$Z678,NA())</f>
        <v>#N/A</v>
      </c>
      <c r="E677" s="80">
        <f>IF(DI_전체데이터!$AR678="C. 내부은폐형",DI_전체데이터!$AN678,NA())</f>
        <v>-0.33103018151569796</v>
      </c>
      <c r="F677" s="80">
        <f>IF(DI_전체데이터!$AR678="C. 내부은폐형",DI_전체데이터!$Z678,NA())</f>
        <v>4.125</v>
      </c>
      <c r="G677" s="80" t="e">
        <f>IF(DI_전체데이터!$AR678="D. 균형일치형",DI_전체데이터!$AN678,NA())</f>
        <v>#N/A</v>
      </c>
      <c r="H677" s="80" t="e">
        <f>IF(DI_전체데이터!$AR678="D. 균형일치형",DI_전체데이터!$Z678,NA())</f>
        <v>#N/A</v>
      </c>
      <c r="I677" s="80" t="e">
        <f>IF(DI_전체데이터!$AR678="E. 총체적과소형",DI_전체데이터!$AN678,NA())</f>
        <v>#N/A</v>
      </c>
      <c r="J677" s="80" t="e">
        <f>IF(DI_전체데이터!$AR678="E. 총체적과소형",DI_전체데이터!$Z678,NA())</f>
        <v>#N/A</v>
      </c>
      <c r="K677" s="80" t="e">
        <f>IF(DI_전체데이터!$AR678="F. ESG미성숙",DI_전체데이터!$AN678,NA())</f>
        <v>#N/A</v>
      </c>
      <c r="L677" s="80" t="e">
        <f>IF(DI_전체데이터!$AR678="F. ESG미성숙",DI_전체데이터!$Z678,NA())</f>
        <v>#N/A</v>
      </c>
    </row>
    <row r="678" spans="1:12" x14ac:dyDescent="0.3">
      <c r="A678" s="80" t="e">
        <f>IF(DI_전체데이터!$AR679="A. 총체적과장형",DI_전체데이터!$AN679,NA())</f>
        <v>#N/A</v>
      </c>
      <c r="B678" s="80" t="e">
        <f>IF(DI_전체데이터!$AR679="A. 총체적과장형",DI_전체데이터!$Z679,NA())</f>
        <v>#N/A</v>
      </c>
      <c r="C678" s="80" t="e">
        <f>IF(DI_전체데이터!$AR679="B. 외부미화형",DI_전체데이터!$AN679,NA())</f>
        <v>#N/A</v>
      </c>
      <c r="D678" s="80" t="e">
        <f>IF(DI_전체데이터!$AR679="B. 외부미화형",DI_전체데이터!$Z679,NA())</f>
        <v>#N/A</v>
      </c>
      <c r="E678" s="80" t="e">
        <f>IF(DI_전체데이터!$AR679="C. 내부은폐형",DI_전체데이터!$AN679,NA())</f>
        <v>#N/A</v>
      </c>
      <c r="F678" s="80" t="e">
        <f>IF(DI_전체데이터!$AR679="C. 내부은폐형",DI_전체데이터!$Z679,NA())</f>
        <v>#N/A</v>
      </c>
      <c r="G678" s="80">
        <f>IF(DI_전체데이터!$AR679="D. 균형일치형",DI_전체데이터!$AN679,NA())</f>
        <v>0.19025263727112318</v>
      </c>
      <c r="H678" s="80">
        <f>IF(DI_전체데이터!$AR679="D. 균형일치형",DI_전체데이터!$Z679,NA())</f>
        <v>4.333333333333333</v>
      </c>
      <c r="I678" s="80" t="e">
        <f>IF(DI_전체데이터!$AR679="E. 총체적과소형",DI_전체데이터!$AN679,NA())</f>
        <v>#N/A</v>
      </c>
      <c r="J678" s="80" t="e">
        <f>IF(DI_전체데이터!$AR679="E. 총체적과소형",DI_전체데이터!$Z679,NA())</f>
        <v>#N/A</v>
      </c>
      <c r="K678" s="80" t="e">
        <f>IF(DI_전체데이터!$AR679="F. ESG미성숙",DI_전체데이터!$AN679,NA())</f>
        <v>#N/A</v>
      </c>
      <c r="L678" s="80" t="e">
        <f>IF(DI_전체데이터!$AR679="F. ESG미성숙",DI_전체데이터!$Z679,NA())</f>
        <v>#N/A</v>
      </c>
    </row>
    <row r="679" spans="1:12" x14ac:dyDescent="0.3">
      <c r="A679" s="80" t="e">
        <f>IF(DI_전체데이터!$AR680="A. 총체적과장형",DI_전체데이터!$AN680,NA())</f>
        <v>#N/A</v>
      </c>
      <c r="B679" s="80" t="e">
        <f>IF(DI_전체데이터!$AR680="A. 총체적과장형",DI_전체데이터!$Z680,NA())</f>
        <v>#N/A</v>
      </c>
      <c r="C679" s="80" t="e">
        <f>IF(DI_전체데이터!$AR680="B. 외부미화형",DI_전체데이터!$AN680,NA())</f>
        <v>#N/A</v>
      </c>
      <c r="D679" s="80" t="e">
        <f>IF(DI_전체데이터!$AR680="B. 외부미화형",DI_전체데이터!$Z680,NA())</f>
        <v>#N/A</v>
      </c>
      <c r="E679" s="80" t="e">
        <f>IF(DI_전체데이터!$AR680="C. 내부은폐형",DI_전체데이터!$AN680,NA())</f>
        <v>#N/A</v>
      </c>
      <c r="F679" s="80" t="e">
        <f>IF(DI_전체데이터!$AR680="C. 내부은폐형",DI_전체데이터!$Z680,NA())</f>
        <v>#N/A</v>
      </c>
      <c r="G679" s="80">
        <f>IF(DI_전체데이터!$AR680="D. 균형일치형",DI_전체데이터!$AN680,NA())</f>
        <v>-0.22821669351361673</v>
      </c>
      <c r="H679" s="80">
        <f>IF(DI_전체데이터!$AR680="D. 균형일치형",DI_전체데이터!$Z680,NA())</f>
        <v>4.208333333333333</v>
      </c>
      <c r="I679" s="80" t="e">
        <f>IF(DI_전체데이터!$AR680="E. 총체적과소형",DI_전체데이터!$AN680,NA())</f>
        <v>#N/A</v>
      </c>
      <c r="J679" s="80" t="e">
        <f>IF(DI_전체데이터!$AR680="E. 총체적과소형",DI_전체데이터!$Z680,NA())</f>
        <v>#N/A</v>
      </c>
      <c r="K679" s="80" t="e">
        <f>IF(DI_전체데이터!$AR680="F. ESG미성숙",DI_전체데이터!$AN680,NA())</f>
        <v>#N/A</v>
      </c>
      <c r="L679" s="80" t="e">
        <f>IF(DI_전체데이터!$AR680="F. ESG미성숙",DI_전체데이터!$Z680,NA())</f>
        <v>#N/A</v>
      </c>
    </row>
    <row r="680" spans="1:12" x14ac:dyDescent="0.3">
      <c r="A680" s="80" t="e">
        <f>IF(DI_전체데이터!$AR681="A. 총체적과장형",DI_전체데이터!$AN681,NA())</f>
        <v>#N/A</v>
      </c>
      <c r="B680" s="80" t="e">
        <f>IF(DI_전체데이터!$AR681="A. 총체적과장형",DI_전체데이터!$Z681,NA())</f>
        <v>#N/A</v>
      </c>
      <c r="C680" s="80" t="e">
        <f>IF(DI_전체데이터!$AR681="B. 외부미화형",DI_전체데이터!$AN681,NA())</f>
        <v>#N/A</v>
      </c>
      <c r="D680" s="80" t="e">
        <f>IF(DI_전체데이터!$AR681="B. 외부미화형",DI_전체데이터!$Z681,NA())</f>
        <v>#N/A</v>
      </c>
      <c r="E680" s="80" t="e">
        <f>IF(DI_전체데이터!$AR681="C. 내부은폐형",DI_전체데이터!$AN681,NA())</f>
        <v>#N/A</v>
      </c>
      <c r="F680" s="80" t="e">
        <f>IF(DI_전체데이터!$AR681="C. 내부은폐형",DI_전체데이터!$Z681,NA())</f>
        <v>#N/A</v>
      </c>
      <c r="G680" s="80">
        <f>IF(DI_전체데이터!$AR681="D. 균형일치형",DI_전체데이터!$AN681,NA())</f>
        <v>-1.1831851663300741</v>
      </c>
      <c r="H680" s="80">
        <f>IF(DI_전체데이터!$AR681="D. 균형일치형",DI_전체데이터!$Z681,NA())</f>
        <v>3.9230769230769229</v>
      </c>
      <c r="I680" s="80" t="e">
        <f>IF(DI_전체데이터!$AR681="E. 총체적과소형",DI_전체데이터!$AN681,NA())</f>
        <v>#N/A</v>
      </c>
      <c r="J680" s="80" t="e">
        <f>IF(DI_전체데이터!$AR681="E. 총체적과소형",DI_전체데이터!$Z681,NA())</f>
        <v>#N/A</v>
      </c>
      <c r="K680" s="80" t="e">
        <f>IF(DI_전체데이터!$AR681="F. ESG미성숙",DI_전체데이터!$AN681,NA())</f>
        <v>#N/A</v>
      </c>
      <c r="L680" s="80" t="e">
        <f>IF(DI_전체데이터!$AR681="F. ESG미성숙",DI_전체데이터!$Z681,NA())</f>
        <v>#N/A</v>
      </c>
    </row>
    <row r="681" spans="1:12" x14ac:dyDescent="0.3">
      <c r="A681" s="80" t="e">
        <f>IF(DI_전체데이터!$AR682="A. 총체적과장형",DI_전체데이터!$AN682,NA())</f>
        <v>#N/A</v>
      </c>
      <c r="B681" s="80" t="e">
        <f>IF(DI_전체데이터!$AR682="A. 총체적과장형",DI_전체데이터!$Z682,NA())</f>
        <v>#N/A</v>
      </c>
      <c r="C681" s="80" t="e">
        <f>IF(DI_전체데이터!$AR682="B. 외부미화형",DI_전체데이터!$AN682,NA())</f>
        <v>#N/A</v>
      </c>
      <c r="D681" s="80" t="e">
        <f>IF(DI_전체데이터!$AR682="B. 외부미화형",DI_전체데이터!$Z682,NA())</f>
        <v>#N/A</v>
      </c>
      <c r="E681" s="80" t="e">
        <f>IF(DI_전체데이터!$AR682="C. 내부은폐형",DI_전체데이터!$AN682,NA())</f>
        <v>#N/A</v>
      </c>
      <c r="F681" s="80" t="e">
        <f>IF(DI_전체데이터!$AR682="C. 내부은폐형",DI_전체데이터!$Z682,NA())</f>
        <v>#N/A</v>
      </c>
      <c r="G681" s="80" t="e">
        <f>IF(DI_전체데이터!$AR682="D. 균형일치형",DI_전체데이터!$AN682,NA())</f>
        <v>#N/A</v>
      </c>
      <c r="H681" s="80" t="e">
        <f>IF(DI_전체데이터!$AR682="D. 균형일치형",DI_전체데이터!$Z682,NA())</f>
        <v>#N/A</v>
      </c>
      <c r="I681" s="80">
        <f>IF(DI_전체데이터!$AR682="E. 총체적과소형",DI_전체데이터!$AN682,NA())</f>
        <v>0.93419811422177212</v>
      </c>
      <c r="J681" s="80">
        <f>IF(DI_전체데이터!$AR682="E. 총체적과소형",DI_전체데이터!$Z682,NA())</f>
        <v>4.5555555555555554</v>
      </c>
      <c r="K681" s="80" t="e">
        <f>IF(DI_전체데이터!$AR682="F. ESG미성숙",DI_전체데이터!$AN682,NA())</f>
        <v>#N/A</v>
      </c>
      <c r="L681" s="80" t="e">
        <f>IF(DI_전체데이터!$AR682="F. ESG미성숙",DI_전체데이터!$Z682,NA())</f>
        <v>#N/A</v>
      </c>
    </row>
    <row r="682" spans="1:12" x14ac:dyDescent="0.3">
      <c r="A682" s="80">
        <f>IF(DI_전체데이터!$AR683="A. 총체적과장형",DI_전체데이터!$AN683,NA())</f>
        <v>-0.76804721091139183</v>
      </c>
      <c r="B682" s="80">
        <f>IF(DI_전체데이터!$AR683="A. 총체적과장형",DI_전체데이터!$Z683,NA())</f>
        <v>3.9</v>
      </c>
      <c r="C682" s="80" t="e">
        <f>IF(DI_전체데이터!$AR683="B. 외부미화형",DI_전체데이터!$AN683,NA())</f>
        <v>#N/A</v>
      </c>
      <c r="D682" s="80" t="e">
        <f>IF(DI_전체데이터!$AR683="B. 외부미화형",DI_전체데이터!$Z683,NA())</f>
        <v>#N/A</v>
      </c>
      <c r="E682" s="80" t="e">
        <f>IF(DI_전체데이터!$AR683="C. 내부은폐형",DI_전체데이터!$AN683,NA())</f>
        <v>#N/A</v>
      </c>
      <c r="F682" s="80" t="e">
        <f>IF(DI_전체데이터!$AR683="C. 내부은폐형",DI_전체데이터!$Z683,NA())</f>
        <v>#N/A</v>
      </c>
      <c r="G682" s="80" t="e">
        <f>IF(DI_전체데이터!$AR683="D. 균형일치형",DI_전체데이터!$AN683,NA())</f>
        <v>#N/A</v>
      </c>
      <c r="H682" s="80" t="e">
        <f>IF(DI_전체데이터!$AR683="D. 균형일치형",DI_전체데이터!$Z683,NA())</f>
        <v>#N/A</v>
      </c>
      <c r="I682" s="80" t="e">
        <f>IF(DI_전체데이터!$AR683="E. 총체적과소형",DI_전체데이터!$AN683,NA())</f>
        <v>#N/A</v>
      </c>
      <c r="J682" s="80" t="e">
        <f>IF(DI_전체데이터!$AR683="E. 총체적과소형",DI_전체데이터!$Z683,NA())</f>
        <v>#N/A</v>
      </c>
      <c r="K682" s="80" t="e">
        <f>IF(DI_전체데이터!$AR683="F. ESG미성숙",DI_전체데이터!$AN683,NA())</f>
        <v>#N/A</v>
      </c>
      <c r="L682" s="80" t="e">
        <f>IF(DI_전체데이터!$AR683="F. ESG미성숙",DI_전체데이터!$Z683,NA())</f>
        <v>#N/A</v>
      </c>
    </row>
    <row r="683" spans="1:12" x14ac:dyDescent="0.3">
      <c r="A683" s="80" t="e">
        <f>IF(DI_전체데이터!$AR684="A. 총체적과장형",DI_전체데이터!$AN684,NA())</f>
        <v>#N/A</v>
      </c>
      <c r="B683" s="80" t="e">
        <f>IF(DI_전체데이터!$AR684="A. 총체적과장형",DI_전체데이터!$Z684,NA())</f>
        <v>#N/A</v>
      </c>
      <c r="C683" s="80">
        <f>IF(DI_전체데이터!$AR684="B. 외부미화형",DI_전체데이터!$AN684,NA())</f>
        <v>1.0732178445414646</v>
      </c>
      <c r="D683" s="80">
        <f>IF(DI_전체데이터!$AR684="B. 외부미화형",DI_전체데이터!$Z684,NA())</f>
        <v>4.45</v>
      </c>
      <c r="E683" s="80" t="e">
        <f>IF(DI_전체데이터!$AR684="C. 내부은폐형",DI_전체데이터!$AN684,NA())</f>
        <v>#N/A</v>
      </c>
      <c r="F683" s="80" t="e">
        <f>IF(DI_전체데이터!$AR684="C. 내부은폐형",DI_전체데이터!$Z684,NA())</f>
        <v>#N/A</v>
      </c>
      <c r="G683" s="80" t="e">
        <f>IF(DI_전체데이터!$AR684="D. 균형일치형",DI_전체데이터!$AN684,NA())</f>
        <v>#N/A</v>
      </c>
      <c r="H683" s="80" t="e">
        <f>IF(DI_전체데이터!$AR684="D. 균형일치형",DI_전체데이터!$Z684,NA())</f>
        <v>#N/A</v>
      </c>
      <c r="I683" s="80" t="e">
        <f>IF(DI_전체데이터!$AR684="E. 총체적과소형",DI_전체데이터!$AN684,NA())</f>
        <v>#N/A</v>
      </c>
      <c r="J683" s="80" t="e">
        <f>IF(DI_전체데이터!$AR684="E. 총체적과소형",DI_전체데이터!$Z684,NA())</f>
        <v>#N/A</v>
      </c>
      <c r="K683" s="80" t="e">
        <f>IF(DI_전체데이터!$AR684="F. ESG미성숙",DI_전체데이터!$AN684,NA())</f>
        <v>#N/A</v>
      </c>
      <c r="L683" s="80" t="e">
        <f>IF(DI_전체데이터!$AR684="F. ESG미성숙",DI_전체데이터!$Z684,NA())</f>
        <v>#N/A</v>
      </c>
    </row>
    <row r="684" spans="1:12" x14ac:dyDescent="0.3">
      <c r="A684" s="80" t="e">
        <f>IF(DI_전체데이터!$AR685="A. 총체적과장형",DI_전체데이터!$AN685,NA())</f>
        <v>#N/A</v>
      </c>
      <c r="B684" s="80" t="e">
        <f>IF(DI_전체데이터!$AR685="A. 총체적과장형",DI_전체데이터!$Z685,NA())</f>
        <v>#N/A</v>
      </c>
      <c r="C684" s="80" t="e">
        <f>IF(DI_전체데이터!$AR685="B. 외부미화형",DI_전체데이터!$AN685,NA())</f>
        <v>#N/A</v>
      </c>
      <c r="D684" s="80" t="e">
        <f>IF(DI_전체데이터!$AR685="B. 외부미화형",DI_전체데이터!$Z685,NA())</f>
        <v>#N/A</v>
      </c>
      <c r="E684" s="80" t="e">
        <f>IF(DI_전체데이터!$AR685="C. 내부은폐형",DI_전체데이터!$AN685,NA())</f>
        <v>#N/A</v>
      </c>
      <c r="F684" s="80" t="e">
        <f>IF(DI_전체데이터!$AR685="C. 내부은폐형",DI_전체데이터!$Z685,NA())</f>
        <v>#N/A</v>
      </c>
      <c r="G684" s="80">
        <f>IF(DI_전체데이터!$AR685="D. 균형일치형",DI_전체데이터!$AN685,NA())</f>
        <v>0.10236899712086789</v>
      </c>
      <c r="H684" s="80">
        <f>IF(DI_전체데이터!$AR685="D. 균형일치형",DI_전체데이터!$Z685,NA())</f>
        <v>4.16</v>
      </c>
      <c r="I684" s="80" t="e">
        <f>IF(DI_전체데이터!$AR685="E. 총체적과소형",DI_전체데이터!$AN685,NA())</f>
        <v>#N/A</v>
      </c>
      <c r="J684" s="80" t="e">
        <f>IF(DI_전체데이터!$AR685="E. 총체적과소형",DI_전체데이터!$Z685,NA())</f>
        <v>#N/A</v>
      </c>
      <c r="K684" s="80" t="e">
        <f>IF(DI_전체데이터!$AR685="F. ESG미성숙",DI_전체데이터!$AN685,NA())</f>
        <v>#N/A</v>
      </c>
      <c r="L684" s="80" t="e">
        <f>IF(DI_전체데이터!$AR685="F. ESG미성숙",DI_전체데이터!$Z685,NA())</f>
        <v>#N/A</v>
      </c>
    </row>
    <row r="685" spans="1:12" x14ac:dyDescent="0.3">
      <c r="A685" s="80">
        <f>IF(DI_전체데이터!$AR686="A. 총체적과장형",DI_전체데이터!$AN686,NA())</f>
        <v>-1.5045532330925333</v>
      </c>
      <c r="B685" s="80">
        <f>IF(DI_전체데이터!$AR686="A. 총체적과장형",DI_전체데이터!$Z686,NA())</f>
        <v>3.68</v>
      </c>
      <c r="C685" s="80" t="e">
        <f>IF(DI_전체데이터!$AR686="B. 외부미화형",DI_전체데이터!$AN686,NA())</f>
        <v>#N/A</v>
      </c>
      <c r="D685" s="80" t="e">
        <f>IF(DI_전체데이터!$AR686="B. 외부미화형",DI_전체데이터!$Z686,NA())</f>
        <v>#N/A</v>
      </c>
      <c r="E685" s="80" t="e">
        <f>IF(DI_전체데이터!$AR686="C. 내부은폐형",DI_전체데이터!$AN686,NA())</f>
        <v>#N/A</v>
      </c>
      <c r="F685" s="80" t="e">
        <f>IF(DI_전체데이터!$AR686="C. 내부은폐형",DI_전체데이터!$Z686,NA())</f>
        <v>#N/A</v>
      </c>
      <c r="G685" s="80" t="e">
        <f>IF(DI_전체데이터!$AR686="D. 균형일치형",DI_전체데이터!$AN686,NA())</f>
        <v>#N/A</v>
      </c>
      <c r="H685" s="80" t="e">
        <f>IF(DI_전체데이터!$AR686="D. 균형일치형",DI_전체데이터!$Z686,NA())</f>
        <v>#N/A</v>
      </c>
      <c r="I685" s="80" t="e">
        <f>IF(DI_전체데이터!$AR686="E. 총체적과소형",DI_전체데이터!$AN686,NA())</f>
        <v>#N/A</v>
      </c>
      <c r="J685" s="80" t="e">
        <f>IF(DI_전체데이터!$AR686="E. 총체적과소형",DI_전체데이터!$Z686,NA())</f>
        <v>#N/A</v>
      </c>
      <c r="K685" s="80" t="e">
        <f>IF(DI_전체데이터!$AR686="F. ESG미성숙",DI_전체데이터!$AN686,NA())</f>
        <v>#N/A</v>
      </c>
      <c r="L685" s="80" t="e">
        <f>IF(DI_전체데이터!$AR686="F. ESG미성숙",DI_전체데이터!$Z686,NA())</f>
        <v>#N/A</v>
      </c>
    </row>
    <row r="686" spans="1:12" x14ac:dyDescent="0.3">
      <c r="A686" s="80" t="e">
        <f>IF(DI_전체데이터!$AR687="A. 총체적과장형",DI_전체데이터!$AN687,NA())</f>
        <v>#N/A</v>
      </c>
      <c r="B686" s="80" t="e">
        <f>IF(DI_전체데이터!$AR687="A. 총체적과장형",DI_전체데이터!$Z687,NA())</f>
        <v>#N/A</v>
      </c>
      <c r="C686" s="80" t="e">
        <f>IF(DI_전체데이터!$AR687="B. 외부미화형",DI_전체데이터!$AN687,NA())</f>
        <v>#N/A</v>
      </c>
      <c r="D686" s="80" t="e">
        <f>IF(DI_전체데이터!$AR687="B. 외부미화형",DI_전체데이터!$Z687,NA())</f>
        <v>#N/A</v>
      </c>
      <c r="E686" s="80" t="e">
        <f>IF(DI_전체데이터!$AR687="C. 내부은폐형",DI_전체데이터!$AN687,NA())</f>
        <v>#N/A</v>
      </c>
      <c r="F686" s="80" t="e">
        <f>IF(DI_전체데이터!$AR687="C. 내부은폐형",DI_전체데이터!$Z687,NA())</f>
        <v>#N/A</v>
      </c>
      <c r="G686" s="80">
        <f>IF(DI_전체데이터!$AR687="D. 균형일치형",DI_전체데이터!$AN687,NA())</f>
        <v>0.96870098958156303</v>
      </c>
      <c r="H686" s="80">
        <f>IF(DI_전체데이터!$AR687="D. 균형일치형",DI_전체데이터!$Z687,NA())</f>
        <v>3.6206896551724141</v>
      </c>
      <c r="I686" s="80" t="e">
        <f>IF(DI_전체데이터!$AR687="E. 총체적과소형",DI_전체데이터!$AN687,NA())</f>
        <v>#N/A</v>
      </c>
      <c r="J686" s="80" t="e">
        <f>IF(DI_전체데이터!$AR687="E. 총체적과소형",DI_전체데이터!$Z687,NA())</f>
        <v>#N/A</v>
      </c>
      <c r="K686" s="80" t="e">
        <f>IF(DI_전체데이터!$AR687="F. ESG미성숙",DI_전체데이터!$AN687,NA())</f>
        <v>#N/A</v>
      </c>
      <c r="L686" s="80" t="e">
        <f>IF(DI_전체데이터!$AR687="F. ESG미성숙",DI_전체데이터!$Z687,NA())</f>
        <v>#N/A</v>
      </c>
    </row>
    <row r="687" spans="1:12" x14ac:dyDescent="0.3">
      <c r="A687" s="80" t="e">
        <f>IF(DI_전체데이터!$AR688="A. 총체적과장형",DI_전체데이터!$AN688,NA())</f>
        <v>#N/A</v>
      </c>
      <c r="B687" s="80" t="e">
        <f>IF(DI_전체데이터!$AR688="A. 총체적과장형",DI_전체데이터!$Z688,NA())</f>
        <v>#N/A</v>
      </c>
      <c r="C687" s="80" t="e">
        <f>IF(DI_전체데이터!$AR688="B. 외부미화형",DI_전체데이터!$AN688,NA())</f>
        <v>#N/A</v>
      </c>
      <c r="D687" s="80" t="e">
        <f>IF(DI_전체데이터!$AR688="B. 외부미화형",DI_전체데이터!$Z688,NA())</f>
        <v>#N/A</v>
      </c>
      <c r="E687" s="80" t="e">
        <f>IF(DI_전체데이터!$AR688="C. 내부은폐형",DI_전체데이터!$AN688,NA())</f>
        <v>#N/A</v>
      </c>
      <c r="F687" s="80" t="e">
        <f>IF(DI_전체데이터!$AR688="C. 내부은폐형",DI_전체데이터!$Z688,NA())</f>
        <v>#N/A</v>
      </c>
      <c r="G687" s="80">
        <f>IF(DI_전체데이터!$AR688="D. 균형일치형",DI_전체데이터!$AN688,NA())</f>
        <v>0.74010977780777787</v>
      </c>
      <c r="H687" s="80">
        <f>IF(DI_전체데이터!$AR688="D. 균형일치형",DI_전체데이터!$Z688,NA())</f>
        <v>3.5757575757575761</v>
      </c>
      <c r="I687" s="80" t="e">
        <f>IF(DI_전체데이터!$AR688="E. 총체적과소형",DI_전체데이터!$AN688,NA())</f>
        <v>#N/A</v>
      </c>
      <c r="J687" s="80" t="e">
        <f>IF(DI_전체데이터!$AR688="E. 총체적과소형",DI_전체데이터!$Z688,NA())</f>
        <v>#N/A</v>
      </c>
      <c r="K687" s="80" t="e">
        <f>IF(DI_전체데이터!$AR688="F. ESG미성숙",DI_전체데이터!$AN688,NA())</f>
        <v>#N/A</v>
      </c>
      <c r="L687" s="80" t="e">
        <f>IF(DI_전체데이터!$AR688="F. ESG미성숙",DI_전체데이터!$Z688,NA())</f>
        <v>#N/A</v>
      </c>
    </row>
    <row r="688" spans="1:12" x14ac:dyDescent="0.3">
      <c r="A688" s="80" t="e">
        <f>IF(DI_전체데이터!$AR689="A. 총체적과장형",DI_전체데이터!$AN689,NA())</f>
        <v>#N/A</v>
      </c>
      <c r="B688" s="80" t="e">
        <f>IF(DI_전체데이터!$AR689="A. 총체적과장형",DI_전체데이터!$Z689,NA())</f>
        <v>#N/A</v>
      </c>
      <c r="C688" s="80">
        <f>IF(DI_전체데이터!$AR689="B. 외부미화형",DI_전체데이터!$AN689,NA())</f>
        <v>0.44240959503261551</v>
      </c>
      <c r="D688" s="80">
        <f>IF(DI_전체데이터!$AR689="B. 외부미화형",DI_전체데이터!$Z689,NA())</f>
        <v>3.5172413793103452</v>
      </c>
      <c r="E688" s="80" t="e">
        <f>IF(DI_전체데이터!$AR689="C. 내부은폐형",DI_전체데이터!$AN689,NA())</f>
        <v>#N/A</v>
      </c>
      <c r="F688" s="80" t="e">
        <f>IF(DI_전체데이터!$AR689="C. 내부은폐형",DI_전체데이터!$Z689,NA())</f>
        <v>#N/A</v>
      </c>
      <c r="G688" s="80" t="e">
        <f>IF(DI_전체데이터!$AR689="D. 균형일치형",DI_전체데이터!$AN689,NA())</f>
        <v>#N/A</v>
      </c>
      <c r="H688" s="80" t="e">
        <f>IF(DI_전체데이터!$AR689="D. 균형일치형",DI_전체데이터!$Z689,NA())</f>
        <v>#N/A</v>
      </c>
      <c r="I688" s="80" t="e">
        <f>IF(DI_전체데이터!$AR689="E. 총체적과소형",DI_전체데이터!$AN689,NA())</f>
        <v>#N/A</v>
      </c>
      <c r="J688" s="80" t="e">
        <f>IF(DI_전체데이터!$AR689="E. 총체적과소형",DI_전체데이터!$Z689,NA())</f>
        <v>#N/A</v>
      </c>
      <c r="K688" s="80" t="e">
        <f>IF(DI_전체데이터!$AR689="F. ESG미성숙",DI_전체데이터!$AN689,NA())</f>
        <v>#N/A</v>
      </c>
      <c r="L688" s="80" t="e">
        <f>IF(DI_전체데이터!$AR689="F. ESG미성숙",DI_전체데이터!$Z689,NA())</f>
        <v>#N/A</v>
      </c>
    </row>
    <row r="689" spans="1:12" x14ac:dyDescent="0.3">
      <c r="A689" s="80" t="e">
        <f>IF(DI_전체데이터!$AR690="A. 총체적과장형",DI_전체데이터!$AN690,NA())</f>
        <v>#N/A</v>
      </c>
      <c r="B689" s="80" t="e">
        <f>IF(DI_전체데이터!$AR690="A. 총체적과장형",DI_전체데이터!$Z690,NA())</f>
        <v>#N/A</v>
      </c>
      <c r="C689" s="80" t="e">
        <f>IF(DI_전체데이터!$AR690="B. 외부미화형",DI_전체데이터!$AN690,NA())</f>
        <v>#N/A</v>
      </c>
      <c r="D689" s="80" t="e">
        <f>IF(DI_전체데이터!$AR690="B. 외부미화형",DI_전체데이터!$Z690,NA())</f>
        <v>#N/A</v>
      </c>
      <c r="E689" s="80" t="e">
        <f>IF(DI_전체데이터!$AR690="C. 내부은폐형",DI_전체데이터!$AN690,NA())</f>
        <v>#N/A</v>
      </c>
      <c r="F689" s="80" t="e">
        <f>IF(DI_전체데이터!$AR690="C. 내부은폐형",DI_전체데이터!$Z690,NA())</f>
        <v>#N/A</v>
      </c>
      <c r="G689" s="80" t="e">
        <f>IF(DI_전체데이터!$AR690="D. 균형일치형",DI_전체데이터!$AN690,NA())</f>
        <v>#N/A</v>
      </c>
      <c r="H689" s="80" t="e">
        <f>IF(DI_전체데이터!$AR690="D. 균형일치형",DI_전체데이터!$Z690,NA())</f>
        <v>#N/A</v>
      </c>
      <c r="I689" s="80">
        <f>IF(DI_전체데이터!$AR690="E. 총체적과소형",DI_전체데이터!$AN690,NA())</f>
        <v>1.6575864735033556</v>
      </c>
      <c r="J689" s="80">
        <f>IF(DI_전체데이터!$AR690="E. 총체적과소형",DI_전체데이터!$Z690,NA())</f>
        <v>3.75609756097561</v>
      </c>
      <c r="K689" s="80" t="e">
        <f>IF(DI_전체데이터!$AR690="F. ESG미성숙",DI_전체데이터!$AN690,NA())</f>
        <v>#N/A</v>
      </c>
      <c r="L689" s="80" t="e">
        <f>IF(DI_전체데이터!$AR690="F. ESG미성숙",DI_전체데이터!$Z690,NA())</f>
        <v>#N/A</v>
      </c>
    </row>
    <row r="690" spans="1:12" x14ac:dyDescent="0.3">
      <c r="A690" s="80">
        <f>IF(DI_전체데이터!$AR691="A. 총체적과장형",DI_전체데이터!$AN691,NA())</f>
        <v>-1.1745258204380664</v>
      </c>
      <c r="B690" s="80">
        <f>IF(DI_전체데이터!$AR691="A. 총체적과장형",DI_전체데이터!$Z691,NA())</f>
        <v>3.2340425531914891</v>
      </c>
      <c r="C690" s="80" t="e">
        <f>IF(DI_전체데이터!$AR691="B. 외부미화형",DI_전체데이터!$AN691,NA())</f>
        <v>#N/A</v>
      </c>
      <c r="D690" s="80" t="e">
        <f>IF(DI_전체데이터!$AR691="B. 외부미화형",DI_전체데이터!$Z691,NA())</f>
        <v>#N/A</v>
      </c>
      <c r="E690" s="80" t="e">
        <f>IF(DI_전체데이터!$AR691="C. 내부은폐형",DI_전체데이터!$AN691,NA())</f>
        <v>#N/A</v>
      </c>
      <c r="F690" s="80" t="e">
        <f>IF(DI_전체데이터!$AR691="C. 내부은폐형",DI_전체데이터!$Z691,NA())</f>
        <v>#N/A</v>
      </c>
      <c r="G690" s="80" t="e">
        <f>IF(DI_전체데이터!$AR691="D. 균형일치형",DI_전체데이터!$AN691,NA())</f>
        <v>#N/A</v>
      </c>
      <c r="H690" s="80" t="e">
        <f>IF(DI_전체데이터!$AR691="D. 균형일치형",DI_전체데이터!$Z691,NA())</f>
        <v>#N/A</v>
      </c>
      <c r="I690" s="80" t="e">
        <f>IF(DI_전체데이터!$AR691="E. 총체적과소형",DI_전체데이터!$AN691,NA())</f>
        <v>#N/A</v>
      </c>
      <c r="J690" s="80" t="e">
        <f>IF(DI_전체데이터!$AR691="E. 총체적과소형",DI_전체데이터!$Z691,NA())</f>
        <v>#N/A</v>
      </c>
      <c r="K690" s="80" t="e">
        <f>IF(DI_전체데이터!$AR691="F. ESG미성숙",DI_전체데이터!$AN691,NA())</f>
        <v>#N/A</v>
      </c>
      <c r="L690" s="80" t="e">
        <f>IF(DI_전체데이터!$AR691="F. ESG미성숙",DI_전체데이터!$Z691,NA())</f>
        <v>#N/A</v>
      </c>
    </row>
    <row r="691" spans="1:12" x14ac:dyDescent="0.3">
      <c r="A691" s="80" t="e">
        <f>IF(DI_전체데이터!$AR692="A. 총체적과장형",DI_전체데이터!$AN692,NA())</f>
        <v>#N/A</v>
      </c>
      <c r="B691" s="80" t="e">
        <f>IF(DI_전체데이터!$AR692="A. 총체적과장형",DI_전체데이터!$Z692,NA())</f>
        <v>#N/A</v>
      </c>
      <c r="C691" s="80" t="e">
        <f>IF(DI_전체데이터!$AR692="B. 외부미화형",DI_전체데이터!$AN692,NA())</f>
        <v>#N/A</v>
      </c>
      <c r="D691" s="80" t="e">
        <f>IF(DI_전체데이터!$AR692="B. 외부미화형",DI_전체데이터!$Z692,NA())</f>
        <v>#N/A</v>
      </c>
      <c r="E691" s="80" t="e">
        <f>IF(DI_전체데이터!$AR692="C. 내부은폐형",DI_전체데이터!$AN692,NA())</f>
        <v>#N/A</v>
      </c>
      <c r="F691" s="80" t="e">
        <f>IF(DI_전체데이터!$AR692="C. 내부은폐형",DI_전체데이터!$Z692,NA())</f>
        <v>#N/A</v>
      </c>
      <c r="G691" s="80">
        <f>IF(DI_전체데이터!$AR692="D. 균형일치형",DI_전체데이터!$AN692,NA())</f>
        <v>-0.12980403540661348</v>
      </c>
      <c r="H691" s="80">
        <f>IF(DI_전체데이터!$AR692="D. 균형일치형",DI_전체데이터!$Z692,NA())</f>
        <v>3.439393939393939</v>
      </c>
      <c r="I691" s="80" t="e">
        <f>IF(DI_전체데이터!$AR692="E. 총체적과소형",DI_전체데이터!$AN692,NA())</f>
        <v>#N/A</v>
      </c>
      <c r="J691" s="80" t="e">
        <f>IF(DI_전체데이터!$AR692="E. 총체적과소형",DI_전체데이터!$Z692,NA())</f>
        <v>#N/A</v>
      </c>
      <c r="K691" s="80" t="e">
        <f>IF(DI_전체데이터!$AR692="F. ESG미성숙",DI_전체데이터!$AN692,NA())</f>
        <v>#N/A</v>
      </c>
      <c r="L691" s="80" t="e">
        <f>IF(DI_전체데이터!$AR692="F. ESG미성숙",DI_전체데이터!$Z692,NA())</f>
        <v>#N/A</v>
      </c>
    </row>
    <row r="692" spans="1:12" x14ac:dyDescent="0.3">
      <c r="A692" s="80" t="e">
        <f>IF(DI_전체데이터!$AR693="A. 총체적과장형",DI_전체데이터!$AN693,NA())</f>
        <v>#N/A</v>
      </c>
      <c r="B692" s="80" t="e">
        <f>IF(DI_전체데이터!$AR693="A. 총체적과장형",DI_전체데이터!$Z693,NA())</f>
        <v>#N/A</v>
      </c>
      <c r="C692" s="80" t="e">
        <f>IF(DI_전체데이터!$AR693="B. 외부미화형",DI_전체데이터!$AN693,NA())</f>
        <v>#N/A</v>
      </c>
      <c r="D692" s="80" t="e">
        <f>IF(DI_전체데이터!$AR693="B. 외부미화형",DI_전체데이터!$Z693,NA())</f>
        <v>#N/A</v>
      </c>
      <c r="E692" s="80" t="e">
        <f>IF(DI_전체데이터!$AR693="C. 내부은폐형",DI_전체데이터!$AN693,NA())</f>
        <v>#N/A</v>
      </c>
      <c r="F692" s="80" t="e">
        <f>IF(DI_전체데이터!$AR693="C. 내부은폐형",DI_전체데이터!$Z693,NA())</f>
        <v>#N/A</v>
      </c>
      <c r="G692" s="80" t="e">
        <f>IF(DI_전체데이터!$AR693="D. 균형일치형",DI_전체데이터!$AN693,NA())</f>
        <v>#N/A</v>
      </c>
      <c r="H692" s="80" t="e">
        <f>IF(DI_전체데이터!$AR693="D. 균형일치형",DI_전체데이터!$Z693,NA())</f>
        <v>#N/A</v>
      </c>
      <c r="I692" s="80">
        <f>IF(DI_전체데이터!$AR693="E. 총체적과소형",DI_전체데이터!$AN693,NA())</f>
        <v>0.73151563160553335</v>
      </c>
      <c r="J692" s="80">
        <f>IF(DI_전체데이터!$AR693="E. 총체적과소형",DI_전체데이터!$Z693,NA())</f>
        <v>3.6086956521739131</v>
      </c>
      <c r="K692" s="80" t="e">
        <f>IF(DI_전체데이터!$AR693="F. ESG미성숙",DI_전체데이터!$AN693,NA())</f>
        <v>#N/A</v>
      </c>
      <c r="L692" s="80" t="e">
        <f>IF(DI_전체데이터!$AR693="F. ESG미성숙",DI_전체데이터!$Z693,NA())</f>
        <v>#N/A</v>
      </c>
    </row>
    <row r="693" spans="1:12" x14ac:dyDescent="0.3">
      <c r="A693" s="80">
        <f>IF(DI_전체데이터!$AR694="A. 총체적과장형",DI_전체데이터!$AN694,NA())</f>
        <v>-1.7404347705055023</v>
      </c>
      <c r="B693" s="80">
        <f>IF(DI_전체데이터!$AR694="A. 총체적과장형",DI_전체데이터!$Z694,NA())</f>
        <v>3.12280701754386</v>
      </c>
      <c r="C693" s="80" t="e">
        <f>IF(DI_전체데이터!$AR694="B. 외부미화형",DI_전체데이터!$AN694,NA())</f>
        <v>#N/A</v>
      </c>
      <c r="D693" s="80" t="e">
        <f>IF(DI_전체데이터!$AR694="B. 외부미화형",DI_전체데이터!$Z694,NA())</f>
        <v>#N/A</v>
      </c>
      <c r="E693" s="80" t="e">
        <f>IF(DI_전체데이터!$AR694="C. 내부은폐형",DI_전체데이터!$AN694,NA())</f>
        <v>#N/A</v>
      </c>
      <c r="F693" s="80" t="e">
        <f>IF(DI_전체데이터!$AR694="C. 내부은폐형",DI_전체데이터!$Z694,NA())</f>
        <v>#N/A</v>
      </c>
      <c r="G693" s="80" t="e">
        <f>IF(DI_전체데이터!$AR694="D. 균형일치형",DI_전체데이터!$AN694,NA())</f>
        <v>#N/A</v>
      </c>
      <c r="H693" s="80" t="e">
        <f>IF(DI_전체데이터!$AR694="D. 균형일치형",DI_전체데이터!$Z694,NA())</f>
        <v>#N/A</v>
      </c>
      <c r="I693" s="80" t="e">
        <f>IF(DI_전체데이터!$AR694="E. 총체적과소형",DI_전체데이터!$AN694,NA())</f>
        <v>#N/A</v>
      </c>
      <c r="J693" s="80" t="e">
        <f>IF(DI_전체데이터!$AR694="E. 총체적과소형",DI_전체데이터!$Z694,NA())</f>
        <v>#N/A</v>
      </c>
      <c r="K693" s="80" t="e">
        <f>IF(DI_전체데이터!$AR694="F. ESG미성숙",DI_전체데이터!$AN694,NA())</f>
        <v>#N/A</v>
      </c>
      <c r="L693" s="80" t="e">
        <f>IF(DI_전체데이터!$AR694="F. ESG미성숙",DI_전체데이터!$Z694,NA())</f>
        <v>#N/A</v>
      </c>
    </row>
    <row r="694" spans="1:12" x14ac:dyDescent="0.3">
      <c r="A694" s="80">
        <f>IF(DI_전체데이터!$AR695="A. 총체적과장형",DI_전체데이터!$AN695,NA())</f>
        <v>-0.88814538963596568</v>
      </c>
      <c r="B694" s="80">
        <f>IF(DI_전체데이터!$AR695="A. 총체적과장형",DI_전체데이터!$Z695,NA())</f>
        <v>3.193548387096774</v>
      </c>
      <c r="C694" s="80" t="e">
        <f>IF(DI_전체데이터!$AR695="B. 외부미화형",DI_전체데이터!$AN695,NA())</f>
        <v>#N/A</v>
      </c>
      <c r="D694" s="80" t="e">
        <f>IF(DI_전체데이터!$AR695="B. 외부미화형",DI_전체데이터!$Z695,NA())</f>
        <v>#N/A</v>
      </c>
      <c r="E694" s="80" t="e">
        <f>IF(DI_전체데이터!$AR695="C. 내부은폐형",DI_전체데이터!$AN695,NA())</f>
        <v>#N/A</v>
      </c>
      <c r="F694" s="80" t="e">
        <f>IF(DI_전체데이터!$AR695="C. 내부은폐형",DI_전체데이터!$Z695,NA())</f>
        <v>#N/A</v>
      </c>
      <c r="G694" s="80" t="e">
        <f>IF(DI_전체데이터!$AR695="D. 균형일치형",DI_전체데이터!$AN695,NA())</f>
        <v>#N/A</v>
      </c>
      <c r="H694" s="80" t="e">
        <f>IF(DI_전체데이터!$AR695="D. 균형일치형",DI_전체데이터!$Z695,NA())</f>
        <v>#N/A</v>
      </c>
      <c r="I694" s="80" t="e">
        <f>IF(DI_전체데이터!$AR695="E. 총체적과소형",DI_전체데이터!$AN695,NA())</f>
        <v>#N/A</v>
      </c>
      <c r="J694" s="80" t="e">
        <f>IF(DI_전체데이터!$AR695="E. 총체적과소형",DI_전체데이터!$Z695,NA())</f>
        <v>#N/A</v>
      </c>
      <c r="K694" s="80" t="e">
        <f>IF(DI_전체데이터!$AR695="F. ESG미성숙",DI_전체데이터!$AN695,NA())</f>
        <v>#N/A</v>
      </c>
      <c r="L694" s="80" t="e">
        <f>IF(DI_전체데이터!$AR695="F. ESG미성숙",DI_전체데이터!$Z695,NA())</f>
        <v>#N/A</v>
      </c>
    </row>
    <row r="695" spans="1:12" x14ac:dyDescent="0.3">
      <c r="A695" s="80" t="e">
        <f>IF(DI_전체데이터!$AR696="A. 총체적과장형",DI_전체데이터!$AN696,NA())</f>
        <v>#N/A</v>
      </c>
      <c r="B695" s="80" t="e">
        <f>IF(DI_전체데이터!$AR696="A. 총체적과장형",DI_전체데이터!$Z696,NA())</f>
        <v>#N/A</v>
      </c>
      <c r="C695" s="80" t="e">
        <f>IF(DI_전체데이터!$AR696="B. 외부미화형",DI_전체데이터!$AN696,NA())</f>
        <v>#N/A</v>
      </c>
      <c r="D695" s="80" t="e">
        <f>IF(DI_전체데이터!$AR696="B. 외부미화형",DI_전체데이터!$Z696,NA())</f>
        <v>#N/A</v>
      </c>
      <c r="E695" s="80" t="e">
        <f>IF(DI_전체데이터!$AR696="C. 내부은폐형",DI_전체데이터!$AN696,NA())</f>
        <v>#N/A</v>
      </c>
      <c r="F695" s="80" t="e">
        <f>IF(DI_전체데이터!$AR696="C. 내부은폐형",DI_전체데이터!$Z696,NA())</f>
        <v>#N/A</v>
      </c>
      <c r="G695" s="80">
        <f>IF(DI_전체데이터!$AR696="D. 균형일치형",DI_전체데이터!$AN696,NA())</f>
        <v>0.33175656324863773</v>
      </c>
      <c r="H695" s="80">
        <f>IF(DI_전체데이터!$AR696="D. 균형일치형",DI_전체데이터!$Z696,NA())</f>
        <v>3.4333333333333331</v>
      </c>
      <c r="I695" s="80" t="e">
        <f>IF(DI_전체데이터!$AR696="E. 총체적과소형",DI_전체데이터!$AN696,NA())</f>
        <v>#N/A</v>
      </c>
      <c r="J695" s="80" t="e">
        <f>IF(DI_전체데이터!$AR696="E. 총체적과소형",DI_전체데이터!$Z696,NA())</f>
        <v>#N/A</v>
      </c>
      <c r="K695" s="80" t="e">
        <f>IF(DI_전체데이터!$AR696="F. ESG미성숙",DI_전체데이터!$AN696,NA())</f>
        <v>#N/A</v>
      </c>
      <c r="L695" s="80" t="e">
        <f>IF(DI_전체데이터!$AR696="F. ESG미성숙",DI_전체데이터!$Z696,NA())</f>
        <v>#N/A</v>
      </c>
    </row>
    <row r="696" spans="1:12" x14ac:dyDescent="0.3">
      <c r="A696" s="80" t="e">
        <f>IF(DI_전체데이터!$AR697="A. 총체적과장형",DI_전체데이터!$AN697,NA())</f>
        <v>#N/A</v>
      </c>
      <c r="B696" s="80" t="e">
        <f>IF(DI_전체데이터!$AR697="A. 총체적과장형",DI_전체데이터!$Z697,NA())</f>
        <v>#N/A</v>
      </c>
      <c r="C696" s="80" t="e">
        <f>IF(DI_전체데이터!$AR697="B. 외부미화형",DI_전체데이터!$AN697,NA())</f>
        <v>#N/A</v>
      </c>
      <c r="D696" s="80" t="e">
        <f>IF(DI_전체데이터!$AR697="B. 외부미화형",DI_전체데이터!$Z697,NA())</f>
        <v>#N/A</v>
      </c>
      <c r="E696" s="80" t="e">
        <f>IF(DI_전체데이터!$AR697="C. 내부은폐형",DI_전체데이터!$AN697,NA())</f>
        <v>#N/A</v>
      </c>
      <c r="F696" s="80" t="e">
        <f>IF(DI_전체데이터!$AR697="C. 내부은폐형",DI_전체데이터!$Z697,NA())</f>
        <v>#N/A</v>
      </c>
      <c r="G696" s="80">
        <f>IF(DI_전체데이터!$AR697="D. 균형일치형",DI_전체데이터!$AN697,NA())</f>
        <v>0.2220265273917007</v>
      </c>
      <c r="H696" s="80">
        <f>IF(DI_전체데이터!$AR697="D. 균형일치형",DI_전체데이터!$Z697,NA())</f>
        <v>3.4117647058823528</v>
      </c>
      <c r="I696" s="80" t="e">
        <f>IF(DI_전체데이터!$AR697="E. 총체적과소형",DI_전체데이터!$AN697,NA())</f>
        <v>#N/A</v>
      </c>
      <c r="J696" s="80" t="e">
        <f>IF(DI_전체데이터!$AR697="E. 총체적과소형",DI_전체데이터!$Z697,NA())</f>
        <v>#N/A</v>
      </c>
      <c r="K696" s="80" t="e">
        <f>IF(DI_전체데이터!$AR697="F. ESG미성숙",DI_전체데이터!$AN697,NA())</f>
        <v>#N/A</v>
      </c>
      <c r="L696" s="80" t="e">
        <f>IF(DI_전체데이터!$AR697="F. ESG미성숙",DI_전체데이터!$Z697,NA())</f>
        <v>#N/A</v>
      </c>
    </row>
    <row r="697" spans="1:12" x14ac:dyDescent="0.3">
      <c r="A697" s="80" t="e">
        <f>IF(DI_전체데이터!$AR698="A. 총체적과장형",DI_전체데이터!$AN698,NA())</f>
        <v>#N/A</v>
      </c>
      <c r="B697" s="80" t="e">
        <f>IF(DI_전체데이터!$AR698="A. 총체적과장형",DI_전체데이터!$Z698,NA())</f>
        <v>#N/A</v>
      </c>
      <c r="C697" s="80" t="e">
        <f>IF(DI_전체데이터!$AR698="B. 외부미화형",DI_전체데이터!$AN698,NA())</f>
        <v>#N/A</v>
      </c>
      <c r="D697" s="80" t="e">
        <f>IF(DI_전체데이터!$AR698="B. 외부미화형",DI_전체데이터!$Z698,NA())</f>
        <v>#N/A</v>
      </c>
      <c r="E697" s="80">
        <f>IF(DI_전체데이터!$AR698="C. 내부은폐형",DI_전체데이터!$AN698,NA())</f>
        <v>-0.60094874153532951</v>
      </c>
      <c r="F697" s="80">
        <f>IF(DI_전체데이터!$AR698="C. 내부은폐형",DI_전체데이터!$Z698,NA())</f>
        <v>3.25</v>
      </c>
      <c r="G697" s="80" t="e">
        <f>IF(DI_전체데이터!$AR698="D. 균형일치형",DI_전체데이터!$AN698,NA())</f>
        <v>#N/A</v>
      </c>
      <c r="H697" s="80" t="e">
        <f>IF(DI_전체데이터!$AR698="D. 균형일치형",DI_전체데이터!$Z698,NA())</f>
        <v>#N/A</v>
      </c>
      <c r="I697" s="80" t="e">
        <f>IF(DI_전체데이터!$AR698="E. 총체적과소형",DI_전체데이터!$AN698,NA())</f>
        <v>#N/A</v>
      </c>
      <c r="J697" s="80" t="e">
        <f>IF(DI_전체데이터!$AR698="E. 총체적과소형",DI_전체데이터!$Z698,NA())</f>
        <v>#N/A</v>
      </c>
      <c r="K697" s="80" t="e">
        <f>IF(DI_전체데이터!$AR698="F. ESG미성숙",DI_전체데이터!$AN698,NA())</f>
        <v>#N/A</v>
      </c>
      <c r="L697" s="80" t="e">
        <f>IF(DI_전체데이터!$AR698="F. ESG미성숙",DI_전체데이터!$Z698,NA())</f>
        <v>#N/A</v>
      </c>
    </row>
    <row r="698" spans="1:12" x14ac:dyDescent="0.3">
      <c r="A698" s="80" t="e">
        <f>IF(DI_전체데이터!$AR699="A. 총체적과장형",DI_전체데이터!$AN699,NA())</f>
        <v>#N/A</v>
      </c>
      <c r="B698" s="80" t="e">
        <f>IF(DI_전체데이터!$AR699="A. 총체적과장형",DI_전체데이터!$Z699,NA())</f>
        <v>#N/A</v>
      </c>
      <c r="C698" s="80" t="e">
        <f>IF(DI_전체데이터!$AR699="B. 외부미화형",DI_전체데이터!$AN699,NA())</f>
        <v>#N/A</v>
      </c>
      <c r="D698" s="80" t="e">
        <f>IF(DI_전체데이터!$AR699="B. 외부미화형",DI_전체데이터!$Z699,NA())</f>
        <v>#N/A</v>
      </c>
      <c r="E698" s="80" t="e">
        <f>IF(DI_전체데이터!$AR699="C. 내부은폐형",DI_전체데이터!$AN699,NA())</f>
        <v>#N/A</v>
      </c>
      <c r="F698" s="80" t="e">
        <f>IF(DI_전체데이터!$AR699="C. 내부은폐형",DI_전체데이터!$Z699,NA())</f>
        <v>#N/A</v>
      </c>
      <c r="G698" s="80">
        <f>IF(DI_전체데이터!$AR699="D. 균형일치형",DI_전체데이터!$AN699,NA())</f>
        <v>-1.1668098656537138</v>
      </c>
      <c r="H698" s="80">
        <f>IF(DI_전체데이터!$AR699="D. 균형일치형",DI_전체데이터!$Z699,NA())</f>
        <v>3.6428571428571428</v>
      </c>
      <c r="I698" s="80" t="e">
        <f>IF(DI_전체데이터!$AR699="E. 총체적과소형",DI_전체데이터!$AN699,NA())</f>
        <v>#N/A</v>
      </c>
      <c r="J698" s="80" t="e">
        <f>IF(DI_전체데이터!$AR699="E. 총체적과소형",DI_전체데이터!$Z699,NA())</f>
        <v>#N/A</v>
      </c>
      <c r="K698" s="80" t="e">
        <f>IF(DI_전체데이터!$AR699="F. ESG미성숙",DI_전체데이터!$AN699,NA())</f>
        <v>#N/A</v>
      </c>
      <c r="L698" s="80" t="e">
        <f>IF(DI_전체데이터!$AR699="F. ESG미성숙",DI_전체데이터!$Z699,NA())</f>
        <v>#N/A</v>
      </c>
    </row>
    <row r="699" spans="1:12" x14ac:dyDescent="0.3">
      <c r="A699" s="80" t="e">
        <f>IF(DI_전체데이터!$AR700="A. 총체적과장형",DI_전체데이터!$AN700,NA())</f>
        <v>#N/A</v>
      </c>
      <c r="B699" s="80" t="e">
        <f>IF(DI_전체데이터!$AR700="A. 총체적과장형",DI_전체데이터!$Z700,NA())</f>
        <v>#N/A</v>
      </c>
      <c r="C699" s="80" t="e">
        <f>IF(DI_전체데이터!$AR700="B. 외부미화형",DI_전체데이터!$AN700,NA())</f>
        <v>#N/A</v>
      </c>
      <c r="D699" s="80" t="e">
        <f>IF(DI_전체데이터!$AR700="B. 외부미화형",DI_전체데이터!$Z700,NA())</f>
        <v>#N/A</v>
      </c>
      <c r="E699" s="80" t="e">
        <f>IF(DI_전체데이터!$AR700="C. 내부은폐형",DI_전체데이터!$AN700,NA())</f>
        <v>#N/A</v>
      </c>
      <c r="F699" s="80" t="e">
        <f>IF(DI_전체데이터!$AR700="C. 내부은폐형",DI_전체데이터!$Z700,NA())</f>
        <v>#N/A</v>
      </c>
      <c r="G699" s="80">
        <f>IF(DI_전체데이터!$AR700="D. 균형일치형",DI_전체데이터!$AN700,NA())</f>
        <v>-0.16337240518066962</v>
      </c>
      <c r="H699" s="80">
        <f>IF(DI_전체데이터!$AR700="D. 균형일치형",DI_전체데이터!$Z700,NA())</f>
        <v>3.875</v>
      </c>
      <c r="I699" s="80" t="e">
        <f>IF(DI_전체데이터!$AR700="E. 총체적과소형",DI_전체데이터!$AN700,NA())</f>
        <v>#N/A</v>
      </c>
      <c r="J699" s="80" t="e">
        <f>IF(DI_전체데이터!$AR700="E. 총체적과소형",DI_전체데이터!$Z700,NA())</f>
        <v>#N/A</v>
      </c>
      <c r="K699" s="80" t="e">
        <f>IF(DI_전체데이터!$AR700="F. ESG미성숙",DI_전체데이터!$AN700,NA())</f>
        <v>#N/A</v>
      </c>
      <c r="L699" s="80" t="e">
        <f>IF(DI_전체데이터!$AR700="F. ESG미성숙",DI_전체데이터!$Z700,NA())</f>
        <v>#N/A</v>
      </c>
    </row>
    <row r="700" spans="1:12" x14ac:dyDescent="0.3">
      <c r="A700" s="80" t="e">
        <f>IF(DI_전체데이터!$AR701="A. 총체적과장형",DI_전체데이터!$AN701,NA())</f>
        <v>#N/A</v>
      </c>
      <c r="B700" s="80" t="e">
        <f>IF(DI_전체데이터!$AR701="A. 총체적과장형",DI_전체데이터!$Z701,NA())</f>
        <v>#N/A</v>
      </c>
      <c r="C700" s="80" t="e">
        <f>IF(DI_전체데이터!$AR701="B. 외부미화형",DI_전체데이터!$AN701,NA())</f>
        <v>#N/A</v>
      </c>
      <c r="D700" s="80" t="e">
        <f>IF(DI_전체데이터!$AR701="B. 외부미화형",DI_전체데이터!$Z701,NA())</f>
        <v>#N/A</v>
      </c>
      <c r="E700" s="80" t="e">
        <f>IF(DI_전체데이터!$AR701="C. 내부은폐형",DI_전체데이터!$AN701,NA())</f>
        <v>#N/A</v>
      </c>
      <c r="F700" s="80" t="e">
        <f>IF(DI_전체데이터!$AR701="C. 내부은폐형",DI_전체데이터!$Z701,NA())</f>
        <v>#N/A</v>
      </c>
      <c r="G700" s="80">
        <f>IF(DI_전체데이터!$AR701="D. 균형일치형",DI_전체데이터!$AN701,NA())</f>
        <v>-1.8872265039420544</v>
      </c>
      <c r="H700" s="80">
        <f>IF(DI_전체데이터!$AR701="D. 균형일치형",DI_전체데이터!$Z701,NA())</f>
        <v>3.4761904761904758</v>
      </c>
      <c r="I700" s="80" t="e">
        <f>IF(DI_전체데이터!$AR701="E. 총체적과소형",DI_전체데이터!$AN701,NA())</f>
        <v>#N/A</v>
      </c>
      <c r="J700" s="80" t="e">
        <f>IF(DI_전체데이터!$AR701="E. 총체적과소형",DI_전체데이터!$Z701,NA())</f>
        <v>#N/A</v>
      </c>
      <c r="K700" s="80" t="e">
        <f>IF(DI_전체데이터!$AR701="F. ESG미성숙",DI_전체데이터!$AN701,NA())</f>
        <v>#N/A</v>
      </c>
      <c r="L700" s="80" t="e">
        <f>IF(DI_전체데이터!$AR701="F. ESG미성숙",DI_전체데이터!$Z701,NA())</f>
        <v>#N/A</v>
      </c>
    </row>
    <row r="701" spans="1:12" x14ac:dyDescent="0.3">
      <c r="A701" s="80" t="e">
        <f>IF(DI_전체데이터!$AR702="A. 총체적과장형",DI_전체데이터!$AN702,NA())</f>
        <v>#N/A</v>
      </c>
      <c r="B701" s="80" t="e">
        <f>IF(DI_전체데이터!$AR702="A. 총체적과장형",DI_전체데이터!$Z702,NA())</f>
        <v>#N/A</v>
      </c>
      <c r="C701" s="80" t="e">
        <f>IF(DI_전체데이터!$AR702="B. 외부미화형",DI_전체데이터!$AN702,NA())</f>
        <v>#N/A</v>
      </c>
      <c r="D701" s="80" t="e">
        <f>IF(DI_전체데이터!$AR702="B. 외부미화형",DI_전체데이터!$Z702,NA())</f>
        <v>#N/A</v>
      </c>
      <c r="E701" s="80" t="e">
        <f>IF(DI_전체데이터!$AR702="C. 내부은폐형",DI_전체데이터!$AN702,NA())</f>
        <v>#N/A</v>
      </c>
      <c r="F701" s="80" t="e">
        <f>IF(DI_전체데이터!$AR702="C. 내부은폐형",DI_전체데이터!$Z702,NA())</f>
        <v>#N/A</v>
      </c>
      <c r="G701" s="80">
        <f>IF(DI_전체데이터!$AR702="D. 균형일치형",DI_전체데이터!$AN702,NA())</f>
        <v>-0.60544625140305874</v>
      </c>
      <c r="H701" s="80">
        <f>IF(DI_전체데이터!$AR702="D. 균형일치형",DI_전체데이터!$Z702,NA())</f>
        <v>3.7727272727272729</v>
      </c>
      <c r="I701" s="80" t="e">
        <f>IF(DI_전체데이터!$AR702="E. 총체적과소형",DI_전체데이터!$AN702,NA())</f>
        <v>#N/A</v>
      </c>
      <c r="J701" s="80" t="e">
        <f>IF(DI_전체데이터!$AR702="E. 총체적과소형",DI_전체데이터!$Z702,NA())</f>
        <v>#N/A</v>
      </c>
      <c r="K701" s="80" t="e">
        <f>IF(DI_전체데이터!$AR702="F. ESG미성숙",DI_전체데이터!$AN702,NA())</f>
        <v>#N/A</v>
      </c>
      <c r="L701" s="80" t="e">
        <f>IF(DI_전체데이터!$AR702="F. ESG미성숙",DI_전체데이터!$Z702,NA())</f>
        <v>#N/A</v>
      </c>
    </row>
    <row r="702" spans="1:12" x14ac:dyDescent="0.3">
      <c r="A702" s="80" t="e">
        <f>IF(DI_전체데이터!$AR703="A. 총체적과장형",DI_전체데이터!$AN703,NA())</f>
        <v>#N/A</v>
      </c>
      <c r="B702" s="80" t="e">
        <f>IF(DI_전체데이터!$AR703="A. 총체적과장형",DI_전체데이터!$Z703,NA())</f>
        <v>#N/A</v>
      </c>
      <c r="C702" s="80" t="e">
        <f>IF(DI_전체데이터!$AR703="B. 외부미화형",DI_전체데이터!$AN703,NA())</f>
        <v>#N/A</v>
      </c>
      <c r="D702" s="80" t="e">
        <f>IF(DI_전체데이터!$AR703="B. 외부미화형",DI_전체데이터!$Z703,NA())</f>
        <v>#N/A</v>
      </c>
      <c r="E702" s="80" t="e">
        <f>IF(DI_전체데이터!$AR703="C. 내부은폐형",DI_전체데이터!$AN703,NA())</f>
        <v>#N/A</v>
      </c>
      <c r="F702" s="80" t="e">
        <f>IF(DI_전체데이터!$AR703="C. 내부은폐형",DI_전체데이터!$Z703,NA())</f>
        <v>#N/A</v>
      </c>
      <c r="G702" s="80">
        <f>IF(DI_전체데이터!$AR703="D. 균형일치형",DI_전체데이터!$AN703,NA())</f>
        <v>-0.10797598015668479</v>
      </c>
      <c r="H702" s="80">
        <f>IF(DI_전체데이터!$AR703="D. 균형일치형",DI_전체데이터!$Z703,NA())</f>
        <v>3.9285714285714288</v>
      </c>
      <c r="I702" s="80" t="e">
        <f>IF(DI_전체데이터!$AR703="E. 총체적과소형",DI_전체데이터!$AN703,NA())</f>
        <v>#N/A</v>
      </c>
      <c r="J702" s="80" t="e">
        <f>IF(DI_전체데이터!$AR703="E. 총체적과소형",DI_전체데이터!$Z703,NA())</f>
        <v>#N/A</v>
      </c>
      <c r="K702" s="80" t="e">
        <f>IF(DI_전체데이터!$AR703="F. ESG미성숙",DI_전체데이터!$AN703,NA())</f>
        <v>#N/A</v>
      </c>
      <c r="L702" s="80" t="e">
        <f>IF(DI_전체데이터!$AR703="F. ESG미성숙",DI_전체데이터!$Z703,NA())</f>
        <v>#N/A</v>
      </c>
    </row>
    <row r="703" spans="1:12" x14ac:dyDescent="0.3">
      <c r="A703" s="80" t="e">
        <f>IF(DI_전체데이터!$AR704="A. 총체적과장형",DI_전체데이터!$AN704,NA())</f>
        <v>#N/A</v>
      </c>
      <c r="B703" s="80" t="e">
        <f>IF(DI_전체데이터!$AR704="A. 총체적과장형",DI_전체데이터!$Z704,NA())</f>
        <v>#N/A</v>
      </c>
      <c r="C703" s="80" t="e">
        <f>IF(DI_전체데이터!$AR704="B. 외부미화형",DI_전체데이터!$AN704,NA())</f>
        <v>#N/A</v>
      </c>
      <c r="D703" s="80" t="e">
        <f>IF(DI_전체데이터!$AR704="B. 외부미화형",DI_전체데이터!$Z704,NA())</f>
        <v>#N/A</v>
      </c>
      <c r="E703" s="80" t="e">
        <f>IF(DI_전체데이터!$AR704="C. 내부은폐형",DI_전체데이터!$AN704,NA())</f>
        <v>#N/A</v>
      </c>
      <c r="F703" s="80" t="e">
        <f>IF(DI_전체데이터!$AR704="C. 내부은폐형",DI_전체데이터!$Z704,NA())</f>
        <v>#N/A</v>
      </c>
      <c r="G703" s="80">
        <f>IF(DI_전체데이터!$AR704="D. 균형일치형",DI_전체데이터!$AN704,NA())</f>
        <v>0.20077400768117376</v>
      </c>
      <c r="H703" s="80">
        <f>IF(DI_전체데이터!$AR704="D. 균형일치형",DI_전체데이터!$Z704,NA())</f>
        <v>4</v>
      </c>
      <c r="I703" s="80" t="e">
        <f>IF(DI_전체데이터!$AR704="E. 총체적과소형",DI_전체데이터!$AN704,NA())</f>
        <v>#N/A</v>
      </c>
      <c r="J703" s="80" t="e">
        <f>IF(DI_전체데이터!$AR704="E. 총체적과소형",DI_전체데이터!$Z704,NA())</f>
        <v>#N/A</v>
      </c>
      <c r="K703" s="80" t="e">
        <f>IF(DI_전체데이터!$AR704="F. ESG미성숙",DI_전체데이터!$AN704,NA())</f>
        <v>#N/A</v>
      </c>
      <c r="L703" s="80" t="e">
        <f>IF(DI_전체데이터!$AR704="F. ESG미성숙",DI_전체데이터!$Z704,NA())</f>
        <v>#N/A</v>
      </c>
    </row>
    <row r="704" spans="1:12" x14ac:dyDescent="0.3">
      <c r="A704" s="80" t="e">
        <f>IF(DI_전체데이터!$AR705="A. 총체적과장형",DI_전체데이터!$AN705,NA())</f>
        <v>#N/A</v>
      </c>
      <c r="B704" s="80" t="e">
        <f>IF(DI_전체데이터!$AR705="A. 총체적과장형",DI_전체데이터!$Z705,NA())</f>
        <v>#N/A</v>
      </c>
      <c r="C704" s="80" t="e">
        <f>IF(DI_전체데이터!$AR705="B. 외부미화형",DI_전체데이터!$AN705,NA())</f>
        <v>#N/A</v>
      </c>
      <c r="D704" s="80" t="e">
        <f>IF(DI_전체데이터!$AR705="B. 외부미화형",DI_전체데이터!$Z705,NA())</f>
        <v>#N/A</v>
      </c>
      <c r="E704" s="80" t="e">
        <f>IF(DI_전체데이터!$AR705="C. 내부은폐형",DI_전체데이터!$AN705,NA())</f>
        <v>#N/A</v>
      </c>
      <c r="F704" s="80" t="e">
        <f>IF(DI_전체데이터!$AR705="C. 내부은폐형",DI_전체데이터!$Z705,NA())</f>
        <v>#N/A</v>
      </c>
      <c r="G704" s="80">
        <f>IF(DI_전체데이터!$AR705="D. 균형일치형",DI_전체데이터!$AN705,NA())</f>
        <v>1.0241073085821337</v>
      </c>
      <c r="H704" s="80">
        <f>IF(DI_전체데이터!$AR705="D. 균형일치형",DI_전체데이터!$Z705,NA())</f>
        <v>4.1904761904761907</v>
      </c>
      <c r="I704" s="80" t="e">
        <f>IF(DI_전체데이터!$AR705="E. 총체적과소형",DI_전체데이터!$AN705,NA())</f>
        <v>#N/A</v>
      </c>
      <c r="J704" s="80" t="e">
        <f>IF(DI_전체데이터!$AR705="E. 총체적과소형",DI_전체데이터!$Z705,NA())</f>
        <v>#N/A</v>
      </c>
      <c r="K704" s="80" t="e">
        <f>IF(DI_전체데이터!$AR705="F. ESG미성숙",DI_전체데이터!$AN705,NA())</f>
        <v>#N/A</v>
      </c>
      <c r="L704" s="80" t="e">
        <f>IF(DI_전체데이터!$AR705="F. ESG미성숙",DI_전체데이터!$Z705,NA())</f>
        <v>#N/A</v>
      </c>
    </row>
    <row r="705" spans="1:12" x14ac:dyDescent="0.3">
      <c r="A705" s="80" t="e">
        <f>IF(DI_전체데이터!$AR706="A. 총체적과장형",DI_전체데이터!$AN706,NA())</f>
        <v>#N/A</v>
      </c>
      <c r="B705" s="80" t="e">
        <f>IF(DI_전체데이터!$AR706="A. 총체적과장형",DI_전체데이터!$Z706,NA())</f>
        <v>#N/A</v>
      </c>
      <c r="C705" s="80" t="e">
        <f>IF(DI_전체데이터!$AR706="B. 외부미화형",DI_전체데이터!$AN706,NA())</f>
        <v>#N/A</v>
      </c>
      <c r="D705" s="80" t="e">
        <f>IF(DI_전체데이터!$AR706="B. 외부미화형",DI_전체데이터!$Z706,NA())</f>
        <v>#N/A</v>
      </c>
      <c r="E705" s="80" t="e">
        <f>IF(DI_전체데이터!$AR706="C. 내부은폐형",DI_전체데이터!$AN706,NA())</f>
        <v>#N/A</v>
      </c>
      <c r="F705" s="80" t="e">
        <f>IF(DI_전체데이터!$AR706="C. 내부은폐형",DI_전체데이터!$Z706,NA())</f>
        <v>#N/A</v>
      </c>
      <c r="G705" s="80">
        <f>IF(DI_전체데이터!$AR706="D. 균형일치형",DI_전체데이터!$AN706,NA())</f>
        <v>-0.33953847103508061</v>
      </c>
      <c r="H705" s="80">
        <f>IF(DI_전체데이터!$AR706="D. 균형일치형",DI_전체데이터!$Z706,NA())</f>
        <v>3.875</v>
      </c>
      <c r="I705" s="80" t="e">
        <f>IF(DI_전체데이터!$AR706="E. 총체적과소형",DI_전체데이터!$AN706,NA())</f>
        <v>#N/A</v>
      </c>
      <c r="J705" s="80" t="e">
        <f>IF(DI_전체데이터!$AR706="E. 총체적과소형",DI_전체데이터!$Z706,NA())</f>
        <v>#N/A</v>
      </c>
      <c r="K705" s="80" t="e">
        <f>IF(DI_전체데이터!$AR706="F. ESG미성숙",DI_전체데이터!$AN706,NA())</f>
        <v>#N/A</v>
      </c>
      <c r="L705" s="80" t="e">
        <f>IF(DI_전체데이터!$AR706="F. ESG미성숙",DI_전체데이터!$Z706,NA())</f>
        <v>#N/A</v>
      </c>
    </row>
    <row r="706" spans="1:12" x14ac:dyDescent="0.3">
      <c r="A706" s="80">
        <f>IF(DI_전체데이터!$AR707="A. 총체적과장형",DI_전체데이터!$AN707,NA())</f>
        <v>-2.2529848291294554</v>
      </c>
      <c r="B706" s="80">
        <f>IF(DI_전체데이터!$AR707="A. 총체적과장형",DI_전체데이터!$Z707,NA())</f>
        <v>4.05</v>
      </c>
      <c r="C706" s="80" t="e">
        <f>IF(DI_전체데이터!$AR707="B. 외부미화형",DI_전체데이터!$AN707,NA())</f>
        <v>#N/A</v>
      </c>
      <c r="D706" s="80" t="e">
        <f>IF(DI_전체데이터!$AR707="B. 외부미화형",DI_전체데이터!$Z707,NA())</f>
        <v>#N/A</v>
      </c>
      <c r="E706" s="80" t="e">
        <f>IF(DI_전체데이터!$AR707="C. 내부은폐형",DI_전체데이터!$AN707,NA())</f>
        <v>#N/A</v>
      </c>
      <c r="F706" s="80" t="e">
        <f>IF(DI_전체데이터!$AR707="C. 내부은폐형",DI_전체데이터!$Z707,NA())</f>
        <v>#N/A</v>
      </c>
      <c r="G706" s="80" t="e">
        <f>IF(DI_전체데이터!$AR707="D. 균형일치형",DI_전체데이터!$AN707,NA())</f>
        <v>#N/A</v>
      </c>
      <c r="H706" s="80" t="e">
        <f>IF(DI_전체데이터!$AR707="D. 균형일치형",DI_전체데이터!$Z707,NA())</f>
        <v>#N/A</v>
      </c>
      <c r="I706" s="80" t="e">
        <f>IF(DI_전체데이터!$AR707="E. 총체적과소형",DI_전체데이터!$AN707,NA())</f>
        <v>#N/A</v>
      </c>
      <c r="J706" s="80" t="e">
        <f>IF(DI_전체데이터!$AR707="E. 총체적과소형",DI_전체데이터!$Z707,NA())</f>
        <v>#N/A</v>
      </c>
      <c r="K706" s="80" t="e">
        <f>IF(DI_전체데이터!$AR707="F. ESG미성숙",DI_전체데이터!$AN707,NA())</f>
        <v>#N/A</v>
      </c>
      <c r="L706" s="80" t="e">
        <f>IF(DI_전체데이터!$AR707="F. ESG미성숙",DI_전체데이터!$Z707,NA())</f>
        <v>#N/A</v>
      </c>
    </row>
    <row r="707" spans="1:12" x14ac:dyDescent="0.3">
      <c r="A707" s="80">
        <f>IF(DI_전체데이터!$AR708="A. 총체적과장형",DI_전체데이터!$AN708,NA())</f>
        <v>-1.2902462306895879</v>
      </c>
      <c r="B707" s="80">
        <f>IF(DI_전체데이터!$AR708="A. 총체적과장형",DI_전체데이터!$Z708,NA())</f>
        <v>4.2727272727272716</v>
      </c>
      <c r="C707" s="80" t="e">
        <f>IF(DI_전체데이터!$AR708="B. 외부미화형",DI_전체데이터!$AN708,NA())</f>
        <v>#N/A</v>
      </c>
      <c r="D707" s="80" t="e">
        <f>IF(DI_전체데이터!$AR708="B. 외부미화형",DI_전체데이터!$Z708,NA())</f>
        <v>#N/A</v>
      </c>
      <c r="E707" s="80" t="e">
        <f>IF(DI_전체데이터!$AR708="C. 내부은폐형",DI_전체데이터!$AN708,NA())</f>
        <v>#N/A</v>
      </c>
      <c r="F707" s="80" t="e">
        <f>IF(DI_전체데이터!$AR708="C. 내부은폐형",DI_전체데이터!$Z708,NA())</f>
        <v>#N/A</v>
      </c>
      <c r="G707" s="80" t="e">
        <f>IF(DI_전체데이터!$AR708="D. 균형일치형",DI_전체데이터!$AN708,NA())</f>
        <v>#N/A</v>
      </c>
      <c r="H707" s="80" t="e">
        <f>IF(DI_전체데이터!$AR708="D. 균형일치형",DI_전체데이터!$Z708,NA())</f>
        <v>#N/A</v>
      </c>
      <c r="I707" s="80" t="e">
        <f>IF(DI_전체데이터!$AR708="E. 총체적과소형",DI_전체데이터!$AN708,NA())</f>
        <v>#N/A</v>
      </c>
      <c r="J707" s="80" t="e">
        <f>IF(DI_전체데이터!$AR708="E. 총체적과소형",DI_전체데이터!$Z708,NA())</f>
        <v>#N/A</v>
      </c>
      <c r="K707" s="80" t="e">
        <f>IF(DI_전체데이터!$AR708="F. ESG미성숙",DI_전체데이터!$AN708,NA())</f>
        <v>#N/A</v>
      </c>
      <c r="L707" s="80" t="e">
        <f>IF(DI_전체데이터!$AR708="F. ESG미성숙",DI_전체데이터!$Z708,NA())</f>
        <v>#N/A</v>
      </c>
    </row>
    <row r="708" spans="1:12" x14ac:dyDescent="0.3">
      <c r="A708" s="80">
        <f>IF(DI_전체데이터!$AR709="A. 총체적과장형",DI_전체데이터!$AN709,NA())</f>
        <v>-1.9504098410483515</v>
      </c>
      <c r="B708" s="80">
        <f>IF(DI_전체데이터!$AR709="A. 총체적과장형",DI_전체데이터!$Z709,NA())</f>
        <v>4.12</v>
      </c>
      <c r="C708" s="80" t="e">
        <f>IF(DI_전체데이터!$AR709="B. 외부미화형",DI_전체데이터!$AN709,NA())</f>
        <v>#N/A</v>
      </c>
      <c r="D708" s="80" t="e">
        <f>IF(DI_전체데이터!$AR709="B. 외부미화형",DI_전체데이터!$Z709,NA())</f>
        <v>#N/A</v>
      </c>
      <c r="E708" s="80" t="e">
        <f>IF(DI_전체데이터!$AR709="C. 내부은폐형",DI_전체데이터!$AN709,NA())</f>
        <v>#N/A</v>
      </c>
      <c r="F708" s="80" t="e">
        <f>IF(DI_전체데이터!$AR709="C. 내부은폐형",DI_전체데이터!$Z709,NA())</f>
        <v>#N/A</v>
      </c>
      <c r="G708" s="80" t="e">
        <f>IF(DI_전체데이터!$AR709="D. 균형일치형",DI_전체데이터!$AN709,NA())</f>
        <v>#N/A</v>
      </c>
      <c r="H708" s="80" t="e">
        <f>IF(DI_전체데이터!$AR709="D. 균형일치형",DI_전체데이터!$Z709,NA())</f>
        <v>#N/A</v>
      </c>
      <c r="I708" s="80" t="e">
        <f>IF(DI_전체데이터!$AR709="E. 총체적과소형",DI_전체데이터!$AN709,NA())</f>
        <v>#N/A</v>
      </c>
      <c r="J708" s="80" t="e">
        <f>IF(DI_전체데이터!$AR709="E. 총체적과소형",DI_전체데이터!$Z709,NA())</f>
        <v>#N/A</v>
      </c>
      <c r="K708" s="80" t="e">
        <f>IF(DI_전체데이터!$AR709="F. ESG미성숙",DI_전체데이터!$AN709,NA())</f>
        <v>#N/A</v>
      </c>
      <c r="L708" s="80" t="e">
        <f>IF(DI_전체데이터!$AR709="F. ESG미성숙",DI_전체데이터!$Z709,NA())</f>
        <v>#N/A</v>
      </c>
    </row>
    <row r="709" spans="1:12" x14ac:dyDescent="0.3">
      <c r="A709" s="80">
        <f>IF(DI_전체데이터!$AR710="A. 총체적과장형",DI_전체데이터!$AN710,NA())</f>
        <v>-3.5497347780484652</v>
      </c>
      <c r="B709" s="80">
        <f>IF(DI_전체데이터!$AR710="A. 총체적과장형",DI_전체데이터!$Z710,NA())</f>
        <v>3.75</v>
      </c>
      <c r="C709" s="80" t="e">
        <f>IF(DI_전체데이터!$AR710="B. 외부미화형",DI_전체데이터!$AN710,NA())</f>
        <v>#N/A</v>
      </c>
      <c r="D709" s="80" t="e">
        <f>IF(DI_전체데이터!$AR710="B. 외부미화형",DI_전체데이터!$Z710,NA())</f>
        <v>#N/A</v>
      </c>
      <c r="E709" s="80" t="e">
        <f>IF(DI_전체데이터!$AR710="C. 내부은폐형",DI_전체데이터!$AN710,NA())</f>
        <v>#N/A</v>
      </c>
      <c r="F709" s="80" t="e">
        <f>IF(DI_전체데이터!$AR710="C. 내부은폐형",DI_전체데이터!$Z710,NA())</f>
        <v>#N/A</v>
      </c>
      <c r="G709" s="80" t="e">
        <f>IF(DI_전체데이터!$AR710="D. 균형일치형",DI_전체데이터!$AN710,NA())</f>
        <v>#N/A</v>
      </c>
      <c r="H709" s="80" t="e">
        <f>IF(DI_전체데이터!$AR710="D. 균형일치형",DI_전체데이터!$Z710,NA())</f>
        <v>#N/A</v>
      </c>
      <c r="I709" s="80" t="e">
        <f>IF(DI_전체데이터!$AR710="E. 총체적과소형",DI_전체데이터!$AN710,NA())</f>
        <v>#N/A</v>
      </c>
      <c r="J709" s="80" t="e">
        <f>IF(DI_전체데이터!$AR710="E. 총체적과소형",DI_전체데이터!$Z710,NA())</f>
        <v>#N/A</v>
      </c>
      <c r="K709" s="80" t="e">
        <f>IF(DI_전체데이터!$AR710="F. ESG미성숙",DI_전체데이터!$AN710,NA())</f>
        <v>#N/A</v>
      </c>
      <c r="L709" s="80" t="e">
        <f>IF(DI_전체데이터!$AR710="F. ESG미성숙",DI_전체데이터!$Z710,NA())</f>
        <v>#N/A</v>
      </c>
    </row>
    <row r="710" spans="1:12" x14ac:dyDescent="0.3">
      <c r="A710" s="80">
        <f>IF(DI_전체데이터!$AR711="A. 총체적과장형",DI_전체데이터!$AN711,NA())</f>
        <v>-1.5009168882728574</v>
      </c>
      <c r="B710" s="80">
        <f>IF(DI_전체데이터!$AR711="A. 총체적과장형",DI_전체데이터!$Z711,NA())</f>
        <v>3.0277777777777781</v>
      </c>
      <c r="C710" s="80" t="e">
        <f>IF(DI_전체데이터!$AR711="B. 외부미화형",DI_전체데이터!$AN711,NA())</f>
        <v>#N/A</v>
      </c>
      <c r="D710" s="80" t="e">
        <f>IF(DI_전체데이터!$AR711="B. 외부미화형",DI_전체데이터!$Z711,NA())</f>
        <v>#N/A</v>
      </c>
      <c r="E710" s="80" t="e">
        <f>IF(DI_전체데이터!$AR711="C. 내부은폐형",DI_전체데이터!$AN711,NA())</f>
        <v>#N/A</v>
      </c>
      <c r="F710" s="80" t="e">
        <f>IF(DI_전체데이터!$AR711="C. 내부은폐형",DI_전체데이터!$Z711,NA())</f>
        <v>#N/A</v>
      </c>
      <c r="G710" s="80" t="e">
        <f>IF(DI_전체데이터!$AR711="D. 균형일치형",DI_전체데이터!$AN711,NA())</f>
        <v>#N/A</v>
      </c>
      <c r="H710" s="80" t="e">
        <f>IF(DI_전체데이터!$AR711="D. 균형일치형",DI_전체데이터!$Z711,NA())</f>
        <v>#N/A</v>
      </c>
      <c r="I710" s="80" t="e">
        <f>IF(DI_전체데이터!$AR711="E. 총체적과소형",DI_전체데이터!$AN711,NA())</f>
        <v>#N/A</v>
      </c>
      <c r="J710" s="80" t="e">
        <f>IF(DI_전체데이터!$AR711="E. 총체적과소형",DI_전체데이터!$Z711,NA())</f>
        <v>#N/A</v>
      </c>
      <c r="K710" s="80" t="e">
        <f>IF(DI_전체데이터!$AR711="F. ESG미성숙",DI_전체데이터!$AN711,NA())</f>
        <v>#N/A</v>
      </c>
      <c r="L710" s="80" t="e">
        <f>IF(DI_전체데이터!$AR711="F. ESG미성숙",DI_전체데이터!$Z711,NA())</f>
        <v>#N/A</v>
      </c>
    </row>
    <row r="711" spans="1:12" x14ac:dyDescent="0.3">
      <c r="A711" s="80" t="e">
        <f>IF(DI_전체데이터!$AR712="A. 총체적과장형",DI_전체데이터!$AN712,NA())</f>
        <v>#N/A</v>
      </c>
      <c r="B711" s="80" t="e">
        <f>IF(DI_전체데이터!$AR712="A. 총체적과장형",DI_전체데이터!$Z712,NA())</f>
        <v>#N/A</v>
      </c>
      <c r="C711" s="80" t="e">
        <f>IF(DI_전체데이터!$AR712="B. 외부미화형",DI_전체데이터!$AN712,NA())</f>
        <v>#N/A</v>
      </c>
      <c r="D711" s="80" t="e">
        <f>IF(DI_전체데이터!$AR712="B. 외부미화형",DI_전체데이터!$Z712,NA())</f>
        <v>#N/A</v>
      </c>
      <c r="E711" s="80" t="e">
        <f>IF(DI_전체데이터!$AR712="C. 내부은폐형",DI_전체데이터!$AN712,NA())</f>
        <v>#N/A</v>
      </c>
      <c r="F711" s="80" t="e">
        <f>IF(DI_전체데이터!$AR712="C. 내부은폐형",DI_전체데이터!$Z712,NA())</f>
        <v>#N/A</v>
      </c>
      <c r="G711" s="80">
        <f>IF(DI_전체데이터!$AR712="D. 균형일치형",DI_전체데이터!$AN712,NA())</f>
        <v>-0.88660554140455095</v>
      </c>
      <c r="H711" s="80">
        <f>IF(DI_전체데이터!$AR712="D. 균형일치형",DI_전체데이터!$Z712,NA())</f>
        <v>3.1538461538461542</v>
      </c>
      <c r="I711" s="80" t="e">
        <f>IF(DI_전체데이터!$AR712="E. 총체적과소형",DI_전체데이터!$AN712,NA())</f>
        <v>#N/A</v>
      </c>
      <c r="J711" s="80" t="e">
        <f>IF(DI_전체데이터!$AR712="E. 총체적과소형",DI_전체데이터!$Z712,NA())</f>
        <v>#N/A</v>
      </c>
      <c r="K711" s="80" t="e">
        <f>IF(DI_전체데이터!$AR712="F. ESG미성숙",DI_전체데이터!$AN712,NA())</f>
        <v>#N/A</v>
      </c>
      <c r="L711" s="80" t="e">
        <f>IF(DI_전체데이터!$AR712="F. ESG미성숙",DI_전체데이터!$Z712,NA())</f>
        <v>#N/A</v>
      </c>
    </row>
    <row r="712" spans="1:12" x14ac:dyDescent="0.3">
      <c r="A712" s="80" t="e">
        <f>IF(DI_전체데이터!$AR713="A. 총체적과장형",DI_전체데이터!$AN713,NA())</f>
        <v>#N/A</v>
      </c>
      <c r="B712" s="80" t="e">
        <f>IF(DI_전체데이터!$AR713="A. 총체적과장형",DI_전체데이터!$Z713,NA())</f>
        <v>#N/A</v>
      </c>
      <c r="C712" s="80">
        <f>IF(DI_전체데이터!$AR713="B. 외부미화형",DI_전체데이터!$AN713,NA())</f>
        <v>0.45208746629877544</v>
      </c>
      <c r="D712" s="80">
        <f>IF(DI_전체데이터!$AR713="B. 외부미화형",DI_전체데이터!$Z713,NA())</f>
        <v>3.4285714285714279</v>
      </c>
      <c r="E712" s="80" t="e">
        <f>IF(DI_전체데이터!$AR713="C. 내부은폐형",DI_전체데이터!$AN713,NA())</f>
        <v>#N/A</v>
      </c>
      <c r="F712" s="80" t="e">
        <f>IF(DI_전체데이터!$AR713="C. 내부은폐형",DI_전체데이터!$Z713,NA())</f>
        <v>#N/A</v>
      </c>
      <c r="G712" s="80" t="e">
        <f>IF(DI_전체데이터!$AR713="D. 균형일치형",DI_전체데이터!$AN713,NA())</f>
        <v>#N/A</v>
      </c>
      <c r="H712" s="80" t="e">
        <f>IF(DI_전체데이터!$AR713="D. 균형일치형",DI_전체데이터!$Z713,NA())</f>
        <v>#N/A</v>
      </c>
      <c r="I712" s="80" t="e">
        <f>IF(DI_전체데이터!$AR713="E. 총체적과소형",DI_전체데이터!$AN713,NA())</f>
        <v>#N/A</v>
      </c>
      <c r="J712" s="80" t="e">
        <f>IF(DI_전체데이터!$AR713="E. 총체적과소형",DI_전체데이터!$Z713,NA())</f>
        <v>#N/A</v>
      </c>
      <c r="K712" s="80" t="e">
        <f>IF(DI_전체데이터!$AR713="F. ESG미성숙",DI_전체데이터!$AN713,NA())</f>
        <v>#N/A</v>
      </c>
      <c r="L712" s="80" t="e">
        <f>IF(DI_전체데이터!$AR713="F. ESG미성숙",DI_전체데이터!$Z713,NA())</f>
        <v>#N/A</v>
      </c>
    </row>
    <row r="713" spans="1:12" x14ac:dyDescent="0.3">
      <c r="A713" s="80" t="e">
        <f>IF(DI_전체데이터!$AR714="A. 총체적과장형",DI_전체데이터!$AN714,NA())</f>
        <v>#N/A</v>
      </c>
      <c r="B713" s="80" t="e">
        <f>IF(DI_전체데이터!$AR714="A. 총체적과장형",DI_전체데이터!$Z714,NA())</f>
        <v>#N/A</v>
      </c>
      <c r="C713" s="80" t="e">
        <f>IF(DI_전체데이터!$AR714="B. 외부미화형",DI_전체데이터!$AN714,NA())</f>
        <v>#N/A</v>
      </c>
      <c r="D713" s="80" t="e">
        <f>IF(DI_전체데이터!$AR714="B. 외부미화형",DI_전체데이터!$Z714,NA())</f>
        <v>#N/A</v>
      </c>
      <c r="E713" s="80" t="e">
        <f>IF(DI_전체데이터!$AR714="C. 내부은폐형",DI_전체데이터!$AN714,NA())</f>
        <v>#N/A</v>
      </c>
      <c r="F713" s="80" t="e">
        <f>IF(DI_전체데이터!$AR714="C. 내부은폐형",DI_전체데이터!$Z714,NA())</f>
        <v>#N/A</v>
      </c>
      <c r="G713" s="80">
        <f>IF(DI_전체데이터!$AR714="D. 균형일치형",DI_전체데이터!$AN714,NA())</f>
        <v>0.28333101441860148</v>
      </c>
      <c r="H713" s="80">
        <f>IF(DI_전체데이터!$AR714="D. 균형일치형",DI_전체데이터!$Z714,NA())</f>
        <v>3.393939393939394</v>
      </c>
      <c r="I713" s="80" t="e">
        <f>IF(DI_전체데이터!$AR714="E. 총체적과소형",DI_전체데이터!$AN714,NA())</f>
        <v>#N/A</v>
      </c>
      <c r="J713" s="80" t="e">
        <f>IF(DI_전체데이터!$AR714="E. 총체적과소형",DI_전체데이터!$Z714,NA())</f>
        <v>#N/A</v>
      </c>
      <c r="K713" s="80" t="e">
        <f>IF(DI_전체데이터!$AR714="F. ESG미성숙",DI_전체데이터!$AN714,NA())</f>
        <v>#N/A</v>
      </c>
      <c r="L713" s="80" t="e">
        <f>IF(DI_전체데이터!$AR714="F. ESG미성숙",DI_전체데이터!$Z714,NA())</f>
        <v>#N/A</v>
      </c>
    </row>
    <row r="714" spans="1:12" x14ac:dyDescent="0.3">
      <c r="A714" s="80">
        <f>IF(DI_전체데이터!$AR715="A. 총체적과장형",DI_전체데이터!$AN715,NA())</f>
        <v>-1.253699136764499</v>
      </c>
      <c r="B714" s="80">
        <f>IF(DI_전체데이터!$AR715="A. 총체적과장형",DI_전체데이터!$Z715,NA())</f>
        <v>3.4761904761904758</v>
      </c>
      <c r="C714" s="80" t="e">
        <f>IF(DI_전체데이터!$AR715="B. 외부미화형",DI_전체데이터!$AN715,NA())</f>
        <v>#N/A</v>
      </c>
      <c r="D714" s="80" t="e">
        <f>IF(DI_전체데이터!$AR715="B. 외부미화형",DI_전체데이터!$Z715,NA())</f>
        <v>#N/A</v>
      </c>
      <c r="E714" s="80" t="e">
        <f>IF(DI_전체데이터!$AR715="C. 내부은폐형",DI_전체데이터!$AN715,NA())</f>
        <v>#N/A</v>
      </c>
      <c r="F714" s="80" t="e">
        <f>IF(DI_전체데이터!$AR715="C. 내부은폐형",DI_전체데이터!$Z715,NA())</f>
        <v>#N/A</v>
      </c>
      <c r="G714" s="80" t="e">
        <f>IF(DI_전체데이터!$AR715="D. 균형일치형",DI_전체데이터!$AN715,NA())</f>
        <v>#N/A</v>
      </c>
      <c r="H714" s="80" t="e">
        <f>IF(DI_전체데이터!$AR715="D. 균형일치형",DI_전체데이터!$Z715,NA())</f>
        <v>#N/A</v>
      </c>
      <c r="I714" s="80" t="e">
        <f>IF(DI_전체데이터!$AR715="E. 총체적과소형",DI_전체데이터!$AN715,NA())</f>
        <v>#N/A</v>
      </c>
      <c r="J714" s="80" t="e">
        <f>IF(DI_전체데이터!$AR715="E. 총체적과소형",DI_전체데이터!$Z715,NA())</f>
        <v>#N/A</v>
      </c>
      <c r="K714" s="80" t="e">
        <f>IF(DI_전체데이터!$AR715="F. ESG미성숙",DI_전체데이터!$AN715,NA())</f>
        <v>#N/A</v>
      </c>
      <c r="L714" s="80" t="e">
        <f>IF(DI_전체데이터!$AR715="F. ESG미성숙",DI_전체데이터!$Z715,NA())</f>
        <v>#N/A</v>
      </c>
    </row>
    <row r="715" spans="1:12" x14ac:dyDescent="0.3">
      <c r="A715" s="80">
        <f>IF(DI_전체데이터!$AR716="A. 총체적과장형",DI_전체데이터!$AN716,NA())</f>
        <v>-1.0718298524747087</v>
      </c>
      <c r="B715" s="80">
        <f>IF(DI_전체데이터!$AR716="A. 총체적과장형",DI_전체데이터!$Z716,NA())</f>
        <v>3.513513513513514</v>
      </c>
      <c r="C715" s="80" t="e">
        <f>IF(DI_전체데이터!$AR716="B. 외부미화형",DI_전체데이터!$AN716,NA())</f>
        <v>#N/A</v>
      </c>
      <c r="D715" s="80" t="e">
        <f>IF(DI_전체데이터!$AR716="B. 외부미화형",DI_전체데이터!$Z716,NA())</f>
        <v>#N/A</v>
      </c>
      <c r="E715" s="80" t="e">
        <f>IF(DI_전체데이터!$AR716="C. 내부은폐형",DI_전체데이터!$AN716,NA())</f>
        <v>#N/A</v>
      </c>
      <c r="F715" s="80" t="e">
        <f>IF(DI_전체데이터!$AR716="C. 내부은폐형",DI_전체데이터!$Z716,NA())</f>
        <v>#N/A</v>
      </c>
      <c r="G715" s="80" t="e">
        <f>IF(DI_전체데이터!$AR716="D. 균형일치형",DI_전체데이터!$AN716,NA())</f>
        <v>#N/A</v>
      </c>
      <c r="H715" s="80" t="e">
        <f>IF(DI_전체데이터!$AR716="D. 균형일치형",DI_전체데이터!$Z716,NA())</f>
        <v>#N/A</v>
      </c>
      <c r="I715" s="80" t="e">
        <f>IF(DI_전체데이터!$AR716="E. 총체적과소형",DI_전체데이터!$AN716,NA())</f>
        <v>#N/A</v>
      </c>
      <c r="J715" s="80" t="e">
        <f>IF(DI_전체데이터!$AR716="E. 총체적과소형",DI_전체데이터!$Z716,NA())</f>
        <v>#N/A</v>
      </c>
      <c r="K715" s="80" t="e">
        <f>IF(DI_전체데이터!$AR716="F. ESG미성숙",DI_전체데이터!$AN716,NA())</f>
        <v>#N/A</v>
      </c>
      <c r="L715" s="80" t="e">
        <f>IF(DI_전체데이터!$AR716="F. ESG미성숙",DI_전체데이터!$Z716,NA())</f>
        <v>#N/A</v>
      </c>
    </row>
    <row r="716" spans="1:12" x14ac:dyDescent="0.3">
      <c r="A716" s="80">
        <f>IF(DI_전체데이터!$AR717="A. 총체적과장형",DI_전체데이터!$AN717,NA())</f>
        <v>-3.1992663079600039</v>
      </c>
      <c r="B716" s="80">
        <f>IF(DI_전체데이터!$AR717="A. 총체적과장형",DI_전체데이터!$Z717,NA())</f>
        <v>3.0769230769230771</v>
      </c>
      <c r="C716" s="80" t="e">
        <f>IF(DI_전체데이터!$AR717="B. 외부미화형",DI_전체데이터!$AN717,NA())</f>
        <v>#N/A</v>
      </c>
      <c r="D716" s="80" t="e">
        <f>IF(DI_전체데이터!$AR717="B. 외부미화형",DI_전체데이터!$Z717,NA())</f>
        <v>#N/A</v>
      </c>
      <c r="E716" s="80" t="e">
        <f>IF(DI_전체데이터!$AR717="C. 내부은폐형",DI_전체데이터!$AN717,NA())</f>
        <v>#N/A</v>
      </c>
      <c r="F716" s="80" t="e">
        <f>IF(DI_전체데이터!$AR717="C. 내부은폐형",DI_전체데이터!$Z717,NA())</f>
        <v>#N/A</v>
      </c>
      <c r="G716" s="80" t="e">
        <f>IF(DI_전체데이터!$AR717="D. 균형일치형",DI_전체데이터!$AN717,NA())</f>
        <v>#N/A</v>
      </c>
      <c r="H716" s="80" t="e">
        <f>IF(DI_전체데이터!$AR717="D. 균형일치형",DI_전체데이터!$Z717,NA())</f>
        <v>#N/A</v>
      </c>
      <c r="I716" s="80" t="e">
        <f>IF(DI_전체데이터!$AR717="E. 총체적과소형",DI_전체데이터!$AN717,NA())</f>
        <v>#N/A</v>
      </c>
      <c r="J716" s="80" t="e">
        <f>IF(DI_전체데이터!$AR717="E. 총체적과소형",DI_전체데이터!$Z717,NA())</f>
        <v>#N/A</v>
      </c>
      <c r="K716" s="80" t="e">
        <f>IF(DI_전체데이터!$AR717="F. ESG미성숙",DI_전체데이터!$AN717,NA())</f>
        <v>#N/A</v>
      </c>
      <c r="L716" s="80" t="e">
        <f>IF(DI_전체데이터!$AR717="F. ESG미성숙",DI_전체데이터!$Z717,NA())</f>
        <v>#N/A</v>
      </c>
    </row>
    <row r="717" spans="1:12" x14ac:dyDescent="0.3">
      <c r="A717" s="80" t="e">
        <f>IF(DI_전체데이터!$AR718="A. 총체적과장형",DI_전체데이터!$AN718,NA())</f>
        <v>#N/A</v>
      </c>
      <c r="B717" s="80" t="e">
        <f>IF(DI_전체데이터!$AR718="A. 총체적과장형",DI_전체데이터!$Z718,NA())</f>
        <v>#N/A</v>
      </c>
      <c r="C717" s="80" t="e">
        <f>IF(DI_전체데이터!$AR718="B. 외부미화형",DI_전체데이터!$AN718,NA())</f>
        <v>#N/A</v>
      </c>
      <c r="D717" s="80" t="e">
        <f>IF(DI_전체데이터!$AR718="B. 외부미화형",DI_전체데이터!$Z718,NA())</f>
        <v>#N/A</v>
      </c>
      <c r="E717" s="80" t="e">
        <f>IF(DI_전체데이터!$AR718="C. 내부은폐형",DI_전체데이터!$AN718,NA())</f>
        <v>#N/A</v>
      </c>
      <c r="F717" s="80" t="e">
        <f>IF(DI_전체데이터!$AR718="C. 내부은폐형",DI_전체데이터!$Z718,NA())</f>
        <v>#N/A</v>
      </c>
      <c r="G717" s="80">
        <f>IF(DI_전체데이터!$AR718="D. 균형일치형",DI_전체데이터!$AN718,NA())</f>
        <v>-2.5995318405089121</v>
      </c>
      <c r="H717" s="80">
        <f>IF(DI_전체데이터!$AR718="D. 균형일치형",DI_전체데이터!$Z718,NA())</f>
        <v>3.2</v>
      </c>
      <c r="I717" s="80" t="e">
        <f>IF(DI_전체데이터!$AR718="E. 총체적과소형",DI_전체데이터!$AN718,NA())</f>
        <v>#N/A</v>
      </c>
      <c r="J717" s="80" t="e">
        <f>IF(DI_전체데이터!$AR718="E. 총체적과소형",DI_전체데이터!$Z718,NA())</f>
        <v>#N/A</v>
      </c>
      <c r="K717" s="80" t="e">
        <f>IF(DI_전체데이터!$AR718="F. ESG미성숙",DI_전체데이터!$AN718,NA())</f>
        <v>#N/A</v>
      </c>
      <c r="L717" s="80" t="e">
        <f>IF(DI_전체데이터!$AR718="F. ESG미성숙",DI_전체데이터!$Z718,NA())</f>
        <v>#N/A</v>
      </c>
    </row>
    <row r="718" spans="1:12" x14ac:dyDescent="0.3">
      <c r="A718" s="80" t="e">
        <f>IF(DI_전체데이터!$AR719="A. 총체적과장형",DI_전체데이터!$AN719,NA())</f>
        <v>#N/A</v>
      </c>
      <c r="B718" s="80" t="e">
        <f>IF(DI_전체데이터!$AR719="A. 총체적과장형",DI_전체데이터!$Z719,NA())</f>
        <v>#N/A</v>
      </c>
      <c r="C718" s="80">
        <f>IF(DI_전체데이터!$AR719="B. 외부미화형",DI_전체데이터!$AN719,NA())</f>
        <v>0.71030520198180724</v>
      </c>
      <c r="D718" s="80">
        <f>IF(DI_전체데이터!$AR719="B. 외부미화형",DI_전체데이터!$Z719,NA())</f>
        <v>3.416666666666667</v>
      </c>
      <c r="E718" s="80" t="e">
        <f>IF(DI_전체데이터!$AR719="C. 내부은폐형",DI_전체데이터!$AN719,NA())</f>
        <v>#N/A</v>
      </c>
      <c r="F718" s="80" t="e">
        <f>IF(DI_전체데이터!$AR719="C. 내부은폐형",DI_전체데이터!$Z719,NA())</f>
        <v>#N/A</v>
      </c>
      <c r="G718" s="80" t="e">
        <f>IF(DI_전체데이터!$AR719="D. 균형일치형",DI_전체데이터!$AN719,NA())</f>
        <v>#N/A</v>
      </c>
      <c r="H718" s="80" t="e">
        <f>IF(DI_전체데이터!$AR719="D. 균형일치형",DI_전체데이터!$Z719,NA())</f>
        <v>#N/A</v>
      </c>
      <c r="I718" s="80" t="e">
        <f>IF(DI_전체데이터!$AR719="E. 총체적과소형",DI_전체데이터!$AN719,NA())</f>
        <v>#N/A</v>
      </c>
      <c r="J718" s="80" t="e">
        <f>IF(DI_전체데이터!$AR719="E. 총체적과소형",DI_전체데이터!$Z719,NA())</f>
        <v>#N/A</v>
      </c>
      <c r="K718" s="80" t="e">
        <f>IF(DI_전체데이터!$AR719="F. ESG미성숙",DI_전체데이터!$AN719,NA())</f>
        <v>#N/A</v>
      </c>
      <c r="L718" s="80" t="e">
        <f>IF(DI_전체데이터!$AR719="F. ESG미성숙",DI_전체데이터!$Z719,NA())</f>
        <v>#N/A</v>
      </c>
    </row>
    <row r="719" spans="1:12" x14ac:dyDescent="0.3">
      <c r="A719" s="80" t="e">
        <f>IF(DI_전체데이터!$AR720="A. 총체적과장형",DI_전체데이터!$AN720,NA())</f>
        <v>#N/A</v>
      </c>
      <c r="B719" s="80" t="e">
        <f>IF(DI_전체데이터!$AR720="A. 총체적과장형",DI_전체데이터!$Z720,NA())</f>
        <v>#N/A</v>
      </c>
      <c r="C719" s="80" t="e">
        <f>IF(DI_전체데이터!$AR720="B. 외부미화형",DI_전체데이터!$AN720,NA())</f>
        <v>#N/A</v>
      </c>
      <c r="D719" s="80" t="e">
        <f>IF(DI_전체데이터!$AR720="B. 외부미화형",DI_전체데이터!$Z720,NA())</f>
        <v>#N/A</v>
      </c>
      <c r="E719" s="80" t="e">
        <f>IF(DI_전체데이터!$AR720="C. 내부은폐형",DI_전체데이터!$AN720,NA())</f>
        <v>#N/A</v>
      </c>
      <c r="F719" s="80" t="e">
        <f>IF(DI_전체데이터!$AR720="C. 내부은폐형",DI_전체데이터!$Z720,NA())</f>
        <v>#N/A</v>
      </c>
      <c r="G719" s="80">
        <f>IF(DI_전체데이터!$AR720="D. 균형일치형",DI_전체데이터!$AN720,NA())</f>
        <v>1.1163754143184828</v>
      </c>
      <c r="H719" s="80">
        <f>IF(DI_전체데이터!$AR720="D. 균형일치형",DI_전체데이터!$Z720,NA())</f>
        <v>3.5</v>
      </c>
      <c r="I719" s="80" t="e">
        <f>IF(DI_전체데이터!$AR720="E. 총체적과소형",DI_전체데이터!$AN720,NA())</f>
        <v>#N/A</v>
      </c>
      <c r="J719" s="80" t="e">
        <f>IF(DI_전체데이터!$AR720="E. 총체적과소형",DI_전체데이터!$Z720,NA())</f>
        <v>#N/A</v>
      </c>
      <c r="K719" s="80" t="e">
        <f>IF(DI_전체데이터!$AR720="F. ESG미성숙",DI_전체데이터!$AN720,NA())</f>
        <v>#N/A</v>
      </c>
      <c r="L719" s="80" t="e">
        <f>IF(DI_전체데이터!$AR720="F. ESG미성숙",DI_전체데이터!$Z720,NA())</f>
        <v>#N/A</v>
      </c>
    </row>
    <row r="720" spans="1:12" x14ac:dyDescent="0.3">
      <c r="A720" s="80" t="e">
        <f>IF(DI_전체데이터!$AR721="A. 총체적과장형",DI_전체데이터!$AN721,NA())</f>
        <v>#N/A</v>
      </c>
      <c r="B720" s="80" t="e">
        <f>IF(DI_전체데이터!$AR721="A. 총체적과장형",DI_전체데이터!$Z721,NA())</f>
        <v>#N/A</v>
      </c>
      <c r="C720" s="80">
        <f>IF(DI_전체데이터!$AR721="B. 외부미화형",DI_전체데이터!$AN721,NA())</f>
        <v>2.0140043047469245</v>
      </c>
      <c r="D720" s="80">
        <f>IF(DI_전체데이터!$AR721="B. 외부미화형",DI_전체데이터!$Z721,NA())</f>
        <v>3.6842105263157889</v>
      </c>
      <c r="E720" s="80" t="e">
        <f>IF(DI_전체데이터!$AR721="C. 내부은폐형",DI_전체데이터!$AN721,NA())</f>
        <v>#N/A</v>
      </c>
      <c r="F720" s="80" t="e">
        <f>IF(DI_전체데이터!$AR721="C. 내부은폐형",DI_전체데이터!$Z721,NA())</f>
        <v>#N/A</v>
      </c>
      <c r="G720" s="80" t="e">
        <f>IF(DI_전체데이터!$AR721="D. 균형일치형",DI_전체데이터!$AN721,NA())</f>
        <v>#N/A</v>
      </c>
      <c r="H720" s="80" t="e">
        <f>IF(DI_전체데이터!$AR721="D. 균형일치형",DI_전체데이터!$Z721,NA())</f>
        <v>#N/A</v>
      </c>
      <c r="I720" s="80" t="e">
        <f>IF(DI_전체데이터!$AR721="E. 총체적과소형",DI_전체데이터!$AN721,NA())</f>
        <v>#N/A</v>
      </c>
      <c r="J720" s="80" t="e">
        <f>IF(DI_전체데이터!$AR721="E. 총체적과소형",DI_전체데이터!$Z721,NA())</f>
        <v>#N/A</v>
      </c>
      <c r="K720" s="80" t="e">
        <f>IF(DI_전체데이터!$AR721="F. ESG미성숙",DI_전체데이터!$AN721,NA())</f>
        <v>#N/A</v>
      </c>
      <c r="L720" s="80" t="e">
        <f>IF(DI_전체데이터!$AR721="F. ESG미성숙",DI_전체데이터!$Z721,NA())</f>
        <v>#N/A</v>
      </c>
    </row>
    <row r="721" spans="1:12" x14ac:dyDescent="0.3">
      <c r="A721" s="80" t="e">
        <f>IF(DI_전체데이터!$AR722="A. 총체적과장형",DI_전체데이터!$AN722,NA())</f>
        <v>#N/A</v>
      </c>
      <c r="B721" s="80" t="e">
        <f>IF(DI_전체데이터!$AR722="A. 총체적과장형",DI_전체데이터!$Z722,NA())</f>
        <v>#N/A</v>
      </c>
      <c r="C721" s="80" t="e">
        <f>IF(DI_전체데이터!$AR722="B. 외부미화형",DI_전체데이터!$AN722,NA())</f>
        <v>#N/A</v>
      </c>
      <c r="D721" s="80" t="e">
        <f>IF(DI_전체데이터!$AR722="B. 외부미화형",DI_전체데이터!$Z722,NA())</f>
        <v>#N/A</v>
      </c>
      <c r="E721" s="80" t="e">
        <f>IF(DI_전체데이터!$AR722="C. 내부은폐형",DI_전체데이터!$AN722,NA())</f>
        <v>#N/A</v>
      </c>
      <c r="F721" s="80" t="e">
        <f>IF(DI_전체데이터!$AR722="C. 내부은폐형",DI_전체데이터!$Z722,NA())</f>
        <v>#N/A</v>
      </c>
      <c r="G721" s="80">
        <f>IF(DI_전체데이터!$AR722="D. 균형일치형",DI_전체데이터!$AN722,NA())</f>
        <v>-0.55064966790577252</v>
      </c>
      <c r="H721" s="80">
        <f>IF(DI_전체데이터!$AR722="D. 균형일치형",DI_전체데이터!$Z722,NA())</f>
        <v>3.1578947368421049</v>
      </c>
      <c r="I721" s="80" t="e">
        <f>IF(DI_전체데이터!$AR722="E. 총체적과소형",DI_전체데이터!$AN722,NA())</f>
        <v>#N/A</v>
      </c>
      <c r="J721" s="80" t="e">
        <f>IF(DI_전체데이터!$AR722="E. 총체적과소형",DI_전체데이터!$Z722,NA())</f>
        <v>#N/A</v>
      </c>
      <c r="K721" s="80" t="e">
        <f>IF(DI_전체데이터!$AR722="F. ESG미성숙",DI_전체데이터!$AN722,NA())</f>
        <v>#N/A</v>
      </c>
      <c r="L721" s="80" t="e">
        <f>IF(DI_전체데이터!$AR722="F. ESG미성숙",DI_전체데이터!$Z722,NA())</f>
        <v>#N/A</v>
      </c>
    </row>
    <row r="722" spans="1:12" x14ac:dyDescent="0.3">
      <c r="A722" s="80" t="e">
        <f>IF(DI_전체데이터!$AR723="A. 총체적과장형",DI_전체데이터!$AN723,NA())</f>
        <v>#N/A</v>
      </c>
      <c r="B722" s="80" t="e">
        <f>IF(DI_전체데이터!$AR723="A. 총체적과장형",DI_전체데이터!$Z723,NA())</f>
        <v>#N/A</v>
      </c>
      <c r="C722" s="80" t="e">
        <f>IF(DI_전체데이터!$AR723="B. 외부미화형",DI_전체데이터!$AN723,NA())</f>
        <v>#N/A</v>
      </c>
      <c r="D722" s="80" t="e">
        <f>IF(DI_전체데이터!$AR723="B. 외부미화형",DI_전체데이터!$Z723,NA())</f>
        <v>#N/A</v>
      </c>
      <c r="E722" s="80" t="e">
        <f>IF(DI_전체데이터!$AR723="C. 내부은폐형",DI_전체데이터!$AN723,NA())</f>
        <v>#N/A</v>
      </c>
      <c r="F722" s="80" t="e">
        <f>IF(DI_전체데이터!$AR723="C. 내부은폐형",DI_전체데이터!$Z723,NA())</f>
        <v>#N/A</v>
      </c>
      <c r="G722" s="80" t="e">
        <f>IF(DI_전체데이터!$AR723="D. 균형일치형",DI_전체데이터!$AN723,NA())</f>
        <v>#N/A</v>
      </c>
      <c r="H722" s="80" t="e">
        <f>IF(DI_전체데이터!$AR723="D. 균형일치형",DI_전체데이터!$Z723,NA())</f>
        <v>#N/A</v>
      </c>
      <c r="I722" s="80" t="e">
        <f>IF(DI_전체데이터!$AR723="E. 총체적과소형",DI_전체데이터!$AN723,NA())</f>
        <v>#N/A</v>
      </c>
      <c r="J722" s="80" t="e">
        <f>IF(DI_전체데이터!$AR723="E. 총체적과소형",DI_전체데이터!$Z723,NA())</f>
        <v>#N/A</v>
      </c>
      <c r="K722" s="80" t="e">
        <f>IF(DI_전체데이터!$AR723="F. ESG미성숙",DI_전체데이터!$AN723,NA())</f>
        <v>#N/A</v>
      </c>
      <c r="L722" s="80" t="e">
        <f>IF(DI_전체데이터!$AR723="F. ESG미성숙",DI_전체데이터!$Z723,NA())</f>
        <v>#N/A</v>
      </c>
    </row>
  </sheetData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90E54-C155-4ED8-90C6-6F94FD70EB86}">
  <dimension ref="A1:I12"/>
  <sheetViews>
    <sheetView showGridLines="0" topLeftCell="A15" workbookViewId="0">
      <selection activeCell="D9" sqref="D9"/>
    </sheetView>
  </sheetViews>
  <sheetFormatPr defaultRowHeight="16.5" x14ac:dyDescent="0.3"/>
  <cols>
    <col min="1" max="1" width="18.375" customWidth="1"/>
    <col min="2" max="2" width="26.75" customWidth="1"/>
    <col min="3" max="4" width="13.375" customWidth="1"/>
    <col min="5" max="7" width="12.5" customWidth="1"/>
    <col min="8" max="8" width="10.875" customWidth="1"/>
    <col min="9" max="9" width="9.75" bestFit="1" customWidth="1"/>
  </cols>
  <sheetData>
    <row r="1" spans="1:9" ht="28.15" customHeight="1" x14ac:dyDescent="0.35">
      <c r="A1" s="97" t="s">
        <v>311</v>
      </c>
      <c r="B1" s="97"/>
      <c r="C1" s="97"/>
      <c r="D1" s="97"/>
      <c r="E1" s="97"/>
      <c r="F1" s="97"/>
      <c r="G1" s="97"/>
      <c r="H1" s="97"/>
    </row>
    <row r="3" spans="1:9" x14ac:dyDescent="0.3">
      <c r="A3" s="58" t="s">
        <v>312</v>
      </c>
    </row>
    <row r="4" spans="1:9" x14ac:dyDescent="0.3">
      <c r="A4" s="62" t="s">
        <v>313</v>
      </c>
      <c r="B4" s="62" t="s">
        <v>314</v>
      </c>
      <c r="C4" s="62" t="s">
        <v>310</v>
      </c>
      <c r="D4" s="62" t="s">
        <v>315</v>
      </c>
      <c r="E4" s="62" t="s">
        <v>316</v>
      </c>
      <c r="F4" s="62" t="s">
        <v>317</v>
      </c>
      <c r="G4" s="62" t="s">
        <v>318</v>
      </c>
      <c r="H4" s="68" t="s">
        <v>335</v>
      </c>
      <c r="I4" s="67" t="s">
        <v>334</v>
      </c>
    </row>
    <row r="5" spans="1:9" x14ac:dyDescent="0.3">
      <c r="A5" t="s">
        <v>319</v>
      </c>
      <c r="B5" s="64" t="s">
        <v>327</v>
      </c>
      <c r="C5" s="56">
        <f>COUNTIFS(DI_전체데이터!$AN$3:$AN$722,"&lt;-2",DI_전체데이터!$Z$3:$Z$722,"&gt;0")</f>
        <v>42</v>
      </c>
      <c r="D5" s="57">
        <f>AVERAGEIFS(DI_전체데이터!$Z$3:$Z$722,DI_전체데이터!$AN$3:$AN$722,"&lt;-2",DI_전체데이터!$Z$3:$Z$722,"&gt;0")</f>
        <v>3.1443090072815285</v>
      </c>
      <c r="E5" s="57" cm="1">
        <f t="array" ref="E5">IFERROR(STDEV(IF((DI_전체데이터!$AN$3:$AN$722&lt;-2)*(DI_전체데이터!$Z$3:$Z$722&gt;0),DI_전체데이터!$Z$3:$Z$722))/SQRT(C5),"")</f>
        <v>9.439372240545682E-2</v>
      </c>
      <c r="F5" s="57">
        <f t="shared" ref="F5:F11" si="0">D5-E5</f>
        <v>3.0499152848760716</v>
      </c>
      <c r="G5" s="57">
        <f t="shared" ref="G5:G11" si="1">D5+E5</f>
        <v>3.2387027296869855</v>
      </c>
      <c r="H5" s="69" t="s">
        <v>336</v>
      </c>
      <c r="I5" s="66">
        <f t="shared" ref="I5:I11" si="2">$D$12</f>
        <v>3.5014997630204752</v>
      </c>
    </row>
    <row r="6" spans="1:9" x14ac:dyDescent="0.3">
      <c r="A6" t="s">
        <v>320</v>
      </c>
      <c r="B6" s="64" t="s">
        <v>328</v>
      </c>
      <c r="C6" s="56">
        <f>COUNTIFS(DI_전체데이터!$AN$3:$AN$722,"&gt;=-2",DI_전체데이터!$AN$3:$AN$722,"&lt;-1",DI_전체데이터!$Z$3:$Z$722,"&gt;0")</f>
        <v>123</v>
      </c>
      <c r="D6" s="57">
        <f>AVERAGEIFS(DI_전체데이터!$Z$3:$Z$722,DI_전체데이터!$AN$3:$AN$722,"&gt;=-2",DI_전체데이터!$AN$3:$AN$722,"&lt;-1",DI_전체데이터!$Z$3:$Z$722,"&gt;0")</f>
        <v>3.3556159580765534</v>
      </c>
      <c r="E6" s="57" cm="1">
        <f t="array" ref="E6">IFERROR(STDEV(IF((DI_전체데이터!$AN$3:$AN$722&gt;=-2)*(DI_전체데이터!$AN$3:$AN$722&lt;-1)*(DI_전체데이터!$Z$3:$Z$722&gt;0),DI_전체데이터!$Z$3:$Z$722))/SQRT(C6),"")</f>
        <v>3.9071245895662014E-2</v>
      </c>
      <c r="F6" s="57">
        <f t="shared" si="0"/>
        <v>3.3165447121808915</v>
      </c>
      <c r="G6" s="57">
        <f t="shared" si="1"/>
        <v>3.3946872039722154</v>
      </c>
      <c r="H6" s="69" t="s">
        <v>337</v>
      </c>
      <c r="I6" s="66">
        <f t="shared" si="2"/>
        <v>3.5014997630204752</v>
      </c>
    </row>
    <row r="7" spans="1:9" x14ac:dyDescent="0.3">
      <c r="A7" t="s">
        <v>321</v>
      </c>
      <c r="B7" s="64" t="s">
        <v>329</v>
      </c>
      <c r="C7" s="56">
        <f>COUNTIFS(DI_전체데이터!$AN$3:$AN$722,"&gt;=-1",DI_전체데이터!$AN$3:$AN$722,"&lt;-0.3",DI_전체데이터!$Z$3:$Z$722,"&gt;0")</f>
        <v>133</v>
      </c>
      <c r="D7" s="57">
        <f>AVERAGEIFS(DI_전체데이터!$Z$3:$Z$722,DI_전체데이터!$AN$3:$AN$722,"&gt;=-1",DI_전체데이터!$AN$3:$AN$722,"&lt;-0.3",DI_전체데이터!$Z$3:$Z$722,"&gt;0")</f>
        <v>3.4115937526593574</v>
      </c>
      <c r="E7" s="57" cm="1">
        <f t="array" ref="E7">IFERROR(STDEV(IF((DI_전체데이터!$AN$3:$AN$722&gt;=-1)*(DI_전체데이터!$AN$3:$AN$722&lt;-0.3)*(DI_전체데이터!$Z$3:$Z$722&gt;0),DI_전체데이터!$Z$3:$Z$722))/SQRT(C7),"")</f>
        <v>3.9974567666683364E-2</v>
      </c>
      <c r="F7" s="57">
        <f t="shared" si="0"/>
        <v>3.371619184992674</v>
      </c>
      <c r="G7" s="57">
        <f t="shared" si="1"/>
        <v>3.4515683203260408</v>
      </c>
      <c r="H7" s="69" t="s">
        <v>338</v>
      </c>
      <c r="I7" s="66">
        <f t="shared" si="2"/>
        <v>3.5014997630204752</v>
      </c>
    </row>
    <row r="8" spans="1:9" x14ac:dyDescent="0.3">
      <c r="A8" t="s">
        <v>322</v>
      </c>
      <c r="B8" s="64" t="s">
        <v>330</v>
      </c>
      <c r="C8" s="56">
        <f>COUNTIFS(DI_전체데이터!$AN$3:$AN$722,"&gt;=-0.3",DI_전체데이터!$AN$3:$AN$722,"&lt;0.3",DI_전체데이터!$Z$3:$Z$722,"&gt;0")</f>
        <v>129</v>
      </c>
      <c r="D8" s="57">
        <f>AVERAGEIFS(DI_전체데이터!$Z$3:$Z$722,DI_전체데이터!$AN$3:$AN$722,"&gt;=-0.3",DI_전체데이터!$AN$3:$AN$722,"&lt;0.3",DI_전체데이터!$Z$3:$Z$722,"&gt;0")</f>
        <v>3.5287733893289324</v>
      </c>
      <c r="E8" s="57" cm="1">
        <f t="array" ref="E8">IFERROR(STDEV(IF((DI_전체데이터!$AN$3:$AN$722&gt;=-0.3)*(DI_전체데이터!$AN$3:$AN$722&lt;0.3)*(DI_전체데이터!$Z$3:$Z$722&gt;0),DI_전체데이터!$Z$3:$Z$722))/SQRT(C8),"")</f>
        <v>4.130970871402332E-2</v>
      </c>
      <c r="F8" s="57">
        <f t="shared" si="0"/>
        <v>3.4874636806149089</v>
      </c>
      <c r="G8" s="57">
        <f t="shared" si="1"/>
        <v>3.5700830980429559</v>
      </c>
      <c r="H8" s="69" t="s">
        <v>339</v>
      </c>
      <c r="I8" s="66">
        <f t="shared" si="2"/>
        <v>3.5014997630204752</v>
      </c>
    </row>
    <row r="9" spans="1:9" x14ac:dyDescent="0.3">
      <c r="A9" t="s">
        <v>323</v>
      </c>
      <c r="B9" s="64" t="s">
        <v>331</v>
      </c>
      <c r="C9" s="56">
        <f>COUNTIFS(DI_전체데이터!$AN$3:$AN$722,"&gt;=0.3",DI_전체데이터!$AN$3:$AN$722,"&lt;1",DI_전체데이터!$Z$3:$Z$722,"&gt;0")</f>
        <v>130</v>
      </c>
      <c r="D9" s="57">
        <f>AVERAGEIFS(DI_전체데이터!$Z$3:$Z$722,DI_전체데이터!$AN$3:$AN$722,"&gt;=0.3",DI_전체데이터!$AN$3:$AN$722,"&lt;1",DI_전체데이터!$Z$3:$Z$722,"&gt;0")</f>
        <v>3.6062367534288611</v>
      </c>
      <c r="E9" s="57" cm="1">
        <f t="array" ref="E9">IFERROR(STDEV(IF((DI_전체데이터!$AN$3:$AN$722&gt;=0.3)*(DI_전체데이터!$AN$3:$AN$722&lt;1)*(DI_전체데이터!$Z$3:$Z$722&gt;0),DI_전체데이터!$Z$3:$Z$722))/SQRT(C9),"")</f>
        <v>4.2970459065346613E-2</v>
      </c>
      <c r="F9" s="57">
        <f t="shared" si="0"/>
        <v>3.5632662943635145</v>
      </c>
      <c r="G9" s="57">
        <f t="shared" si="1"/>
        <v>3.6492072124942077</v>
      </c>
      <c r="H9" s="69" t="s">
        <v>340</v>
      </c>
      <c r="I9" s="66">
        <f t="shared" si="2"/>
        <v>3.5014997630204752</v>
      </c>
    </row>
    <row r="10" spans="1:9" x14ac:dyDescent="0.3">
      <c r="A10" t="s">
        <v>324</v>
      </c>
      <c r="B10" s="64" t="s">
        <v>332</v>
      </c>
      <c r="C10" s="56">
        <f>COUNTIFS(DI_전체데이터!$AN$3:$AN$722,"&gt;=1",DI_전체데이터!$AN$3:$AN$722,"&lt;2",DI_전체데이터!$Z$3:$Z$722,"&gt;0")</f>
        <v>93</v>
      </c>
      <c r="D10" s="57">
        <f>AVERAGEIFS(DI_전체데이터!$Z$3:$Z$722,DI_전체데이터!$AN$3:$AN$722,"&gt;=1",DI_전체데이터!$AN$3:$AN$722,"&lt;2",DI_전체데이터!$Z$3:$Z$722,"&gt;0")</f>
        <v>3.7540377536876557</v>
      </c>
      <c r="E10" s="57" cm="1">
        <f t="array" ref="E10">IFERROR(STDEV(IF((DI_전체데이터!$AN$3:$AN$722&gt;=1)*(DI_전체데이터!$AN$3:$AN$722&lt;2)*(DI_전체데이터!$Z$3:$Z$722&gt;0),DI_전체데이터!$Z$3:$Z$722))/SQRT(C10),"")</f>
        <v>5.0196722910985724E-2</v>
      </c>
      <c r="F10" s="57">
        <f t="shared" si="0"/>
        <v>3.7038410307766698</v>
      </c>
      <c r="G10" s="57">
        <f t="shared" si="1"/>
        <v>3.8042344765986416</v>
      </c>
      <c r="H10" s="69" t="s">
        <v>341</v>
      </c>
      <c r="I10" s="66">
        <f t="shared" si="2"/>
        <v>3.5014997630204752</v>
      </c>
    </row>
    <row r="11" spans="1:9" x14ac:dyDescent="0.3">
      <c r="A11" t="s">
        <v>325</v>
      </c>
      <c r="B11" s="64" t="s">
        <v>333</v>
      </c>
      <c r="C11" s="56">
        <f>COUNTIFS(DI_전체데이터!$AN$3:$AN$722,"&gt;=2",DI_전체데이터!$Z$3:$Z$722,"&gt;0")</f>
        <v>51</v>
      </c>
      <c r="D11" s="57">
        <f>AVERAGEIFS(DI_전체데이터!$Z$3:$Z$722,DI_전체데이터!$AN$3:$AN$722,"&gt;=2",DI_전체데이터!$Z$3:$Z$722,"&gt;0")</f>
        <v>3.5854817129859184</v>
      </c>
      <c r="E11" s="57" cm="1">
        <f t="array" ref="E11">IFERROR(STDEV(IF((DI_전체데이터!$AN$3:$AN$722&gt;=2)*(DI_전체데이터!$Z$3:$Z$722&gt;0),DI_전체데이터!$Z$3:$Z$722))/SQRT(C11),"")</f>
        <v>7.375340772537882E-2</v>
      </c>
      <c r="F11" s="57">
        <f t="shared" si="0"/>
        <v>3.5117283052605397</v>
      </c>
      <c r="G11" s="57">
        <f t="shared" si="1"/>
        <v>3.6592351207112972</v>
      </c>
      <c r="H11" s="69" t="s">
        <v>342</v>
      </c>
      <c r="I11" s="66">
        <f t="shared" si="2"/>
        <v>3.5014997630204752</v>
      </c>
    </row>
    <row r="12" spans="1:9" x14ac:dyDescent="0.3">
      <c r="A12" s="6" t="s">
        <v>326</v>
      </c>
      <c r="C12" s="36">
        <f>SUM(C5:C11)</f>
        <v>701</v>
      </c>
      <c r="D12" s="65">
        <f>AVERAGEIFS(DI_전체데이터!$Z$3:$Z$722,DI_전체데이터!$Z$3:$Z$722,"&gt;0")</f>
        <v>3.5014997630204752</v>
      </c>
    </row>
  </sheetData>
  <mergeCells count="1">
    <mergeCell ref="A1:H1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C3274-954A-4C30-8EE5-2CE19A75018D}">
  <dimension ref="A1:V721"/>
  <sheetViews>
    <sheetView topLeftCell="A16" zoomScale="84" zoomScaleNormal="84" workbookViewId="0">
      <selection activeCell="G51" sqref="G51"/>
    </sheetView>
  </sheetViews>
  <sheetFormatPr defaultRowHeight="16.5" x14ac:dyDescent="0.3"/>
  <cols>
    <col min="6" max="6" width="11" bestFit="1" customWidth="1"/>
    <col min="10" max="10" width="20" customWidth="1"/>
    <col min="11" max="11" width="17.5" customWidth="1"/>
    <col min="13" max="13" width="11.75" bestFit="1" customWidth="1"/>
  </cols>
  <sheetData>
    <row r="1" spans="1:22" x14ac:dyDescent="0.3">
      <c r="A1" t="s">
        <v>41</v>
      </c>
      <c r="B1" t="s">
        <v>32</v>
      </c>
      <c r="C1" t="s">
        <v>42</v>
      </c>
      <c r="D1" t="s">
        <v>33</v>
      </c>
      <c r="F1" s="55" t="s">
        <v>398</v>
      </c>
      <c r="G1" s="62" t="s">
        <v>399</v>
      </c>
      <c r="H1" s="91" t="s">
        <v>400</v>
      </c>
      <c r="J1" s="55" t="s">
        <v>406</v>
      </c>
      <c r="K1" s="36" t="s">
        <v>407</v>
      </c>
      <c r="M1" s="55" t="s">
        <v>408</v>
      </c>
      <c r="N1" s="37" t="s">
        <v>295</v>
      </c>
      <c r="P1" t="s">
        <v>411</v>
      </c>
      <c r="Q1" t="s">
        <v>412</v>
      </c>
      <c r="S1">
        <v>-4</v>
      </c>
      <c r="T1">
        <v>2.1680000000000001</v>
      </c>
      <c r="U1">
        <v>-4</v>
      </c>
      <c r="V1">
        <v>1.5469999999999999</v>
      </c>
    </row>
    <row r="2" spans="1:22" x14ac:dyDescent="0.3">
      <c r="A2">
        <v>-0.25546120127750799</v>
      </c>
      <c r="B2">
        <v>3.67901234567901</v>
      </c>
      <c r="C2">
        <v>1.7443382342976399</v>
      </c>
      <c r="D2">
        <v>3.8333333333333299</v>
      </c>
      <c r="F2" t="s">
        <v>401</v>
      </c>
      <c r="G2" s="57">
        <f>SLOPE(B2:B721,A2:A721)</f>
        <v>0.15570309181031175</v>
      </c>
      <c r="H2" s="57">
        <f>SLOPE(D2:D721,C2:C721)</f>
        <v>0.16726095243925826</v>
      </c>
      <c r="J2" s="6" t="s">
        <v>67</v>
      </c>
      <c r="K2" s="92">
        <f>AVERAGE(DI_전체데이터!AA3:AA722)</f>
        <v>3.5660413372583979</v>
      </c>
      <c r="M2" t="s">
        <v>409</v>
      </c>
      <c r="N2" s="57">
        <v>0.28699999999999998</v>
      </c>
      <c r="P2" t="s">
        <v>413</v>
      </c>
      <c r="Q2">
        <v>3</v>
      </c>
      <c r="S2">
        <v>4</v>
      </c>
      <c r="T2">
        <v>4.4640000000000004</v>
      </c>
      <c r="U2">
        <v>4</v>
      </c>
      <c r="V2">
        <v>4.0590000000000002</v>
      </c>
    </row>
    <row r="3" spans="1:22" x14ac:dyDescent="0.3">
      <c r="A3">
        <v>1.67749561354319</v>
      </c>
      <c r="B3">
        <v>4.2549019607843102</v>
      </c>
      <c r="C3">
        <v>1.7883761567844101</v>
      </c>
      <c r="D3">
        <v>3.8529411764705901</v>
      </c>
      <c r="F3" t="s">
        <v>402</v>
      </c>
      <c r="G3" s="57">
        <f>INTERCEPT(B2:B721,A2:A721)</f>
        <v>3.3159994619149509</v>
      </c>
      <c r="H3" s="57">
        <f>INTERCEPT(D2:D721,C2:C721)</f>
        <v>2.8031743803739357</v>
      </c>
      <c r="J3" s="6" t="s">
        <v>68</v>
      </c>
      <c r="K3" s="92">
        <f>AVERAGE(DI_전체데이터!AB3:AB722)</f>
        <v>3.4749636974579459</v>
      </c>
      <c r="M3" t="s">
        <v>410</v>
      </c>
      <c r="N3" s="57">
        <v>0.314</v>
      </c>
    </row>
    <row r="4" spans="1:22" x14ac:dyDescent="0.3">
      <c r="A4">
        <v>1.41424298302536</v>
      </c>
      <c r="B4">
        <v>4.1764705882352899</v>
      </c>
      <c r="C4">
        <v>1.92048992424472</v>
      </c>
      <c r="D4">
        <v>3.9117647058823501</v>
      </c>
      <c r="F4" t="s">
        <v>202</v>
      </c>
      <c r="G4" s="56">
        <f>COUNTA(A2:A721)</f>
        <v>720</v>
      </c>
      <c r="H4" s="56">
        <f>COUNTA(C2:C721)</f>
        <v>720</v>
      </c>
      <c r="J4" s="6" t="s">
        <v>69</v>
      </c>
      <c r="K4" s="92">
        <f>AVERAGE(DI_전체데이터!AC3:AC722)</f>
        <v>3.1766252616264476</v>
      </c>
    </row>
    <row r="5" spans="1:22" x14ac:dyDescent="0.3">
      <c r="A5">
        <v>-0.23801365851414599</v>
      </c>
      <c r="B5">
        <v>3.6842105263157898</v>
      </c>
      <c r="C5">
        <v>0.87748649692650105</v>
      </c>
      <c r="D5">
        <v>3.4473684210526301</v>
      </c>
      <c r="J5" s="99" t="s">
        <v>70</v>
      </c>
      <c r="K5" s="100">
        <f>AVERAGE(DI_전체데이터!AD3:AD722)</f>
        <v>3.056931529193669</v>
      </c>
      <c r="M5" s="6" t="s">
        <v>562</v>
      </c>
    </row>
    <row r="6" spans="1:22" x14ac:dyDescent="0.3">
      <c r="A6">
        <v>-1.48923111303169</v>
      </c>
      <c r="B6">
        <v>3.3838383838383801</v>
      </c>
      <c r="C6">
        <v>-0.680358480824231</v>
      </c>
      <c r="D6">
        <v>2.84848484848485</v>
      </c>
      <c r="F6" s="6" t="s">
        <v>403</v>
      </c>
      <c r="G6" s="36" t="s">
        <v>404</v>
      </c>
      <c r="H6" s="36" t="s">
        <v>405</v>
      </c>
      <c r="J6" s="101" t="s">
        <v>71</v>
      </c>
      <c r="K6" s="100">
        <f>AVERAGE(DI_전체데이터!AE3:AE722)</f>
        <v>2.7013724761393756</v>
      </c>
      <c r="M6" s="104"/>
      <c r="N6" s="113" t="s">
        <v>399</v>
      </c>
      <c r="O6" s="113" t="s">
        <v>400</v>
      </c>
    </row>
    <row r="7" spans="1:22" x14ac:dyDescent="0.3">
      <c r="A7">
        <v>-1.6811263259743101</v>
      </c>
      <c r="B7">
        <v>3.3266666666666702</v>
      </c>
      <c r="C7">
        <v>-0.58711818857724396</v>
      </c>
      <c r="D7">
        <v>2.89</v>
      </c>
      <c r="F7">
        <v>-4</v>
      </c>
      <c r="G7" s="66">
        <f>G2*F7+G3</f>
        <v>2.693187094673704</v>
      </c>
      <c r="H7" s="66">
        <f>H2*F7+H3</f>
        <v>2.1341305706169029</v>
      </c>
      <c r="M7" t="s">
        <v>500</v>
      </c>
      <c r="N7" s="56" t="s">
        <v>566</v>
      </c>
      <c r="O7" s="56" t="s">
        <v>567</v>
      </c>
    </row>
    <row r="8" spans="1:22" x14ac:dyDescent="0.3">
      <c r="A8">
        <v>-1.5128163289410601</v>
      </c>
      <c r="B8">
        <v>3.3768115942028998</v>
      </c>
      <c r="C8">
        <v>-0.53536405619387994</v>
      </c>
      <c r="D8">
        <v>2.9130434782608701</v>
      </c>
      <c r="F8">
        <v>4</v>
      </c>
      <c r="G8" s="66">
        <f>G2*F8+G3</f>
        <v>3.9388118291561978</v>
      </c>
      <c r="H8" s="66">
        <f>H2*F8+H3</f>
        <v>3.4722181901309686</v>
      </c>
      <c r="J8" s="141" t="s">
        <v>548</v>
      </c>
      <c r="M8" t="s">
        <v>463</v>
      </c>
      <c r="N8" s="56" t="s">
        <v>568</v>
      </c>
      <c r="O8" s="56" t="s">
        <v>569</v>
      </c>
    </row>
    <row r="9" spans="1:22" x14ac:dyDescent="0.3">
      <c r="A9">
        <v>-1.05938002396917</v>
      </c>
      <c r="B9">
        <v>3.5119047619047601</v>
      </c>
      <c r="C9">
        <v>-0.94165492025465403</v>
      </c>
      <c r="D9">
        <v>2.7321428571428599</v>
      </c>
      <c r="J9" s="6" t="s">
        <v>549</v>
      </c>
      <c r="K9" t="s">
        <v>550</v>
      </c>
      <c r="M9" s="6" t="s">
        <v>295</v>
      </c>
      <c r="N9" s="57">
        <v>0.28699999999999998</v>
      </c>
      <c r="O9" s="57">
        <v>0.314</v>
      </c>
    </row>
    <row r="10" spans="1:22" x14ac:dyDescent="0.3">
      <c r="A10">
        <v>-2.4718312087210199E-3</v>
      </c>
      <c r="B10">
        <v>3.7543859649122799</v>
      </c>
      <c r="C10">
        <v>-0.91241890781563695</v>
      </c>
      <c r="D10">
        <v>3.1052631578947398</v>
      </c>
      <c r="J10" s="6" t="s">
        <v>551</v>
      </c>
      <c r="K10" s="66">
        <v>0.28699999999999998</v>
      </c>
      <c r="M10" t="s">
        <v>563</v>
      </c>
      <c r="N10" s="57">
        <v>1.4999999999999999E-2</v>
      </c>
      <c r="O10" s="57">
        <v>1.4999999999999999E-2</v>
      </c>
    </row>
    <row r="11" spans="1:22" x14ac:dyDescent="0.3">
      <c r="A11">
        <v>2.7920662637140201E-2</v>
      </c>
      <c r="B11">
        <v>3.76344086021505</v>
      </c>
      <c r="C11">
        <v>-1.4024062168428699</v>
      </c>
      <c r="D11">
        <v>2.8870967741935498</v>
      </c>
      <c r="J11" s="6" t="s">
        <v>552</v>
      </c>
      <c r="K11" s="66">
        <v>0.314</v>
      </c>
      <c r="M11" t="s">
        <v>503</v>
      </c>
      <c r="N11" s="56" t="s">
        <v>560</v>
      </c>
      <c r="O11" s="56" t="s">
        <v>560</v>
      </c>
    </row>
    <row r="12" spans="1:22" x14ac:dyDescent="0.3">
      <c r="A12">
        <v>-0.87560101863399498</v>
      </c>
      <c r="B12">
        <v>3.4942528735632199</v>
      </c>
      <c r="C12">
        <v>-1.41989402365909</v>
      </c>
      <c r="D12">
        <v>2.8793103448275899</v>
      </c>
      <c r="J12" s="6" t="s">
        <v>553</v>
      </c>
      <c r="K12" s="151">
        <v>2.5999999999999999E-2</v>
      </c>
      <c r="M12" s="6" t="s">
        <v>561</v>
      </c>
      <c r="N12" s="152">
        <v>2.5999999999999999E-2</v>
      </c>
      <c r="O12" s="152"/>
    </row>
    <row r="13" spans="1:22" x14ac:dyDescent="0.3">
      <c r="A13">
        <v>-0.77239917921332102</v>
      </c>
      <c r="B13">
        <v>3.5249999999999999</v>
      </c>
      <c r="C13">
        <v>-1.2330555447637099</v>
      </c>
      <c r="D13">
        <v>2.9624999999999999</v>
      </c>
      <c r="J13" s="6" t="s">
        <v>554</v>
      </c>
      <c r="K13" s="66">
        <v>1.4999999999999999E-2</v>
      </c>
      <c r="M13" s="156" t="s">
        <v>570</v>
      </c>
      <c r="N13" s="153">
        <v>1.4999999999999999E-2</v>
      </c>
      <c r="O13" s="153"/>
    </row>
    <row r="14" spans="1:22" x14ac:dyDescent="0.3">
      <c r="A14">
        <v>-1.7641135235599199</v>
      </c>
      <c r="B14">
        <v>3.2391304347826102</v>
      </c>
      <c r="C14">
        <v>-1.5945972433303399</v>
      </c>
      <c r="D14">
        <v>2.6304347826086998</v>
      </c>
      <c r="J14" s="6" t="s">
        <v>465</v>
      </c>
      <c r="K14" s="66">
        <v>1.7330000000000001</v>
      </c>
      <c r="M14" s="156" t="s">
        <v>571</v>
      </c>
      <c r="N14" s="153">
        <v>1.7330000000000001</v>
      </c>
      <c r="O14" s="153"/>
    </row>
    <row r="15" spans="1:22" x14ac:dyDescent="0.3">
      <c r="A15">
        <v>-0.229348400224826</v>
      </c>
      <c r="B15">
        <v>3.5350877192982502</v>
      </c>
      <c r="C15">
        <v>0.151277544357065</v>
      </c>
      <c r="D15">
        <v>3.0921052631579</v>
      </c>
      <c r="J15" s="6" t="s">
        <v>466</v>
      </c>
      <c r="K15" s="66">
        <v>8.7999999999999995E-2</v>
      </c>
      <c r="M15" s="156" t="s">
        <v>572</v>
      </c>
      <c r="N15" s="154">
        <v>8.7999999999999995E-2</v>
      </c>
      <c r="O15" s="154"/>
    </row>
    <row r="16" spans="1:22" x14ac:dyDescent="0.3">
      <c r="A16">
        <v>1.53953056353653</v>
      </c>
      <c r="B16">
        <v>3.8761904761904802</v>
      </c>
      <c r="C16">
        <v>0.93746205222026302</v>
      </c>
      <c r="D16">
        <v>3.3</v>
      </c>
      <c r="J16" s="6" t="s">
        <v>504</v>
      </c>
      <c r="K16" t="s">
        <v>555</v>
      </c>
      <c r="M16" t="s">
        <v>504</v>
      </c>
      <c r="N16" s="152" t="s">
        <v>505</v>
      </c>
      <c r="O16" s="152"/>
    </row>
    <row r="17" spans="1:15" x14ac:dyDescent="0.3">
      <c r="A17">
        <v>0.50100553554324401</v>
      </c>
      <c r="B17">
        <v>3.67592592592593</v>
      </c>
      <c r="C17">
        <v>0.53828820223627705</v>
      </c>
      <c r="D17">
        <v>3.1944444444444402</v>
      </c>
      <c r="J17" s="6" t="s">
        <v>556</v>
      </c>
      <c r="K17" s="66">
        <v>1440</v>
      </c>
      <c r="M17" t="s">
        <v>564</v>
      </c>
      <c r="N17" s="152">
        <v>1440</v>
      </c>
      <c r="O17" s="152"/>
    </row>
    <row r="18" spans="1:15" ht="17.25" thickBot="1" x14ac:dyDescent="0.35">
      <c r="A18">
        <v>-0.94515903467904605</v>
      </c>
      <c r="B18">
        <v>3.2898550724637698</v>
      </c>
      <c r="C18">
        <v>-0.90217258310355497</v>
      </c>
      <c r="D18">
        <v>2.6739130434782599</v>
      </c>
      <c r="J18" s="6" t="s">
        <v>557</v>
      </c>
      <c r="K18" s="66">
        <v>60</v>
      </c>
      <c r="M18" s="146" t="s">
        <v>557</v>
      </c>
      <c r="N18" s="155">
        <v>60</v>
      </c>
      <c r="O18" s="155"/>
    </row>
    <row r="19" spans="1:15" ht="17.25" thickTop="1" x14ac:dyDescent="0.3">
      <c r="A19">
        <v>7.1358036787260798E-2</v>
      </c>
      <c r="B19">
        <v>3.4858757062146899</v>
      </c>
      <c r="C19">
        <v>-2.15532375235526E-2</v>
      </c>
      <c r="D19">
        <v>2.9067796610169498</v>
      </c>
      <c r="J19" s="6" t="s">
        <v>558</v>
      </c>
      <c r="K19" t="s">
        <v>559</v>
      </c>
      <c r="M19" s="142" t="s">
        <v>565</v>
      </c>
    </row>
    <row r="20" spans="1:15" x14ac:dyDescent="0.3">
      <c r="A20">
        <v>1.00889759142285</v>
      </c>
      <c r="B20">
        <v>3.6666666666666701</v>
      </c>
      <c r="C20">
        <v>1.76341522311363</v>
      </c>
      <c r="D20">
        <v>3.3787878787878798</v>
      </c>
    </row>
    <row r="21" spans="1:15" x14ac:dyDescent="0.3">
      <c r="A21">
        <v>0.48071775552137702</v>
      </c>
      <c r="B21">
        <v>3.56481481481481</v>
      </c>
      <c r="C21">
        <v>-0.141732697264494</v>
      </c>
      <c r="D21">
        <v>2.875</v>
      </c>
    </row>
    <row r="22" spans="1:15" x14ac:dyDescent="0.3">
      <c r="A22">
        <v>-0.60773560758877698</v>
      </c>
      <c r="B22">
        <v>3.4621212121212102</v>
      </c>
      <c r="C22">
        <v>-0.37027206727254902</v>
      </c>
      <c r="D22">
        <v>2.7727272727272698</v>
      </c>
    </row>
    <row r="23" spans="1:15" x14ac:dyDescent="0.3">
      <c r="A23">
        <v>-0.28035141178207701</v>
      </c>
      <c r="B23">
        <v>3.52525252525253</v>
      </c>
      <c r="C23">
        <v>-0.312974385456667</v>
      </c>
      <c r="D23">
        <v>2.7878787878787898</v>
      </c>
    </row>
    <row r="24" spans="1:15" x14ac:dyDescent="0.3">
      <c r="A24">
        <v>-1.75960416211507</v>
      </c>
      <c r="B24">
        <v>3.24</v>
      </c>
      <c r="C24">
        <v>-1.0990985799705799</v>
      </c>
      <c r="D24">
        <v>2.58</v>
      </c>
    </row>
    <row r="25" spans="1:15" x14ac:dyDescent="0.3">
      <c r="A25">
        <v>0.413703083328127</v>
      </c>
      <c r="B25">
        <v>3.6590909090909101</v>
      </c>
      <c r="C25">
        <v>0.57513968268952698</v>
      </c>
      <c r="D25">
        <v>3.0227272727272698</v>
      </c>
    </row>
    <row r="26" spans="1:15" x14ac:dyDescent="0.3">
      <c r="A26">
        <v>0.72860786272820899</v>
      </c>
      <c r="B26">
        <v>3.3010752688172</v>
      </c>
      <c r="C26">
        <v>1.48952904543905</v>
      </c>
      <c r="D26">
        <v>3.0645161290322598</v>
      </c>
    </row>
    <row r="27" spans="1:15" x14ac:dyDescent="0.3">
      <c r="A27">
        <v>-0.58252610668197502</v>
      </c>
      <c r="B27">
        <v>3.0476190476190501</v>
      </c>
      <c r="C27">
        <v>-0.54180551069317195</v>
      </c>
      <c r="D27">
        <v>2.6785714285714302</v>
      </c>
    </row>
    <row r="28" spans="1:15" x14ac:dyDescent="0.3">
      <c r="A28">
        <v>-1.53888264907529</v>
      </c>
      <c r="B28">
        <v>2.8627450980392202</v>
      </c>
      <c r="C28">
        <v>-1.17207208851331</v>
      </c>
      <c r="D28">
        <v>2.5588235294117601</v>
      </c>
    </row>
    <row r="29" spans="1:15" x14ac:dyDescent="0.3">
      <c r="A29">
        <v>-2.1474731760528498</v>
      </c>
      <c r="B29">
        <v>2.7450980392156898</v>
      </c>
      <c r="C29">
        <v>-1.6364790405912999</v>
      </c>
      <c r="D29">
        <v>2.47058823529412</v>
      </c>
    </row>
    <row r="30" spans="1:15" x14ac:dyDescent="0.3">
      <c r="A30">
        <v>1.0630095030284099</v>
      </c>
      <c r="B30">
        <v>3.4126984126984099</v>
      </c>
      <c r="C30">
        <v>0.216118019383674</v>
      </c>
      <c r="D30">
        <v>2.88095238095238</v>
      </c>
    </row>
    <row r="31" spans="1:15" x14ac:dyDescent="0.3">
      <c r="A31">
        <v>0.48822956088293501</v>
      </c>
      <c r="B31">
        <v>3.3015873015873001</v>
      </c>
      <c r="C31">
        <v>-0.28514662730368301</v>
      </c>
      <c r="D31">
        <v>2.78571428571429</v>
      </c>
    </row>
    <row r="32" spans="1:15" x14ac:dyDescent="0.3">
      <c r="A32">
        <v>-0.45605177264177699</v>
      </c>
      <c r="B32">
        <v>3.11904761904762</v>
      </c>
      <c r="C32">
        <v>-0.66109511231920004</v>
      </c>
      <c r="D32">
        <v>2.71428571428571</v>
      </c>
    </row>
    <row r="33" spans="1:4" x14ac:dyDescent="0.3">
      <c r="A33">
        <v>7.7672459350449793E-2</v>
      </c>
      <c r="B33">
        <v>3.2222222222222201</v>
      </c>
      <c r="C33">
        <v>0.31637094872114202</v>
      </c>
      <c r="D33">
        <v>2.9</v>
      </c>
    </row>
    <row r="34" spans="1:4" x14ac:dyDescent="0.3">
      <c r="A34">
        <v>-0.72742861310520301</v>
      </c>
      <c r="B34">
        <v>3.0196078431372499</v>
      </c>
      <c r="C34">
        <v>-2.0720437070811499</v>
      </c>
      <c r="D34">
        <v>2.4411764705882399</v>
      </c>
    </row>
    <row r="35" spans="1:4" x14ac:dyDescent="0.3">
      <c r="A35">
        <v>-1.0444028459060199</v>
      </c>
      <c r="B35">
        <v>2.9583333333333299</v>
      </c>
      <c r="C35">
        <v>-1.7624390723624901</v>
      </c>
      <c r="D35">
        <v>2.5</v>
      </c>
    </row>
    <row r="36" spans="1:4" x14ac:dyDescent="0.3">
      <c r="A36">
        <v>-0.58252610668197502</v>
      </c>
      <c r="B36">
        <v>3.0476190476190501</v>
      </c>
      <c r="C36">
        <v>-1.01054210233146</v>
      </c>
      <c r="D36">
        <v>2.6428571428571401</v>
      </c>
    </row>
    <row r="37" spans="1:4" x14ac:dyDescent="0.3">
      <c r="A37">
        <v>-4.5069537403091199E-2</v>
      </c>
      <c r="B37">
        <v>3.15151515151515</v>
      </c>
      <c r="C37">
        <v>-0.56623934731311998</v>
      </c>
      <c r="D37">
        <v>2.7272727272727302</v>
      </c>
    </row>
    <row r="38" spans="1:4" x14ac:dyDescent="0.3">
      <c r="A38">
        <v>-2.1167520140204901</v>
      </c>
      <c r="B38">
        <v>3.0277777777777799</v>
      </c>
      <c r="C38">
        <v>-2.5707212957382399</v>
      </c>
      <c r="D38">
        <v>2.625</v>
      </c>
    </row>
    <row r="39" spans="1:4" x14ac:dyDescent="0.3">
      <c r="A39">
        <v>-0.68227101932959799</v>
      </c>
      <c r="B39">
        <v>3.6296296296296302</v>
      </c>
      <c r="C39">
        <v>-1.2951723048853101</v>
      </c>
      <c r="D39">
        <v>3.1111111111111098</v>
      </c>
    </row>
    <row r="40" spans="1:4" x14ac:dyDescent="0.3">
      <c r="A40">
        <v>0.10117629315542501</v>
      </c>
      <c r="B40">
        <v>3.9583333333333299</v>
      </c>
      <c r="C40">
        <v>-0.76673058010337702</v>
      </c>
      <c r="D40">
        <v>3.3125</v>
      </c>
    </row>
    <row r="41" spans="1:4" x14ac:dyDescent="0.3">
      <c r="A41">
        <v>0.377038022903671</v>
      </c>
      <c r="B41">
        <v>4.07407407407407</v>
      </c>
      <c r="C41">
        <v>-1.7325033874634499</v>
      </c>
      <c r="D41">
        <v>2.9444444444444402</v>
      </c>
    </row>
    <row r="42" spans="1:4" x14ac:dyDescent="0.3">
      <c r="A42">
        <v>-1.57475540613308</v>
      </c>
      <c r="B42">
        <v>3.3571428571428599</v>
      </c>
      <c r="C42">
        <v>-2.9256001102645901</v>
      </c>
      <c r="D42">
        <v>2.6428571428571401</v>
      </c>
    </row>
    <row r="43" spans="1:4" x14ac:dyDescent="0.3">
      <c r="A43">
        <v>-1.3666768442658299</v>
      </c>
      <c r="B43">
        <v>3.4444444444444402</v>
      </c>
      <c r="C43">
        <v>-1.1137999110122601</v>
      </c>
      <c r="D43">
        <v>3.3333333333333299</v>
      </c>
    </row>
    <row r="44" spans="1:4" x14ac:dyDescent="0.3">
      <c r="A44">
        <v>0.63844384281857602</v>
      </c>
      <c r="B44">
        <v>4.28571428571429</v>
      </c>
      <c r="C44">
        <v>-0.67646882843411005</v>
      </c>
      <c r="D44">
        <v>3.5</v>
      </c>
    </row>
    <row r="45" spans="1:4" x14ac:dyDescent="0.3">
      <c r="A45">
        <v>-4.2540541474240801E-2</v>
      </c>
      <c r="B45">
        <v>4</v>
      </c>
      <c r="C45">
        <v>0.37312576975344602</v>
      </c>
      <c r="D45">
        <v>3.9</v>
      </c>
    </row>
    <row r="46" spans="1:4" x14ac:dyDescent="0.3">
      <c r="A46">
        <v>-0.59399526581015905</v>
      </c>
      <c r="B46">
        <v>3.6666666666666701</v>
      </c>
      <c r="C46">
        <v>-2.7496756922784198</v>
      </c>
      <c r="D46">
        <v>2.75</v>
      </c>
    </row>
    <row r="47" spans="1:4" x14ac:dyDescent="0.3">
      <c r="A47">
        <v>0.86255466726058905</v>
      </c>
      <c r="B47">
        <v>4.2777777777777803</v>
      </c>
      <c r="C47">
        <v>-1.00035136196583</v>
      </c>
      <c r="D47">
        <v>3.4166666666666701</v>
      </c>
    </row>
    <row r="48" spans="1:4" x14ac:dyDescent="0.3">
      <c r="A48">
        <v>-1.2051350978678099</v>
      </c>
      <c r="B48">
        <v>3.4102564102564101</v>
      </c>
      <c r="C48">
        <v>-2.0936790684112001</v>
      </c>
      <c r="D48">
        <v>3</v>
      </c>
    </row>
    <row r="49" spans="1:4" x14ac:dyDescent="0.3">
      <c r="A49">
        <v>0.83607194120475703</v>
      </c>
      <c r="B49">
        <v>4.2666666666666702</v>
      </c>
      <c r="C49">
        <v>-1.30648311977053</v>
      </c>
      <c r="D49">
        <v>3.3</v>
      </c>
    </row>
    <row r="50" spans="1:4" x14ac:dyDescent="0.3">
      <c r="A50">
        <v>3.3344480990294101</v>
      </c>
      <c r="B50">
        <v>3.6379310344827598</v>
      </c>
      <c r="C50">
        <v>-0.20446299259325501</v>
      </c>
      <c r="D50">
        <v>3.25</v>
      </c>
    </row>
    <row r="51" spans="1:4" x14ac:dyDescent="0.3">
      <c r="A51">
        <v>3.63318345513161</v>
      </c>
      <c r="B51">
        <v>3.74603174603175</v>
      </c>
      <c r="C51">
        <v>-3.0888175340902602E-2</v>
      </c>
      <c r="D51">
        <v>3.3015873015873001</v>
      </c>
    </row>
    <row r="52" spans="1:4" x14ac:dyDescent="0.3">
      <c r="A52">
        <v>2.6139008084015698</v>
      </c>
      <c r="B52">
        <v>3.37719298245614</v>
      </c>
      <c r="C52">
        <v>-1.0456332608162</v>
      </c>
      <c r="D52">
        <v>3</v>
      </c>
    </row>
    <row r="53" spans="1:4" x14ac:dyDescent="0.3">
      <c r="A53">
        <v>3.0879085290021702</v>
      </c>
      <c r="B53">
        <v>3.5487179487179499</v>
      </c>
      <c r="C53">
        <v>-0.29505055994034102</v>
      </c>
      <c r="D53">
        <v>3.2230769230769201</v>
      </c>
    </row>
    <row r="54" spans="1:4" x14ac:dyDescent="0.3">
      <c r="A54">
        <v>2.7671334569696402</v>
      </c>
      <c r="B54">
        <v>3.50847457627119</v>
      </c>
      <c r="C54">
        <v>-0.72558368458033196</v>
      </c>
      <c r="D54">
        <v>3.1864406779660999</v>
      </c>
    </row>
    <row r="55" spans="1:4" x14ac:dyDescent="0.3">
      <c r="A55">
        <v>2.32233064345799</v>
      </c>
      <c r="B55">
        <v>3.3475177304964499</v>
      </c>
      <c r="C55">
        <v>-1.42448606394768</v>
      </c>
      <c r="D55">
        <v>2.9787234042553199</v>
      </c>
    </row>
    <row r="56" spans="1:4" x14ac:dyDescent="0.3">
      <c r="A56">
        <v>1.4847903096667501</v>
      </c>
      <c r="B56">
        <v>3.0444444444444398</v>
      </c>
      <c r="C56">
        <v>-1.46505314071304</v>
      </c>
      <c r="D56">
        <v>2.9666666666666699</v>
      </c>
    </row>
    <row r="57" spans="1:4" x14ac:dyDescent="0.3">
      <c r="A57">
        <v>3.66487774637609</v>
      </c>
      <c r="B57">
        <v>3.8333333333333299</v>
      </c>
      <c r="C57">
        <v>0.66591153878507603</v>
      </c>
      <c r="D57">
        <v>3.6</v>
      </c>
    </row>
    <row r="58" spans="1:4" x14ac:dyDescent="0.3">
      <c r="A58">
        <v>0.83460038748460097</v>
      </c>
      <c r="B58">
        <v>2.7333333333333298</v>
      </c>
      <c r="C58">
        <v>-1.7052804822729699</v>
      </c>
      <c r="D58">
        <v>2.6</v>
      </c>
    </row>
    <row r="59" spans="1:4" x14ac:dyDescent="0.3">
      <c r="A59">
        <v>3.6441496897226999</v>
      </c>
      <c r="B59">
        <v>3.75</v>
      </c>
      <c r="C59">
        <v>1.9538101844968201</v>
      </c>
      <c r="D59">
        <v>3.6875</v>
      </c>
    </row>
    <row r="60" spans="1:4" x14ac:dyDescent="0.3">
      <c r="A60">
        <v>4.15078972783121</v>
      </c>
      <c r="B60">
        <v>3.93333333333333</v>
      </c>
      <c r="C60">
        <v>0.81823032239585003</v>
      </c>
      <c r="D60">
        <v>3.35</v>
      </c>
    </row>
    <row r="61" spans="1:4" x14ac:dyDescent="0.3">
      <c r="A61">
        <v>1.7762343977064801</v>
      </c>
      <c r="B61">
        <v>3.07407407407407</v>
      </c>
      <c r="C61">
        <v>-0.359408053116265</v>
      </c>
      <c r="D61">
        <v>3</v>
      </c>
    </row>
    <row r="62" spans="1:4" x14ac:dyDescent="0.3">
      <c r="A62">
        <v>-0.51002407475901901</v>
      </c>
      <c r="B62">
        <v>2.8888888888888902</v>
      </c>
      <c r="C62">
        <v>-1.36922286713853</v>
      </c>
      <c r="D62">
        <v>2.4166666666666701</v>
      </c>
    </row>
    <row r="63" spans="1:4" x14ac:dyDescent="0.3">
      <c r="A63">
        <v>0.12247286295222699</v>
      </c>
      <c r="B63">
        <v>3.5555555555555598</v>
      </c>
      <c r="C63">
        <v>-1.28399629517296</v>
      </c>
      <c r="D63">
        <v>2.5</v>
      </c>
    </row>
    <row r="64" spans="1:4" x14ac:dyDescent="0.3">
      <c r="A64">
        <v>0.72485089886770104</v>
      </c>
      <c r="B64">
        <v>4.1904761904761898</v>
      </c>
      <c r="C64">
        <v>-0.33432877898517599</v>
      </c>
      <c r="D64">
        <v>3.4285714285714302</v>
      </c>
    </row>
    <row r="65" spans="1:4" x14ac:dyDescent="0.3">
      <c r="A65">
        <v>-0.404607918473811</v>
      </c>
      <c r="B65">
        <v>3</v>
      </c>
      <c r="C65">
        <v>-1.79535572696638</v>
      </c>
      <c r="D65">
        <v>2</v>
      </c>
    </row>
    <row r="66" spans="1:4" x14ac:dyDescent="0.3">
      <c r="A66">
        <v>0.106122133430454</v>
      </c>
      <c r="B66">
        <v>2.9523809523809499</v>
      </c>
      <c r="C66">
        <v>-0.77741159442049301</v>
      </c>
      <c r="D66">
        <v>2.5714285714285698</v>
      </c>
    </row>
    <row r="67" spans="1:4" x14ac:dyDescent="0.3">
      <c r="A67">
        <v>1.03679619891986</v>
      </c>
      <c r="B67">
        <v>3.93333333333333</v>
      </c>
      <c r="C67">
        <v>0.376799694484661</v>
      </c>
      <c r="D67">
        <v>3.7</v>
      </c>
    </row>
    <row r="68" spans="1:4" x14ac:dyDescent="0.3">
      <c r="A68">
        <v>-2.6949357335765001</v>
      </c>
      <c r="B68">
        <v>0</v>
      </c>
      <c r="C68">
        <v>-3.4072601007866701</v>
      </c>
      <c r="D68">
        <v>0</v>
      </c>
    </row>
    <row r="69" spans="1:4" x14ac:dyDescent="0.3">
      <c r="A69">
        <v>0.62567318940755001</v>
      </c>
      <c r="B69">
        <v>3.5</v>
      </c>
      <c r="C69">
        <v>-0.85046294181955295</v>
      </c>
      <c r="D69">
        <v>2.5</v>
      </c>
    </row>
    <row r="70" spans="1:4" x14ac:dyDescent="0.3">
      <c r="A70">
        <v>-0.206952625439046</v>
      </c>
      <c r="B70">
        <v>3.2083333333333299</v>
      </c>
      <c r="C70">
        <v>-0.568281730919584</v>
      </c>
      <c r="D70">
        <v>2.75</v>
      </c>
    </row>
    <row r="71" spans="1:4" x14ac:dyDescent="0.3">
      <c r="A71">
        <v>-8.8359449618187397E-2</v>
      </c>
      <c r="B71">
        <v>3.3333333333333299</v>
      </c>
      <c r="C71">
        <v>-0.18476215707451701</v>
      </c>
      <c r="D71">
        <v>3.125</v>
      </c>
    </row>
    <row r="72" spans="1:4" x14ac:dyDescent="0.3">
      <c r="A72">
        <v>0.12247286295222801</v>
      </c>
      <c r="B72">
        <v>3.5555555555555598</v>
      </c>
      <c r="C72">
        <v>0.369210560701691</v>
      </c>
      <c r="D72">
        <v>3.6666666666666701</v>
      </c>
    </row>
    <row r="73" spans="1:4" x14ac:dyDescent="0.3">
      <c r="A73">
        <v>-0.404607918473811</v>
      </c>
      <c r="B73">
        <v>3</v>
      </c>
      <c r="C73">
        <v>-0.82396144681629502</v>
      </c>
      <c r="D73">
        <v>2.5</v>
      </c>
    </row>
    <row r="74" spans="1:4" x14ac:dyDescent="0.3">
      <c r="A74">
        <v>-7.1396390873755003E-2</v>
      </c>
      <c r="B74">
        <v>3.3076923076923102</v>
      </c>
      <c r="C74">
        <v>1.50870179694374</v>
      </c>
      <c r="D74">
        <v>3</v>
      </c>
    </row>
    <row r="75" spans="1:4" x14ac:dyDescent="0.3">
      <c r="A75">
        <v>0.55416490832052201</v>
      </c>
      <c r="B75">
        <v>3.93333333333333</v>
      </c>
      <c r="C75">
        <v>1.78664024479344</v>
      </c>
      <c r="D75">
        <v>3.25</v>
      </c>
    </row>
    <row r="76" spans="1:4" x14ac:dyDescent="0.3">
      <c r="A76">
        <v>0.19495143004912699</v>
      </c>
      <c r="B76">
        <v>3.57407407407407</v>
      </c>
      <c r="C76">
        <v>1.69399409551021</v>
      </c>
      <c r="D76">
        <v>3.1666666666666701</v>
      </c>
    </row>
    <row r="77" spans="1:4" x14ac:dyDescent="0.3">
      <c r="A77">
        <v>-0.17617679380366</v>
      </c>
      <c r="B77">
        <v>3.2028985507246399</v>
      </c>
      <c r="C77">
        <v>1.46036467557857</v>
      </c>
      <c r="D77">
        <v>2.9565217391304301</v>
      </c>
    </row>
    <row r="78" spans="1:4" x14ac:dyDescent="0.3">
      <c r="A78">
        <v>-0.495108600985532</v>
      </c>
      <c r="B78">
        <v>3.1269841269841301</v>
      </c>
      <c r="C78">
        <v>1.0462674282383799</v>
      </c>
      <c r="D78">
        <v>2.6904761904761898</v>
      </c>
    </row>
    <row r="79" spans="1:4" x14ac:dyDescent="0.3">
      <c r="A79">
        <v>-0.26314793188538999</v>
      </c>
      <c r="B79">
        <v>3.3589743589743599</v>
      </c>
      <c r="C79">
        <v>1.21934265217409</v>
      </c>
      <c r="D79">
        <v>2.8461538461538498</v>
      </c>
    </row>
    <row r="80" spans="1:4" x14ac:dyDescent="0.3">
      <c r="A80">
        <v>-0.28878569004908999</v>
      </c>
      <c r="B80">
        <v>3.3333333333333299</v>
      </c>
      <c r="C80">
        <v>0.83450480130526705</v>
      </c>
      <c r="D80">
        <v>2.5</v>
      </c>
    </row>
    <row r="81" spans="1:4" x14ac:dyDescent="0.3">
      <c r="A81">
        <v>-3.8817547953016403E-2</v>
      </c>
      <c r="B81">
        <v>3.5833333333333299</v>
      </c>
      <c r="C81">
        <v>1.6683201448543901</v>
      </c>
      <c r="D81">
        <v>3.25</v>
      </c>
    </row>
    <row r="82" spans="1:4" x14ac:dyDescent="0.3">
      <c r="A82">
        <v>-0.49014644088085202</v>
      </c>
      <c r="B82">
        <v>2.8888888888888902</v>
      </c>
      <c r="C82">
        <v>-0.583713480296015</v>
      </c>
      <c r="D82">
        <v>1.8333333333333299</v>
      </c>
    </row>
    <row r="83" spans="1:4" x14ac:dyDescent="0.3">
      <c r="A83">
        <v>-0.21240406077410401</v>
      </c>
      <c r="B83">
        <v>3.1666666666666701</v>
      </c>
      <c r="C83">
        <v>0.43539416181957502</v>
      </c>
      <c r="D83">
        <v>2.75</v>
      </c>
    </row>
    <row r="84" spans="1:4" x14ac:dyDescent="0.3">
      <c r="A84">
        <v>-0.101307108731405</v>
      </c>
      <c r="B84">
        <v>3.2777777777777799</v>
      </c>
      <c r="C84">
        <v>0.34274801253634002</v>
      </c>
      <c r="D84">
        <v>2.6666666666666701</v>
      </c>
    </row>
    <row r="85" spans="1:4" x14ac:dyDescent="0.3">
      <c r="A85">
        <v>-3.3786671939910402</v>
      </c>
      <c r="B85">
        <v>0</v>
      </c>
      <c r="C85">
        <v>-2.62192876452719</v>
      </c>
      <c r="D85">
        <v>0</v>
      </c>
    </row>
    <row r="86" spans="1:4" x14ac:dyDescent="0.3">
      <c r="A86">
        <v>-0.61461286011607896</v>
      </c>
      <c r="B86">
        <v>3.2345679012345698</v>
      </c>
      <c r="C86">
        <v>1.16735714525364</v>
      </c>
      <c r="D86">
        <v>2.68518518518519</v>
      </c>
    </row>
    <row r="87" spans="1:4" x14ac:dyDescent="0.3">
      <c r="A87">
        <v>-0.12711695488140101</v>
      </c>
      <c r="B87">
        <v>3.3333333333333299</v>
      </c>
      <c r="C87">
        <v>1.1565465987364401</v>
      </c>
      <c r="D87">
        <v>2.6818181818181799</v>
      </c>
    </row>
    <row r="88" spans="1:4" x14ac:dyDescent="0.3">
      <c r="A88">
        <v>-0.53844162492316106</v>
      </c>
      <c r="B88">
        <v>3.25</v>
      </c>
      <c r="C88">
        <v>3.7655034206543501E-2</v>
      </c>
      <c r="D88">
        <v>2.3333333333333299</v>
      </c>
    </row>
    <row r="89" spans="1:4" x14ac:dyDescent="0.3">
      <c r="A89">
        <v>-0.27668956216931301</v>
      </c>
      <c r="B89">
        <v>3.3030303030303001</v>
      </c>
      <c r="C89">
        <v>1.1565465987364401</v>
      </c>
      <c r="D89">
        <v>2.6818181818181799</v>
      </c>
    </row>
    <row r="90" spans="1:4" x14ac:dyDescent="0.3">
      <c r="A90">
        <v>-0.91857690560944605</v>
      </c>
      <c r="B90">
        <v>3.2222222222222201</v>
      </c>
      <c r="C90">
        <v>-0.313921826140659</v>
      </c>
      <c r="D90">
        <v>2.5208333333333299</v>
      </c>
    </row>
    <row r="91" spans="1:4" x14ac:dyDescent="0.3">
      <c r="A91">
        <v>-1.0509572591861001</v>
      </c>
      <c r="B91">
        <v>3.1954022988505799</v>
      </c>
      <c r="C91">
        <v>-0.27009717528107302</v>
      </c>
      <c r="D91">
        <v>2.5344827586206899</v>
      </c>
    </row>
    <row r="92" spans="1:4" x14ac:dyDescent="0.3">
      <c r="A92">
        <v>-0.18733304775743101</v>
      </c>
      <c r="B92">
        <v>3.3703703703703698</v>
      </c>
      <c r="C92">
        <v>1.4029280926217</v>
      </c>
      <c r="D92">
        <v>3.0555555555555598</v>
      </c>
    </row>
    <row r="93" spans="1:4" x14ac:dyDescent="0.3">
      <c r="A93">
        <v>0.72672177455758702</v>
      </c>
      <c r="B93">
        <v>3.5555555555555598</v>
      </c>
      <c r="C93">
        <v>0.68943202248669599</v>
      </c>
      <c r="D93">
        <v>2.8333333333333299</v>
      </c>
    </row>
    <row r="94" spans="1:4" x14ac:dyDescent="0.3">
      <c r="A94">
        <v>-0.57583477674514005</v>
      </c>
      <c r="B94">
        <v>3.24242424242424</v>
      </c>
      <c r="C94">
        <v>0.45251070039947899</v>
      </c>
      <c r="D94">
        <v>2.4090909090909101</v>
      </c>
    </row>
    <row r="95" spans="1:4" x14ac:dyDescent="0.3">
      <c r="A95">
        <v>-2.5950649751319599</v>
      </c>
      <c r="B95">
        <v>2.8333333333333299</v>
      </c>
      <c r="C95">
        <v>-0.86097070143996601</v>
      </c>
      <c r="D95">
        <v>2</v>
      </c>
    </row>
    <row r="96" spans="1:4" x14ac:dyDescent="0.3">
      <c r="A96">
        <v>-0.12711695488140101</v>
      </c>
      <c r="B96">
        <v>3.3333333333333299</v>
      </c>
      <c r="C96">
        <v>2.1204235916241698</v>
      </c>
      <c r="D96">
        <v>2.9285714285714302</v>
      </c>
    </row>
    <row r="97" spans="1:4" x14ac:dyDescent="0.3">
      <c r="A97">
        <v>1.51818172528563</v>
      </c>
      <c r="B97">
        <v>3.6666666666666701</v>
      </c>
      <c r="C97">
        <v>2.5790996367109602</v>
      </c>
      <c r="D97">
        <v>3.0714285714285698</v>
      </c>
    </row>
    <row r="98" spans="1:4" x14ac:dyDescent="0.3">
      <c r="A98">
        <v>-0.61580455605680695</v>
      </c>
      <c r="B98">
        <v>2.9583333333333299</v>
      </c>
      <c r="C98">
        <v>1.14965870941466</v>
      </c>
      <c r="D98">
        <v>2.40625</v>
      </c>
    </row>
    <row r="99" spans="1:4" x14ac:dyDescent="0.3">
      <c r="A99">
        <v>-1.0508608921812299</v>
      </c>
      <c r="B99">
        <v>2.8461538461538498</v>
      </c>
      <c r="C99">
        <v>0.77818882909226506</v>
      </c>
      <c r="D99">
        <v>2.3269230769230802</v>
      </c>
    </row>
    <row r="100" spans="1:4" x14ac:dyDescent="0.3">
      <c r="A100">
        <v>-1.8830288012793801</v>
      </c>
      <c r="B100">
        <v>2.6315789473684199</v>
      </c>
      <c r="C100">
        <v>-1.33323194096766E-2</v>
      </c>
      <c r="D100">
        <v>2.1578947368421</v>
      </c>
    </row>
    <row r="101" spans="1:4" x14ac:dyDescent="0.3">
      <c r="A101">
        <v>-0.679036346524582</v>
      </c>
      <c r="B101">
        <v>2.9420289855072501</v>
      </c>
      <c r="C101">
        <v>1.1814710180061601</v>
      </c>
      <c r="D101">
        <v>2.4130434782608701</v>
      </c>
    </row>
    <row r="102" spans="1:4" x14ac:dyDescent="0.3">
      <c r="A102">
        <v>-0.25086893277064298</v>
      </c>
      <c r="B102">
        <v>2.9090909090909101</v>
      </c>
      <c r="C102">
        <v>1.5648203401357901</v>
      </c>
      <c r="D102">
        <v>2.5</v>
      </c>
    </row>
    <row r="103" spans="1:4" x14ac:dyDescent="0.3">
      <c r="A103">
        <v>-0.43694497610005101</v>
      </c>
      <c r="B103">
        <v>2.8611111111111098</v>
      </c>
      <c r="C103">
        <v>2.3452823109141501</v>
      </c>
      <c r="D103">
        <v>2.6666666666666701</v>
      </c>
    </row>
    <row r="104" spans="1:4" x14ac:dyDescent="0.3">
      <c r="A104">
        <v>1.6529827947681399</v>
      </c>
      <c r="B104">
        <v>3.4</v>
      </c>
      <c r="C104">
        <v>1.33068174890229</v>
      </c>
      <c r="D104">
        <v>2.4500000000000002</v>
      </c>
    </row>
    <row r="105" spans="1:4" x14ac:dyDescent="0.3">
      <c r="A105">
        <v>2.1331429306377099</v>
      </c>
      <c r="B105">
        <v>3.5238095238095202</v>
      </c>
      <c r="C105">
        <v>2.90275514718441</v>
      </c>
      <c r="D105">
        <v>2.78571428571429</v>
      </c>
    </row>
    <row r="106" spans="1:4" x14ac:dyDescent="0.3">
      <c r="A106">
        <v>-0.59784985012151304</v>
      </c>
      <c r="B106">
        <v>2.9629629629629601</v>
      </c>
      <c r="C106">
        <v>-0.207651807043614</v>
      </c>
      <c r="D106">
        <v>2.44444444444445</v>
      </c>
    </row>
    <row r="107" spans="1:4" x14ac:dyDescent="0.3">
      <c r="A107">
        <v>0.30622240167915799</v>
      </c>
      <c r="B107">
        <v>3.1960784313725501</v>
      </c>
      <c r="C107">
        <v>1.56751659707971</v>
      </c>
      <c r="D107">
        <v>2.8235294117647101</v>
      </c>
    </row>
    <row r="108" spans="1:4" x14ac:dyDescent="0.3">
      <c r="A108">
        <v>-0.75253654741019704</v>
      </c>
      <c r="B108">
        <v>2.9230769230769198</v>
      </c>
      <c r="C108">
        <v>0.95303522642163696</v>
      </c>
      <c r="D108">
        <v>2.6923076923076898</v>
      </c>
    </row>
    <row r="109" spans="1:4" x14ac:dyDescent="0.3">
      <c r="A109">
        <v>0.60348320154905</v>
      </c>
      <c r="B109">
        <v>3.2727272727272698</v>
      </c>
      <c r="C109">
        <v>1.54247503651998</v>
      </c>
      <c r="D109">
        <v>2.8181818181818201</v>
      </c>
    </row>
    <row r="110" spans="1:4" x14ac:dyDescent="0.3">
      <c r="A110">
        <v>0.79587777021181805</v>
      </c>
      <c r="B110">
        <v>3.6666666666666701</v>
      </c>
      <c r="C110">
        <v>1.4183973884035399</v>
      </c>
      <c r="D110">
        <v>3.8333333333333299</v>
      </c>
    </row>
    <row r="111" spans="1:4" x14ac:dyDescent="0.3">
      <c r="A111">
        <v>1.22863996765348</v>
      </c>
      <c r="B111">
        <v>3.7777777777777799</v>
      </c>
      <c r="C111">
        <v>0.72611624538450104</v>
      </c>
      <c r="D111">
        <v>3.5</v>
      </c>
    </row>
    <row r="112" spans="1:4" x14ac:dyDescent="0.3">
      <c r="A112">
        <v>0.47130612213057199</v>
      </c>
      <c r="B112">
        <v>3.5833333333333299</v>
      </c>
      <c r="C112">
        <v>-0.83151632640833495</v>
      </c>
      <c r="D112">
        <v>2.75</v>
      </c>
    </row>
    <row r="113" spans="1:4" x14ac:dyDescent="0.3">
      <c r="A113">
        <v>-0.40254062270355201</v>
      </c>
      <c r="B113">
        <v>3.3589743589743599</v>
      </c>
      <c r="C113">
        <v>-0.63181984284515003</v>
      </c>
      <c r="D113">
        <v>2.8461538461538498</v>
      </c>
    </row>
    <row r="114" spans="1:4" x14ac:dyDescent="0.3">
      <c r="A114">
        <v>-0.45037074483288603</v>
      </c>
      <c r="B114">
        <v>3.4090909090909101</v>
      </c>
      <c r="C114">
        <v>0.390155007554916</v>
      </c>
      <c r="D114">
        <v>2.6818181818181799</v>
      </c>
    </row>
    <row r="115" spans="1:4" x14ac:dyDescent="0.3">
      <c r="A115">
        <v>-0.74543587945220202</v>
      </c>
      <c r="B115">
        <v>3.3333333333333299</v>
      </c>
      <c r="C115">
        <v>0.70482825438175201</v>
      </c>
      <c r="D115">
        <v>2.8333333333333299</v>
      </c>
    </row>
    <row r="116" spans="1:4" x14ac:dyDescent="0.3">
      <c r="A116">
        <v>0.87742236095403003</v>
      </c>
      <c r="B116">
        <v>3.75</v>
      </c>
      <c r="C116">
        <v>2.0893905404198301</v>
      </c>
      <c r="D116">
        <v>3.5</v>
      </c>
    </row>
    <row r="117" spans="1:4" x14ac:dyDescent="0.3">
      <c r="A117">
        <v>-1.7191508236959401</v>
      </c>
      <c r="B117">
        <v>3.0833333333333299</v>
      </c>
      <c r="C117">
        <v>0.53175796862699298</v>
      </c>
      <c r="D117">
        <v>2.75</v>
      </c>
    </row>
    <row r="118" spans="1:4" x14ac:dyDescent="0.3">
      <c r="A118">
        <v>-1.36793321699649</v>
      </c>
      <c r="B118">
        <v>3.1111111111111098</v>
      </c>
      <c r="C118">
        <v>1.8244010738015599</v>
      </c>
      <c r="D118">
        <v>3</v>
      </c>
    </row>
    <row r="119" spans="1:4" x14ac:dyDescent="0.3">
      <c r="A119">
        <v>-1.1515521182756601</v>
      </c>
      <c r="B119">
        <v>3.1666666666666701</v>
      </c>
      <c r="C119">
        <v>1.56479564516942</v>
      </c>
      <c r="D119">
        <v>2.875</v>
      </c>
    </row>
    <row r="120" spans="1:4" x14ac:dyDescent="0.3">
      <c r="A120">
        <v>-0.93517101955482695</v>
      </c>
      <c r="B120">
        <v>3.2222222222222201</v>
      </c>
      <c r="C120">
        <v>-0.25244235525555703</v>
      </c>
      <c r="D120">
        <v>2</v>
      </c>
    </row>
    <row r="121" spans="1:4" x14ac:dyDescent="0.3">
      <c r="A121">
        <v>-1.36793321699649</v>
      </c>
      <c r="B121">
        <v>3.1111111111111098</v>
      </c>
      <c r="C121">
        <v>1.13211993078252</v>
      </c>
      <c r="D121">
        <v>2.6666666666666701</v>
      </c>
    </row>
    <row r="122" spans="1:4" x14ac:dyDescent="0.3">
      <c r="A122">
        <v>-1.32083555980069</v>
      </c>
      <c r="B122">
        <v>2.9677419354838701</v>
      </c>
      <c r="C122">
        <v>-0.91230374107226697</v>
      </c>
      <c r="D122">
        <v>2.32258064516129</v>
      </c>
    </row>
    <row r="123" spans="1:4" x14ac:dyDescent="0.3">
      <c r="A123">
        <v>-2.0893466528645499</v>
      </c>
      <c r="B123">
        <v>2.8229166666666701</v>
      </c>
      <c r="C123">
        <v>-2.29767849111238</v>
      </c>
      <c r="D123">
        <v>2.09375</v>
      </c>
    </row>
    <row r="124" spans="1:4" x14ac:dyDescent="0.3">
      <c r="A124">
        <v>0.42262863688969898</v>
      </c>
      <c r="B124">
        <v>3.2962962962962998</v>
      </c>
      <c r="C124">
        <v>0.94661646521422704</v>
      </c>
      <c r="D124">
        <v>2.6296296296296302</v>
      </c>
    </row>
    <row r="125" spans="1:4" x14ac:dyDescent="0.3">
      <c r="A125">
        <v>-1.8259740099433901</v>
      </c>
      <c r="B125">
        <v>2.87254901960784</v>
      </c>
      <c r="C125">
        <v>-0.28333857857672901</v>
      </c>
      <c r="D125">
        <v>2.4264705882352899</v>
      </c>
    </row>
    <row r="126" spans="1:4" x14ac:dyDescent="0.3">
      <c r="A126">
        <v>-0.37477796813520098</v>
      </c>
      <c r="B126">
        <v>3.11904761904762</v>
      </c>
      <c r="C126">
        <v>-1.5564324890410399</v>
      </c>
      <c r="D126">
        <v>2.2321428571428599</v>
      </c>
    </row>
    <row r="127" spans="1:4" x14ac:dyDescent="0.3">
      <c r="A127">
        <v>-2.1857164934767201</v>
      </c>
      <c r="B127">
        <v>2.7777777777777799</v>
      </c>
      <c r="C127">
        <v>-0.74200534418842901</v>
      </c>
      <c r="D127">
        <v>2.3666666666666698</v>
      </c>
    </row>
    <row r="128" spans="1:4" x14ac:dyDescent="0.3">
      <c r="A128">
        <v>-0.76529748099954598</v>
      </c>
      <c r="B128">
        <v>3.0454545454545499</v>
      </c>
      <c r="C128">
        <v>0.477997345848232</v>
      </c>
      <c r="D128">
        <v>2.5681818181818201</v>
      </c>
    </row>
    <row r="129" spans="1:4" x14ac:dyDescent="0.3">
      <c r="A129">
        <v>0.95183978880102904</v>
      </c>
      <c r="B129">
        <v>3.36904761904762</v>
      </c>
      <c r="C129">
        <v>6.5214480798235802E-2</v>
      </c>
      <c r="D129">
        <v>2.5</v>
      </c>
    </row>
    <row r="130" spans="1:4" x14ac:dyDescent="0.3">
      <c r="A130">
        <v>-0.68113368236055005</v>
      </c>
      <c r="B130">
        <v>2.9876543209876498</v>
      </c>
      <c r="C130">
        <v>-0.36831092687664402</v>
      </c>
      <c r="D130">
        <v>2.4074074074074101</v>
      </c>
    </row>
    <row r="131" spans="1:4" x14ac:dyDescent="0.3">
      <c r="A131">
        <v>4.7687184104418197E-2</v>
      </c>
      <c r="B131">
        <v>3.125</v>
      </c>
      <c r="C131">
        <v>0.75983483547450703</v>
      </c>
      <c r="D131">
        <v>2.59375</v>
      </c>
    </row>
    <row r="132" spans="1:4" x14ac:dyDescent="0.3">
      <c r="A132">
        <v>-0.50507021461901003</v>
      </c>
      <c r="B132">
        <v>3.0208333333333299</v>
      </c>
      <c r="C132">
        <v>-1.6050669955411001</v>
      </c>
      <c r="D132">
        <v>2.203125</v>
      </c>
    </row>
    <row r="133" spans="1:4" x14ac:dyDescent="0.3">
      <c r="A133">
        <v>0.83159767683946595</v>
      </c>
      <c r="B133">
        <v>3.2727272727272698</v>
      </c>
      <c r="C133">
        <v>-8.2930180669237699E-2</v>
      </c>
      <c r="D133">
        <v>2.4545454545454501</v>
      </c>
    </row>
    <row r="134" spans="1:4" x14ac:dyDescent="0.3">
      <c r="A134">
        <v>1.7661762430238801</v>
      </c>
      <c r="B134">
        <v>3.7581699346405202</v>
      </c>
      <c r="C134">
        <v>0.70212867113065403</v>
      </c>
      <c r="D134">
        <v>3.0392156862745101</v>
      </c>
    </row>
    <row r="135" spans="1:4" x14ac:dyDescent="0.3">
      <c r="A135">
        <v>2.6832945424157901</v>
      </c>
      <c r="B135">
        <v>3.8503401360544198</v>
      </c>
      <c r="C135">
        <v>-0.72559548003608498</v>
      </c>
      <c r="D135">
        <v>2.8469387755101998</v>
      </c>
    </row>
    <row r="136" spans="1:4" x14ac:dyDescent="0.3">
      <c r="A136">
        <v>0.648396839595345</v>
      </c>
      <c r="B136">
        <v>3.6458333333333299</v>
      </c>
      <c r="C136">
        <v>-0.80728384645055895</v>
      </c>
      <c r="D136">
        <v>2.8359375</v>
      </c>
    </row>
    <row r="137" spans="1:4" x14ac:dyDescent="0.3">
      <c r="A137">
        <v>1.7318184267126699</v>
      </c>
      <c r="B137">
        <v>3.7547169811320802</v>
      </c>
      <c r="C137">
        <v>0.410938313556583</v>
      </c>
      <c r="D137">
        <v>3</v>
      </c>
    </row>
    <row r="138" spans="1:4" x14ac:dyDescent="0.3">
      <c r="A138">
        <v>-1.0549946645719299</v>
      </c>
      <c r="B138">
        <v>3.7044025157232698</v>
      </c>
      <c r="C138">
        <v>-1.64708091414645</v>
      </c>
      <c r="D138">
        <v>2.7358490566037701</v>
      </c>
    </row>
    <row r="139" spans="1:4" x14ac:dyDescent="0.3">
      <c r="A139">
        <v>-1.0477738597702499</v>
      </c>
      <c r="B139">
        <v>3.7051282051282102</v>
      </c>
      <c r="C139">
        <v>0.59992392421629703</v>
      </c>
      <c r="D139">
        <v>3.0384615384615401</v>
      </c>
    </row>
    <row r="140" spans="1:4" x14ac:dyDescent="0.3">
      <c r="A140">
        <v>-0.95665418013013104</v>
      </c>
      <c r="B140">
        <v>3.71428571428571</v>
      </c>
      <c r="C140">
        <v>1.37509825523079</v>
      </c>
      <c r="D140">
        <v>3.1428571428571401</v>
      </c>
    </row>
    <row r="141" spans="1:4" x14ac:dyDescent="0.3">
      <c r="A141">
        <v>-2.5841308930068601</v>
      </c>
      <c r="B141">
        <v>3.5507246376811601</v>
      </c>
      <c r="C141">
        <v>-1.2998740357757299</v>
      </c>
      <c r="D141">
        <v>2.7826086956521698</v>
      </c>
    </row>
    <row r="142" spans="1:4" x14ac:dyDescent="0.3">
      <c r="A142">
        <v>0.67800846212733601</v>
      </c>
      <c r="B142">
        <v>3.83928571428571</v>
      </c>
      <c r="C142">
        <v>-1.4812590377174399</v>
      </c>
      <c r="D142">
        <v>2.7410714285714302</v>
      </c>
    </row>
    <row r="143" spans="1:4" x14ac:dyDescent="0.3">
      <c r="A143">
        <v>-1.0395974990890899</v>
      </c>
      <c r="B143">
        <v>3.6666666666666701</v>
      </c>
      <c r="C143">
        <v>-0.94177690203334197</v>
      </c>
      <c r="D143">
        <v>2.81372549019608</v>
      </c>
    </row>
    <row r="144" spans="1:4" x14ac:dyDescent="0.3">
      <c r="A144">
        <v>1.5535029113241801</v>
      </c>
      <c r="B144">
        <v>3.9272727272727299</v>
      </c>
      <c r="C144">
        <v>-1.11119674644007</v>
      </c>
      <c r="D144">
        <v>2.7909090909090901</v>
      </c>
    </row>
    <row r="145" spans="1:4" x14ac:dyDescent="0.3">
      <c r="A145">
        <v>-0.15512914204891001</v>
      </c>
      <c r="B145">
        <v>3.75555555555556</v>
      </c>
      <c r="C145">
        <v>-0.67242582127732897</v>
      </c>
      <c r="D145">
        <v>2.85</v>
      </c>
    </row>
    <row r="146" spans="1:4" x14ac:dyDescent="0.3">
      <c r="A146">
        <v>-1.2425630413595401</v>
      </c>
      <c r="B146">
        <v>2.8571428571428599</v>
      </c>
      <c r="C146">
        <v>9.8692329140786503E-2</v>
      </c>
      <c r="D146">
        <v>2.7802197802197801</v>
      </c>
    </row>
    <row r="147" spans="1:4" x14ac:dyDescent="0.3">
      <c r="A147">
        <v>-2.32200827012801</v>
      </c>
      <c r="B147">
        <v>2.7166666666666699</v>
      </c>
      <c r="C147">
        <v>-1.1922730973600399</v>
      </c>
      <c r="D147">
        <v>2.5812499999999998</v>
      </c>
    </row>
    <row r="148" spans="1:4" x14ac:dyDescent="0.3">
      <c r="A148">
        <v>-1.8257379001221601</v>
      </c>
      <c r="B148">
        <v>2.78125</v>
      </c>
      <c r="C148">
        <v>-1.11116998806658</v>
      </c>
      <c r="D148">
        <v>2.59375</v>
      </c>
    </row>
    <row r="149" spans="1:4" x14ac:dyDescent="0.3">
      <c r="A149">
        <v>-0.814725558249212</v>
      </c>
      <c r="B149">
        <v>2.91282051282051</v>
      </c>
      <c r="C149">
        <v>7.7302498118335797E-2</v>
      </c>
      <c r="D149">
        <v>2.7769230769230799</v>
      </c>
    </row>
    <row r="150" spans="1:4" x14ac:dyDescent="0.3">
      <c r="A150">
        <v>0.54976395861077598</v>
      </c>
      <c r="B150">
        <v>2.8877192982456101</v>
      </c>
      <c r="C150">
        <v>0.71815741026374802</v>
      </c>
      <c r="D150">
        <v>2.7052631578947399</v>
      </c>
    </row>
    <row r="151" spans="1:4" x14ac:dyDescent="0.3">
      <c r="A151">
        <v>1.4386864854747901</v>
      </c>
      <c r="B151">
        <v>3.00340136054422</v>
      </c>
      <c r="C151">
        <v>0.346354971526389</v>
      </c>
      <c r="D151">
        <v>2.6479591836734699</v>
      </c>
    </row>
    <row r="152" spans="1:4" x14ac:dyDescent="0.3">
      <c r="A152">
        <v>0.236827291771953</v>
      </c>
      <c r="B152">
        <v>2.84699453551913</v>
      </c>
      <c r="C152">
        <v>1.0881947199650499</v>
      </c>
      <c r="D152">
        <v>2.7622950819672099</v>
      </c>
    </row>
    <row r="153" spans="1:4" x14ac:dyDescent="0.3">
      <c r="A153">
        <v>0.64413115969847701</v>
      </c>
      <c r="B153">
        <v>2.9</v>
      </c>
      <c r="C153">
        <v>-0.55957227649986796</v>
      </c>
      <c r="D153">
        <v>2.5083333333333302</v>
      </c>
    </row>
    <row r="154" spans="1:4" x14ac:dyDescent="0.3">
      <c r="A154">
        <v>2.1972591026961998</v>
      </c>
      <c r="B154">
        <v>3.2352941176470602</v>
      </c>
      <c r="C154">
        <v>2.0003920194492699</v>
      </c>
      <c r="D154">
        <v>3.0686274509803901</v>
      </c>
    </row>
    <row r="155" spans="1:4" x14ac:dyDescent="0.3">
      <c r="A155">
        <v>0.38921524992349699</v>
      </c>
      <c r="B155">
        <v>3</v>
      </c>
      <c r="C155">
        <v>0.13225848030582599</v>
      </c>
      <c r="D155">
        <v>2.78070175438596</v>
      </c>
    </row>
    <row r="156" spans="1:4" x14ac:dyDescent="0.3">
      <c r="A156">
        <v>-0.65135165492746605</v>
      </c>
      <c r="B156">
        <v>2.8645833333333299</v>
      </c>
      <c r="C156">
        <v>-1.5876254382638</v>
      </c>
      <c r="D156">
        <v>2.515625</v>
      </c>
    </row>
    <row r="157" spans="1:4" x14ac:dyDescent="0.3">
      <c r="A157">
        <v>-0.437041349461884</v>
      </c>
      <c r="B157">
        <v>2.89247311827957</v>
      </c>
      <c r="C157">
        <v>-0.79948635198462104</v>
      </c>
      <c r="D157">
        <v>2.6370967741935498</v>
      </c>
    </row>
    <row r="158" spans="1:4" x14ac:dyDescent="0.3">
      <c r="A158">
        <v>0.68868821424078897</v>
      </c>
      <c r="B158">
        <v>2.9466666666666699</v>
      </c>
      <c r="C158">
        <v>2.1436550301519901</v>
      </c>
      <c r="D158">
        <v>2.98</v>
      </c>
    </row>
    <row r="159" spans="1:4" x14ac:dyDescent="0.3">
      <c r="A159">
        <v>1.01666359592516</v>
      </c>
      <c r="B159">
        <v>3.02564102564103</v>
      </c>
      <c r="C159">
        <v>1.69798406836593</v>
      </c>
      <c r="D159">
        <v>2.8461538461538498</v>
      </c>
    </row>
    <row r="160" spans="1:4" x14ac:dyDescent="0.3">
      <c r="A160">
        <v>1.91695021034802</v>
      </c>
      <c r="B160">
        <v>3.24242424242424</v>
      </c>
      <c r="C160">
        <v>2.3616007042542599</v>
      </c>
      <c r="D160">
        <v>3.0454545454545499</v>
      </c>
    </row>
    <row r="161" spans="1:4" x14ac:dyDescent="0.3">
      <c r="A161">
        <v>-0.15112753582979799</v>
      </c>
      <c r="B161">
        <v>2.74444444444444</v>
      </c>
      <c r="C161">
        <v>1.1003410161624001</v>
      </c>
      <c r="D161">
        <v>2.6666666666666701</v>
      </c>
    </row>
    <row r="162" spans="1:4" x14ac:dyDescent="0.3">
      <c r="A162">
        <v>-0.55736821507876999</v>
      </c>
      <c r="B162">
        <v>2.5641025641025599</v>
      </c>
      <c r="C162">
        <v>-0.47073719148035598</v>
      </c>
      <c r="D162">
        <v>2.3076923076923102</v>
      </c>
    </row>
    <row r="163" spans="1:4" x14ac:dyDescent="0.3">
      <c r="A163">
        <v>1.9814706075975901</v>
      </c>
      <c r="B163">
        <v>3.1754385964912299</v>
      </c>
      <c r="C163">
        <v>1.4839600093356899</v>
      </c>
      <c r="D163">
        <v>2.8947368421052602</v>
      </c>
    </row>
    <row r="164" spans="1:4" x14ac:dyDescent="0.3">
      <c r="A164">
        <v>1.5989634339824399</v>
      </c>
      <c r="B164">
        <v>3.0833333333333299</v>
      </c>
      <c r="C164">
        <v>1.4182417413772199</v>
      </c>
      <c r="D164">
        <v>2.875</v>
      </c>
    </row>
    <row r="165" spans="1:4" x14ac:dyDescent="0.3">
      <c r="A165">
        <v>1.2528855149973099</v>
      </c>
      <c r="B165">
        <v>3</v>
      </c>
      <c r="C165">
        <v>1.0575214705829501</v>
      </c>
      <c r="D165">
        <v>2.7666666666666702</v>
      </c>
    </row>
    <row r="166" spans="1:4" x14ac:dyDescent="0.3">
      <c r="A166">
        <v>2.2151637034128502</v>
      </c>
      <c r="B166">
        <v>2.7166666666666699</v>
      </c>
      <c r="C166">
        <v>-0.78634485322665704</v>
      </c>
      <c r="D166">
        <v>2.2250000000000001</v>
      </c>
    </row>
    <row r="167" spans="1:4" x14ac:dyDescent="0.3">
      <c r="A167">
        <v>1.4884000735440699</v>
      </c>
      <c r="B167">
        <v>2.5416666666666701</v>
      </c>
      <c r="C167">
        <v>0.12932968032803299</v>
      </c>
      <c r="D167">
        <v>2.5</v>
      </c>
    </row>
    <row r="168" spans="1:4" x14ac:dyDescent="0.3">
      <c r="A168">
        <v>2.3850565000055499</v>
      </c>
      <c r="B168">
        <v>2.75757575757576</v>
      </c>
      <c r="C168">
        <v>5.3654099042522101E-2</v>
      </c>
      <c r="D168">
        <v>2.4772727272727302</v>
      </c>
    </row>
    <row r="169" spans="1:4" x14ac:dyDescent="0.3">
      <c r="A169">
        <v>1.8344779925292101</v>
      </c>
      <c r="B169">
        <v>2.625</v>
      </c>
      <c r="C169">
        <v>-0.91120956234774997</v>
      </c>
      <c r="D169">
        <v>2.1875</v>
      </c>
    </row>
    <row r="170" spans="1:4" x14ac:dyDescent="0.3">
      <c r="A170">
        <v>-2.6387343513358799</v>
      </c>
      <c r="B170">
        <v>2.86</v>
      </c>
      <c r="C170">
        <v>-2.1982561629211301</v>
      </c>
      <c r="D170">
        <v>2.4500000000000002</v>
      </c>
    </row>
    <row r="171" spans="1:4" x14ac:dyDescent="0.3">
      <c r="A171">
        <v>-1.10757924390735</v>
      </c>
      <c r="B171">
        <v>3.1111111111111098</v>
      </c>
      <c r="C171">
        <v>0.83890531566260296</v>
      </c>
      <c r="D171">
        <v>3</v>
      </c>
    </row>
    <row r="172" spans="1:4" x14ac:dyDescent="0.3">
      <c r="A172">
        <v>-0.53935154203549696</v>
      </c>
      <c r="B172">
        <v>3.2043010752688201</v>
      </c>
      <c r="C172">
        <v>0.571706358602451</v>
      </c>
      <c r="D172">
        <v>2.95161290322581</v>
      </c>
    </row>
    <row r="173" spans="1:4" x14ac:dyDescent="0.3">
      <c r="A173">
        <v>-0.90831387334142899</v>
      </c>
      <c r="B173">
        <v>3.1437908496731999</v>
      </c>
      <c r="C173">
        <v>-0.51455345375973804</v>
      </c>
      <c r="D173">
        <v>2.7549019607843102</v>
      </c>
    </row>
    <row r="174" spans="1:4" x14ac:dyDescent="0.3">
      <c r="A174">
        <v>-0.446330914934642</v>
      </c>
      <c r="B174">
        <v>3.1960784313725501</v>
      </c>
      <c r="C174">
        <v>-0.557020035328467</v>
      </c>
      <c r="D174">
        <v>2.7647058823529398</v>
      </c>
    </row>
    <row r="175" spans="1:4" x14ac:dyDescent="0.3">
      <c r="A175">
        <v>-1.64192313833016</v>
      </c>
      <c r="B175">
        <v>3</v>
      </c>
      <c r="C175">
        <v>-1.7426499173424399</v>
      </c>
      <c r="D175">
        <v>2.5499999999999998</v>
      </c>
    </row>
    <row r="176" spans="1:4" x14ac:dyDescent="0.3">
      <c r="A176">
        <v>-1.9408211941790501</v>
      </c>
      <c r="B176">
        <v>2.9509803921568598</v>
      </c>
      <c r="C176">
        <v>-1.3690952969818699</v>
      </c>
      <c r="D176">
        <v>2.6176470588235299</v>
      </c>
    </row>
    <row r="177" spans="1:4" x14ac:dyDescent="0.3">
      <c r="A177">
        <v>-0.19777358428135999</v>
      </c>
      <c r="B177">
        <v>3.2368421052631602</v>
      </c>
      <c r="C177">
        <v>-0.27493073391202</v>
      </c>
      <c r="D177">
        <v>2.8157894736842102</v>
      </c>
    </row>
    <row r="178" spans="1:4" x14ac:dyDescent="0.3">
      <c r="A178">
        <v>1.43476840725306</v>
      </c>
      <c r="B178">
        <v>3.4404761904761898</v>
      </c>
      <c r="C178">
        <v>3.1166617771529199E-2</v>
      </c>
      <c r="D178">
        <v>2.84821428571429</v>
      </c>
    </row>
    <row r="179" spans="1:4" x14ac:dyDescent="0.3">
      <c r="A179">
        <v>0.719871542073377</v>
      </c>
      <c r="B179">
        <v>3.32323232323232</v>
      </c>
      <c r="C179">
        <v>0.86934429854950601</v>
      </c>
      <c r="D179">
        <v>3</v>
      </c>
    </row>
    <row r="180" spans="1:4" x14ac:dyDescent="0.3">
      <c r="A180">
        <v>-0.701717966465214</v>
      </c>
      <c r="B180">
        <v>3.0900900900900901</v>
      </c>
      <c r="C180">
        <v>-1.36934966600853</v>
      </c>
      <c r="D180">
        <v>2.5945945945945899</v>
      </c>
    </row>
    <row r="181" spans="1:4" x14ac:dyDescent="0.3">
      <c r="A181">
        <v>0.47350708391914598</v>
      </c>
      <c r="B181">
        <v>3.2828282828282802</v>
      </c>
      <c r="C181">
        <v>0.116329055925443</v>
      </c>
      <c r="D181">
        <v>2.8636363636363602</v>
      </c>
    </row>
    <row r="182" spans="1:4" x14ac:dyDescent="0.3">
      <c r="A182">
        <v>-1.43321152853393</v>
      </c>
      <c r="B182">
        <v>2.8585858585858599</v>
      </c>
      <c r="C182">
        <v>-1.9605800570888301</v>
      </c>
      <c r="D182">
        <v>2.3030303030303001</v>
      </c>
    </row>
    <row r="183" spans="1:4" x14ac:dyDescent="0.3">
      <c r="A183">
        <v>-0.51697564692958797</v>
      </c>
      <c r="B183">
        <v>2.9821428571428599</v>
      </c>
      <c r="C183">
        <v>-1.6813079927677801</v>
      </c>
      <c r="D183">
        <v>2.3660714285714302</v>
      </c>
    </row>
    <row r="184" spans="1:4" x14ac:dyDescent="0.3">
      <c r="A184">
        <v>-0.907443380864286</v>
      </c>
      <c r="B184">
        <v>2.9294871794871802</v>
      </c>
      <c r="C184">
        <v>-1.00281240962528</v>
      </c>
      <c r="D184">
        <v>2.5192307692307701</v>
      </c>
    </row>
    <row r="185" spans="1:4" x14ac:dyDescent="0.3">
      <c r="A185">
        <v>0.51977208607750602</v>
      </c>
      <c r="B185">
        <v>3.1219512195121899</v>
      </c>
      <c r="C185">
        <v>-1.3041021468623499</v>
      </c>
      <c r="D185">
        <v>2.4512195121951201</v>
      </c>
    </row>
    <row r="186" spans="1:4" x14ac:dyDescent="0.3">
      <c r="A186">
        <v>-0.85125268792632802</v>
      </c>
      <c r="B186">
        <v>3.0815602836879399</v>
      </c>
      <c r="C186">
        <v>-1.0196628759436499</v>
      </c>
      <c r="D186">
        <v>2.5372340425531901</v>
      </c>
    </row>
    <row r="187" spans="1:4" x14ac:dyDescent="0.3">
      <c r="A187">
        <v>-0.17848695710774701</v>
      </c>
      <c r="B187">
        <v>3.1722846441947601</v>
      </c>
      <c r="C187">
        <v>0.28376053347353603</v>
      </c>
      <c r="D187">
        <v>2.8314606741573001</v>
      </c>
    </row>
    <row r="188" spans="1:4" x14ac:dyDescent="0.3">
      <c r="A188">
        <v>-0.82303251587832005</v>
      </c>
      <c r="B188">
        <v>3.0853658536585402</v>
      </c>
      <c r="C188">
        <v>-0.26619537899112899</v>
      </c>
      <c r="D188">
        <v>2.7073170731707301</v>
      </c>
    </row>
    <row r="189" spans="1:4" x14ac:dyDescent="0.3">
      <c r="A189">
        <v>-0.68562160139309802</v>
      </c>
      <c r="B189">
        <v>3.1038961038960999</v>
      </c>
      <c r="C189">
        <v>-0.60928518814761201</v>
      </c>
      <c r="D189">
        <v>2.6298701298701301</v>
      </c>
    </row>
    <row r="190" spans="1:4" x14ac:dyDescent="0.3">
      <c r="A190">
        <v>0.94890086183258704</v>
      </c>
      <c r="B190">
        <v>3.2716049382715999</v>
      </c>
      <c r="C190">
        <v>0.82928533148822603</v>
      </c>
      <c r="D190">
        <v>2.92592592592593</v>
      </c>
    </row>
    <row r="191" spans="1:4" x14ac:dyDescent="0.3">
      <c r="A191">
        <v>-0.65321151508465403</v>
      </c>
      <c r="B191">
        <v>3.0555555555555598</v>
      </c>
      <c r="C191">
        <v>-0.66203015552521105</v>
      </c>
      <c r="D191">
        <v>2.58928571428571</v>
      </c>
    </row>
    <row r="192" spans="1:4" x14ac:dyDescent="0.3">
      <c r="A192">
        <v>0.95448313492288905</v>
      </c>
      <c r="B192">
        <v>3.2723577235772399</v>
      </c>
      <c r="C192">
        <v>1.10340896981222</v>
      </c>
      <c r="D192">
        <v>2.98780487804878</v>
      </c>
    </row>
    <row r="193" spans="1:4" x14ac:dyDescent="0.3">
      <c r="A193">
        <v>0.99033895639345404</v>
      </c>
      <c r="B193">
        <v>3.2771929824561399</v>
      </c>
      <c r="C193">
        <v>0.69111775043517898</v>
      </c>
      <c r="D193">
        <v>2.8947368421052602</v>
      </c>
    </row>
    <row r="194" spans="1:4" x14ac:dyDescent="0.3">
      <c r="A194">
        <v>2.1055051473978699</v>
      </c>
      <c r="B194">
        <v>3.6296296296296302</v>
      </c>
      <c r="C194">
        <v>0.39657673127142101</v>
      </c>
      <c r="D194">
        <v>2.9166666666666701</v>
      </c>
    </row>
    <row r="195" spans="1:4" x14ac:dyDescent="0.3">
      <c r="A195">
        <v>4.00231033841012E-2</v>
      </c>
      <c r="B195">
        <v>3.3188405797101499</v>
      </c>
      <c r="C195">
        <v>-2.61190108510162</v>
      </c>
      <c r="D195">
        <v>2.5072463768115898</v>
      </c>
    </row>
    <row r="196" spans="1:4" x14ac:dyDescent="0.3">
      <c r="A196">
        <v>1.6310077429424901</v>
      </c>
      <c r="B196">
        <v>3.5582329317269101</v>
      </c>
      <c r="C196">
        <v>-0.23052361322258699</v>
      </c>
      <c r="D196">
        <v>2.8313253012048198</v>
      </c>
    </row>
    <row r="197" spans="1:4" x14ac:dyDescent="0.3">
      <c r="A197">
        <v>1.39244438940091</v>
      </c>
      <c r="B197">
        <v>3.5223367697594501</v>
      </c>
      <c r="C197">
        <v>-0.58191276926410396</v>
      </c>
      <c r="D197">
        <v>2.78350515463918</v>
      </c>
    </row>
    <row r="198" spans="1:4" x14ac:dyDescent="0.3">
      <c r="A198">
        <v>-0.84731243402575995</v>
      </c>
      <c r="B198">
        <v>3.3165266106442601</v>
      </c>
      <c r="C198">
        <v>-0.90928101564222896</v>
      </c>
      <c r="D198">
        <v>2.75210084033613</v>
      </c>
    </row>
    <row r="199" spans="1:4" x14ac:dyDescent="0.3">
      <c r="A199">
        <v>-0.77741444105712798</v>
      </c>
      <c r="B199">
        <v>3.32704402515723</v>
      </c>
      <c r="C199">
        <v>-1.7565832487000499</v>
      </c>
      <c r="D199">
        <v>2.63679245283019</v>
      </c>
    </row>
    <row r="200" spans="1:4" x14ac:dyDescent="0.3">
      <c r="A200">
        <v>1.6688054218255099</v>
      </c>
      <c r="B200">
        <v>3.6951219512195101</v>
      </c>
      <c r="C200">
        <v>0.28503655399237399</v>
      </c>
      <c r="D200">
        <v>2.9146341463414598</v>
      </c>
    </row>
    <row r="201" spans="1:4" x14ac:dyDescent="0.3">
      <c r="A201">
        <v>1.06269412961656</v>
      </c>
      <c r="B201">
        <v>3.6039215686274502</v>
      </c>
      <c r="C201">
        <v>9.1054078621706794E-2</v>
      </c>
      <c r="D201">
        <v>2.8882352941176501</v>
      </c>
    </row>
    <row r="202" spans="1:4" x14ac:dyDescent="0.3">
      <c r="A202">
        <v>1.8165927336022999E-2</v>
      </c>
      <c r="B202">
        <v>3.6007326007325999</v>
      </c>
      <c r="C202">
        <v>-0.77748717118717803</v>
      </c>
      <c r="D202">
        <v>2.7527472527472501</v>
      </c>
    </row>
    <row r="203" spans="1:4" x14ac:dyDescent="0.3">
      <c r="A203">
        <v>0.50670701511726202</v>
      </c>
      <c r="B203">
        <v>3.6742424242424199</v>
      </c>
      <c r="C203">
        <v>1.16461315143884</v>
      </c>
      <c r="D203">
        <v>3.0170454545454501</v>
      </c>
    </row>
    <row r="204" spans="1:4" x14ac:dyDescent="0.3">
      <c r="A204">
        <v>0.98202578810548702</v>
      </c>
      <c r="B204">
        <v>3.7457627118644101</v>
      </c>
      <c r="C204">
        <v>-1.9269655632126199E-2</v>
      </c>
      <c r="D204">
        <v>2.85593220338983</v>
      </c>
    </row>
    <row r="205" spans="1:4" x14ac:dyDescent="0.3">
      <c r="A205">
        <v>9.7119646031045795E-2</v>
      </c>
      <c r="B205">
        <v>3.6126126126126099</v>
      </c>
      <c r="C205">
        <v>-0.64872557631708705</v>
      </c>
      <c r="D205">
        <v>2.7702702702702702</v>
      </c>
    </row>
    <row r="206" spans="1:4" x14ac:dyDescent="0.3">
      <c r="A206">
        <v>2.92868858501933E-2</v>
      </c>
      <c r="B206">
        <v>3.0833333333333299</v>
      </c>
      <c r="C206">
        <v>-2.35273156903822</v>
      </c>
      <c r="D206">
        <v>2.1041666666666701</v>
      </c>
    </row>
    <row r="207" spans="1:4" x14ac:dyDescent="0.3">
      <c r="A207">
        <v>0.74968794061353505</v>
      </c>
      <c r="B207">
        <v>3.1818181818181799</v>
      </c>
      <c r="C207">
        <v>0.107167970278278</v>
      </c>
      <c r="D207">
        <v>2.4318181818181799</v>
      </c>
    </row>
    <row r="208" spans="1:4" x14ac:dyDescent="0.3">
      <c r="A208">
        <v>-0.10322835833704599</v>
      </c>
      <c r="B208">
        <v>3.0652173913043499</v>
      </c>
      <c r="C208">
        <v>-0.19699653671938999</v>
      </c>
      <c r="D208">
        <v>2.39130434782609</v>
      </c>
    </row>
    <row r="209" spans="1:4" x14ac:dyDescent="0.3">
      <c r="A209">
        <v>-1.4144318271370699</v>
      </c>
      <c r="B209">
        <v>2.8859649122806998</v>
      </c>
      <c r="C209">
        <v>-0.46758190687263601</v>
      </c>
      <c r="D209">
        <v>2.3552631578947398</v>
      </c>
    </row>
    <row r="210" spans="1:4" x14ac:dyDescent="0.3">
      <c r="A210">
        <v>-2.1382507972901199</v>
      </c>
      <c r="B210">
        <v>2.7674418604651199</v>
      </c>
      <c r="C210">
        <v>0.60974813878512502</v>
      </c>
      <c r="D210">
        <v>2.5116279069767402</v>
      </c>
    </row>
    <row r="211" spans="1:4" x14ac:dyDescent="0.3">
      <c r="A211">
        <v>-2.0024407439881502</v>
      </c>
      <c r="B211">
        <v>2.7860082304526701</v>
      </c>
      <c r="C211">
        <v>-1.3776397421226401</v>
      </c>
      <c r="D211">
        <v>2.2469135802469098</v>
      </c>
    </row>
    <row r="212" spans="1:4" x14ac:dyDescent="0.3">
      <c r="A212">
        <v>-1.7092712161072601</v>
      </c>
      <c r="B212">
        <v>2.8260869565217401</v>
      </c>
      <c r="C212">
        <v>3.2818977469072898E-2</v>
      </c>
      <c r="D212">
        <v>2.4347826086956501</v>
      </c>
    </row>
    <row r="213" spans="1:4" x14ac:dyDescent="0.3">
      <c r="A213">
        <v>-0.24206243246616799</v>
      </c>
      <c r="B213">
        <v>3.0266666666666699</v>
      </c>
      <c r="C213">
        <v>-0.15324067705535399</v>
      </c>
      <c r="D213">
        <v>2.41</v>
      </c>
    </row>
    <row r="214" spans="1:4" x14ac:dyDescent="0.3">
      <c r="A214">
        <v>-0.71677299232748704</v>
      </c>
      <c r="B214">
        <v>2.9083333333333301</v>
      </c>
      <c r="C214">
        <v>-1.41511576182536</v>
      </c>
      <c r="D214">
        <v>2.2250000000000001</v>
      </c>
    </row>
    <row r="215" spans="1:4" x14ac:dyDescent="0.3">
      <c r="A215">
        <v>-0.52200790416351595</v>
      </c>
      <c r="B215">
        <v>2.9349593495935</v>
      </c>
      <c r="C215">
        <v>-0.1745190281382</v>
      </c>
      <c r="D215">
        <v>2.3902439024390199</v>
      </c>
    </row>
    <row r="216" spans="1:4" x14ac:dyDescent="0.3">
      <c r="A216">
        <v>-0.387605125766395</v>
      </c>
      <c r="B216">
        <v>2.95333333333333</v>
      </c>
      <c r="C216">
        <v>-1.37757741047393</v>
      </c>
      <c r="D216">
        <v>2.23</v>
      </c>
    </row>
    <row r="217" spans="1:4" x14ac:dyDescent="0.3">
      <c r="A217">
        <v>0.96269779555447299</v>
      </c>
      <c r="B217">
        <v>3.1379310344827598</v>
      </c>
      <c r="C217">
        <v>1.1672639259705799</v>
      </c>
      <c r="D217">
        <v>2.5689655172413799</v>
      </c>
    </row>
    <row r="218" spans="1:4" x14ac:dyDescent="0.3">
      <c r="A218">
        <v>1.7131747933353101</v>
      </c>
      <c r="B218">
        <v>2.9565217391304301</v>
      </c>
      <c r="C218">
        <v>3.5720737991637401</v>
      </c>
      <c r="D218">
        <v>2.6739130434782599</v>
      </c>
    </row>
    <row r="219" spans="1:4" x14ac:dyDescent="0.3">
      <c r="A219">
        <v>-1.0855568946060401</v>
      </c>
      <c r="B219">
        <v>2.4629629629629601</v>
      </c>
      <c r="C219">
        <v>0.56634246211363704</v>
      </c>
      <c r="D219">
        <v>2.1111111111111098</v>
      </c>
    </row>
    <row r="220" spans="1:4" x14ac:dyDescent="0.3">
      <c r="A220">
        <v>0.44758193216509201</v>
      </c>
      <c r="B220">
        <v>2.7333333333333298</v>
      </c>
      <c r="C220">
        <v>2.9993078276400298</v>
      </c>
      <c r="D220">
        <v>2.56666666666667</v>
      </c>
    </row>
    <row r="221" spans="1:4" x14ac:dyDescent="0.3">
      <c r="A221">
        <v>1.1896491268579701</v>
      </c>
      <c r="B221">
        <v>2.8641975308642</v>
      </c>
      <c r="C221">
        <v>2.3465610222549</v>
      </c>
      <c r="D221">
        <v>2.4444444444444402</v>
      </c>
    </row>
    <row r="222" spans="1:4" x14ac:dyDescent="0.3">
      <c r="A222">
        <v>1.1037561949499599</v>
      </c>
      <c r="B222">
        <v>2.5392156862745101</v>
      </c>
      <c r="C222">
        <v>2.03971507466099</v>
      </c>
      <c r="D222">
        <v>2.3970588235294099</v>
      </c>
    </row>
    <row r="223" spans="1:4" x14ac:dyDescent="0.3">
      <c r="A223">
        <v>2.58253715840286</v>
      </c>
      <c r="B223">
        <v>2.8</v>
      </c>
      <c r="C223">
        <v>2.6963015671366199</v>
      </c>
      <c r="D223">
        <v>2.52</v>
      </c>
    </row>
    <row r="224" spans="1:4" x14ac:dyDescent="0.3">
      <c r="A224">
        <v>2.9433880155133698</v>
      </c>
      <c r="B224">
        <v>2.8636363636363602</v>
      </c>
      <c r="C224">
        <v>2.5894884535281499</v>
      </c>
      <c r="D224">
        <v>2.5</v>
      </c>
    </row>
    <row r="225" spans="1:4" x14ac:dyDescent="0.3">
      <c r="A225">
        <v>0.34133421594094698</v>
      </c>
      <c r="B225">
        <v>2.4047619047619002</v>
      </c>
      <c r="C225">
        <v>1.0635868305499201</v>
      </c>
      <c r="D225">
        <v>2.21428571428571</v>
      </c>
    </row>
    <row r="226" spans="1:4" x14ac:dyDescent="0.3">
      <c r="A226">
        <v>0.570277558992345</v>
      </c>
      <c r="B226">
        <v>2.875</v>
      </c>
      <c r="C226">
        <v>3.1496003056169899</v>
      </c>
      <c r="D226">
        <v>2.5625</v>
      </c>
    </row>
    <row r="227" spans="1:4" x14ac:dyDescent="0.3">
      <c r="A227">
        <v>0.198993939006186</v>
      </c>
      <c r="B227">
        <v>2.8095238095238102</v>
      </c>
      <c r="C227">
        <v>3.3244431999165802</v>
      </c>
      <c r="D227">
        <v>2.59523809523809</v>
      </c>
    </row>
    <row r="228" spans="1:4" x14ac:dyDescent="0.3">
      <c r="A228">
        <v>-0.61107941369089303</v>
      </c>
      <c r="B228">
        <v>2.6666666666666701</v>
      </c>
      <c r="C228">
        <v>2.05285851410139</v>
      </c>
      <c r="D228">
        <v>2.3571428571428599</v>
      </c>
    </row>
    <row r="229" spans="1:4" x14ac:dyDescent="0.3">
      <c r="A229">
        <v>-0.71608892237384503</v>
      </c>
      <c r="B229">
        <v>2.6481481481481501</v>
      </c>
      <c r="C229">
        <v>4.2993247923748896</v>
      </c>
      <c r="D229">
        <v>2.7777777777777799</v>
      </c>
    </row>
    <row r="230" spans="1:4" x14ac:dyDescent="0.3">
      <c r="A230">
        <v>-1.8205648264463901</v>
      </c>
      <c r="B230">
        <v>3.5277777777777799</v>
      </c>
      <c r="C230">
        <v>-1.22186278403619</v>
      </c>
      <c r="D230">
        <v>3.0416666666666701</v>
      </c>
    </row>
    <row r="231" spans="1:4" x14ac:dyDescent="0.3">
      <c r="A231">
        <v>-0.28295115642172802</v>
      </c>
      <c r="B231">
        <v>3.8333333333333299</v>
      </c>
      <c r="C231">
        <v>-0.396603287214085</v>
      </c>
      <c r="D231">
        <v>3.1875</v>
      </c>
    </row>
    <row r="232" spans="1:4" x14ac:dyDescent="0.3">
      <c r="A232">
        <v>-1.3612776263091499</v>
      </c>
      <c r="B232">
        <v>3.61904761904762</v>
      </c>
      <c r="C232">
        <v>-1.8618599448370099</v>
      </c>
      <c r="D232">
        <v>2.9285714285714302</v>
      </c>
    </row>
    <row r="233" spans="1:4" x14ac:dyDescent="0.3">
      <c r="A233">
        <v>0.55574720904626496</v>
      </c>
      <c r="B233">
        <v>4</v>
      </c>
      <c r="C233">
        <v>0.563392453987141</v>
      </c>
      <c r="D233">
        <v>3.3571428571428599</v>
      </c>
    </row>
    <row r="234" spans="1:4" x14ac:dyDescent="0.3">
      <c r="A234">
        <v>-2.7607251830078998</v>
      </c>
      <c r="B234">
        <v>3.3125</v>
      </c>
      <c r="C234">
        <v>-2.6153040685308402</v>
      </c>
      <c r="D234">
        <v>2.8125</v>
      </c>
    </row>
    <row r="235" spans="1:4" x14ac:dyDescent="0.3">
      <c r="A235">
        <v>-0.66786213214100199</v>
      </c>
      <c r="B235">
        <v>3.7283950617284001</v>
      </c>
      <c r="C235">
        <v>0.43684613400171102</v>
      </c>
      <c r="D235">
        <v>3.3518518518518499</v>
      </c>
    </row>
    <row r="236" spans="1:4" x14ac:dyDescent="0.3">
      <c r="A236">
        <v>-1.5376234000337401</v>
      </c>
      <c r="B236">
        <v>3.5555555555555598</v>
      </c>
      <c r="C236">
        <v>-2.1631364232790801E-2</v>
      </c>
      <c r="D236">
        <v>3.2708333333333299</v>
      </c>
    </row>
    <row r="237" spans="1:4" x14ac:dyDescent="0.3">
      <c r="A237">
        <v>-0.259606843130126</v>
      </c>
      <c r="B237">
        <v>3.8095238095238102</v>
      </c>
      <c r="C237">
        <v>0.66889188821019996</v>
      </c>
      <c r="D237">
        <v>3.3928571428571401</v>
      </c>
    </row>
    <row r="238" spans="1:4" x14ac:dyDescent="0.3">
      <c r="A238">
        <v>-0.268108001992794</v>
      </c>
      <c r="B238">
        <v>3.7301587301587298</v>
      </c>
      <c r="C238">
        <v>-0.75353100691715102</v>
      </c>
      <c r="D238">
        <v>3.11904761904762</v>
      </c>
    </row>
    <row r="239" spans="1:4" x14ac:dyDescent="0.3">
      <c r="A239">
        <v>0.90340717516884805</v>
      </c>
      <c r="B239">
        <v>3.9629629629629601</v>
      </c>
      <c r="C239">
        <v>-1.24816628319913E-2</v>
      </c>
      <c r="D239">
        <v>3.25</v>
      </c>
    </row>
    <row r="240" spans="1:4" x14ac:dyDescent="0.3">
      <c r="A240">
        <v>-0.58761214121869998</v>
      </c>
      <c r="B240">
        <v>3.6666666666666701</v>
      </c>
      <c r="C240">
        <v>-0.214586029400675</v>
      </c>
      <c r="D240">
        <v>3.21428571428571</v>
      </c>
    </row>
    <row r="241" spans="1:4" x14ac:dyDescent="0.3">
      <c r="A241">
        <v>0.59277815092144104</v>
      </c>
      <c r="B241">
        <v>3.9012345679012301</v>
      </c>
      <c r="C241">
        <v>-0.16967394794096599</v>
      </c>
      <c r="D241">
        <v>3.2222222222222201</v>
      </c>
    </row>
    <row r="242" spans="1:4" x14ac:dyDescent="0.3">
      <c r="A242">
        <v>-0.95049038334080704</v>
      </c>
      <c r="B242">
        <v>3.8555555555555601</v>
      </c>
      <c r="C242">
        <v>-3.0903275912117598</v>
      </c>
      <c r="D242">
        <v>3.15</v>
      </c>
    </row>
    <row r="243" spans="1:4" x14ac:dyDescent="0.3">
      <c r="A243">
        <v>0.54893770223287397</v>
      </c>
      <c r="B243">
        <v>4.0333333333333297</v>
      </c>
      <c r="C243">
        <v>-1.0881995519246499</v>
      </c>
      <c r="D243">
        <v>3.4750000000000001</v>
      </c>
    </row>
    <row r="244" spans="1:4" x14ac:dyDescent="0.3">
      <c r="A244">
        <v>-1.60649017077929</v>
      </c>
      <c r="B244">
        <v>3.7777777777777799</v>
      </c>
      <c r="C244">
        <v>-1.6186779213084099</v>
      </c>
      <c r="D244">
        <v>3.3888888888888902</v>
      </c>
    </row>
    <row r="245" spans="1:4" x14ac:dyDescent="0.3">
      <c r="A245">
        <v>-0.25009963284256997</v>
      </c>
      <c r="B245">
        <v>3.9385964912280702</v>
      </c>
      <c r="C245">
        <v>-1.2584209641717301</v>
      </c>
      <c r="D245">
        <v>3.4473684210526301</v>
      </c>
    </row>
    <row r="246" spans="1:4" x14ac:dyDescent="0.3">
      <c r="A246">
        <v>-1.04054046903355</v>
      </c>
      <c r="B246">
        <v>3.8992248062015502</v>
      </c>
      <c r="C246">
        <v>-1.4633674752592201</v>
      </c>
      <c r="D246">
        <v>3.32558139534884</v>
      </c>
    </row>
    <row r="247" spans="1:4" x14ac:dyDescent="0.3">
      <c r="A247">
        <v>0.39786438049934297</v>
      </c>
      <c r="B247">
        <v>4.0697674418604599</v>
      </c>
      <c r="C247">
        <v>-1.3201024992816199</v>
      </c>
      <c r="D247">
        <v>3.3488372093023302</v>
      </c>
    </row>
    <row r="248" spans="1:4" x14ac:dyDescent="0.3">
      <c r="A248">
        <v>4.37116713340528E-2</v>
      </c>
      <c r="B248">
        <v>4.0277777777777803</v>
      </c>
      <c r="C248">
        <v>0.637852172412393</v>
      </c>
      <c r="D248">
        <v>3.6666666666666701</v>
      </c>
    </row>
    <row r="249" spans="1:4" x14ac:dyDescent="0.3">
      <c r="A249">
        <v>-1.98676386121364</v>
      </c>
      <c r="B249">
        <v>3.7870370370370399</v>
      </c>
      <c r="C249">
        <v>-2.3567837837862702</v>
      </c>
      <c r="D249">
        <v>3.1805555555555598</v>
      </c>
    </row>
    <row r="250" spans="1:4" x14ac:dyDescent="0.3">
      <c r="A250">
        <v>-1.3687419031496699</v>
      </c>
      <c r="B250">
        <v>3.88095238095238</v>
      </c>
      <c r="C250">
        <v>-2.0367014926026301</v>
      </c>
      <c r="D250">
        <v>3.2976190476190501</v>
      </c>
    </row>
    <row r="251" spans="1:4" x14ac:dyDescent="0.3">
      <c r="A251">
        <v>-1.27157274437833</v>
      </c>
      <c r="B251">
        <v>3.89247311827957</v>
      </c>
      <c r="C251">
        <v>-2.8765401478630799</v>
      </c>
      <c r="D251">
        <v>3.1612903225806499</v>
      </c>
    </row>
    <row r="252" spans="1:4" x14ac:dyDescent="0.3">
      <c r="A252">
        <v>0.99845584558475597</v>
      </c>
      <c r="B252">
        <v>4.16161616161616</v>
      </c>
      <c r="C252">
        <v>-0.22991927932654799</v>
      </c>
      <c r="D252">
        <v>3.5909090909090899</v>
      </c>
    </row>
    <row r="253" spans="1:4" x14ac:dyDescent="0.3">
      <c r="A253">
        <v>-1.6723013681484999</v>
      </c>
      <c r="B253">
        <v>3.8449612403100799</v>
      </c>
      <c r="C253">
        <v>-1.7211774383662199</v>
      </c>
      <c r="D253">
        <v>3.3488372093023302</v>
      </c>
    </row>
    <row r="254" spans="1:4" x14ac:dyDescent="0.3">
      <c r="A254">
        <v>-0.98774517648128901</v>
      </c>
      <c r="B254">
        <v>2.75757575757576</v>
      </c>
      <c r="C254">
        <v>-0.54541841935570701</v>
      </c>
      <c r="D254">
        <v>2.4090909090909101</v>
      </c>
    </row>
    <row r="255" spans="1:4" x14ac:dyDescent="0.3">
      <c r="A255">
        <v>0.87899672541731599</v>
      </c>
      <c r="B255">
        <v>3.3508771929824599</v>
      </c>
      <c r="C255">
        <v>1.66557114994155</v>
      </c>
      <c r="D255">
        <v>3</v>
      </c>
    </row>
    <row r="256" spans="1:4" x14ac:dyDescent="0.3">
      <c r="A256">
        <v>-0.30566640463372202</v>
      </c>
      <c r="B256">
        <v>2.97435897435897</v>
      </c>
      <c r="C256">
        <v>0.65819720416705696</v>
      </c>
      <c r="D256">
        <v>2.7307692307692299</v>
      </c>
    </row>
    <row r="257" spans="1:4" x14ac:dyDescent="0.3">
      <c r="A257">
        <v>-1.3393274466473399</v>
      </c>
      <c r="B257">
        <v>2.6458333333333299</v>
      </c>
      <c r="C257">
        <v>-0.43912084390872402</v>
      </c>
      <c r="D257">
        <v>2.4375</v>
      </c>
    </row>
    <row r="258" spans="1:4" x14ac:dyDescent="0.3">
      <c r="A258">
        <v>1.5890142186767</v>
      </c>
      <c r="B258">
        <v>3.7222222222222201</v>
      </c>
      <c r="C258">
        <v>2.3040707045518101</v>
      </c>
      <c r="D258">
        <v>3.2916666666666701</v>
      </c>
    </row>
    <row r="259" spans="1:4" x14ac:dyDescent="0.3">
      <c r="A259">
        <v>-1.2601926080249</v>
      </c>
      <c r="B259">
        <v>2.81666666666667</v>
      </c>
      <c r="C259">
        <v>-0.65808839790412499</v>
      </c>
      <c r="D259">
        <v>2.5</v>
      </c>
    </row>
    <row r="260" spans="1:4" x14ac:dyDescent="0.3">
      <c r="A260">
        <v>-2.1355270318959501</v>
      </c>
      <c r="B260">
        <v>2.5384615384615401</v>
      </c>
      <c r="C260">
        <v>-0.65808839790412499</v>
      </c>
      <c r="D260">
        <v>2.5</v>
      </c>
    </row>
    <row r="261" spans="1:4" x14ac:dyDescent="0.3">
      <c r="A261">
        <v>-0.38370567010004603</v>
      </c>
      <c r="B261">
        <v>3.0952380952380998</v>
      </c>
      <c r="C261">
        <v>0.41096150373411</v>
      </c>
      <c r="D261">
        <v>2.78571428571429</v>
      </c>
    </row>
    <row r="262" spans="1:4" x14ac:dyDescent="0.3">
      <c r="A262">
        <v>0.90008227133788998</v>
      </c>
      <c r="B262">
        <v>2.9555555555555602</v>
      </c>
      <c r="C262">
        <v>-0.11463456168576899</v>
      </c>
      <c r="D262">
        <v>2.6333333333333302</v>
      </c>
    </row>
    <row r="263" spans="1:4" x14ac:dyDescent="0.3">
      <c r="A263">
        <v>0.51552674871559001</v>
      </c>
      <c r="B263">
        <v>2.8333333333333299</v>
      </c>
      <c r="C263">
        <v>1.2573128120832999</v>
      </c>
      <c r="D263">
        <v>3</v>
      </c>
    </row>
    <row r="264" spans="1:4" x14ac:dyDescent="0.3">
      <c r="A264">
        <v>0.81518040270699199</v>
      </c>
      <c r="B264">
        <v>2.9285714285714302</v>
      </c>
      <c r="C264">
        <v>-0.212630802669277</v>
      </c>
      <c r="D264">
        <v>2.6071428571428599</v>
      </c>
    </row>
    <row r="265" spans="1:4" x14ac:dyDescent="0.3">
      <c r="A265">
        <v>1.1447994220975399</v>
      </c>
      <c r="B265">
        <v>3.0333333333333301</v>
      </c>
      <c r="C265">
        <v>-5.2273317423541001E-2</v>
      </c>
      <c r="D265">
        <v>2.65</v>
      </c>
    </row>
    <row r="266" spans="1:4" x14ac:dyDescent="0.3">
      <c r="A266">
        <v>-0.22711605535780699</v>
      </c>
      <c r="B266">
        <v>3.4722222222222201</v>
      </c>
      <c r="C266">
        <v>-0.396925635729176</v>
      </c>
      <c r="D266">
        <v>2.9583333333333299</v>
      </c>
    </row>
    <row r="267" spans="1:4" x14ac:dyDescent="0.3">
      <c r="A267">
        <v>-0.11983590659702099</v>
      </c>
      <c r="B267">
        <v>3.5925925925925899</v>
      </c>
      <c r="C267">
        <v>-0.41183951719797601</v>
      </c>
      <c r="D267">
        <v>2.9444444444444402</v>
      </c>
    </row>
    <row r="268" spans="1:4" x14ac:dyDescent="0.3">
      <c r="A268">
        <v>0.200825636951698</v>
      </c>
      <c r="B268">
        <v>3.9523809523809499</v>
      </c>
      <c r="C268">
        <v>-0.42888395316231998</v>
      </c>
      <c r="D268">
        <v>2.9285714285714302</v>
      </c>
    </row>
    <row r="269" spans="1:4" x14ac:dyDescent="0.3">
      <c r="A269">
        <v>-0.76224721160243203</v>
      </c>
      <c r="B269">
        <v>2.87179487179487</v>
      </c>
      <c r="C269">
        <v>-0.97168368310373898</v>
      </c>
      <c r="D269">
        <v>2.4230769230769198</v>
      </c>
    </row>
    <row r="270" spans="1:4" x14ac:dyDescent="0.3">
      <c r="A270">
        <v>-1.84361296127062</v>
      </c>
      <c r="B270">
        <v>0</v>
      </c>
      <c r="C270">
        <v>-2.8497077977334602</v>
      </c>
      <c r="D270">
        <v>0</v>
      </c>
    </row>
    <row r="271" spans="1:4" x14ac:dyDescent="0.3">
      <c r="A271">
        <v>1.33518036970279</v>
      </c>
      <c r="B271">
        <v>3.56666666666667</v>
      </c>
      <c r="C271">
        <v>0.47907054610293498</v>
      </c>
      <c r="D271">
        <v>3.1</v>
      </c>
    </row>
    <row r="272" spans="1:4" x14ac:dyDescent="0.3">
      <c r="A272">
        <v>1.6471180330226201</v>
      </c>
      <c r="B272">
        <v>3.9166666666666701</v>
      </c>
      <c r="C272">
        <v>-3.09842001300604E-2</v>
      </c>
      <c r="D272">
        <v>2.625</v>
      </c>
    </row>
    <row r="273" spans="1:4" x14ac:dyDescent="0.3">
      <c r="A273">
        <v>1.1272219274895801</v>
      </c>
      <c r="B273">
        <v>3.3333333333333299</v>
      </c>
      <c r="C273">
        <v>0.69383043925367005</v>
      </c>
      <c r="D273">
        <v>3.3</v>
      </c>
    </row>
    <row r="274" spans="1:4" x14ac:dyDescent="0.3">
      <c r="A274">
        <v>-0.32977269889591398</v>
      </c>
      <c r="B274">
        <v>4.06666666666667</v>
      </c>
      <c r="C274">
        <v>-0.32312593627036601</v>
      </c>
      <c r="D274">
        <v>3.15</v>
      </c>
    </row>
    <row r="275" spans="1:4" x14ac:dyDescent="0.3">
      <c r="A275">
        <v>-0.32552864905482698</v>
      </c>
      <c r="B275">
        <v>4.0714285714285703</v>
      </c>
      <c r="C275">
        <v>-0.48419585613341698</v>
      </c>
      <c r="D275">
        <v>3</v>
      </c>
    </row>
    <row r="276" spans="1:4" x14ac:dyDescent="0.3">
      <c r="A276">
        <v>-0.79112588162102704</v>
      </c>
      <c r="B276">
        <v>3.5490196078431402</v>
      </c>
      <c r="C276">
        <v>-0.19995482108097401</v>
      </c>
      <c r="D276">
        <v>3.2647058823529398</v>
      </c>
    </row>
    <row r="277" spans="1:4" x14ac:dyDescent="0.3">
      <c r="A277">
        <v>-0.32317084358755799</v>
      </c>
      <c r="B277">
        <v>4.07407407407407</v>
      </c>
      <c r="C277">
        <v>0.231670454369033</v>
      </c>
      <c r="D277">
        <v>3.6666666666666701</v>
      </c>
    </row>
    <row r="278" spans="1:4" x14ac:dyDescent="0.3">
      <c r="A278">
        <v>-0.81578658374783197</v>
      </c>
      <c r="B278">
        <v>3.6363636363636398</v>
      </c>
      <c r="C278">
        <v>-1.06033840297037</v>
      </c>
      <c r="D278">
        <v>3.3181818181818201</v>
      </c>
    </row>
    <row r="279" spans="1:4" x14ac:dyDescent="0.3">
      <c r="A279">
        <v>-1.3672924919290499</v>
      </c>
      <c r="B279">
        <v>3.5416666666666701</v>
      </c>
      <c r="C279">
        <v>-1.91145199186486</v>
      </c>
      <c r="D279">
        <v>3.1875</v>
      </c>
    </row>
    <row r="280" spans="1:4" x14ac:dyDescent="0.3">
      <c r="A280">
        <v>0.45267700506897901</v>
      </c>
      <c r="B280">
        <v>3.8541666666666701</v>
      </c>
      <c r="C280">
        <v>0.123819633752401</v>
      </c>
      <c r="D280">
        <v>3.5</v>
      </c>
    </row>
    <row r="281" spans="1:4" x14ac:dyDescent="0.3">
      <c r="A281">
        <v>-0.52165009938451201</v>
      </c>
      <c r="B281">
        <v>3.68686868686869</v>
      </c>
      <c r="C281">
        <v>-1.06033840297037</v>
      </c>
      <c r="D281">
        <v>3.3181818181818201</v>
      </c>
    </row>
    <row r="282" spans="1:4" x14ac:dyDescent="0.3">
      <c r="A282">
        <v>-0.43035144745520498</v>
      </c>
      <c r="B282">
        <v>3.78125</v>
      </c>
      <c r="C282">
        <v>1.6941381725563001</v>
      </c>
      <c r="D282">
        <v>3.421875</v>
      </c>
    </row>
    <row r="283" spans="1:4" x14ac:dyDescent="0.3">
      <c r="A283">
        <v>0.26842696435515101</v>
      </c>
      <c r="B283">
        <v>3.9012345679012301</v>
      </c>
      <c r="C283">
        <v>3.1678255903643602</v>
      </c>
      <c r="D283">
        <v>3.6481481481481501</v>
      </c>
    </row>
    <row r="284" spans="1:4" x14ac:dyDescent="0.3">
      <c r="A284">
        <v>-1.4859337557140599</v>
      </c>
      <c r="B284">
        <v>3.6</v>
      </c>
      <c r="C284">
        <v>1.5516691587631</v>
      </c>
      <c r="D284">
        <v>3.4</v>
      </c>
    </row>
    <row r="285" spans="1:4" x14ac:dyDescent="0.3">
      <c r="A285">
        <v>-0.612348397155008</v>
      </c>
      <c r="B285">
        <v>3.75</v>
      </c>
      <c r="C285">
        <v>2.2029560789606202</v>
      </c>
      <c r="D285">
        <v>3.5</v>
      </c>
    </row>
    <row r="286" spans="1:4" x14ac:dyDescent="0.3">
      <c r="A286">
        <v>-2.0365150845081499</v>
      </c>
      <c r="B286">
        <v>3.5353535353535399</v>
      </c>
      <c r="C286">
        <v>0.76273606749203404</v>
      </c>
      <c r="D286">
        <v>3.2727272727272698</v>
      </c>
    </row>
    <row r="287" spans="1:4" x14ac:dyDescent="0.3">
      <c r="A287">
        <v>-1.7129649517084999</v>
      </c>
      <c r="B287">
        <v>3.5909090909090899</v>
      </c>
      <c r="C287">
        <v>1.2067953312630699</v>
      </c>
      <c r="D287">
        <v>3.3409090909090899</v>
      </c>
    </row>
    <row r="288" spans="1:4" x14ac:dyDescent="0.3">
      <c r="A288">
        <v>1.3754681341063499</v>
      </c>
      <c r="B288">
        <v>4.1212121212121202</v>
      </c>
      <c r="C288">
        <v>2.9830323863472299</v>
      </c>
      <c r="D288">
        <v>3.6136363636363602</v>
      </c>
    </row>
    <row r="289" spans="1:4" x14ac:dyDescent="0.3">
      <c r="A289">
        <v>-1.2717602251635201</v>
      </c>
      <c r="B289">
        <v>3.6666666666666701</v>
      </c>
      <c r="C289">
        <v>7.1977212737086099E-2</v>
      </c>
      <c r="D289">
        <v>3.1666666666666701</v>
      </c>
    </row>
    <row r="290" spans="1:4" x14ac:dyDescent="0.3">
      <c r="A290">
        <v>1.65800863721139</v>
      </c>
      <c r="B290">
        <v>2.6969696969696999</v>
      </c>
      <c r="C290">
        <v>-0.72315679817285194</v>
      </c>
      <c r="D290">
        <v>2.1818181818181799</v>
      </c>
    </row>
    <row r="291" spans="1:4" x14ac:dyDescent="0.3">
      <c r="A291">
        <v>3.2227382413291599</v>
      </c>
      <c r="B291">
        <v>3.1052631578947398</v>
      </c>
      <c r="C291">
        <v>1.4033514739983399</v>
      </c>
      <c r="D291">
        <v>3.0263157894736801</v>
      </c>
    </row>
    <row r="292" spans="1:4" x14ac:dyDescent="0.3">
      <c r="A292">
        <v>3.4580589044484298</v>
      </c>
      <c r="B292">
        <v>3.1666666666666701</v>
      </c>
      <c r="C292">
        <v>0.70756760590833201</v>
      </c>
      <c r="D292">
        <v>2.75</v>
      </c>
    </row>
    <row r="293" spans="1:4" x14ac:dyDescent="0.3">
      <c r="A293">
        <v>1.1160580191185201</v>
      </c>
      <c r="B293">
        <v>2.5555555555555598</v>
      </c>
      <c r="C293">
        <v>-1.46077471316582</v>
      </c>
      <c r="D293">
        <v>1.8888888888888899</v>
      </c>
    </row>
    <row r="294" spans="1:4" x14ac:dyDescent="0.3">
      <c r="A294">
        <v>2.2706920807442401</v>
      </c>
      <c r="B294">
        <v>3.2962962962962998</v>
      </c>
      <c r="C294">
        <v>1.5837293879427601</v>
      </c>
      <c r="D294">
        <v>3.2777777777777799</v>
      </c>
    </row>
    <row r="295" spans="1:4" x14ac:dyDescent="0.3">
      <c r="A295">
        <v>0.99323705238247595</v>
      </c>
      <c r="B295">
        <v>2.9629629629629601</v>
      </c>
      <c r="C295">
        <v>-0.51466640470964697</v>
      </c>
      <c r="D295">
        <v>2.4444444444444402</v>
      </c>
    </row>
    <row r="296" spans="1:4" x14ac:dyDescent="0.3">
      <c r="A296">
        <v>1.4900251189676099</v>
      </c>
      <c r="B296">
        <v>3.0925925925925899</v>
      </c>
      <c r="C296">
        <v>0.39463843877306098</v>
      </c>
      <c r="D296">
        <v>2.8055555555555598</v>
      </c>
    </row>
    <row r="297" spans="1:4" x14ac:dyDescent="0.3">
      <c r="A297">
        <v>2.2160999855151098</v>
      </c>
      <c r="B297">
        <v>3.2820512820512802</v>
      </c>
      <c r="C297">
        <v>0.49686797738945998</v>
      </c>
      <c r="D297">
        <v>2.8461538461538498</v>
      </c>
    </row>
    <row r="298" spans="1:4" x14ac:dyDescent="0.3">
      <c r="A298">
        <v>1.97398658222915</v>
      </c>
      <c r="B298">
        <v>3.2745098039215699</v>
      </c>
      <c r="C298">
        <v>1.22507211774967</v>
      </c>
      <c r="D298">
        <v>3.1176470588235299</v>
      </c>
    </row>
    <row r="299" spans="1:4" x14ac:dyDescent="0.3">
      <c r="A299">
        <v>-0.56839940558887703</v>
      </c>
      <c r="B299">
        <v>2.6111111111111098</v>
      </c>
      <c r="C299">
        <v>-0.225289680113022</v>
      </c>
      <c r="D299">
        <v>2.5416666666666701</v>
      </c>
    </row>
    <row r="300" spans="1:4" x14ac:dyDescent="0.3">
      <c r="A300">
        <v>1.3477831369537701</v>
      </c>
      <c r="B300">
        <v>3.1111111111111098</v>
      </c>
      <c r="C300">
        <v>0.78893495300230798</v>
      </c>
      <c r="D300">
        <v>2.9444444444444402</v>
      </c>
    </row>
    <row r="301" spans="1:4" x14ac:dyDescent="0.3">
      <c r="A301">
        <v>0.64822443094613802</v>
      </c>
      <c r="B301">
        <v>2.9285714285714302</v>
      </c>
      <c r="C301">
        <v>-6.0415724976045602E-2</v>
      </c>
      <c r="D301">
        <v>2.6071428571428599</v>
      </c>
    </row>
    <row r="302" spans="1:4" x14ac:dyDescent="0.3">
      <c r="A302">
        <v>0.41262882157896602</v>
      </c>
      <c r="B302">
        <v>3.4</v>
      </c>
      <c r="C302">
        <v>1.49546236879276</v>
      </c>
      <c r="D302">
        <v>3.5333333333333301</v>
      </c>
    </row>
    <row r="303" spans="1:4" x14ac:dyDescent="0.3">
      <c r="A303">
        <v>0.61795167455394795</v>
      </c>
      <c r="B303">
        <v>3.7777777777777799</v>
      </c>
      <c r="C303">
        <v>1.3494139780140599</v>
      </c>
      <c r="D303">
        <v>3.2777777777777799</v>
      </c>
    </row>
    <row r="304" spans="1:4" x14ac:dyDescent="0.3">
      <c r="A304">
        <v>0.28581176532971198</v>
      </c>
      <c r="B304">
        <v>3.1666666666666701</v>
      </c>
      <c r="C304">
        <v>1.33353915292942</v>
      </c>
      <c r="D304">
        <v>3.25</v>
      </c>
    </row>
    <row r="305" spans="1:4" x14ac:dyDescent="0.3">
      <c r="A305">
        <v>-1.4352768551958801</v>
      </c>
      <c r="B305">
        <v>0</v>
      </c>
      <c r="C305">
        <v>-0.523815381973609</v>
      </c>
      <c r="D305">
        <v>0</v>
      </c>
    </row>
    <row r="306" spans="1:4" x14ac:dyDescent="0.3">
      <c r="A306">
        <v>1.7412886323071199</v>
      </c>
      <c r="B306">
        <v>3.125</v>
      </c>
      <c r="C306">
        <v>1.8787952229041101</v>
      </c>
      <c r="D306">
        <v>2.625</v>
      </c>
    </row>
    <row r="307" spans="1:4" x14ac:dyDescent="0.3">
      <c r="A307">
        <v>1.8027560830401801</v>
      </c>
      <c r="B307">
        <v>3.2380952380952399</v>
      </c>
      <c r="C307">
        <v>2.0931053615467601</v>
      </c>
      <c r="D307">
        <v>3</v>
      </c>
    </row>
    <row r="308" spans="1:4" x14ac:dyDescent="0.3">
      <c r="A308">
        <v>2.2168525932418199</v>
      </c>
      <c r="B308">
        <v>4</v>
      </c>
      <c r="C308">
        <v>2.6645990645938502</v>
      </c>
      <c r="D308">
        <v>4</v>
      </c>
    </row>
    <row r="309" spans="1:4" x14ac:dyDescent="0.3">
      <c r="A309">
        <v>4.2845914683185701E-2</v>
      </c>
      <c r="B309">
        <v>0</v>
      </c>
      <c r="C309">
        <v>0.37862425240550401</v>
      </c>
      <c r="D309">
        <v>0</v>
      </c>
    </row>
    <row r="310" spans="1:4" x14ac:dyDescent="0.3">
      <c r="A310">
        <v>-0.17036579112852401</v>
      </c>
      <c r="B310">
        <v>0</v>
      </c>
      <c r="C310">
        <v>0.41860178684038302</v>
      </c>
      <c r="D310">
        <v>0</v>
      </c>
    </row>
    <row r="311" spans="1:4" x14ac:dyDescent="0.3">
      <c r="A311">
        <v>-0.17036579112852401</v>
      </c>
      <c r="B311">
        <v>0</v>
      </c>
      <c r="C311">
        <v>0.41860178684038302</v>
      </c>
      <c r="D311">
        <v>0</v>
      </c>
    </row>
    <row r="312" spans="1:4" x14ac:dyDescent="0.3">
      <c r="A312">
        <v>2.0036408874301102</v>
      </c>
      <c r="B312">
        <v>4</v>
      </c>
      <c r="C312">
        <v>2.5140786980130301</v>
      </c>
      <c r="D312">
        <v>3.6666666666666701</v>
      </c>
    </row>
    <row r="313" spans="1:4" x14ac:dyDescent="0.3">
      <c r="A313">
        <v>-0.17036579112852401</v>
      </c>
      <c r="B313">
        <v>0</v>
      </c>
      <c r="C313">
        <v>0.41860178684038302</v>
      </c>
      <c r="D313">
        <v>0</v>
      </c>
    </row>
    <row r="314" spans="1:4" x14ac:dyDescent="0.3">
      <c r="A314">
        <v>0.80242611324326096</v>
      </c>
      <c r="B314">
        <v>4.0999999999999996</v>
      </c>
      <c r="C314">
        <v>0.45228870195279303</v>
      </c>
      <c r="D314">
        <v>3.55</v>
      </c>
    </row>
    <row r="315" spans="1:4" x14ac:dyDescent="0.3">
      <c r="A315">
        <v>-1.06346210032999</v>
      </c>
      <c r="B315">
        <v>3.4444444444444402</v>
      </c>
      <c r="C315">
        <v>-2.7297797410438598</v>
      </c>
      <c r="D315">
        <v>2.5</v>
      </c>
    </row>
    <row r="316" spans="1:4" x14ac:dyDescent="0.3">
      <c r="A316">
        <v>-0.312363031306859</v>
      </c>
      <c r="B316">
        <v>3.7083333333333299</v>
      </c>
      <c r="C316">
        <v>-7.8056038546649303E-2</v>
      </c>
      <c r="D316">
        <v>3.375</v>
      </c>
    </row>
    <row r="317" spans="1:4" x14ac:dyDescent="0.3">
      <c r="A317">
        <v>-0.60345884274644601</v>
      </c>
      <c r="B317">
        <v>3.60606060606061</v>
      </c>
      <c r="C317">
        <v>-0.93900529260418697</v>
      </c>
      <c r="D317">
        <v>3.0909090909090899</v>
      </c>
    </row>
    <row r="318" spans="1:4" x14ac:dyDescent="0.3">
      <c r="A318">
        <v>-1.1265157040687801</v>
      </c>
      <c r="B318">
        <v>3.5833333333333299</v>
      </c>
      <c r="C318">
        <v>-1.0882609738394999</v>
      </c>
      <c r="D318">
        <v>3.25</v>
      </c>
    </row>
    <row r="319" spans="1:4" x14ac:dyDescent="0.3">
      <c r="A319">
        <v>0.53380855377183001</v>
      </c>
      <c r="B319">
        <v>4.1666666666666696</v>
      </c>
      <c r="C319">
        <v>0.17446459877821799</v>
      </c>
      <c r="D319">
        <v>3.6666666666666701</v>
      </c>
    </row>
    <row r="320" spans="1:4" x14ac:dyDescent="0.3">
      <c r="A320">
        <v>-1.6272484167508601</v>
      </c>
      <c r="B320">
        <v>3.4074074074074101</v>
      </c>
      <c r="C320">
        <v>-2.0142597270925</v>
      </c>
      <c r="D320">
        <v>2.9444444444444402</v>
      </c>
    </row>
    <row r="321" spans="1:4" x14ac:dyDescent="0.3">
      <c r="A321">
        <v>-0.61825317615838804</v>
      </c>
      <c r="B321">
        <v>3.7619047619047601</v>
      </c>
      <c r="C321">
        <v>-0.98002735332941104</v>
      </c>
      <c r="D321">
        <v>3.28571428571429</v>
      </c>
    </row>
    <row r="322" spans="1:4" x14ac:dyDescent="0.3">
      <c r="A322">
        <v>-2.7237374110268999</v>
      </c>
      <c r="B322">
        <v>3.0833333333333299</v>
      </c>
      <c r="C322">
        <v>-1.3465209187132401</v>
      </c>
      <c r="D322">
        <v>3</v>
      </c>
    </row>
    <row r="323" spans="1:4" x14ac:dyDescent="0.3">
      <c r="A323">
        <v>-0.87366180943308103</v>
      </c>
      <c r="B323">
        <v>3.7333333333333298</v>
      </c>
      <c r="C323">
        <v>-0.13430436900022999</v>
      </c>
      <c r="D323">
        <v>3.4</v>
      </c>
    </row>
    <row r="324" spans="1:4" x14ac:dyDescent="0.3">
      <c r="A324">
        <v>0.83410028434582795</v>
      </c>
      <c r="B324">
        <v>4.3333333333333304</v>
      </c>
      <c r="C324">
        <v>0.168749768428022</v>
      </c>
      <c r="D324">
        <v>3.5</v>
      </c>
    </row>
    <row r="325" spans="1:4" x14ac:dyDescent="0.3">
      <c r="A325">
        <v>-1.37966539277498</v>
      </c>
      <c r="B325">
        <v>3.5555555555555598</v>
      </c>
      <c r="C325">
        <v>-1.5990660332367901</v>
      </c>
      <c r="D325">
        <v>2.9166666666666701</v>
      </c>
    </row>
    <row r="326" spans="1:4" x14ac:dyDescent="0.3">
      <c r="A326">
        <v>0.74175439881465899</v>
      </c>
      <c r="B326">
        <v>3.9629629629629601</v>
      </c>
      <c r="C326">
        <v>2.3193987234184199</v>
      </c>
      <c r="D326">
        <v>3.5</v>
      </c>
    </row>
    <row r="327" spans="1:4" x14ac:dyDescent="0.3">
      <c r="A327">
        <v>-7.4944084808028194E-2</v>
      </c>
      <c r="B327">
        <v>3.7222222222222201</v>
      </c>
      <c r="C327">
        <v>0.42573266875874199</v>
      </c>
      <c r="D327">
        <v>2.75</v>
      </c>
    </row>
    <row r="328" spans="1:4" x14ac:dyDescent="0.3">
      <c r="A328">
        <v>0.41507500536558301</v>
      </c>
      <c r="B328">
        <v>3.8666666666666698</v>
      </c>
      <c r="C328">
        <v>2.3193987234184199</v>
      </c>
      <c r="D328">
        <v>3.5</v>
      </c>
    </row>
    <row r="329" spans="1:4" x14ac:dyDescent="0.3">
      <c r="A329">
        <v>-1.0549822651552501</v>
      </c>
      <c r="B329">
        <v>3.43333333333333</v>
      </c>
      <c r="C329">
        <v>2.06690991613047</v>
      </c>
      <c r="D329">
        <v>3.4</v>
      </c>
    </row>
    <row r="330" spans="1:4" x14ac:dyDescent="0.3">
      <c r="A330">
        <v>1.7424226705758401</v>
      </c>
      <c r="B330">
        <v>3.8222222222222202</v>
      </c>
      <c r="C330">
        <v>-0.32007553654127702</v>
      </c>
      <c r="D330">
        <v>3.1</v>
      </c>
    </row>
    <row r="331" spans="1:4" x14ac:dyDescent="0.3">
      <c r="A331">
        <v>-0.32730831169592101</v>
      </c>
      <c r="B331">
        <v>3.2121212121212102</v>
      </c>
      <c r="C331">
        <v>-0.22826142480020201</v>
      </c>
      <c r="D331">
        <v>3.1363636363636398</v>
      </c>
    </row>
    <row r="332" spans="1:4" x14ac:dyDescent="0.3">
      <c r="A332">
        <v>1.2147098042350299</v>
      </c>
      <c r="B332">
        <v>3.6666666666666701</v>
      </c>
      <c r="C332">
        <v>-0.67776801353254801</v>
      </c>
      <c r="D332">
        <v>2.9583333333333299</v>
      </c>
    </row>
    <row r="333" spans="1:4" x14ac:dyDescent="0.3">
      <c r="A333">
        <v>8.3896519218998003E-2</v>
      </c>
      <c r="B333">
        <v>3.3333333333333299</v>
      </c>
      <c r="C333">
        <v>-0.32007553654127702</v>
      </c>
      <c r="D333">
        <v>3.1</v>
      </c>
    </row>
    <row r="334" spans="1:4" x14ac:dyDescent="0.3">
      <c r="A334">
        <v>-1.83821290185773</v>
      </c>
      <c r="B334">
        <v>3.3888888888888902</v>
      </c>
      <c r="C334">
        <v>-1.1592224799286099</v>
      </c>
      <c r="D334">
        <v>2.75</v>
      </c>
    </row>
    <row r="335" spans="1:4" x14ac:dyDescent="0.3">
      <c r="A335">
        <v>-1.46127514018573</v>
      </c>
      <c r="B335">
        <v>3.5</v>
      </c>
      <c r="C335">
        <v>0.94485091413769695</v>
      </c>
      <c r="D335">
        <v>3.5833333333333299</v>
      </c>
    </row>
    <row r="336" spans="1:4" x14ac:dyDescent="0.3">
      <c r="A336">
        <v>1.04266856234977</v>
      </c>
      <c r="B336">
        <v>4.2380952380952399</v>
      </c>
      <c r="C336">
        <v>2.3575859072965102</v>
      </c>
      <c r="D336">
        <v>4.1428571428571397</v>
      </c>
    </row>
    <row r="337" spans="1:4" x14ac:dyDescent="0.3">
      <c r="A337">
        <v>-0.89586849767771104</v>
      </c>
      <c r="B337">
        <v>3.6666666666666701</v>
      </c>
      <c r="C337">
        <v>0.59417201512664497</v>
      </c>
      <c r="D337">
        <v>3.4444444444444402</v>
      </c>
    </row>
    <row r="338" spans="1:4" x14ac:dyDescent="0.3">
      <c r="A338">
        <v>-0.209727791557309</v>
      </c>
      <c r="B338">
        <v>4.0370370370370399</v>
      </c>
      <c r="C338">
        <v>-0.49369047416359602</v>
      </c>
      <c r="D338">
        <v>3.0555555555555598</v>
      </c>
    </row>
    <row r="339" spans="1:4" x14ac:dyDescent="0.3">
      <c r="A339">
        <v>1.1220070075398101</v>
      </c>
      <c r="B339">
        <v>4.3076923076923102</v>
      </c>
      <c r="C339">
        <v>7.5345332512056995E-2</v>
      </c>
      <c r="D339">
        <v>3.1923076923076898</v>
      </c>
    </row>
    <row r="340" spans="1:4" x14ac:dyDescent="0.3">
      <c r="A340">
        <v>-0.719992493527153</v>
      </c>
      <c r="B340">
        <v>3.93333333333333</v>
      </c>
      <c r="C340">
        <v>-0.100700120178222</v>
      </c>
      <c r="D340">
        <v>3.15</v>
      </c>
    </row>
    <row r="341" spans="1:4" x14ac:dyDescent="0.3">
      <c r="A341">
        <v>0.29142504073450198</v>
      </c>
      <c r="B341">
        <v>4.1388888888888902</v>
      </c>
      <c r="C341">
        <v>-3.1348881239627403E-2</v>
      </c>
      <c r="D341">
        <v>3.1666666666666701</v>
      </c>
    </row>
    <row r="342" spans="1:4" x14ac:dyDescent="0.3">
      <c r="A342">
        <v>-1.8344160135701599</v>
      </c>
      <c r="B342">
        <v>3.8</v>
      </c>
      <c r="C342">
        <v>-2.4658683571506401</v>
      </c>
      <c r="D342">
        <v>2.7333333333333298</v>
      </c>
    </row>
    <row r="343" spans="1:4" x14ac:dyDescent="0.3">
      <c r="A343">
        <v>-2.9278403749341102</v>
      </c>
      <c r="B343">
        <v>3.5777777777777802</v>
      </c>
      <c r="C343">
        <v>-2.4658683571506401</v>
      </c>
      <c r="D343">
        <v>2.7333333333333298</v>
      </c>
    </row>
    <row r="344" spans="1:4" x14ac:dyDescent="0.3">
      <c r="A344">
        <v>-3.0265817319649502E-2</v>
      </c>
      <c r="B344">
        <v>4.1666666666666696</v>
      </c>
      <c r="C344">
        <v>-0.73208738368575998</v>
      </c>
      <c r="D344">
        <v>3.15</v>
      </c>
    </row>
    <row r="345" spans="1:4" x14ac:dyDescent="0.3">
      <c r="A345">
        <v>-0.85033408834261204</v>
      </c>
      <c r="B345">
        <v>4</v>
      </c>
      <c r="C345">
        <v>-2.8693664746115499</v>
      </c>
      <c r="D345">
        <v>2.6363636363636398</v>
      </c>
    </row>
    <row r="346" spans="1:4" x14ac:dyDescent="0.3">
      <c r="A346">
        <v>1.5905056160944699</v>
      </c>
      <c r="B346">
        <v>4.1458333333333304</v>
      </c>
      <c r="C346">
        <v>0.83356331369203396</v>
      </c>
      <c r="D346">
        <v>3.40625</v>
      </c>
    </row>
    <row r="347" spans="1:4" x14ac:dyDescent="0.3">
      <c r="A347">
        <v>1.9166691329786101</v>
      </c>
      <c r="B347">
        <v>4.2121212121212102</v>
      </c>
      <c r="C347">
        <v>-1.2351526205558301</v>
      </c>
      <c r="D347">
        <v>2.9090909090909101</v>
      </c>
    </row>
    <row r="348" spans="1:4" x14ac:dyDescent="0.3">
      <c r="A348">
        <v>0.98228831508577896</v>
      </c>
      <c r="B348">
        <v>4.0222222222222204</v>
      </c>
      <c r="C348">
        <v>-0.99557561331341304</v>
      </c>
      <c r="D348">
        <v>2.9666666666666699</v>
      </c>
    </row>
    <row r="349" spans="1:4" x14ac:dyDescent="0.3">
      <c r="A349">
        <v>0.1011169179866</v>
      </c>
      <c r="B349">
        <v>3.84313725490196</v>
      </c>
      <c r="C349">
        <v>0.36697225759780799</v>
      </c>
      <c r="D349">
        <v>3.2941176470588198</v>
      </c>
    </row>
    <row r="350" spans="1:4" x14ac:dyDescent="0.3">
      <c r="A350">
        <v>-1.42530851675208</v>
      </c>
      <c r="B350">
        <v>2.9583333333333299</v>
      </c>
      <c r="C350">
        <v>-1.4163366735343901</v>
      </c>
      <c r="D350">
        <v>2.125</v>
      </c>
    </row>
    <row r="351" spans="1:4" x14ac:dyDescent="0.3">
      <c r="A351">
        <v>-1.18180766143604</v>
      </c>
      <c r="B351">
        <v>3.02564102564103</v>
      </c>
      <c r="C351">
        <v>0.43948222257584801</v>
      </c>
      <c r="D351">
        <v>2.6923076923076898</v>
      </c>
    </row>
    <row r="352" spans="1:4" x14ac:dyDescent="0.3">
      <c r="A352">
        <v>-1.27456989203263</v>
      </c>
      <c r="B352">
        <v>3</v>
      </c>
      <c r="C352">
        <v>0.86187199554040395</v>
      </c>
      <c r="D352">
        <v>2.8214285714285698</v>
      </c>
    </row>
    <row r="353" spans="1:4" x14ac:dyDescent="0.3">
      <c r="A353">
        <v>0.209625797512767</v>
      </c>
      <c r="B353">
        <v>3.4102564102564101</v>
      </c>
      <c r="C353">
        <v>1.19439160404442</v>
      </c>
      <c r="D353">
        <v>2.9230769230769198</v>
      </c>
    </row>
    <row r="354" spans="1:4" x14ac:dyDescent="0.3">
      <c r="A354">
        <v>-0.15018323570300299</v>
      </c>
      <c r="B354">
        <v>3.4375</v>
      </c>
      <c r="C354">
        <v>0.68652390833357102</v>
      </c>
      <c r="D354">
        <v>2.90625</v>
      </c>
    </row>
    <row r="355" spans="1:4" x14ac:dyDescent="0.3">
      <c r="A355">
        <v>0.59848526707028504</v>
      </c>
      <c r="B355">
        <v>3.6444444444444399</v>
      </c>
      <c r="C355">
        <v>1.6474606418279401</v>
      </c>
      <c r="D355">
        <v>3.2</v>
      </c>
    </row>
    <row r="356" spans="1:4" x14ac:dyDescent="0.3">
      <c r="A356">
        <v>-1.4649590179782399</v>
      </c>
      <c r="B356">
        <v>3.07407407407407</v>
      </c>
      <c r="C356">
        <v>-0.64243114862672601</v>
      </c>
      <c r="D356">
        <v>2.5</v>
      </c>
    </row>
    <row r="357" spans="1:4" x14ac:dyDescent="0.3">
      <c r="A357">
        <v>-1.6123478954817101</v>
      </c>
      <c r="B357">
        <v>3.0333333333333301</v>
      </c>
      <c r="C357">
        <v>-0.96955854726310597</v>
      </c>
      <c r="D357">
        <v>2.4</v>
      </c>
    </row>
    <row r="358" spans="1:4" x14ac:dyDescent="0.3">
      <c r="A358">
        <v>-9.6588279652769504E-3</v>
      </c>
      <c r="B358">
        <v>3</v>
      </c>
      <c r="C358">
        <v>-0.59786726650621402</v>
      </c>
      <c r="D358">
        <v>2.5</v>
      </c>
    </row>
    <row r="359" spans="1:4" x14ac:dyDescent="0.3">
      <c r="A359">
        <v>2.5744318815110798</v>
      </c>
      <c r="B359">
        <v>3.71428571428571</v>
      </c>
      <c r="C359">
        <v>1.27143215427311</v>
      </c>
      <c r="D359">
        <v>3.0714285714285698</v>
      </c>
    </row>
    <row r="360" spans="1:4" x14ac:dyDescent="0.3">
      <c r="A360">
        <v>1.5407955977205401</v>
      </c>
      <c r="B360">
        <v>3.4285714285714302</v>
      </c>
      <c r="C360">
        <v>0.57044487148086198</v>
      </c>
      <c r="D360">
        <v>2.8571428571428599</v>
      </c>
    </row>
    <row r="361" spans="1:4" x14ac:dyDescent="0.3">
      <c r="A361">
        <v>1.6269319547030801</v>
      </c>
      <c r="B361">
        <v>3.4523809523809499</v>
      </c>
      <c r="C361">
        <v>0.57044487148085998</v>
      </c>
      <c r="D361">
        <v>2.8571428571428599</v>
      </c>
    </row>
    <row r="362" spans="1:4" x14ac:dyDescent="0.3">
      <c r="A362">
        <v>-1.1126072840869801</v>
      </c>
      <c r="B362">
        <v>2.6666666666666701</v>
      </c>
      <c r="C362">
        <v>-1.5270760750544801</v>
      </c>
      <c r="D362">
        <v>2.75</v>
      </c>
    </row>
    <row r="363" spans="1:4" x14ac:dyDescent="0.3">
      <c r="A363">
        <v>1.4197759968696899</v>
      </c>
      <c r="B363">
        <v>3.6666666666666701</v>
      </c>
      <c r="C363">
        <v>-2.74602663192583</v>
      </c>
      <c r="D363">
        <v>2.375</v>
      </c>
    </row>
    <row r="364" spans="1:4" x14ac:dyDescent="0.3">
      <c r="A364">
        <v>1.28963963382065E-2</v>
      </c>
      <c r="B364">
        <v>3.1111111111111098</v>
      </c>
      <c r="C364">
        <v>-2.3397097796353798</v>
      </c>
      <c r="D364">
        <v>2.5</v>
      </c>
    </row>
    <row r="365" spans="1:4" x14ac:dyDescent="0.3">
      <c r="A365">
        <v>1.2509504448059099</v>
      </c>
      <c r="B365">
        <v>3.6</v>
      </c>
      <c r="C365">
        <v>-0.38938888864122401</v>
      </c>
      <c r="D365">
        <v>3.1</v>
      </c>
    </row>
    <row r="366" spans="1:4" x14ac:dyDescent="0.3">
      <c r="A366">
        <v>-2.1497007733248301</v>
      </c>
      <c r="B366">
        <v>2.4444444444444402</v>
      </c>
      <c r="C366">
        <v>-1.0563386243845301</v>
      </c>
      <c r="D366">
        <v>2.6666666666666701</v>
      </c>
    </row>
    <row r="367" spans="1:4" x14ac:dyDescent="0.3">
      <c r="A367">
        <v>-0.10972535255418001</v>
      </c>
      <c r="B367">
        <v>3.25</v>
      </c>
      <c r="C367">
        <v>-2.4107281320193601</v>
      </c>
      <c r="D367">
        <v>2.25</v>
      </c>
    </row>
    <row r="368" spans="1:4" x14ac:dyDescent="0.3">
      <c r="A368">
        <v>0.101306587525543</v>
      </c>
      <c r="B368">
        <v>3.3333333333333299</v>
      </c>
      <c r="C368">
        <v>2.7172981723329201E-2</v>
      </c>
      <c r="D368">
        <v>3</v>
      </c>
    </row>
    <row r="369" spans="1:4" x14ac:dyDescent="0.3">
      <c r="A369">
        <v>0.101306587525543</v>
      </c>
      <c r="B369">
        <v>3.3333333333333299</v>
      </c>
      <c r="C369">
        <v>1.11068458783119</v>
      </c>
      <c r="D369">
        <v>3.3333333333333299</v>
      </c>
    </row>
    <row r="370" spans="1:4" x14ac:dyDescent="0.3">
      <c r="A370">
        <v>-2.0095132115704</v>
      </c>
      <c r="B370">
        <v>2.5333333333333301</v>
      </c>
      <c r="C370">
        <v>-1.5228988935257</v>
      </c>
      <c r="D370">
        <v>2.5</v>
      </c>
    </row>
    <row r="371" spans="1:4" x14ac:dyDescent="0.3">
      <c r="A371">
        <v>1.6393413194926501E-2</v>
      </c>
      <c r="B371">
        <v>3.3333333333333299</v>
      </c>
      <c r="C371">
        <v>-0.71026518894480595</v>
      </c>
      <c r="D371">
        <v>2.75</v>
      </c>
    </row>
    <row r="372" spans="1:4" x14ac:dyDescent="0.3">
      <c r="A372">
        <v>-0.82773434712396099</v>
      </c>
      <c r="B372">
        <v>3</v>
      </c>
      <c r="C372">
        <v>-0.71026518894480595</v>
      </c>
      <c r="D372">
        <v>2.75</v>
      </c>
    </row>
    <row r="373" spans="1:4" x14ac:dyDescent="0.3">
      <c r="A373">
        <v>-0.82773434712395999</v>
      </c>
      <c r="B373">
        <v>3</v>
      </c>
      <c r="C373">
        <v>-0.82635571817065001</v>
      </c>
      <c r="D373">
        <v>2.71428571428571</v>
      </c>
    </row>
    <row r="374" spans="1:4" x14ac:dyDescent="0.3">
      <c r="A374">
        <v>-1.9307598742858501</v>
      </c>
      <c r="B374">
        <v>2.9861111111111098</v>
      </c>
      <c r="C374">
        <v>0.16421373174922399</v>
      </c>
      <c r="D374">
        <v>2.7395833333333299</v>
      </c>
    </row>
    <row r="375" spans="1:4" x14ac:dyDescent="0.3">
      <c r="A375">
        <v>-2.1750152040980399</v>
      </c>
      <c r="B375">
        <v>2.9247311827956999</v>
      </c>
      <c r="C375">
        <v>0.229529196031558</v>
      </c>
      <c r="D375">
        <v>2.7580645161290298</v>
      </c>
    </row>
    <row r="376" spans="1:4" x14ac:dyDescent="0.3">
      <c r="A376">
        <v>-1.4333347865661299</v>
      </c>
      <c r="B376">
        <v>3.1111111111111098</v>
      </c>
      <c r="C376">
        <v>-9.3485463691981505E-2</v>
      </c>
      <c r="D376">
        <v>2.6666666666666701</v>
      </c>
    </row>
    <row r="377" spans="1:4" x14ac:dyDescent="0.3">
      <c r="A377">
        <v>-1.4835797449216599</v>
      </c>
      <c r="B377">
        <v>3.09848484848485</v>
      </c>
      <c r="C377">
        <v>0.24118881610179499</v>
      </c>
      <c r="D377">
        <v>2.7613636363636398</v>
      </c>
    </row>
    <row r="378" spans="1:4" x14ac:dyDescent="0.3">
      <c r="A378">
        <v>-1.1823369152024299</v>
      </c>
      <c r="B378">
        <v>3.0757575757575801</v>
      </c>
      <c r="C378">
        <v>-2.0819174999133798</v>
      </c>
      <c r="D378">
        <v>2.6363636363636398</v>
      </c>
    </row>
    <row r="379" spans="1:4" x14ac:dyDescent="0.3">
      <c r="A379">
        <v>-1.18061423091595</v>
      </c>
      <c r="B379">
        <v>3.0761904761904799</v>
      </c>
      <c r="C379">
        <v>-0.94823228241766999</v>
      </c>
      <c r="D379">
        <v>2.95714285714286</v>
      </c>
    </row>
    <row r="380" spans="1:4" x14ac:dyDescent="0.3">
      <c r="A380">
        <v>-0.51910346490947101</v>
      </c>
      <c r="B380">
        <v>3.24242424242424</v>
      </c>
      <c r="C380">
        <v>-0.55580278405376904</v>
      </c>
      <c r="D380">
        <v>3.0681818181818201</v>
      </c>
    </row>
    <row r="381" spans="1:4" x14ac:dyDescent="0.3">
      <c r="A381">
        <v>0.85701727687484497</v>
      </c>
      <c r="B381">
        <v>3.5882352941176499</v>
      </c>
      <c r="C381">
        <v>0.45058246200845398</v>
      </c>
      <c r="D381">
        <v>3.3529411764705901</v>
      </c>
    </row>
    <row r="382" spans="1:4" x14ac:dyDescent="0.3">
      <c r="A382">
        <v>0.98217804607593395</v>
      </c>
      <c r="B382">
        <v>3.6410256410256401</v>
      </c>
      <c r="C382">
        <v>2.0638148623881598</v>
      </c>
      <c r="D382">
        <v>3.4423076923076898</v>
      </c>
    </row>
    <row r="383" spans="1:4" x14ac:dyDescent="0.3">
      <c r="A383">
        <v>0.69732778216806302</v>
      </c>
      <c r="B383">
        <v>3.5694444444444402</v>
      </c>
      <c r="C383">
        <v>1.6786819988716299</v>
      </c>
      <c r="D383">
        <v>3.3333333333333299</v>
      </c>
    </row>
    <row r="384" spans="1:4" x14ac:dyDescent="0.3">
      <c r="A384">
        <v>0.28833382115407302</v>
      </c>
      <c r="B384">
        <v>3.4666666666666699</v>
      </c>
      <c r="C384">
        <v>0.92472778135221201</v>
      </c>
      <c r="D384">
        <v>3.12</v>
      </c>
    </row>
    <row r="385" spans="1:4" x14ac:dyDescent="0.3">
      <c r="A385">
        <v>-0.51860021003569001</v>
      </c>
      <c r="B385">
        <v>3.2638888888888902</v>
      </c>
      <c r="C385">
        <v>0.206115167779018</v>
      </c>
      <c r="D385">
        <v>2.9166666666666701</v>
      </c>
    </row>
    <row r="386" spans="1:4" x14ac:dyDescent="0.3">
      <c r="A386">
        <v>6.3993604717431402E-2</v>
      </c>
      <c r="B386">
        <v>3.8888888888888902</v>
      </c>
      <c r="C386">
        <v>0.20103842279510001</v>
      </c>
      <c r="D386">
        <v>3.5</v>
      </c>
    </row>
    <row r="387" spans="1:4" x14ac:dyDescent="0.3">
      <c r="A387">
        <v>-1.98644200457803</v>
      </c>
      <c r="B387">
        <v>0</v>
      </c>
      <c r="C387">
        <v>-1.9721224420161401</v>
      </c>
      <c r="D387">
        <v>0</v>
      </c>
    </row>
    <row r="388" spans="1:4" x14ac:dyDescent="0.3">
      <c r="A388">
        <v>-1.98644200457803</v>
      </c>
      <c r="B388">
        <v>0</v>
      </c>
      <c r="C388">
        <v>-1.9721224420161401</v>
      </c>
      <c r="D388">
        <v>0</v>
      </c>
    </row>
    <row r="389" spans="1:4" x14ac:dyDescent="0.3">
      <c r="A389">
        <v>-0.228925768039063</v>
      </c>
      <c r="B389">
        <v>3.3333333333333299</v>
      </c>
      <c r="C389">
        <v>-0.31638083073138701</v>
      </c>
      <c r="D389">
        <v>2.6666666666666701</v>
      </c>
    </row>
    <row r="390" spans="1:4" x14ac:dyDescent="0.3">
      <c r="A390">
        <v>-1.5947582498188499</v>
      </c>
      <c r="B390">
        <v>0</v>
      </c>
      <c r="C390">
        <v>-1.9799218380718899</v>
      </c>
      <c r="D390">
        <v>0</v>
      </c>
    </row>
    <row r="391" spans="1:4" x14ac:dyDescent="0.3">
      <c r="A391">
        <v>0.16275798672011901</v>
      </c>
      <c r="B391">
        <v>3.3333333333333299</v>
      </c>
      <c r="C391">
        <v>-0.272438301434485</v>
      </c>
      <c r="D391">
        <v>2.75</v>
      </c>
    </row>
    <row r="392" spans="1:4" x14ac:dyDescent="0.3">
      <c r="A392">
        <v>0.16275798672011901</v>
      </c>
      <c r="B392">
        <v>3.3333333333333299</v>
      </c>
      <c r="C392">
        <v>-0.11721252537653901</v>
      </c>
      <c r="D392">
        <v>3</v>
      </c>
    </row>
    <row r="393" spans="1:4" x14ac:dyDescent="0.3">
      <c r="A393">
        <v>0.69001285768180898</v>
      </c>
      <c r="B393">
        <v>4.3333333333333304</v>
      </c>
      <c r="C393">
        <v>0.34846480279729902</v>
      </c>
      <c r="D393">
        <v>3.75</v>
      </c>
    </row>
    <row r="394" spans="1:4" x14ac:dyDescent="0.3">
      <c r="A394">
        <v>-0.88073596221250305</v>
      </c>
      <c r="B394">
        <v>0</v>
      </c>
      <c r="C394">
        <v>-1.90472630415913</v>
      </c>
      <c r="D394">
        <v>0</v>
      </c>
    </row>
    <row r="395" spans="1:4" x14ac:dyDescent="0.3">
      <c r="A395">
        <v>-0.88073596221250305</v>
      </c>
      <c r="B395">
        <v>0</v>
      </c>
      <c r="C395">
        <v>-1.90472630415913</v>
      </c>
      <c r="D395">
        <v>0</v>
      </c>
    </row>
    <row r="396" spans="1:4" x14ac:dyDescent="0.3">
      <c r="A396">
        <v>1.1111157725316601</v>
      </c>
      <c r="B396">
        <v>3.7777777777777799</v>
      </c>
      <c r="C396">
        <v>6.1466859241519997E-2</v>
      </c>
      <c r="D396">
        <v>3.1666666666666701</v>
      </c>
    </row>
    <row r="397" spans="1:4" x14ac:dyDescent="0.3">
      <c r="A397">
        <v>0.96465608615341203</v>
      </c>
      <c r="B397">
        <v>3.5</v>
      </c>
      <c r="C397">
        <v>-0.27485565555069602</v>
      </c>
      <c r="D397">
        <v>2.625</v>
      </c>
    </row>
    <row r="398" spans="1:4" x14ac:dyDescent="0.3">
      <c r="A398">
        <v>0.36398032462389701</v>
      </c>
      <c r="B398">
        <v>3.3333333333333299</v>
      </c>
      <c r="C398">
        <v>1.3941361854929699E-2</v>
      </c>
      <c r="D398">
        <v>2.7058823529411802</v>
      </c>
    </row>
    <row r="399" spans="1:4" x14ac:dyDescent="0.3">
      <c r="A399">
        <v>-2.0362203809912698</v>
      </c>
      <c r="B399">
        <v>2.7619047619047601</v>
      </c>
      <c r="C399">
        <v>-0.57470603572172496</v>
      </c>
      <c r="D399">
        <v>2.5714285714285698</v>
      </c>
    </row>
    <row r="400" spans="1:4" x14ac:dyDescent="0.3">
      <c r="A400">
        <v>-0.47608992234141401</v>
      </c>
      <c r="B400">
        <v>3.1333333333333302</v>
      </c>
      <c r="C400">
        <v>0.42599454015858501</v>
      </c>
      <c r="D400">
        <v>2.8</v>
      </c>
    </row>
    <row r="401" spans="1:4" x14ac:dyDescent="0.3">
      <c r="A401">
        <v>-2.9029595246856399</v>
      </c>
      <c r="B401">
        <v>2.5555555555555598</v>
      </c>
      <c r="C401">
        <v>-2.1035541377610798</v>
      </c>
      <c r="D401">
        <v>2.2222222222222201</v>
      </c>
    </row>
    <row r="402" spans="1:4" x14ac:dyDescent="0.3">
      <c r="A402">
        <v>-0.83113527599584003</v>
      </c>
      <c r="B402">
        <v>2.9555555555555602</v>
      </c>
      <c r="C402">
        <v>-1.47896636433691</v>
      </c>
      <c r="D402">
        <v>2.3666666666666698</v>
      </c>
    </row>
    <row r="403" spans="1:4" x14ac:dyDescent="0.3">
      <c r="A403">
        <v>0.50109733787843902</v>
      </c>
      <c r="B403">
        <v>3.2727272727272698</v>
      </c>
      <c r="C403">
        <v>-0.89522436174006703</v>
      </c>
      <c r="D403">
        <v>2.5</v>
      </c>
    </row>
    <row r="404" spans="1:4" x14ac:dyDescent="0.3">
      <c r="A404">
        <v>0.88294745013539999</v>
      </c>
      <c r="B404">
        <v>3.3636363636363602</v>
      </c>
      <c r="C404">
        <v>-0.29821549544783599</v>
      </c>
      <c r="D404">
        <v>2.6363636363636398</v>
      </c>
    </row>
    <row r="405" spans="1:4" x14ac:dyDescent="0.3">
      <c r="A405">
        <v>-0.21364774403843101</v>
      </c>
      <c r="B405">
        <v>3.1025641025641</v>
      </c>
      <c r="C405">
        <v>0.78864679959699202</v>
      </c>
      <c r="D405">
        <v>2.8846153846153801</v>
      </c>
    </row>
    <row r="406" spans="1:4" x14ac:dyDescent="0.3">
      <c r="A406">
        <v>-8.3158290942045299E-2</v>
      </c>
      <c r="B406">
        <v>3.1538461538461502</v>
      </c>
      <c r="C406">
        <v>-0.48325459555989497</v>
      </c>
      <c r="D406">
        <v>2.5769230769230802</v>
      </c>
    </row>
    <row r="407" spans="1:4" x14ac:dyDescent="0.3">
      <c r="A407">
        <v>-1.11121628548002</v>
      </c>
      <c r="B407">
        <v>2.9090909090909101</v>
      </c>
      <c r="C407">
        <v>-1.8150436049810199</v>
      </c>
      <c r="D407">
        <v>2.2727272727272698</v>
      </c>
    </row>
    <row r="408" spans="1:4" x14ac:dyDescent="0.3">
      <c r="A408">
        <v>-0.58935446539550196</v>
      </c>
      <c r="B408">
        <v>3.0333333333333301</v>
      </c>
      <c r="C408">
        <v>-2.1334483336702101</v>
      </c>
      <c r="D408">
        <v>2.2000000000000002</v>
      </c>
    </row>
    <row r="409" spans="1:4" x14ac:dyDescent="0.3">
      <c r="A409">
        <v>-1.1027307274298599</v>
      </c>
      <c r="B409">
        <v>2.9111111111111101</v>
      </c>
      <c r="C409">
        <v>-1.5497063310733601</v>
      </c>
      <c r="D409">
        <v>2.3333333333333299</v>
      </c>
    </row>
    <row r="410" spans="1:4" x14ac:dyDescent="0.3">
      <c r="A410">
        <v>-1.23733500474639</v>
      </c>
      <c r="B410">
        <v>2.8787878787878798</v>
      </c>
      <c r="C410">
        <v>0.53323015192827905</v>
      </c>
      <c r="D410">
        <v>2.5340909090909101</v>
      </c>
    </row>
    <row r="411" spans="1:4" x14ac:dyDescent="0.3">
      <c r="A411">
        <v>-0.62009865095971295</v>
      </c>
      <c r="B411">
        <v>2.9621212121212102</v>
      </c>
      <c r="C411">
        <v>0.97679775323400697</v>
      </c>
      <c r="D411">
        <v>2.6022727272727302</v>
      </c>
    </row>
    <row r="412" spans="1:4" x14ac:dyDescent="0.3">
      <c r="A412">
        <v>0.13073864520502701</v>
      </c>
      <c r="B412">
        <v>3.0634920634920602</v>
      </c>
      <c r="C412">
        <v>1.3957227100227501</v>
      </c>
      <c r="D412">
        <v>2.6666666666666701</v>
      </c>
    </row>
    <row r="413" spans="1:4" x14ac:dyDescent="0.3">
      <c r="A413">
        <v>4.6236049150899003E-2</v>
      </c>
      <c r="B413">
        <v>3.0520833333333299</v>
      </c>
      <c r="C413">
        <v>0.92135180307078901</v>
      </c>
      <c r="D413">
        <v>2.59375</v>
      </c>
    </row>
    <row r="414" spans="1:4" x14ac:dyDescent="0.3">
      <c r="A414">
        <v>0.22148588536080399</v>
      </c>
      <c r="B414">
        <v>3.1397849462365599</v>
      </c>
      <c r="C414">
        <v>2.1453306089372002</v>
      </c>
      <c r="D414">
        <v>2.7096774193548399</v>
      </c>
    </row>
    <row r="415" spans="1:4" x14ac:dyDescent="0.3">
      <c r="A415">
        <v>-1.90311894532045</v>
      </c>
      <c r="B415">
        <v>2.8529411764705901</v>
      </c>
      <c r="C415">
        <v>-7.9801994450352701E-2</v>
      </c>
      <c r="D415">
        <v>2.3676470588235299</v>
      </c>
    </row>
    <row r="416" spans="1:4" x14ac:dyDescent="0.3">
      <c r="A416">
        <v>1.1978549802396099</v>
      </c>
      <c r="B416">
        <v>3.2716049382715999</v>
      </c>
      <c r="C416">
        <v>-0.66446081534352297</v>
      </c>
      <c r="D416">
        <v>2.2777777777777799</v>
      </c>
    </row>
    <row r="417" spans="1:4" x14ac:dyDescent="0.3">
      <c r="A417">
        <v>-0.50526014409769404</v>
      </c>
      <c r="B417">
        <v>3.0416666666666701</v>
      </c>
      <c r="C417">
        <v>1.32337917569325</v>
      </c>
      <c r="D417">
        <v>2.5833333333333299</v>
      </c>
    </row>
    <row r="418" spans="1:4" x14ac:dyDescent="0.3">
      <c r="A418">
        <v>0.48999030069836802</v>
      </c>
      <c r="B418">
        <v>3.1875</v>
      </c>
      <c r="C418">
        <v>4.1718361465186504</v>
      </c>
      <c r="D418">
        <v>2.84375</v>
      </c>
    </row>
    <row r="419" spans="1:4" x14ac:dyDescent="0.3">
      <c r="A419">
        <v>0.17466303300300401</v>
      </c>
      <c r="B419">
        <v>3.1449275362318798</v>
      </c>
      <c r="C419">
        <v>1.79408880546132</v>
      </c>
      <c r="D419">
        <v>2.47826086956522</v>
      </c>
    </row>
    <row r="420" spans="1:4" x14ac:dyDescent="0.3">
      <c r="A420">
        <v>-0.17263107910203301</v>
      </c>
      <c r="B420">
        <v>3.0980392156862702</v>
      </c>
      <c r="C420">
        <v>2.0311876000211599</v>
      </c>
      <c r="D420">
        <v>2.5147058823529398</v>
      </c>
    </row>
    <row r="421" spans="1:4" x14ac:dyDescent="0.3">
      <c r="A421">
        <v>-1.9569109589559399</v>
      </c>
      <c r="B421">
        <v>2.8571428571428599</v>
      </c>
      <c r="C421">
        <v>1.4708262885677099</v>
      </c>
      <c r="D421">
        <v>2.4285714285714302</v>
      </c>
    </row>
    <row r="422" spans="1:4" x14ac:dyDescent="0.3">
      <c r="A422">
        <v>1.5294936561352599</v>
      </c>
      <c r="B422">
        <v>2.56666666666667</v>
      </c>
      <c r="C422">
        <v>-5.1376837070983103E-2</v>
      </c>
      <c r="D422">
        <v>2.0499999999999998</v>
      </c>
    </row>
    <row r="423" spans="1:4" x14ac:dyDescent="0.3">
      <c r="A423">
        <v>1.6362307166154</v>
      </c>
      <c r="B423">
        <v>2.5925925925925899</v>
      </c>
      <c r="C423">
        <v>-3.55476668943462E-2</v>
      </c>
      <c r="D423">
        <v>2.0555555555555598</v>
      </c>
    </row>
    <row r="424" spans="1:4" x14ac:dyDescent="0.3">
      <c r="A424">
        <v>3.5422496537608401</v>
      </c>
      <c r="B424">
        <v>3.0555555555555598</v>
      </c>
      <c r="C424">
        <v>0.75591084193750702</v>
      </c>
      <c r="D424">
        <v>2.3333333333333299</v>
      </c>
    </row>
    <row r="425" spans="1:4" x14ac:dyDescent="0.3">
      <c r="A425">
        <v>3.3135273813033801</v>
      </c>
      <c r="B425">
        <v>3</v>
      </c>
      <c r="C425">
        <v>2.0448575563208098</v>
      </c>
      <c r="D425">
        <v>2.78571428571429</v>
      </c>
    </row>
    <row r="426" spans="1:4" x14ac:dyDescent="0.3">
      <c r="A426">
        <v>2.2732300701269499</v>
      </c>
      <c r="B426">
        <v>2.7254901960784301</v>
      </c>
      <c r="C426">
        <v>1.1788475732083099</v>
      </c>
      <c r="D426">
        <v>2.4411764705882302</v>
      </c>
    </row>
    <row r="427" spans="1:4" x14ac:dyDescent="0.3">
      <c r="A427">
        <v>3.3053633500399999</v>
      </c>
      <c r="B427">
        <v>2.9761904761904798</v>
      </c>
      <c r="C427">
        <v>2.16052216063337</v>
      </c>
      <c r="D427">
        <v>2.78571428571429</v>
      </c>
    </row>
    <row r="428" spans="1:4" x14ac:dyDescent="0.3">
      <c r="A428">
        <v>2.9459426361782901</v>
      </c>
      <c r="B428">
        <v>2.8888888888888902</v>
      </c>
      <c r="C428">
        <v>1.5047422533155499</v>
      </c>
      <c r="D428">
        <v>2.5555555555555598</v>
      </c>
    </row>
    <row r="429" spans="1:4" x14ac:dyDescent="0.3">
      <c r="A429">
        <v>2.0310535463484798</v>
      </c>
      <c r="B429">
        <v>2.6666666666666701</v>
      </c>
      <c r="C429">
        <v>0.99029422257484501</v>
      </c>
      <c r="D429">
        <v>2.375</v>
      </c>
    </row>
    <row r="430" spans="1:4" x14ac:dyDescent="0.3">
      <c r="A430">
        <v>1.6365211509111499</v>
      </c>
      <c r="B430">
        <v>2.5833333333333299</v>
      </c>
      <c r="C430">
        <v>-1.3062184886386801</v>
      </c>
      <c r="D430">
        <v>2.375</v>
      </c>
    </row>
    <row r="431" spans="1:4" x14ac:dyDescent="0.3">
      <c r="A431">
        <v>4.7242718290867503</v>
      </c>
      <c r="B431">
        <v>3.3333333333333299</v>
      </c>
      <c r="C431">
        <v>0.88159896077508504</v>
      </c>
      <c r="D431">
        <v>3.1428571428571401</v>
      </c>
    </row>
    <row r="432" spans="1:4" x14ac:dyDescent="0.3">
      <c r="A432">
        <v>1.67464152965406</v>
      </c>
      <c r="B432">
        <v>2.5925925925925899</v>
      </c>
      <c r="C432">
        <v>0.63285485799935903</v>
      </c>
      <c r="D432">
        <v>3.0555555555555598</v>
      </c>
    </row>
    <row r="433" spans="1:4" x14ac:dyDescent="0.3">
      <c r="A433">
        <v>3.0774714673930998</v>
      </c>
      <c r="B433">
        <v>2.93333333333333</v>
      </c>
      <c r="C433">
        <v>-0.38021203330541098</v>
      </c>
      <c r="D433">
        <v>2.7</v>
      </c>
    </row>
    <row r="434" spans="1:4" x14ac:dyDescent="0.3">
      <c r="A434">
        <v>-2.0270429373318501</v>
      </c>
      <c r="B434">
        <v>2.5282051282051299</v>
      </c>
      <c r="C434">
        <v>-1.08899011554687</v>
      </c>
      <c r="D434">
        <v>2.2923076923076899</v>
      </c>
    </row>
    <row r="435" spans="1:4" x14ac:dyDescent="0.3">
      <c r="A435">
        <v>-0.72595546762156105</v>
      </c>
      <c r="B435">
        <v>2.67676767676768</v>
      </c>
      <c r="C435">
        <v>-0.71025757075644902</v>
      </c>
      <c r="D435">
        <v>2.3333333333333299</v>
      </c>
    </row>
    <row r="436" spans="1:4" x14ac:dyDescent="0.3">
      <c r="A436">
        <v>1.3750422116308101</v>
      </c>
      <c r="B436">
        <v>2.9166666666666701</v>
      </c>
      <c r="C436">
        <v>2.7515945964684998</v>
      </c>
      <c r="D436">
        <v>2.7083333333333299</v>
      </c>
    </row>
    <row r="437" spans="1:4" x14ac:dyDescent="0.3">
      <c r="A437">
        <v>-0.96806489548000096</v>
      </c>
      <c r="B437">
        <v>2.6491228070175401</v>
      </c>
      <c r="C437">
        <v>0.70687489535902903</v>
      </c>
      <c r="D437">
        <v>2.4868421052631602</v>
      </c>
    </row>
    <row r="438" spans="1:4" x14ac:dyDescent="0.3">
      <c r="A438">
        <v>-0.30357202938986599</v>
      </c>
      <c r="B438">
        <v>2.68888888888889</v>
      </c>
      <c r="C438">
        <v>1.5032848325936199</v>
      </c>
      <c r="D438">
        <v>2.5222222222222199</v>
      </c>
    </row>
    <row r="439" spans="1:4" x14ac:dyDescent="0.3">
      <c r="A439">
        <v>1.7520883315207401</v>
      </c>
      <c r="B439">
        <v>2.9236111111111098</v>
      </c>
      <c r="C439">
        <v>1.87511339870297</v>
      </c>
      <c r="D439">
        <v>2.5625</v>
      </c>
    </row>
    <row r="440" spans="1:4" x14ac:dyDescent="0.3">
      <c r="A440">
        <v>0.55275039314331198</v>
      </c>
      <c r="B440">
        <v>2.7866666666666702</v>
      </c>
      <c r="C440">
        <v>1.11350592191348</v>
      </c>
      <c r="D440">
        <v>2.48</v>
      </c>
    </row>
    <row r="441" spans="1:4" x14ac:dyDescent="0.3">
      <c r="A441">
        <v>1.0830864389167001</v>
      </c>
      <c r="B441">
        <v>2.8472222222222201</v>
      </c>
      <c r="C441">
        <v>0.91348779669603897</v>
      </c>
      <c r="D441">
        <v>2.4583333333333299</v>
      </c>
    </row>
    <row r="442" spans="1:4" x14ac:dyDescent="0.3">
      <c r="A442">
        <v>-0.23839741219204</v>
      </c>
      <c r="B442">
        <v>2.7962962962962998</v>
      </c>
      <c r="C442">
        <v>0.36267780552788598</v>
      </c>
      <c r="D442">
        <v>2.4722222222222201</v>
      </c>
    </row>
    <row r="443" spans="1:4" x14ac:dyDescent="0.3">
      <c r="A443">
        <v>-0.50870120718357403</v>
      </c>
      <c r="B443">
        <v>2.7654320987654302</v>
      </c>
      <c r="C443">
        <v>-0.23566701349864899</v>
      </c>
      <c r="D443">
        <v>2.4074074074074101</v>
      </c>
    </row>
    <row r="444" spans="1:4" x14ac:dyDescent="0.3">
      <c r="A444">
        <v>-7.6215135197119796E-2</v>
      </c>
      <c r="B444">
        <v>2.81481481481481</v>
      </c>
      <c r="C444">
        <v>1.1319782871334301</v>
      </c>
      <c r="D444">
        <v>2.5555555555555598</v>
      </c>
    </row>
    <row r="445" spans="1:4" x14ac:dyDescent="0.3">
      <c r="A445">
        <v>-0.887126520171722</v>
      </c>
      <c r="B445">
        <v>2.7222222222222201</v>
      </c>
      <c r="C445">
        <v>0.36267780552788598</v>
      </c>
      <c r="D445">
        <v>2.4722222222222201</v>
      </c>
    </row>
    <row r="446" spans="1:4" x14ac:dyDescent="0.3">
      <c r="A446">
        <v>-0.33724038761022901</v>
      </c>
      <c r="B446">
        <v>2.6231884057971002</v>
      </c>
      <c r="C446">
        <v>-0.47696278584520801</v>
      </c>
      <c r="D446">
        <v>2.2608695652173898</v>
      </c>
    </row>
    <row r="447" spans="1:4" x14ac:dyDescent="0.3">
      <c r="A447">
        <v>-1.13573160645392</v>
      </c>
      <c r="B447">
        <v>2.3636363636363602</v>
      </c>
      <c r="C447">
        <v>-0.82626858100849998</v>
      </c>
      <c r="D447">
        <v>2.1818181818181799</v>
      </c>
    </row>
    <row r="448" spans="1:4" x14ac:dyDescent="0.3">
      <c r="A448">
        <v>1.0498735176568701</v>
      </c>
      <c r="B448">
        <v>3.07407407407407</v>
      </c>
      <c r="C448">
        <v>1.9298511722174001</v>
      </c>
      <c r="D448">
        <v>2.8055555555555598</v>
      </c>
    </row>
    <row r="449" spans="1:4" x14ac:dyDescent="0.3">
      <c r="A449">
        <v>-0.13511807569988199</v>
      </c>
      <c r="B449">
        <v>2.68888888888889</v>
      </c>
      <c r="C449">
        <v>0.432396634229888</v>
      </c>
      <c r="D449">
        <v>2.4666666666666699</v>
      </c>
    </row>
    <row r="450" spans="1:4" x14ac:dyDescent="0.3">
      <c r="A450">
        <v>0.881849911388495</v>
      </c>
      <c r="B450">
        <v>2.9166666666666701</v>
      </c>
      <c r="C450">
        <v>0.33687262095645498</v>
      </c>
      <c r="D450">
        <v>2.4375</v>
      </c>
    </row>
    <row r="451" spans="1:4" x14ac:dyDescent="0.3">
      <c r="A451">
        <v>0.72802888725084103</v>
      </c>
      <c r="B451">
        <v>2.8666666666666698</v>
      </c>
      <c r="C451">
        <v>0.43629378290480603</v>
      </c>
      <c r="D451">
        <v>2.46</v>
      </c>
    </row>
    <row r="452" spans="1:4" x14ac:dyDescent="0.3">
      <c r="A452">
        <v>2.72886661793014E-2</v>
      </c>
      <c r="B452">
        <v>2.6388888888888902</v>
      </c>
      <c r="C452">
        <v>-1.59631663915038</v>
      </c>
      <c r="D452">
        <v>2</v>
      </c>
    </row>
    <row r="453" spans="1:4" x14ac:dyDescent="0.3">
      <c r="A453">
        <v>-0.91272870355081004</v>
      </c>
      <c r="B453">
        <v>2.3333333333333299</v>
      </c>
      <c r="C453">
        <v>-0.59206247805591905</v>
      </c>
      <c r="D453">
        <v>2.2272727272727302</v>
      </c>
    </row>
    <row r="454" spans="1:4" x14ac:dyDescent="0.3">
      <c r="A454">
        <v>0.50949312214956199</v>
      </c>
      <c r="B454">
        <v>2.8205128205128198</v>
      </c>
      <c r="C454">
        <v>-6.9785029578347396E-2</v>
      </c>
      <c r="D454">
        <v>2.2307692307692299</v>
      </c>
    </row>
    <row r="455" spans="1:4" x14ac:dyDescent="0.3">
      <c r="A455">
        <v>-0.37399173443594103</v>
      </c>
      <c r="B455">
        <v>2.5333333333333301</v>
      </c>
      <c r="C455">
        <v>-0.86855333924886302</v>
      </c>
      <c r="D455">
        <v>2.0499999999999998</v>
      </c>
    </row>
    <row r="456" spans="1:4" x14ac:dyDescent="0.3">
      <c r="A456">
        <v>2.5266332921598398</v>
      </c>
      <c r="B456">
        <v>3.4761904761904798</v>
      </c>
      <c r="C456">
        <v>1.11986989971816</v>
      </c>
      <c r="D456">
        <v>2.5</v>
      </c>
    </row>
    <row r="457" spans="1:4" x14ac:dyDescent="0.3">
      <c r="A457">
        <v>-0.60472327064242404</v>
      </c>
      <c r="B457">
        <v>2.4583333333333299</v>
      </c>
      <c r="C457">
        <v>1.11986989971816</v>
      </c>
      <c r="D457">
        <v>2.5</v>
      </c>
    </row>
    <row r="458" spans="1:4" x14ac:dyDescent="0.3">
      <c r="A458">
        <v>-0.43936277553951503</v>
      </c>
      <c r="B458">
        <v>3.15625</v>
      </c>
      <c r="C458">
        <v>-0.74053721861363697</v>
      </c>
      <c r="D458">
        <v>2.734375</v>
      </c>
    </row>
    <row r="459" spans="1:4" x14ac:dyDescent="0.3">
      <c r="A459">
        <v>0.31422983565992602</v>
      </c>
      <c r="B459">
        <v>3.3333333333333299</v>
      </c>
      <c r="C459">
        <v>-0.95403007026425901</v>
      </c>
      <c r="D459">
        <v>2.7</v>
      </c>
    </row>
    <row r="460" spans="1:4" x14ac:dyDescent="0.3">
      <c r="A460">
        <v>-0.26986962769188699</v>
      </c>
      <c r="B460">
        <v>3.1960784313725501</v>
      </c>
      <c r="C460">
        <v>-0.55216117303955803</v>
      </c>
      <c r="D460">
        <v>2.7647058823529398</v>
      </c>
    </row>
    <row r="461" spans="1:4" x14ac:dyDescent="0.3">
      <c r="A461">
        <v>1.07077771200132</v>
      </c>
      <c r="B461">
        <v>3.5111111111111102</v>
      </c>
      <c r="C461">
        <v>0.28811015752118502</v>
      </c>
      <c r="D461">
        <v>2.9</v>
      </c>
    </row>
    <row r="462" spans="1:4" x14ac:dyDescent="0.3">
      <c r="A462">
        <v>-3.11547889889578E-2</v>
      </c>
      <c r="B462">
        <v>3.3636363636363602</v>
      </c>
      <c r="C462">
        <v>0.19561938229824799</v>
      </c>
      <c r="D462">
        <v>2.8863636363636398</v>
      </c>
    </row>
    <row r="463" spans="1:4" x14ac:dyDescent="0.3">
      <c r="A463">
        <v>-1.5786390815054501</v>
      </c>
      <c r="B463">
        <v>3</v>
      </c>
      <c r="C463">
        <v>-1.3344715346556399</v>
      </c>
      <c r="D463">
        <v>2.64</v>
      </c>
    </row>
    <row r="464" spans="1:4" x14ac:dyDescent="0.3">
      <c r="A464">
        <v>-1.4899811272467001</v>
      </c>
      <c r="B464">
        <v>3.0208333333333299</v>
      </c>
      <c r="C464">
        <v>-1.42763205173955</v>
      </c>
      <c r="D464">
        <v>2.625</v>
      </c>
    </row>
    <row r="465" spans="1:4" x14ac:dyDescent="0.3">
      <c r="A465">
        <v>1.7312578774881699</v>
      </c>
      <c r="B465">
        <v>3.7777777777777799</v>
      </c>
      <c r="C465">
        <v>0.38382244711422098</v>
      </c>
      <c r="D465">
        <v>2.9166666666666701</v>
      </c>
    </row>
    <row r="466" spans="1:4" x14ac:dyDescent="0.3">
      <c r="A466">
        <v>0.261591893782669</v>
      </c>
      <c r="B466">
        <v>3.4523809523809499</v>
      </c>
      <c r="C466">
        <v>-1.2415311403459399</v>
      </c>
      <c r="D466">
        <v>2.6428571428571401</v>
      </c>
    </row>
    <row r="467" spans="1:4" x14ac:dyDescent="0.3">
      <c r="A467">
        <v>-1.09614134858002</v>
      </c>
      <c r="B467">
        <v>3.1333333333333302</v>
      </c>
      <c r="C467">
        <v>-0.88663393240724397</v>
      </c>
      <c r="D467">
        <v>2.7</v>
      </c>
    </row>
    <row r="468" spans="1:4" x14ac:dyDescent="0.3">
      <c r="A468">
        <v>-1.53459523145969</v>
      </c>
      <c r="B468">
        <v>3.0303030303030298</v>
      </c>
      <c r="C468">
        <v>-3.2579925490885402</v>
      </c>
      <c r="D468">
        <v>2.3181818181818201</v>
      </c>
    </row>
    <row r="469" spans="1:4" x14ac:dyDescent="0.3">
      <c r="A469">
        <v>-1.0724992274443499</v>
      </c>
      <c r="B469">
        <v>3.1388888888888902</v>
      </c>
      <c r="C469">
        <v>-0.57609887546088401</v>
      </c>
      <c r="D469">
        <v>2.75</v>
      </c>
    </row>
    <row r="470" spans="1:4" x14ac:dyDescent="0.3">
      <c r="A470">
        <v>1.0794843813892001</v>
      </c>
      <c r="B470">
        <v>3.2068965517241401</v>
      </c>
      <c r="C470">
        <v>2.68188451480346</v>
      </c>
      <c r="D470">
        <v>2.8965517241379302</v>
      </c>
    </row>
    <row r="471" spans="1:4" x14ac:dyDescent="0.3">
      <c r="A471">
        <v>-1.6895404994887699</v>
      </c>
      <c r="B471">
        <v>2.8235294117647101</v>
      </c>
      <c r="C471">
        <v>0.464340596790635</v>
      </c>
      <c r="D471">
        <v>2.6176470588235299</v>
      </c>
    </row>
    <row r="472" spans="1:4" x14ac:dyDescent="0.3">
      <c r="A472">
        <v>0.18699884879581699</v>
      </c>
      <c r="B472">
        <v>3.0833333333333299</v>
      </c>
      <c r="C472">
        <v>-4.51185189190682E-2</v>
      </c>
      <c r="D472">
        <v>2.5535714285714302</v>
      </c>
    </row>
    <row r="473" spans="1:4" x14ac:dyDescent="0.3">
      <c r="A473">
        <v>-0.20555039961482199</v>
      </c>
      <c r="B473">
        <v>3.02898550724638</v>
      </c>
      <c r="C473">
        <v>-0.98959689380212901</v>
      </c>
      <c r="D473">
        <v>2.4347826086956501</v>
      </c>
    </row>
    <row r="474" spans="1:4" x14ac:dyDescent="0.3">
      <c r="A474">
        <v>-0.14844075848414101</v>
      </c>
      <c r="B474">
        <v>3.1025641025641</v>
      </c>
      <c r="C474">
        <v>0.82666602465164096</v>
      </c>
      <c r="D474">
        <v>2.6538461538461502</v>
      </c>
    </row>
    <row r="475" spans="1:4" x14ac:dyDescent="0.3">
      <c r="A475">
        <v>-1.3908423540949</v>
      </c>
      <c r="B475">
        <v>2.9305555555555598</v>
      </c>
      <c r="C475">
        <v>-0.23090599843887799</v>
      </c>
      <c r="D475">
        <v>2.5208333333333299</v>
      </c>
    </row>
    <row r="476" spans="1:4" x14ac:dyDescent="0.3">
      <c r="A476">
        <v>0.55532958635872898</v>
      </c>
      <c r="B476">
        <v>3.2</v>
      </c>
      <c r="C476">
        <v>0.663570580126841</v>
      </c>
      <c r="D476">
        <v>2.6333333333333302</v>
      </c>
    </row>
    <row r="477" spans="1:4" x14ac:dyDescent="0.3">
      <c r="A477">
        <v>-0.99868962007659901</v>
      </c>
      <c r="B477">
        <v>2.98484848484848</v>
      </c>
      <c r="C477">
        <v>0.14555720802817601</v>
      </c>
      <c r="D477">
        <v>2.5681818181818201</v>
      </c>
    </row>
    <row r="478" spans="1:4" x14ac:dyDescent="0.3">
      <c r="A478">
        <v>0.73801164990948098</v>
      </c>
      <c r="B478">
        <v>3.1264367816092</v>
      </c>
      <c r="C478">
        <v>0.69055349126945997</v>
      </c>
      <c r="D478">
        <v>2.6724137931034502</v>
      </c>
    </row>
    <row r="479" spans="1:4" x14ac:dyDescent="0.3">
      <c r="A479">
        <v>-0.77713820774905695</v>
      </c>
      <c r="B479">
        <v>2.9166666666666701</v>
      </c>
      <c r="C479">
        <v>0.81050245774379004</v>
      </c>
      <c r="D479">
        <v>2.6875</v>
      </c>
    </row>
    <row r="480" spans="1:4" x14ac:dyDescent="0.3">
      <c r="A480">
        <v>-0.27990915976224401</v>
      </c>
      <c r="B480">
        <v>2.9855072463768102</v>
      </c>
      <c r="C480">
        <v>0.18393673845862599</v>
      </c>
      <c r="D480">
        <v>2.60869565217391</v>
      </c>
    </row>
    <row r="481" spans="1:4" x14ac:dyDescent="0.3">
      <c r="A481">
        <v>1.9916424910406501</v>
      </c>
      <c r="B481">
        <v>3.3</v>
      </c>
      <c r="C481">
        <v>1.90375160932412</v>
      </c>
      <c r="D481">
        <v>2.8250000000000002</v>
      </c>
    </row>
    <row r="482" spans="1:4" x14ac:dyDescent="0.3">
      <c r="A482">
        <v>0.31865729341501198</v>
      </c>
      <c r="B482">
        <v>4.0138888888888902</v>
      </c>
      <c r="C482">
        <v>-0.37009839326176602</v>
      </c>
      <c r="D482">
        <v>3.3291666666666702</v>
      </c>
    </row>
    <row r="483" spans="1:4" x14ac:dyDescent="0.3">
      <c r="A483">
        <v>2.6394504513555201</v>
      </c>
      <c r="B483">
        <v>4.2627450980392201</v>
      </c>
      <c r="C483">
        <v>0.78651936352627005</v>
      </c>
      <c r="D483">
        <v>3.49411764705882</v>
      </c>
    </row>
    <row r="484" spans="1:4" x14ac:dyDescent="0.3">
      <c r="A484">
        <v>1.1289450601591899</v>
      </c>
      <c r="B484">
        <v>4.1007751937984498</v>
      </c>
      <c r="C484">
        <v>-0.51753828077657404</v>
      </c>
      <c r="D484">
        <v>3.3081395348837201</v>
      </c>
    </row>
    <row r="485" spans="1:4" x14ac:dyDescent="0.3">
      <c r="A485">
        <v>0.53107920163359801</v>
      </c>
      <c r="B485">
        <v>4.0366666666666697</v>
      </c>
      <c r="C485">
        <v>-1.34591943680448</v>
      </c>
      <c r="D485">
        <v>3.19</v>
      </c>
    </row>
    <row r="486" spans="1:4" x14ac:dyDescent="0.3">
      <c r="A486">
        <v>0.99696043007554502</v>
      </c>
      <c r="B486">
        <v>3.9818181818181801</v>
      </c>
      <c r="C486">
        <v>-2.47882854822124</v>
      </c>
      <c r="D486">
        <v>3.25454545454545</v>
      </c>
    </row>
    <row r="487" spans="1:4" x14ac:dyDescent="0.3">
      <c r="A487">
        <v>1.82946241281037E-2</v>
      </c>
      <c r="B487">
        <v>3.8768768768768802</v>
      </c>
      <c r="C487">
        <v>-2.6212485448659399</v>
      </c>
      <c r="D487">
        <v>3.2342342342342301</v>
      </c>
    </row>
    <row r="488" spans="1:4" x14ac:dyDescent="0.3">
      <c r="A488">
        <v>2.1126208523013799</v>
      </c>
      <c r="B488">
        <v>4.1014492753623202</v>
      </c>
      <c r="C488">
        <v>-0.45286414644218498</v>
      </c>
      <c r="D488">
        <v>3.5434782608695601</v>
      </c>
    </row>
    <row r="489" spans="1:4" x14ac:dyDescent="0.3">
      <c r="A489">
        <v>2.8345575550901598</v>
      </c>
      <c r="B489">
        <v>4.1788617886178896</v>
      </c>
      <c r="C489">
        <v>-1.09977213499864</v>
      </c>
      <c r="D489">
        <v>3.4512195121951201</v>
      </c>
    </row>
    <row r="490" spans="1:4" x14ac:dyDescent="0.3">
      <c r="A490">
        <v>1.60709569692313</v>
      </c>
      <c r="B490">
        <v>4.15204678362573</v>
      </c>
      <c r="C490">
        <v>1.40316136472986</v>
      </c>
      <c r="D490">
        <v>3.6052631578947398</v>
      </c>
    </row>
    <row r="491" spans="1:4" x14ac:dyDescent="0.3">
      <c r="A491">
        <v>1.8174529872917999</v>
      </c>
      <c r="B491">
        <v>4.1746031746031704</v>
      </c>
      <c r="C491">
        <v>-1.3383285779591401</v>
      </c>
      <c r="D491">
        <v>3.21428571428571</v>
      </c>
    </row>
    <row r="492" spans="1:4" x14ac:dyDescent="0.3">
      <c r="A492">
        <v>1.1496694422980401E-2</v>
      </c>
      <c r="B492">
        <v>3.9809523809523801</v>
      </c>
      <c r="C492">
        <v>0.46472826896324199</v>
      </c>
      <c r="D492">
        <v>3.4714285714285702</v>
      </c>
    </row>
    <row r="493" spans="1:4" x14ac:dyDescent="0.3">
      <c r="A493">
        <v>1.2771463914744901</v>
      </c>
      <c r="B493">
        <v>4.1166666666666698</v>
      </c>
      <c r="C493">
        <v>0.57741932189589196</v>
      </c>
      <c r="D493">
        <v>3.4874999999999998</v>
      </c>
    </row>
    <row r="494" spans="1:4" x14ac:dyDescent="0.3">
      <c r="A494">
        <v>-0.88476096960173201</v>
      </c>
      <c r="B494">
        <v>4.1414141414141401</v>
      </c>
      <c r="C494">
        <v>0.84840297634956496</v>
      </c>
      <c r="D494">
        <v>3.34848484848485</v>
      </c>
    </row>
    <row r="495" spans="1:4" x14ac:dyDescent="0.3">
      <c r="A495">
        <v>-1.77771688249282</v>
      </c>
      <c r="B495">
        <v>3.8461538461538498</v>
      </c>
      <c r="C495">
        <v>0.95029814432705395</v>
      </c>
      <c r="D495">
        <v>3.3846153846153801</v>
      </c>
    </row>
    <row r="496" spans="1:4" x14ac:dyDescent="0.3">
      <c r="A496">
        <v>-0.16992626249260201</v>
      </c>
      <c r="B496">
        <v>4.37777777777778</v>
      </c>
      <c r="C496">
        <v>2.21577039178944</v>
      </c>
      <c r="D496">
        <v>3.8333333333333299</v>
      </c>
    </row>
    <row r="497" spans="1:4" x14ac:dyDescent="0.3">
      <c r="A497">
        <v>-0.90919976300717498</v>
      </c>
      <c r="B497">
        <v>4.1333333333333302</v>
      </c>
      <c r="C497">
        <v>1.2404528524952201</v>
      </c>
      <c r="D497">
        <v>3.4874999999999998</v>
      </c>
    </row>
    <row r="498" spans="1:4" x14ac:dyDescent="0.3">
      <c r="A498">
        <v>-0.74696978205049502</v>
      </c>
      <c r="B498">
        <v>4.2162162162162202</v>
      </c>
      <c r="C498">
        <v>-0.25621371807388599</v>
      </c>
      <c r="D498">
        <v>3.36486486486486</v>
      </c>
    </row>
    <row r="499" spans="1:4" x14ac:dyDescent="0.3">
      <c r="A499">
        <v>-0.14943786686715399</v>
      </c>
      <c r="B499">
        <v>4.4137931034482696</v>
      </c>
      <c r="C499">
        <v>1.0487508333167599</v>
      </c>
      <c r="D499">
        <v>3.8275862068965498</v>
      </c>
    </row>
    <row r="500" spans="1:4" x14ac:dyDescent="0.3">
      <c r="A500">
        <v>-0.89682251864128704</v>
      </c>
      <c r="B500">
        <v>4.1666666666666696</v>
      </c>
      <c r="C500">
        <v>0.477418165927956</v>
      </c>
      <c r="D500">
        <v>3.625</v>
      </c>
    </row>
    <row r="501" spans="1:4" x14ac:dyDescent="0.3">
      <c r="A501">
        <v>-0.30112692938367602</v>
      </c>
      <c r="B501">
        <v>4.3636363636363598</v>
      </c>
      <c r="C501">
        <v>1.5349914013072301</v>
      </c>
      <c r="D501">
        <v>4</v>
      </c>
    </row>
    <row r="502" spans="1:4" x14ac:dyDescent="0.3">
      <c r="A502">
        <v>1.6602336517434599</v>
      </c>
      <c r="B502">
        <v>4.3555555555555596</v>
      </c>
      <c r="C502">
        <v>1.3515711402283499</v>
      </c>
      <c r="D502">
        <v>3.7666666666666702</v>
      </c>
    </row>
    <row r="503" spans="1:4" x14ac:dyDescent="0.3">
      <c r="A503">
        <v>1.24019189008746</v>
      </c>
      <c r="B503">
        <v>4.2166666666666703</v>
      </c>
      <c r="C503">
        <v>0.176489767584709</v>
      </c>
      <c r="D503">
        <v>3.35</v>
      </c>
    </row>
    <row r="504" spans="1:4" x14ac:dyDescent="0.3">
      <c r="A504">
        <v>-1.7978556151263501</v>
      </c>
      <c r="B504">
        <v>3.2121212121212102</v>
      </c>
      <c r="C504">
        <v>-1.8361041470158601</v>
      </c>
      <c r="D504">
        <v>2.6363636363636398</v>
      </c>
    </row>
    <row r="505" spans="1:4" x14ac:dyDescent="0.3">
      <c r="A505">
        <v>0.584926741904087</v>
      </c>
      <c r="B505">
        <v>4</v>
      </c>
      <c r="C505">
        <v>0.86391237058124004</v>
      </c>
      <c r="D505">
        <v>3.59375</v>
      </c>
    </row>
    <row r="506" spans="1:4" x14ac:dyDescent="0.3">
      <c r="A506">
        <v>-2.1573746810526502</v>
      </c>
      <c r="B506">
        <v>3.8617886178861802</v>
      </c>
      <c r="C506">
        <v>-0.86382861076723505</v>
      </c>
      <c r="D506">
        <v>2.8170731707317098</v>
      </c>
    </row>
    <row r="507" spans="1:4" x14ac:dyDescent="0.3">
      <c r="A507">
        <v>-0.96870178042633803</v>
      </c>
      <c r="B507">
        <v>4.0555555555555598</v>
      </c>
      <c r="C507">
        <v>-0.515728032903087</v>
      </c>
      <c r="D507">
        <v>2.8888888888888902</v>
      </c>
    </row>
    <row r="508" spans="1:4" x14ac:dyDescent="0.3">
      <c r="A508">
        <v>-3.15961237149082</v>
      </c>
      <c r="B508">
        <v>3.6984126984126999</v>
      </c>
      <c r="C508">
        <v>-1.8236854602416901</v>
      </c>
      <c r="D508">
        <v>2.61904761904762</v>
      </c>
    </row>
    <row r="509" spans="1:4" x14ac:dyDescent="0.3">
      <c r="A509">
        <v>-0.22694250841888999</v>
      </c>
      <c r="B509">
        <v>4.1764705882352899</v>
      </c>
      <c r="C509">
        <v>-1.4027856652849799</v>
      </c>
      <c r="D509">
        <v>2.7058823529411802</v>
      </c>
    </row>
    <row r="510" spans="1:4" x14ac:dyDescent="0.3">
      <c r="A510">
        <v>-1.24457913164897</v>
      </c>
      <c r="B510">
        <v>4.0250000000000004</v>
      </c>
      <c r="C510">
        <v>1.4713820297738101</v>
      </c>
      <c r="D510">
        <v>3.2625000000000002</v>
      </c>
    </row>
    <row r="511" spans="1:4" x14ac:dyDescent="0.3">
      <c r="A511">
        <v>-1.43967450332947</v>
      </c>
      <c r="B511">
        <v>3.99319727891156</v>
      </c>
      <c r="C511">
        <v>0.149548163342649</v>
      </c>
      <c r="D511">
        <v>2.9897959183673501</v>
      </c>
    </row>
    <row r="512" spans="1:4" x14ac:dyDescent="0.3">
      <c r="A512">
        <v>-0.48912070191525803</v>
      </c>
      <c r="B512">
        <v>4.1481481481481497</v>
      </c>
      <c r="C512">
        <v>0.64781765947163905</v>
      </c>
      <c r="D512">
        <v>3.0925925925925899</v>
      </c>
    </row>
    <row r="513" spans="1:4" x14ac:dyDescent="0.3">
      <c r="A513">
        <v>-3.4709616361147597E-2</v>
      </c>
      <c r="B513">
        <v>4.2222222222222197</v>
      </c>
      <c r="C513">
        <v>0.60293676735707802</v>
      </c>
      <c r="D513">
        <v>3.0833333333333299</v>
      </c>
    </row>
    <row r="514" spans="1:4" x14ac:dyDescent="0.3">
      <c r="A514">
        <v>-1.54320722430547</v>
      </c>
      <c r="B514">
        <v>3.9619047619047598</v>
      </c>
      <c r="C514">
        <v>1.5738165106253399</v>
      </c>
      <c r="D514">
        <v>3.1857142857142899</v>
      </c>
    </row>
    <row r="515" spans="1:4" x14ac:dyDescent="0.3">
      <c r="A515">
        <v>0.35193043696529902</v>
      </c>
      <c r="B515">
        <v>4.2708333333333304</v>
      </c>
      <c r="C515">
        <v>1.6582086166907599</v>
      </c>
      <c r="D515">
        <v>3.203125</v>
      </c>
    </row>
    <row r="516" spans="1:4" x14ac:dyDescent="0.3">
      <c r="A516">
        <v>-0.425250684865002</v>
      </c>
      <c r="B516">
        <v>4.14414414414414</v>
      </c>
      <c r="C516">
        <v>1.4596561564744901</v>
      </c>
      <c r="D516">
        <v>3.1621621621621601</v>
      </c>
    </row>
    <row r="517" spans="1:4" x14ac:dyDescent="0.3">
      <c r="A517">
        <v>-0.40068792348369597</v>
      </c>
      <c r="B517">
        <v>4.1481481481481497</v>
      </c>
      <c r="C517">
        <v>0.35049162270276801</v>
      </c>
      <c r="D517">
        <v>2.93333333333333</v>
      </c>
    </row>
    <row r="518" spans="1:4" x14ac:dyDescent="0.3">
      <c r="A518">
        <v>1.54057610897144</v>
      </c>
      <c r="B518">
        <v>3.0476190476190501</v>
      </c>
      <c r="C518">
        <v>2.0309932633340302</v>
      </c>
      <c r="D518">
        <v>2.96428571428571</v>
      </c>
    </row>
    <row r="519" spans="1:4" x14ac:dyDescent="0.3">
      <c r="A519">
        <v>1.6451559430482701</v>
      </c>
      <c r="B519">
        <v>3.1904761904761898</v>
      </c>
      <c r="C519">
        <v>2.1153189835456998</v>
      </c>
      <c r="D519">
        <v>3.0714285714285698</v>
      </c>
    </row>
    <row r="520" spans="1:4" x14ac:dyDescent="0.3">
      <c r="A520">
        <v>1.1193517772731101</v>
      </c>
      <c r="B520">
        <v>2.4722222222222201</v>
      </c>
      <c r="C520">
        <v>1.9279284941864501</v>
      </c>
      <c r="D520">
        <v>2.8333333333333299</v>
      </c>
    </row>
    <row r="521" spans="1:4" x14ac:dyDescent="0.3">
      <c r="A521">
        <v>1.3837063578562001</v>
      </c>
      <c r="B521">
        <v>2.8333333333333299</v>
      </c>
      <c r="C521">
        <v>2.0591018367379199</v>
      </c>
      <c r="D521">
        <v>3</v>
      </c>
    </row>
    <row r="522" spans="1:4" x14ac:dyDescent="0.3">
      <c r="A522">
        <v>1.0015111847209699</v>
      </c>
      <c r="B522">
        <v>3</v>
      </c>
      <c r="C522">
        <v>0.45855312273605903</v>
      </c>
      <c r="D522">
        <v>2.4285714285714302</v>
      </c>
    </row>
    <row r="523" spans="1:4" x14ac:dyDescent="0.3">
      <c r="A523">
        <v>1.04218112019529</v>
      </c>
      <c r="B523">
        <v>3.0555555555555598</v>
      </c>
      <c r="C523">
        <v>0.71153028337104596</v>
      </c>
      <c r="D523">
        <v>2.75</v>
      </c>
    </row>
    <row r="524" spans="1:4" x14ac:dyDescent="0.3">
      <c r="A524">
        <v>-1.1946653308924</v>
      </c>
      <c r="B524">
        <v>0</v>
      </c>
      <c r="C524">
        <v>-1.4528298687282899</v>
      </c>
      <c r="D524">
        <v>0</v>
      </c>
    </row>
    <row r="525" spans="1:4" x14ac:dyDescent="0.3">
      <c r="A525">
        <v>1.2455307975669001</v>
      </c>
      <c r="B525">
        <v>3.3333333333333299</v>
      </c>
      <c r="C525">
        <v>0.318010255716622</v>
      </c>
      <c r="D525">
        <v>2.25</v>
      </c>
    </row>
    <row r="526" spans="1:4" x14ac:dyDescent="0.3">
      <c r="A526">
        <v>-0.69046035133419803</v>
      </c>
      <c r="B526">
        <v>0</v>
      </c>
      <c r="C526">
        <v>-0.97820456112673204</v>
      </c>
      <c r="D526">
        <v>0</v>
      </c>
    </row>
    <row r="527" spans="1:4" x14ac:dyDescent="0.3">
      <c r="A527">
        <v>-0.69046035133419803</v>
      </c>
      <c r="B527">
        <v>0</v>
      </c>
      <c r="C527">
        <v>-0.97820456112673204</v>
      </c>
      <c r="D527">
        <v>0</v>
      </c>
    </row>
    <row r="528" spans="1:4" x14ac:dyDescent="0.3">
      <c r="A528">
        <v>1.42437629333053</v>
      </c>
      <c r="B528">
        <v>2.8888888888888902</v>
      </c>
      <c r="C528">
        <v>1.0768444721797099</v>
      </c>
      <c r="D528">
        <v>2.6111111111111098</v>
      </c>
    </row>
    <row r="529" spans="1:4" x14ac:dyDescent="0.3">
      <c r="A529">
        <v>1.54057610897144</v>
      </c>
      <c r="B529">
        <v>3.0476190476190501</v>
      </c>
      <c r="C529">
        <v>1.32669845799204</v>
      </c>
      <c r="D529">
        <v>2.9285714285714302</v>
      </c>
    </row>
    <row r="530" spans="1:4" x14ac:dyDescent="0.3">
      <c r="A530">
        <v>0.74358716011111303</v>
      </c>
      <c r="B530">
        <v>3.1929824561403501</v>
      </c>
      <c r="C530">
        <v>1.0784135907455601</v>
      </c>
      <c r="D530">
        <v>3.17105263157895</v>
      </c>
    </row>
    <row r="531" spans="1:4" x14ac:dyDescent="0.3">
      <c r="A531">
        <v>-0.15876350017412999</v>
      </c>
      <c r="B531">
        <v>3.0487804878048799</v>
      </c>
      <c r="C531">
        <v>8.7288669052597204E-2</v>
      </c>
      <c r="D531">
        <v>2.98780487804878</v>
      </c>
    </row>
    <row r="532" spans="1:4" x14ac:dyDescent="0.3">
      <c r="A532">
        <v>0.422476172174299</v>
      </c>
      <c r="B532">
        <v>3.1416666666666702</v>
      </c>
      <c r="C532">
        <v>0.55889749781613396</v>
      </c>
      <c r="D532">
        <v>3.0750000000000002</v>
      </c>
    </row>
    <row r="533" spans="1:4" x14ac:dyDescent="0.3">
      <c r="A533">
        <v>0.42992563343290302</v>
      </c>
      <c r="B533">
        <v>3.1428571428571401</v>
      </c>
      <c r="C533">
        <v>-0.68380668533599798</v>
      </c>
      <c r="D533">
        <v>2.8452380952380998</v>
      </c>
    </row>
    <row r="534" spans="1:4" x14ac:dyDescent="0.3">
      <c r="A534">
        <v>-0.36395993972247498</v>
      </c>
      <c r="B534">
        <v>3.3333333333333299</v>
      </c>
      <c r="C534">
        <v>0.24217754885857501</v>
      </c>
      <c r="D534">
        <v>2.9838709677419399</v>
      </c>
    </row>
    <row r="535" spans="1:4" x14ac:dyDescent="0.3">
      <c r="A535">
        <v>-3.00194563247643</v>
      </c>
      <c r="B535">
        <v>2.9117647058823501</v>
      </c>
      <c r="C535">
        <v>-2.3749163350987801</v>
      </c>
      <c r="D535">
        <v>2.5</v>
      </c>
    </row>
    <row r="536" spans="1:4" x14ac:dyDescent="0.3">
      <c r="A536">
        <v>-5.4945250476532301E-2</v>
      </c>
      <c r="B536">
        <v>3.38271604938272</v>
      </c>
      <c r="C536">
        <v>1.0305366941494301</v>
      </c>
      <c r="D536">
        <v>3.1296296296296302</v>
      </c>
    </row>
    <row r="537" spans="1:4" x14ac:dyDescent="0.3">
      <c r="A537">
        <v>0.67896463648257699</v>
      </c>
      <c r="B537">
        <v>3.5</v>
      </c>
      <c r="C537">
        <v>1.18988275835222</v>
      </c>
      <c r="D537">
        <v>3.1590909090909101</v>
      </c>
    </row>
    <row r="538" spans="1:4" x14ac:dyDescent="0.3">
      <c r="A538">
        <v>0.90258110639282996</v>
      </c>
      <c r="B538">
        <v>3.2183908045976999</v>
      </c>
      <c r="C538">
        <v>-1.5689612790035401</v>
      </c>
      <c r="D538">
        <v>2.8620689655172402</v>
      </c>
    </row>
    <row r="539" spans="1:4" x14ac:dyDescent="0.3">
      <c r="A539">
        <v>1.4779877691266501</v>
      </c>
      <c r="B539">
        <v>3.31034482758621</v>
      </c>
      <c r="C539">
        <v>-0.449928032070049</v>
      </c>
      <c r="D539">
        <v>3.0689655172413799</v>
      </c>
    </row>
    <row r="540" spans="1:4" x14ac:dyDescent="0.3">
      <c r="A540">
        <v>1.7166507599196601</v>
      </c>
      <c r="B540">
        <v>3.34848484848485</v>
      </c>
      <c r="C540">
        <v>-0.94586322105193399</v>
      </c>
      <c r="D540">
        <v>2.9772727272727302</v>
      </c>
    </row>
    <row r="541" spans="1:4" x14ac:dyDescent="0.3">
      <c r="A541">
        <v>0.64844316368539501</v>
      </c>
      <c r="B541">
        <v>3.1777777777777798</v>
      </c>
      <c r="C541">
        <v>-1.3638051837323999</v>
      </c>
      <c r="D541">
        <v>2.9</v>
      </c>
    </row>
    <row r="542" spans="1:4" x14ac:dyDescent="0.3">
      <c r="A542">
        <v>0.62288105048049702</v>
      </c>
      <c r="B542">
        <v>3.8518518518518499</v>
      </c>
      <c r="C542">
        <v>0.35540058557323101</v>
      </c>
      <c r="D542">
        <v>2.6388888888888902</v>
      </c>
    </row>
    <row r="543" spans="1:4" x14ac:dyDescent="0.3">
      <c r="A543">
        <v>-0.68066479164318205</v>
      </c>
      <c r="B543">
        <v>3.61728395061728</v>
      </c>
      <c r="C543">
        <v>1.6167197309221399</v>
      </c>
      <c r="D543">
        <v>2.92592592592593</v>
      </c>
    </row>
    <row r="544" spans="1:4" x14ac:dyDescent="0.3">
      <c r="A544">
        <v>-2.7638433144628398</v>
      </c>
      <c r="B544">
        <v>3.24242424242424</v>
      </c>
      <c r="C544">
        <v>-0.454654818624455</v>
      </c>
      <c r="D544">
        <v>2.4545454545454501</v>
      </c>
    </row>
    <row r="545" spans="1:4" x14ac:dyDescent="0.3">
      <c r="A545">
        <v>-1.02370317114941</v>
      </c>
      <c r="B545">
        <v>3.5555555555555598</v>
      </c>
      <c r="C545">
        <v>1.3319057303594799</v>
      </c>
      <c r="D545">
        <v>2.8611111111111098</v>
      </c>
    </row>
    <row r="546" spans="1:4" x14ac:dyDescent="0.3">
      <c r="A546">
        <v>1.19763446448176E-2</v>
      </c>
      <c r="B546">
        <v>3.4912280701754401</v>
      </c>
      <c r="C546">
        <v>1.49209246042541</v>
      </c>
      <c r="D546">
        <v>2.6578947368421102</v>
      </c>
    </row>
    <row r="547" spans="1:4" x14ac:dyDescent="0.3">
      <c r="A547">
        <v>0.80168680357126898</v>
      </c>
      <c r="B547">
        <v>3.6333333333333302</v>
      </c>
      <c r="C547">
        <v>1.5306387161406501</v>
      </c>
      <c r="D547">
        <v>2.6666666666666701</v>
      </c>
    </row>
    <row r="548" spans="1:4" x14ac:dyDescent="0.3">
      <c r="A548">
        <v>1.1027029815879901</v>
      </c>
      <c r="B548">
        <v>3.6875</v>
      </c>
      <c r="C548">
        <v>1.3475440014932301</v>
      </c>
      <c r="D548">
        <v>2.625</v>
      </c>
    </row>
    <row r="549" spans="1:4" x14ac:dyDescent="0.3">
      <c r="A549">
        <v>0.52382571617122298</v>
      </c>
      <c r="B549">
        <v>3.5833333333333299</v>
      </c>
      <c r="C549">
        <v>2.1714702174066298</v>
      </c>
      <c r="D549">
        <v>2.8125</v>
      </c>
    </row>
    <row r="550" spans="1:4" x14ac:dyDescent="0.3">
      <c r="A550">
        <v>-0.84209461729317303</v>
      </c>
      <c r="B550">
        <v>3.5882352941176499</v>
      </c>
      <c r="C550">
        <v>3.0388236111431</v>
      </c>
      <c r="D550">
        <v>3.1176470588235299</v>
      </c>
    </row>
    <row r="551" spans="1:4" x14ac:dyDescent="0.3">
      <c r="A551">
        <v>0.46548697047175802</v>
      </c>
      <c r="B551">
        <v>3.8235294117647101</v>
      </c>
      <c r="C551">
        <v>2.6510936271838501</v>
      </c>
      <c r="D551">
        <v>3.02941176470588</v>
      </c>
    </row>
    <row r="552" spans="1:4" x14ac:dyDescent="0.3">
      <c r="A552">
        <v>-1.7711657454419401</v>
      </c>
      <c r="B552">
        <v>3.42105263157895</v>
      </c>
      <c r="C552">
        <v>2.29057276490596</v>
      </c>
      <c r="D552">
        <v>2.9473684210526301</v>
      </c>
    </row>
    <row r="553" spans="1:4" x14ac:dyDescent="0.3">
      <c r="A553">
        <v>-2.2586413373718401</v>
      </c>
      <c r="B553">
        <v>3.3333333333333299</v>
      </c>
      <c r="C553">
        <v>-0.224570420513897</v>
      </c>
      <c r="D553">
        <v>2.375</v>
      </c>
    </row>
    <row r="554" spans="1:4" x14ac:dyDescent="0.3">
      <c r="A554">
        <v>-1.5823073856883401</v>
      </c>
      <c r="B554">
        <v>2.9506172839506202</v>
      </c>
      <c r="C554">
        <v>-0.582507106496709</v>
      </c>
      <c r="D554">
        <v>2.7962962962962998</v>
      </c>
    </row>
    <row r="555" spans="1:4" x14ac:dyDescent="0.3">
      <c r="A555">
        <v>-3.0130782060084198</v>
      </c>
      <c r="B555">
        <v>2.5555555555555598</v>
      </c>
      <c r="C555">
        <v>-2.7158633569644</v>
      </c>
      <c r="D555">
        <v>2.2619047619047601</v>
      </c>
    </row>
    <row r="556" spans="1:4" x14ac:dyDescent="0.3">
      <c r="A556">
        <v>-0.28247764490647598</v>
      </c>
      <c r="B556">
        <v>3.3095238095238102</v>
      </c>
      <c r="C556">
        <v>-1.19505494078941</v>
      </c>
      <c r="D556">
        <v>2.6428571428571401</v>
      </c>
    </row>
    <row r="557" spans="1:4" x14ac:dyDescent="0.3">
      <c r="A557">
        <v>-0.196248153503256</v>
      </c>
      <c r="B557">
        <v>3.3333333333333299</v>
      </c>
      <c r="C557">
        <v>-0.84409915244133504</v>
      </c>
      <c r="D557">
        <v>2.7307692307692299</v>
      </c>
    </row>
    <row r="558" spans="1:4" x14ac:dyDescent="0.3">
      <c r="A558">
        <v>-0.261802099864888</v>
      </c>
      <c r="B558">
        <v>2.9305555555555598</v>
      </c>
      <c r="C558">
        <v>-0.37186345303295798</v>
      </c>
      <c r="D558">
        <v>2.5833333333333299</v>
      </c>
    </row>
    <row r="559" spans="1:4" x14ac:dyDescent="0.3">
      <c r="A559">
        <v>0.20919383423905999</v>
      </c>
      <c r="B559">
        <v>3.0606060606060601</v>
      </c>
      <c r="C559">
        <v>-0.25089005629176597</v>
      </c>
      <c r="D559">
        <v>2.6136363636363602</v>
      </c>
    </row>
    <row r="560" spans="1:4" x14ac:dyDescent="0.3">
      <c r="A560">
        <v>-0.182758399411937</v>
      </c>
      <c r="B560">
        <v>2.9523809523809499</v>
      </c>
      <c r="C560">
        <v>-0.41938871603842298</v>
      </c>
      <c r="D560">
        <v>2.5714285714285698</v>
      </c>
    </row>
    <row r="561" spans="1:4" x14ac:dyDescent="0.3">
      <c r="A561">
        <v>2.3112638134811698</v>
      </c>
      <c r="B561">
        <v>3.6410256410256401</v>
      </c>
      <c r="C561">
        <v>2.3663228539744101</v>
      </c>
      <c r="D561">
        <v>3.2692307692307701</v>
      </c>
    </row>
    <row r="562" spans="1:4" x14ac:dyDescent="0.3">
      <c r="A562">
        <v>1.0510807381734999</v>
      </c>
      <c r="B562">
        <v>3.1538461538461502</v>
      </c>
      <c r="C562">
        <v>0.645570528135467</v>
      </c>
      <c r="D562">
        <v>2.9230769230769198</v>
      </c>
    </row>
    <row r="563" spans="1:4" x14ac:dyDescent="0.3">
      <c r="A563">
        <v>0.80883066199054499</v>
      </c>
      <c r="B563">
        <v>3.0869565217391299</v>
      </c>
      <c r="C563">
        <v>-0.60947788889188403</v>
      </c>
      <c r="D563">
        <v>2.60869565217391</v>
      </c>
    </row>
    <row r="564" spans="1:4" x14ac:dyDescent="0.3">
      <c r="A564">
        <v>1.04263869006409</v>
      </c>
      <c r="B564">
        <v>3.15151515151515</v>
      </c>
      <c r="C564">
        <v>-0.31756382284248702</v>
      </c>
      <c r="D564">
        <v>2.6818181818181799</v>
      </c>
    </row>
    <row r="565" spans="1:4" x14ac:dyDescent="0.3">
      <c r="A565">
        <v>1.8735774254042099</v>
      </c>
      <c r="B565">
        <v>3.38095238095238</v>
      </c>
      <c r="C565">
        <v>0.81008105392362595</v>
      </c>
      <c r="D565">
        <v>2.96428571428571</v>
      </c>
    </row>
    <row r="566" spans="1:4" x14ac:dyDescent="0.3">
      <c r="A566">
        <v>-1.1343025725839699</v>
      </c>
      <c r="B566">
        <v>2.87254901960784</v>
      </c>
      <c r="C566">
        <v>-2.05275820434378</v>
      </c>
      <c r="D566">
        <v>2.4264705882352899</v>
      </c>
    </row>
    <row r="567" spans="1:4" x14ac:dyDescent="0.3">
      <c r="A567">
        <v>-1.2250332397680701</v>
      </c>
      <c r="B567">
        <v>2.7685185185185199</v>
      </c>
      <c r="C567">
        <v>-2.0849463622553901</v>
      </c>
      <c r="D567">
        <v>2.3888888888888902</v>
      </c>
    </row>
    <row r="568" spans="1:4" x14ac:dyDescent="0.3">
      <c r="A568">
        <v>-0.91239585478891205</v>
      </c>
      <c r="B568">
        <v>3.1269841269841301</v>
      </c>
      <c r="C568">
        <v>-1.80624889561697</v>
      </c>
      <c r="D568">
        <v>2.71428571428571</v>
      </c>
    </row>
    <row r="569" spans="1:4" x14ac:dyDescent="0.3">
      <c r="A569">
        <v>-1.0989851492093301</v>
      </c>
      <c r="B569">
        <v>2.9130434782608701</v>
      </c>
      <c r="C569">
        <v>-1.7849697677294101</v>
      </c>
      <c r="D569">
        <v>2.7391304347826102</v>
      </c>
    </row>
    <row r="570" spans="1:4" x14ac:dyDescent="0.3">
      <c r="A570">
        <v>-0.90895666098238104</v>
      </c>
      <c r="B570">
        <v>3.23232323232323</v>
      </c>
      <c r="C570">
        <v>-1.5594086583567299</v>
      </c>
      <c r="D570">
        <v>2.7878787878787898</v>
      </c>
    </row>
    <row r="571" spans="1:4" x14ac:dyDescent="0.3">
      <c r="A571">
        <v>-1.01467235506457</v>
      </c>
      <c r="B571">
        <v>3.1111111111111098</v>
      </c>
      <c r="C571">
        <v>-1.88527664965162</v>
      </c>
      <c r="D571">
        <v>2.4074074074074101</v>
      </c>
    </row>
    <row r="572" spans="1:4" x14ac:dyDescent="0.3">
      <c r="A572">
        <v>-0.23942393179521501</v>
      </c>
      <c r="B572">
        <v>4</v>
      </c>
      <c r="C572">
        <v>-0.52124514626679996</v>
      </c>
      <c r="D572">
        <v>4</v>
      </c>
    </row>
    <row r="573" spans="1:4" x14ac:dyDescent="0.3">
      <c r="A573">
        <v>-0.67550116988422504</v>
      </c>
      <c r="B573">
        <v>3.5</v>
      </c>
      <c r="C573">
        <v>-1.05654820718817</v>
      </c>
      <c r="D573">
        <v>3.375</v>
      </c>
    </row>
    <row r="574" spans="1:4" x14ac:dyDescent="0.3">
      <c r="A574">
        <v>-0.87778655017867502</v>
      </c>
      <c r="B574">
        <v>3.1666666666666701</v>
      </c>
      <c r="C574">
        <v>-1.7960329524237499</v>
      </c>
      <c r="D574">
        <v>2.75</v>
      </c>
    </row>
    <row r="575" spans="1:4" x14ac:dyDescent="0.3">
      <c r="A575">
        <v>-0.73242747081567094</v>
      </c>
      <c r="B575">
        <v>3.3333333333333299</v>
      </c>
      <c r="C575">
        <v>-2.0101541767922999</v>
      </c>
      <c r="D575">
        <v>2.5</v>
      </c>
    </row>
    <row r="576" spans="1:4" x14ac:dyDescent="0.3">
      <c r="A576">
        <v>-3.6396090580757301</v>
      </c>
      <c r="B576">
        <v>0</v>
      </c>
      <c r="C576">
        <v>-4.1513664204777703</v>
      </c>
      <c r="D576">
        <v>0</v>
      </c>
    </row>
    <row r="577" spans="1:4" x14ac:dyDescent="0.3">
      <c r="A577">
        <v>0.72116332281436002</v>
      </c>
      <c r="B577">
        <v>5</v>
      </c>
      <c r="C577">
        <v>0.13105806689317501</v>
      </c>
      <c r="D577">
        <v>5</v>
      </c>
    </row>
    <row r="578" spans="1:4" x14ac:dyDescent="0.3">
      <c r="A578">
        <v>2.0405253043419598</v>
      </c>
      <c r="B578">
        <v>3.6666666666666701</v>
      </c>
      <c r="C578">
        <v>0.49362446924588299</v>
      </c>
      <c r="D578">
        <v>2.7833333333333301</v>
      </c>
    </row>
    <row r="579" spans="1:4" x14ac:dyDescent="0.3">
      <c r="A579">
        <v>1.10289844905172</v>
      </c>
      <c r="B579">
        <v>3.2380952380952399</v>
      </c>
      <c r="C579">
        <v>1.8296020125739901E-2</v>
      </c>
      <c r="D579">
        <v>2.5952380952380998</v>
      </c>
    </row>
    <row r="580" spans="1:4" x14ac:dyDescent="0.3">
      <c r="A580">
        <v>1.27811154827263</v>
      </c>
      <c r="B580">
        <v>3.3181818181818201</v>
      </c>
      <c r="C580">
        <v>0.122222838690558</v>
      </c>
      <c r="D580">
        <v>2.6363636363636398</v>
      </c>
    </row>
    <row r="581" spans="1:4" x14ac:dyDescent="0.3">
      <c r="A581">
        <v>1.12894363947645</v>
      </c>
      <c r="B581">
        <v>3.25</v>
      </c>
      <c r="C581">
        <v>-0.117082335636327</v>
      </c>
      <c r="D581">
        <v>2.5416666666666701</v>
      </c>
    </row>
    <row r="582" spans="1:4" x14ac:dyDescent="0.3">
      <c r="A582">
        <v>1.4451621582972101</v>
      </c>
      <c r="B582">
        <v>3.625</v>
      </c>
      <c r="C582">
        <v>0.86195259008478398</v>
      </c>
      <c r="D582">
        <v>2.859375</v>
      </c>
    </row>
    <row r="583" spans="1:4" x14ac:dyDescent="0.3">
      <c r="A583">
        <v>1.4196378716809801</v>
      </c>
      <c r="B583">
        <v>3.6133333333333302</v>
      </c>
      <c r="C583">
        <v>1.31840327959589</v>
      </c>
      <c r="D583">
        <v>3.04</v>
      </c>
    </row>
    <row r="584" spans="1:4" x14ac:dyDescent="0.3">
      <c r="A584">
        <v>-0.408387226929323</v>
      </c>
      <c r="B584">
        <v>2.7777777777777799</v>
      </c>
      <c r="C584">
        <v>-4.6210546485746601E-2</v>
      </c>
      <c r="D584">
        <v>2.5</v>
      </c>
    </row>
    <row r="585" spans="1:4" x14ac:dyDescent="0.3">
      <c r="A585">
        <v>0.80705499289135496</v>
      </c>
      <c r="B585">
        <v>3.3333333333333299</v>
      </c>
      <c r="C585">
        <v>0.58555511373723101</v>
      </c>
      <c r="D585">
        <v>2.75</v>
      </c>
    </row>
    <row r="586" spans="1:4" x14ac:dyDescent="0.3">
      <c r="A586">
        <v>-2.7739026193287</v>
      </c>
      <c r="B586">
        <v>2.3333333333333299</v>
      </c>
      <c r="C586">
        <v>-0.83511655933014495</v>
      </c>
      <c r="D586">
        <v>2</v>
      </c>
    </row>
    <row r="587" spans="1:4" x14ac:dyDescent="0.3">
      <c r="A587">
        <v>-1.75293115467933</v>
      </c>
      <c r="B587">
        <v>2.8</v>
      </c>
      <c r="C587">
        <v>-0.582410295240954</v>
      </c>
      <c r="D587">
        <v>2.1</v>
      </c>
    </row>
    <row r="588" spans="1:4" x14ac:dyDescent="0.3">
      <c r="A588">
        <v>-9.9929735723202004E-2</v>
      </c>
      <c r="B588">
        <v>3.5555555555555598</v>
      </c>
      <c r="C588">
        <v>2.3237117417847402</v>
      </c>
      <c r="D588">
        <v>3.25</v>
      </c>
    </row>
    <row r="589" spans="1:4" x14ac:dyDescent="0.3">
      <c r="A589">
        <v>-2.4092699533824899</v>
      </c>
      <c r="B589">
        <v>2.5</v>
      </c>
      <c r="C589">
        <v>-0.83511655933014495</v>
      </c>
      <c r="D589">
        <v>2</v>
      </c>
    </row>
    <row r="590" spans="1:4" x14ac:dyDescent="0.3">
      <c r="A590">
        <v>1.00828676896464</v>
      </c>
      <c r="B590">
        <v>2.91397849462366</v>
      </c>
      <c r="C590">
        <v>-1.63557670538873</v>
      </c>
      <c r="D590">
        <v>2.5806451612903198</v>
      </c>
    </row>
    <row r="591" spans="1:4" x14ac:dyDescent="0.3">
      <c r="A591">
        <v>1.8058250233587001</v>
      </c>
      <c r="B591">
        <v>3.0462962962962998</v>
      </c>
      <c r="C591">
        <v>-0.43765331666464302</v>
      </c>
      <c r="D591">
        <v>2.7916666666666701</v>
      </c>
    </row>
    <row r="592" spans="1:4" x14ac:dyDescent="0.3">
      <c r="A592">
        <v>1.6702872419766699</v>
      </c>
      <c r="B592">
        <v>3.0238095238095202</v>
      </c>
      <c r="C592">
        <v>-0.57281482731231304</v>
      </c>
      <c r="D592">
        <v>2.7678571428571401</v>
      </c>
    </row>
    <row r="593" spans="1:4" x14ac:dyDescent="0.3">
      <c r="A593">
        <v>1.14408173778762</v>
      </c>
      <c r="B593">
        <v>2.9365079365079398</v>
      </c>
      <c r="C593">
        <v>-6.5959162383556799E-2</v>
      </c>
      <c r="D593">
        <v>2.8571428571428599</v>
      </c>
    </row>
    <row r="594" spans="1:4" x14ac:dyDescent="0.3">
      <c r="A594">
        <v>-0.43862708506713599</v>
      </c>
      <c r="B594">
        <v>2.75757575757576</v>
      </c>
      <c r="C594">
        <v>-0.38747499122364099</v>
      </c>
      <c r="D594">
        <v>2.6136363636363602</v>
      </c>
    </row>
    <row r="595" spans="1:4" x14ac:dyDescent="0.3">
      <c r="A595">
        <v>-1.56061898656114</v>
      </c>
      <c r="B595">
        <v>2.5714285714285698</v>
      </c>
      <c r="C595">
        <v>-1.33667741827204</v>
      </c>
      <c r="D595">
        <v>2.4464285714285698</v>
      </c>
    </row>
    <row r="596" spans="1:4" x14ac:dyDescent="0.3">
      <c r="A596">
        <v>-0.38383213173835801</v>
      </c>
      <c r="B596">
        <v>2.7666666666666702</v>
      </c>
      <c r="C596">
        <v>-0.18104650223447399</v>
      </c>
      <c r="D596">
        <v>2.65</v>
      </c>
    </row>
    <row r="597" spans="1:4" x14ac:dyDescent="0.3">
      <c r="A597">
        <v>0.48679879337442999</v>
      </c>
      <c r="B597">
        <v>2.9111111111111101</v>
      </c>
      <c r="C597">
        <v>8.1796126722632496E-3</v>
      </c>
      <c r="D597">
        <v>2.68333333333333</v>
      </c>
    </row>
    <row r="598" spans="1:4" x14ac:dyDescent="0.3">
      <c r="A598">
        <v>0.263877934473085</v>
      </c>
      <c r="B598">
        <v>3.1052631578947398</v>
      </c>
      <c r="C598">
        <v>0.80286361633215098</v>
      </c>
      <c r="D598">
        <v>3.0263157894736801</v>
      </c>
    </row>
    <row r="599" spans="1:4" x14ac:dyDescent="0.3">
      <c r="A599">
        <v>-1.9640523820587401</v>
      </c>
      <c r="B599">
        <v>2.73563218390805</v>
      </c>
      <c r="C599">
        <v>-2.3806682987049399</v>
      </c>
      <c r="D599">
        <v>2.4655172413793101</v>
      </c>
    </row>
    <row r="600" spans="1:4" x14ac:dyDescent="0.3">
      <c r="A600">
        <v>0.29912615006469201</v>
      </c>
      <c r="B600">
        <v>3.1111111111111098</v>
      </c>
      <c r="C600">
        <v>-0.81828409324894302</v>
      </c>
      <c r="D600">
        <v>2.74074074074074</v>
      </c>
    </row>
    <row r="601" spans="1:4" x14ac:dyDescent="0.3">
      <c r="A601">
        <v>-0.55323979060516904</v>
      </c>
      <c r="B601">
        <v>2.9696969696969702</v>
      </c>
      <c r="C601">
        <v>0.26642116139319699</v>
      </c>
      <c r="D601">
        <v>2.9318181818181799</v>
      </c>
    </row>
    <row r="602" spans="1:4" x14ac:dyDescent="0.3">
      <c r="A602">
        <v>-0.667472694163744</v>
      </c>
      <c r="B602">
        <v>3.78871391076115</v>
      </c>
      <c r="C602">
        <v>1.57129041402793</v>
      </c>
      <c r="D602">
        <v>3.4232283464566899</v>
      </c>
    </row>
    <row r="603" spans="1:4" x14ac:dyDescent="0.3">
      <c r="A603">
        <v>-1.0125257739242399</v>
      </c>
      <c r="B603">
        <v>3.6965408805031399</v>
      </c>
      <c r="C603">
        <v>1.3355662679583999</v>
      </c>
      <c r="D603">
        <v>3.3490566037735801</v>
      </c>
    </row>
    <row r="604" spans="1:4" x14ac:dyDescent="0.3">
      <c r="A604">
        <v>-0.73780016816252303</v>
      </c>
      <c r="B604">
        <v>3.7699275362318798</v>
      </c>
      <c r="C604">
        <v>1.3402916823298201</v>
      </c>
      <c r="D604">
        <v>3.3505434782608701</v>
      </c>
    </row>
    <row r="605" spans="1:4" x14ac:dyDescent="0.3">
      <c r="A605">
        <v>-0.50512941662669297</v>
      </c>
      <c r="B605">
        <v>3.8320802005012502</v>
      </c>
      <c r="C605">
        <v>1.5942450313446701</v>
      </c>
      <c r="D605">
        <v>3.4304511278195502</v>
      </c>
    </row>
    <row r="606" spans="1:4" x14ac:dyDescent="0.3">
      <c r="A606">
        <v>0.65141423908698304</v>
      </c>
      <c r="B606">
        <v>3.6987179487179498</v>
      </c>
      <c r="C606">
        <v>1.8327122456173599</v>
      </c>
      <c r="D606">
        <v>3.3461538461538498</v>
      </c>
    </row>
    <row r="607" spans="1:4" x14ac:dyDescent="0.3">
      <c r="A607">
        <v>2.3432046583739501</v>
      </c>
      <c r="B607">
        <v>4.15064102564103</v>
      </c>
      <c r="C607">
        <v>2.9939358239343101</v>
      </c>
      <c r="D607">
        <v>3.7115384615384599</v>
      </c>
    </row>
    <row r="608" spans="1:4" x14ac:dyDescent="0.3">
      <c r="A608">
        <v>2.4746387578637901</v>
      </c>
      <c r="B608">
        <v>4.1857506361323198</v>
      </c>
      <c r="C608">
        <v>2.8675028831051002</v>
      </c>
      <c r="D608">
        <v>3.6717557251908399</v>
      </c>
    </row>
    <row r="609" spans="1:4" x14ac:dyDescent="0.3">
      <c r="A609">
        <v>-0.868181295660714</v>
      </c>
      <c r="B609">
        <v>3.29279279279279</v>
      </c>
      <c r="C609">
        <v>-0.34107186400580902</v>
      </c>
      <c r="D609">
        <v>2.6621621621621601</v>
      </c>
    </row>
    <row r="610" spans="1:4" x14ac:dyDescent="0.3">
      <c r="A610">
        <v>-1.8797403205818799</v>
      </c>
      <c r="B610">
        <v>3.4003527336860699</v>
      </c>
      <c r="C610">
        <v>-0.339516393797616</v>
      </c>
      <c r="D610">
        <v>2.8783068783068799</v>
      </c>
    </row>
    <row r="611" spans="1:4" x14ac:dyDescent="0.3">
      <c r="A611">
        <v>-1.2896905732028101</v>
      </c>
      <c r="B611">
        <v>3.5579710144927499</v>
      </c>
      <c r="C611">
        <v>0.31495392771581499</v>
      </c>
      <c r="D611">
        <v>3.08423913043478</v>
      </c>
    </row>
    <row r="612" spans="1:4" x14ac:dyDescent="0.3">
      <c r="A612">
        <v>-1.5260037458203399</v>
      </c>
      <c r="B612">
        <v>3.4948453608247401</v>
      </c>
      <c r="C612">
        <v>-0.13296596714289</v>
      </c>
      <c r="D612">
        <v>2.94329896907217</v>
      </c>
    </row>
    <row r="613" spans="1:4" x14ac:dyDescent="0.3">
      <c r="A613">
        <v>-0.77744685938383395</v>
      </c>
      <c r="B613">
        <v>3.6948051948052001</v>
      </c>
      <c r="C613">
        <v>0.71793464125563999</v>
      </c>
      <c r="D613">
        <v>3.2110389610389598</v>
      </c>
    </row>
    <row r="614" spans="1:4" x14ac:dyDescent="0.3">
      <c r="A614">
        <v>-1.72056324622526</v>
      </c>
      <c r="B614">
        <v>3.8779342723004699</v>
      </c>
      <c r="C614">
        <v>-1.12287166774884</v>
      </c>
      <c r="D614">
        <v>3.3802816901408499</v>
      </c>
    </row>
    <row r="615" spans="1:4" x14ac:dyDescent="0.3">
      <c r="A615">
        <v>-1.1824647200957701</v>
      </c>
      <c r="B615">
        <v>3.98484848484848</v>
      </c>
      <c r="C615">
        <v>-1.0073920936968599</v>
      </c>
      <c r="D615">
        <v>3.4090909090909101</v>
      </c>
    </row>
    <row r="616" spans="1:4" x14ac:dyDescent="0.3">
      <c r="A616">
        <v>-2.5229016828794499</v>
      </c>
      <c r="B616">
        <v>3.7185185185185201</v>
      </c>
      <c r="C616">
        <v>-2.0236693723045001</v>
      </c>
      <c r="D616">
        <v>3.1555555555555599</v>
      </c>
    </row>
    <row r="617" spans="1:4" x14ac:dyDescent="0.3">
      <c r="A617">
        <v>-1.68693725203906</v>
      </c>
      <c r="B617">
        <v>3.8846153846153801</v>
      </c>
      <c r="C617">
        <v>-1.3752981725676201</v>
      </c>
      <c r="D617">
        <v>3.3173076923076898</v>
      </c>
    </row>
    <row r="618" spans="1:4" x14ac:dyDescent="0.3">
      <c r="A618">
        <v>-0.86463072747293102</v>
      </c>
      <c r="B618">
        <v>4</v>
      </c>
      <c r="C618">
        <v>1.1411575164640799</v>
      </c>
      <c r="D618">
        <v>3.4491525423728802</v>
      </c>
    </row>
    <row r="619" spans="1:4" x14ac:dyDescent="0.3">
      <c r="A619">
        <v>-1.4338383143873501</v>
      </c>
      <c r="B619">
        <v>3.8869047619047601</v>
      </c>
      <c r="C619">
        <v>1.3449757025309801</v>
      </c>
      <c r="D619">
        <v>3.5</v>
      </c>
    </row>
    <row r="620" spans="1:4" x14ac:dyDescent="0.3">
      <c r="A620">
        <v>-1.1606891627720699</v>
      </c>
      <c r="B620">
        <v>3.9411764705882399</v>
      </c>
      <c r="C620">
        <v>0.696554120386776</v>
      </c>
      <c r="D620">
        <v>3.3382352941176499</v>
      </c>
    </row>
    <row r="621" spans="1:4" x14ac:dyDescent="0.3">
      <c r="A621">
        <v>0.106648700613711</v>
      </c>
      <c r="B621">
        <v>4.1929824561403501</v>
      </c>
      <c r="C621">
        <v>2.6107939107359299</v>
      </c>
      <c r="D621">
        <v>3.8157894736842102</v>
      </c>
    </row>
    <row r="622" spans="1:4" x14ac:dyDescent="0.3">
      <c r="A622">
        <v>-0.43446035139726502</v>
      </c>
      <c r="B622">
        <v>4.0854700854700896</v>
      </c>
      <c r="C622">
        <v>1.68740587579567</v>
      </c>
      <c r="D622">
        <v>3.7564102564102599</v>
      </c>
    </row>
    <row r="623" spans="1:4" x14ac:dyDescent="0.3">
      <c r="A623">
        <v>-0.30540923857456298</v>
      </c>
      <c r="B623">
        <v>4.1111111111111098</v>
      </c>
      <c r="C623">
        <v>1.3944825596661901</v>
      </c>
      <c r="D623">
        <v>3.68333333333333</v>
      </c>
    </row>
    <row r="624" spans="1:4" x14ac:dyDescent="0.3">
      <c r="A624">
        <v>0.305832853942269</v>
      </c>
      <c r="B624">
        <v>4.2325581395348797</v>
      </c>
      <c r="C624">
        <v>2.1977210777021901</v>
      </c>
      <c r="D624">
        <v>3.8837209302325602</v>
      </c>
    </row>
    <row r="625" spans="1:4" x14ac:dyDescent="0.3">
      <c r="A625">
        <v>1.4478256995933201</v>
      </c>
      <c r="B625">
        <v>4.4594594594594597</v>
      </c>
      <c r="C625">
        <v>2.2846416554811899</v>
      </c>
      <c r="D625">
        <v>3.9054054054054101</v>
      </c>
    </row>
    <row r="626" spans="1:4" x14ac:dyDescent="0.3">
      <c r="A626">
        <v>-2.0492303189434198</v>
      </c>
      <c r="B626">
        <v>3.8888888888888902</v>
      </c>
      <c r="C626">
        <v>-2.3347653849052801</v>
      </c>
      <c r="D626">
        <v>3.4880952380952399</v>
      </c>
    </row>
    <row r="627" spans="1:4" x14ac:dyDescent="0.3">
      <c r="A627">
        <v>-2.48963483241497</v>
      </c>
      <c r="B627">
        <v>3.81699346405229</v>
      </c>
      <c r="C627">
        <v>-3.34274805884816</v>
      </c>
      <c r="D627">
        <v>3.31372549019608</v>
      </c>
    </row>
    <row r="628" spans="1:4" x14ac:dyDescent="0.3">
      <c r="A628">
        <v>0.96496680572551297</v>
      </c>
      <c r="B628">
        <v>4.3809523809523796</v>
      </c>
      <c r="C628">
        <v>-1.2749667341492701</v>
      </c>
      <c r="D628">
        <v>3.6714285714285699</v>
      </c>
    </row>
    <row r="629" spans="1:4" x14ac:dyDescent="0.3">
      <c r="A629">
        <v>-4.9893919717454299E-2</v>
      </c>
      <c r="B629">
        <v>4.2152777777777803</v>
      </c>
      <c r="C629">
        <v>-1.30249397183125</v>
      </c>
      <c r="D629">
        <v>3.6666666666666701</v>
      </c>
    </row>
    <row r="630" spans="1:4" x14ac:dyDescent="0.3">
      <c r="A630">
        <v>-0.58252851914950299</v>
      </c>
      <c r="B630">
        <v>4.0888888888888903</v>
      </c>
      <c r="C630">
        <v>0.49446431375556399</v>
      </c>
      <c r="D630">
        <v>3.7333333333333298</v>
      </c>
    </row>
    <row r="631" spans="1:4" x14ac:dyDescent="0.3">
      <c r="A631">
        <v>-0.87627200803913796</v>
      </c>
      <c r="B631">
        <v>4.0409356725146202</v>
      </c>
      <c r="C631">
        <v>-0.95578647148949403</v>
      </c>
      <c r="D631">
        <v>3.4824561403508798</v>
      </c>
    </row>
    <row r="632" spans="1:4" x14ac:dyDescent="0.3">
      <c r="A632">
        <v>-1.7651147297555001</v>
      </c>
      <c r="B632">
        <v>3.8958333333333299</v>
      </c>
      <c r="C632">
        <v>-1.39631282452504</v>
      </c>
      <c r="D632">
        <v>3.40625</v>
      </c>
    </row>
    <row r="633" spans="1:4" x14ac:dyDescent="0.3">
      <c r="A633">
        <v>-0.64658735747263696</v>
      </c>
      <c r="B633">
        <v>4.0784313725490202</v>
      </c>
      <c r="C633">
        <v>-0.85437033266116802</v>
      </c>
      <c r="D633">
        <v>3.5</v>
      </c>
    </row>
    <row r="634" spans="1:4" x14ac:dyDescent="0.3">
      <c r="A634">
        <v>-0.90015359250171001</v>
      </c>
      <c r="B634">
        <v>4.0370370370370399</v>
      </c>
      <c r="C634">
        <v>-1.0190024995442299</v>
      </c>
      <c r="D634">
        <v>3.4814814814814801</v>
      </c>
    </row>
    <row r="635" spans="1:4" x14ac:dyDescent="0.3">
      <c r="A635">
        <v>0.38547170440009498</v>
      </c>
      <c r="B635">
        <v>4.2469135802469102</v>
      </c>
      <c r="C635">
        <v>1.76430708829983</v>
      </c>
      <c r="D635">
        <v>3.9629629629629601</v>
      </c>
    </row>
    <row r="636" spans="1:4" x14ac:dyDescent="0.3">
      <c r="A636">
        <v>-0.19890343055527299</v>
      </c>
      <c r="B636">
        <v>4.1515151515151496</v>
      </c>
      <c r="C636">
        <v>-0.999538796132737</v>
      </c>
      <c r="D636">
        <v>3.48484848484848</v>
      </c>
    </row>
    <row r="637" spans="1:4" x14ac:dyDescent="0.3">
      <c r="A637">
        <v>-1.2437072432704299</v>
      </c>
      <c r="B637">
        <v>3.9809523809523801</v>
      </c>
      <c r="C637">
        <v>-0.82937041773507603</v>
      </c>
      <c r="D637">
        <v>3.5142857142857098</v>
      </c>
    </row>
    <row r="638" spans="1:4" x14ac:dyDescent="0.3">
      <c r="A638">
        <v>-0.74728648204380099</v>
      </c>
      <c r="B638">
        <v>3.6666666666666701</v>
      </c>
      <c r="C638">
        <v>1.05457016062634</v>
      </c>
      <c r="D638">
        <v>2.72058823529412</v>
      </c>
    </row>
    <row r="639" spans="1:4" x14ac:dyDescent="0.3">
      <c r="A639">
        <v>-0.46882572026775698</v>
      </c>
      <c r="B639">
        <v>4.1081081081081097</v>
      </c>
      <c r="C639">
        <v>1.4170618697459401</v>
      </c>
      <c r="D639">
        <v>3.2162162162162198</v>
      </c>
    </row>
    <row r="640" spans="1:4" x14ac:dyDescent="0.3">
      <c r="A640">
        <v>-0.61123182412921495</v>
      </c>
      <c r="B640">
        <v>3.8823529411764701</v>
      </c>
      <c r="C640">
        <v>1.1836369760626699</v>
      </c>
      <c r="D640">
        <v>2.8970588235294099</v>
      </c>
    </row>
    <row r="641" spans="1:4" x14ac:dyDescent="0.3">
      <c r="A641">
        <v>-0.60952580960990899</v>
      </c>
      <c r="B641">
        <v>3.88505747126437</v>
      </c>
      <c r="C641">
        <v>0.99411645109725399</v>
      </c>
      <c r="D641">
        <v>2.6379310344827598</v>
      </c>
    </row>
    <row r="642" spans="1:4" x14ac:dyDescent="0.3">
      <c r="A642">
        <v>1.0408934831774901</v>
      </c>
      <c r="B642">
        <v>3.87654320987654</v>
      </c>
      <c r="C642">
        <v>0.65504133947866605</v>
      </c>
      <c r="D642">
        <v>2.8888888888888902</v>
      </c>
    </row>
    <row r="643" spans="1:4" x14ac:dyDescent="0.3">
      <c r="A643">
        <v>0.85593702481717104</v>
      </c>
      <c r="B643">
        <v>3.5833333333333299</v>
      </c>
      <c r="C643">
        <v>0.49251275707736197</v>
      </c>
      <c r="D643">
        <v>2.6666666666666701</v>
      </c>
    </row>
    <row r="644" spans="1:4" x14ac:dyDescent="0.3">
      <c r="A644">
        <v>1.32903617620198</v>
      </c>
      <c r="B644">
        <v>4.3333333333333304</v>
      </c>
      <c r="C644">
        <v>1.7114771250871399</v>
      </c>
      <c r="D644">
        <v>4.3333333333333304</v>
      </c>
    </row>
    <row r="645" spans="1:4" x14ac:dyDescent="0.3">
      <c r="A645">
        <v>1.2239030314498001</v>
      </c>
      <c r="B645">
        <v>4.1666666666666696</v>
      </c>
      <c r="C645">
        <v>1.46768425148518</v>
      </c>
      <c r="D645">
        <v>4</v>
      </c>
    </row>
    <row r="646" spans="1:4" x14ac:dyDescent="0.3">
      <c r="A646">
        <v>-2.8186391497277898</v>
      </c>
      <c r="B646">
        <v>0</v>
      </c>
      <c r="C646">
        <v>-2.54440354071316</v>
      </c>
      <c r="D646">
        <v>0</v>
      </c>
    </row>
    <row r="647" spans="1:4" x14ac:dyDescent="0.3">
      <c r="A647">
        <v>1.99557585810647E-2</v>
      </c>
      <c r="B647">
        <v>4.5</v>
      </c>
      <c r="C647">
        <v>1.54216321073679E-2</v>
      </c>
      <c r="D647">
        <v>3.5</v>
      </c>
    </row>
    <row r="648" spans="1:4" x14ac:dyDescent="0.3">
      <c r="A648">
        <v>-2.8186391497277898</v>
      </c>
      <c r="B648">
        <v>0</v>
      </c>
      <c r="C648">
        <v>-2.54440354071316</v>
      </c>
      <c r="D648">
        <v>0</v>
      </c>
    </row>
    <row r="649" spans="1:4" x14ac:dyDescent="0.3">
      <c r="A649">
        <v>-0.190310530923295</v>
      </c>
      <c r="B649">
        <v>4.1666666666666696</v>
      </c>
      <c r="C649">
        <v>1.54216321073679E-2</v>
      </c>
      <c r="D649">
        <v>3.5</v>
      </c>
    </row>
    <row r="650" spans="1:4" x14ac:dyDescent="0.3">
      <c r="A650">
        <v>-9.7482877150091504E-2</v>
      </c>
      <c r="B650">
        <v>3.0843881856540101</v>
      </c>
      <c r="C650">
        <v>-1.16212114917488</v>
      </c>
      <c r="D650">
        <v>2.7784810126582302</v>
      </c>
    </row>
    <row r="651" spans="1:4" x14ac:dyDescent="0.3">
      <c r="A651">
        <v>0.64990381052278601</v>
      </c>
      <c r="B651">
        <v>3.16363636363636</v>
      </c>
      <c r="C651">
        <v>-0.29827815148909398</v>
      </c>
      <c r="D651">
        <v>2.8636363636363602</v>
      </c>
    </row>
    <row r="652" spans="1:4" x14ac:dyDescent="0.3">
      <c r="A652">
        <v>0.90302924242858396</v>
      </c>
      <c r="B652">
        <v>3.1904761904761898</v>
      </c>
      <c r="C652">
        <v>0.74689405201722203</v>
      </c>
      <c r="D652">
        <v>2.9666666666666699</v>
      </c>
    </row>
    <row r="653" spans="1:4" x14ac:dyDescent="0.3">
      <c r="A653">
        <v>1.78800762627383</v>
      </c>
      <c r="B653">
        <v>3.2843137254902</v>
      </c>
      <c r="C653">
        <v>0.388859283342045</v>
      </c>
      <c r="D653">
        <v>2.9313725490196099</v>
      </c>
    </row>
    <row r="654" spans="1:4" x14ac:dyDescent="0.3">
      <c r="A654">
        <v>-1.6697909375094</v>
      </c>
      <c r="B654">
        <v>3.0932400932400901</v>
      </c>
      <c r="C654">
        <v>0.48334769785388398</v>
      </c>
      <c r="D654">
        <v>2.8461538461538498</v>
      </c>
    </row>
    <row r="655" spans="1:4" x14ac:dyDescent="0.3">
      <c r="A655">
        <v>0.213470650573893</v>
      </c>
      <c r="B655">
        <v>3.2929292929292902</v>
      </c>
      <c r="C655">
        <v>1.49068561345047</v>
      </c>
      <c r="D655">
        <v>2.9454545454545502</v>
      </c>
    </row>
    <row r="656" spans="1:4" x14ac:dyDescent="0.3">
      <c r="A656">
        <v>1.25429903943388</v>
      </c>
      <c r="B656">
        <v>3.4032921810699599</v>
      </c>
      <c r="C656">
        <v>1.35520032781077</v>
      </c>
      <c r="D656">
        <v>2.9320987654320998</v>
      </c>
    </row>
    <row r="657" spans="1:4" x14ac:dyDescent="0.3">
      <c r="A657">
        <v>-1.3155489040714801</v>
      </c>
      <c r="B657">
        <v>3.1308016877637099</v>
      </c>
      <c r="C657">
        <v>0.18208020749673301</v>
      </c>
      <c r="D657">
        <v>2.8164556962025298</v>
      </c>
    </row>
    <row r="658" spans="1:4" x14ac:dyDescent="0.3">
      <c r="A658">
        <v>-2.0601219385155098</v>
      </c>
      <c r="B658">
        <v>3.05185185185185</v>
      </c>
      <c r="C658">
        <v>0.43638705095997898</v>
      </c>
      <c r="D658">
        <v>2.6666666666666701</v>
      </c>
    </row>
    <row r="659" spans="1:4" x14ac:dyDescent="0.3">
      <c r="A659">
        <v>7.6741290139014207E-2</v>
      </c>
      <c r="B659">
        <v>3.27843137254902</v>
      </c>
      <c r="C659">
        <v>3.0420845340959701</v>
      </c>
      <c r="D659">
        <v>2.9235294117647102</v>
      </c>
    </row>
    <row r="660" spans="1:4" x14ac:dyDescent="0.3">
      <c r="A660">
        <v>-0.23004544199506199</v>
      </c>
      <c r="B660">
        <v>3.2459016393442601</v>
      </c>
      <c r="C660">
        <v>2.0716733577960502</v>
      </c>
      <c r="D660">
        <v>2.8278688524590199</v>
      </c>
    </row>
    <row r="661" spans="1:4" x14ac:dyDescent="0.3">
      <c r="A661">
        <v>-1.3745826174207501</v>
      </c>
      <c r="B661">
        <v>3.1245421245421201</v>
      </c>
      <c r="C661">
        <v>0.69649778033938303</v>
      </c>
      <c r="D661">
        <v>2.6923076923076898</v>
      </c>
    </row>
    <row r="662" spans="1:4" x14ac:dyDescent="0.3">
      <c r="A662">
        <v>1.67130837931346</v>
      </c>
      <c r="B662">
        <v>3.9791666666666701</v>
      </c>
      <c r="C662">
        <v>1.8132547799466201</v>
      </c>
      <c r="D662">
        <v>2.90625</v>
      </c>
    </row>
    <row r="663" spans="1:4" x14ac:dyDescent="0.3">
      <c r="A663">
        <v>-0.84434384499092596</v>
      </c>
      <c r="B663">
        <v>3.38095238095238</v>
      </c>
      <c r="C663">
        <v>-0.91291178349062196</v>
      </c>
      <c r="D663">
        <v>2.0714285714285698</v>
      </c>
    </row>
    <row r="664" spans="1:4" x14ac:dyDescent="0.3">
      <c r="A664">
        <v>-0.76424347565984097</v>
      </c>
      <c r="B664">
        <v>3.4</v>
      </c>
      <c r="C664">
        <v>-0.32977455066982297</v>
      </c>
      <c r="D664">
        <v>2.25</v>
      </c>
    </row>
    <row r="665" spans="1:4" x14ac:dyDescent="0.3">
      <c r="A665">
        <v>0.68064395573549497</v>
      </c>
      <c r="B665">
        <v>3.7435897435897401</v>
      </c>
      <c r="C665">
        <v>1.36580909553219</v>
      </c>
      <c r="D665">
        <v>2.7692307692307701</v>
      </c>
    </row>
    <row r="666" spans="1:4" x14ac:dyDescent="0.3">
      <c r="A666">
        <v>1.58409194918126</v>
      </c>
      <c r="B666">
        <v>4.0158730158730096</v>
      </c>
      <c r="C666">
        <v>0.56778999526794105</v>
      </c>
      <c r="D666">
        <v>3</v>
      </c>
    </row>
    <row r="667" spans="1:4" x14ac:dyDescent="0.3">
      <c r="A667">
        <v>0.243017583865378</v>
      </c>
      <c r="B667">
        <v>3.6969696969696999</v>
      </c>
      <c r="C667">
        <v>-0.91655932463955203</v>
      </c>
      <c r="D667">
        <v>2.5454545454545401</v>
      </c>
    </row>
    <row r="668" spans="1:4" x14ac:dyDescent="0.3">
      <c r="A668">
        <v>0.99168296767011999</v>
      </c>
      <c r="B668">
        <v>3.875</v>
      </c>
      <c r="C668">
        <v>0.15959393229338001</v>
      </c>
      <c r="D668">
        <v>2.875</v>
      </c>
    </row>
    <row r="669" spans="1:4" x14ac:dyDescent="0.3">
      <c r="A669">
        <v>1.37716599507596</v>
      </c>
      <c r="B669">
        <v>3.9666666666666699</v>
      </c>
      <c r="C669">
        <v>-1.2282726818201199</v>
      </c>
      <c r="D669">
        <v>2.4500000000000002</v>
      </c>
    </row>
    <row r="670" spans="1:4" x14ac:dyDescent="0.3">
      <c r="A670">
        <v>1.54597164475236E-2</v>
      </c>
      <c r="B670">
        <v>3.6428571428571401</v>
      </c>
      <c r="C670">
        <v>-0.30618392880100798</v>
      </c>
      <c r="D670">
        <v>2.75</v>
      </c>
    </row>
    <row r="671" spans="1:4" x14ac:dyDescent="0.3">
      <c r="A671">
        <v>1.1350444241433699</v>
      </c>
      <c r="B671">
        <v>3.9090909090909101</v>
      </c>
      <c r="C671">
        <v>-1.12257605475013</v>
      </c>
      <c r="D671">
        <v>2.5</v>
      </c>
    </row>
    <row r="672" spans="1:4" x14ac:dyDescent="0.3">
      <c r="A672">
        <v>1.9845937958366899</v>
      </c>
      <c r="B672">
        <v>4.1111111111111098</v>
      </c>
      <c r="C672">
        <v>0.69162866958124802</v>
      </c>
      <c r="D672">
        <v>3.0555555555555598</v>
      </c>
    </row>
    <row r="673" spans="1:4" x14ac:dyDescent="0.3">
      <c r="A673">
        <v>1.37716599507597</v>
      </c>
      <c r="B673">
        <v>3.9666666666666699</v>
      </c>
      <c r="C673">
        <v>2.0372921578638299E-2</v>
      </c>
      <c r="D673">
        <v>2.85</v>
      </c>
    </row>
    <row r="674" spans="1:4" x14ac:dyDescent="0.3">
      <c r="A674">
        <v>0.61069600177865302</v>
      </c>
      <c r="B674">
        <v>4.1666666666666696</v>
      </c>
      <c r="C674">
        <v>-1.4995549689129499</v>
      </c>
      <c r="D674">
        <v>2.8863636363636398</v>
      </c>
    </row>
    <row r="675" spans="1:4" x14ac:dyDescent="0.3">
      <c r="A675">
        <v>2.3329613528950501</v>
      </c>
      <c r="B675">
        <v>4.5972222222222197</v>
      </c>
      <c r="C675">
        <v>0.41956395159225401</v>
      </c>
      <c r="D675">
        <v>3.4375</v>
      </c>
    </row>
    <row r="676" spans="1:4" x14ac:dyDescent="0.3">
      <c r="A676">
        <v>2.4703916950045102</v>
      </c>
      <c r="B676">
        <v>4.6315789473684204</v>
      </c>
      <c r="C676">
        <v>0.91209962679516199</v>
      </c>
      <c r="D676">
        <v>3.57894736842105</v>
      </c>
    </row>
    <row r="677" spans="1:4" x14ac:dyDescent="0.3">
      <c r="A677">
        <v>0.69403142199396195</v>
      </c>
      <c r="B677">
        <v>4.1875</v>
      </c>
      <c r="C677">
        <v>0.52837997285801297</v>
      </c>
      <c r="D677">
        <v>3.46875</v>
      </c>
    </row>
    <row r="678" spans="1:4" x14ac:dyDescent="0.3">
      <c r="A678">
        <v>2.7166897536992498</v>
      </c>
      <c r="B678">
        <v>4.4000000000000004</v>
      </c>
      <c r="C678">
        <v>-0.129243978912298</v>
      </c>
      <c r="D678">
        <v>3.3</v>
      </c>
    </row>
    <row r="679" spans="1:4" x14ac:dyDescent="0.3">
      <c r="A679">
        <v>2.0055608345286098</v>
      </c>
      <c r="B679">
        <v>4.2222222222222197</v>
      </c>
      <c r="C679">
        <v>-0.52098165546902997</v>
      </c>
      <c r="D679">
        <v>3.1875</v>
      </c>
    </row>
    <row r="680" spans="1:4" x14ac:dyDescent="0.3">
      <c r="A680">
        <v>3.1679831062498498</v>
      </c>
      <c r="B680">
        <v>4.5128205128205101</v>
      </c>
      <c r="C680">
        <v>-0.63816813990907795</v>
      </c>
      <c r="D680">
        <v>3.1538461538461502</v>
      </c>
    </row>
    <row r="681" spans="1:4" x14ac:dyDescent="0.3">
      <c r="A681">
        <v>2.1537126926891599</v>
      </c>
      <c r="B681">
        <v>4.2592592592592604</v>
      </c>
      <c r="C681">
        <v>0.37372785271610098</v>
      </c>
      <c r="D681">
        <v>3.4444444444444402</v>
      </c>
    </row>
    <row r="682" spans="1:4" x14ac:dyDescent="0.3">
      <c r="A682">
        <v>0.183292979153834</v>
      </c>
      <c r="B682">
        <v>3.7666666666666702</v>
      </c>
      <c r="C682">
        <v>-1.7537764832590601</v>
      </c>
      <c r="D682">
        <v>2.85</v>
      </c>
    </row>
    <row r="683" spans="1:4" x14ac:dyDescent="0.3">
      <c r="A683">
        <v>1.71666471111553</v>
      </c>
      <c r="B683">
        <v>4.1500000000000004</v>
      </c>
      <c r="C683">
        <v>-0.44798422806994798</v>
      </c>
      <c r="D683">
        <v>3.2250000000000001</v>
      </c>
    </row>
    <row r="684" spans="1:4" x14ac:dyDescent="0.3">
      <c r="A684">
        <v>1.4899923681298901</v>
      </c>
      <c r="B684">
        <v>4.0933333333333302</v>
      </c>
      <c r="C684">
        <v>-0.813606059522898</v>
      </c>
      <c r="D684">
        <v>3.12</v>
      </c>
    </row>
    <row r="685" spans="1:4" x14ac:dyDescent="0.3">
      <c r="A685">
        <v>1.2233190234408999</v>
      </c>
      <c r="B685">
        <v>4.0266666666666699</v>
      </c>
      <c r="C685">
        <v>-2.5546623997750402</v>
      </c>
      <c r="D685">
        <v>2.62</v>
      </c>
    </row>
    <row r="686" spans="1:4" x14ac:dyDescent="0.3">
      <c r="A686">
        <v>0.129486946274734</v>
      </c>
      <c r="B686">
        <v>3.4482758620689702</v>
      </c>
      <c r="C686">
        <v>5.2632484992874699E-2</v>
      </c>
      <c r="D686">
        <v>2.5</v>
      </c>
    </row>
    <row r="687" spans="1:4" x14ac:dyDescent="0.3">
      <c r="A687">
        <v>1.6188870847202499</v>
      </c>
      <c r="B687">
        <v>3.67676767676768</v>
      </c>
      <c r="C687">
        <v>1.5510067992183001</v>
      </c>
      <c r="D687">
        <v>2.75757575757576</v>
      </c>
    </row>
    <row r="688" spans="1:4" x14ac:dyDescent="0.3">
      <c r="A688">
        <v>0.42918331559608602</v>
      </c>
      <c r="B688">
        <v>3.4942528735632199</v>
      </c>
      <c r="C688">
        <v>0.15292934578280901</v>
      </c>
      <c r="D688">
        <v>2.5172413793103399</v>
      </c>
    </row>
    <row r="689" spans="1:4" x14ac:dyDescent="0.3">
      <c r="A689">
        <v>3.3548777502515099</v>
      </c>
      <c r="B689">
        <v>3.9430894308943101</v>
      </c>
      <c r="C689">
        <v>0.62016594117008195</v>
      </c>
      <c r="D689">
        <v>2.5975609756097602</v>
      </c>
    </row>
    <row r="690" spans="1:4" x14ac:dyDescent="0.3">
      <c r="A690">
        <v>-0.70373224695265602</v>
      </c>
      <c r="B690">
        <v>3.5744680851063801</v>
      </c>
      <c r="C690">
        <v>-0.883779111106477</v>
      </c>
      <c r="D690">
        <v>2.3510638297872299</v>
      </c>
    </row>
    <row r="691" spans="1:4" x14ac:dyDescent="0.3">
      <c r="A691">
        <v>-3.6902994516812303E-2</v>
      </c>
      <c r="B691">
        <v>3.67676767676768</v>
      </c>
      <c r="C691">
        <v>-1.73610843002444</v>
      </c>
      <c r="D691">
        <v>2.2045454545454501</v>
      </c>
    </row>
    <row r="692" spans="1:4" x14ac:dyDescent="0.3">
      <c r="A692">
        <v>-0.52785816342977099</v>
      </c>
      <c r="B692">
        <v>3.6014492753623202</v>
      </c>
      <c r="C692">
        <v>-0.396768729712968</v>
      </c>
      <c r="D692">
        <v>2.4347826086956501</v>
      </c>
    </row>
    <row r="693" spans="1:4" x14ac:dyDescent="0.3">
      <c r="A693">
        <v>-2.1611862311299399</v>
      </c>
      <c r="B693">
        <v>3.3508771929824599</v>
      </c>
      <c r="C693">
        <v>-2.05851404872001</v>
      </c>
      <c r="D693">
        <v>2.1491228070175401</v>
      </c>
    </row>
    <row r="694" spans="1:4" x14ac:dyDescent="0.3">
      <c r="A694">
        <v>-0.16042769467332299</v>
      </c>
      <c r="B694">
        <v>3.4408602150537599</v>
      </c>
      <c r="C694">
        <v>-1.5761842793051</v>
      </c>
      <c r="D694">
        <v>2.2419354838709702</v>
      </c>
    </row>
    <row r="695" spans="1:4" x14ac:dyDescent="0.3">
      <c r="A695">
        <v>8.0215599725303094E-2</v>
      </c>
      <c r="B695">
        <v>3.4777777777777801</v>
      </c>
      <c r="C695">
        <v>-0.94754943893462196</v>
      </c>
      <c r="D695">
        <v>2.35</v>
      </c>
    </row>
    <row r="696" spans="1:4" x14ac:dyDescent="0.3">
      <c r="A696">
        <v>0.80022143602136198</v>
      </c>
      <c r="B696">
        <v>3.5882352941176499</v>
      </c>
      <c r="C696">
        <v>-0.64528223298533904</v>
      </c>
      <c r="D696">
        <v>2.4019607843137298</v>
      </c>
    </row>
    <row r="697" spans="1:4" x14ac:dyDescent="0.3">
      <c r="A697">
        <v>0.97196839031535598</v>
      </c>
      <c r="B697">
        <v>3.6145833333333299</v>
      </c>
      <c r="C697">
        <v>-0.25675481024392599</v>
      </c>
      <c r="D697">
        <v>2.46875</v>
      </c>
    </row>
    <row r="698" spans="1:4" x14ac:dyDescent="0.3">
      <c r="A698">
        <v>-2.50175964929594</v>
      </c>
      <c r="B698">
        <v>3.6071428571428599</v>
      </c>
      <c r="C698">
        <v>0.14341291761920999</v>
      </c>
      <c r="D698">
        <v>2.91071428571429</v>
      </c>
    </row>
    <row r="699" spans="1:4" x14ac:dyDescent="0.3">
      <c r="A699">
        <v>-1.33120352827175</v>
      </c>
      <c r="B699">
        <v>3.84375</v>
      </c>
      <c r="C699">
        <v>0.55704022919692797</v>
      </c>
      <c r="D699">
        <v>3.015625</v>
      </c>
    </row>
    <row r="700" spans="1:4" x14ac:dyDescent="0.3">
      <c r="A700">
        <v>-2.4428637438355998</v>
      </c>
      <c r="B700">
        <v>3.61904761904762</v>
      </c>
      <c r="C700">
        <v>-6.7801028718347894E-2</v>
      </c>
      <c r="D700">
        <v>2.8571428571428599</v>
      </c>
    </row>
    <row r="701" spans="1:4" x14ac:dyDescent="0.3">
      <c r="A701">
        <v>-1.0079453198928601</v>
      </c>
      <c r="B701">
        <v>3.9090909090909101</v>
      </c>
      <c r="C701">
        <v>1.66031307767986</v>
      </c>
      <c r="D701">
        <v>3.2954545454545499</v>
      </c>
    </row>
    <row r="702" spans="1:4" x14ac:dyDescent="0.3">
      <c r="A702">
        <v>0.15454899144182299</v>
      </c>
      <c r="B702">
        <v>4.0952380952380896</v>
      </c>
      <c r="C702">
        <v>-1.3377942655112001</v>
      </c>
      <c r="D702">
        <v>2.9285714285714302</v>
      </c>
    </row>
    <row r="703" spans="1:4" x14ac:dyDescent="0.3">
      <c r="A703">
        <v>-0.27081032577171599</v>
      </c>
      <c r="B703">
        <v>4.0092592592592604</v>
      </c>
      <c r="C703">
        <v>0.203285268877653</v>
      </c>
      <c r="D703">
        <v>3.3194444444444402</v>
      </c>
    </row>
    <row r="704" spans="1:4" x14ac:dyDescent="0.3">
      <c r="A704">
        <v>0.86129985696586298</v>
      </c>
      <c r="B704">
        <v>4.2380952380952399</v>
      </c>
      <c r="C704">
        <v>1.47839168565625</v>
      </c>
      <c r="D704">
        <v>3.6428571428571401</v>
      </c>
    </row>
    <row r="705" spans="1:4" x14ac:dyDescent="0.3">
      <c r="A705">
        <v>-0.31661825224086798</v>
      </c>
      <c r="B705">
        <v>4</v>
      </c>
      <c r="C705">
        <v>-0.68655126430372904</v>
      </c>
      <c r="D705">
        <v>3.09375</v>
      </c>
    </row>
    <row r="706" spans="1:4" x14ac:dyDescent="0.3">
      <c r="A706">
        <v>0.178107353625962</v>
      </c>
      <c r="B706">
        <v>4.0999999999999996</v>
      </c>
      <c r="C706">
        <v>-0.62092492705998203</v>
      </c>
      <c r="D706">
        <v>3.125</v>
      </c>
    </row>
    <row r="707" spans="1:4" x14ac:dyDescent="0.3">
      <c r="A707">
        <v>-1.3660362040795999</v>
      </c>
      <c r="B707">
        <v>3.7878787878787898</v>
      </c>
      <c r="C707">
        <v>-0.576121968745957</v>
      </c>
      <c r="D707">
        <v>3.1363636363636398</v>
      </c>
    </row>
    <row r="708" spans="1:4" x14ac:dyDescent="0.3">
      <c r="A708">
        <v>0.14512564656816801</v>
      </c>
      <c r="B708">
        <v>4.0933333333333302</v>
      </c>
      <c r="C708">
        <v>0.77871949067024004</v>
      </c>
      <c r="D708">
        <v>3.48</v>
      </c>
    </row>
    <row r="709" spans="1:4" x14ac:dyDescent="0.3">
      <c r="A709">
        <v>-1.5534322669079399</v>
      </c>
      <c r="B709">
        <v>3.75</v>
      </c>
      <c r="C709">
        <v>-1.72979814533216</v>
      </c>
      <c r="D709">
        <v>2.84375</v>
      </c>
    </row>
    <row r="710" spans="1:4" x14ac:dyDescent="0.3">
      <c r="A710">
        <v>-0.48973461343430702</v>
      </c>
      <c r="B710">
        <v>3.2037037037037002</v>
      </c>
      <c r="C710">
        <v>-1.0070175441270099</v>
      </c>
      <c r="D710">
        <v>2.5416666666666701</v>
      </c>
    </row>
    <row r="711" spans="1:4" x14ac:dyDescent="0.3">
      <c r="A711">
        <v>0.76754409946648405</v>
      </c>
      <c r="B711">
        <v>3.37179487179487</v>
      </c>
      <c r="C711">
        <v>-0.377199412803012</v>
      </c>
      <c r="D711">
        <v>2.6730769230769198</v>
      </c>
    </row>
    <row r="712" spans="1:4" x14ac:dyDescent="0.3">
      <c r="A712">
        <v>-0.41058389543086599</v>
      </c>
      <c r="B712">
        <v>3.21428571428571</v>
      </c>
      <c r="C712">
        <v>-0.52203563812490605</v>
      </c>
      <c r="D712">
        <v>2.6428571428571401</v>
      </c>
    </row>
    <row r="713" spans="1:4" x14ac:dyDescent="0.3">
      <c r="A713">
        <v>2.5953445087452098</v>
      </c>
      <c r="B713">
        <v>3.6161616161616199</v>
      </c>
      <c r="C713">
        <v>0.53610670224331103</v>
      </c>
      <c r="D713">
        <v>2.8636363636363602</v>
      </c>
    </row>
    <row r="714" spans="1:4" x14ac:dyDescent="0.3">
      <c r="A714">
        <v>-0.46357193509827699</v>
      </c>
      <c r="B714">
        <v>3.4285714285714302</v>
      </c>
      <c r="C714">
        <v>-0.82225085838230105</v>
      </c>
      <c r="D714">
        <v>2.8095238095238102</v>
      </c>
    </row>
    <row r="715" spans="1:4" x14ac:dyDescent="0.3">
      <c r="A715">
        <v>-0.16515233613936101</v>
      </c>
      <c r="B715">
        <v>3.4684684684684699</v>
      </c>
      <c r="C715">
        <v>-0.94561668502830099</v>
      </c>
      <c r="D715">
        <v>2.7837837837837802</v>
      </c>
    </row>
    <row r="716" spans="1:4" x14ac:dyDescent="0.3">
      <c r="A716">
        <v>-0.216987005933716</v>
      </c>
      <c r="B716">
        <v>3.4615384615384599</v>
      </c>
      <c r="C716">
        <v>-3.5960840221228199</v>
      </c>
      <c r="D716">
        <v>2.2307692307692299</v>
      </c>
    </row>
    <row r="717" spans="1:4" x14ac:dyDescent="0.3">
      <c r="A717">
        <v>-0.80194125456298404</v>
      </c>
      <c r="B717">
        <v>3.3833333333333302</v>
      </c>
      <c r="C717">
        <v>-1.2273533916311199</v>
      </c>
      <c r="D717">
        <v>2.7250000000000001</v>
      </c>
    </row>
    <row r="718" spans="1:4" x14ac:dyDescent="0.3">
      <c r="A718">
        <v>0.23828516524386001</v>
      </c>
      <c r="B718">
        <v>3.3333333333333299</v>
      </c>
      <c r="C718">
        <v>-1.5340136429484801</v>
      </c>
      <c r="D718">
        <v>2.4583333333333299</v>
      </c>
    </row>
    <row r="719" spans="1:4" x14ac:dyDescent="0.3">
      <c r="A719">
        <v>1.3463952172920099</v>
      </c>
      <c r="B719">
        <v>3.4814814814814801</v>
      </c>
      <c r="C719">
        <v>0.66266910776691501</v>
      </c>
      <c r="D719">
        <v>2.9166666666666701</v>
      </c>
    </row>
    <row r="720" spans="1:4" x14ac:dyDescent="0.3">
      <c r="A720">
        <v>1.94419142958115</v>
      </c>
      <c r="B720">
        <v>3.5614035087719298</v>
      </c>
      <c r="C720">
        <v>0.30531401913378697</v>
      </c>
      <c r="D720">
        <v>2.8421052631578898</v>
      </c>
    </row>
    <row r="721" spans="1:4" x14ac:dyDescent="0.3">
      <c r="A721">
        <v>-0.54905618752719298</v>
      </c>
      <c r="B721">
        <v>3.2280701754385999</v>
      </c>
      <c r="C721">
        <v>-1.7126911872650501</v>
      </c>
      <c r="D721">
        <v>2.42105263157895</v>
      </c>
    </row>
  </sheetData>
  <mergeCells count="7">
    <mergeCell ref="N17:O17"/>
    <mergeCell ref="N18:O18"/>
    <mergeCell ref="N13:O13"/>
    <mergeCell ref="N14:O14"/>
    <mergeCell ref="N15:O15"/>
    <mergeCell ref="N16:O16"/>
    <mergeCell ref="N12:O12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6CA6-421A-4014-9011-876E3DAE9E5B}">
  <dimension ref="A1:O29"/>
  <sheetViews>
    <sheetView showGridLines="0" topLeftCell="F12" workbookViewId="0">
      <selection activeCell="G40" sqref="G40"/>
    </sheetView>
  </sheetViews>
  <sheetFormatPr defaultRowHeight="16.5" x14ac:dyDescent="0.3"/>
  <cols>
    <col min="1" max="1" width="25.875" customWidth="1"/>
    <col min="2" max="2" width="17.5" customWidth="1"/>
    <col min="3" max="3" width="13.375" customWidth="1"/>
    <col min="4" max="4" width="11.75" customWidth="1"/>
    <col min="5" max="5" width="17.5" customWidth="1"/>
    <col min="6" max="6" width="23.375" customWidth="1"/>
    <col min="7" max="7" width="21.625" customWidth="1"/>
    <col min="8" max="8" width="10.875" customWidth="1"/>
    <col min="9" max="9" width="9.125" customWidth="1"/>
    <col min="10" max="10" width="8.375" customWidth="1"/>
    <col min="11" max="11" width="12.5" customWidth="1"/>
    <col min="12" max="12" width="10.875" customWidth="1"/>
    <col min="13" max="13" width="9.125" customWidth="1"/>
    <col min="14" max="14" width="8.375" customWidth="1"/>
    <col min="15" max="15" width="12.5" customWidth="1"/>
  </cols>
  <sheetData>
    <row r="1" spans="1:15" ht="22.15" customHeight="1" x14ac:dyDescent="0.35">
      <c r="A1" s="63" t="s">
        <v>296</v>
      </c>
      <c r="B1" s="63"/>
      <c r="C1" s="63"/>
      <c r="D1" s="63"/>
      <c r="E1" s="63"/>
      <c r="F1" s="63"/>
      <c r="G1" s="6" t="s">
        <v>519</v>
      </c>
    </row>
    <row r="2" spans="1:15" ht="22.15" customHeight="1" x14ac:dyDescent="0.3">
      <c r="G2" s="143"/>
      <c r="H2" s="144" t="s">
        <v>526</v>
      </c>
      <c r="I2" s="144"/>
      <c r="J2" s="144"/>
      <c r="K2" s="144"/>
      <c r="L2" s="144" t="s">
        <v>527</v>
      </c>
      <c r="M2" s="144"/>
      <c r="N2" s="144"/>
      <c r="O2" s="144"/>
    </row>
    <row r="3" spans="1:15" ht="22.15" customHeight="1" x14ac:dyDescent="0.3">
      <c r="A3" s="58" t="s">
        <v>297</v>
      </c>
      <c r="G3" s="113" t="s">
        <v>1</v>
      </c>
      <c r="H3" s="113" t="s">
        <v>520</v>
      </c>
      <c r="I3" s="113" t="s">
        <v>503</v>
      </c>
      <c r="J3" s="113" t="s">
        <v>504</v>
      </c>
      <c r="K3" s="113" t="s">
        <v>521</v>
      </c>
      <c r="L3" s="113" t="s">
        <v>520</v>
      </c>
      <c r="M3" s="113" t="s">
        <v>503</v>
      </c>
      <c r="N3" s="113" t="s">
        <v>504</v>
      </c>
      <c r="O3" s="113" t="s">
        <v>521</v>
      </c>
    </row>
    <row r="4" spans="1:15" ht="22.15" customHeight="1" x14ac:dyDescent="0.3">
      <c r="A4" s="59" t="s">
        <v>298</v>
      </c>
      <c r="B4" s="60" t="s">
        <v>299</v>
      </c>
      <c r="G4" t="s">
        <v>445</v>
      </c>
      <c r="H4" s="56" t="s">
        <v>170</v>
      </c>
      <c r="I4" s="56" t="s">
        <v>170</v>
      </c>
      <c r="J4" s="56" t="s">
        <v>170</v>
      </c>
      <c r="K4" s="57">
        <v>0.13600000000000001</v>
      </c>
      <c r="L4" s="56" t="s">
        <v>170</v>
      </c>
      <c r="M4" s="56" t="s">
        <v>170</v>
      </c>
      <c r="N4" s="56" t="s">
        <v>170</v>
      </c>
      <c r="O4" s="57">
        <v>8.0000000000000002E-3</v>
      </c>
    </row>
    <row r="5" spans="1:15" ht="22.15" customHeight="1" x14ac:dyDescent="0.3">
      <c r="A5" s="59" t="s">
        <v>300</v>
      </c>
      <c r="B5" s="60" t="s">
        <v>301</v>
      </c>
      <c r="G5" t="s">
        <v>142</v>
      </c>
      <c r="H5" s="114">
        <v>7.6999999999999999E-2</v>
      </c>
      <c r="I5" s="116">
        <v>0.112</v>
      </c>
      <c r="J5" s="56" t="s">
        <v>505</v>
      </c>
      <c r="K5" s="57">
        <v>0.21299999999999999</v>
      </c>
      <c r="L5" s="114">
        <v>-1.7000000000000001E-2</v>
      </c>
      <c r="M5" s="116">
        <v>0.65700000000000003</v>
      </c>
      <c r="N5" s="56" t="s">
        <v>505</v>
      </c>
      <c r="O5" s="57">
        <v>-8.9999999999999993E-3</v>
      </c>
    </row>
    <row r="6" spans="1:15" ht="22.15" customHeight="1" x14ac:dyDescent="0.3">
      <c r="A6" s="59" t="s">
        <v>302</v>
      </c>
      <c r="B6" s="60" t="s">
        <v>303</v>
      </c>
      <c r="G6" t="s">
        <v>120</v>
      </c>
      <c r="H6" s="114">
        <v>9.2999999999999999E-2</v>
      </c>
      <c r="I6" s="116">
        <v>3.6999999999999998E-2</v>
      </c>
      <c r="J6" s="56" t="s">
        <v>518</v>
      </c>
      <c r="K6" s="57">
        <v>0.22900000000000001</v>
      </c>
      <c r="L6" s="114">
        <v>-5.1999999999999998E-2</v>
      </c>
      <c r="M6" s="116">
        <v>4.9000000000000002E-2</v>
      </c>
      <c r="N6" s="56" t="s">
        <v>518</v>
      </c>
      <c r="O6" s="57">
        <v>-4.3999999999999997E-2</v>
      </c>
    </row>
    <row r="7" spans="1:15" ht="22.15" customHeight="1" x14ac:dyDescent="0.3">
      <c r="A7" s="59" t="s">
        <v>304</v>
      </c>
      <c r="B7" s="61" t="s">
        <v>305</v>
      </c>
      <c r="G7" t="s">
        <v>109</v>
      </c>
      <c r="H7" s="114">
        <v>4.8000000000000001E-2</v>
      </c>
      <c r="I7" s="116">
        <v>0.123</v>
      </c>
      <c r="J7" s="56" t="s">
        <v>505</v>
      </c>
      <c r="K7" s="57">
        <v>0.185</v>
      </c>
      <c r="L7" s="114">
        <v>-4.8000000000000001E-2</v>
      </c>
      <c r="M7" s="116">
        <v>0.188</v>
      </c>
      <c r="N7" s="56" t="s">
        <v>505</v>
      </c>
      <c r="O7" s="57">
        <v>-0.04</v>
      </c>
    </row>
    <row r="8" spans="1:15" ht="22.15" customHeight="1" x14ac:dyDescent="0.3">
      <c r="A8" s="59" t="s">
        <v>306</v>
      </c>
      <c r="B8" s="60" t="s">
        <v>307</v>
      </c>
      <c r="G8" t="s">
        <v>131</v>
      </c>
      <c r="H8" s="114">
        <v>0.125</v>
      </c>
      <c r="I8" s="116">
        <v>2.9000000000000001E-2</v>
      </c>
      <c r="J8" s="56" t="s">
        <v>518</v>
      </c>
      <c r="K8" s="57">
        <v>0.26100000000000001</v>
      </c>
      <c r="L8" s="114">
        <v>-6.8000000000000005E-2</v>
      </c>
      <c r="M8" s="116">
        <v>0.20799999999999999</v>
      </c>
      <c r="N8" s="56" t="s">
        <v>505</v>
      </c>
      <c r="O8" s="57">
        <v>-0.06</v>
      </c>
    </row>
    <row r="9" spans="1:15" ht="22.15" customHeight="1" x14ac:dyDescent="0.3">
      <c r="G9" t="s">
        <v>86</v>
      </c>
      <c r="H9" s="114">
        <v>0.17</v>
      </c>
      <c r="I9" s="116">
        <v>1E-3</v>
      </c>
      <c r="J9" s="56" t="s">
        <v>507</v>
      </c>
      <c r="K9" s="57">
        <v>0.307</v>
      </c>
      <c r="L9" s="114">
        <v>-0.01</v>
      </c>
      <c r="M9" s="116">
        <v>0.84199999999999997</v>
      </c>
      <c r="N9" s="56" t="s">
        <v>505</v>
      </c>
      <c r="O9" s="57">
        <v>-3.0000000000000001E-3</v>
      </c>
    </row>
    <row r="10" spans="1:15" ht="22.15" customHeight="1" thickBot="1" x14ac:dyDescent="0.35">
      <c r="A10" s="58" t="s">
        <v>308</v>
      </c>
      <c r="G10" s="147" t="s">
        <v>522</v>
      </c>
      <c r="H10" s="148" t="s">
        <v>600</v>
      </c>
      <c r="I10" s="148" t="s">
        <v>601</v>
      </c>
      <c r="J10" s="148" t="s">
        <v>518</v>
      </c>
      <c r="K10" s="149"/>
      <c r="L10" s="148" t="s">
        <v>602</v>
      </c>
      <c r="M10" s="148" t="s">
        <v>603</v>
      </c>
      <c r="N10" s="149" t="s">
        <v>505</v>
      </c>
      <c r="O10" s="150"/>
    </row>
    <row r="11" spans="1:15" ht="22.15" customHeight="1" thickTop="1" x14ac:dyDescent="0.3">
      <c r="A11" s="62" t="s">
        <v>1</v>
      </c>
      <c r="B11" s="62" t="s">
        <v>295</v>
      </c>
      <c r="C11" s="62" t="s">
        <v>309</v>
      </c>
      <c r="D11" s="62" t="s">
        <v>310</v>
      </c>
      <c r="F11" s="62" t="s">
        <v>294</v>
      </c>
      <c r="G11" s="145" t="s">
        <v>523</v>
      </c>
    </row>
    <row r="12" spans="1:15" x14ac:dyDescent="0.3">
      <c r="A12" t="s">
        <v>153</v>
      </c>
      <c r="B12" s="57" cm="1">
        <f t="array" ref="B12">IFERROR(SLOPE(IF(DI_전체데이터!$B$3:$B$722="Technology",DI_전체데이터!$Z$3:$Z$722),IF(DI_전체데이터!$B$3:$B$722="Technology",DI_전체데이터!$AN$3:$AN$722)),"")</f>
        <v>0.2279334602548268</v>
      </c>
      <c r="C12" s="57" cm="1">
        <f t="array" ref="C12">IFERROR(RSQ(IF(DI_전체데이터!$B$3:$B$722="Technology",DI_전체데이터!$Z$3:$Z$722),IF(DI_전체데이터!$B$3:$B$722="Technology",DI_전체데이터!$AN$3:$AN$722)),"")</f>
        <v>0.52195865615575099</v>
      </c>
      <c r="D12" s="56">
        <f>COUNTIF(DI_전체데이터!$B$3:$B$722,"Technology")</f>
        <v>120</v>
      </c>
      <c r="F12" t="str">
        <f>INDEX($A$12:$A$17,MATCH(LARGE($B$12:$B$17,1),$B$12:$B$17,0))</f>
        <v>Finance</v>
      </c>
      <c r="G12" s="142" t="s">
        <v>524</v>
      </c>
    </row>
    <row r="13" spans="1:15" x14ac:dyDescent="0.3">
      <c r="A13" t="s">
        <v>109</v>
      </c>
      <c r="B13" s="57" cm="1">
        <f t="array" ref="B13">IFERROR(SLOPE(IF(DI_전체데이터!$B$3:$B$722="Consumer &amp; Retail",DI_전체데이터!$Z$3:$Z$722),IF(DI_전체데이터!$B$3:$B$722="Consumer &amp; Retail",DI_전체데이터!$AN$3:$AN$722)),"")</f>
        <v>2.2840486968893067E-2</v>
      </c>
      <c r="C13" s="57" cm="1">
        <f t="array" ref="C13">IFERROR(RSQ(IF(DI_전체데이터!$B$3:$B$722="Consumer &amp; Retail",DI_전체데이터!$Z$3:$Z$722),IF(DI_전체데이터!$B$3:$B$722="Consumer &amp; Retail",DI_전체데이터!$AN$3:$AN$722)),"")</f>
        <v>5.2201557183843405E-3</v>
      </c>
      <c r="D13" s="56">
        <f>COUNTIF(DI_전체데이터!$B$3:$B$722,"Consumer &amp; Retail")</f>
        <v>120</v>
      </c>
      <c r="F13" t="str">
        <f>INDEX($A$12:$A$17,MATCH(LARGE($B$12:$B$17,2),$B$12:$B$17,0))</f>
        <v>Healthcare &amp; Bio</v>
      </c>
      <c r="G13" s="142" t="s">
        <v>525</v>
      </c>
    </row>
    <row r="14" spans="1:15" x14ac:dyDescent="0.3">
      <c r="A14" t="s">
        <v>120</v>
      </c>
      <c r="B14" s="57" cm="1">
        <f t="array" ref="B14">IFERROR(SLOPE(IF(DI_전체데이터!$B$3:$B$722="Finance",DI_전체데이터!$Z$3:$Z$722),IF(DI_전체데이터!$B$3:$B$722="Finance",DI_전체데이터!$AN$3:$AN$722)),"")</f>
        <v>0.32543079284668552</v>
      </c>
      <c r="C14" s="57" cm="1">
        <f t="array" ref="C14">IFERROR(RSQ(IF(DI_전체데이터!$B$3:$B$722="Finance",DI_전체데이터!$Z$3:$Z$722),IF(DI_전체데이터!$B$3:$B$722="Finance",DI_전체데이터!$AN$3:$AN$722)),"")</f>
        <v>0.65458690939021236</v>
      </c>
      <c r="D14" s="56">
        <f>COUNTIF(DI_전체데이터!$B$3:$B$722,"Finance")</f>
        <v>120</v>
      </c>
      <c r="F14" t="str">
        <f>INDEX($A$12:$A$17,MATCH(LARGE($B$12:$B$17,3),$B$12:$B$17,0))</f>
        <v>Energy &amp; Materials</v>
      </c>
    </row>
    <row r="15" spans="1:15" hidden="1" x14ac:dyDescent="0.3">
      <c r="A15" t="s">
        <v>142</v>
      </c>
      <c r="B15" s="57" cm="1">
        <f t="array" ref="B15">IFERROR(SLOPE(IF(DI_전체데이터!$B$3:$B$722="Industrials",DI_전체데이터!$Z$3:$Z$722),IF(DI_전체데이터!$B$3:$B$722="Industrials",DI_전체데이터!$AN$3:$AN$722)),"")</f>
        <v>0.25431141793652873</v>
      </c>
      <c r="C15" s="57" cm="1">
        <f t="array" ref="C15">IFERROR(RSQ(IF(DI_전체데이터!$B$3:$B$722="Industrials",DI_전체데이터!$Z$3:$Z$722),IF(DI_전체데이터!$B$3:$B$722="Industrials",DI_전체데이터!$AN$3:$AN$722)),"")</f>
        <v>0.60504284571566702</v>
      </c>
      <c r="D15" s="56">
        <f>COUNTIF(DI_전체데이터!$B$3:$B$722,"Industrials")</f>
        <v>120</v>
      </c>
      <c r="F15" t="str">
        <f>INDEX($A$12:$A$17,MATCH(LARGE($B$12:$B$17,4),$B$12:$B$17,0))</f>
        <v>Industrials</v>
      </c>
    </row>
    <row r="16" spans="1:15" hidden="1" x14ac:dyDescent="0.3">
      <c r="A16" t="s">
        <v>86</v>
      </c>
      <c r="B16" s="57" cm="1">
        <f t="array" ref="B16">IFERROR(SLOPE(IF(DI_전체데이터!$B$3:$B$722="Energy &amp; Materials",DI_전체데이터!$Z$3:$Z$722),IF(DI_전체데이터!$B$3:$B$722="Energy &amp; Materials",DI_전체데이터!$AN$3:$AN$722)),"")</f>
        <v>0.27570560998004395</v>
      </c>
      <c r="C16" s="57" cm="1">
        <f t="array" ref="C16">IFERROR(RSQ(IF(DI_전체데이터!$B$3:$B$722="Energy &amp; Materials",DI_전체데이터!$Z$3:$Z$722),IF(DI_전체데이터!$B$3:$B$722="Energy &amp; Materials",DI_전체데이터!$AN$3:$AN$722)),"")</f>
        <v>0.473846089282974</v>
      </c>
      <c r="D16" s="56">
        <f>COUNTIF(DI_전체데이터!$B$3:$B$722,"Energy &amp; Materials")</f>
        <v>120</v>
      </c>
      <c r="F16" t="str">
        <f>INDEX($A$12:$A$17,MATCH(LARGE($B$12:$B$17,5),$B$12:$B$17,0))</f>
        <v>Technology</v>
      </c>
    </row>
    <row r="17" spans="1:6" hidden="1" x14ac:dyDescent="0.3">
      <c r="A17" t="s">
        <v>131</v>
      </c>
      <c r="B17" s="57" cm="1">
        <f t="array" ref="B17">IFERROR(SLOPE(IF(DI_전체데이터!$B$3:$B$722="Healthcare &amp; Bio",DI_전체데이터!$Z$3:$Z$722),IF(DI_전체데이터!$B$3:$B$722="Healthcare &amp; Bio",DI_전체데이터!$AN$3:$AN$722)),"")</f>
        <v>0.28399588344007509</v>
      </c>
      <c r="C17" s="57" cm="1">
        <f t="array" ref="C17">IFERROR(RSQ(IF(DI_전체데이터!$B$3:$B$722="Healthcare &amp; Bio",DI_전체데이터!$Z$3:$Z$722),IF(DI_전체데이터!$B$3:$B$722="Healthcare &amp; Bio",DI_전체데이터!$AN$3:$AN$722)),"")</f>
        <v>0.42171601618221638</v>
      </c>
      <c r="D17" s="56">
        <f>COUNTIF(DI_전체데이터!$B$3:$B$722,"Healthcare &amp; Bio")</f>
        <v>120</v>
      </c>
      <c r="F17" t="str">
        <f>INDEX($A$12:$A$17,MATCH(LARGE($B$12:$B$17,6),$B$12:$B$17,0))</f>
        <v>Consumer &amp; Retail</v>
      </c>
    </row>
    <row r="18" spans="1:6" hidden="1" x14ac:dyDescent="0.3"/>
    <row r="19" spans="1:6" ht="22.15" hidden="1" customHeight="1" x14ac:dyDescent="0.3">
      <c r="A19" s="6" t="s">
        <v>516</v>
      </c>
    </row>
    <row r="20" spans="1:6" ht="22.15" hidden="1" customHeight="1" x14ac:dyDescent="0.3">
      <c r="A20" s="104" t="s">
        <v>1</v>
      </c>
      <c r="B20" s="104" t="s">
        <v>517</v>
      </c>
      <c r="C20" s="104" t="s">
        <v>309</v>
      </c>
      <c r="D20" s="104" t="s">
        <v>344</v>
      </c>
    </row>
    <row r="21" spans="1:6" ht="22.15" hidden="1" customHeight="1" x14ac:dyDescent="0.3">
      <c r="A21" t="s">
        <v>153</v>
      </c>
      <c r="B21" s="66" cm="1">
        <f t="array" ref="B21">IFERROR(SLOPE(IF(DI_전체데이터!$B$3:$B$722="Technology",DI_전체데이터!$Z$3:$Z$722),IF(DI_전체데이터!$B$3:$B$722="Technology",DI_전체데이터!$AM$3:$AM$722)),"")</f>
        <v>-2.8469375614766916E-2</v>
      </c>
      <c r="C21" s="66" cm="1">
        <f t="array" ref="C21">IFERROR(RSQ(IF(DI_전체데이터!$B$3:$B$722="Technology",DI_전체데이터!$Z$3:$Z$722),IF(DI_전체데이터!$B$3:$B$722="Technology",DI_전체데이터!$AM$3:$AM$722)),"")</f>
        <v>2.9494858770286311E-3</v>
      </c>
      <c r="D21">
        <f>D12</f>
        <v>120</v>
      </c>
    </row>
    <row r="22" spans="1:6" ht="22.15" customHeight="1" collapsed="1" x14ac:dyDescent="0.3">
      <c r="A22" t="s">
        <v>109</v>
      </c>
      <c r="B22" s="66" cm="1">
        <f t="array" ref="B22">IFERROR(SLOPE(IF(DI_전체데이터!$B$3:$B$722="Consumer &amp; Retail",DI_전체데이터!$Z$3:$Z$722),IF(DI_전체데이터!$B$3:$B$722="Consumer &amp; Retail",DI_전체데이터!$AM$3:$AM$722)),"")</f>
        <v>-0.10230519348674422</v>
      </c>
      <c r="C22" s="66" cm="1">
        <f t="array" ref="C22">IFERROR(RSQ(IF(DI_전체데이터!$B$3:$B$722="Consumer &amp; Retail",DI_전체데이터!$Z$3:$Z$722),IF(DI_전체데이터!$B$3:$B$722="Consumer &amp; Retail",DI_전체데이터!$AM$3:$AM$722)),"")</f>
        <v>9.099328137830541E-2</v>
      </c>
      <c r="D22">
        <f>D13</f>
        <v>120</v>
      </c>
    </row>
    <row r="23" spans="1:6" ht="22.15" customHeight="1" x14ac:dyDescent="0.3">
      <c r="A23" t="s">
        <v>120</v>
      </c>
      <c r="B23" s="66" cm="1">
        <f t="array" ref="B23">IFERROR(SLOPE(IF(DI_전체데이터!$B$3:$B$722="Finance",DI_전체데이터!$Z$3:$Z$722),IF(DI_전체데이터!$B$3:$B$722="Finance",DI_전체데이터!$AM$3:$AM$722)),"")</f>
        <v>-0.131399110721266</v>
      </c>
      <c r="C23" s="66" cm="1">
        <f t="array" ref="C23">IFERROR(RSQ(IF(DI_전체데이터!$B$3:$B$722="Finance",DI_전체데이터!$Z$3:$Z$722),IF(DI_전체데이터!$B$3:$B$722="Finance",DI_전체데이터!$AM$3:$AM$722)),"")</f>
        <v>3.3361443343569705E-2</v>
      </c>
      <c r="D23">
        <f>D14</f>
        <v>120</v>
      </c>
    </row>
    <row r="24" spans="1:6" ht="22.15" customHeight="1" x14ac:dyDescent="0.3">
      <c r="A24" t="s">
        <v>142</v>
      </c>
      <c r="B24" s="66" cm="1">
        <f t="array" ref="B24">IFERROR(SLOPE(IF(DI_전체데이터!$B$3:$B$722="Industrials",DI_전체데이터!$Z$3:$Z$722),IF(DI_전체데이터!$B$3:$B$722="Industrials",DI_전체데이터!$AM$3:$AM$722)),"")</f>
        <v>3.0202144149867098E-2</v>
      </c>
      <c r="C24" s="66" cm="1">
        <f t="array" ref="C24">IFERROR(RSQ(IF(DI_전체데이터!$B$3:$B$722="Industrials",DI_전체데이터!$Z$3:$Z$722),IF(DI_전체데이터!$B$3:$B$722="Industrials",DI_전체데이터!$AM$3:$AM$722)),"")</f>
        <v>2.3698193423303034E-3</v>
      </c>
      <c r="D24">
        <f>D15</f>
        <v>120</v>
      </c>
    </row>
    <row r="25" spans="1:6" ht="22.15" customHeight="1" x14ac:dyDescent="0.3">
      <c r="A25" t="s">
        <v>86</v>
      </c>
      <c r="B25" s="66" cm="1">
        <f t="array" ref="B25">IFERROR(SLOPE(IF(DI_전체데이터!$B$3:$B$722="Energy &amp; Materials",DI_전체데이터!$Z$3:$Z$722),IF(DI_전체데이터!$B$3:$B$722="Energy &amp; Materials",DI_전체데이터!$AM$3:$AM$722)),"")</f>
        <v>1.3758888251188348E-2</v>
      </c>
      <c r="C25" s="66" cm="1">
        <f t="array" ref="C25">IFERROR(RSQ(IF(DI_전체데이터!$B$3:$B$722="Energy &amp; Materials",DI_전체데이터!$Z$3:$Z$722),IF(DI_전체데이터!$B$3:$B$722="Energy &amp; Materials",DI_전체데이터!$AM$3:$AM$722)),"")</f>
        <v>8.1809147194526982E-4</v>
      </c>
      <c r="D25">
        <f>D16</f>
        <v>120</v>
      </c>
    </row>
    <row r="26" spans="1:6" ht="22.15" customHeight="1" x14ac:dyDescent="0.3">
      <c r="A26" t="s">
        <v>131</v>
      </c>
      <c r="B26" s="66" cm="1">
        <f t="array" ref="B26">IFERROR(SLOPE(IF(DI_전체데이터!$B$3:$B$722="Healthcare &amp; Bio",DI_전체데이터!$Z$3:$Z$722),IF(DI_전체데이터!$B$3:$B$722="Healthcare &amp; Bio",DI_전체데이터!$AM$3:$AM$722)),"")</f>
        <v>-5.4367891533115227E-2</v>
      </c>
      <c r="C26" s="66" cm="1">
        <f t="array" ref="C26">IFERROR(RSQ(IF(DI_전체데이터!$B$3:$B$722="Healthcare &amp; Bio",DI_전체데이터!$Z$3:$Z$722),IF(DI_전체데이터!$B$3:$B$722="Healthcare &amp; Bio",DI_전체데이터!$AM$3:$AM$722)),"")</f>
        <v>6.7426624870676344E-3</v>
      </c>
      <c r="D26">
        <f>D17</f>
        <v>120</v>
      </c>
    </row>
    <row r="27" spans="1:6" ht="22.15" customHeight="1" x14ac:dyDescent="0.3"/>
    <row r="28" spans="1:6" ht="30" customHeight="1" x14ac:dyDescent="0.3"/>
    <row r="29" spans="1:6" ht="30" customHeight="1" x14ac:dyDescent="0.3"/>
  </sheetData>
  <mergeCells count="2">
    <mergeCell ref="H2:K2"/>
    <mergeCell ref="L2:O2"/>
  </mergeCells>
  <phoneticPr fontId="3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D0E98-3F40-4517-9283-C555BAEE8207}">
  <dimension ref="A1:Y722"/>
  <sheetViews>
    <sheetView tabSelected="1" topLeftCell="K7" workbookViewId="0">
      <selection activeCell="U27" sqref="U27"/>
    </sheetView>
  </sheetViews>
  <sheetFormatPr defaultRowHeight="16.5" x14ac:dyDescent="0.3"/>
  <sheetData>
    <row r="1" spans="1:25" x14ac:dyDescent="0.3">
      <c r="A1" s="72" t="s">
        <v>365</v>
      </c>
      <c r="N1" s="84" t="s">
        <v>385</v>
      </c>
    </row>
    <row r="2" spans="1:25" x14ac:dyDescent="0.3">
      <c r="A2" s="73" t="s">
        <v>359</v>
      </c>
      <c r="B2" s="73" t="s">
        <v>360</v>
      </c>
      <c r="C2" s="74" t="s">
        <v>366</v>
      </c>
      <c r="D2" s="74" t="s">
        <v>367</v>
      </c>
      <c r="E2" s="75" t="s">
        <v>361</v>
      </c>
      <c r="F2" s="75" t="s">
        <v>362</v>
      </c>
      <c r="G2" s="76" t="s">
        <v>363</v>
      </c>
      <c r="H2" s="76" t="s">
        <v>364</v>
      </c>
      <c r="I2" s="77" t="s">
        <v>368</v>
      </c>
      <c r="J2" s="77" t="s">
        <v>369</v>
      </c>
      <c r="K2" s="78" t="s">
        <v>370</v>
      </c>
      <c r="L2" s="78" t="s">
        <v>371</v>
      </c>
      <c r="N2" s="85" t="s">
        <v>386</v>
      </c>
      <c r="O2" s="85" t="s">
        <v>387</v>
      </c>
      <c r="P2" s="86" t="s">
        <v>388</v>
      </c>
      <c r="Q2" s="86" t="s">
        <v>389</v>
      </c>
      <c r="R2" s="87" t="s">
        <v>390</v>
      </c>
      <c r="S2" s="87" t="s">
        <v>391</v>
      </c>
      <c r="T2" s="88" t="s">
        <v>392</v>
      </c>
      <c r="U2" s="88" t="s">
        <v>393</v>
      </c>
      <c r="V2" s="89" t="s">
        <v>394</v>
      </c>
      <c r="W2" s="89" t="s">
        <v>395</v>
      </c>
      <c r="X2" s="90" t="s">
        <v>396</v>
      </c>
      <c r="Y2" s="90" t="s">
        <v>397</v>
      </c>
    </row>
    <row r="3" spans="1:25" x14ac:dyDescent="0.3">
      <c r="A3" s="79" t="e">
        <f>IF(DI_전체데이터!$B3="Technology",DI_전체데이터!$AN3,NA())</f>
        <v>#N/A</v>
      </c>
      <c r="B3" s="79" t="e">
        <f>IF(DI_전체데이터!$B3="Technology",DI_전체데이터!$Z3,NA())</f>
        <v>#N/A</v>
      </c>
      <c r="C3" s="79" t="e">
        <f>IF(DI_전체데이터!$B3="Consumer &amp; Retail",DI_전체데이터!$AN3,NA())</f>
        <v>#N/A</v>
      </c>
      <c r="D3" s="79" t="e">
        <f>IF(DI_전체데이터!$B3="Consumer &amp; Retail",DI_전체데이터!$Z3,NA())</f>
        <v>#N/A</v>
      </c>
      <c r="E3" s="79" t="e">
        <f>IF(DI_전체데이터!$B3="Finance",DI_전체데이터!$AN3,NA())</f>
        <v>#N/A</v>
      </c>
      <c r="F3" s="79" t="e">
        <f>IF(DI_전체데이터!$B3="Finance",DI_전체데이터!$Z3,NA())</f>
        <v>#N/A</v>
      </c>
      <c r="G3" s="79" t="e">
        <f>IF(DI_전체데이터!$B3="Industrials",DI_전체데이터!$AN3,NA())</f>
        <v>#N/A</v>
      </c>
      <c r="H3" s="79" t="e">
        <f>IF(DI_전체데이터!$B3="Industrials",DI_전체데이터!$Z3,NA())</f>
        <v>#N/A</v>
      </c>
      <c r="I3" s="79">
        <f>IF(DI_전체데이터!$B3="Energy &amp; Materials",DI_전체데이터!$AN3,NA())</f>
        <v>2.8598051622042486E-2</v>
      </c>
      <c r="J3" s="79">
        <f>IF(DI_전체데이터!$B3="Energy &amp; Materials",DI_전체데이터!$Z3,NA())</f>
        <v>3.8148148148148149</v>
      </c>
      <c r="K3" s="79" t="e">
        <f>IF(DI_전체데이터!$B3="Healthcare &amp; Bio",DI_전체데이터!$AN3,NA())</f>
        <v>#N/A</v>
      </c>
      <c r="L3" s="79" t="e">
        <f>IF(DI_전체데이터!$B3="Healthcare &amp; Bio",DI_전체데이터!$Z3,NA())</f>
        <v>#N/A</v>
      </c>
      <c r="N3" s="82">
        <v>0.13600000000000001</v>
      </c>
      <c r="O3" s="82">
        <v>3.8170999999999999</v>
      </c>
      <c r="P3" s="82">
        <v>0.185</v>
      </c>
      <c r="Q3" s="82">
        <v>3.2944</v>
      </c>
      <c r="R3" s="82">
        <v>0.22900000000000001</v>
      </c>
      <c r="S3" s="82">
        <v>3.6494</v>
      </c>
      <c r="T3" s="82">
        <v>0.21299999999999999</v>
      </c>
      <c r="U3" s="82">
        <v>3.6432000000000002</v>
      </c>
      <c r="V3" s="82">
        <v>0.307</v>
      </c>
      <c r="W3" s="82">
        <v>3.4685000000000001</v>
      </c>
      <c r="X3" s="82">
        <v>0.26100000000000001</v>
      </c>
      <c r="Y3" s="82">
        <v>3.1438999999999999</v>
      </c>
    </row>
    <row r="4" spans="1:25" x14ac:dyDescent="0.3">
      <c r="A4" s="79" t="e">
        <f>IF(DI_전체데이터!$B4="Technology",DI_전체데이터!$AN4,NA())</f>
        <v>#N/A</v>
      </c>
      <c r="B4" s="79" t="e">
        <f>IF(DI_전체데이터!$B4="Technology",DI_전체데이터!$Z4,NA())</f>
        <v>#N/A</v>
      </c>
      <c r="C4" s="79" t="e">
        <f>IF(DI_전체데이터!$B4="Consumer &amp; Retail",DI_전체데이터!$AN4,NA())</f>
        <v>#N/A</v>
      </c>
      <c r="D4" s="79" t="e">
        <f>IF(DI_전체데이터!$B4="Consumer &amp; Retail",DI_전체데이터!$Z4,NA())</f>
        <v>#N/A</v>
      </c>
      <c r="E4" s="79" t="e">
        <f>IF(DI_전체데이터!$B4="Finance",DI_전체데이터!$AN4,NA())</f>
        <v>#N/A</v>
      </c>
      <c r="F4" s="79" t="e">
        <f>IF(DI_전체데이터!$B4="Finance",DI_전체데이터!$Z4,NA())</f>
        <v>#N/A</v>
      </c>
      <c r="G4" s="79" t="e">
        <f>IF(DI_전체데이터!$B4="Industrials",DI_전체데이터!$AN4,NA())</f>
        <v>#N/A</v>
      </c>
      <c r="H4" s="79" t="e">
        <f>IF(DI_전체데이터!$B4="Industrials",DI_전체데이터!$Z4,NA())</f>
        <v>#N/A</v>
      </c>
      <c r="I4" s="79">
        <f>IF(DI_전체데이터!$B4="Energy &amp; Materials",DI_전체데이터!$AN4,NA())</f>
        <v>1.4725216145343754</v>
      </c>
      <c r="J4" s="79">
        <f>IF(DI_전체데이터!$B4="Energy &amp; Materials",DI_전체데이터!$Z4,NA())</f>
        <v>4.2941176470588234</v>
      </c>
      <c r="K4" s="79" t="e">
        <f>IF(DI_전체데이터!$B4="Healthcare &amp; Bio",DI_전체데이터!$AN4,NA())</f>
        <v>#N/A</v>
      </c>
      <c r="L4" s="79" t="e">
        <f>IF(DI_전체데이터!$B4="Healthcare &amp; Bio",DI_전체데이터!$Z4,NA())</f>
        <v>#N/A</v>
      </c>
    </row>
    <row r="5" spans="1:25" x14ac:dyDescent="0.3">
      <c r="A5" s="79" t="e">
        <f>IF(DI_전체데이터!$B5="Technology",DI_전체데이터!$AN5,NA())</f>
        <v>#N/A</v>
      </c>
      <c r="B5" s="79" t="e">
        <f>IF(DI_전체데이터!$B5="Technology",DI_전체데이터!$Z5,NA())</f>
        <v>#N/A</v>
      </c>
      <c r="C5" s="79" t="e">
        <f>IF(DI_전체데이터!$B5="Consumer &amp; Retail",DI_전체데이터!$AN5,NA())</f>
        <v>#N/A</v>
      </c>
      <c r="D5" s="79" t="e">
        <f>IF(DI_전체데이터!$B5="Consumer &amp; Retail",DI_전체데이터!$Z5,NA())</f>
        <v>#N/A</v>
      </c>
      <c r="E5" s="79" t="e">
        <f>IF(DI_전체데이터!$B5="Finance",DI_전체데이터!$AN5,NA())</f>
        <v>#N/A</v>
      </c>
      <c r="F5" s="79" t="e">
        <f>IF(DI_전체데이터!$B5="Finance",DI_전체데이터!$Z5,NA())</f>
        <v>#N/A</v>
      </c>
      <c r="G5" s="79" t="e">
        <f>IF(DI_전체데이터!$B5="Industrials",DI_전체데이터!$AN5,NA())</f>
        <v>#N/A</v>
      </c>
      <c r="H5" s="79" t="e">
        <f>IF(DI_전체데이터!$B5="Industrials",DI_전체데이터!$Z5,NA())</f>
        <v>#N/A</v>
      </c>
      <c r="I5" s="79">
        <f>IF(DI_전체데이터!$B5="Energy &amp; Materials",DI_전체데이터!$AN5,NA())</f>
        <v>1.2953128136314986</v>
      </c>
      <c r="J5" s="79">
        <f>IF(DI_전체데이터!$B5="Energy &amp; Materials",DI_전체데이터!$Z5,NA())</f>
        <v>4.2352941176470589</v>
      </c>
      <c r="K5" s="79" t="e">
        <f>IF(DI_전체데이터!$B5="Healthcare &amp; Bio",DI_전체데이터!$AN5,NA())</f>
        <v>#N/A</v>
      </c>
      <c r="L5" s="79" t="e">
        <f>IF(DI_전체데이터!$B5="Healthcare &amp; Bio",DI_전체데이터!$Z5,NA())</f>
        <v>#N/A</v>
      </c>
      <c r="N5" s="72">
        <v>-4</v>
      </c>
      <c r="O5" s="38">
        <v>3.2730999999999999</v>
      </c>
      <c r="P5" s="72">
        <v>-4</v>
      </c>
      <c r="Q5" s="38">
        <v>2.5543999999999998</v>
      </c>
      <c r="R5" s="72">
        <v>-4</v>
      </c>
      <c r="S5" s="38">
        <v>2.7334000000000001</v>
      </c>
      <c r="T5" s="72">
        <v>-4</v>
      </c>
      <c r="U5" s="38">
        <v>2.7911999999999999</v>
      </c>
      <c r="V5" s="72">
        <v>-4</v>
      </c>
      <c r="W5" s="38">
        <v>2.2404999999999999</v>
      </c>
      <c r="X5" s="72">
        <v>-4</v>
      </c>
      <c r="Y5" s="38">
        <v>2.0998999999999999</v>
      </c>
    </row>
    <row r="6" spans="1:25" x14ac:dyDescent="0.3">
      <c r="A6" s="79" t="e">
        <f>IF(DI_전체데이터!$B6="Technology",DI_전체데이터!$AN6,NA())</f>
        <v>#N/A</v>
      </c>
      <c r="B6" s="79" t="e">
        <f>IF(DI_전체데이터!$B6="Technology",DI_전체데이터!$Z6,NA())</f>
        <v>#N/A</v>
      </c>
      <c r="C6" s="79" t="e">
        <f>IF(DI_전체데이터!$B6="Consumer &amp; Retail",DI_전체데이터!$AN6,NA())</f>
        <v>#N/A</v>
      </c>
      <c r="D6" s="79" t="e">
        <f>IF(DI_전체데이터!$B6="Consumer &amp; Retail",DI_전체데이터!$Z6,NA())</f>
        <v>#N/A</v>
      </c>
      <c r="E6" s="79" t="e">
        <f>IF(DI_전체데이터!$B6="Finance",DI_전체데이터!$AN6,NA())</f>
        <v>#N/A</v>
      </c>
      <c r="F6" s="79" t="e">
        <f>IF(DI_전체데이터!$B6="Finance",DI_전체데이터!$Z6,NA())</f>
        <v>#N/A</v>
      </c>
      <c r="G6" s="79" t="e">
        <f>IF(DI_전체데이터!$B6="Industrials",DI_전체데이터!$AN6,NA())</f>
        <v>#N/A</v>
      </c>
      <c r="H6" s="79" t="e">
        <f>IF(DI_전체데이터!$B6="Industrials",DI_전체데이터!$Z6,NA())</f>
        <v>#N/A</v>
      </c>
      <c r="I6" s="79">
        <f>IF(DI_전체데이터!$B6="Energy &amp; Materials",DI_전체데이터!$AN6,NA())</f>
        <v>0.7450328529330893</v>
      </c>
      <c r="J6" s="79">
        <f>IF(DI_전체데이터!$B6="Energy &amp; Materials",DI_전체데이터!$Z6,NA())</f>
        <v>4.0526315789473681</v>
      </c>
      <c r="K6" s="79" t="e">
        <f>IF(DI_전체데이터!$B6="Healthcare &amp; Bio",DI_전체데이터!$AN6,NA())</f>
        <v>#N/A</v>
      </c>
      <c r="L6" s="79" t="e">
        <f>IF(DI_전체데이터!$B6="Healthcare &amp; Bio",DI_전체데이터!$Z6,NA())</f>
        <v>#N/A</v>
      </c>
      <c r="N6" s="72">
        <v>4</v>
      </c>
      <c r="O6" s="38">
        <v>4.3611000000000004</v>
      </c>
      <c r="P6" s="72">
        <v>4</v>
      </c>
      <c r="Q6" s="38">
        <v>4.0343999999999998</v>
      </c>
      <c r="R6" s="72">
        <v>4</v>
      </c>
      <c r="S6" s="38">
        <v>4.5654000000000003</v>
      </c>
      <c r="T6" s="72">
        <v>4</v>
      </c>
      <c r="U6" s="38">
        <v>4.4951999999999996</v>
      </c>
      <c r="V6" s="72">
        <v>4</v>
      </c>
      <c r="W6" s="38">
        <v>4.6965000000000003</v>
      </c>
      <c r="X6" s="72">
        <v>4</v>
      </c>
      <c r="Y6" s="38">
        <v>4.1879</v>
      </c>
    </row>
    <row r="7" spans="1:25" x14ac:dyDescent="0.3">
      <c r="A7" s="79" t="e">
        <f>IF(DI_전체데이터!$B7="Technology",DI_전체데이터!$AN7,NA())</f>
        <v>#N/A</v>
      </c>
      <c r="B7" s="79" t="e">
        <f>IF(DI_전체데이터!$B7="Technology",DI_전체데이터!$Z7,NA())</f>
        <v>#N/A</v>
      </c>
      <c r="C7" s="79" t="e">
        <f>IF(DI_전체데이터!$B7="Consumer &amp; Retail",DI_전체데이터!$AN7,NA())</f>
        <v>#N/A</v>
      </c>
      <c r="D7" s="79" t="e">
        <f>IF(DI_전체데이터!$B7="Consumer &amp; Retail",DI_전체데이터!$Z7,NA())</f>
        <v>#N/A</v>
      </c>
      <c r="E7" s="79" t="e">
        <f>IF(DI_전체데이터!$B7="Finance",DI_전체데이터!$AN7,NA())</f>
        <v>#N/A</v>
      </c>
      <c r="F7" s="79" t="e">
        <f>IF(DI_전체데이터!$B7="Finance",DI_전체데이터!$Z7,NA())</f>
        <v>#N/A</v>
      </c>
      <c r="G7" s="79" t="e">
        <f>IF(DI_전체데이터!$B7="Industrials",DI_전체데이터!$AN7,NA())</f>
        <v>#N/A</v>
      </c>
      <c r="H7" s="79" t="e">
        <f>IF(DI_전체데이터!$B7="Industrials",DI_전체데이터!$Z7,NA())</f>
        <v>#N/A</v>
      </c>
      <c r="I7" s="79">
        <f>IF(DI_전체데이터!$B7="Energy &amp; Materials",DI_전체데이터!$AN7,NA())</f>
        <v>-1.3949926281752374</v>
      </c>
      <c r="J7" s="79">
        <f>IF(DI_전체데이터!$B7="Energy &amp; Materials",DI_전체데이터!$Z7,NA())</f>
        <v>3.393939393939394</v>
      </c>
      <c r="K7" s="79" t="e">
        <f>IF(DI_전체데이터!$B7="Healthcare &amp; Bio",DI_전체데이터!$AN7,NA())</f>
        <v>#N/A</v>
      </c>
      <c r="L7" s="79" t="e">
        <f>IF(DI_전체데이터!$B7="Healthcare &amp; Bio",DI_전체데이터!$Z7,NA())</f>
        <v>#N/A</v>
      </c>
    </row>
    <row r="8" spans="1:25" x14ac:dyDescent="0.3">
      <c r="A8" s="79" t="e">
        <f>IF(DI_전체데이터!$B8="Technology",DI_전체데이터!$AN8,NA())</f>
        <v>#N/A</v>
      </c>
      <c r="B8" s="79" t="e">
        <f>IF(DI_전체데이터!$B8="Technology",DI_전체데이터!$Z8,NA())</f>
        <v>#N/A</v>
      </c>
      <c r="C8" s="79" t="e">
        <f>IF(DI_전체데이터!$B8="Consumer &amp; Retail",DI_전체데이터!$AN8,NA())</f>
        <v>#N/A</v>
      </c>
      <c r="D8" s="79" t="e">
        <f>IF(DI_전체데이터!$B8="Consumer &amp; Retail",DI_전체데이터!$Z8,NA())</f>
        <v>#N/A</v>
      </c>
      <c r="E8" s="79" t="e">
        <f>IF(DI_전체데이터!$B8="Finance",DI_전체데이터!$AN8,NA())</f>
        <v>#N/A</v>
      </c>
      <c r="F8" s="79" t="e">
        <f>IF(DI_전체데이터!$B8="Finance",DI_전체데이터!$Z8,NA())</f>
        <v>#N/A</v>
      </c>
      <c r="G8" s="79" t="e">
        <f>IF(DI_전체데이터!$B8="Industrials",DI_전체데이터!$AN8,NA())</f>
        <v>#N/A</v>
      </c>
      <c r="H8" s="79" t="e">
        <f>IF(DI_전체데이터!$B8="Industrials",DI_전체데이터!$Z8,NA())</f>
        <v>#N/A</v>
      </c>
      <c r="I8" s="79">
        <f>IF(DI_전체데이터!$B8="Energy &amp; Materials",DI_전체데이터!$AN8,NA())</f>
        <v>-1.3767347517185777</v>
      </c>
      <c r="J8" s="79">
        <f>IF(DI_전체데이터!$B8="Energy &amp; Materials",DI_전체데이터!$Z8,NA())</f>
        <v>3.4</v>
      </c>
      <c r="K8" s="79" t="e">
        <f>IF(DI_전체데이터!$B8="Healthcare &amp; Bio",DI_전체데이터!$AN8,NA())</f>
        <v>#N/A</v>
      </c>
      <c r="L8" s="79" t="e">
        <f>IF(DI_전체데이터!$B8="Healthcare &amp; Bio",DI_전체데이터!$Z8,NA())</f>
        <v>#N/A</v>
      </c>
    </row>
    <row r="9" spans="1:25" x14ac:dyDescent="0.3">
      <c r="A9" s="79" t="e">
        <f>IF(DI_전체데이터!$B9="Technology",DI_전체데이터!$AN9,NA())</f>
        <v>#N/A</v>
      </c>
      <c r="B9" s="79" t="e">
        <f>IF(DI_전체데이터!$B9="Technology",DI_전체데이터!$Z9,NA())</f>
        <v>#N/A</v>
      </c>
      <c r="C9" s="79" t="e">
        <f>IF(DI_전체데이터!$B9="Consumer &amp; Retail",DI_전체데이터!$AN9,NA())</f>
        <v>#N/A</v>
      </c>
      <c r="D9" s="79" t="e">
        <f>IF(DI_전체데이터!$B9="Consumer &amp; Retail",DI_전체데이터!$Z9,NA())</f>
        <v>#N/A</v>
      </c>
      <c r="E9" s="79" t="e">
        <f>IF(DI_전체데이터!$B9="Finance",DI_전체데이터!$AN9,NA())</f>
        <v>#N/A</v>
      </c>
      <c r="F9" s="79" t="e">
        <f>IF(DI_전체데이터!$B9="Finance",DI_전체데이터!$Z9,NA())</f>
        <v>#N/A</v>
      </c>
      <c r="G9" s="79" t="e">
        <f>IF(DI_전체데이터!$B9="Industrials",DI_전체데이터!$AN9,NA())</f>
        <v>#N/A</v>
      </c>
      <c r="H9" s="79" t="e">
        <f>IF(DI_전체데이터!$B9="Industrials",DI_전체데이터!$Z9,NA())</f>
        <v>#N/A</v>
      </c>
      <c r="I9" s="79">
        <f>IF(DI_전체데이터!$B9="Energy &amp; Materials",DI_전체데이터!$AN9,NA())</f>
        <v>-1.2719504172716596</v>
      </c>
      <c r="J9" s="79">
        <f>IF(DI_전체데이터!$B9="Energy &amp; Materials",DI_전체데이터!$Z9,NA())</f>
        <v>3.4347826086956519</v>
      </c>
      <c r="K9" s="79" t="e">
        <f>IF(DI_전체데이터!$B9="Healthcare &amp; Bio",DI_전체데이터!$AN9,NA())</f>
        <v>#N/A</v>
      </c>
      <c r="L9" s="79" t="e">
        <f>IF(DI_전체데이터!$B9="Healthcare &amp; Bio",DI_전체데이터!$Z9,NA())</f>
        <v>#N/A</v>
      </c>
    </row>
    <row r="10" spans="1:25" x14ac:dyDescent="0.3">
      <c r="A10" s="79" t="e">
        <f>IF(DI_전체데이터!$B10="Technology",DI_전체데이터!$AN10,NA())</f>
        <v>#N/A</v>
      </c>
      <c r="B10" s="79" t="e">
        <f>IF(DI_전체데이터!$B10="Technology",DI_전체데이터!$Z10,NA())</f>
        <v>#N/A</v>
      </c>
      <c r="C10" s="79" t="e">
        <f>IF(DI_전체데이터!$B10="Consumer &amp; Retail",DI_전체데이터!$AN10,NA())</f>
        <v>#N/A</v>
      </c>
      <c r="D10" s="79" t="e">
        <f>IF(DI_전체데이터!$B10="Consumer &amp; Retail",DI_전체데이터!$Z10,NA())</f>
        <v>#N/A</v>
      </c>
      <c r="E10" s="79" t="e">
        <f>IF(DI_전체데이터!$B10="Finance",DI_전체데이터!$AN10,NA())</f>
        <v>#N/A</v>
      </c>
      <c r="F10" s="79" t="e">
        <f>IF(DI_전체데이터!$B10="Finance",DI_전체데이터!$Z10,NA())</f>
        <v>#N/A</v>
      </c>
      <c r="G10" s="79" t="e">
        <f>IF(DI_전체데이터!$B10="Industrials",DI_전체데이터!$AN10,NA())</f>
        <v>#N/A</v>
      </c>
      <c r="H10" s="79" t="e">
        <f>IF(DI_전체데이터!$B10="Industrials",DI_전체데이터!$Z10,NA())</f>
        <v>#N/A</v>
      </c>
      <c r="I10" s="79">
        <f>IF(DI_전체데이터!$B10="Energy &amp; Materials",DI_전체데이터!$AN10,NA())</f>
        <v>-1.2906619055657533</v>
      </c>
      <c r="J10" s="79">
        <f>IF(DI_전체데이터!$B10="Energy &amp; Materials",DI_전체데이터!$Z10,NA())</f>
        <v>3.4285714285714279</v>
      </c>
      <c r="K10" s="79" t="e">
        <f>IF(DI_전체데이터!$B10="Healthcare &amp; Bio",DI_전체데이터!$AN10,NA())</f>
        <v>#N/A</v>
      </c>
      <c r="L10" s="79" t="e">
        <f>IF(DI_전체데이터!$B10="Healthcare &amp; Bio",DI_전체데이터!$Z10,NA())</f>
        <v>#N/A</v>
      </c>
    </row>
    <row r="11" spans="1:25" x14ac:dyDescent="0.3">
      <c r="A11" s="79" t="e">
        <f>IF(DI_전체데이터!$B11="Technology",DI_전체데이터!$AN11,NA())</f>
        <v>#N/A</v>
      </c>
      <c r="B11" s="79" t="e">
        <f>IF(DI_전체데이터!$B11="Technology",DI_전체데이터!$Z11,NA())</f>
        <v>#N/A</v>
      </c>
      <c r="C11" s="79" t="e">
        <f>IF(DI_전체데이터!$B11="Consumer &amp; Retail",DI_전체데이터!$AN11,NA())</f>
        <v>#N/A</v>
      </c>
      <c r="D11" s="79" t="e">
        <f>IF(DI_전체데이터!$B11="Consumer &amp; Retail",DI_전체데이터!$Z11,NA())</f>
        <v>#N/A</v>
      </c>
      <c r="E11" s="79" t="e">
        <f>IF(DI_전체데이터!$B11="Finance",DI_전체데이터!$AN11,NA())</f>
        <v>#N/A</v>
      </c>
      <c r="F11" s="79" t="e">
        <f>IF(DI_전체데이터!$B11="Finance",DI_전체데이터!$Z11,NA())</f>
        <v>#N/A</v>
      </c>
      <c r="G11" s="79" t="e">
        <f>IF(DI_전체데이터!$B11="Industrials",DI_전체데이터!$AN11,NA())</f>
        <v>#N/A</v>
      </c>
      <c r="H11" s="79" t="e">
        <f>IF(DI_전체데이터!$B11="Industrials",DI_전체데이터!$Z11,NA())</f>
        <v>#N/A</v>
      </c>
      <c r="I11" s="79">
        <f>IF(DI_전체데이터!$B11="Energy &amp; Materials",DI_전체데이터!$AN11,NA())</f>
        <v>-0.41986999249332901</v>
      </c>
      <c r="J11" s="79">
        <f>IF(DI_전체데이터!$B11="Energy &amp; Materials",DI_전체데이터!$Z11,NA())</f>
        <v>3.7894736842105261</v>
      </c>
      <c r="K11" s="79" t="e">
        <f>IF(DI_전체데이터!$B11="Healthcare &amp; Bio",DI_전체데이터!$AN11,NA())</f>
        <v>#N/A</v>
      </c>
      <c r="L11" s="79" t="e">
        <f>IF(DI_전체데이터!$B11="Healthcare &amp; Bio",DI_전체데이터!$Z11,NA())</f>
        <v>#N/A</v>
      </c>
    </row>
    <row r="12" spans="1:25" x14ac:dyDescent="0.3">
      <c r="A12" s="79" t="e">
        <f>IF(DI_전체데이터!$B12="Technology",DI_전체데이터!$AN12,NA())</f>
        <v>#N/A</v>
      </c>
      <c r="B12" s="79" t="e">
        <f>IF(DI_전체데이터!$B12="Technology",DI_전체데이터!$Z12,NA())</f>
        <v>#N/A</v>
      </c>
      <c r="C12" s="79" t="e">
        <f>IF(DI_전체데이터!$B12="Consumer &amp; Retail",DI_전체데이터!$AN12,NA())</f>
        <v>#N/A</v>
      </c>
      <c r="D12" s="79" t="e">
        <f>IF(DI_전체데이터!$B12="Consumer &amp; Retail",DI_전체데이터!$Z12,NA())</f>
        <v>#N/A</v>
      </c>
      <c r="E12" s="79" t="e">
        <f>IF(DI_전체데이터!$B12="Finance",DI_전체데이터!$AN12,NA())</f>
        <v>#N/A</v>
      </c>
      <c r="F12" s="79" t="e">
        <f>IF(DI_전체데이터!$B12="Finance",DI_전체데이터!$Z12,NA())</f>
        <v>#N/A</v>
      </c>
      <c r="G12" s="79" t="e">
        <f>IF(DI_전체데이터!$B12="Industrials",DI_전체데이터!$AN12,NA())</f>
        <v>#N/A</v>
      </c>
      <c r="H12" s="79" t="e">
        <f>IF(DI_전체데이터!$B12="Industrials",DI_전체데이터!$Z12,NA())</f>
        <v>#N/A</v>
      </c>
      <c r="I12" s="79">
        <f>IF(DI_전체데이터!$B12="Energy &amp; Materials",DI_전체데이터!$AN12,NA())</f>
        <v>-1.3405133384403665</v>
      </c>
      <c r="J12" s="79">
        <f>IF(DI_전체데이터!$B12="Energy &amp; Materials",DI_전체데이터!$Z12,NA())</f>
        <v>3.4838709677419351</v>
      </c>
      <c r="K12" s="79" t="e">
        <f>IF(DI_전체데이터!$B12="Healthcare &amp; Bio",DI_전체데이터!$AN12,NA())</f>
        <v>#N/A</v>
      </c>
      <c r="L12" s="79" t="e">
        <f>IF(DI_전체데이터!$B12="Healthcare &amp; Bio",DI_전체데이터!$Z12,NA())</f>
        <v>#N/A</v>
      </c>
    </row>
    <row r="13" spans="1:25" x14ac:dyDescent="0.3">
      <c r="A13" s="79" t="e">
        <f>IF(DI_전체데이터!$B13="Technology",DI_전체데이터!$AN13,NA())</f>
        <v>#N/A</v>
      </c>
      <c r="B13" s="79" t="e">
        <f>IF(DI_전체데이터!$B13="Technology",DI_전체데이터!$Z13,NA())</f>
        <v>#N/A</v>
      </c>
      <c r="C13" s="79" t="e">
        <f>IF(DI_전체데이터!$B13="Consumer &amp; Retail",DI_전체데이터!$AN13,NA())</f>
        <v>#N/A</v>
      </c>
      <c r="D13" s="79" t="e">
        <f>IF(DI_전체데이터!$B13="Consumer &amp; Retail",DI_전체데이터!$Z13,NA())</f>
        <v>#N/A</v>
      </c>
      <c r="E13" s="79" t="e">
        <f>IF(DI_전체데이터!$B13="Finance",DI_전체데이터!$AN13,NA())</f>
        <v>#N/A</v>
      </c>
      <c r="F13" s="79" t="e">
        <f>IF(DI_전체데이터!$B13="Finance",DI_전체데이터!$Z13,NA())</f>
        <v>#N/A</v>
      </c>
      <c r="G13" s="79" t="e">
        <f>IF(DI_전체데이터!$B13="Industrials",DI_전체데이터!$AN13,NA())</f>
        <v>#N/A</v>
      </c>
      <c r="H13" s="79" t="e">
        <f>IF(DI_전체데이터!$B13="Industrials",DI_전체데이터!$Z13,NA())</f>
        <v>#N/A</v>
      </c>
      <c r="I13" s="79">
        <f>IF(DI_전체데이터!$B13="Energy &amp; Materials",DI_전체데이터!$AN13,NA())</f>
        <v>-1.1361022966869885</v>
      </c>
      <c r="J13" s="79">
        <f>IF(DI_전체데이터!$B13="Energy &amp; Materials",DI_전체데이터!$Z13,NA())</f>
        <v>3.5517241379310351</v>
      </c>
      <c r="K13" s="79" t="e">
        <f>IF(DI_전체데이터!$B13="Healthcare &amp; Bio",DI_전체데이터!$AN13,NA())</f>
        <v>#N/A</v>
      </c>
      <c r="L13" s="79" t="e">
        <f>IF(DI_전체데이터!$B13="Healthcare &amp; Bio",DI_전체데이터!$Z13,NA())</f>
        <v>#N/A</v>
      </c>
    </row>
    <row r="14" spans="1:25" x14ac:dyDescent="0.3">
      <c r="A14" s="79" t="e">
        <f>IF(DI_전체데이터!$B14="Technology",DI_전체데이터!$AN14,NA())</f>
        <v>#N/A</v>
      </c>
      <c r="B14" s="79" t="e">
        <f>IF(DI_전체데이터!$B14="Technology",DI_전체데이터!$Z14,NA())</f>
        <v>#N/A</v>
      </c>
      <c r="C14" s="79" t="e">
        <f>IF(DI_전체데이터!$B14="Consumer &amp; Retail",DI_전체데이터!$AN14,NA())</f>
        <v>#N/A</v>
      </c>
      <c r="D14" s="79" t="e">
        <f>IF(DI_전체데이터!$B14="Consumer &amp; Retail",DI_전체데이터!$Z14,NA())</f>
        <v>#N/A</v>
      </c>
      <c r="E14" s="79" t="e">
        <f>IF(DI_전체데이터!$B14="Finance",DI_전체데이터!$AN14,NA())</f>
        <v>#N/A</v>
      </c>
      <c r="F14" s="79" t="e">
        <f>IF(DI_전체데이터!$B14="Finance",DI_전체데이터!$Z14,NA())</f>
        <v>#N/A</v>
      </c>
      <c r="G14" s="79" t="e">
        <f>IF(DI_전체데이터!$B14="Industrials",DI_전체데이터!$AN14,NA())</f>
        <v>#N/A</v>
      </c>
      <c r="H14" s="79" t="e">
        <f>IF(DI_전체데이터!$B14="Industrials",DI_전체데이터!$Z14,NA())</f>
        <v>#N/A</v>
      </c>
      <c r="I14" s="79">
        <f>IF(DI_전체데이터!$B14="Energy &amp; Materials",DI_전체데이터!$AN14,NA())</f>
        <v>-1.2166100881316599</v>
      </c>
      <c r="J14" s="79">
        <f>IF(DI_전체데이터!$B14="Energy &amp; Materials",DI_전체데이터!$Z14,NA())</f>
        <v>3.5249999999999999</v>
      </c>
      <c r="K14" s="79" t="e">
        <f>IF(DI_전체데이터!$B14="Healthcare &amp; Bio",DI_전체데이터!$AN14,NA())</f>
        <v>#N/A</v>
      </c>
      <c r="L14" s="79" t="e">
        <f>IF(DI_전체데이터!$B14="Healthcare &amp; Bio",DI_전체데이터!$Z14,NA())</f>
        <v>#N/A</v>
      </c>
    </row>
    <row r="15" spans="1:25" x14ac:dyDescent="0.3">
      <c r="A15" s="79" t="e">
        <f>IF(DI_전체데이터!$B15="Technology",DI_전체데이터!$AN15,NA())</f>
        <v>#N/A</v>
      </c>
      <c r="B15" s="79" t="e">
        <f>IF(DI_전체데이터!$B15="Technology",DI_전체데이터!$Z15,NA())</f>
        <v>#N/A</v>
      </c>
      <c r="C15" s="79" t="e">
        <f>IF(DI_전체데이터!$B15="Consumer &amp; Retail",DI_전체데이터!$AN15,NA())</f>
        <v>#N/A</v>
      </c>
      <c r="D15" s="79" t="e">
        <f>IF(DI_전체데이터!$B15="Consumer &amp; Retail",DI_전체데이터!$Z15,NA())</f>
        <v>#N/A</v>
      </c>
      <c r="E15" s="79" t="e">
        <f>IF(DI_전체데이터!$B15="Finance",DI_전체데이터!$AN15,NA())</f>
        <v>#N/A</v>
      </c>
      <c r="F15" s="79" t="e">
        <f>IF(DI_전체데이터!$B15="Finance",DI_전체데이터!$Z15,NA())</f>
        <v>#N/A</v>
      </c>
      <c r="G15" s="79" t="e">
        <f>IF(DI_전체데이터!$B15="Industrials",DI_전체데이터!$AN15,NA())</f>
        <v>#N/A</v>
      </c>
      <c r="H15" s="79" t="e">
        <f>IF(DI_전체데이터!$B15="Industrials",DI_전체데이터!$Z15,NA())</f>
        <v>#N/A</v>
      </c>
      <c r="I15" s="79">
        <f>IF(DI_전체데이터!$B15="Energy &amp; Materials",DI_전체데이터!$AN15,NA())</f>
        <v>-2.1084175238468359</v>
      </c>
      <c r="J15" s="79">
        <f>IF(DI_전체데이터!$B15="Energy &amp; Materials",DI_전체데이터!$Z15,NA())</f>
        <v>3.1304347826086958</v>
      </c>
      <c r="K15" s="79" t="e">
        <f>IF(DI_전체데이터!$B15="Healthcare &amp; Bio",DI_전체데이터!$AN15,NA())</f>
        <v>#N/A</v>
      </c>
      <c r="L15" s="79" t="e">
        <f>IF(DI_전체데이터!$B15="Healthcare &amp; Bio",DI_전체데이터!$Z15,NA())</f>
        <v>#N/A</v>
      </c>
    </row>
    <row r="16" spans="1:25" x14ac:dyDescent="0.3">
      <c r="A16" s="79" t="e">
        <f>IF(DI_전체데이터!$B16="Technology",DI_전체데이터!$AN16,NA())</f>
        <v>#N/A</v>
      </c>
      <c r="B16" s="79" t="e">
        <f>IF(DI_전체데이터!$B16="Technology",DI_전체데이터!$Z16,NA())</f>
        <v>#N/A</v>
      </c>
      <c r="C16" s="79" t="e">
        <f>IF(DI_전체데이터!$B16="Consumer &amp; Retail",DI_전체데이터!$AN16,NA())</f>
        <v>#N/A</v>
      </c>
      <c r="D16" s="79" t="e">
        <f>IF(DI_전체데이터!$B16="Consumer &amp; Retail",DI_전체데이터!$Z16,NA())</f>
        <v>#N/A</v>
      </c>
      <c r="E16" s="79" t="e">
        <f>IF(DI_전체데이터!$B16="Finance",DI_전체데이터!$AN16,NA())</f>
        <v>#N/A</v>
      </c>
      <c r="F16" s="79" t="e">
        <f>IF(DI_전체데이터!$B16="Finance",DI_전체데이터!$Z16,NA())</f>
        <v>#N/A</v>
      </c>
      <c r="G16" s="79" t="e">
        <f>IF(DI_전체데이터!$B16="Industrials",DI_전체데이터!$AN16,NA())</f>
        <v>#N/A</v>
      </c>
      <c r="H16" s="79" t="e">
        <f>IF(DI_전체데이터!$B16="Industrials",DI_전체데이터!$Z16,NA())</f>
        <v>#N/A</v>
      </c>
      <c r="I16" s="79">
        <f>IF(DI_전체데이터!$B16="Energy &amp; Materials",DI_전체데이터!$AN16,NA())</f>
        <v>-0.38503896723054654</v>
      </c>
      <c r="J16" s="79">
        <f>IF(DI_전체데이터!$B16="Energy &amp; Materials",DI_전체데이터!$Z16,NA())</f>
        <v>3.5</v>
      </c>
      <c r="K16" s="79" t="e">
        <f>IF(DI_전체데이터!$B16="Healthcare &amp; Bio",DI_전체데이터!$AN16,NA())</f>
        <v>#N/A</v>
      </c>
      <c r="L16" s="79" t="e">
        <f>IF(DI_전체데이터!$B16="Healthcare &amp; Bio",DI_전체데이터!$Z16,NA())</f>
        <v>#N/A</v>
      </c>
    </row>
    <row r="17" spans="1:12" x14ac:dyDescent="0.3">
      <c r="A17" s="79" t="e">
        <f>IF(DI_전체데이터!$B17="Technology",DI_전체데이터!$AN17,NA())</f>
        <v>#N/A</v>
      </c>
      <c r="B17" s="79" t="e">
        <f>IF(DI_전체데이터!$B17="Technology",DI_전체데이터!$Z17,NA())</f>
        <v>#N/A</v>
      </c>
      <c r="C17" s="79" t="e">
        <f>IF(DI_전체데이터!$B17="Consumer &amp; Retail",DI_전체데이터!$AN17,NA())</f>
        <v>#N/A</v>
      </c>
      <c r="D17" s="79" t="e">
        <f>IF(DI_전체데이터!$B17="Consumer &amp; Retail",DI_전체데이터!$Z17,NA())</f>
        <v>#N/A</v>
      </c>
      <c r="E17" s="79" t="e">
        <f>IF(DI_전체데이터!$B17="Finance",DI_전체데이터!$AN17,NA())</f>
        <v>#N/A</v>
      </c>
      <c r="F17" s="79" t="e">
        <f>IF(DI_전체데이터!$B17="Finance",DI_전체데이터!$Z17,NA())</f>
        <v>#N/A</v>
      </c>
      <c r="G17" s="79" t="e">
        <f>IF(DI_전체데이터!$B17="Industrials",DI_전체데이터!$AN17,NA())</f>
        <v>#N/A</v>
      </c>
      <c r="H17" s="79" t="e">
        <f>IF(DI_전체데이터!$B17="Industrials",DI_전체데이터!$Z17,NA())</f>
        <v>#N/A</v>
      </c>
      <c r="I17" s="79">
        <f>IF(DI_전체데이터!$B17="Energy &amp; Materials",DI_전체데이터!$AN17,NA())</f>
        <v>1.280410898407045</v>
      </c>
      <c r="J17" s="79">
        <f>IF(DI_전체데이터!$B17="Energy &amp; Materials",DI_전체데이터!$Z17,NA())</f>
        <v>3.8571428571428572</v>
      </c>
      <c r="K17" s="79" t="e">
        <f>IF(DI_전체데이터!$B17="Healthcare &amp; Bio",DI_전체데이터!$AN17,NA())</f>
        <v>#N/A</v>
      </c>
      <c r="L17" s="79" t="e">
        <f>IF(DI_전체데이터!$B17="Healthcare &amp; Bio",DI_전체데이터!$Z17,NA())</f>
        <v>#N/A</v>
      </c>
    </row>
    <row r="18" spans="1:12" x14ac:dyDescent="0.3">
      <c r="A18" s="79" t="e">
        <f>IF(DI_전체데이터!$B18="Technology",DI_전체데이터!$AN18,NA())</f>
        <v>#N/A</v>
      </c>
      <c r="B18" s="79" t="e">
        <f>IF(DI_전체데이터!$B18="Technology",DI_전체데이터!$Z18,NA())</f>
        <v>#N/A</v>
      </c>
      <c r="C18" s="79" t="e">
        <f>IF(DI_전체데이터!$B18="Consumer &amp; Retail",DI_전체데이터!$AN18,NA())</f>
        <v>#N/A</v>
      </c>
      <c r="D18" s="79" t="e">
        <f>IF(DI_전체데이터!$B18="Consumer &amp; Retail",DI_전체데이터!$Z18,NA())</f>
        <v>#N/A</v>
      </c>
      <c r="E18" s="79" t="e">
        <f>IF(DI_전체데이터!$B18="Finance",DI_전체데이터!$AN18,NA())</f>
        <v>#N/A</v>
      </c>
      <c r="F18" s="79" t="e">
        <f>IF(DI_전체데이터!$B18="Finance",DI_전체데이터!$Z18,NA())</f>
        <v>#N/A</v>
      </c>
      <c r="G18" s="79" t="e">
        <f>IF(DI_전체데이터!$B18="Industrials",DI_전체데이터!$AN18,NA())</f>
        <v>#N/A</v>
      </c>
      <c r="H18" s="79" t="e">
        <f>IF(DI_전체데이터!$B18="Industrials",DI_전체데이터!$Z18,NA())</f>
        <v>#N/A</v>
      </c>
      <c r="I18" s="79">
        <f>IF(DI_전체데이터!$B18="Energy &amp; Materials",DI_전체데이터!$AN18,NA())</f>
        <v>1.2989158969141297</v>
      </c>
      <c r="J18" s="79">
        <f>IF(DI_전체데이터!$B18="Energy &amp; Materials",DI_전체데이터!$Z18,NA())</f>
        <v>3.8611111111111112</v>
      </c>
      <c r="K18" s="79" t="e">
        <f>IF(DI_전체데이터!$B18="Healthcare &amp; Bio",DI_전체데이터!$AN18,NA())</f>
        <v>#N/A</v>
      </c>
      <c r="L18" s="79" t="e">
        <f>IF(DI_전체데이터!$B18="Healthcare &amp; Bio",DI_전체데이터!$Z18,NA())</f>
        <v>#N/A</v>
      </c>
    </row>
    <row r="19" spans="1:12" x14ac:dyDescent="0.3">
      <c r="A19" s="79" t="e">
        <f>IF(DI_전체데이터!$B19="Technology",DI_전체데이터!$AN19,NA())</f>
        <v>#N/A</v>
      </c>
      <c r="B19" s="79" t="e">
        <f>IF(DI_전체데이터!$B19="Technology",DI_전체데이터!$Z19,NA())</f>
        <v>#N/A</v>
      </c>
      <c r="C19" s="79" t="e">
        <f>IF(DI_전체데이터!$B19="Consumer &amp; Retail",DI_전체데이터!$AN19,NA())</f>
        <v>#N/A</v>
      </c>
      <c r="D19" s="79" t="e">
        <f>IF(DI_전체데이터!$B19="Consumer &amp; Retail",DI_전체데이터!$Z19,NA())</f>
        <v>#N/A</v>
      </c>
      <c r="E19" s="79" t="e">
        <f>IF(DI_전체데이터!$B19="Finance",DI_전체데이터!$AN19,NA())</f>
        <v>#N/A</v>
      </c>
      <c r="F19" s="79" t="e">
        <f>IF(DI_전체데이터!$B19="Finance",DI_전체데이터!$Z19,NA())</f>
        <v>#N/A</v>
      </c>
      <c r="G19" s="79" t="e">
        <f>IF(DI_전체데이터!$B19="Industrials",DI_전체데이터!$AN19,NA())</f>
        <v>#N/A</v>
      </c>
      <c r="H19" s="79" t="e">
        <f>IF(DI_전체데이터!$B19="Industrials",DI_전체데이터!$Z19,NA())</f>
        <v>#N/A</v>
      </c>
      <c r="I19" s="79">
        <f>IF(DI_전체데이터!$B19="Energy &amp; Materials",DI_전체데이터!$AN19,NA())</f>
        <v>-0.18957877210327734</v>
      </c>
      <c r="J19" s="79">
        <f>IF(DI_전체데이터!$B19="Energy &amp; Materials",DI_전체데이터!$Z19,NA())</f>
        <v>3.3913043478260869</v>
      </c>
      <c r="K19" s="79" t="e">
        <f>IF(DI_전체데이터!$B19="Healthcare &amp; Bio",DI_전체데이터!$AN19,NA())</f>
        <v>#N/A</v>
      </c>
      <c r="L19" s="79" t="e">
        <f>IF(DI_전체데이터!$B19="Healthcare &amp; Bio",DI_전체데이터!$Z19,NA())</f>
        <v>#N/A</v>
      </c>
    </row>
    <row r="20" spans="1:12" x14ac:dyDescent="0.3">
      <c r="A20" s="79" t="e">
        <f>IF(DI_전체데이터!$B20="Technology",DI_전체데이터!$AN20,NA())</f>
        <v>#N/A</v>
      </c>
      <c r="B20" s="79" t="e">
        <f>IF(DI_전체데이터!$B20="Technology",DI_전체데이터!$Z20,NA())</f>
        <v>#N/A</v>
      </c>
      <c r="C20" s="79" t="e">
        <f>IF(DI_전체데이터!$B20="Consumer &amp; Retail",DI_전체데이터!$AN20,NA())</f>
        <v>#N/A</v>
      </c>
      <c r="D20" s="79" t="e">
        <f>IF(DI_전체데이터!$B20="Consumer &amp; Retail",DI_전체데이터!$Z20,NA())</f>
        <v>#N/A</v>
      </c>
      <c r="E20" s="79" t="e">
        <f>IF(DI_전체데이터!$B20="Finance",DI_전체데이터!$AN20,NA())</f>
        <v>#N/A</v>
      </c>
      <c r="F20" s="79" t="e">
        <f>IF(DI_전체데이터!$B20="Finance",DI_전체데이터!$Z20,NA())</f>
        <v>#N/A</v>
      </c>
      <c r="G20" s="79" t="e">
        <f>IF(DI_전체데이터!$B20="Industrials",DI_전체데이터!$AN20,NA())</f>
        <v>#N/A</v>
      </c>
      <c r="H20" s="79" t="e">
        <f>IF(DI_전체데이터!$B20="Industrials",DI_전체데이터!$Z20,NA())</f>
        <v>#N/A</v>
      </c>
      <c r="I20" s="79">
        <f>IF(DI_전체데이터!$B20="Energy &amp; Materials",DI_전체데이터!$AN20,NA())</f>
        <v>0.67296961814734979</v>
      </c>
      <c r="J20" s="79">
        <f>IF(DI_전체데이터!$B20="Energy &amp; Materials",DI_전체데이터!$Z20,NA())</f>
        <v>3.5762711864406782</v>
      </c>
      <c r="K20" s="79" t="e">
        <f>IF(DI_전체데이터!$B20="Healthcare &amp; Bio",DI_전체데이터!$AN20,NA())</f>
        <v>#N/A</v>
      </c>
      <c r="L20" s="79" t="e">
        <f>IF(DI_전체데이터!$B20="Healthcare &amp; Bio",DI_전체데이터!$Z20,NA())</f>
        <v>#N/A</v>
      </c>
    </row>
    <row r="21" spans="1:12" x14ac:dyDescent="0.3">
      <c r="A21" s="79" t="e">
        <f>IF(DI_전체데이터!$B21="Technology",DI_전체데이터!$AN21,NA())</f>
        <v>#N/A</v>
      </c>
      <c r="B21" s="79" t="e">
        <f>IF(DI_전체데이터!$B21="Technology",DI_전체데이터!$Z21,NA())</f>
        <v>#N/A</v>
      </c>
      <c r="C21" s="79" t="e">
        <f>IF(DI_전체데이터!$B21="Consumer &amp; Retail",DI_전체데이터!$AN21,NA())</f>
        <v>#N/A</v>
      </c>
      <c r="D21" s="79" t="e">
        <f>IF(DI_전체데이터!$B21="Consumer &amp; Retail",DI_전체데이터!$Z21,NA())</f>
        <v>#N/A</v>
      </c>
      <c r="E21" s="79" t="e">
        <f>IF(DI_전체데이터!$B21="Finance",DI_전체데이터!$AN21,NA())</f>
        <v>#N/A</v>
      </c>
      <c r="F21" s="79" t="e">
        <f>IF(DI_전체데이터!$B21="Finance",DI_전체데이터!$Z21,NA())</f>
        <v>#N/A</v>
      </c>
      <c r="G21" s="79" t="e">
        <f>IF(DI_전체데이터!$B21="Industrials",DI_전체데이터!$AN21,NA())</f>
        <v>#N/A</v>
      </c>
      <c r="H21" s="79" t="e">
        <f>IF(DI_전체데이터!$B21="Industrials",DI_전체데이터!$Z21,NA())</f>
        <v>#N/A</v>
      </c>
      <c r="I21" s="79">
        <f>IF(DI_전체데이터!$B21="Energy &amp; Materials",DI_전체데이터!$AN21,NA())</f>
        <v>1.2358181089483418</v>
      </c>
      <c r="J21" s="79">
        <f>IF(DI_전체데이터!$B21="Energy &amp; Materials",DI_전체데이터!$Z21,NA())</f>
        <v>3.6969696969696968</v>
      </c>
      <c r="K21" s="79" t="e">
        <f>IF(DI_전체데이터!$B21="Healthcare &amp; Bio",DI_전체데이터!$AN21,NA())</f>
        <v>#N/A</v>
      </c>
      <c r="L21" s="79" t="e">
        <f>IF(DI_전체데이터!$B21="Healthcare &amp; Bio",DI_전체데이터!$Z21,NA())</f>
        <v>#N/A</v>
      </c>
    </row>
    <row r="22" spans="1:12" x14ac:dyDescent="0.3">
      <c r="A22" s="79" t="e">
        <f>IF(DI_전체데이터!$B22="Technology",DI_전체데이터!$AN22,NA())</f>
        <v>#N/A</v>
      </c>
      <c r="B22" s="79" t="e">
        <f>IF(DI_전체데이터!$B22="Technology",DI_전체데이터!$Z22,NA())</f>
        <v>#N/A</v>
      </c>
      <c r="C22" s="79" t="e">
        <f>IF(DI_전체데이터!$B22="Consumer &amp; Retail",DI_전체데이터!$AN22,NA())</f>
        <v>#N/A</v>
      </c>
      <c r="D22" s="79" t="e">
        <f>IF(DI_전체데이터!$B22="Consumer &amp; Retail",DI_전체데이터!$Z22,NA())</f>
        <v>#N/A</v>
      </c>
      <c r="E22" s="79" t="e">
        <f>IF(DI_전체데이터!$B22="Finance",DI_전체데이터!$AN22,NA())</f>
        <v>#N/A</v>
      </c>
      <c r="F22" s="79" t="e">
        <f>IF(DI_전체데이터!$B22="Finance",DI_전체데이터!$Z22,NA())</f>
        <v>#N/A</v>
      </c>
      <c r="G22" s="79" t="e">
        <f>IF(DI_전체데이터!$B22="Industrials",DI_전체데이터!$AN22,NA())</f>
        <v>#N/A</v>
      </c>
      <c r="H22" s="79" t="e">
        <f>IF(DI_전체데이터!$B22="Industrials",DI_전체데이터!$Z22,NA())</f>
        <v>#N/A</v>
      </c>
      <c r="I22" s="79">
        <f>IF(DI_전체데이터!$B22="Energy &amp; Materials",DI_전체데이터!$AN22,NA())</f>
        <v>0.44683226350992966</v>
      </c>
      <c r="J22" s="79">
        <f>IF(DI_전체데이터!$B22="Energy &amp; Materials",DI_전체데이터!$Z22,NA())</f>
        <v>3.5277777777777781</v>
      </c>
      <c r="K22" s="79" t="e">
        <f>IF(DI_전체데이터!$B22="Healthcare &amp; Bio",DI_전체데이터!$AN22,NA())</f>
        <v>#N/A</v>
      </c>
      <c r="L22" s="79" t="e">
        <f>IF(DI_전체데이터!$B22="Healthcare &amp; Bio",DI_전체데이터!$Z22,NA())</f>
        <v>#N/A</v>
      </c>
    </row>
    <row r="23" spans="1:12" x14ac:dyDescent="0.3">
      <c r="A23" s="79" t="e">
        <f>IF(DI_전체데이터!$B23="Technology",DI_전체데이터!$AN23,NA())</f>
        <v>#N/A</v>
      </c>
      <c r="B23" s="79" t="e">
        <f>IF(DI_전체데이터!$B23="Technology",DI_전체데이터!$Z23,NA())</f>
        <v>#N/A</v>
      </c>
      <c r="C23" s="79" t="e">
        <f>IF(DI_전체데이터!$B23="Consumer &amp; Retail",DI_전체데이터!$AN23,NA())</f>
        <v>#N/A</v>
      </c>
      <c r="D23" s="79" t="e">
        <f>IF(DI_전체데이터!$B23="Consumer &amp; Retail",DI_전체데이터!$Z23,NA())</f>
        <v>#N/A</v>
      </c>
      <c r="E23" s="79" t="e">
        <f>IF(DI_전체데이터!$B23="Finance",DI_전체데이터!$AN23,NA())</f>
        <v>#N/A</v>
      </c>
      <c r="F23" s="79" t="e">
        <f>IF(DI_전체데이터!$B23="Finance",DI_전체데이터!$Z23,NA())</f>
        <v>#N/A</v>
      </c>
      <c r="G23" s="79" t="e">
        <f>IF(DI_전체데이터!$B23="Industrials",DI_전체데이터!$AN23,NA())</f>
        <v>#N/A</v>
      </c>
      <c r="H23" s="79" t="e">
        <f>IF(DI_전체데이터!$B23="Industrials",DI_전체데이터!$Z23,NA())</f>
        <v>#N/A</v>
      </c>
      <c r="I23" s="79">
        <f>IF(DI_전체데이터!$B23="Energy &amp; Materials",DI_전체데이터!$AN23,NA())</f>
        <v>0.19585799306800297</v>
      </c>
      <c r="J23" s="79">
        <f>IF(DI_전체데이터!$B23="Energy &amp; Materials",DI_전체데이터!$Z23,NA())</f>
        <v>3.4772727272727271</v>
      </c>
      <c r="K23" s="79" t="e">
        <f>IF(DI_전체데이터!$B23="Healthcare &amp; Bio",DI_전체데이터!$AN23,NA())</f>
        <v>#N/A</v>
      </c>
      <c r="L23" s="79" t="e">
        <f>IF(DI_전체데이터!$B23="Healthcare &amp; Bio",DI_전체데이터!$Z23,NA())</f>
        <v>#N/A</v>
      </c>
    </row>
    <row r="24" spans="1:12" x14ac:dyDescent="0.3">
      <c r="A24" s="79" t="e">
        <f>IF(DI_전체데이터!$B24="Technology",DI_전체데이터!$AN24,NA())</f>
        <v>#N/A</v>
      </c>
      <c r="B24" s="79" t="e">
        <f>IF(DI_전체데이터!$B24="Technology",DI_전체데이터!$Z24,NA())</f>
        <v>#N/A</v>
      </c>
      <c r="C24" s="79" t="e">
        <f>IF(DI_전체데이터!$B24="Consumer &amp; Retail",DI_전체데이터!$AN24,NA())</f>
        <v>#N/A</v>
      </c>
      <c r="D24" s="79" t="e">
        <f>IF(DI_전체데이터!$B24="Consumer &amp; Retail",DI_전체데이터!$Z24,NA())</f>
        <v>#N/A</v>
      </c>
      <c r="E24" s="79" t="e">
        <f>IF(DI_전체데이터!$B24="Finance",DI_전체데이터!$AN24,NA())</f>
        <v>#N/A</v>
      </c>
      <c r="F24" s="79" t="e">
        <f>IF(DI_전체데이터!$B24="Finance",DI_전체데이터!$Z24,NA())</f>
        <v>#N/A</v>
      </c>
      <c r="G24" s="79" t="e">
        <f>IF(DI_전체데이터!$B24="Industrials",DI_전체데이터!$AN24,NA())</f>
        <v>#N/A</v>
      </c>
      <c r="H24" s="79" t="e">
        <f>IF(DI_전체데이터!$B24="Industrials",DI_전체데이터!$Z24,NA())</f>
        <v>#N/A</v>
      </c>
      <c r="I24" s="79">
        <f>IF(DI_전체데이터!$B24="Energy &amp; Materials",DI_전체데이터!$AN24,NA())</f>
        <v>-5.1436077890306853E-2</v>
      </c>
      <c r="J24" s="79">
        <f>IF(DI_전체데이터!$B24="Energy &amp; Materials",DI_전체데이터!$Z24,NA())</f>
        <v>3.4242424242424239</v>
      </c>
      <c r="K24" s="79" t="e">
        <f>IF(DI_전체데이터!$B24="Healthcare &amp; Bio",DI_전체데이터!$AN24,NA())</f>
        <v>#N/A</v>
      </c>
      <c r="L24" s="79" t="e">
        <f>IF(DI_전체데이터!$B24="Healthcare &amp; Bio",DI_전체데이터!$Z24,NA())</f>
        <v>#N/A</v>
      </c>
    </row>
    <row r="25" spans="1:12" x14ac:dyDescent="0.3">
      <c r="A25" s="79" t="e">
        <f>IF(DI_전체데이터!$B25="Technology",DI_전체데이터!$AN25,NA())</f>
        <v>#N/A</v>
      </c>
      <c r="B25" s="79" t="e">
        <f>IF(DI_전체데이터!$B25="Technology",DI_전체데이터!$Z25,NA())</f>
        <v>#N/A</v>
      </c>
      <c r="C25" s="79" t="e">
        <f>IF(DI_전체데이터!$B25="Consumer &amp; Retail",DI_전체데이터!$AN25,NA())</f>
        <v>#N/A</v>
      </c>
      <c r="D25" s="79" t="e">
        <f>IF(DI_전체데이터!$B25="Consumer &amp; Retail",DI_전체데이터!$Z25,NA())</f>
        <v>#N/A</v>
      </c>
      <c r="E25" s="79" t="e">
        <f>IF(DI_전체데이터!$B25="Finance",DI_전체데이터!$AN25,NA())</f>
        <v>#N/A</v>
      </c>
      <c r="F25" s="79" t="e">
        <f>IF(DI_전체데이터!$B25="Finance",DI_전체데이터!$Z25,NA())</f>
        <v>#N/A</v>
      </c>
      <c r="G25" s="79" t="e">
        <f>IF(DI_전체데이터!$B25="Industrials",DI_전체데이터!$AN25,NA())</f>
        <v>#N/A</v>
      </c>
      <c r="H25" s="79" t="e">
        <f>IF(DI_전체데이터!$B25="Industrials",DI_전체데이터!$Z25,NA())</f>
        <v>#N/A</v>
      </c>
      <c r="I25" s="79">
        <f>IF(DI_전체데이터!$B25="Energy &amp; Materials",DI_전체데이터!$AN25,NA())</f>
        <v>-0.72407595089690657</v>
      </c>
      <c r="J25" s="79">
        <f>IF(DI_전체데이터!$B25="Energy &amp; Materials",DI_전체데이터!$Z25,NA())</f>
        <v>3.28</v>
      </c>
      <c r="K25" s="79" t="e">
        <f>IF(DI_전체데이터!$B25="Healthcare &amp; Bio",DI_전체데이터!$AN25,NA())</f>
        <v>#N/A</v>
      </c>
      <c r="L25" s="79" t="e">
        <f>IF(DI_전체데이터!$B25="Healthcare &amp; Bio",DI_전체데이터!$Z25,NA())</f>
        <v>#N/A</v>
      </c>
    </row>
    <row r="26" spans="1:12" x14ac:dyDescent="0.3">
      <c r="A26" s="79" t="e">
        <f>IF(DI_전체데이터!$B26="Technology",DI_전체데이터!$AN26,NA())</f>
        <v>#N/A</v>
      </c>
      <c r="B26" s="79" t="e">
        <f>IF(DI_전체데이터!$B26="Technology",DI_전체데이터!$Z26,NA())</f>
        <v>#N/A</v>
      </c>
      <c r="C26" s="79" t="e">
        <f>IF(DI_전체데이터!$B26="Consumer &amp; Retail",DI_전체데이터!$AN26,NA())</f>
        <v>#N/A</v>
      </c>
      <c r="D26" s="79" t="e">
        <f>IF(DI_전체데이터!$B26="Consumer &amp; Retail",DI_전체데이터!$Z26,NA())</f>
        <v>#N/A</v>
      </c>
      <c r="E26" s="79" t="e">
        <f>IF(DI_전체데이터!$B26="Finance",DI_전체데이터!$AN26,NA())</f>
        <v>#N/A</v>
      </c>
      <c r="F26" s="79" t="e">
        <f>IF(DI_전체데이터!$B26="Finance",DI_전체데이터!$Z26,NA())</f>
        <v>#N/A</v>
      </c>
      <c r="G26" s="79" t="e">
        <f>IF(DI_전체데이터!$B26="Industrials",DI_전체데이터!$AN26,NA())</f>
        <v>#N/A</v>
      </c>
      <c r="H26" s="79" t="e">
        <f>IF(DI_전체데이터!$B26="Industrials",DI_전체데이터!$Z26,NA())</f>
        <v>#N/A</v>
      </c>
      <c r="I26" s="79">
        <f>IF(DI_전체데이터!$B26="Energy &amp; Materials",DI_전체데이터!$AN26,NA())</f>
        <v>8.9874819800159433E-2</v>
      </c>
      <c r="J26" s="79">
        <f>IF(DI_전체데이터!$B26="Energy &amp; Materials",DI_전체데이터!$Z26,NA())</f>
        <v>3.454545454545455</v>
      </c>
      <c r="K26" s="79" t="e">
        <f>IF(DI_전체데이터!$B26="Healthcare &amp; Bio",DI_전체데이터!$AN26,NA())</f>
        <v>#N/A</v>
      </c>
      <c r="L26" s="79" t="e">
        <f>IF(DI_전체데이터!$B26="Healthcare &amp; Bio",DI_전체데이터!$Z26,NA())</f>
        <v>#N/A</v>
      </c>
    </row>
    <row r="27" spans="1:12" x14ac:dyDescent="0.3">
      <c r="A27" s="79" t="e">
        <f>IF(DI_전체데이터!$B27="Technology",DI_전체데이터!$AN27,NA())</f>
        <v>#N/A</v>
      </c>
      <c r="B27" s="79" t="e">
        <f>IF(DI_전체데이터!$B27="Technology",DI_전체데이터!$Z27,NA())</f>
        <v>#N/A</v>
      </c>
      <c r="C27" s="79" t="e">
        <f>IF(DI_전체데이터!$B27="Consumer &amp; Retail",DI_전체데이터!$AN27,NA())</f>
        <v>#N/A</v>
      </c>
      <c r="D27" s="79" t="e">
        <f>IF(DI_전체데이터!$B27="Consumer &amp; Retail",DI_전체데이터!$Z27,NA())</f>
        <v>#N/A</v>
      </c>
      <c r="E27" s="79" t="e">
        <f>IF(DI_전체데이터!$B27="Finance",DI_전체데이터!$AN27,NA())</f>
        <v>#N/A</v>
      </c>
      <c r="F27" s="79" t="e">
        <f>IF(DI_전체데이터!$B27="Finance",DI_전체데이터!$Z27,NA())</f>
        <v>#N/A</v>
      </c>
      <c r="G27" s="79" t="e">
        <f>IF(DI_전체데이터!$B27="Industrials",DI_전체데이터!$AN27,NA())</f>
        <v>#N/A</v>
      </c>
      <c r="H27" s="79" t="e">
        <f>IF(DI_전체데이터!$B27="Industrials",DI_전체데이터!$Z27,NA())</f>
        <v>#N/A</v>
      </c>
      <c r="I27" s="79">
        <f>IF(DI_전체데이터!$B27="Energy &amp; Materials",DI_전체데이터!$AN27,NA())</f>
        <v>0.83975336117410648</v>
      </c>
      <c r="J27" s="79">
        <f>IF(DI_전체데이터!$B27="Energy &amp; Materials",DI_전체데이터!$Z27,NA())</f>
        <v>3.5483870967741931</v>
      </c>
      <c r="K27" s="79" t="e">
        <f>IF(DI_전체데이터!$B27="Healthcare &amp; Bio",DI_전체데이터!$AN27,NA())</f>
        <v>#N/A</v>
      </c>
      <c r="L27" s="79" t="e">
        <f>IF(DI_전체데이터!$B27="Healthcare &amp; Bio",DI_전체데이터!$Z27,NA())</f>
        <v>#N/A</v>
      </c>
    </row>
    <row r="28" spans="1:12" x14ac:dyDescent="0.3">
      <c r="A28" s="79" t="e">
        <f>IF(DI_전체데이터!$B28="Technology",DI_전체데이터!$AN28,NA())</f>
        <v>#N/A</v>
      </c>
      <c r="B28" s="79" t="e">
        <f>IF(DI_전체데이터!$B28="Technology",DI_전체데이터!$Z28,NA())</f>
        <v>#N/A</v>
      </c>
      <c r="C28" s="79" t="e">
        <f>IF(DI_전체데이터!$B28="Consumer &amp; Retail",DI_전체데이터!$AN28,NA())</f>
        <v>#N/A</v>
      </c>
      <c r="D28" s="79" t="e">
        <f>IF(DI_전체데이터!$B28="Consumer &amp; Retail",DI_전체데이터!$Z28,NA())</f>
        <v>#N/A</v>
      </c>
      <c r="E28" s="79" t="e">
        <f>IF(DI_전체데이터!$B28="Finance",DI_전체데이터!$AN28,NA())</f>
        <v>#N/A</v>
      </c>
      <c r="F28" s="79" t="e">
        <f>IF(DI_전체데이터!$B28="Finance",DI_전체데이터!$Z28,NA())</f>
        <v>#N/A</v>
      </c>
      <c r="G28" s="79" t="e">
        <f>IF(DI_전체데이터!$B28="Industrials",DI_전체데이터!$AN28,NA())</f>
        <v>#N/A</v>
      </c>
      <c r="H28" s="79" t="e">
        <f>IF(DI_전체데이터!$B28="Industrials",DI_전체데이터!$Z28,NA())</f>
        <v>#N/A</v>
      </c>
      <c r="I28" s="79">
        <f>IF(DI_전체데이터!$B28="Energy &amp; Materials",DI_전체데이터!$AN28,NA())</f>
        <v>-0.18180945956858832</v>
      </c>
      <c r="J28" s="79">
        <f>IF(DI_전체데이터!$B28="Energy &amp; Materials",DI_전체데이터!$Z28,NA())</f>
        <v>3.3571428571428572</v>
      </c>
      <c r="K28" s="79" t="e">
        <f>IF(DI_전체데이터!$B28="Healthcare &amp; Bio",DI_전체데이터!$AN28,NA())</f>
        <v>#N/A</v>
      </c>
      <c r="L28" s="79" t="e">
        <f>IF(DI_전체데이터!$B28="Healthcare &amp; Bio",DI_전체데이터!$Z28,NA())</f>
        <v>#N/A</v>
      </c>
    </row>
    <row r="29" spans="1:12" x14ac:dyDescent="0.3">
      <c r="A29" s="79" t="e">
        <f>IF(DI_전체데이터!$B29="Technology",DI_전체데이터!$AN29,NA())</f>
        <v>#N/A</v>
      </c>
      <c r="B29" s="79" t="e">
        <f>IF(DI_전체데이터!$B29="Technology",DI_전체데이터!$Z29,NA())</f>
        <v>#N/A</v>
      </c>
      <c r="C29" s="79" t="e">
        <f>IF(DI_전체데이터!$B29="Consumer &amp; Retail",DI_전체데이터!$AN29,NA())</f>
        <v>#N/A</v>
      </c>
      <c r="D29" s="79" t="e">
        <f>IF(DI_전체데이터!$B29="Consumer &amp; Retail",DI_전체데이터!$Z29,NA())</f>
        <v>#N/A</v>
      </c>
      <c r="E29" s="79" t="e">
        <f>IF(DI_전체데이터!$B29="Finance",DI_전체데이터!$AN29,NA())</f>
        <v>#N/A</v>
      </c>
      <c r="F29" s="79" t="e">
        <f>IF(DI_전체데이터!$B29="Finance",DI_전체데이터!$Z29,NA())</f>
        <v>#N/A</v>
      </c>
      <c r="G29" s="79" t="e">
        <f>IF(DI_전체데이터!$B29="Industrials",DI_전체데이터!$AN29,NA())</f>
        <v>#N/A</v>
      </c>
      <c r="H29" s="79" t="e">
        <f>IF(DI_전체데이터!$B29="Industrials",DI_전체데이터!$Z29,NA())</f>
        <v>#N/A</v>
      </c>
      <c r="I29" s="79">
        <f>IF(DI_전체데이터!$B29="Energy &amp; Materials",DI_전체데이터!$AN29,NA())</f>
        <v>-1.461115982780743</v>
      </c>
      <c r="J29" s="79">
        <f>IF(DI_전체데이터!$B29="Energy &amp; Materials",DI_전체데이터!$Z29,NA())</f>
        <v>3.117647058823529</v>
      </c>
      <c r="K29" s="79" t="e">
        <f>IF(DI_전체데이터!$B29="Healthcare &amp; Bio",DI_전체데이터!$AN29,NA())</f>
        <v>#N/A</v>
      </c>
      <c r="L29" s="79" t="e">
        <f>IF(DI_전체데이터!$B29="Healthcare &amp; Bio",DI_전체데이터!$Z29,NA())</f>
        <v>#N/A</v>
      </c>
    </row>
    <row r="30" spans="1:12" x14ac:dyDescent="0.3">
      <c r="A30" s="79" t="e">
        <f>IF(DI_전체데이터!$B30="Technology",DI_전체데이터!$AN30,NA())</f>
        <v>#N/A</v>
      </c>
      <c r="B30" s="79" t="e">
        <f>IF(DI_전체데이터!$B30="Technology",DI_전체데이터!$Z30,NA())</f>
        <v>#N/A</v>
      </c>
      <c r="C30" s="79" t="e">
        <f>IF(DI_전체데이터!$B30="Consumer &amp; Retail",DI_전체데이터!$AN30,NA())</f>
        <v>#N/A</v>
      </c>
      <c r="D30" s="79" t="e">
        <f>IF(DI_전체데이터!$B30="Consumer &amp; Retail",DI_전체데이터!$Z30,NA())</f>
        <v>#N/A</v>
      </c>
      <c r="E30" s="79" t="e">
        <f>IF(DI_전체데이터!$B30="Finance",DI_전체데이터!$AN30,NA())</f>
        <v>#N/A</v>
      </c>
      <c r="F30" s="79" t="e">
        <f>IF(DI_전체데이터!$B30="Finance",DI_전체데이터!$Z30,NA())</f>
        <v>#N/A</v>
      </c>
      <c r="G30" s="79" t="e">
        <f>IF(DI_전체데이터!$B30="Industrials",DI_전체데이터!$AN30,NA())</f>
        <v>#N/A</v>
      </c>
      <c r="H30" s="79" t="e">
        <f>IF(DI_전체데이터!$B30="Industrials",DI_전체데이터!$Z30,NA())</f>
        <v>#N/A</v>
      </c>
      <c r="I30" s="79">
        <f>IF(DI_전체데이터!$B30="Energy &amp; Materials",DI_전체데이터!$AN30,NA())</f>
        <v>-2.0895472573410965</v>
      </c>
      <c r="J30" s="79">
        <f>IF(DI_전체데이터!$B30="Energy &amp; Materials",DI_전체데이터!$Z30,NA())</f>
        <v>3</v>
      </c>
      <c r="K30" s="79" t="e">
        <f>IF(DI_전체데이터!$B30="Healthcare &amp; Bio",DI_전체데이터!$AN30,NA())</f>
        <v>#N/A</v>
      </c>
      <c r="L30" s="79" t="e">
        <f>IF(DI_전체데이터!$B30="Healthcare &amp; Bio",DI_전체데이터!$Z30,NA())</f>
        <v>#N/A</v>
      </c>
    </row>
    <row r="31" spans="1:12" x14ac:dyDescent="0.3">
      <c r="A31" s="79" t="e">
        <f>IF(DI_전체데이터!$B31="Technology",DI_전체데이터!$AN31,NA())</f>
        <v>#N/A</v>
      </c>
      <c r="B31" s="79" t="e">
        <f>IF(DI_전체데이터!$B31="Technology",DI_전체데이터!$Z31,NA())</f>
        <v>#N/A</v>
      </c>
      <c r="C31" s="79" t="e">
        <f>IF(DI_전체데이터!$B31="Consumer &amp; Retail",DI_전체데이터!$AN31,NA())</f>
        <v>#N/A</v>
      </c>
      <c r="D31" s="79" t="e">
        <f>IF(DI_전체데이터!$B31="Consumer &amp; Retail",DI_전체데이터!$Z31,NA())</f>
        <v>#N/A</v>
      </c>
      <c r="E31" s="79" t="e">
        <f>IF(DI_전체데이터!$B31="Finance",DI_전체데이터!$AN31,NA())</f>
        <v>#N/A</v>
      </c>
      <c r="F31" s="79" t="e">
        <f>IF(DI_전체데이터!$B31="Finance",DI_전체데이터!$Z31,NA())</f>
        <v>#N/A</v>
      </c>
      <c r="G31" s="79" t="e">
        <f>IF(DI_전체데이터!$B31="Industrials",DI_전체데이터!$AN31,NA())</f>
        <v>#N/A</v>
      </c>
      <c r="H31" s="79" t="e">
        <f>IF(DI_전체데이터!$B31="Industrials",DI_전체데이터!$Z31,NA())</f>
        <v>#N/A</v>
      </c>
      <c r="I31" s="79">
        <f>IF(DI_전체데이터!$B31="Energy &amp; Materials",DI_전체데이터!$AN31,NA())</f>
        <v>0.20349683254859641</v>
      </c>
      <c r="J31" s="79">
        <f>IF(DI_전체데이터!$B31="Energy &amp; Materials",DI_전체데이터!$Z31,NA())</f>
        <v>3.6190476190476191</v>
      </c>
      <c r="K31" s="79" t="e">
        <f>IF(DI_전체데이터!$B31="Healthcare &amp; Bio",DI_전체데이터!$AN31,NA())</f>
        <v>#N/A</v>
      </c>
      <c r="L31" s="79" t="e">
        <f>IF(DI_전체데이터!$B31="Healthcare &amp; Bio",DI_전체데이터!$Z31,NA())</f>
        <v>#N/A</v>
      </c>
    </row>
    <row r="32" spans="1:12" x14ac:dyDescent="0.3">
      <c r="A32" s="79" t="e">
        <f>IF(DI_전체데이터!$B32="Technology",DI_전체데이터!$AN32,NA())</f>
        <v>#N/A</v>
      </c>
      <c r="B32" s="79" t="e">
        <f>IF(DI_전체데이터!$B32="Technology",DI_전체데이터!$Z32,NA())</f>
        <v>#N/A</v>
      </c>
      <c r="C32" s="79" t="e">
        <f>IF(DI_전체데이터!$B32="Consumer &amp; Retail",DI_전체데이터!$AN32,NA())</f>
        <v>#N/A</v>
      </c>
      <c r="D32" s="79" t="e">
        <f>IF(DI_전체데이터!$B32="Consumer &amp; Retail",DI_전체데이터!$Z32,NA())</f>
        <v>#N/A</v>
      </c>
      <c r="E32" s="79" t="e">
        <f>IF(DI_전체데이터!$B32="Finance",DI_전체데이터!$AN32,NA())</f>
        <v>#N/A</v>
      </c>
      <c r="F32" s="79" t="e">
        <f>IF(DI_전체데이터!$B32="Finance",DI_전체데이터!$Z32,NA())</f>
        <v>#N/A</v>
      </c>
      <c r="G32" s="79" t="e">
        <f>IF(DI_전체데이터!$B32="Industrials",DI_전체데이터!$AN32,NA())</f>
        <v>#N/A</v>
      </c>
      <c r="H32" s="79" t="e">
        <f>IF(DI_전체데이터!$B32="Industrials",DI_전체데이터!$Z32,NA())</f>
        <v>#N/A</v>
      </c>
      <c r="I32" s="79">
        <f>IF(DI_전체데이터!$B32="Energy &amp; Materials",DI_전체데이터!$AN32,NA())</f>
        <v>-1.3226934056694115</v>
      </c>
      <c r="J32" s="79">
        <f>IF(DI_전체데이터!$B32="Energy &amp; Materials",DI_전체데이터!$Z32,NA())</f>
        <v>3.333333333333333</v>
      </c>
      <c r="K32" s="79" t="e">
        <f>IF(DI_전체데이터!$B32="Healthcare &amp; Bio",DI_전체데이터!$AN32,NA())</f>
        <v>#N/A</v>
      </c>
      <c r="L32" s="79" t="e">
        <f>IF(DI_전체데이터!$B32="Healthcare &amp; Bio",DI_전체데이터!$Z32,NA())</f>
        <v>#N/A</v>
      </c>
    </row>
    <row r="33" spans="1:12" x14ac:dyDescent="0.3">
      <c r="A33" s="79" t="e">
        <f>IF(DI_전체데이터!$B33="Technology",DI_전체데이터!$AN33,NA())</f>
        <v>#N/A</v>
      </c>
      <c r="B33" s="79" t="e">
        <f>IF(DI_전체데이터!$B33="Technology",DI_전체데이터!$Z33,NA())</f>
        <v>#N/A</v>
      </c>
      <c r="C33" s="79" t="e">
        <f>IF(DI_전체데이터!$B33="Consumer &amp; Retail",DI_전체데이터!$AN33,NA())</f>
        <v>#N/A</v>
      </c>
      <c r="D33" s="79" t="e">
        <f>IF(DI_전체데이터!$B33="Consumer &amp; Retail",DI_전체데이터!$Z33,NA())</f>
        <v>#N/A</v>
      </c>
      <c r="E33" s="79" t="e">
        <f>IF(DI_전체데이터!$B33="Finance",DI_전체데이터!$AN33,NA())</f>
        <v>#N/A</v>
      </c>
      <c r="F33" s="79" t="e">
        <f>IF(DI_전체데이터!$B33="Finance",DI_전체데이터!$Z33,NA())</f>
        <v>#N/A</v>
      </c>
      <c r="G33" s="79" t="e">
        <f>IF(DI_전체데이터!$B33="Industrials",DI_전체데이터!$AN33,NA())</f>
        <v>#N/A</v>
      </c>
      <c r="H33" s="79" t="e">
        <f>IF(DI_전체데이터!$B33="Industrials",DI_전체데이터!$Z33,NA())</f>
        <v>#N/A</v>
      </c>
      <c r="I33" s="79">
        <f>IF(DI_전체데이터!$B33="Energy &amp; Materials",DI_전체데이터!$AN33,NA())</f>
        <v>-2.3401535644814144</v>
      </c>
      <c r="J33" s="79">
        <f>IF(DI_전체데이터!$B33="Energy &amp; Materials",DI_전체데이터!$Z33,NA())</f>
        <v>3.1428571428571428</v>
      </c>
      <c r="K33" s="79" t="e">
        <f>IF(DI_전체데이터!$B33="Healthcare &amp; Bio",DI_전체데이터!$AN33,NA())</f>
        <v>#N/A</v>
      </c>
      <c r="L33" s="79" t="e">
        <f>IF(DI_전체데이터!$B33="Healthcare &amp; Bio",DI_전체데이터!$Z33,NA())</f>
        <v>#N/A</v>
      </c>
    </row>
    <row r="34" spans="1:12" x14ac:dyDescent="0.3">
      <c r="A34" s="79" t="e">
        <f>IF(DI_전체데이터!$B34="Technology",DI_전체데이터!$AN34,NA())</f>
        <v>#N/A</v>
      </c>
      <c r="B34" s="79" t="e">
        <f>IF(DI_전체데이터!$B34="Technology",DI_전체데이터!$Z34,NA())</f>
        <v>#N/A</v>
      </c>
      <c r="C34" s="79" t="e">
        <f>IF(DI_전체데이터!$B34="Consumer &amp; Retail",DI_전체데이터!$AN34,NA())</f>
        <v>#N/A</v>
      </c>
      <c r="D34" s="79" t="e">
        <f>IF(DI_전체데이터!$B34="Consumer &amp; Retail",DI_전체데이터!$Z34,NA())</f>
        <v>#N/A</v>
      </c>
      <c r="E34" s="79" t="e">
        <f>IF(DI_전체데이터!$B34="Finance",DI_전체데이터!$AN34,NA())</f>
        <v>#N/A</v>
      </c>
      <c r="F34" s="79" t="e">
        <f>IF(DI_전체데이터!$B34="Finance",DI_전체데이터!$Z34,NA())</f>
        <v>#N/A</v>
      </c>
      <c r="G34" s="79" t="e">
        <f>IF(DI_전체데이터!$B34="Industrials",DI_전체데이터!$AN34,NA())</f>
        <v>#N/A</v>
      </c>
      <c r="H34" s="79" t="e">
        <f>IF(DI_전체데이터!$B34="Industrials",DI_전체데이터!$Z34,NA())</f>
        <v>#N/A</v>
      </c>
      <c r="I34" s="79">
        <f>IF(DI_전체데이터!$B34="Energy &amp; Materials",DI_전체데이터!$AN34,NA())</f>
        <v>-0.25436023891680626</v>
      </c>
      <c r="J34" s="79">
        <f>IF(DI_전체데이터!$B34="Energy &amp; Materials",DI_전체데이터!$Z34,NA())</f>
        <v>3.5333333333333332</v>
      </c>
      <c r="K34" s="79" t="e">
        <f>IF(DI_전체데이터!$B34="Healthcare &amp; Bio",DI_전체데이터!$AN34,NA())</f>
        <v>#N/A</v>
      </c>
      <c r="L34" s="79" t="e">
        <f>IF(DI_전체데이터!$B34="Healthcare &amp; Bio",DI_전체데이터!$Z34,NA())</f>
        <v>#N/A</v>
      </c>
    </row>
    <row r="35" spans="1:12" x14ac:dyDescent="0.3">
      <c r="A35" s="79" t="e">
        <f>IF(DI_전체데이터!$B35="Technology",DI_전체데이터!$AN35,NA())</f>
        <v>#N/A</v>
      </c>
      <c r="B35" s="79" t="e">
        <f>IF(DI_전체데이터!$B35="Technology",DI_전체데이터!$Z35,NA())</f>
        <v>#N/A</v>
      </c>
      <c r="C35" s="79" t="e">
        <f>IF(DI_전체데이터!$B35="Consumer &amp; Retail",DI_전체데이터!$AN35,NA())</f>
        <v>#N/A</v>
      </c>
      <c r="D35" s="79" t="e">
        <f>IF(DI_전체데이터!$B35="Consumer &amp; Retail",DI_전체데이터!$Z35,NA())</f>
        <v>#N/A</v>
      </c>
      <c r="E35" s="79" t="e">
        <f>IF(DI_전체데이터!$B35="Finance",DI_전체데이터!$AN35,NA())</f>
        <v>#N/A</v>
      </c>
      <c r="F35" s="79" t="e">
        <f>IF(DI_전체데이터!$B35="Finance",DI_전체데이터!$Z35,NA())</f>
        <v>#N/A</v>
      </c>
      <c r="G35" s="79" t="e">
        <f>IF(DI_전체데이터!$B35="Industrials",DI_전체데이터!$AN35,NA())</f>
        <v>#N/A</v>
      </c>
      <c r="H35" s="79" t="e">
        <f>IF(DI_전체데이터!$B35="Industrials",DI_전체데이터!$Z35,NA())</f>
        <v>#N/A</v>
      </c>
      <c r="I35" s="79">
        <f>IF(DI_전체데이터!$B35="Energy &amp; Materials",DI_전체데이터!$AN35,NA())</f>
        <v>-0.89059570180112091</v>
      </c>
      <c r="J35" s="79">
        <f>IF(DI_전체데이터!$B35="Energy &amp; Materials",DI_전체데이터!$Z35,NA())</f>
        <v>3.2941176470588238</v>
      </c>
      <c r="K35" s="79" t="e">
        <f>IF(DI_전체데이터!$B35="Healthcare &amp; Bio",DI_전체데이터!$AN35,NA())</f>
        <v>#N/A</v>
      </c>
      <c r="L35" s="79" t="e">
        <f>IF(DI_전체데이터!$B35="Healthcare &amp; Bio",DI_전체데이터!$Z35,NA())</f>
        <v>#N/A</v>
      </c>
    </row>
    <row r="36" spans="1:12" x14ac:dyDescent="0.3">
      <c r="A36" s="79" t="e">
        <f>IF(DI_전체데이터!$B36="Technology",DI_전체데이터!$AN36,NA())</f>
        <v>#N/A</v>
      </c>
      <c r="B36" s="79" t="e">
        <f>IF(DI_전체데이터!$B36="Technology",DI_전체데이터!$Z36,NA())</f>
        <v>#N/A</v>
      </c>
      <c r="C36" s="79" t="e">
        <f>IF(DI_전체데이터!$B36="Consumer &amp; Retail",DI_전체데이터!$AN36,NA())</f>
        <v>#N/A</v>
      </c>
      <c r="D36" s="79" t="e">
        <f>IF(DI_전체데이터!$B36="Consumer &amp; Retail",DI_전체데이터!$Z36,NA())</f>
        <v>#N/A</v>
      </c>
      <c r="E36" s="79" t="e">
        <f>IF(DI_전체데이터!$B36="Finance",DI_전체데이터!$AN36,NA())</f>
        <v>#N/A</v>
      </c>
      <c r="F36" s="79" t="e">
        <f>IF(DI_전체데이터!$B36="Finance",DI_전체데이터!$Z36,NA())</f>
        <v>#N/A</v>
      </c>
      <c r="G36" s="79" t="e">
        <f>IF(DI_전체데이터!$B36="Industrials",DI_전체데이터!$AN36,NA())</f>
        <v>#N/A</v>
      </c>
      <c r="H36" s="79" t="e">
        <f>IF(DI_전체데이터!$B36="Industrials",DI_전체데이터!$Z36,NA())</f>
        <v>#N/A</v>
      </c>
      <c r="I36" s="79">
        <f>IF(DI_전체데이터!$B36="Energy &amp; Materials",DI_전체데이터!$AN36,NA())</f>
        <v>-1.1262574297612558</v>
      </c>
      <c r="J36" s="79">
        <f>IF(DI_전체데이터!$B36="Energy &amp; Materials",DI_전체데이터!$Z36,NA())</f>
        <v>3.25</v>
      </c>
      <c r="K36" s="79" t="e">
        <f>IF(DI_전체데이터!$B36="Healthcare &amp; Bio",DI_전체데이터!$AN36,NA())</f>
        <v>#N/A</v>
      </c>
      <c r="L36" s="79" t="e">
        <f>IF(DI_전체데이터!$B36="Healthcare &amp; Bio",DI_전체데이터!$Z36,NA())</f>
        <v>#N/A</v>
      </c>
    </row>
    <row r="37" spans="1:12" x14ac:dyDescent="0.3">
      <c r="A37" s="79" t="e">
        <f>IF(DI_전체데이터!$B37="Technology",DI_전체데이터!$AN37,NA())</f>
        <v>#N/A</v>
      </c>
      <c r="B37" s="79" t="e">
        <f>IF(DI_전체데이터!$B37="Technology",DI_전체데이터!$Z37,NA())</f>
        <v>#N/A</v>
      </c>
      <c r="C37" s="79" t="e">
        <f>IF(DI_전체데이터!$B37="Consumer &amp; Retail",DI_전체데이터!$AN37,NA())</f>
        <v>#N/A</v>
      </c>
      <c r="D37" s="79" t="e">
        <f>IF(DI_전체데이터!$B37="Consumer &amp; Retail",DI_전체데이터!$Z37,NA())</f>
        <v>#N/A</v>
      </c>
      <c r="E37" s="79" t="e">
        <f>IF(DI_전체데이터!$B37="Finance",DI_전체데이터!$AN37,NA())</f>
        <v>#N/A</v>
      </c>
      <c r="F37" s="79" t="e">
        <f>IF(DI_전체데이터!$B37="Finance",DI_전체데이터!$Z37,NA())</f>
        <v>#N/A</v>
      </c>
      <c r="G37" s="79" t="e">
        <f>IF(DI_전체데이터!$B37="Industrials",DI_전체데이터!$AN37,NA())</f>
        <v>#N/A</v>
      </c>
      <c r="H37" s="79" t="e">
        <f>IF(DI_전체데이터!$B37="Industrials",DI_전체데이터!$Z37,NA())</f>
        <v>#N/A</v>
      </c>
      <c r="I37" s="79">
        <f>IF(DI_전체데이터!$B37="Energy &amp; Materials",DI_전체데이터!$AN37,NA())</f>
        <v>-0.68111861028100562</v>
      </c>
      <c r="J37" s="79">
        <f>IF(DI_전체데이터!$B37="Energy &amp; Materials",DI_전체데이터!$Z37,NA())</f>
        <v>3.333333333333333</v>
      </c>
      <c r="K37" s="79" t="e">
        <f>IF(DI_전체데이터!$B37="Healthcare &amp; Bio",DI_전체데이터!$AN37,NA())</f>
        <v>#N/A</v>
      </c>
      <c r="L37" s="79" t="e">
        <f>IF(DI_전체데이터!$B37="Healthcare &amp; Bio",DI_전체데이터!$Z37,NA())</f>
        <v>#N/A</v>
      </c>
    </row>
    <row r="38" spans="1:12" x14ac:dyDescent="0.3">
      <c r="A38" s="79" t="e">
        <f>IF(DI_전체데이터!$B38="Technology",DI_전체데이터!$AN38,NA())</f>
        <v>#N/A</v>
      </c>
      <c r="B38" s="79" t="e">
        <f>IF(DI_전체데이터!$B38="Technology",DI_전체데이터!$Z38,NA())</f>
        <v>#N/A</v>
      </c>
      <c r="C38" s="79" t="e">
        <f>IF(DI_전체데이터!$B38="Consumer &amp; Retail",DI_전체데이터!$AN38,NA())</f>
        <v>#N/A</v>
      </c>
      <c r="D38" s="79" t="e">
        <f>IF(DI_전체데이터!$B38="Consumer &amp; Retail",DI_전체데이터!$Z38,NA())</f>
        <v>#N/A</v>
      </c>
      <c r="E38" s="79" t="e">
        <f>IF(DI_전체데이터!$B38="Finance",DI_전체데이터!$AN38,NA())</f>
        <v>#N/A</v>
      </c>
      <c r="F38" s="79" t="e">
        <f>IF(DI_전체데이터!$B38="Finance",DI_전체데이터!$Z38,NA())</f>
        <v>#N/A</v>
      </c>
      <c r="G38" s="79" t="e">
        <f>IF(DI_전체데이터!$B38="Industrials",DI_전체데이터!$AN38,NA())</f>
        <v>#N/A</v>
      </c>
      <c r="H38" s="79" t="e">
        <f>IF(DI_전체데이터!$B38="Industrials",DI_전체데이터!$Z38,NA())</f>
        <v>#N/A</v>
      </c>
      <c r="I38" s="79">
        <f>IF(DI_전체데이터!$B38="Energy &amp; Materials",DI_전체데이터!$AN38,NA())</f>
        <v>-3.3643963764271478E-2</v>
      </c>
      <c r="J38" s="79">
        <f>IF(DI_전체데이터!$B38="Energy &amp; Materials",DI_전체데이터!$Z38,NA())</f>
        <v>3.454545454545455</v>
      </c>
      <c r="K38" s="79" t="e">
        <f>IF(DI_전체데이터!$B38="Healthcare &amp; Bio",DI_전체데이터!$AN38,NA())</f>
        <v>#N/A</v>
      </c>
      <c r="L38" s="79" t="e">
        <f>IF(DI_전체데이터!$B38="Healthcare &amp; Bio",DI_전체데이터!$Z38,NA())</f>
        <v>#N/A</v>
      </c>
    </row>
    <row r="39" spans="1:12" x14ac:dyDescent="0.3">
      <c r="A39" s="79" t="e">
        <f>IF(DI_전체데이터!$B39="Technology",DI_전체데이터!$AN39,NA())</f>
        <v>#N/A</v>
      </c>
      <c r="B39" s="79" t="e">
        <f>IF(DI_전체데이터!$B39="Technology",DI_전체데이터!$Z39,NA())</f>
        <v>#N/A</v>
      </c>
      <c r="C39" s="79" t="e">
        <f>IF(DI_전체데이터!$B39="Consumer &amp; Retail",DI_전체데이터!$AN39,NA())</f>
        <v>#N/A</v>
      </c>
      <c r="D39" s="79" t="e">
        <f>IF(DI_전체데이터!$B39="Consumer &amp; Retail",DI_전체데이터!$Z39,NA())</f>
        <v>#N/A</v>
      </c>
      <c r="E39" s="79" t="e">
        <f>IF(DI_전체데이터!$B39="Finance",DI_전체데이터!$AN39,NA())</f>
        <v>#N/A</v>
      </c>
      <c r="F39" s="79" t="e">
        <f>IF(DI_전체데이터!$B39="Finance",DI_전체데이터!$Z39,NA())</f>
        <v>#N/A</v>
      </c>
      <c r="G39" s="79" t="e">
        <f>IF(DI_전체데이터!$B39="Industrials",DI_전체데이터!$AN39,NA())</f>
        <v>#N/A</v>
      </c>
      <c r="H39" s="79" t="e">
        <f>IF(DI_전체데이터!$B39="Industrials",DI_전체데이터!$Z39,NA())</f>
        <v>#N/A</v>
      </c>
      <c r="I39" s="79">
        <f>IF(DI_전체데이터!$B39="Energy &amp; Materials",DI_전체데이터!$AN39,NA())</f>
        <v>-2.9661193059328577</v>
      </c>
      <c r="J39" s="79">
        <f>IF(DI_전체데이터!$B39="Energy &amp; Materials",DI_전체데이터!$Z39,NA())</f>
        <v>3.083333333333333</v>
      </c>
      <c r="K39" s="79" t="e">
        <f>IF(DI_전체데이터!$B39="Healthcare &amp; Bio",DI_전체데이터!$AN39,NA())</f>
        <v>#N/A</v>
      </c>
      <c r="L39" s="79" t="e">
        <f>IF(DI_전체데이터!$B39="Healthcare &amp; Bio",DI_전체데이터!$Z39,NA())</f>
        <v>#N/A</v>
      </c>
    </row>
    <row r="40" spans="1:12" x14ac:dyDescent="0.3">
      <c r="A40" s="79" t="e">
        <f>IF(DI_전체데이터!$B40="Technology",DI_전체데이터!$AN40,NA())</f>
        <v>#N/A</v>
      </c>
      <c r="B40" s="79" t="e">
        <f>IF(DI_전체데이터!$B40="Technology",DI_전체데이터!$Z40,NA())</f>
        <v>#N/A</v>
      </c>
      <c r="C40" s="79" t="e">
        <f>IF(DI_전체데이터!$B40="Consumer &amp; Retail",DI_전체데이터!$AN40,NA())</f>
        <v>#N/A</v>
      </c>
      <c r="D40" s="79" t="e">
        <f>IF(DI_전체데이터!$B40="Consumer &amp; Retail",DI_전체데이터!$Z40,NA())</f>
        <v>#N/A</v>
      </c>
      <c r="E40" s="79" t="e">
        <f>IF(DI_전체데이터!$B40="Finance",DI_전체데이터!$AN40,NA())</f>
        <v>#N/A</v>
      </c>
      <c r="F40" s="79" t="e">
        <f>IF(DI_전체데이터!$B40="Finance",DI_전체데이터!$Z40,NA())</f>
        <v>#N/A</v>
      </c>
      <c r="G40" s="79" t="e">
        <f>IF(DI_전체데이터!$B40="Industrials",DI_전체데이터!$AN40,NA())</f>
        <v>#N/A</v>
      </c>
      <c r="H40" s="79" t="e">
        <f>IF(DI_전체데이터!$B40="Industrials",DI_전체데이터!$Z40,NA())</f>
        <v>#N/A</v>
      </c>
      <c r="I40" s="79">
        <f>IF(DI_전체데이터!$B40="Energy &amp; Materials",DI_전체데이터!$AN40,NA())</f>
        <v>-2.2156600849246328</v>
      </c>
      <c r="J40" s="79">
        <f>IF(DI_전체데이터!$B40="Energy &amp; Materials",DI_전체데이터!$Z40,NA())</f>
        <v>3.4444444444444451</v>
      </c>
      <c r="K40" s="79" t="e">
        <f>IF(DI_전체데이터!$B40="Healthcare &amp; Bio",DI_전체데이터!$AN40,NA())</f>
        <v>#N/A</v>
      </c>
      <c r="L40" s="79" t="e">
        <f>IF(DI_전체데이터!$B40="Healthcare &amp; Bio",DI_전체데이터!$Z40,NA())</f>
        <v>#N/A</v>
      </c>
    </row>
    <row r="41" spans="1:12" x14ac:dyDescent="0.3">
      <c r="A41" s="79" t="e">
        <f>IF(DI_전체데이터!$B41="Technology",DI_전체데이터!$AN41,NA())</f>
        <v>#N/A</v>
      </c>
      <c r="B41" s="79" t="e">
        <f>IF(DI_전체데이터!$B41="Technology",DI_전체데이터!$Z41,NA())</f>
        <v>#N/A</v>
      </c>
      <c r="C41" s="79" t="e">
        <f>IF(DI_전체데이터!$B41="Consumer &amp; Retail",DI_전체데이터!$AN41,NA())</f>
        <v>#N/A</v>
      </c>
      <c r="D41" s="79" t="e">
        <f>IF(DI_전체데이터!$B41="Consumer &amp; Retail",DI_전체데이터!$Z41,NA())</f>
        <v>#N/A</v>
      </c>
      <c r="E41" s="79" t="e">
        <f>IF(DI_전체데이터!$B41="Finance",DI_전체데이터!$AN41,NA())</f>
        <v>#N/A</v>
      </c>
      <c r="F41" s="79" t="e">
        <f>IF(DI_전체데이터!$B41="Finance",DI_전체데이터!$Z41,NA())</f>
        <v>#N/A</v>
      </c>
      <c r="G41" s="79" t="e">
        <f>IF(DI_전체데이터!$B41="Industrials",DI_전체데이터!$AN41,NA())</f>
        <v>#N/A</v>
      </c>
      <c r="H41" s="79" t="e">
        <f>IF(DI_전체데이터!$B41="Industrials",DI_전체데이터!$Z41,NA())</f>
        <v>#N/A</v>
      </c>
      <c r="I41" s="79">
        <f>IF(DI_전체데이터!$B41="Energy &amp; Materials",DI_전체데이터!$AN41,NA())</f>
        <v>-1.0611074372196758</v>
      </c>
      <c r="J41" s="79">
        <f>IF(DI_전체데이터!$B41="Energy &amp; Materials",DI_전체데이터!$Z41,NA())</f>
        <v>4</v>
      </c>
      <c r="K41" s="79" t="e">
        <f>IF(DI_전체데이터!$B41="Healthcare &amp; Bio",DI_전체데이터!$AN41,NA())</f>
        <v>#N/A</v>
      </c>
      <c r="L41" s="79" t="e">
        <f>IF(DI_전체데이터!$B41="Healthcare &amp; Bio",DI_전체데이터!$Z41,NA())</f>
        <v>#N/A</v>
      </c>
    </row>
    <row r="42" spans="1:12" x14ac:dyDescent="0.3">
      <c r="A42" s="79" t="e">
        <f>IF(DI_전체데이터!$B42="Technology",DI_전체데이터!$AN42,NA())</f>
        <v>#N/A</v>
      </c>
      <c r="B42" s="79" t="e">
        <f>IF(DI_전체데이터!$B42="Technology",DI_전체데이터!$Z42,NA())</f>
        <v>#N/A</v>
      </c>
      <c r="C42" s="79" t="e">
        <f>IF(DI_전체데이터!$B42="Consumer &amp; Retail",DI_전체데이터!$AN42,NA())</f>
        <v>#N/A</v>
      </c>
      <c r="D42" s="79" t="e">
        <f>IF(DI_전체데이터!$B42="Consumer &amp; Retail",DI_전체데이터!$Z42,NA())</f>
        <v>#N/A</v>
      </c>
      <c r="E42" s="79" t="e">
        <f>IF(DI_전체데이터!$B42="Finance",DI_전체데이터!$AN42,NA())</f>
        <v>#N/A</v>
      </c>
      <c r="F42" s="79" t="e">
        <f>IF(DI_전체데이터!$B42="Finance",DI_전체데이터!$Z42,NA())</f>
        <v>#N/A</v>
      </c>
      <c r="G42" s="79" t="e">
        <f>IF(DI_전체데이터!$B42="Industrials",DI_전체데이터!$AN42,NA())</f>
        <v>#N/A</v>
      </c>
      <c r="H42" s="79" t="e">
        <f>IF(DI_전체데이터!$B42="Industrials",DI_전체데이터!$Z42,NA())</f>
        <v>#N/A</v>
      </c>
      <c r="I42" s="79">
        <f>IF(DI_전체데이터!$B42="Energy &amp; Materials",DI_전체데이터!$AN42,NA())</f>
        <v>-0.59928637813769225</v>
      </c>
      <c r="J42" s="79">
        <f>IF(DI_전체데이터!$B42="Energy &amp; Materials",DI_전체데이터!$Z42,NA())</f>
        <v>4.2222222222222223</v>
      </c>
      <c r="K42" s="79" t="e">
        <f>IF(DI_전체데이터!$B42="Healthcare &amp; Bio",DI_전체데이터!$AN42,NA())</f>
        <v>#N/A</v>
      </c>
      <c r="L42" s="79" t="e">
        <f>IF(DI_전체데이터!$B42="Healthcare &amp; Bio",DI_전체데이터!$Z42,NA())</f>
        <v>#N/A</v>
      </c>
    </row>
    <row r="43" spans="1:12" x14ac:dyDescent="0.3">
      <c r="A43" s="79" t="e">
        <f>IF(DI_전체데이터!$B43="Technology",DI_전체데이터!$AN43,NA())</f>
        <v>#N/A</v>
      </c>
      <c r="B43" s="79" t="e">
        <f>IF(DI_전체데이터!$B43="Technology",DI_전체데이터!$Z43,NA())</f>
        <v>#N/A</v>
      </c>
      <c r="C43" s="79" t="e">
        <f>IF(DI_전체데이터!$B43="Consumer &amp; Retail",DI_전체데이터!$AN43,NA())</f>
        <v>#N/A</v>
      </c>
      <c r="D43" s="79" t="e">
        <f>IF(DI_전체데이터!$B43="Consumer &amp; Retail",DI_전체데이터!$Z43,NA())</f>
        <v>#N/A</v>
      </c>
      <c r="E43" s="79" t="e">
        <f>IF(DI_전체데이터!$B43="Finance",DI_전체데이터!$AN43,NA())</f>
        <v>#N/A</v>
      </c>
      <c r="F43" s="79" t="e">
        <f>IF(DI_전체데이터!$B43="Finance",DI_전체데이터!$Z43,NA())</f>
        <v>#N/A</v>
      </c>
      <c r="G43" s="79" t="e">
        <f>IF(DI_전체데이터!$B43="Industrials",DI_전체데이터!$AN43,NA())</f>
        <v>#N/A</v>
      </c>
      <c r="H43" s="79" t="e">
        <f>IF(DI_전체데이터!$B43="Industrials",DI_전체데이터!$Z43,NA())</f>
        <v>#N/A</v>
      </c>
      <c r="I43" s="79">
        <f>IF(DI_전체데이터!$B43="Energy &amp; Materials",DI_전체데이터!$AN43,NA())</f>
        <v>-2.3566986595667023</v>
      </c>
      <c r="J43" s="79">
        <f>IF(DI_전체데이터!$B43="Energy &amp; Materials",DI_전체데이터!$Z43,NA())</f>
        <v>3.3571428571428572</v>
      </c>
      <c r="K43" s="79" t="e">
        <f>IF(DI_전체데이터!$B43="Healthcare &amp; Bio",DI_전체데이터!$AN43,NA())</f>
        <v>#N/A</v>
      </c>
      <c r="L43" s="79" t="e">
        <f>IF(DI_전체데이터!$B43="Healthcare &amp; Bio",DI_전체데이터!$Z43,NA())</f>
        <v>#N/A</v>
      </c>
    </row>
    <row r="44" spans="1:12" x14ac:dyDescent="0.3">
      <c r="A44" s="79" t="e">
        <f>IF(DI_전체데이터!$B44="Technology",DI_전체데이터!$AN44,NA())</f>
        <v>#N/A</v>
      </c>
      <c r="B44" s="79" t="e">
        <f>IF(DI_전체데이터!$B44="Technology",DI_전체데이터!$Z44,NA())</f>
        <v>#N/A</v>
      </c>
      <c r="C44" s="79" t="e">
        <f>IF(DI_전체데이터!$B44="Consumer &amp; Retail",DI_전체데이터!$AN44,NA())</f>
        <v>#N/A</v>
      </c>
      <c r="D44" s="79" t="e">
        <f>IF(DI_전체데이터!$B44="Consumer &amp; Retail",DI_전체데이터!$Z44,NA())</f>
        <v>#N/A</v>
      </c>
      <c r="E44" s="79" t="e">
        <f>IF(DI_전체데이터!$B44="Finance",DI_전체데이터!$AN44,NA())</f>
        <v>#N/A</v>
      </c>
      <c r="F44" s="79" t="e">
        <f>IF(DI_전체데이터!$B44="Finance",DI_전체데이터!$Z44,NA())</f>
        <v>#N/A</v>
      </c>
      <c r="G44" s="79" t="e">
        <f>IF(DI_전체데이터!$B44="Industrials",DI_전체데이터!$AN44,NA())</f>
        <v>#N/A</v>
      </c>
      <c r="H44" s="79" t="e">
        <f>IF(DI_전체데이터!$B44="Industrials",DI_전체데이터!$Z44,NA())</f>
        <v>#N/A</v>
      </c>
      <c r="I44" s="79">
        <f>IF(DI_전체데이터!$B44="Energy &amp; Materials",DI_전체데이터!$AN44,NA())</f>
        <v>-1.2516268396205281</v>
      </c>
      <c r="J44" s="79">
        <f>IF(DI_전체데이터!$B44="Energy &amp; Materials",DI_전체데이터!$Z44,NA())</f>
        <v>3.8888888888888888</v>
      </c>
      <c r="K44" s="79" t="e">
        <f>IF(DI_전체데이터!$B44="Healthcare &amp; Bio",DI_전체데이터!$AN44,NA())</f>
        <v>#N/A</v>
      </c>
      <c r="L44" s="79" t="e">
        <f>IF(DI_전체데이터!$B44="Healthcare &amp; Bio",DI_전체데이터!$Z44,NA())</f>
        <v>#N/A</v>
      </c>
    </row>
    <row r="45" spans="1:12" x14ac:dyDescent="0.3">
      <c r="A45" s="79" t="e">
        <f>IF(DI_전체데이터!$B45="Technology",DI_전체데이터!$AN45,NA())</f>
        <v>#N/A</v>
      </c>
      <c r="B45" s="79" t="e">
        <f>IF(DI_전체데이터!$B45="Technology",DI_전체데이터!$Z45,NA())</f>
        <v>#N/A</v>
      </c>
      <c r="C45" s="79" t="e">
        <f>IF(DI_전체데이터!$B45="Consumer &amp; Retail",DI_전체데이터!$AN45,NA())</f>
        <v>#N/A</v>
      </c>
      <c r="D45" s="79" t="e">
        <f>IF(DI_전체데이터!$B45="Consumer &amp; Retail",DI_전체데이터!$Z45,NA())</f>
        <v>#N/A</v>
      </c>
      <c r="E45" s="79" t="e">
        <f>IF(DI_전체데이터!$B45="Finance",DI_전체데이터!$AN45,NA())</f>
        <v>#N/A</v>
      </c>
      <c r="F45" s="79" t="e">
        <f>IF(DI_전체데이터!$B45="Finance",DI_전체데이터!$Z45,NA())</f>
        <v>#N/A</v>
      </c>
      <c r="G45" s="79" t="e">
        <f>IF(DI_전체데이터!$B45="Industrials",DI_전체데이터!$AN45,NA())</f>
        <v>#N/A</v>
      </c>
      <c r="H45" s="79" t="e">
        <f>IF(DI_전체데이터!$B45="Industrials",DI_전체데이터!$Z45,NA())</f>
        <v>#N/A</v>
      </c>
      <c r="I45" s="79">
        <f>IF(DI_전체데이터!$B45="Energy &amp; Materials",DI_전체데이터!$AN45,NA())</f>
        <v>-0.72383134352683198</v>
      </c>
      <c r="J45" s="79">
        <f>IF(DI_전체데이터!$B45="Energy &amp; Materials",DI_전체데이터!$Z45,NA())</f>
        <v>4.1428571428571432</v>
      </c>
      <c r="K45" s="79" t="e">
        <f>IF(DI_전체데이터!$B45="Healthcare &amp; Bio",DI_전체데이터!$AN45,NA())</f>
        <v>#N/A</v>
      </c>
      <c r="L45" s="79" t="e">
        <f>IF(DI_전체데이터!$B45="Healthcare &amp; Bio",DI_전체데이터!$Z45,NA())</f>
        <v>#N/A</v>
      </c>
    </row>
    <row r="46" spans="1:12" x14ac:dyDescent="0.3">
      <c r="A46" s="79" t="e">
        <f>IF(DI_전체데이터!$B46="Technology",DI_전체데이터!$AN46,NA())</f>
        <v>#N/A</v>
      </c>
      <c r="B46" s="79" t="e">
        <f>IF(DI_전체데이터!$B46="Technology",DI_전체데이터!$Z46,NA())</f>
        <v>#N/A</v>
      </c>
      <c r="C46" s="79" t="e">
        <f>IF(DI_전체데이터!$B46="Consumer &amp; Retail",DI_전체데이터!$AN46,NA())</f>
        <v>#N/A</v>
      </c>
      <c r="D46" s="79" t="e">
        <f>IF(DI_전체데이터!$B46="Consumer &amp; Retail",DI_전체데이터!$Z46,NA())</f>
        <v>#N/A</v>
      </c>
      <c r="E46" s="79" t="e">
        <f>IF(DI_전체데이터!$B46="Finance",DI_전체데이터!$AN46,NA())</f>
        <v>#N/A</v>
      </c>
      <c r="F46" s="79" t="e">
        <f>IF(DI_전체데이터!$B46="Finance",DI_전체데이터!$Z46,NA())</f>
        <v>#N/A</v>
      </c>
      <c r="G46" s="79" t="e">
        <f>IF(DI_전체데이터!$B46="Industrials",DI_전체데이터!$AN46,NA())</f>
        <v>#N/A</v>
      </c>
      <c r="H46" s="79" t="e">
        <f>IF(DI_전체데이터!$B46="Industrials",DI_전체데이터!$Z46,NA())</f>
        <v>#N/A</v>
      </c>
      <c r="I46" s="79">
        <f>IF(DI_전체데이터!$B46="Energy &amp; Materials",DI_전체데이터!$AN46,NA())</f>
        <v>-0.60507735690575104</v>
      </c>
      <c r="J46" s="79">
        <f>IF(DI_전체데이터!$B46="Energy &amp; Materials",DI_전체데이터!$Z46,NA())</f>
        <v>4.2</v>
      </c>
      <c r="K46" s="79" t="e">
        <f>IF(DI_전체데이터!$B46="Healthcare &amp; Bio",DI_전체데이터!$AN46,NA())</f>
        <v>#N/A</v>
      </c>
      <c r="L46" s="79" t="e">
        <f>IF(DI_전체데이터!$B46="Healthcare &amp; Bio",DI_전체데이터!$Z46,NA())</f>
        <v>#N/A</v>
      </c>
    </row>
    <row r="47" spans="1:12" x14ac:dyDescent="0.3">
      <c r="A47" s="79" t="e">
        <f>IF(DI_전체데이터!$B47="Technology",DI_전체데이터!$AN47,NA())</f>
        <v>#N/A</v>
      </c>
      <c r="B47" s="79" t="e">
        <f>IF(DI_전체데이터!$B47="Technology",DI_전체데이터!$Z47,NA())</f>
        <v>#N/A</v>
      </c>
      <c r="C47" s="79" t="e">
        <f>IF(DI_전체데이터!$B47="Consumer &amp; Retail",DI_전체데이터!$AN47,NA())</f>
        <v>#N/A</v>
      </c>
      <c r="D47" s="79" t="e">
        <f>IF(DI_전체데이터!$B47="Consumer &amp; Retail",DI_전체데이터!$Z47,NA())</f>
        <v>#N/A</v>
      </c>
      <c r="E47" s="79" t="e">
        <f>IF(DI_전체데이터!$B47="Finance",DI_전체데이터!$AN47,NA())</f>
        <v>#N/A</v>
      </c>
      <c r="F47" s="79" t="e">
        <f>IF(DI_전체데이터!$B47="Finance",DI_전체데이터!$Z47,NA())</f>
        <v>#N/A</v>
      </c>
      <c r="G47" s="79" t="e">
        <f>IF(DI_전체데이터!$B47="Industrials",DI_전체데이터!$AN47,NA())</f>
        <v>#N/A</v>
      </c>
      <c r="H47" s="79" t="e">
        <f>IF(DI_전체데이터!$B47="Industrials",DI_전체데이터!$Z47,NA())</f>
        <v>#N/A</v>
      </c>
      <c r="I47" s="79">
        <f>IF(DI_전체데이터!$B47="Energy &amp; Materials",DI_전체데이터!$AN47,NA())</f>
        <v>-1.937787589092824</v>
      </c>
      <c r="J47" s="79">
        <f>IF(DI_전체데이터!$B47="Energy &amp; Materials",DI_전체데이터!$Z47,NA())</f>
        <v>3.25</v>
      </c>
      <c r="K47" s="79" t="e">
        <f>IF(DI_전체데이터!$B47="Healthcare &amp; Bio",DI_전체데이터!$AN47,NA())</f>
        <v>#N/A</v>
      </c>
      <c r="L47" s="79" t="e">
        <f>IF(DI_전체데이터!$B47="Healthcare &amp; Bio",DI_전체데이터!$Z47,NA())</f>
        <v>#N/A</v>
      </c>
    </row>
    <row r="48" spans="1:12" x14ac:dyDescent="0.3">
      <c r="A48" s="79" t="e">
        <f>IF(DI_전체데이터!$B48="Technology",DI_전체데이터!$AN48,NA())</f>
        <v>#N/A</v>
      </c>
      <c r="B48" s="79" t="e">
        <f>IF(DI_전체데이터!$B48="Technology",DI_전체데이터!$Z48,NA())</f>
        <v>#N/A</v>
      </c>
      <c r="C48" s="79" t="e">
        <f>IF(DI_전체데이터!$B48="Consumer &amp; Retail",DI_전체데이터!$AN48,NA())</f>
        <v>#N/A</v>
      </c>
      <c r="D48" s="79" t="e">
        <f>IF(DI_전체데이터!$B48="Consumer &amp; Retail",DI_전체데이터!$Z48,NA())</f>
        <v>#N/A</v>
      </c>
      <c r="E48" s="79" t="e">
        <f>IF(DI_전체데이터!$B48="Finance",DI_전체데이터!$AN48,NA())</f>
        <v>#N/A</v>
      </c>
      <c r="F48" s="79" t="e">
        <f>IF(DI_전체데이터!$B48="Finance",DI_전체데이터!$Z48,NA())</f>
        <v>#N/A</v>
      </c>
      <c r="G48" s="79" t="e">
        <f>IF(DI_전체데이터!$B48="Industrials",DI_전체데이터!$AN48,NA())</f>
        <v>#N/A</v>
      </c>
      <c r="H48" s="79" t="e">
        <f>IF(DI_전체데이터!$B48="Industrials",DI_전체데이터!$Z48,NA())</f>
        <v>#N/A</v>
      </c>
      <c r="I48" s="79">
        <f>IF(DI_전체데이터!$B48="Energy &amp; Materials",DI_전체데이터!$AN48,NA())</f>
        <v>0.3135900739318439</v>
      </c>
      <c r="J48" s="79">
        <f>IF(DI_전체데이터!$B48="Energy &amp; Materials",DI_전체데이터!$Z48,NA())</f>
        <v>4.333333333333333</v>
      </c>
      <c r="K48" s="79" t="e">
        <f>IF(DI_전체데이터!$B48="Healthcare &amp; Bio",DI_전체데이터!$AN48,NA())</f>
        <v>#N/A</v>
      </c>
      <c r="L48" s="79" t="e">
        <f>IF(DI_전체데이터!$B48="Healthcare &amp; Bio",DI_전체데이터!$Z48,NA())</f>
        <v>#N/A</v>
      </c>
    </row>
    <row r="49" spans="1:12" x14ac:dyDescent="0.3">
      <c r="A49" s="79" t="e">
        <f>IF(DI_전체데이터!$B49="Technology",DI_전체데이터!$AN49,NA())</f>
        <v>#N/A</v>
      </c>
      <c r="B49" s="79" t="e">
        <f>IF(DI_전체데이터!$B49="Technology",DI_전체데이터!$Z49,NA())</f>
        <v>#N/A</v>
      </c>
      <c r="C49" s="79" t="e">
        <f>IF(DI_전체데이터!$B49="Consumer &amp; Retail",DI_전체데이터!$AN49,NA())</f>
        <v>#N/A</v>
      </c>
      <c r="D49" s="79" t="e">
        <f>IF(DI_전체데이터!$B49="Consumer &amp; Retail",DI_전체데이터!$Z49,NA())</f>
        <v>#N/A</v>
      </c>
      <c r="E49" s="79" t="e">
        <f>IF(DI_전체데이터!$B49="Finance",DI_전체데이터!$AN49,NA())</f>
        <v>#N/A</v>
      </c>
      <c r="F49" s="79" t="e">
        <f>IF(DI_전체데이터!$B49="Finance",DI_전체데이터!$Z49,NA())</f>
        <v>#N/A</v>
      </c>
      <c r="G49" s="79" t="e">
        <f>IF(DI_전체데이터!$B49="Industrials",DI_전체데이터!$AN49,NA())</f>
        <v>#N/A</v>
      </c>
      <c r="H49" s="79" t="e">
        <f>IF(DI_전체데이터!$B49="Industrials",DI_전체데이터!$Z49,NA())</f>
        <v>#N/A</v>
      </c>
      <c r="I49" s="79">
        <f>IF(DI_전체데이터!$B49="Energy &amp; Materials",DI_전체데이터!$AN49,NA())</f>
        <v>-1.0185860580354136</v>
      </c>
      <c r="J49" s="79">
        <f>IF(DI_전체데이터!$B49="Energy &amp; Materials",DI_전체데이터!$Z49,NA())</f>
        <v>3.692307692307693</v>
      </c>
      <c r="K49" s="79" t="e">
        <f>IF(DI_전체데이터!$B49="Healthcare &amp; Bio",DI_전체데이터!$AN49,NA())</f>
        <v>#N/A</v>
      </c>
      <c r="L49" s="79" t="e">
        <f>IF(DI_전체데이터!$B49="Healthcare &amp; Bio",DI_전체데이터!$Z49,NA())</f>
        <v>#N/A</v>
      </c>
    </row>
    <row r="50" spans="1:12" x14ac:dyDescent="0.3">
      <c r="A50" s="79" t="e">
        <f>IF(DI_전체데이터!$B50="Technology",DI_전체데이터!$AN50,NA())</f>
        <v>#N/A</v>
      </c>
      <c r="B50" s="79" t="e">
        <f>IF(DI_전체데이터!$B50="Technology",DI_전체데이터!$Z50,NA())</f>
        <v>#N/A</v>
      </c>
      <c r="C50" s="79" t="e">
        <f>IF(DI_전체데이터!$B50="Consumer &amp; Retail",DI_전체데이터!$AN50,NA())</f>
        <v>#N/A</v>
      </c>
      <c r="D50" s="79" t="e">
        <f>IF(DI_전체데이터!$B50="Consumer &amp; Retail",DI_전체데이터!$Z50,NA())</f>
        <v>#N/A</v>
      </c>
      <c r="E50" s="79" t="e">
        <f>IF(DI_전체데이터!$B50="Finance",DI_전체데이터!$AN50,NA())</f>
        <v>#N/A</v>
      </c>
      <c r="F50" s="79" t="e">
        <f>IF(DI_전체데이터!$B50="Finance",DI_전체데이터!$Z50,NA())</f>
        <v>#N/A</v>
      </c>
      <c r="G50" s="79" t="e">
        <f>IF(DI_전체데이터!$B50="Industrials",DI_전체데이터!$AN50,NA())</f>
        <v>#N/A</v>
      </c>
      <c r="H50" s="79" t="e">
        <f>IF(DI_전체데이터!$B50="Industrials",DI_전체데이터!$Z50,NA())</f>
        <v>#N/A</v>
      </c>
      <c r="I50" s="79">
        <f>IF(DI_전체데이터!$B50="Energy &amp; Materials",DI_전체데이터!$AN50,NA())</f>
        <v>0.86777534483022378</v>
      </c>
      <c r="J50" s="79">
        <f>IF(DI_전체데이터!$B50="Energy &amp; Materials",DI_전체데이터!$Z50,NA())</f>
        <v>4.5999999999999996</v>
      </c>
      <c r="K50" s="79" t="e">
        <f>IF(DI_전체데이터!$B50="Healthcare &amp; Bio",DI_전체데이터!$AN50,NA())</f>
        <v>#N/A</v>
      </c>
      <c r="L50" s="79" t="e">
        <f>IF(DI_전체데이터!$B50="Healthcare &amp; Bio",DI_전체데이터!$Z50,NA())</f>
        <v>#N/A</v>
      </c>
    </row>
    <row r="51" spans="1:12" x14ac:dyDescent="0.3">
      <c r="A51" s="79" t="e">
        <f>IF(DI_전체데이터!$B51="Technology",DI_전체데이터!$AN51,NA())</f>
        <v>#N/A</v>
      </c>
      <c r="B51" s="79" t="e">
        <f>IF(DI_전체데이터!$B51="Technology",DI_전체데이터!$Z51,NA())</f>
        <v>#N/A</v>
      </c>
      <c r="C51" s="79" t="e">
        <f>IF(DI_전체데이터!$B51="Consumer &amp; Retail",DI_전체데이터!$AN51,NA())</f>
        <v>#N/A</v>
      </c>
      <c r="D51" s="79" t="e">
        <f>IF(DI_전체데이터!$B51="Consumer &amp; Retail",DI_전체데이터!$Z51,NA())</f>
        <v>#N/A</v>
      </c>
      <c r="E51" s="79" t="e">
        <f>IF(DI_전체데이터!$B51="Finance",DI_전체데이터!$AN51,NA())</f>
        <v>#N/A</v>
      </c>
      <c r="F51" s="79" t="e">
        <f>IF(DI_전체데이터!$B51="Finance",DI_전체데이터!$Z51,NA())</f>
        <v>#N/A</v>
      </c>
      <c r="G51" s="79" t="e">
        <f>IF(DI_전체데이터!$B51="Industrials",DI_전체데이터!$AN51,NA())</f>
        <v>#N/A</v>
      </c>
      <c r="H51" s="79" t="e">
        <f>IF(DI_전체데이터!$B51="Industrials",DI_전체데이터!$Z51,NA())</f>
        <v>#N/A</v>
      </c>
      <c r="I51" s="79">
        <f>IF(DI_전체데이터!$B51="Energy &amp; Materials",DI_전체데이터!$AN51,NA())</f>
        <v>1.2738247126590525</v>
      </c>
      <c r="J51" s="79">
        <f>IF(DI_전체데이터!$B51="Energy &amp; Materials",DI_전체데이터!$Z51,NA())</f>
        <v>3.879310344827585</v>
      </c>
      <c r="K51" s="79" t="e">
        <f>IF(DI_전체데이터!$B51="Healthcare &amp; Bio",DI_전체데이터!$AN51,NA())</f>
        <v>#N/A</v>
      </c>
      <c r="L51" s="79" t="e">
        <f>IF(DI_전체데이터!$B51="Healthcare &amp; Bio",DI_전체데이터!$Z51,NA())</f>
        <v>#N/A</v>
      </c>
    </row>
    <row r="52" spans="1:12" x14ac:dyDescent="0.3">
      <c r="A52" s="79" t="e">
        <f>IF(DI_전체데이터!$B52="Technology",DI_전체데이터!$AN52,NA())</f>
        <v>#N/A</v>
      </c>
      <c r="B52" s="79" t="e">
        <f>IF(DI_전체데이터!$B52="Technology",DI_전체데이터!$Z52,NA())</f>
        <v>#N/A</v>
      </c>
      <c r="C52" s="79" t="e">
        <f>IF(DI_전체데이터!$B52="Consumer &amp; Retail",DI_전체데이터!$AN52,NA())</f>
        <v>#N/A</v>
      </c>
      <c r="D52" s="79" t="e">
        <f>IF(DI_전체데이터!$B52="Consumer &amp; Retail",DI_전체데이터!$Z52,NA())</f>
        <v>#N/A</v>
      </c>
      <c r="E52" s="79" t="e">
        <f>IF(DI_전체데이터!$B52="Finance",DI_전체데이터!$AN52,NA())</f>
        <v>#N/A</v>
      </c>
      <c r="F52" s="79" t="e">
        <f>IF(DI_전체데이터!$B52="Finance",DI_전체데이터!$Z52,NA())</f>
        <v>#N/A</v>
      </c>
      <c r="G52" s="79" t="e">
        <f>IF(DI_전체데이터!$B52="Industrials",DI_전체데이터!$AN52,NA())</f>
        <v>#N/A</v>
      </c>
      <c r="H52" s="79" t="e">
        <f>IF(DI_전체데이터!$B52="Industrials",DI_전체데이터!$Z52,NA())</f>
        <v>#N/A</v>
      </c>
      <c r="I52" s="79">
        <f>IF(DI_전체데이터!$B52="Energy &amp; Materials",DI_전체데이터!$AN52,NA())</f>
        <v>0.98379070836606486</v>
      </c>
      <c r="J52" s="79">
        <f>IF(DI_전체데이터!$B52="Energy &amp; Materials",DI_전체데이터!$Z52,NA())</f>
        <v>3.7777777777777781</v>
      </c>
      <c r="K52" s="79" t="e">
        <f>IF(DI_전체데이터!$B52="Healthcare &amp; Bio",DI_전체데이터!$AN52,NA())</f>
        <v>#N/A</v>
      </c>
      <c r="L52" s="79" t="e">
        <f>IF(DI_전체데이터!$B52="Healthcare &amp; Bio",DI_전체데이터!$Z52,NA())</f>
        <v>#N/A</v>
      </c>
    </row>
    <row r="53" spans="1:12" x14ac:dyDescent="0.3">
      <c r="A53" s="79" t="e">
        <f>IF(DI_전체데이터!$B53="Technology",DI_전체데이터!$AN53,NA())</f>
        <v>#N/A</v>
      </c>
      <c r="B53" s="79" t="e">
        <f>IF(DI_전체데이터!$B53="Technology",DI_전체데이터!$Z53,NA())</f>
        <v>#N/A</v>
      </c>
      <c r="C53" s="79" t="e">
        <f>IF(DI_전체데이터!$B53="Consumer &amp; Retail",DI_전체데이터!$AN53,NA())</f>
        <v>#N/A</v>
      </c>
      <c r="D53" s="79" t="e">
        <f>IF(DI_전체데이터!$B53="Consumer &amp; Retail",DI_전체데이터!$Z53,NA())</f>
        <v>#N/A</v>
      </c>
      <c r="E53" s="79" t="e">
        <f>IF(DI_전체데이터!$B53="Finance",DI_전체데이터!$AN53,NA())</f>
        <v>#N/A</v>
      </c>
      <c r="F53" s="79" t="e">
        <f>IF(DI_전체데이터!$B53="Finance",DI_전체데이터!$Z53,NA())</f>
        <v>#N/A</v>
      </c>
      <c r="G53" s="79" t="e">
        <f>IF(DI_전체데이터!$B53="Industrials",DI_전체데이터!$AN53,NA())</f>
        <v>#N/A</v>
      </c>
      <c r="H53" s="79" t="e">
        <f>IF(DI_전체데이터!$B53="Industrials",DI_전체데이터!$Z53,NA())</f>
        <v>#N/A</v>
      </c>
      <c r="I53" s="79">
        <f>IF(DI_전체데이터!$B53="Energy &amp; Materials",DI_전체데이터!$AN53,NA())</f>
        <v>0.11512878488278233</v>
      </c>
      <c r="J53" s="79">
        <f>IF(DI_전체데이터!$B53="Energy &amp; Materials",DI_전체데이터!$Z53,NA())</f>
        <v>3.4736842105263159</v>
      </c>
      <c r="K53" s="79" t="e">
        <f>IF(DI_전체데이터!$B53="Healthcare &amp; Bio",DI_전체데이터!$AN53,NA())</f>
        <v>#N/A</v>
      </c>
      <c r="L53" s="79" t="e">
        <f>IF(DI_전체데이터!$B53="Healthcare &amp; Bio",DI_전체데이터!$Z53,NA())</f>
        <v>#N/A</v>
      </c>
    </row>
    <row r="54" spans="1:12" x14ac:dyDescent="0.3">
      <c r="A54" s="79" t="e">
        <f>IF(DI_전체데이터!$B54="Technology",DI_전체데이터!$AN54,NA())</f>
        <v>#N/A</v>
      </c>
      <c r="B54" s="79" t="e">
        <f>IF(DI_전체데이터!$B54="Technology",DI_전체데이터!$Z54,NA())</f>
        <v>#N/A</v>
      </c>
      <c r="C54" s="79" t="e">
        <f>IF(DI_전체데이터!$B54="Consumer &amp; Retail",DI_전체데이터!$AN54,NA())</f>
        <v>#N/A</v>
      </c>
      <c r="D54" s="79" t="e">
        <f>IF(DI_전체데이터!$B54="Consumer &amp; Retail",DI_전체데이터!$Z54,NA())</f>
        <v>#N/A</v>
      </c>
      <c r="E54" s="79" t="e">
        <f>IF(DI_전체데이터!$B54="Finance",DI_전체데이터!$AN54,NA())</f>
        <v>#N/A</v>
      </c>
      <c r="F54" s="79" t="e">
        <f>IF(DI_전체데이터!$B54="Finance",DI_전체데이터!$Z54,NA())</f>
        <v>#N/A</v>
      </c>
      <c r="G54" s="79" t="e">
        <f>IF(DI_전체데이터!$B54="Industrials",DI_전체데이터!$AN54,NA())</f>
        <v>#N/A</v>
      </c>
      <c r="H54" s="79" t="e">
        <f>IF(DI_전체데이터!$B54="Industrials",DI_전체데이터!$Z54,NA())</f>
        <v>#N/A</v>
      </c>
      <c r="I54" s="79">
        <f>IF(DI_전체데이터!$B54="Energy &amp; Materials",DI_전체데이터!$AN54,NA())</f>
        <v>0.87148145967902557</v>
      </c>
      <c r="J54" s="79">
        <f>IF(DI_전체데이터!$B54="Energy &amp; Materials",DI_전체데이터!$Z54,NA())</f>
        <v>3.7384615384615389</v>
      </c>
      <c r="K54" s="79" t="e">
        <f>IF(DI_전체데이터!$B54="Healthcare &amp; Bio",DI_전체데이터!$AN54,NA())</f>
        <v>#N/A</v>
      </c>
      <c r="L54" s="79" t="e">
        <f>IF(DI_전체데이터!$B54="Healthcare &amp; Bio",DI_전체데이터!$Z54,NA())</f>
        <v>#N/A</v>
      </c>
    </row>
    <row r="55" spans="1:12" x14ac:dyDescent="0.3">
      <c r="A55" s="79" t="e">
        <f>IF(DI_전체데이터!$B55="Technology",DI_전체데이터!$AN55,NA())</f>
        <v>#N/A</v>
      </c>
      <c r="B55" s="79" t="e">
        <f>IF(DI_전체데이터!$B55="Technology",DI_전체데이터!$Z55,NA())</f>
        <v>#N/A</v>
      </c>
      <c r="C55" s="79" t="e">
        <f>IF(DI_전체데이터!$B55="Consumer &amp; Retail",DI_전체데이터!$AN55,NA())</f>
        <v>#N/A</v>
      </c>
      <c r="D55" s="79" t="e">
        <f>IF(DI_전체데이터!$B55="Consumer &amp; Retail",DI_전체데이터!$Z55,NA())</f>
        <v>#N/A</v>
      </c>
      <c r="E55" s="79" t="e">
        <f>IF(DI_전체데이터!$B55="Finance",DI_전체데이터!$AN55,NA())</f>
        <v>#N/A</v>
      </c>
      <c r="F55" s="79" t="e">
        <f>IF(DI_전체데이터!$B55="Finance",DI_전체데이터!$Z55,NA())</f>
        <v>#N/A</v>
      </c>
      <c r="G55" s="79" t="e">
        <f>IF(DI_전체데이터!$B55="Industrials",DI_전체데이터!$AN55,NA())</f>
        <v>#N/A</v>
      </c>
      <c r="H55" s="79" t="e">
        <f>IF(DI_전체데이터!$B55="Industrials",DI_전체데이터!$Z55,NA())</f>
        <v>#N/A</v>
      </c>
      <c r="I55" s="79">
        <f>IF(DI_전체데이터!$B55="Energy &amp; Materials",DI_전체데이터!$AN55,NA())</f>
        <v>1.3501839371233337</v>
      </c>
      <c r="J55" s="79">
        <f>IF(DI_전체데이터!$B55="Energy &amp; Materials",DI_전체데이터!$Z55,NA())</f>
        <v>3.7288135593220342</v>
      </c>
      <c r="K55" s="79" t="e">
        <f>IF(DI_전체데이터!$B55="Healthcare &amp; Bio",DI_전체데이터!$AN55,NA())</f>
        <v>#N/A</v>
      </c>
      <c r="L55" s="79" t="e">
        <f>IF(DI_전체데이터!$B55="Healthcare &amp; Bio",DI_전체데이터!$Z55,NA())</f>
        <v>#N/A</v>
      </c>
    </row>
    <row r="56" spans="1:12" x14ac:dyDescent="0.3">
      <c r="A56" s="79" t="e">
        <f>IF(DI_전체데이터!$B56="Technology",DI_전체데이터!$AN56,NA())</f>
        <v>#N/A</v>
      </c>
      <c r="B56" s="79" t="e">
        <f>IF(DI_전체데이터!$B56="Technology",DI_전체데이터!$Z56,NA())</f>
        <v>#N/A</v>
      </c>
      <c r="C56" s="79" t="e">
        <f>IF(DI_전체데이터!$B56="Consumer &amp; Retail",DI_전체데이터!$AN56,NA())</f>
        <v>#N/A</v>
      </c>
      <c r="D56" s="79" t="e">
        <f>IF(DI_전체데이터!$B56="Consumer &amp; Retail",DI_전체데이터!$Z56,NA())</f>
        <v>#N/A</v>
      </c>
      <c r="E56" s="79" t="e">
        <f>IF(DI_전체데이터!$B56="Finance",DI_전체데이터!$AN56,NA())</f>
        <v>#N/A</v>
      </c>
      <c r="F56" s="79" t="e">
        <f>IF(DI_전체데이터!$B56="Finance",DI_전체데이터!$Z56,NA())</f>
        <v>#N/A</v>
      </c>
      <c r="G56" s="79" t="e">
        <f>IF(DI_전체데이터!$B56="Industrials",DI_전체데이터!$AN56,NA())</f>
        <v>#N/A</v>
      </c>
      <c r="H56" s="79" t="e">
        <f>IF(DI_전체데이터!$B56="Industrials",DI_전체데이터!$Z56,NA())</f>
        <v>#N/A</v>
      </c>
      <c r="I56" s="79">
        <f>IF(DI_전체데이터!$B56="Energy &amp; Materials",DI_전체데이터!$AN56,NA())</f>
        <v>1.0916203263586364</v>
      </c>
      <c r="J56" s="79">
        <f>IF(DI_전체데이터!$B56="Energy &amp; Materials",DI_전체데이터!$Z56,NA())</f>
        <v>3.6382978723404249</v>
      </c>
      <c r="K56" s="79" t="e">
        <f>IF(DI_전체데이터!$B56="Healthcare &amp; Bio",DI_전체데이터!$AN56,NA())</f>
        <v>#N/A</v>
      </c>
      <c r="L56" s="79" t="e">
        <f>IF(DI_전체데이터!$B56="Healthcare &amp; Bio",DI_전체데이터!$Z56,NA())</f>
        <v>#N/A</v>
      </c>
    </row>
    <row r="57" spans="1:12" x14ac:dyDescent="0.3">
      <c r="A57" s="79" t="e">
        <f>IF(DI_전체데이터!$B57="Technology",DI_전체데이터!$AN57,NA())</f>
        <v>#N/A</v>
      </c>
      <c r="B57" s="79" t="e">
        <f>IF(DI_전체데이터!$B57="Technology",DI_전체데이터!$Z57,NA())</f>
        <v>#N/A</v>
      </c>
      <c r="C57" s="79" t="e">
        <f>IF(DI_전체데이터!$B57="Consumer &amp; Retail",DI_전체데이터!$AN57,NA())</f>
        <v>#N/A</v>
      </c>
      <c r="D57" s="79" t="e">
        <f>IF(DI_전체데이터!$B57="Consumer &amp; Retail",DI_전체데이터!$Z57,NA())</f>
        <v>#N/A</v>
      </c>
      <c r="E57" s="79" t="e">
        <f>IF(DI_전체데이터!$B57="Finance",DI_전체데이터!$AN57,NA())</f>
        <v>#N/A</v>
      </c>
      <c r="F57" s="79" t="e">
        <f>IF(DI_전체데이터!$B57="Finance",DI_전체데이터!$Z57,NA())</f>
        <v>#N/A</v>
      </c>
      <c r="G57" s="79" t="e">
        <f>IF(DI_전체데이터!$B57="Industrials",DI_전체데이터!$AN57,NA())</f>
        <v>#N/A</v>
      </c>
      <c r="H57" s="79" t="e">
        <f>IF(DI_전체데이터!$B57="Industrials",DI_전체데이터!$Z57,NA())</f>
        <v>#N/A</v>
      </c>
      <c r="I57" s="79">
        <f>IF(DI_전체데이터!$B57="Energy &amp; Materials",DI_전체데이터!$AN57,NA())</f>
        <v>0.60134526201623295</v>
      </c>
      <c r="J57" s="79">
        <f>IF(DI_전체데이터!$B57="Energy &amp; Materials",DI_전체데이터!$Z57,NA())</f>
        <v>3.4666666666666668</v>
      </c>
      <c r="K57" s="79" t="e">
        <f>IF(DI_전체데이터!$B57="Healthcare &amp; Bio",DI_전체데이터!$AN57,NA())</f>
        <v>#N/A</v>
      </c>
      <c r="L57" s="79" t="e">
        <f>IF(DI_전체데이터!$B57="Healthcare &amp; Bio",DI_전체데이터!$Z57,NA())</f>
        <v>#N/A</v>
      </c>
    </row>
    <row r="58" spans="1:12" x14ac:dyDescent="0.3">
      <c r="A58" s="79" t="e">
        <f>IF(DI_전체데이터!$B58="Technology",DI_전체데이터!$AN58,NA())</f>
        <v>#N/A</v>
      </c>
      <c r="B58" s="79" t="e">
        <f>IF(DI_전체데이터!$B58="Technology",DI_전체데이터!$Z58,NA())</f>
        <v>#N/A</v>
      </c>
      <c r="C58" s="79" t="e">
        <f>IF(DI_전체데이터!$B58="Consumer &amp; Retail",DI_전체데이터!$AN58,NA())</f>
        <v>#N/A</v>
      </c>
      <c r="D58" s="79" t="e">
        <f>IF(DI_전체데이터!$B58="Consumer &amp; Retail",DI_전체데이터!$Z58,NA())</f>
        <v>#N/A</v>
      </c>
      <c r="E58" s="79" t="e">
        <f>IF(DI_전체데이터!$B58="Finance",DI_전체데이터!$AN58,NA())</f>
        <v>#N/A</v>
      </c>
      <c r="F58" s="79" t="e">
        <f>IF(DI_전체데이터!$B58="Finance",DI_전체데이터!$Z58,NA())</f>
        <v>#N/A</v>
      </c>
      <c r="G58" s="79" t="e">
        <f>IF(DI_전체데이터!$B58="Industrials",DI_전체데이터!$AN58,NA())</f>
        <v>#N/A</v>
      </c>
      <c r="H58" s="79" t="e">
        <f>IF(DI_전체데이터!$B58="Industrials",DI_전체데이터!$Z58,NA())</f>
        <v>#N/A</v>
      </c>
      <c r="I58" s="79">
        <f>IF(DI_전체데이터!$B58="Energy &amp; Materials",DI_전체데이터!$AN58,NA())</f>
        <v>3.2674691656303065</v>
      </c>
      <c r="J58" s="79">
        <f>IF(DI_전체데이터!$B58="Energy &amp; Materials",DI_전체데이터!$Z58,NA())</f>
        <v>4.4000000000000004</v>
      </c>
      <c r="K58" s="79" t="e">
        <f>IF(DI_전체데이터!$B58="Healthcare &amp; Bio",DI_전체데이터!$AN58,NA())</f>
        <v>#N/A</v>
      </c>
      <c r="L58" s="79" t="e">
        <f>IF(DI_전체데이터!$B58="Healthcare &amp; Bio",DI_전체데이터!$Z58,NA())</f>
        <v>#N/A</v>
      </c>
    </row>
    <row r="59" spans="1:12" x14ac:dyDescent="0.3">
      <c r="A59" s="79" t="e">
        <f>IF(DI_전체데이터!$B59="Technology",DI_전체데이터!$AN59,NA())</f>
        <v>#N/A</v>
      </c>
      <c r="B59" s="79" t="e">
        <f>IF(DI_전체데이터!$B59="Technology",DI_전체데이터!$Z59,NA())</f>
        <v>#N/A</v>
      </c>
      <c r="C59" s="79" t="e">
        <f>IF(DI_전체데이터!$B59="Consumer &amp; Retail",DI_전체데이터!$AN59,NA())</f>
        <v>#N/A</v>
      </c>
      <c r="D59" s="79" t="e">
        <f>IF(DI_전체데이터!$B59="Consumer &amp; Retail",DI_전체데이터!$Z59,NA())</f>
        <v>#N/A</v>
      </c>
      <c r="E59" s="79" t="e">
        <f>IF(DI_전체데이터!$B59="Finance",DI_전체데이터!$AN59,NA())</f>
        <v>#N/A</v>
      </c>
      <c r="F59" s="79" t="e">
        <f>IF(DI_전체데이터!$B59="Finance",DI_전체데이터!$Z59,NA())</f>
        <v>#N/A</v>
      </c>
      <c r="G59" s="79" t="e">
        <f>IF(DI_전체데이터!$B59="Industrials",DI_전체데이터!$AN59,NA())</f>
        <v>#N/A</v>
      </c>
      <c r="H59" s="79" t="e">
        <f>IF(DI_전체데이터!$B59="Industrials",DI_전체데이터!$Z59,NA())</f>
        <v>#N/A</v>
      </c>
      <c r="I59" s="79">
        <f>IF(DI_전체데이터!$B59="Energy &amp; Materials",DI_전체데이터!$AN59,NA())</f>
        <v>0.26897464803565407</v>
      </c>
      <c r="J59" s="79">
        <f>IF(DI_전체데이터!$B59="Energy &amp; Materials",DI_전체데이터!$Z59,NA())</f>
        <v>3.1</v>
      </c>
      <c r="K59" s="79" t="e">
        <f>IF(DI_전체데이터!$B59="Healthcare &amp; Bio",DI_전체데이터!$AN59,NA())</f>
        <v>#N/A</v>
      </c>
      <c r="L59" s="79" t="e">
        <f>IF(DI_전체데이터!$B59="Healthcare &amp; Bio",DI_전체데이터!$Z59,NA())</f>
        <v>#N/A</v>
      </c>
    </row>
    <row r="60" spans="1:12" x14ac:dyDescent="0.3">
      <c r="A60" s="79" t="e">
        <f>IF(DI_전체데이터!$B60="Technology",DI_전체데이터!$AN60,NA())</f>
        <v>#N/A</v>
      </c>
      <c r="B60" s="79" t="e">
        <f>IF(DI_전체데이터!$B60="Technology",DI_전체데이터!$Z60,NA())</f>
        <v>#N/A</v>
      </c>
      <c r="C60" s="79" t="e">
        <f>IF(DI_전체데이터!$B60="Consumer &amp; Retail",DI_전체데이터!$AN60,NA())</f>
        <v>#N/A</v>
      </c>
      <c r="D60" s="79" t="e">
        <f>IF(DI_전체데이터!$B60="Consumer &amp; Retail",DI_전체데이터!$Z60,NA())</f>
        <v>#N/A</v>
      </c>
      <c r="E60" s="79" t="e">
        <f>IF(DI_전체데이터!$B60="Finance",DI_전체데이터!$AN60,NA())</f>
        <v>#N/A</v>
      </c>
      <c r="F60" s="79" t="e">
        <f>IF(DI_전체데이터!$B60="Finance",DI_전체데이터!$Z60,NA())</f>
        <v>#N/A</v>
      </c>
      <c r="G60" s="79" t="e">
        <f>IF(DI_전체데이터!$B60="Industrials",DI_전체데이터!$AN60,NA())</f>
        <v>#N/A</v>
      </c>
      <c r="H60" s="79" t="e">
        <f>IF(DI_전체데이터!$B60="Industrials",DI_전체데이터!$Z60,NA())</f>
        <v>#N/A</v>
      </c>
      <c r="I60" s="79">
        <f>IF(DI_전체데이터!$B60="Energy &amp; Materials",DI_전체데이터!$AN60,NA())</f>
        <v>2.482809675143768</v>
      </c>
      <c r="J60" s="79">
        <f>IF(DI_전체데이터!$B60="Energy &amp; Materials",DI_전체데이터!$Z60,NA())</f>
        <v>3.875</v>
      </c>
      <c r="K60" s="79" t="e">
        <f>IF(DI_전체데이터!$B60="Healthcare &amp; Bio",DI_전체데이터!$AN60,NA())</f>
        <v>#N/A</v>
      </c>
      <c r="L60" s="79" t="e">
        <f>IF(DI_전체데이터!$B60="Healthcare &amp; Bio",DI_전체데이터!$Z60,NA())</f>
        <v>#N/A</v>
      </c>
    </row>
    <row r="61" spans="1:12" x14ac:dyDescent="0.3">
      <c r="A61" s="79" t="e">
        <f>IF(DI_전체데이터!$B61="Technology",DI_전체데이터!$AN61,NA())</f>
        <v>#N/A</v>
      </c>
      <c r="B61" s="79" t="e">
        <f>IF(DI_전체데이터!$B61="Technology",DI_전체데이터!$Z61,NA())</f>
        <v>#N/A</v>
      </c>
      <c r="C61" s="79" t="e">
        <f>IF(DI_전체데이터!$B61="Consumer &amp; Retail",DI_전체데이터!$AN61,NA())</f>
        <v>#N/A</v>
      </c>
      <c r="D61" s="79" t="e">
        <f>IF(DI_전체데이터!$B61="Consumer &amp; Retail",DI_전체데이터!$Z61,NA())</f>
        <v>#N/A</v>
      </c>
      <c r="E61" s="79" t="e">
        <f>IF(DI_전체데이터!$B61="Finance",DI_전체데이터!$AN61,NA())</f>
        <v>#N/A</v>
      </c>
      <c r="F61" s="79" t="e">
        <f>IF(DI_전체데이터!$B61="Finance",DI_전체데이터!$Z61,NA())</f>
        <v>#N/A</v>
      </c>
      <c r="G61" s="79" t="e">
        <f>IF(DI_전체데이터!$B61="Industrials",DI_전체데이터!$AN61,NA())</f>
        <v>#N/A</v>
      </c>
      <c r="H61" s="79" t="e">
        <f>IF(DI_전체데이터!$B61="Industrials",DI_전체데이터!$Z61,NA())</f>
        <v>#N/A</v>
      </c>
      <c r="I61" s="79">
        <f>IF(DI_전체데이터!$B61="Energy &amp; Materials",DI_전체데이터!$AN61,NA())</f>
        <v>2.839879840806367</v>
      </c>
      <c r="J61" s="79">
        <f>IF(DI_전체데이터!$B61="Energy &amp; Materials",DI_전체데이터!$Z61,NA())</f>
        <v>4</v>
      </c>
      <c r="K61" s="79" t="e">
        <f>IF(DI_전체데이터!$B61="Healthcare &amp; Bio",DI_전체데이터!$AN61,NA())</f>
        <v>#N/A</v>
      </c>
      <c r="L61" s="79" t="e">
        <f>IF(DI_전체데이터!$B61="Healthcare &amp; Bio",DI_전체데이터!$Z61,NA())</f>
        <v>#N/A</v>
      </c>
    </row>
    <row r="62" spans="1:12" x14ac:dyDescent="0.3">
      <c r="A62" s="79" t="e">
        <f>IF(DI_전체데이터!$B62="Technology",DI_전체데이터!$AN62,NA())</f>
        <v>#N/A</v>
      </c>
      <c r="B62" s="79" t="e">
        <f>IF(DI_전체데이터!$B62="Technology",DI_전체데이터!$Z62,NA())</f>
        <v>#N/A</v>
      </c>
      <c r="C62" s="79" t="e">
        <f>IF(DI_전체데이터!$B62="Consumer &amp; Retail",DI_전체데이터!$AN62,NA())</f>
        <v>#N/A</v>
      </c>
      <c r="D62" s="79" t="e">
        <f>IF(DI_전체데이터!$B62="Consumer &amp; Retail",DI_전체데이터!$Z62,NA())</f>
        <v>#N/A</v>
      </c>
      <c r="E62" s="79" t="e">
        <f>IF(DI_전체데이터!$B62="Finance",DI_전체데이터!$AN62,NA())</f>
        <v>#N/A</v>
      </c>
      <c r="F62" s="79" t="e">
        <f>IF(DI_전체데이터!$B62="Finance",DI_전체데이터!$Z62,NA())</f>
        <v>#N/A</v>
      </c>
      <c r="G62" s="79" t="e">
        <f>IF(DI_전체데이터!$B62="Industrials",DI_전체데이터!$AN62,NA())</f>
        <v>#N/A</v>
      </c>
      <c r="H62" s="79" t="e">
        <f>IF(DI_전체데이터!$B62="Industrials",DI_전체데이터!$Z62,NA())</f>
        <v>#N/A</v>
      </c>
      <c r="I62" s="79">
        <f>IF(DI_전체데이터!$B62="Energy &amp; Materials",DI_전체데이터!$AN62,NA())</f>
        <v>0.61810992112797192</v>
      </c>
      <c r="J62" s="79">
        <f>IF(DI_전체데이터!$B62="Energy &amp; Materials",DI_전체데이터!$Z62,NA())</f>
        <v>3.2222222222222219</v>
      </c>
      <c r="K62" s="79" t="e">
        <f>IF(DI_전체데이터!$B62="Healthcare &amp; Bio",DI_전체데이터!$AN62,NA())</f>
        <v>#N/A</v>
      </c>
      <c r="L62" s="79" t="e">
        <f>IF(DI_전체데이터!$B62="Healthcare &amp; Bio",DI_전체데이터!$Z62,NA())</f>
        <v>#N/A</v>
      </c>
    </row>
    <row r="63" spans="1:12" x14ac:dyDescent="0.3">
      <c r="A63" s="79" t="e">
        <f>IF(DI_전체데이터!$B63="Technology",DI_전체데이터!$AN63,NA())</f>
        <v>#N/A</v>
      </c>
      <c r="B63" s="79" t="e">
        <f>IF(DI_전체데이터!$B63="Technology",DI_전체데이터!$Z63,NA())</f>
        <v>#N/A</v>
      </c>
      <c r="C63" s="79" t="e">
        <f>IF(DI_전체데이터!$B63="Consumer &amp; Retail",DI_전체데이터!$AN63,NA())</f>
        <v>#N/A</v>
      </c>
      <c r="D63" s="79" t="e">
        <f>IF(DI_전체데이터!$B63="Consumer &amp; Retail",DI_전체데이터!$Z63,NA())</f>
        <v>#N/A</v>
      </c>
      <c r="E63" s="79" t="e">
        <f>IF(DI_전체데이터!$B63="Finance",DI_전체데이터!$AN63,NA())</f>
        <v>#N/A</v>
      </c>
      <c r="F63" s="79" t="e">
        <f>IF(DI_전체데이터!$B63="Finance",DI_전체데이터!$Z63,NA())</f>
        <v>#N/A</v>
      </c>
      <c r="G63" s="79" t="e">
        <f>IF(DI_전체데이터!$B63="Industrials",DI_전체데이터!$AN63,NA())</f>
        <v>#N/A</v>
      </c>
      <c r="H63" s="79" t="e">
        <f>IF(DI_전체데이터!$B63="Industrials",DI_전체데이터!$Z63,NA())</f>
        <v>#N/A</v>
      </c>
      <c r="I63" s="79">
        <f>IF(DI_전체데이터!$B63="Energy &amp; Materials",DI_전체데이터!$AN63,NA())</f>
        <v>-1.3858927076414158</v>
      </c>
      <c r="J63" s="79">
        <f>IF(DI_전체데이터!$B63="Energy &amp; Materials",DI_전체데이터!$Z63,NA())</f>
        <v>3.5</v>
      </c>
      <c r="K63" s="79" t="e">
        <f>IF(DI_전체데이터!$B63="Healthcare &amp; Bio",DI_전체데이터!$AN63,NA())</f>
        <v>#N/A</v>
      </c>
      <c r="L63" s="79" t="e">
        <f>IF(DI_전체데이터!$B63="Healthcare &amp; Bio",DI_전체데이터!$Z63,NA())</f>
        <v>#N/A</v>
      </c>
    </row>
    <row r="64" spans="1:12" x14ac:dyDescent="0.3">
      <c r="A64" s="79" t="e">
        <f>IF(DI_전체데이터!$B64="Technology",DI_전체데이터!$AN64,NA())</f>
        <v>#N/A</v>
      </c>
      <c r="B64" s="79" t="e">
        <f>IF(DI_전체데이터!$B64="Technology",DI_전체데이터!$Z64,NA())</f>
        <v>#N/A</v>
      </c>
      <c r="C64" s="79" t="e">
        <f>IF(DI_전체데이터!$B64="Consumer &amp; Retail",DI_전체데이터!$AN64,NA())</f>
        <v>#N/A</v>
      </c>
      <c r="D64" s="79" t="e">
        <f>IF(DI_전체데이터!$B64="Consumer &amp; Retail",DI_전체데이터!$Z64,NA())</f>
        <v>#N/A</v>
      </c>
      <c r="E64" s="79" t="e">
        <f>IF(DI_전체데이터!$B64="Finance",DI_전체데이터!$AN64,NA())</f>
        <v>#N/A</v>
      </c>
      <c r="F64" s="79" t="e">
        <f>IF(DI_전체데이터!$B64="Finance",DI_전체데이터!$Z64,NA())</f>
        <v>#N/A</v>
      </c>
      <c r="G64" s="79" t="e">
        <f>IF(DI_전체데이터!$B64="Industrials",DI_전체데이터!$AN64,NA())</f>
        <v>#N/A</v>
      </c>
      <c r="H64" s="79" t="e">
        <f>IF(DI_전체데이터!$B64="Industrials",DI_전체데이터!$Z64,NA())</f>
        <v>#N/A</v>
      </c>
      <c r="I64" s="79">
        <f>IF(DI_전체데이터!$B64="Energy &amp; Materials",DI_전체데이터!$AN64,NA())</f>
        <v>-2.0738859255699769</v>
      </c>
      <c r="J64" s="79">
        <f>IF(DI_전체데이터!$B64="Energy &amp; Materials",DI_전체데이터!$Z64,NA())</f>
        <v>3.1111111111111112</v>
      </c>
      <c r="K64" s="79" t="e">
        <f>IF(DI_전체데이터!$B64="Healthcare &amp; Bio",DI_전체데이터!$AN64,NA())</f>
        <v>#N/A</v>
      </c>
      <c r="L64" s="79" t="e">
        <f>IF(DI_전체데이터!$B64="Healthcare &amp; Bio",DI_전체데이터!$Z64,NA())</f>
        <v>#N/A</v>
      </c>
    </row>
    <row r="65" spans="1:12" x14ac:dyDescent="0.3">
      <c r="A65" s="79" t="e">
        <f>IF(DI_전체데이터!$B65="Technology",DI_전체데이터!$AN65,NA())</f>
        <v>#N/A</v>
      </c>
      <c r="B65" s="79" t="e">
        <f>IF(DI_전체데이터!$B65="Technology",DI_전체데이터!$Z65,NA())</f>
        <v>#N/A</v>
      </c>
      <c r="C65" s="79" t="e">
        <f>IF(DI_전체데이터!$B65="Consumer &amp; Retail",DI_전체데이터!$AN65,NA())</f>
        <v>#N/A</v>
      </c>
      <c r="D65" s="79" t="e">
        <f>IF(DI_전체데이터!$B65="Consumer &amp; Retail",DI_전체데이터!$Z65,NA())</f>
        <v>#N/A</v>
      </c>
      <c r="E65" s="79" t="e">
        <f>IF(DI_전체데이터!$B65="Finance",DI_전체데이터!$AN65,NA())</f>
        <v>#N/A</v>
      </c>
      <c r="F65" s="79" t="e">
        <f>IF(DI_전체데이터!$B65="Finance",DI_전체데이터!$Z65,NA())</f>
        <v>#N/A</v>
      </c>
      <c r="G65" s="79" t="e">
        <f>IF(DI_전체데이터!$B65="Industrials",DI_전체데이터!$AN65,NA())</f>
        <v>#N/A</v>
      </c>
      <c r="H65" s="79" t="e">
        <f>IF(DI_전체데이터!$B65="Industrials",DI_전체데이터!$Z65,NA())</f>
        <v>#N/A</v>
      </c>
      <c r="I65" s="79">
        <f>IF(DI_전체데이터!$B65="Energy &amp; Materials",DI_전체데이터!$AN65,NA())</f>
        <v>-0.2485977963717525</v>
      </c>
      <c r="J65" s="79">
        <f>IF(DI_전체데이터!$B65="Energy &amp; Materials",DI_전체데이터!$Z65,NA())</f>
        <v>4.1428571428571432</v>
      </c>
      <c r="K65" s="79" t="e">
        <f>IF(DI_전체데이터!$B65="Healthcare &amp; Bio",DI_전체데이터!$AN65,NA())</f>
        <v>#N/A</v>
      </c>
      <c r="L65" s="79" t="e">
        <f>IF(DI_전체데이터!$B65="Healthcare &amp; Bio",DI_전체데이터!$Z65,NA())</f>
        <v>#N/A</v>
      </c>
    </row>
    <row r="66" spans="1:12" x14ac:dyDescent="0.3">
      <c r="A66" s="79" t="e">
        <f>IF(DI_전체데이터!$B66="Technology",DI_전체데이터!$AN66,NA())</f>
        <v>#N/A</v>
      </c>
      <c r="B66" s="79" t="e">
        <f>IF(DI_전체데이터!$B66="Technology",DI_전체데이터!$Z66,NA())</f>
        <v>#N/A</v>
      </c>
      <c r="C66" s="79" t="e">
        <f>IF(DI_전체데이터!$B66="Consumer &amp; Retail",DI_전체데이터!$AN66,NA())</f>
        <v>#N/A</v>
      </c>
      <c r="D66" s="79" t="e">
        <f>IF(DI_전체데이터!$B66="Consumer &amp; Retail",DI_전체데이터!$Z66,NA())</f>
        <v>#N/A</v>
      </c>
      <c r="E66" s="79" t="e">
        <f>IF(DI_전체데이터!$B66="Finance",DI_전체데이터!$AN66,NA())</f>
        <v>#N/A</v>
      </c>
      <c r="F66" s="79" t="e">
        <f>IF(DI_전체데이터!$B66="Finance",DI_전체데이터!$Z66,NA())</f>
        <v>#N/A</v>
      </c>
      <c r="G66" s="79" t="e">
        <f>IF(DI_전체데이터!$B66="Industrials",DI_전체데이터!$AN66,NA())</f>
        <v>#N/A</v>
      </c>
      <c r="H66" s="79" t="e">
        <f>IF(DI_전체데이터!$B66="Industrials",DI_전체데이터!$Z66,NA())</f>
        <v>#N/A</v>
      </c>
      <c r="I66" s="79">
        <f>IF(DI_전체데이터!$B66="Energy &amp; Materials",DI_전체데이터!$AN66,NA())</f>
        <v>-2.2704554164067092</v>
      </c>
      <c r="J66" s="79">
        <f>IF(DI_전체데이터!$B66="Energy &amp; Materials",DI_전체데이터!$Z66,NA())</f>
        <v>3</v>
      </c>
      <c r="K66" s="79" t="e">
        <f>IF(DI_전체데이터!$B66="Healthcare &amp; Bio",DI_전체데이터!$AN66,NA())</f>
        <v>#N/A</v>
      </c>
      <c r="L66" s="79" t="e">
        <f>IF(DI_전체데이터!$B66="Healthcare &amp; Bio",DI_전체데이터!$Z66,NA())</f>
        <v>#N/A</v>
      </c>
    </row>
    <row r="67" spans="1:12" x14ac:dyDescent="0.3">
      <c r="A67" s="79" t="e">
        <f>IF(DI_전체데이터!$B67="Technology",DI_전체데이터!$AN67,NA())</f>
        <v>#N/A</v>
      </c>
      <c r="B67" s="79" t="e">
        <f>IF(DI_전체데이터!$B67="Technology",DI_전체데이터!$Z67,NA())</f>
        <v>#N/A</v>
      </c>
      <c r="C67" s="79" t="e">
        <f>IF(DI_전체데이터!$B67="Consumer &amp; Retail",DI_전체데이터!$AN67,NA())</f>
        <v>#N/A</v>
      </c>
      <c r="D67" s="79" t="e">
        <f>IF(DI_전체데이터!$B67="Consumer &amp; Retail",DI_전체데이터!$Z67,NA())</f>
        <v>#N/A</v>
      </c>
      <c r="E67" s="79" t="e">
        <f>IF(DI_전체데이터!$B67="Finance",DI_전체데이터!$AN67,NA())</f>
        <v>#N/A</v>
      </c>
      <c r="F67" s="79" t="e">
        <f>IF(DI_전체데이터!$B67="Finance",DI_전체데이터!$Z67,NA())</f>
        <v>#N/A</v>
      </c>
      <c r="G67" s="79" t="e">
        <f>IF(DI_전체데이터!$B67="Industrials",DI_전체데이터!$AN67,NA())</f>
        <v>#N/A</v>
      </c>
      <c r="H67" s="79" t="e">
        <f>IF(DI_전체데이터!$B67="Industrials",DI_전체데이터!$Z67,NA())</f>
        <v>#N/A</v>
      </c>
      <c r="I67" s="79">
        <f>IF(DI_전체데이터!$B67="Energy &amp; Materials",DI_전체데이터!$AN67,NA())</f>
        <v>-1.1193132530420977</v>
      </c>
      <c r="J67" s="79">
        <f>IF(DI_전체데이터!$B67="Energy &amp; Materials",DI_전체데이터!$Z67,NA())</f>
        <v>3.1428571428571428</v>
      </c>
      <c r="K67" s="79" t="e">
        <f>IF(DI_전체데이터!$B67="Healthcare &amp; Bio",DI_전체데이터!$AN67,NA())</f>
        <v>#N/A</v>
      </c>
      <c r="L67" s="79" t="e">
        <f>IF(DI_전체데이터!$B67="Healthcare &amp; Bio",DI_전체데이터!$Z67,NA())</f>
        <v>#N/A</v>
      </c>
    </row>
    <row r="68" spans="1:12" x14ac:dyDescent="0.3">
      <c r="A68" s="79" t="e">
        <f>IF(DI_전체데이터!$B68="Technology",DI_전체데이터!$AN68,NA())</f>
        <v>#N/A</v>
      </c>
      <c r="B68" s="79" t="e">
        <f>IF(DI_전체데이터!$B68="Technology",DI_전체데이터!$Z68,NA())</f>
        <v>#N/A</v>
      </c>
      <c r="C68" s="79" t="e">
        <f>IF(DI_전체데이터!$B68="Consumer &amp; Retail",DI_전체데이터!$AN68,NA())</f>
        <v>#N/A</v>
      </c>
      <c r="D68" s="79" t="e">
        <f>IF(DI_전체데이터!$B68="Consumer &amp; Retail",DI_전체데이터!$Z68,NA())</f>
        <v>#N/A</v>
      </c>
      <c r="E68" s="79" t="e">
        <f>IF(DI_전체데이터!$B68="Finance",DI_전체데이터!$AN68,NA())</f>
        <v>#N/A</v>
      </c>
      <c r="F68" s="79" t="e">
        <f>IF(DI_전체데이터!$B68="Finance",DI_전체데이터!$Z68,NA())</f>
        <v>#N/A</v>
      </c>
      <c r="G68" s="79" t="e">
        <f>IF(DI_전체데이터!$B68="Industrials",DI_전체데이터!$AN68,NA())</f>
        <v>#N/A</v>
      </c>
      <c r="H68" s="79" t="e">
        <f>IF(DI_전체데이터!$B68="Industrials",DI_전체데이터!$Z68,NA())</f>
        <v>#N/A</v>
      </c>
      <c r="I68" s="79">
        <f>IF(DI_전체데이터!$B68="Energy &amp; Materials",DI_전체데이터!$AN68,NA())</f>
        <v>0.75090504549023684</v>
      </c>
      <c r="J68" s="79">
        <f>IF(DI_전체데이터!$B68="Energy &amp; Materials",DI_전체데이터!$Z68,NA())</f>
        <v>4.2</v>
      </c>
      <c r="K68" s="79" t="e">
        <f>IF(DI_전체데이터!$B68="Healthcare &amp; Bio",DI_전체데이터!$AN68,NA())</f>
        <v>#N/A</v>
      </c>
      <c r="L68" s="79" t="e">
        <f>IF(DI_전체데이터!$B68="Healthcare &amp; Bio",DI_전체데이터!$Z68,NA())</f>
        <v>#N/A</v>
      </c>
    </row>
    <row r="69" spans="1:12" x14ac:dyDescent="0.3">
      <c r="A69" s="79" t="e">
        <f>IF(DI_전체데이터!$B69="Technology",DI_전체데이터!$AN69,NA())</f>
        <v>#N/A</v>
      </c>
      <c r="B69" s="79" t="e">
        <f>IF(DI_전체데이터!$B69="Technology",DI_전체데이터!$Z69,NA())</f>
        <v>#N/A</v>
      </c>
      <c r="C69" s="79" t="e">
        <f>IF(DI_전체데이터!$B69="Consumer &amp; Retail",DI_전체데이터!$AN69,NA())</f>
        <v>#N/A</v>
      </c>
      <c r="D69" s="79" t="e">
        <f>IF(DI_전체데이터!$B69="Consumer &amp; Retail",DI_전체데이터!$Z69,NA())</f>
        <v>#N/A</v>
      </c>
      <c r="E69" s="79" t="e">
        <f>IF(DI_전체데이터!$B69="Finance",DI_전체데이터!$AN69,NA())</f>
        <v>#N/A</v>
      </c>
      <c r="F69" s="79" t="e">
        <f>IF(DI_전체데이터!$B69="Finance",DI_전체데이터!$Z69,NA())</f>
        <v>#N/A</v>
      </c>
      <c r="G69" s="79" t="e">
        <f>IF(DI_전체데이터!$B69="Industrials",DI_전체데이터!$AN69,NA())</f>
        <v>#N/A</v>
      </c>
      <c r="H69" s="79" t="e">
        <f>IF(DI_전체데이터!$B69="Industrials",DI_전체데이터!$Z69,NA())</f>
        <v>#N/A</v>
      </c>
      <c r="I69" s="79">
        <f>IF(DI_전체데이터!$B69="Energy &amp; Materials",DI_전체데이터!$AN69,NA())</f>
        <v>-6.6794217081382268</v>
      </c>
      <c r="J69" s="79">
        <f>IF(DI_전체데이터!$B69="Energy &amp; Materials",DI_전체데이터!$Z69,NA())</f>
        <v>0</v>
      </c>
      <c r="K69" s="79" t="e">
        <f>IF(DI_전체데이터!$B69="Healthcare &amp; Bio",DI_전체데이터!$AN69,NA())</f>
        <v>#N/A</v>
      </c>
      <c r="L69" s="79" t="e">
        <f>IF(DI_전체데이터!$B69="Healthcare &amp; Bio",DI_전체데이터!$Z69,NA())</f>
        <v>#N/A</v>
      </c>
    </row>
    <row r="70" spans="1:12" x14ac:dyDescent="0.3">
      <c r="A70" s="79" t="e">
        <f>IF(DI_전체데이터!$B70="Technology",DI_전체데이터!$AN70,NA())</f>
        <v>#N/A</v>
      </c>
      <c r="B70" s="79" t="e">
        <f>IF(DI_전체데이터!$B70="Technology",DI_전체데이터!$Z70,NA())</f>
        <v>#N/A</v>
      </c>
      <c r="C70" s="79" t="e">
        <f>IF(DI_전체데이터!$B70="Consumer &amp; Retail",DI_전체데이터!$AN70,NA())</f>
        <v>#N/A</v>
      </c>
      <c r="D70" s="79" t="e">
        <f>IF(DI_전체데이터!$B70="Consumer &amp; Retail",DI_전체데이터!$Z70,NA())</f>
        <v>#N/A</v>
      </c>
      <c r="E70" s="79" t="e">
        <f>IF(DI_전체데이터!$B70="Finance",DI_전체데이터!$AN70,NA())</f>
        <v>#N/A</v>
      </c>
      <c r="F70" s="79" t="e">
        <f>IF(DI_전체데이터!$B70="Finance",DI_전체데이터!$Z70,NA())</f>
        <v>#N/A</v>
      </c>
      <c r="G70" s="79" t="e">
        <f>IF(DI_전체데이터!$B70="Industrials",DI_전체데이터!$AN70,NA())</f>
        <v>#N/A</v>
      </c>
      <c r="H70" s="79" t="e">
        <f>IF(DI_전체데이터!$B70="Industrials",DI_전체데이터!$Z70,NA())</f>
        <v>#N/A</v>
      </c>
      <c r="I70" s="79">
        <f>IF(DI_전체데이터!$B70="Energy &amp; Materials",DI_전체데이터!$AN70,NA())</f>
        <v>-0.92976410116382047</v>
      </c>
      <c r="J70" s="79">
        <f>IF(DI_전체데이터!$B70="Energy &amp; Materials",DI_전체데이터!$Z70,NA())</f>
        <v>3.25</v>
      </c>
      <c r="K70" s="79" t="e">
        <f>IF(DI_전체데이터!$B70="Healthcare &amp; Bio",DI_전체데이터!$AN70,NA())</f>
        <v>#N/A</v>
      </c>
      <c r="L70" s="79" t="e">
        <f>IF(DI_전체데이터!$B70="Healthcare &amp; Bio",DI_전체데이터!$Z70,NA())</f>
        <v>#N/A</v>
      </c>
    </row>
    <row r="71" spans="1:12" x14ac:dyDescent="0.3">
      <c r="A71" s="79" t="e">
        <f>IF(DI_전체데이터!$B71="Technology",DI_전체데이터!$AN71,NA())</f>
        <v>#N/A</v>
      </c>
      <c r="B71" s="79" t="e">
        <f>IF(DI_전체데이터!$B71="Technology",DI_전체데이터!$Z71,NA())</f>
        <v>#N/A</v>
      </c>
      <c r="C71" s="79" t="e">
        <f>IF(DI_전체데이터!$B71="Consumer &amp; Retail",DI_전체데이터!$AN71,NA())</f>
        <v>#N/A</v>
      </c>
      <c r="D71" s="79" t="e">
        <f>IF(DI_전체데이터!$B71="Consumer &amp; Retail",DI_전체데이터!$Z71,NA())</f>
        <v>#N/A</v>
      </c>
      <c r="E71" s="79" t="e">
        <f>IF(DI_전체데이터!$B71="Finance",DI_전체데이터!$AN71,NA())</f>
        <v>#N/A</v>
      </c>
      <c r="F71" s="79" t="e">
        <f>IF(DI_전체데이터!$B71="Finance",DI_전체데이터!$Z71,NA())</f>
        <v>#N/A</v>
      </c>
      <c r="G71" s="79" t="e">
        <f>IF(DI_전체데이터!$B71="Industrials",DI_전체데이터!$AN71,NA())</f>
        <v>#N/A</v>
      </c>
      <c r="H71" s="79" t="e">
        <f>IF(DI_전체데이터!$B71="Industrials",DI_전체데이터!$Z71,NA())</f>
        <v>#N/A</v>
      </c>
      <c r="I71" s="79">
        <f>IF(DI_전체데이터!$B71="Energy &amp; Materials",DI_전체데이터!$AN71,NA())</f>
        <v>-1.146208139495517</v>
      </c>
      <c r="J71" s="79">
        <f>IF(DI_전체데이터!$B71="Energy &amp; Materials",DI_전체데이터!$Z71,NA())</f>
        <v>3.25</v>
      </c>
      <c r="K71" s="79" t="e">
        <f>IF(DI_전체데이터!$B71="Healthcare &amp; Bio",DI_전체데이터!$AN71,NA())</f>
        <v>#N/A</v>
      </c>
      <c r="L71" s="79" t="e">
        <f>IF(DI_전체데이터!$B71="Healthcare &amp; Bio",DI_전체데이터!$Z71,NA())</f>
        <v>#N/A</v>
      </c>
    </row>
    <row r="72" spans="1:12" x14ac:dyDescent="0.3">
      <c r="A72" s="79" t="e">
        <f>IF(DI_전체데이터!$B72="Technology",DI_전체데이터!$AN72,NA())</f>
        <v>#N/A</v>
      </c>
      <c r="B72" s="79" t="e">
        <f>IF(DI_전체데이터!$B72="Technology",DI_전체데이터!$Z72,NA())</f>
        <v>#N/A</v>
      </c>
      <c r="C72" s="79" t="e">
        <f>IF(DI_전체데이터!$B72="Consumer &amp; Retail",DI_전체데이터!$AN72,NA())</f>
        <v>#N/A</v>
      </c>
      <c r="D72" s="79" t="e">
        <f>IF(DI_전체데이터!$B72="Consumer &amp; Retail",DI_전체데이터!$Z72,NA())</f>
        <v>#N/A</v>
      </c>
      <c r="E72" s="79" t="e">
        <f>IF(DI_전체데이터!$B72="Finance",DI_전체데이터!$AN72,NA())</f>
        <v>#N/A</v>
      </c>
      <c r="F72" s="79" t="e">
        <f>IF(DI_전체데이터!$B72="Finance",DI_전체데이터!$Z72,NA())</f>
        <v>#N/A</v>
      </c>
      <c r="G72" s="79" t="e">
        <f>IF(DI_전체데이터!$B72="Industrials",DI_전체데이터!$AN72,NA())</f>
        <v>#N/A</v>
      </c>
      <c r="H72" s="79" t="e">
        <f>IF(DI_전체데이터!$B72="Industrials",DI_전체데이터!$Z72,NA())</f>
        <v>#N/A</v>
      </c>
      <c r="I72" s="79">
        <f>IF(DI_전체데이터!$B72="Energy &amp; Materials",DI_전체데이터!$AN72,NA())</f>
        <v>0.18063592365242276</v>
      </c>
      <c r="J72" s="79">
        <f>IF(DI_전체데이터!$B72="Energy &amp; Materials",DI_전체데이터!$Z72,NA())</f>
        <v>4</v>
      </c>
      <c r="K72" s="79" t="e">
        <f>IF(DI_전체데이터!$B72="Healthcare &amp; Bio",DI_전체데이터!$AN72,NA())</f>
        <v>#N/A</v>
      </c>
      <c r="L72" s="79" t="e">
        <f>IF(DI_전체데이터!$B72="Healthcare &amp; Bio",DI_전체데이터!$Z72,NA())</f>
        <v>#N/A</v>
      </c>
    </row>
    <row r="73" spans="1:12" x14ac:dyDescent="0.3">
      <c r="A73" s="79" t="e">
        <f>IF(DI_전체데이터!$B73="Technology",DI_전체데이터!$AN73,NA())</f>
        <v>#N/A</v>
      </c>
      <c r="B73" s="79" t="e">
        <f>IF(DI_전체데이터!$B73="Technology",DI_전체데이터!$Z73,NA())</f>
        <v>#N/A</v>
      </c>
      <c r="C73" s="79" t="e">
        <f>IF(DI_전체데이터!$B73="Consumer &amp; Retail",DI_전체데이터!$AN73,NA())</f>
        <v>#N/A</v>
      </c>
      <c r="D73" s="79" t="e">
        <f>IF(DI_전체데이터!$B73="Consumer &amp; Retail",DI_전체데이터!$Z73,NA())</f>
        <v>#N/A</v>
      </c>
      <c r="E73" s="79" t="e">
        <f>IF(DI_전체데이터!$B73="Finance",DI_전체데이터!$AN73,NA())</f>
        <v>#N/A</v>
      </c>
      <c r="F73" s="79" t="e">
        <f>IF(DI_전체데이터!$B73="Finance",DI_전체데이터!$Z73,NA())</f>
        <v>#N/A</v>
      </c>
      <c r="G73" s="79" t="e">
        <f>IF(DI_전체데이터!$B73="Industrials",DI_전체데이터!$AN73,NA())</f>
        <v>#N/A</v>
      </c>
      <c r="H73" s="79" t="e">
        <f>IF(DI_전체데이터!$B73="Industrials",DI_전체데이터!$Z73,NA())</f>
        <v>#N/A</v>
      </c>
      <c r="I73" s="79">
        <f>IF(DI_전체데이터!$B73="Energy &amp; Materials",DI_전체데이터!$AN73,NA())</f>
        <v>0.77034439616261785</v>
      </c>
      <c r="J73" s="79">
        <f>IF(DI_전체데이터!$B73="Energy &amp; Materials",DI_전체데이터!$Z73,NA())</f>
        <v>4.333333333333333</v>
      </c>
      <c r="K73" s="79" t="e">
        <f>IF(DI_전체데이터!$B73="Healthcare &amp; Bio",DI_전체데이터!$AN73,NA())</f>
        <v>#N/A</v>
      </c>
      <c r="L73" s="79" t="e">
        <f>IF(DI_전체데이터!$B73="Healthcare &amp; Bio",DI_전체데이터!$Z73,NA())</f>
        <v>#N/A</v>
      </c>
    </row>
    <row r="74" spans="1:12" x14ac:dyDescent="0.3">
      <c r="A74" s="79" t="e">
        <f>IF(DI_전체데이터!$B74="Technology",DI_전체데이터!$AN74,NA())</f>
        <v>#N/A</v>
      </c>
      <c r="B74" s="79" t="e">
        <f>IF(DI_전체데이터!$B74="Technology",DI_전체데이터!$Z74,NA())</f>
        <v>#N/A</v>
      </c>
      <c r="C74" s="79" t="e">
        <f>IF(DI_전체데이터!$B74="Consumer &amp; Retail",DI_전체데이터!$AN74,NA())</f>
        <v>#N/A</v>
      </c>
      <c r="D74" s="79" t="e">
        <f>IF(DI_전체데이터!$B74="Consumer &amp; Retail",DI_전체데이터!$Z74,NA())</f>
        <v>#N/A</v>
      </c>
      <c r="E74" s="79" t="e">
        <f>IF(DI_전체데이터!$B74="Finance",DI_전체데이터!$AN74,NA())</f>
        <v>#N/A</v>
      </c>
      <c r="F74" s="79" t="e">
        <f>IF(DI_전체데이터!$B74="Finance",DI_전체데이터!$Z74,NA())</f>
        <v>#N/A</v>
      </c>
      <c r="G74" s="79" t="e">
        <f>IF(DI_전체데이터!$B74="Industrials",DI_전체데이터!$AN74,NA())</f>
        <v>#N/A</v>
      </c>
      <c r="H74" s="79" t="e">
        <f>IF(DI_전체데이터!$B74="Industrials",DI_전체데이터!$Z74,NA())</f>
        <v>#N/A</v>
      </c>
      <c r="I74" s="79">
        <f>IF(DI_전체데이터!$B74="Energy &amp; Materials",DI_전체데이터!$AN74,NA())</f>
        <v>-2.1781979663883586</v>
      </c>
      <c r="J74" s="79">
        <f>IF(DI_전체데이터!$B74="Energy &amp; Materials",DI_전체데이터!$Z74,NA())</f>
        <v>2.666666666666667</v>
      </c>
      <c r="K74" s="79" t="e">
        <f>IF(DI_전체데이터!$B74="Healthcare &amp; Bio",DI_전체데이터!$AN74,NA())</f>
        <v>#N/A</v>
      </c>
      <c r="L74" s="79" t="e">
        <f>IF(DI_전체데이터!$B74="Healthcare &amp; Bio",DI_전체데이터!$Z74,NA())</f>
        <v>#N/A</v>
      </c>
    </row>
    <row r="75" spans="1:12" x14ac:dyDescent="0.3">
      <c r="A75" s="79" t="e">
        <f>IF(DI_전체데이터!$B75="Technology",DI_전체데이터!$AN75,NA())</f>
        <v>#N/A</v>
      </c>
      <c r="B75" s="79" t="e">
        <f>IF(DI_전체데이터!$B75="Technology",DI_전체데이터!$Z75,NA())</f>
        <v>#N/A</v>
      </c>
      <c r="C75" s="79" t="e">
        <f>IF(DI_전체데이터!$B75="Consumer &amp; Retail",DI_전체데이터!$AN75,NA())</f>
        <v>#N/A</v>
      </c>
      <c r="D75" s="79" t="e">
        <f>IF(DI_전체데이터!$B75="Consumer &amp; Retail",DI_전체데이터!$Z75,NA())</f>
        <v>#N/A</v>
      </c>
      <c r="E75" s="79" t="e">
        <f>IF(DI_전체데이터!$B75="Finance",DI_전체데이터!$AN75,NA())</f>
        <v>#N/A</v>
      </c>
      <c r="F75" s="79" t="e">
        <f>IF(DI_전체데이터!$B75="Finance",DI_전체데이터!$Z75,NA())</f>
        <v>#N/A</v>
      </c>
      <c r="G75" s="79" t="e">
        <f>IF(DI_전체데이터!$B75="Industrials",DI_전체데이터!$AN75,NA())</f>
        <v>#N/A</v>
      </c>
      <c r="H75" s="79" t="e">
        <f>IF(DI_전체데이터!$B75="Industrials",DI_전체데이터!$Z75,NA())</f>
        <v>#N/A</v>
      </c>
      <c r="I75" s="79">
        <f>IF(DI_전체데이터!$B75="Energy &amp; Materials",DI_전체데이터!$AN75,NA())</f>
        <v>0.98281101149292449</v>
      </c>
      <c r="J75" s="79">
        <f>IF(DI_전체데이터!$B75="Energy &amp; Materials",DI_전체데이터!$Z75,NA())</f>
        <v>3.307692307692307</v>
      </c>
      <c r="K75" s="79" t="e">
        <f>IF(DI_전체데이터!$B75="Healthcare &amp; Bio",DI_전체데이터!$AN75,NA())</f>
        <v>#N/A</v>
      </c>
      <c r="L75" s="79" t="e">
        <f>IF(DI_전체데이터!$B75="Healthcare &amp; Bio",DI_전체데이터!$Z75,NA())</f>
        <v>#N/A</v>
      </c>
    </row>
    <row r="76" spans="1:12" x14ac:dyDescent="0.3">
      <c r="A76" s="79" t="e">
        <f>IF(DI_전체데이터!$B76="Technology",DI_전체데이터!$AN76,NA())</f>
        <v>#N/A</v>
      </c>
      <c r="B76" s="79" t="e">
        <f>IF(DI_전체데이터!$B76="Technology",DI_전체데이터!$Z76,NA())</f>
        <v>#N/A</v>
      </c>
      <c r="C76" s="79" t="e">
        <f>IF(DI_전체데이터!$B76="Consumer &amp; Retail",DI_전체데이터!$AN76,NA())</f>
        <v>#N/A</v>
      </c>
      <c r="D76" s="79" t="e">
        <f>IF(DI_전체데이터!$B76="Consumer &amp; Retail",DI_전체데이터!$Z76,NA())</f>
        <v>#N/A</v>
      </c>
      <c r="E76" s="79" t="e">
        <f>IF(DI_전체데이터!$B76="Finance",DI_전체데이터!$AN76,NA())</f>
        <v>#N/A</v>
      </c>
      <c r="F76" s="79" t="e">
        <f>IF(DI_전체데이터!$B76="Finance",DI_전체데이터!$Z76,NA())</f>
        <v>#N/A</v>
      </c>
      <c r="G76" s="79" t="e">
        <f>IF(DI_전체데이터!$B76="Industrials",DI_전체데이터!$AN76,NA())</f>
        <v>#N/A</v>
      </c>
      <c r="H76" s="79" t="e">
        <f>IF(DI_전체데이터!$B76="Industrials",DI_전체데이터!$Z76,NA())</f>
        <v>#N/A</v>
      </c>
      <c r="I76" s="79">
        <f>IF(DI_전체데이터!$B76="Energy &amp; Materials",DI_전체데이터!$AN76,NA())</f>
        <v>2.2535180495140601</v>
      </c>
      <c r="J76" s="79">
        <f>IF(DI_전체데이터!$B76="Energy &amp; Materials",DI_전체데이터!$Z76,NA())</f>
        <v>3.9</v>
      </c>
      <c r="K76" s="79" t="e">
        <f>IF(DI_전체데이터!$B76="Healthcare &amp; Bio",DI_전체데이터!$AN76,NA())</f>
        <v>#N/A</v>
      </c>
      <c r="L76" s="79" t="e">
        <f>IF(DI_전체데이터!$B76="Healthcare &amp; Bio",DI_전체데이터!$Z76,NA())</f>
        <v>#N/A</v>
      </c>
    </row>
    <row r="77" spans="1:12" x14ac:dyDescent="0.3">
      <c r="A77" s="79" t="e">
        <f>IF(DI_전체데이터!$B77="Technology",DI_전체데이터!$AN77,NA())</f>
        <v>#N/A</v>
      </c>
      <c r="B77" s="79" t="e">
        <f>IF(DI_전체데이터!$B77="Technology",DI_전체데이터!$Z77,NA())</f>
        <v>#N/A</v>
      </c>
      <c r="C77" s="79" t="e">
        <f>IF(DI_전체데이터!$B77="Consumer &amp; Retail",DI_전체데이터!$AN77,NA())</f>
        <v>#N/A</v>
      </c>
      <c r="D77" s="79" t="e">
        <f>IF(DI_전체데이터!$B77="Consumer &amp; Retail",DI_전체데이터!$Z77,NA())</f>
        <v>#N/A</v>
      </c>
      <c r="E77" s="79" t="e">
        <f>IF(DI_전체데이터!$B77="Finance",DI_전체데이터!$AN77,NA())</f>
        <v>#N/A</v>
      </c>
      <c r="F77" s="79" t="e">
        <f>IF(DI_전체데이터!$B77="Finance",DI_전체데이터!$Z77,NA())</f>
        <v>#N/A</v>
      </c>
      <c r="G77" s="79" t="e">
        <f>IF(DI_전체데이터!$B77="Industrials",DI_전체데이터!$AN77,NA())</f>
        <v>#N/A</v>
      </c>
      <c r="H77" s="79" t="e">
        <f>IF(DI_전체데이터!$B77="Industrials",DI_전체데이터!$Z77,NA())</f>
        <v>#N/A</v>
      </c>
      <c r="I77" s="79">
        <f>IF(DI_전체데이터!$B77="Energy &amp; Materials",DI_전체데이터!$AN77,NA())</f>
        <v>1.9913086607160491</v>
      </c>
      <c r="J77" s="79">
        <f>IF(DI_전체데이터!$B77="Energy &amp; Materials",DI_전체데이터!$Z77,NA())</f>
        <v>3.7777777777777781</v>
      </c>
      <c r="K77" s="79" t="e">
        <f>IF(DI_전체데이터!$B77="Healthcare &amp; Bio",DI_전체데이터!$AN77,NA())</f>
        <v>#N/A</v>
      </c>
      <c r="L77" s="79" t="e">
        <f>IF(DI_전체데이터!$B77="Healthcare &amp; Bio",DI_전체데이터!$Z77,NA())</f>
        <v>#N/A</v>
      </c>
    </row>
    <row r="78" spans="1:12" x14ac:dyDescent="0.3">
      <c r="A78" s="79" t="e">
        <f>IF(DI_전체데이터!$B78="Technology",DI_전체데이터!$AN78,NA())</f>
        <v>#N/A</v>
      </c>
      <c r="B78" s="79" t="e">
        <f>IF(DI_전체데이터!$B78="Technology",DI_전체데이터!$Z78,NA())</f>
        <v>#N/A</v>
      </c>
      <c r="C78" s="79" t="e">
        <f>IF(DI_전체데이터!$B78="Consumer &amp; Retail",DI_전체데이터!$AN78,NA())</f>
        <v>#N/A</v>
      </c>
      <c r="D78" s="79" t="e">
        <f>IF(DI_전체데이터!$B78="Consumer &amp; Retail",DI_전체데이터!$Z78,NA())</f>
        <v>#N/A</v>
      </c>
      <c r="E78" s="79" t="e">
        <f>IF(DI_전체데이터!$B78="Finance",DI_전체데이터!$AN78,NA())</f>
        <v>#N/A</v>
      </c>
      <c r="F78" s="79" t="e">
        <f>IF(DI_전체데이터!$B78="Finance",DI_전체데이터!$Z78,NA())</f>
        <v>#N/A</v>
      </c>
      <c r="G78" s="79" t="e">
        <f>IF(DI_전체데이터!$B78="Industrials",DI_전체데이터!$AN78,NA())</f>
        <v>#N/A</v>
      </c>
      <c r="H78" s="79" t="e">
        <f>IF(DI_전체데이터!$B78="Industrials",DI_전체데이터!$Z78,NA())</f>
        <v>#N/A</v>
      </c>
      <c r="I78" s="79">
        <f>IF(DI_전체데이터!$B78="Energy &amp; Materials",DI_전체데이터!$AN78,NA())</f>
        <v>0.78908379508089543</v>
      </c>
      <c r="J78" s="79">
        <f>IF(DI_전체데이터!$B78="Energy &amp; Materials",DI_전체데이터!$Z78,NA())</f>
        <v>3.2173913043478262</v>
      </c>
      <c r="K78" s="79" t="e">
        <f>IF(DI_전체데이터!$B78="Healthcare &amp; Bio",DI_전체데이터!$AN78,NA())</f>
        <v>#N/A</v>
      </c>
      <c r="L78" s="79" t="e">
        <f>IF(DI_전체데이터!$B78="Healthcare &amp; Bio",DI_전체데이터!$Z78,NA())</f>
        <v>#N/A</v>
      </c>
    </row>
    <row r="79" spans="1:12" x14ac:dyDescent="0.3">
      <c r="A79" s="79" t="e">
        <f>IF(DI_전체데이터!$B79="Technology",DI_전체데이터!$AN79,NA())</f>
        <v>#N/A</v>
      </c>
      <c r="B79" s="79" t="e">
        <f>IF(DI_전체데이터!$B79="Technology",DI_전체데이터!$Z79,NA())</f>
        <v>#N/A</v>
      </c>
      <c r="C79" s="79" t="e">
        <f>IF(DI_전체데이터!$B79="Consumer &amp; Retail",DI_전체데이터!$AN79,NA())</f>
        <v>#N/A</v>
      </c>
      <c r="D79" s="79" t="e">
        <f>IF(DI_전체데이터!$B79="Consumer &amp; Retail",DI_전체데이터!$Z79,NA())</f>
        <v>#N/A</v>
      </c>
      <c r="E79" s="79" t="e">
        <f>IF(DI_전체데이터!$B79="Finance",DI_전체데이터!$AN79,NA())</f>
        <v>#N/A</v>
      </c>
      <c r="F79" s="79" t="e">
        <f>IF(DI_전체데이터!$B79="Finance",DI_전체데이터!$Z79,NA())</f>
        <v>#N/A</v>
      </c>
      <c r="G79" s="79" t="e">
        <f>IF(DI_전체데이터!$B79="Industrials",DI_전체데이터!$AN79,NA())</f>
        <v>#N/A</v>
      </c>
      <c r="H79" s="79" t="e">
        <f>IF(DI_전체데이터!$B79="Industrials",DI_전체데이터!$Z79,NA())</f>
        <v>#N/A</v>
      </c>
      <c r="I79" s="79">
        <f>IF(DI_전체데이터!$B79="Energy &amp; Materials",DI_전체데이터!$AN79,NA())</f>
        <v>7.310664920467308E-2</v>
      </c>
      <c r="J79" s="79">
        <f>IF(DI_전체데이터!$B79="Energy &amp; Materials",DI_전체데이터!$Z79,NA())</f>
        <v>3.047619047619047</v>
      </c>
      <c r="K79" s="79" t="e">
        <f>IF(DI_전체데이터!$B79="Healthcare &amp; Bio",DI_전체데이터!$AN79,NA())</f>
        <v>#N/A</v>
      </c>
      <c r="L79" s="79" t="e">
        <f>IF(DI_전체데이터!$B79="Healthcare &amp; Bio",DI_전체데이터!$Z79,NA())</f>
        <v>#N/A</v>
      </c>
    </row>
    <row r="80" spans="1:12" x14ac:dyDescent="0.3">
      <c r="A80" s="79" t="e">
        <f>IF(DI_전체데이터!$B80="Technology",DI_전체데이터!$AN80,NA())</f>
        <v>#N/A</v>
      </c>
      <c r="B80" s="79" t="e">
        <f>IF(DI_전체데이터!$B80="Technology",DI_전체데이터!$Z80,NA())</f>
        <v>#N/A</v>
      </c>
      <c r="C80" s="79" t="e">
        <f>IF(DI_전체데이터!$B80="Consumer &amp; Retail",DI_전체데이터!$AN80,NA())</f>
        <v>#N/A</v>
      </c>
      <c r="D80" s="79" t="e">
        <f>IF(DI_전체데이터!$B80="Consumer &amp; Retail",DI_전체데이터!$Z80,NA())</f>
        <v>#N/A</v>
      </c>
      <c r="E80" s="79" t="e">
        <f>IF(DI_전체데이터!$B80="Finance",DI_전체데이터!$AN80,NA())</f>
        <v>#N/A</v>
      </c>
      <c r="F80" s="79" t="e">
        <f>IF(DI_전체데이터!$B80="Finance",DI_전체데이터!$Z80,NA())</f>
        <v>#N/A</v>
      </c>
      <c r="G80" s="79" t="e">
        <f>IF(DI_전체데이터!$B80="Industrials",DI_전체데이터!$AN80,NA())</f>
        <v>#N/A</v>
      </c>
      <c r="H80" s="79" t="e">
        <f>IF(DI_전체데이터!$B80="Industrials",DI_전체데이터!$Z80,NA())</f>
        <v>#N/A</v>
      </c>
      <c r="I80" s="79">
        <f>IF(DI_전체데이터!$B80="Energy &amp; Materials",DI_전체데이터!$AN80,NA())</f>
        <v>0.96110847540373656</v>
      </c>
      <c r="J80" s="79">
        <f>IF(DI_전체데이터!$B80="Energy &amp; Materials",DI_전체데이터!$Z80,NA())</f>
        <v>3.4615384615384621</v>
      </c>
      <c r="K80" s="79" t="e">
        <f>IF(DI_전체데이터!$B80="Healthcare &amp; Bio",DI_전체데이터!$AN80,NA())</f>
        <v>#N/A</v>
      </c>
      <c r="L80" s="79" t="e">
        <f>IF(DI_전체데이터!$B80="Healthcare &amp; Bio",DI_전체데이터!$Z80,NA())</f>
        <v>#N/A</v>
      </c>
    </row>
    <row r="81" spans="1:12" x14ac:dyDescent="0.3">
      <c r="A81" s="79" t="e">
        <f>IF(DI_전체데이터!$B81="Technology",DI_전체데이터!$AN81,NA())</f>
        <v>#N/A</v>
      </c>
      <c r="B81" s="79" t="e">
        <f>IF(DI_전체데이터!$B81="Technology",DI_전체데이터!$Z81,NA())</f>
        <v>#N/A</v>
      </c>
      <c r="C81" s="79" t="e">
        <f>IF(DI_전체데이터!$B81="Consumer &amp; Retail",DI_전체데이터!$AN81,NA())</f>
        <v>#N/A</v>
      </c>
      <c r="D81" s="79" t="e">
        <f>IF(DI_전체데이터!$B81="Consumer &amp; Retail",DI_전체데이터!$Z81,NA())</f>
        <v>#N/A</v>
      </c>
      <c r="E81" s="79" t="e">
        <f>IF(DI_전체데이터!$B81="Finance",DI_전체데이터!$AN81,NA())</f>
        <v>#N/A</v>
      </c>
      <c r="F81" s="79" t="e">
        <f>IF(DI_전체데이터!$B81="Finance",DI_전체데이터!$Z81,NA())</f>
        <v>#N/A</v>
      </c>
      <c r="G81" s="79" t="e">
        <f>IF(DI_전체데이터!$B81="Industrials",DI_전체데이터!$AN81,NA())</f>
        <v>#N/A</v>
      </c>
      <c r="H81" s="79" t="e">
        <f>IF(DI_전체데이터!$B81="Industrials",DI_전체데이터!$Z81,NA())</f>
        <v>#N/A</v>
      </c>
      <c r="I81" s="79">
        <f>IF(DI_전체데이터!$B81="Energy &amp; Materials",DI_전체데이터!$AN81,NA())</f>
        <v>-0.74416936782808896</v>
      </c>
      <c r="J81" s="79">
        <f>IF(DI_전체데이터!$B81="Energy &amp; Materials",DI_전체데이터!$Z81,NA())</f>
        <v>2.666666666666667</v>
      </c>
      <c r="K81" s="79" t="e">
        <f>IF(DI_전체데이터!$B81="Healthcare &amp; Bio",DI_전체데이터!$AN81,NA())</f>
        <v>#N/A</v>
      </c>
      <c r="L81" s="79" t="e">
        <f>IF(DI_전체데이터!$B81="Healthcare &amp; Bio",DI_전체데이터!$Z81,NA())</f>
        <v>#N/A</v>
      </c>
    </row>
    <row r="82" spans="1:12" x14ac:dyDescent="0.3">
      <c r="A82" s="79" t="e">
        <f>IF(DI_전체데이터!$B82="Technology",DI_전체데이터!$AN82,NA())</f>
        <v>#N/A</v>
      </c>
      <c r="B82" s="79" t="e">
        <f>IF(DI_전체데이터!$B82="Technology",DI_전체데이터!$Z82,NA())</f>
        <v>#N/A</v>
      </c>
      <c r="C82" s="79" t="e">
        <f>IF(DI_전체데이터!$B82="Consumer &amp; Retail",DI_전체데이터!$AN82,NA())</f>
        <v>#N/A</v>
      </c>
      <c r="D82" s="79" t="e">
        <f>IF(DI_전체데이터!$B82="Consumer &amp; Retail",DI_전체데이터!$Z82,NA())</f>
        <v>#N/A</v>
      </c>
      <c r="E82" s="79" t="e">
        <f>IF(DI_전체데이터!$B82="Finance",DI_전체데이터!$AN82,NA())</f>
        <v>#N/A</v>
      </c>
      <c r="F82" s="79" t="e">
        <f>IF(DI_전체데이터!$B82="Finance",DI_전체데이터!$Z82,NA())</f>
        <v>#N/A</v>
      </c>
      <c r="G82" s="79" t="e">
        <f>IF(DI_전체데이터!$B82="Industrials",DI_전체데이터!$AN82,NA())</f>
        <v>#N/A</v>
      </c>
      <c r="H82" s="79" t="e">
        <f>IF(DI_전체데이터!$B82="Industrials",DI_전체데이터!$Z82,NA())</f>
        <v>#N/A</v>
      </c>
      <c r="I82" s="79">
        <f>IF(DI_전체데이터!$B82="Energy &amp; Materials",DI_전체데이터!$AN82,NA())</f>
        <v>1.0436219194310818</v>
      </c>
      <c r="J82" s="79">
        <f>IF(DI_전체데이터!$B82="Energy &amp; Materials",DI_전체데이터!$Z82,NA())</f>
        <v>3.5</v>
      </c>
      <c r="K82" s="79" t="e">
        <f>IF(DI_전체데이터!$B82="Healthcare &amp; Bio",DI_전체데이터!$AN82,NA())</f>
        <v>#N/A</v>
      </c>
      <c r="L82" s="79" t="e">
        <f>IF(DI_전체데이터!$B82="Healthcare &amp; Bio",DI_전체데이터!$Z82,NA())</f>
        <v>#N/A</v>
      </c>
    </row>
    <row r="83" spans="1:12" x14ac:dyDescent="0.3">
      <c r="A83" s="79" t="e">
        <f>IF(DI_전체데이터!$B83="Technology",DI_전체데이터!$AN83,NA())</f>
        <v>#N/A</v>
      </c>
      <c r="B83" s="79" t="e">
        <f>IF(DI_전체데이터!$B83="Technology",DI_전체데이터!$Z83,NA())</f>
        <v>#N/A</v>
      </c>
      <c r="C83" s="79" t="e">
        <f>IF(DI_전체데이터!$B83="Consumer &amp; Retail",DI_전체데이터!$AN83,NA())</f>
        <v>#N/A</v>
      </c>
      <c r="D83" s="79" t="e">
        <f>IF(DI_전체데이터!$B83="Consumer &amp; Retail",DI_전체데이터!$Z83,NA())</f>
        <v>#N/A</v>
      </c>
      <c r="E83" s="79" t="e">
        <f>IF(DI_전체데이터!$B83="Finance",DI_전체데이터!$AN83,NA())</f>
        <v>#N/A</v>
      </c>
      <c r="F83" s="79" t="e">
        <f>IF(DI_전체데이터!$B83="Finance",DI_전체데이터!$Z83,NA())</f>
        <v>#N/A</v>
      </c>
      <c r="G83" s="79" t="e">
        <f>IF(DI_전체데이터!$B83="Industrials",DI_전체데이터!$AN83,NA())</f>
        <v>#N/A</v>
      </c>
      <c r="H83" s="79" t="e">
        <f>IF(DI_전체데이터!$B83="Industrials",DI_전체데이터!$Z83,NA())</f>
        <v>#N/A</v>
      </c>
      <c r="I83" s="79">
        <f>IF(DI_전체데이터!$B83="Energy &amp; Materials",DI_전체데이터!$AN83,NA())</f>
        <v>-2.5337487547835575</v>
      </c>
      <c r="J83" s="79">
        <f>IF(DI_전체데이터!$B83="Energy &amp; Materials",DI_전체데이터!$Z83,NA())</f>
        <v>2.333333333333333</v>
      </c>
      <c r="K83" s="79" t="e">
        <f>IF(DI_전체데이터!$B83="Healthcare &amp; Bio",DI_전체데이터!$AN83,NA())</f>
        <v>#N/A</v>
      </c>
      <c r="L83" s="79" t="e">
        <f>IF(DI_전체데이터!$B83="Healthcare &amp; Bio",DI_전체데이터!$Z83,NA())</f>
        <v>#N/A</v>
      </c>
    </row>
    <row r="84" spans="1:12" x14ac:dyDescent="0.3">
      <c r="A84" s="79" t="e">
        <f>IF(DI_전체데이터!$B84="Technology",DI_전체데이터!$AN84,NA())</f>
        <v>#N/A</v>
      </c>
      <c r="B84" s="79" t="e">
        <f>IF(DI_전체데이터!$B84="Technology",DI_전체데이터!$Z84,NA())</f>
        <v>#N/A</v>
      </c>
      <c r="C84" s="79" t="e">
        <f>IF(DI_전체데이터!$B84="Consumer &amp; Retail",DI_전체데이터!$AN84,NA())</f>
        <v>#N/A</v>
      </c>
      <c r="D84" s="79" t="e">
        <f>IF(DI_전체데이터!$B84="Consumer &amp; Retail",DI_전체데이터!$Z84,NA())</f>
        <v>#N/A</v>
      </c>
      <c r="E84" s="79" t="e">
        <f>IF(DI_전체데이터!$B84="Finance",DI_전체데이터!$AN84,NA())</f>
        <v>#N/A</v>
      </c>
      <c r="F84" s="79" t="e">
        <f>IF(DI_전체데이터!$B84="Finance",DI_전체데이터!$Z84,NA())</f>
        <v>#N/A</v>
      </c>
      <c r="G84" s="79" t="e">
        <f>IF(DI_전체데이터!$B84="Industrials",DI_전체데이터!$AN84,NA())</f>
        <v>#N/A</v>
      </c>
      <c r="H84" s="79" t="e">
        <f>IF(DI_전체데이터!$B84="Industrials",DI_전체데이터!$Z84,NA())</f>
        <v>#N/A</v>
      </c>
      <c r="I84" s="79">
        <f>IF(DI_전체데이터!$B84="Energy &amp; Materials",DI_전체데이터!$AN84,NA())</f>
        <v>-1.10351572497622</v>
      </c>
      <c r="J84" s="79">
        <f>IF(DI_전체데이터!$B84="Energy &amp; Materials",DI_전체데이터!$Z84,NA())</f>
        <v>3</v>
      </c>
      <c r="K84" s="79" t="e">
        <f>IF(DI_전체데이터!$B84="Healthcare &amp; Bio",DI_전체데이터!$AN84,NA())</f>
        <v>#N/A</v>
      </c>
      <c r="L84" s="79" t="e">
        <f>IF(DI_전체데이터!$B84="Healthcare &amp; Bio",DI_전체데이터!$Z84,NA())</f>
        <v>#N/A</v>
      </c>
    </row>
    <row r="85" spans="1:12" x14ac:dyDescent="0.3">
      <c r="A85" s="79" t="e">
        <f>IF(DI_전체데이터!$B85="Technology",DI_전체데이터!$AN85,NA())</f>
        <v>#N/A</v>
      </c>
      <c r="B85" s="79" t="e">
        <f>IF(DI_전체데이터!$B85="Technology",DI_전체데이터!$Z85,NA())</f>
        <v>#N/A</v>
      </c>
      <c r="C85" s="79" t="e">
        <f>IF(DI_전체데이터!$B85="Consumer &amp; Retail",DI_전체데이터!$AN85,NA())</f>
        <v>#N/A</v>
      </c>
      <c r="D85" s="79" t="e">
        <f>IF(DI_전체데이터!$B85="Consumer &amp; Retail",DI_전체데이터!$Z85,NA())</f>
        <v>#N/A</v>
      </c>
      <c r="E85" s="79" t="e">
        <f>IF(DI_전체데이터!$B85="Finance",DI_전체데이터!$AN85,NA())</f>
        <v>#N/A</v>
      </c>
      <c r="F85" s="79" t="e">
        <f>IF(DI_전체데이터!$B85="Finance",DI_전체데이터!$Z85,NA())</f>
        <v>#N/A</v>
      </c>
      <c r="G85" s="79" t="e">
        <f>IF(DI_전체데이터!$B85="Industrials",DI_전체데이터!$AN85,NA())</f>
        <v>#N/A</v>
      </c>
      <c r="H85" s="79" t="e">
        <f>IF(DI_전체데이터!$B85="Industrials",DI_전체데이터!$Z85,NA())</f>
        <v>#N/A</v>
      </c>
      <c r="I85" s="79">
        <f>IF(DI_전체데이터!$B85="Energy &amp; Materials",DI_전체데이터!$AN85,NA())</f>
        <v>-1.2822948537021364</v>
      </c>
      <c r="J85" s="79">
        <f>IF(DI_전체데이터!$B85="Energy &amp; Materials",DI_전체데이터!$Z85,NA())</f>
        <v>2.916666666666667</v>
      </c>
      <c r="K85" s="79" t="e">
        <f>IF(DI_전체데이터!$B85="Healthcare &amp; Bio",DI_전체데이터!$AN85,NA())</f>
        <v>#N/A</v>
      </c>
      <c r="L85" s="79" t="e">
        <f>IF(DI_전체데이터!$B85="Healthcare &amp; Bio",DI_전체데이터!$Z85,NA())</f>
        <v>#N/A</v>
      </c>
    </row>
    <row r="86" spans="1:12" x14ac:dyDescent="0.3">
      <c r="A86" s="79" t="e">
        <f>IF(DI_전체데이터!$B86="Technology",DI_전체데이터!$AN86,NA())</f>
        <v>#N/A</v>
      </c>
      <c r="B86" s="79" t="e">
        <f>IF(DI_전체데이터!$B86="Technology",DI_전체데이터!$Z86,NA())</f>
        <v>#N/A</v>
      </c>
      <c r="C86" s="79" t="e">
        <f>IF(DI_전체데이터!$B86="Consumer &amp; Retail",DI_전체데이터!$AN86,NA())</f>
        <v>#N/A</v>
      </c>
      <c r="D86" s="79" t="e">
        <f>IF(DI_전체데이터!$B86="Consumer &amp; Retail",DI_전체데이터!$Z86,NA())</f>
        <v>#N/A</v>
      </c>
      <c r="E86" s="79" t="e">
        <f>IF(DI_전체데이터!$B86="Finance",DI_전체데이터!$AN86,NA())</f>
        <v>#N/A</v>
      </c>
      <c r="F86" s="79" t="e">
        <f>IF(DI_전체데이터!$B86="Finance",DI_전체데이터!$Z86,NA())</f>
        <v>#N/A</v>
      </c>
      <c r="G86" s="79" t="e">
        <f>IF(DI_전체데이터!$B86="Industrials",DI_전체데이터!$AN86,NA())</f>
        <v>#N/A</v>
      </c>
      <c r="H86" s="79" t="e">
        <f>IF(DI_전체데이터!$B86="Industrials",DI_전체데이터!$Z86,NA())</f>
        <v>#N/A</v>
      </c>
      <c r="I86" s="79">
        <f>IF(DI_전체데이터!$B86="Energy &amp; Materials",DI_전체데이터!$AN86,NA())</f>
        <v>-7.5395643591092369</v>
      </c>
      <c r="J86" s="79">
        <f>IF(DI_전체데이터!$B86="Energy &amp; Materials",DI_전체데이터!$Z86,NA())</f>
        <v>0</v>
      </c>
      <c r="K86" s="79" t="e">
        <f>IF(DI_전체데이터!$B86="Healthcare &amp; Bio",DI_전체데이터!$AN86,NA())</f>
        <v>#N/A</v>
      </c>
      <c r="L86" s="79" t="e">
        <f>IF(DI_전체데이터!$B86="Healthcare &amp; Bio",DI_전체데이터!$Z86,NA())</f>
        <v>#N/A</v>
      </c>
    </row>
    <row r="87" spans="1:12" x14ac:dyDescent="0.3">
      <c r="A87" s="79" t="e">
        <f>IF(DI_전체데이터!$B87="Technology",DI_전체데이터!$AN87,NA())</f>
        <v>#N/A</v>
      </c>
      <c r="B87" s="79" t="e">
        <f>IF(DI_전체데이터!$B87="Technology",DI_전체데이터!$Z87,NA())</f>
        <v>#N/A</v>
      </c>
      <c r="C87" s="79" t="e">
        <f>IF(DI_전체데이터!$B87="Consumer &amp; Retail",DI_전체데이터!$AN87,NA())</f>
        <v>#N/A</v>
      </c>
      <c r="D87" s="79" t="e">
        <f>IF(DI_전체데이터!$B87="Consumer &amp; Retail",DI_전체데이터!$Z87,NA())</f>
        <v>#N/A</v>
      </c>
      <c r="E87" s="79" t="e">
        <f>IF(DI_전체데이터!$B87="Finance",DI_전체데이터!$AN87,NA())</f>
        <v>#N/A</v>
      </c>
      <c r="F87" s="79" t="e">
        <f>IF(DI_전체데이터!$B87="Finance",DI_전체데이터!$Z87,NA())</f>
        <v>#N/A</v>
      </c>
      <c r="G87" s="79" t="e">
        <f>IF(DI_전체데이터!$B87="Industrials",DI_전체데이터!$AN87,NA())</f>
        <v>#N/A</v>
      </c>
      <c r="H87" s="79" t="e">
        <f>IF(DI_전체데이터!$B87="Industrials",DI_전체데이터!$Z87,NA())</f>
        <v>#N/A</v>
      </c>
      <c r="I87" s="79">
        <f>IF(DI_전체데이터!$B87="Energy &amp; Materials",DI_전체데이터!$AN87,NA())</f>
        <v>0.87003242262431779</v>
      </c>
      <c r="J87" s="79">
        <f>IF(DI_전체데이터!$B87="Energy &amp; Materials",DI_전체데이터!$Z87,NA())</f>
        <v>3.2222222222222219</v>
      </c>
      <c r="K87" s="79" t="e">
        <f>IF(DI_전체데이터!$B87="Healthcare &amp; Bio",DI_전체데이터!$AN87,NA())</f>
        <v>#N/A</v>
      </c>
      <c r="L87" s="79" t="e">
        <f>IF(DI_전체데이터!$B87="Healthcare &amp; Bio",DI_전체데이터!$Z87,NA())</f>
        <v>#N/A</v>
      </c>
    </row>
    <row r="88" spans="1:12" x14ac:dyDescent="0.3">
      <c r="A88" s="79" t="e">
        <f>IF(DI_전체데이터!$B88="Technology",DI_전체데이터!$AN88,NA())</f>
        <v>#N/A</v>
      </c>
      <c r="B88" s="79" t="e">
        <f>IF(DI_전체데이터!$B88="Technology",DI_전체데이터!$Z88,NA())</f>
        <v>#N/A</v>
      </c>
      <c r="C88" s="79" t="e">
        <f>IF(DI_전체데이터!$B88="Consumer &amp; Retail",DI_전체데이터!$AN88,NA())</f>
        <v>#N/A</v>
      </c>
      <c r="D88" s="79" t="e">
        <f>IF(DI_전체데이터!$B88="Consumer &amp; Retail",DI_전체데이터!$Z88,NA())</f>
        <v>#N/A</v>
      </c>
      <c r="E88" s="79" t="e">
        <f>IF(DI_전체데이터!$B88="Finance",DI_전체데이터!$AN88,NA())</f>
        <v>#N/A</v>
      </c>
      <c r="F88" s="79" t="e">
        <f>IF(DI_전체데이터!$B88="Finance",DI_전체데이터!$Z88,NA())</f>
        <v>#N/A</v>
      </c>
      <c r="G88" s="79" t="e">
        <f>IF(DI_전체데이터!$B88="Industrials",DI_전체데이터!$AN88,NA())</f>
        <v>#N/A</v>
      </c>
      <c r="H88" s="79" t="e">
        <f>IF(DI_전체데이터!$B88="Industrials",DI_전체데이터!$Z88,NA())</f>
        <v>#N/A</v>
      </c>
      <c r="I88" s="79">
        <f>IF(DI_전체데이터!$B88="Energy &amp; Materials",DI_전체데이터!$AN88,NA())</f>
        <v>1.0395721266274633</v>
      </c>
      <c r="J88" s="79">
        <f>IF(DI_전체데이터!$B88="Energy &amp; Materials",DI_전체데이터!$Z88,NA())</f>
        <v>3.3181818181818179</v>
      </c>
      <c r="K88" s="79" t="e">
        <f>IF(DI_전체데이터!$B88="Healthcare &amp; Bio",DI_전체데이터!$AN88,NA())</f>
        <v>#N/A</v>
      </c>
      <c r="L88" s="79" t="e">
        <f>IF(DI_전체데이터!$B88="Healthcare &amp; Bio",DI_전체데이터!$Z88,NA())</f>
        <v>#N/A</v>
      </c>
    </row>
    <row r="89" spans="1:12" x14ac:dyDescent="0.3">
      <c r="A89" s="79" t="e">
        <f>IF(DI_전체데이터!$B89="Technology",DI_전체데이터!$AN89,NA())</f>
        <v>#N/A</v>
      </c>
      <c r="B89" s="79" t="e">
        <f>IF(DI_전체데이터!$B89="Technology",DI_전체데이터!$Z89,NA())</f>
        <v>#N/A</v>
      </c>
      <c r="C89" s="79" t="e">
        <f>IF(DI_전체데이터!$B89="Consumer &amp; Retail",DI_전체데이터!$AN89,NA())</f>
        <v>#N/A</v>
      </c>
      <c r="D89" s="79" t="e">
        <f>IF(DI_전체데이터!$B89="Consumer &amp; Retail",DI_전체데이터!$Z89,NA())</f>
        <v>#N/A</v>
      </c>
      <c r="E89" s="79" t="e">
        <f>IF(DI_전체데이터!$B89="Finance",DI_전체데이터!$AN89,NA())</f>
        <v>#N/A</v>
      </c>
      <c r="F89" s="79" t="e">
        <f>IF(DI_전체데이터!$B89="Finance",DI_전체데이터!$Z89,NA())</f>
        <v>#N/A</v>
      </c>
      <c r="G89" s="79" t="e">
        <f>IF(DI_전체데이터!$B89="Industrials",DI_전체데이터!$AN89,NA())</f>
        <v>#N/A</v>
      </c>
      <c r="H89" s="79" t="e">
        <f>IF(DI_전체데이터!$B89="Industrials",DI_전체데이터!$Z89,NA())</f>
        <v>#N/A</v>
      </c>
      <c r="I89" s="79">
        <f>IF(DI_전체데이터!$B89="Energy &amp; Materials",DI_전체데이터!$AN89,NA())</f>
        <v>0.18295046429578177</v>
      </c>
      <c r="J89" s="79">
        <f>IF(DI_전체데이터!$B89="Energy &amp; Materials",DI_전체데이터!$Z89,NA())</f>
        <v>2.833333333333333</v>
      </c>
      <c r="K89" s="79" t="e">
        <f>IF(DI_전체데이터!$B89="Healthcare &amp; Bio",DI_전체데이터!$AN89,NA())</f>
        <v>#N/A</v>
      </c>
      <c r="L89" s="79" t="e">
        <f>IF(DI_전체데이터!$B89="Healthcare &amp; Bio",DI_전체데이터!$Z89,NA())</f>
        <v>#N/A</v>
      </c>
    </row>
    <row r="90" spans="1:12" x14ac:dyDescent="0.3">
      <c r="A90" s="79" t="e">
        <f>IF(DI_전체데이터!$B90="Technology",DI_전체데이터!$AN90,NA())</f>
        <v>#N/A</v>
      </c>
      <c r="B90" s="79" t="e">
        <f>IF(DI_전체데이터!$B90="Technology",DI_전체데이터!$Z90,NA())</f>
        <v>#N/A</v>
      </c>
      <c r="C90" s="79" t="e">
        <f>IF(DI_전체데이터!$B90="Consumer &amp; Retail",DI_전체데이터!$AN90,NA())</f>
        <v>#N/A</v>
      </c>
      <c r="D90" s="79" t="e">
        <f>IF(DI_전체데이터!$B90="Consumer &amp; Retail",DI_전체데이터!$Z90,NA())</f>
        <v>#N/A</v>
      </c>
      <c r="E90" s="79" t="e">
        <f>IF(DI_전체데이터!$B90="Finance",DI_전체데이터!$AN90,NA())</f>
        <v>#N/A</v>
      </c>
      <c r="F90" s="79" t="e">
        <f>IF(DI_전체데이터!$B90="Finance",DI_전체데이터!$Z90,NA())</f>
        <v>#N/A</v>
      </c>
      <c r="G90" s="79" t="e">
        <f>IF(DI_전체데이터!$B90="Industrials",DI_전체데이터!$AN90,NA())</f>
        <v>#N/A</v>
      </c>
      <c r="H90" s="79" t="e">
        <f>IF(DI_전체데이터!$B90="Industrials",DI_전체데이터!$Z90,NA())</f>
        <v>#N/A</v>
      </c>
      <c r="I90" s="79">
        <f>IF(DI_전체데이터!$B90="Energy &amp; Materials",DI_전체데이터!$AN90,NA())</f>
        <v>0.95926384578386892</v>
      </c>
      <c r="J90" s="79">
        <f>IF(DI_전체데이터!$B90="Energy &amp; Materials",DI_전체데이터!$Z90,NA())</f>
        <v>3.2727272727272729</v>
      </c>
      <c r="K90" s="79" t="e">
        <f>IF(DI_전체데이터!$B90="Healthcare &amp; Bio",DI_전체데이터!$AN90,NA())</f>
        <v>#N/A</v>
      </c>
      <c r="L90" s="79" t="e">
        <f>IF(DI_전체데이터!$B90="Healthcare &amp; Bio",DI_전체데이터!$Z90,NA())</f>
        <v>#N/A</v>
      </c>
    </row>
    <row r="91" spans="1:12" x14ac:dyDescent="0.3">
      <c r="A91" s="79" t="e">
        <f>IF(DI_전체데이터!$B91="Technology",DI_전체데이터!$AN91,NA())</f>
        <v>#N/A</v>
      </c>
      <c r="B91" s="79" t="e">
        <f>IF(DI_전체데이터!$B91="Technology",DI_전체데이터!$Z91,NA())</f>
        <v>#N/A</v>
      </c>
      <c r="C91" s="79" t="e">
        <f>IF(DI_전체데이터!$B91="Consumer &amp; Retail",DI_전체데이터!$AN91,NA())</f>
        <v>#N/A</v>
      </c>
      <c r="D91" s="79" t="e">
        <f>IF(DI_전체데이터!$B91="Consumer &amp; Retail",DI_전체데이터!$Z91,NA())</f>
        <v>#N/A</v>
      </c>
      <c r="E91" s="79" t="e">
        <f>IF(DI_전체데이터!$B91="Finance",DI_전체데이터!$AN91,NA())</f>
        <v>#N/A</v>
      </c>
      <c r="F91" s="79" t="e">
        <f>IF(DI_전체데이터!$B91="Finance",DI_전체데이터!$Z91,NA())</f>
        <v>#N/A</v>
      </c>
      <c r="G91" s="79" t="e">
        <f>IF(DI_전체데이터!$B91="Industrials",DI_전체데이터!$AN91,NA())</f>
        <v>#N/A</v>
      </c>
      <c r="H91" s="79" t="e">
        <f>IF(DI_전체데이터!$B91="Industrials",DI_전체데이터!$Z91,NA())</f>
        <v>#N/A</v>
      </c>
      <c r="I91" s="79">
        <f>IF(DI_전체데이터!$B91="Energy &amp; Materials",DI_전체데이터!$AN91,NA())</f>
        <v>-0.58512913698312341</v>
      </c>
      <c r="J91" s="79">
        <f>IF(DI_전체데이터!$B91="Energy &amp; Materials",DI_전체데이터!$Z91,NA())</f>
        <v>3.083333333333333</v>
      </c>
      <c r="K91" s="79" t="e">
        <f>IF(DI_전체데이터!$B91="Healthcare &amp; Bio",DI_전체데이터!$AN91,NA())</f>
        <v>#N/A</v>
      </c>
      <c r="L91" s="79" t="e">
        <f>IF(DI_전체데이터!$B91="Healthcare &amp; Bio",DI_전체데이터!$Z91,NA())</f>
        <v>#N/A</v>
      </c>
    </row>
    <row r="92" spans="1:12" x14ac:dyDescent="0.3">
      <c r="A92" s="79" t="e">
        <f>IF(DI_전체데이터!$B92="Technology",DI_전체데이터!$AN92,NA())</f>
        <v>#N/A</v>
      </c>
      <c r="B92" s="79" t="e">
        <f>IF(DI_전체데이터!$B92="Technology",DI_전체데이터!$Z92,NA())</f>
        <v>#N/A</v>
      </c>
      <c r="C92" s="79" t="e">
        <f>IF(DI_전체데이터!$B92="Consumer &amp; Retail",DI_전체데이터!$AN92,NA())</f>
        <v>#N/A</v>
      </c>
      <c r="D92" s="79" t="e">
        <f>IF(DI_전체데이터!$B92="Consumer &amp; Retail",DI_전체데이터!$Z92,NA())</f>
        <v>#N/A</v>
      </c>
      <c r="E92" s="79" t="e">
        <f>IF(DI_전체데이터!$B92="Finance",DI_전체데이터!$AN92,NA())</f>
        <v>#N/A</v>
      </c>
      <c r="F92" s="79" t="e">
        <f>IF(DI_전체데이터!$B92="Finance",DI_전체데이터!$Z92,NA())</f>
        <v>#N/A</v>
      </c>
      <c r="G92" s="79" t="e">
        <f>IF(DI_전체데이터!$B92="Industrials",DI_전체데이터!$AN92,NA())</f>
        <v>#N/A</v>
      </c>
      <c r="H92" s="79" t="e">
        <f>IF(DI_전체데이터!$B92="Industrials",DI_전체데이터!$Z92,NA())</f>
        <v>#N/A</v>
      </c>
      <c r="I92" s="79">
        <f>IF(DI_전체데이터!$B92="Energy &amp; Materials",DI_전체데이터!$AN92,NA())</f>
        <v>5.9644818985280457E-2</v>
      </c>
      <c r="J92" s="79">
        <f>IF(DI_전체데이터!$B92="Energy &amp; Materials",DI_전체데이터!$Z92,NA())</f>
        <v>3.4482758620689649</v>
      </c>
      <c r="K92" s="79" t="e">
        <f>IF(DI_전체데이터!$B92="Healthcare &amp; Bio",DI_전체데이터!$AN92,NA())</f>
        <v>#N/A</v>
      </c>
      <c r="L92" s="79" t="e">
        <f>IF(DI_전체데이터!$B92="Healthcare &amp; Bio",DI_전체데이터!$Z92,NA())</f>
        <v>#N/A</v>
      </c>
    </row>
    <row r="93" spans="1:12" x14ac:dyDescent="0.3">
      <c r="A93" s="79" t="e">
        <f>IF(DI_전체데이터!$B93="Technology",DI_전체데이터!$AN93,NA())</f>
        <v>#N/A</v>
      </c>
      <c r="B93" s="79" t="e">
        <f>IF(DI_전체데이터!$B93="Technology",DI_전체데이터!$Z93,NA())</f>
        <v>#N/A</v>
      </c>
      <c r="C93" s="79" t="e">
        <f>IF(DI_전체데이터!$B93="Consumer &amp; Retail",DI_전체데이터!$AN93,NA())</f>
        <v>#N/A</v>
      </c>
      <c r="D93" s="79" t="e">
        <f>IF(DI_전체데이터!$B93="Consumer &amp; Retail",DI_전체데이터!$Z93,NA())</f>
        <v>#N/A</v>
      </c>
      <c r="E93" s="79" t="e">
        <f>IF(DI_전체데이터!$B93="Finance",DI_전체데이터!$AN93,NA())</f>
        <v>#N/A</v>
      </c>
      <c r="F93" s="79" t="e">
        <f>IF(DI_전체데이터!$B93="Finance",DI_전체데이터!$Z93,NA())</f>
        <v>#N/A</v>
      </c>
      <c r="G93" s="79" t="e">
        <f>IF(DI_전체데이터!$B93="Industrials",DI_전체데이터!$AN93,NA())</f>
        <v>#N/A</v>
      </c>
      <c r="H93" s="79" t="e">
        <f>IF(DI_전체데이터!$B93="Industrials",DI_전체데이터!$Z93,NA())</f>
        <v>#N/A</v>
      </c>
      <c r="I93" s="79">
        <f>IF(DI_전체데이터!$B93="Energy &amp; Materials",DI_전체데이터!$AN93,NA())</f>
        <v>0.44549380050968174</v>
      </c>
      <c r="J93" s="79">
        <f>IF(DI_전체데이터!$B93="Energy &amp; Materials",DI_전체데이터!$Z93,NA())</f>
        <v>3.666666666666667</v>
      </c>
      <c r="K93" s="79" t="e">
        <f>IF(DI_전체데이터!$B93="Healthcare &amp; Bio",DI_전체데이터!$AN93,NA())</f>
        <v>#N/A</v>
      </c>
      <c r="L93" s="79" t="e">
        <f>IF(DI_전체데이터!$B93="Healthcare &amp; Bio",DI_전체데이터!$Z93,NA())</f>
        <v>#N/A</v>
      </c>
    </row>
    <row r="94" spans="1:12" x14ac:dyDescent="0.3">
      <c r="A94" s="79" t="e">
        <f>IF(DI_전체데이터!$B94="Technology",DI_전체데이터!$AN94,NA())</f>
        <v>#N/A</v>
      </c>
      <c r="B94" s="79" t="e">
        <f>IF(DI_전체데이터!$B94="Technology",DI_전체데이터!$Z94,NA())</f>
        <v>#N/A</v>
      </c>
      <c r="C94" s="79" t="e">
        <f>IF(DI_전체데이터!$B94="Consumer &amp; Retail",DI_전체데이터!$AN94,NA())</f>
        <v>#N/A</v>
      </c>
      <c r="D94" s="79" t="e">
        <f>IF(DI_전체데이터!$B94="Consumer &amp; Retail",DI_전체데이터!$Z94,NA())</f>
        <v>#N/A</v>
      </c>
      <c r="E94" s="79" t="e">
        <f>IF(DI_전체데이터!$B94="Finance",DI_전체데이터!$AN94,NA())</f>
        <v>#N/A</v>
      </c>
      <c r="F94" s="79" t="e">
        <f>IF(DI_전체데이터!$B94="Finance",DI_전체데이터!$Z94,NA())</f>
        <v>#N/A</v>
      </c>
      <c r="G94" s="79" t="e">
        <f>IF(DI_전체데이터!$B94="Industrials",DI_전체데이터!$AN94,NA())</f>
        <v>#N/A</v>
      </c>
      <c r="H94" s="79" t="e">
        <f>IF(DI_전체데이터!$B94="Industrials",DI_전체데이터!$Z94,NA())</f>
        <v>#N/A</v>
      </c>
      <c r="I94" s="79">
        <f>IF(DI_전체데이터!$B94="Energy &amp; Materials",DI_전체데이터!$AN94,NA())</f>
        <v>-0.14343359234335024</v>
      </c>
      <c r="J94" s="79">
        <f>IF(DI_전체데이터!$B94="Energy &amp; Materials",DI_전체데이터!$Z94,NA())</f>
        <v>3.333333333333333</v>
      </c>
      <c r="K94" s="79" t="e">
        <f>IF(DI_전체데이터!$B94="Healthcare &amp; Bio",DI_전체데이터!$AN94,NA())</f>
        <v>#N/A</v>
      </c>
      <c r="L94" s="79" t="e">
        <f>IF(DI_전체데이터!$B94="Healthcare &amp; Bio",DI_전체데이터!$Z94,NA())</f>
        <v>#N/A</v>
      </c>
    </row>
    <row r="95" spans="1:12" x14ac:dyDescent="0.3">
      <c r="A95" s="79" t="e">
        <f>IF(DI_전체데이터!$B95="Technology",DI_전체데이터!$AN95,NA())</f>
        <v>#N/A</v>
      </c>
      <c r="B95" s="79" t="e">
        <f>IF(DI_전체데이터!$B95="Technology",DI_전체데이터!$Z95,NA())</f>
        <v>#N/A</v>
      </c>
      <c r="C95" s="79" t="e">
        <f>IF(DI_전체데이터!$B95="Consumer &amp; Retail",DI_전체데이터!$AN95,NA())</f>
        <v>#N/A</v>
      </c>
      <c r="D95" s="79" t="e">
        <f>IF(DI_전체데이터!$B95="Consumer &amp; Retail",DI_전체데이터!$Z95,NA())</f>
        <v>#N/A</v>
      </c>
      <c r="E95" s="79" t="e">
        <f>IF(DI_전체데이터!$B95="Finance",DI_전체데이터!$AN95,NA())</f>
        <v>#N/A</v>
      </c>
      <c r="F95" s="79" t="e">
        <f>IF(DI_전체데이터!$B95="Finance",DI_전체데이터!$Z95,NA())</f>
        <v>#N/A</v>
      </c>
      <c r="G95" s="79" t="e">
        <f>IF(DI_전체데이터!$B95="Industrials",DI_전체데이터!$AN95,NA())</f>
        <v>#N/A</v>
      </c>
      <c r="H95" s="79" t="e">
        <f>IF(DI_전체데이터!$B95="Industrials",DI_전체데이터!$Z95,NA())</f>
        <v>#N/A</v>
      </c>
      <c r="I95" s="79">
        <f>IF(DI_전체데이터!$B95="Energy &amp; Materials",DI_전체데이터!$AN95,NA())</f>
        <v>0.27081830258642492</v>
      </c>
      <c r="J95" s="79">
        <f>IF(DI_전체데이터!$B95="Energy &amp; Materials",DI_전체데이터!$Z95,NA())</f>
        <v>3.0909090909090908</v>
      </c>
      <c r="K95" s="79" t="e">
        <f>IF(DI_전체데이터!$B95="Healthcare &amp; Bio",DI_전체데이터!$AN95,NA())</f>
        <v>#N/A</v>
      </c>
      <c r="L95" s="79" t="e">
        <f>IF(DI_전체데이터!$B95="Healthcare &amp; Bio",DI_전체데이터!$Z95,NA())</f>
        <v>#N/A</v>
      </c>
    </row>
    <row r="96" spans="1:12" x14ac:dyDescent="0.3">
      <c r="A96" s="79" t="e">
        <f>IF(DI_전체데이터!$B96="Technology",DI_전체데이터!$AN96,NA())</f>
        <v>#N/A</v>
      </c>
      <c r="B96" s="79" t="e">
        <f>IF(DI_전체데이터!$B96="Technology",DI_전체데이터!$Z96,NA())</f>
        <v>#N/A</v>
      </c>
      <c r="C96" s="79" t="e">
        <f>IF(DI_전체데이터!$B96="Consumer &amp; Retail",DI_전체데이터!$AN96,NA())</f>
        <v>#N/A</v>
      </c>
      <c r="D96" s="79" t="e">
        <f>IF(DI_전체데이터!$B96="Consumer &amp; Retail",DI_전체데이터!$Z96,NA())</f>
        <v>#N/A</v>
      </c>
      <c r="E96" s="79" t="e">
        <f>IF(DI_전체데이터!$B96="Finance",DI_전체데이터!$AN96,NA())</f>
        <v>#N/A</v>
      </c>
      <c r="F96" s="79" t="e">
        <f>IF(DI_전체데이터!$B96="Finance",DI_전체데이터!$Z96,NA())</f>
        <v>#N/A</v>
      </c>
      <c r="G96" s="79" t="e">
        <f>IF(DI_전체데이터!$B96="Industrials",DI_전체데이터!$AN96,NA())</f>
        <v>#N/A</v>
      </c>
      <c r="H96" s="79" t="e">
        <f>IF(DI_전체데이터!$B96="Industrials",DI_전체데이터!$Z96,NA())</f>
        <v>#N/A</v>
      </c>
      <c r="I96" s="79">
        <f>IF(DI_전체데이터!$B96="Energy &amp; Materials",DI_전체데이터!$AN96,NA())</f>
        <v>-2.5399715269394045</v>
      </c>
      <c r="J96" s="79">
        <f>IF(DI_전체데이터!$B96="Energy &amp; Materials",DI_전체데이터!$Z96,NA())</f>
        <v>1.5</v>
      </c>
      <c r="K96" s="79" t="e">
        <f>IF(DI_전체데이터!$B96="Healthcare &amp; Bio",DI_전체데이터!$AN96,NA())</f>
        <v>#N/A</v>
      </c>
      <c r="L96" s="79" t="e">
        <f>IF(DI_전체데이터!$B96="Healthcare &amp; Bio",DI_전체데이터!$Z96,NA())</f>
        <v>#N/A</v>
      </c>
    </row>
    <row r="97" spans="1:12" x14ac:dyDescent="0.3">
      <c r="A97" s="79" t="e">
        <f>IF(DI_전체데이터!$B97="Technology",DI_전체데이터!$AN97,NA())</f>
        <v>#N/A</v>
      </c>
      <c r="B97" s="79" t="e">
        <f>IF(DI_전체데이터!$B97="Technology",DI_전체데이터!$Z97,NA())</f>
        <v>#N/A</v>
      </c>
      <c r="C97" s="79" t="e">
        <f>IF(DI_전체데이터!$B97="Consumer &amp; Retail",DI_전체데이터!$AN97,NA())</f>
        <v>#N/A</v>
      </c>
      <c r="D97" s="79" t="e">
        <f>IF(DI_전체데이터!$B97="Consumer &amp; Retail",DI_전체데이터!$Z97,NA())</f>
        <v>#N/A</v>
      </c>
      <c r="E97" s="79" t="e">
        <f>IF(DI_전체데이터!$B97="Finance",DI_전체데이터!$AN97,NA())</f>
        <v>#N/A</v>
      </c>
      <c r="F97" s="79" t="e">
        <f>IF(DI_전체데이터!$B97="Finance",DI_전체데이터!$Z97,NA())</f>
        <v>#N/A</v>
      </c>
      <c r="G97" s="79" t="e">
        <f>IF(DI_전체데이터!$B97="Industrials",DI_전체데이터!$AN97,NA())</f>
        <v>#N/A</v>
      </c>
      <c r="H97" s="79" t="e">
        <f>IF(DI_전체데이터!$B97="Industrials",DI_전체데이터!$Z97,NA())</f>
        <v>#N/A</v>
      </c>
      <c r="I97" s="79">
        <f>IF(DI_전체데이터!$B97="Energy &amp; Materials",DI_전체데이터!$AN97,NA())</f>
        <v>0.86739410313884491</v>
      </c>
      <c r="J97" s="79">
        <f>IF(DI_전체데이터!$B97="Energy &amp; Materials",DI_전체데이터!$Z97,NA())</f>
        <v>3.4285714285714279</v>
      </c>
      <c r="K97" s="79" t="e">
        <f>IF(DI_전체데이터!$B97="Healthcare &amp; Bio",DI_전체데이터!$AN97,NA())</f>
        <v>#N/A</v>
      </c>
      <c r="L97" s="79" t="e">
        <f>IF(DI_전체데이터!$B97="Healthcare &amp; Bio",DI_전체데이터!$Z97,NA())</f>
        <v>#N/A</v>
      </c>
    </row>
    <row r="98" spans="1:12" x14ac:dyDescent="0.3">
      <c r="A98" s="79" t="e">
        <f>IF(DI_전체데이터!$B98="Technology",DI_전체데이터!$AN98,NA())</f>
        <v>#N/A</v>
      </c>
      <c r="B98" s="79" t="e">
        <f>IF(DI_전체데이터!$B98="Technology",DI_전체데이터!$Z98,NA())</f>
        <v>#N/A</v>
      </c>
      <c r="C98" s="79" t="e">
        <f>IF(DI_전체데이터!$B98="Consumer &amp; Retail",DI_전체데이터!$AN98,NA())</f>
        <v>#N/A</v>
      </c>
      <c r="D98" s="79" t="e">
        <f>IF(DI_전체데이터!$B98="Consumer &amp; Retail",DI_전체데이터!$Z98,NA())</f>
        <v>#N/A</v>
      </c>
      <c r="E98" s="79" t="e">
        <f>IF(DI_전체데이터!$B98="Finance",DI_전체데이터!$AN98,NA())</f>
        <v>#N/A</v>
      </c>
      <c r="F98" s="79" t="e">
        <f>IF(DI_전체데이터!$B98="Finance",DI_전체데이터!$Z98,NA())</f>
        <v>#N/A</v>
      </c>
      <c r="G98" s="79" t="e">
        <f>IF(DI_전체데이터!$B98="Industrials",DI_전체데이터!$AN98,NA())</f>
        <v>#N/A</v>
      </c>
      <c r="H98" s="79" t="e">
        <f>IF(DI_전체데이터!$B98="Industrials",DI_전체데이터!$Z98,NA())</f>
        <v>#N/A</v>
      </c>
      <c r="I98" s="79">
        <f>IF(DI_전체데이터!$B98="Energy &amp; Materials",DI_전체데이터!$AN98,NA())</f>
        <v>1.1197915572187176</v>
      </c>
      <c r="J98" s="79">
        <f>IF(DI_전체데이터!$B98="Energy &amp; Materials",DI_전체데이터!$Z98,NA())</f>
        <v>3.5714285714285721</v>
      </c>
      <c r="K98" s="79" t="e">
        <f>IF(DI_전체데이터!$B98="Healthcare &amp; Bio",DI_전체데이터!$AN98,NA())</f>
        <v>#N/A</v>
      </c>
      <c r="L98" s="79" t="e">
        <f>IF(DI_전체데이터!$B98="Healthcare &amp; Bio",DI_전체데이터!$Z98,NA())</f>
        <v>#N/A</v>
      </c>
    </row>
    <row r="99" spans="1:12" x14ac:dyDescent="0.3">
      <c r="A99" s="79" t="e">
        <f>IF(DI_전체데이터!$B99="Technology",DI_전체데이터!$AN99,NA())</f>
        <v>#N/A</v>
      </c>
      <c r="B99" s="79" t="e">
        <f>IF(DI_전체데이터!$B99="Technology",DI_전체데이터!$Z99,NA())</f>
        <v>#N/A</v>
      </c>
      <c r="C99" s="79" t="e">
        <f>IF(DI_전체데이터!$B99="Consumer &amp; Retail",DI_전체데이터!$AN99,NA())</f>
        <v>#N/A</v>
      </c>
      <c r="D99" s="79" t="e">
        <f>IF(DI_전체데이터!$B99="Consumer &amp; Retail",DI_전체데이터!$Z99,NA())</f>
        <v>#N/A</v>
      </c>
      <c r="E99" s="79" t="e">
        <f>IF(DI_전체데이터!$B99="Finance",DI_전체데이터!$AN99,NA())</f>
        <v>#N/A</v>
      </c>
      <c r="F99" s="79" t="e">
        <f>IF(DI_전체데이터!$B99="Finance",DI_전체데이터!$Z99,NA())</f>
        <v>#N/A</v>
      </c>
      <c r="G99" s="79" t="e">
        <f>IF(DI_전체데이터!$B99="Industrials",DI_전체데이터!$AN99,NA())</f>
        <v>#N/A</v>
      </c>
      <c r="H99" s="79" t="e">
        <f>IF(DI_전체데이터!$B99="Industrials",DI_전체데이터!$Z99,NA())</f>
        <v>#N/A</v>
      </c>
      <c r="I99" s="79">
        <f>IF(DI_전체데이터!$B99="Energy &amp; Materials",DI_전체데이터!$AN99,NA())</f>
        <v>1.0989892519213971</v>
      </c>
      <c r="J99" s="79">
        <f>IF(DI_전체데이터!$B99="Energy &amp; Materials",DI_전체데이터!$Z99,NA())</f>
        <v>3</v>
      </c>
      <c r="K99" s="79" t="e">
        <f>IF(DI_전체데이터!$B99="Healthcare &amp; Bio",DI_전체데이터!$AN99,NA())</f>
        <v>#N/A</v>
      </c>
      <c r="L99" s="79" t="e">
        <f>IF(DI_전체데이터!$B99="Healthcare &amp; Bio",DI_전체데이터!$Z99,NA())</f>
        <v>#N/A</v>
      </c>
    </row>
    <row r="100" spans="1:12" x14ac:dyDescent="0.3">
      <c r="A100" s="79" t="e">
        <f>IF(DI_전체데이터!$B100="Technology",DI_전체데이터!$AN100,NA())</f>
        <v>#N/A</v>
      </c>
      <c r="B100" s="79" t="e">
        <f>IF(DI_전체데이터!$B100="Technology",DI_전체데이터!$Z100,NA())</f>
        <v>#N/A</v>
      </c>
      <c r="C100" s="79" t="e">
        <f>IF(DI_전체데이터!$B100="Consumer &amp; Retail",DI_전체데이터!$AN100,NA())</f>
        <v>#N/A</v>
      </c>
      <c r="D100" s="79" t="e">
        <f>IF(DI_전체데이터!$B100="Consumer &amp; Retail",DI_전체데이터!$Z100,NA())</f>
        <v>#N/A</v>
      </c>
      <c r="E100" s="79" t="e">
        <f>IF(DI_전체데이터!$B100="Finance",DI_전체데이터!$AN100,NA())</f>
        <v>#N/A</v>
      </c>
      <c r="F100" s="79" t="e">
        <f>IF(DI_전체데이터!$B100="Finance",DI_전체데이터!$Z100,NA())</f>
        <v>#N/A</v>
      </c>
      <c r="G100" s="79" t="e">
        <f>IF(DI_전체데이터!$B100="Industrials",DI_전체데이터!$AN100,NA())</f>
        <v>#N/A</v>
      </c>
      <c r="H100" s="79" t="e">
        <f>IF(DI_전체데이터!$B100="Industrials",DI_전체데이터!$Z100,NA())</f>
        <v>#N/A</v>
      </c>
      <c r="I100" s="79">
        <f>IF(DI_전체데이터!$B100="Energy &amp; Materials",DI_전체데이터!$AN100,NA())</f>
        <v>-0.17306475123814247</v>
      </c>
      <c r="J100" s="79">
        <f>IF(DI_전체데이터!$B100="Energy &amp; Materials",DI_전체데이터!$Z100,NA())</f>
        <v>2.5769230769230771</v>
      </c>
      <c r="K100" s="79" t="e">
        <f>IF(DI_전체데이터!$B100="Healthcare &amp; Bio",DI_전체데이터!$AN100,NA())</f>
        <v>#N/A</v>
      </c>
      <c r="L100" s="79" t="e">
        <f>IF(DI_전체데이터!$B100="Healthcare &amp; Bio",DI_전체데이터!$Z100,NA())</f>
        <v>#N/A</v>
      </c>
    </row>
    <row r="101" spans="1:12" x14ac:dyDescent="0.3">
      <c r="A101" s="79" t="e">
        <f>IF(DI_전체데이터!$B101="Technology",DI_전체데이터!$AN101,NA())</f>
        <v>#N/A</v>
      </c>
      <c r="B101" s="79" t="e">
        <f>IF(DI_전체데이터!$B101="Technology",DI_전체데이터!$Z101,NA())</f>
        <v>#N/A</v>
      </c>
      <c r="C101" s="79" t="e">
        <f>IF(DI_전체데이터!$B101="Consumer &amp; Retail",DI_전체데이터!$AN101,NA())</f>
        <v>#N/A</v>
      </c>
      <c r="D101" s="79" t="e">
        <f>IF(DI_전체데이터!$B101="Consumer &amp; Retail",DI_전체데이터!$Z101,NA())</f>
        <v>#N/A</v>
      </c>
      <c r="E101" s="79" t="e">
        <f>IF(DI_전체데이터!$B101="Finance",DI_전체데이터!$AN101,NA())</f>
        <v>#N/A</v>
      </c>
      <c r="F101" s="79" t="e">
        <f>IF(DI_전체데이터!$B101="Finance",DI_전체데이터!$Z101,NA())</f>
        <v>#N/A</v>
      </c>
      <c r="G101" s="79" t="e">
        <f>IF(DI_전체데이터!$B101="Industrials",DI_전체데이터!$AN101,NA())</f>
        <v>#N/A</v>
      </c>
      <c r="H101" s="79" t="e">
        <f>IF(DI_전체데이터!$B101="Industrials",DI_전체데이터!$Z101,NA())</f>
        <v>#N/A</v>
      </c>
      <c r="I101" s="79">
        <f>IF(DI_전체데이터!$B101="Energy &amp; Materials",DI_전체데이터!$AN101,NA())</f>
        <v>0.62425139428290954</v>
      </c>
      <c r="J101" s="79">
        <f>IF(DI_전체데이터!$B101="Energy &amp; Materials",DI_전체데이터!$Z101,NA())</f>
        <v>2.8421052631578951</v>
      </c>
      <c r="K101" s="79" t="e">
        <f>IF(DI_전체데이터!$B101="Healthcare &amp; Bio",DI_전체데이터!$AN101,NA())</f>
        <v>#N/A</v>
      </c>
      <c r="L101" s="79" t="e">
        <f>IF(DI_전체데이터!$B101="Healthcare &amp; Bio",DI_전체데이터!$Z101,NA())</f>
        <v>#N/A</v>
      </c>
    </row>
    <row r="102" spans="1:12" x14ac:dyDescent="0.3">
      <c r="A102" s="79" t="e">
        <f>IF(DI_전체데이터!$B102="Technology",DI_전체데이터!$AN102,NA())</f>
        <v>#N/A</v>
      </c>
      <c r="B102" s="79" t="e">
        <f>IF(DI_전체데이터!$B102="Technology",DI_전체데이터!$Z102,NA())</f>
        <v>#N/A</v>
      </c>
      <c r="C102" s="79" t="e">
        <f>IF(DI_전체데이터!$B102="Consumer &amp; Retail",DI_전체데이터!$AN102,NA())</f>
        <v>#N/A</v>
      </c>
      <c r="D102" s="79" t="e">
        <f>IF(DI_전체데이터!$B102="Consumer &amp; Retail",DI_전체데이터!$Z102,NA())</f>
        <v>#N/A</v>
      </c>
      <c r="E102" s="79" t="e">
        <f>IF(DI_전체데이터!$B102="Finance",DI_전체데이터!$AN102,NA())</f>
        <v>#N/A</v>
      </c>
      <c r="F102" s="79" t="e">
        <f>IF(DI_전체데이터!$B102="Finance",DI_전체데이터!$Z102,NA())</f>
        <v>#N/A</v>
      </c>
      <c r="G102" s="79" t="e">
        <f>IF(DI_전체데이터!$B102="Industrials",DI_전체데이터!$AN102,NA())</f>
        <v>#N/A</v>
      </c>
      <c r="H102" s="79" t="e">
        <f>IF(DI_전체데이터!$B102="Industrials",DI_전체데이터!$Z102,NA())</f>
        <v>#N/A</v>
      </c>
      <c r="I102" s="79">
        <f>IF(DI_전체데이터!$B102="Energy &amp; Materials",DI_전체데이터!$AN102,NA())</f>
        <v>1.2297141692421394</v>
      </c>
      <c r="J102" s="79">
        <f>IF(DI_전체데이터!$B102="Energy &amp; Materials",DI_전체데이터!$Z102,NA())</f>
        <v>3.043478260869565</v>
      </c>
      <c r="K102" s="79" t="e">
        <f>IF(DI_전체데이터!$B102="Healthcare &amp; Bio",DI_전체데이터!$AN102,NA())</f>
        <v>#N/A</v>
      </c>
      <c r="L102" s="79" t="e">
        <f>IF(DI_전체데이터!$B102="Healthcare &amp; Bio",DI_전체데이터!$Z102,NA())</f>
        <v>#N/A</v>
      </c>
    </row>
    <row r="103" spans="1:12" x14ac:dyDescent="0.3">
      <c r="A103" s="79" t="e">
        <f>IF(DI_전체데이터!$B103="Technology",DI_전체데이터!$AN103,NA())</f>
        <v>#N/A</v>
      </c>
      <c r="B103" s="79" t="e">
        <f>IF(DI_전체데이터!$B103="Technology",DI_전체데이터!$Z103,NA())</f>
        <v>#N/A</v>
      </c>
      <c r="C103" s="79" t="e">
        <f>IF(DI_전체데이터!$B103="Consumer &amp; Retail",DI_전체데이터!$AN103,NA())</f>
        <v>#N/A</v>
      </c>
      <c r="D103" s="79" t="e">
        <f>IF(DI_전체데이터!$B103="Consumer &amp; Retail",DI_전체데이터!$Z103,NA())</f>
        <v>#N/A</v>
      </c>
      <c r="E103" s="79" t="e">
        <f>IF(DI_전체데이터!$B103="Finance",DI_전체데이터!$AN103,NA())</f>
        <v>#N/A</v>
      </c>
      <c r="F103" s="79" t="e">
        <f>IF(DI_전체데이터!$B103="Finance",DI_전체데이터!$Z103,NA())</f>
        <v>#N/A</v>
      </c>
      <c r="G103" s="79" t="e">
        <f>IF(DI_전체데이터!$B103="Industrials",DI_전체데이터!$AN103,NA())</f>
        <v>#N/A</v>
      </c>
      <c r="H103" s="79" t="e">
        <f>IF(DI_전체데이터!$B103="Industrials",DI_전체데이터!$Z103,NA())</f>
        <v>#N/A</v>
      </c>
      <c r="I103" s="79">
        <f>IF(DI_전체데이터!$B103="Energy &amp; Materials",DI_전체데이터!$AN103,NA())</f>
        <v>1.8001703910163589</v>
      </c>
      <c r="J103" s="79">
        <f>IF(DI_전체데이터!$B103="Energy &amp; Materials",DI_전체데이터!$Z103,NA())</f>
        <v>3.2727272727272729</v>
      </c>
      <c r="K103" s="79" t="e">
        <f>IF(DI_전체데이터!$B103="Healthcare &amp; Bio",DI_전체데이터!$AN103,NA())</f>
        <v>#N/A</v>
      </c>
      <c r="L103" s="79" t="e">
        <f>IF(DI_전체데이터!$B103="Healthcare &amp; Bio",DI_전체데이터!$Z103,NA())</f>
        <v>#N/A</v>
      </c>
    </row>
    <row r="104" spans="1:12" x14ac:dyDescent="0.3">
      <c r="A104" s="79" t="e">
        <f>IF(DI_전체데이터!$B104="Technology",DI_전체데이터!$AN104,NA())</f>
        <v>#N/A</v>
      </c>
      <c r="B104" s="79" t="e">
        <f>IF(DI_전체데이터!$B104="Technology",DI_전체데이터!$Z104,NA())</f>
        <v>#N/A</v>
      </c>
      <c r="C104" s="79" t="e">
        <f>IF(DI_전체데이터!$B104="Consumer &amp; Retail",DI_전체데이터!$AN104,NA())</f>
        <v>#N/A</v>
      </c>
      <c r="D104" s="79" t="e">
        <f>IF(DI_전체데이터!$B104="Consumer &amp; Retail",DI_전체데이터!$Z104,NA())</f>
        <v>#N/A</v>
      </c>
      <c r="E104" s="79" t="e">
        <f>IF(DI_전체데이터!$B104="Finance",DI_전체데이터!$AN104,NA())</f>
        <v>#N/A</v>
      </c>
      <c r="F104" s="79" t="e">
        <f>IF(DI_전체데이터!$B104="Finance",DI_전체데이터!$Z104,NA())</f>
        <v>#N/A</v>
      </c>
      <c r="G104" s="79" t="e">
        <f>IF(DI_전체데이터!$B104="Industrials",DI_전체데이터!$AN104,NA())</f>
        <v>#N/A</v>
      </c>
      <c r="H104" s="79" t="e">
        <f>IF(DI_전체데이터!$B104="Industrials",DI_전체데이터!$Z104,NA())</f>
        <v>#N/A</v>
      </c>
      <c r="I104" s="79">
        <f>IF(DI_전체데이터!$B104="Energy &amp; Materials",DI_전체데이터!$AN104,NA())</f>
        <v>1.9823930030392116</v>
      </c>
      <c r="J104" s="79">
        <f>IF(DI_전체데이터!$B104="Energy &amp; Materials",DI_전체데이터!$Z104,NA())</f>
        <v>3.333333333333333</v>
      </c>
      <c r="K104" s="79" t="e">
        <f>IF(DI_전체데이터!$B104="Healthcare &amp; Bio",DI_전체데이터!$AN104,NA())</f>
        <v>#N/A</v>
      </c>
      <c r="L104" s="79" t="e">
        <f>IF(DI_전체데이터!$B104="Healthcare &amp; Bio",DI_전체데이터!$Z104,NA())</f>
        <v>#N/A</v>
      </c>
    </row>
    <row r="105" spans="1:12" x14ac:dyDescent="0.3">
      <c r="A105" s="79" t="e">
        <f>IF(DI_전체데이터!$B105="Technology",DI_전체데이터!$AN105,NA())</f>
        <v>#N/A</v>
      </c>
      <c r="B105" s="79" t="e">
        <f>IF(DI_전체데이터!$B105="Technology",DI_전체데이터!$Z105,NA())</f>
        <v>#N/A</v>
      </c>
      <c r="C105" s="79" t="e">
        <f>IF(DI_전체데이터!$B105="Consumer &amp; Retail",DI_전체데이터!$AN105,NA())</f>
        <v>#N/A</v>
      </c>
      <c r="D105" s="79" t="e">
        <f>IF(DI_전체데이터!$B105="Consumer &amp; Retail",DI_전체데이터!$Z105,NA())</f>
        <v>#N/A</v>
      </c>
      <c r="E105" s="79" t="e">
        <f>IF(DI_전체데이터!$B105="Finance",DI_전체데이터!$AN105,NA())</f>
        <v>#N/A</v>
      </c>
      <c r="F105" s="79" t="e">
        <f>IF(DI_전체데이터!$B105="Finance",DI_전체데이터!$Z105,NA())</f>
        <v>#N/A</v>
      </c>
      <c r="G105" s="79" t="e">
        <f>IF(DI_전체데이터!$B105="Industrials",DI_전체데이터!$AN105,NA())</f>
        <v>#N/A</v>
      </c>
      <c r="H105" s="79" t="e">
        <f>IF(DI_전체데이터!$B105="Industrials",DI_전체데이터!$Z105,NA())</f>
        <v>#N/A</v>
      </c>
      <c r="I105" s="79">
        <f>IF(DI_전체데이터!$B105="Energy &amp; Materials",DI_전체데이터!$AN105,NA())</f>
        <v>3.0848398057774808</v>
      </c>
      <c r="J105" s="79">
        <f>IF(DI_전체데이터!$B105="Energy &amp; Materials",DI_전체데이터!$Z105,NA())</f>
        <v>3.7</v>
      </c>
      <c r="K105" s="79" t="e">
        <f>IF(DI_전체데이터!$B105="Healthcare &amp; Bio",DI_전체데이터!$AN105,NA())</f>
        <v>#N/A</v>
      </c>
      <c r="L105" s="79" t="e">
        <f>IF(DI_전체데이터!$B105="Healthcare &amp; Bio",DI_전체데이터!$Z105,NA())</f>
        <v>#N/A</v>
      </c>
    </row>
    <row r="106" spans="1:12" x14ac:dyDescent="0.3">
      <c r="A106" s="79" t="e">
        <f>IF(DI_전체데이터!$B106="Technology",DI_전체데이터!$AN106,NA())</f>
        <v>#N/A</v>
      </c>
      <c r="B106" s="79" t="e">
        <f>IF(DI_전체데이터!$B106="Technology",DI_전체데이터!$Z106,NA())</f>
        <v>#N/A</v>
      </c>
      <c r="C106" s="79" t="e">
        <f>IF(DI_전체데이터!$B106="Consumer &amp; Retail",DI_전체데이터!$AN106,NA())</f>
        <v>#N/A</v>
      </c>
      <c r="D106" s="79" t="e">
        <f>IF(DI_전체데이터!$B106="Consumer &amp; Retail",DI_전체데이터!$Z106,NA())</f>
        <v>#N/A</v>
      </c>
      <c r="E106" s="79" t="e">
        <f>IF(DI_전체데이터!$B106="Finance",DI_전체데이터!$AN106,NA())</f>
        <v>#N/A</v>
      </c>
      <c r="F106" s="79" t="e">
        <f>IF(DI_전체데이터!$B106="Finance",DI_전체데이터!$Z106,NA())</f>
        <v>#N/A</v>
      </c>
      <c r="G106" s="79" t="e">
        <f>IF(DI_전체데이터!$B106="Industrials",DI_전체데이터!$AN106,NA())</f>
        <v>#N/A</v>
      </c>
      <c r="H106" s="79" t="e">
        <f>IF(DI_전체데이터!$B106="Industrials",DI_전체데이터!$Z106,NA())</f>
        <v>#N/A</v>
      </c>
      <c r="I106" s="79">
        <f>IF(DI_전체데이터!$B106="Energy &amp; Materials",DI_전체데이터!$AN106,NA())</f>
        <v>2.2687428219322672</v>
      </c>
      <c r="J106" s="79">
        <f>IF(DI_전체데이터!$B106="Energy &amp; Materials",DI_전체데이터!$Z106,NA())</f>
        <v>3.4285714285714279</v>
      </c>
      <c r="K106" s="79" t="e">
        <f>IF(DI_전체데이터!$B106="Healthcare &amp; Bio",DI_전체데이터!$AN106,NA())</f>
        <v>#N/A</v>
      </c>
      <c r="L106" s="79" t="e">
        <f>IF(DI_전체데이터!$B106="Healthcare &amp; Bio",DI_전체데이터!$Z106,NA())</f>
        <v>#N/A</v>
      </c>
    </row>
    <row r="107" spans="1:12" x14ac:dyDescent="0.3">
      <c r="A107" s="79" t="e">
        <f>IF(DI_전체데이터!$B107="Technology",DI_전체데이터!$AN107,NA())</f>
        <v>#N/A</v>
      </c>
      <c r="B107" s="79" t="e">
        <f>IF(DI_전체데이터!$B107="Technology",DI_전체데이터!$Z107,NA())</f>
        <v>#N/A</v>
      </c>
      <c r="C107" s="79" t="e">
        <f>IF(DI_전체데이터!$B107="Consumer &amp; Retail",DI_전체데이터!$AN107,NA())</f>
        <v>#N/A</v>
      </c>
      <c r="D107" s="79" t="e">
        <f>IF(DI_전체데이터!$B107="Consumer &amp; Retail",DI_전체데이터!$Z107,NA())</f>
        <v>#N/A</v>
      </c>
      <c r="E107" s="79" t="e">
        <f>IF(DI_전체데이터!$B107="Finance",DI_전체데이터!$AN107,NA())</f>
        <v>#N/A</v>
      </c>
      <c r="F107" s="79" t="e">
        <f>IF(DI_전체데이터!$B107="Finance",DI_전체데이터!$Z107,NA())</f>
        <v>#N/A</v>
      </c>
      <c r="G107" s="79" t="e">
        <f>IF(DI_전체데이터!$B107="Industrials",DI_전체데이터!$AN107,NA())</f>
        <v>#N/A</v>
      </c>
      <c r="H107" s="79" t="e">
        <f>IF(DI_전체데이터!$B107="Industrials",DI_전체데이터!$Z107,NA())</f>
        <v>#N/A</v>
      </c>
      <c r="I107" s="79">
        <f>IF(DI_전체데이터!$B107="Energy &amp; Materials",DI_전체데이터!$AN107,NA())</f>
        <v>-0.7131729083013072</v>
      </c>
      <c r="J107" s="79">
        <f>IF(DI_전체데이터!$B107="Energy &amp; Materials",DI_전체데이터!$Z107,NA())</f>
        <v>3.2222222222222219</v>
      </c>
      <c r="K107" s="79" t="e">
        <f>IF(DI_전체데이터!$B107="Healthcare &amp; Bio",DI_전체데이터!$AN107,NA())</f>
        <v>#N/A</v>
      </c>
      <c r="L107" s="79" t="e">
        <f>IF(DI_전체데이터!$B107="Healthcare &amp; Bio",DI_전체데이터!$Z107,NA())</f>
        <v>#N/A</v>
      </c>
    </row>
    <row r="108" spans="1:12" x14ac:dyDescent="0.3">
      <c r="A108" s="79" t="e">
        <f>IF(DI_전체데이터!$B108="Technology",DI_전체데이터!$AN108,NA())</f>
        <v>#N/A</v>
      </c>
      <c r="B108" s="79" t="e">
        <f>IF(DI_전체데이터!$B108="Technology",DI_전체데이터!$Z108,NA())</f>
        <v>#N/A</v>
      </c>
      <c r="C108" s="79" t="e">
        <f>IF(DI_전체데이터!$B108="Consumer &amp; Retail",DI_전체데이터!$AN108,NA())</f>
        <v>#N/A</v>
      </c>
      <c r="D108" s="79" t="e">
        <f>IF(DI_전체데이터!$B108="Consumer &amp; Retail",DI_전체데이터!$Z108,NA())</f>
        <v>#N/A</v>
      </c>
      <c r="E108" s="79" t="e">
        <f>IF(DI_전체데이터!$B108="Finance",DI_전체데이터!$AN108,NA())</f>
        <v>#N/A</v>
      </c>
      <c r="F108" s="79" t="e">
        <f>IF(DI_전체데이터!$B108="Finance",DI_전체데이터!$Z108,NA())</f>
        <v>#N/A</v>
      </c>
      <c r="G108" s="79" t="e">
        <f>IF(DI_전체데이터!$B108="Industrials",DI_전체데이터!$AN108,NA())</f>
        <v>#N/A</v>
      </c>
      <c r="H108" s="79" t="e">
        <f>IF(DI_전체데이터!$B108="Industrials",DI_전체데이터!$Z108,NA())</f>
        <v>#N/A</v>
      </c>
      <c r="I108" s="79">
        <f>IF(DI_전체데이터!$B108="Energy &amp; Materials",DI_전체데이터!$AN108,NA())</f>
        <v>0.56417187205497699</v>
      </c>
      <c r="J108" s="79">
        <f>IF(DI_전체데이터!$B108="Energy &amp; Materials",DI_전체데이터!$Z108,NA())</f>
        <v>3.6470588235294121</v>
      </c>
      <c r="K108" s="79" t="e">
        <f>IF(DI_전체데이터!$B108="Healthcare &amp; Bio",DI_전체데이터!$AN108,NA())</f>
        <v>#N/A</v>
      </c>
      <c r="L108" s="79" t="e">
        <f>IF(DI_전체데이터!$B108="Healthcare &amp; Bio",DI_전체데이터!$Z108,NA())</f>
        <v>#N/A</v>
      </c>
    </row>
    <row r="109" spans="1:12" x14ac:dyDescent="0.3">
      <c r="A109" s="79" t="e">
        <f>IF(DI_전체데이터!$B109="Technology",DI_전체데이터!$AN109,NA())</f>
        <v>#N/A</v>
      </c>
      <c r="B109" s="79" t="e">
        <f>IF(DI_전체데이터!$B109="Technology",DI_전체데이터!$Z109,NA())</f>
        <v>#N/A</v>
      </c>
      <c r="C109" s="79" t="e">
        <f>IF(DI_전체데이터!$B109="Consumer &amp; Retail",DI_전체데이터!$AN109,NA())</f>
        <v>#N/A</v>
      </c>
      <c r="D109" s="79" t="e">
        <f>IF(DI_전체데이터!$B109="Consumer &amp; Retail",DI_전체데이터!$Z109,NA())</f>
        <v>#N/A</v>
      </c>
      <c r="E109" s="79" t="e">
        <f>IF(DI_전체데이터!$B109="Finance",DI_전체데이터!$AN109,NA())</f>
        <v>#N/A</v>
      </c>
      <c r="F109" s="79" t="e">
        <f>IF(DI_전체데이터!$B109="Finance",DI_전체데이터!$Z109,NA())</f>
        <v>#N/A</v>
      </c>
      <c r="G109" s="79" t="e">
        <f>IF(DI_전체데이터!$B109="Industrials",DI_전체데이터!$AN109,NA())</f>
        <v>#N/A</v>
      </c>
      <c r="H109" s="79" t="e">
        <f>IF(DI_전체데이터!$B109="Industrials",DI_전체데이터!$Z109,NA())</f>
        <v>#N/A</v>
      </c>
      <c r="I109" s="79">
        <f>IF(DI_전체데이터!$B109="Energy &amp; Materials",DI_전체데이터!$AN109,NA())</f>
        <v>-0.91875739366042264</v>
      </c>
      <c r="J109" s="79">
        <f>IF(DI_전체데이터!$B109="Energy &amp; Materials",DI_전체데이터!$Z109,NA())</f>
        <v>3.1538461538461542</v>
      </c>
      <c r="K109" s="79" t="e">
        <f>IF(DI_전체데이터!$B109="Healthcare &amp; Bio",DI_전체데이터!$AN109,NA())</f>
        <v>#N/A</v>
      </c>
      <c r="L109" s="79" t="e">
        <f>IF(DI_전체데이터!$B109="Healthcare &amp; Bio",DI_전체데이터!$Z109,NA())</f>
        <v>#N/A</v>
      </c>
    </row>
    <row r="110" spans="1:12" x14ac:dyDescent="0.3">
      <c r="A110" s="79" t="e">
        <f>IF(DI_전체데이터!$B110="Technology",DI_전체데이터!$AN110,NA())</f>
        <v>#N/A</v>
      </c>
      <c r="B110" s="79" t="e">
        <f>IF(DI_전체데이터!$B110="Technology",DI_전체데이터!$Z110,NA())</f>
        <v>#N/A</v>
      </c>
      <c r="C110" s="79" t="e">
        <f>IF(DI_전체데이터!$B110="Consumer &amp; Retail",DI_전체데이터!$AN110,NA())</f>
        <v>#N/A</v>
      </c>
      <c r="D110" s="79" t="e">
        <f>IF(DI_전체데이터!$B110="Consumer &amp; Retail",DI_전체데이터!$Z110,NA())</f>
        <v>#N/A</v>
      </c>
      <c r="E110" s="79" t="e">
        <f>IF(DI_전체데이터!$B110="Finance",DI_전체데이터!$AN110,NA())</f>
        <v>#N/A</v>
      </c>
      <c r="F110" s="79" t="e">
        <f>IF(DI_전체데이터!$B110="Finance",DI_전체데이터!$Z110,NA())</f>
        <v>#N/A</v>
      </c>
      <c r="G110" s="79" t="e">
        <f>IF(DI_전체데이터!$B110="Industrials",DI_전체데이터!$AN110,NA())</f>
        <v>#N/A</v>
      </c>
      <c r="H110" s="79" t="e">
        <f>IF(DI_전체데이터!$B110="Industrials",DI_전체데이터!$Z110,NA())</f>
        <v>#N/A</v>
      </c>
      <c r="I110" s="79">
        <f>IF(DI_전체데이터!$B110="Energy &amp; Materials",DI_전체데이터!$AN110,NA())</f>
        <v>0.25868102248724822</v>
      </c>
      <c r="J110" s="79">
        <f>IF(DI_전체데이터!$B110="Energy &amp; Materials",DI_전체데이터!$Z110,NA())</f>
        <v>3.545454545454545</v>
      </c>
      <c r="K110" s="79" t="e">
        <f>IF(DI_전체데이터!$B110="Healthcare &amp; Bio",DI_전체데이터!$AN110,NA())</f>
        <v>#N/A</v>
      </c>
      <c r="L110" s="79" t="e">
        <f>IF(DI_전체데이터!$B110="Healthcare &amp; Bio",DI_전체데이터!$Z110,NA())</f>
        <v>#N/A</v>
      </c>
    </row>
    <row r="111" spans="1:12" x14ac:dyDescent="0.3">
      <c r="A111" s="79" t="e">
        <f>IF(DI_전체데이터!$B111="Technology",DI_전체데이터!$AN111,NA())</f>
        <v>#N/A</v>
      </c>
      <c r="B111" s="79" t="e">
        <f>IF(DI_전체데이터!$B111="Technology",DI_전체데이터!$Z111,NA())</f>
        <v>#N/A</v>
      </c>
      <c r="C111" s="79" t="e">
        <f>IF(DI_전체데이터!$B111="Consumer &amp; Retail",DI_전체데이터!$AN111,NA())</f>
        <v>#N/A</v>
      </c>
      <c r="D111" s="79" t="e">
        <f>IF(DI_전체데이터!$B111="Consumer &amp; Retail",DI_전체데이터!$Z111,NA())</f>
        <v>#N/A</v>
      </c>
      <c r="E111" s="79" t="e">
        <f>IF(DI_전체데이터!$B111="Finance",DI_전체데이터!$AN111,NA())</f>
        <v>#N/A</v>
      </c>
      <c r="F111" s="79" t="e">
        <f>IF(DI_전체데이터!$B111="Finance",DI_전체데이터!$Z111,NA())</f>
        <v>#N/A</v>
      </c>
      <c r="G111" s="79" t="e">
        <f>IF(DI_전체데이터!$B111="Industrials",DI_전체데이터!$AN111,NA())</f>
        <v>#N/A</v>
      </c>
      <c r="H111" s="79" t="e">
        <f>IF(DI_전체데이터!$B111="Industrials",DI_전체데이터!$Z111,NA())</f>
        <v>#N/A</v>
      </c>
      <c r="I111" s="79">
        <f>IF(DI_전체데이터!$B111="Energy &amp; Materials",DI_전체데이터!$AN111,NA())</f>
        <v>0.95381218021047054</v>
      </c>
      <c r="J111" s="79">
        <f>IF(DI_전체데이터!$B111="Energy &amp; Materials",DI_전체데이터!$Z111,NA())</f>
        <v>4</v>
      </c>
      <c r="K111" s="79" t="e">
        <f>IF(DI_전체데이터!$B111="Healthcare &amp; Bio",DI_전체데이터!$AN111,NA())</f>
        <v>#N/A</v>
      </c>
      <c r="L111" s="79" t="e">
        <f>IF(DI_전체데이터!$B111="Healthcare &amp; Bio",DI_전체데이터!$Z111,NA())</f>
        <v>#N/A</v>
      </c>
    </row>
    <row r="112" spans="1:12" x14ac:dyDescent="0.3">
      <c r="A112" s="79" t="e">
        <f>IF(DI_전체데이터!$B112="Technology",DI_전체데이터!$AN112,NA())</f>
        <v>#N/A</v>
      </c>
      <c r="B112" s="79" t="e">
        <f>IF(DI_전체데이터!$B112="Technology",DI_전체데이터!$Z112,NA())</f>
        <v>#N/A</v>
      </c>
      <c r="C112" s="79" t="e">
        <f>IF(DI_전체데이터!$B112="Consumer &amp; Retail",DI_전체데이터!$AN112,NA())</f>
        <v>#N/A</v>
      </c>
      <c r="D112" s="79" t="e">
        <f>IF(DI_전체데이터!$B112="Consumer &amp; Retail",DI_전체데이터!$Z112,NA())</f>
        <v>#N/A</v>
      </c>
      <c r="E112" s="79" t="e">
        <f>IF(DI_전체데이터!$B112="Finance",DI_전체데이터!$AN112,NA())</f>
        <v>#N/A</v>
      </c>
      <c r="F112" s="79" t="e">
        <f>IF(DI_전체데이터!$B112="Finance",DI_전체데이터!$Z112,NA())</f>
        <v>#N/A</v>
      </c>
      <c r="G112" s="79" t="e">
        <f>IF(DI_전체데이터!$B112="Industrials",DI_전체데이터!$AN112,NA())</f>
        <v>#N/A</v>
      </c>
      <c r="H112" s="79" t="e">
        <f>IF(DI_전체데이터!$B112="Industrials",DI_전체데이터!$Z112,NA())</f>
        <v>#N/A</v>
      </c>
      <c r="I112" s="79">
        <f>IF(DI_전체데이터!$B112="Energy &amp; Materials",DI_전체데이터!$AN112,NA())</f>
        <v>0.95381218021047054</v>
      </c>
      <c r="J112" s="79">
        <f>IF(DI_전체데이터!$B112="Energy &amp; Materials",DI_전체데이터!$Z112,NA())</f>
        <v>4</v>
      </c>
      <c r="K112" s="79" t="e">
        <f>IF(DI_전체데이터!$B112="Healthcare &amp; Bio",DI_전체데이터!$AN112,NA())</f>
        <v>#N/A</v>
      </c>
      <c r="L112" s="79" t="e">
        <f>IF(DI_전체데이터!$B112="Healthcare &amp; Bio",DI_전체데이터!$Z112,NA())</f>
        <v>#N/A</v>
      </c>
    </row>
    <row r="113" spans="1:12" x14ac:dyDescent="0.3">
      <c r="A113" s="79" t="e">
        <f>IF(DI_전체데이터!$B113="Technology",DI_전체데이터!$AN113,NA())</f>
        <v>#N/A</v>
      </c>
      <c r="B113" s="79" t="e">
        <f>IF(DI_전체데이터!$B113="Technology",DI_전체데이터!$Z113,NA())</f>
        <v>#N/A</v>
      </c>
      <c r="C113" s="79" t="e">
        <f>IF(DI_전체데이터!$B113="Consumer &amp; Retail",DI_전체데이터!$AN113,NA())</f>
        <v>#N/A</v>
      </c>
      <c r="D113" s="79" t="e">
        <f>IF(DI_전체데이터!$B113="Consumer &amp; Retail",DI_전체데이터!$Z113,NA())</f>
        <v>#N/A</v>
      </c>
      <c r="E113" s="79" t="e">
        <f>IF(DI_전체데이터!$B113="Finance",DI_전체데이터!$AN113,NA())</f>
        <v>#N/A</v>
      </c>
      <c r="F113" s="79" t="e">
        <f>IF(DI_전체데이터!$B113="Finance",DI_전체데이터!$Z113,NA())</f>
        <v>#N/A</v>
      </c>
      <c r="G113" s="79" t="e">
        <f>IF(DI_전체데이터!$B113="Industrials",DI_전체데이터!$AN113,NA())</f>
        <v>#N/A</v>
      </c>
      <c r="H113" s="79" t="e">
        <f>IF(DI_전체데이터!$B113="Industrials",DI_전체데이터!$Z113,NA())</f>
        <v>#N/A</v>
      </c>
      <c r="I113" s="79">
        <f>IF(DI_전체데이터!$B113="Energy &amp; Materials",DI_전체데이터!$AN113,NA())</f>
        <v>0.28556139901891431</v>
      </c>
      <c r="J113" s="79">
        <f>IF(DI_전체데이터!$B113="Energy &amp; Materials",DI_전체데이터!$Z113,NA())</f>
        <v>3.75</v>
      </c>
      <c r="K113" s="79" t="e">
        <f>IF(DI_전체데이터!$B113="Healthcare &amp; Bio",DI_전체데이터!$AN113,NA())</f>
        <v>#N/A</v>
      </c>
      <c r="L113" s="79" t="e">
        <f>IF(DI_전체데이터!$B113="Healthcare &amp; Bio",DI_전체데이터!$Z113,NA())</f>
        <v>#N/A</v>
      </c>
    </row>
    <row r="114" spans="1:12" x14ac:dyDescent="0.3">
      <c r="A114" s="79" t="e">
        <f>IF(DI_전체데이터!$B114="Technology",DI_전체데이터!$AN114,NA())</f>
        <v>#N/A</v>
      </c>
      <c r="B114" s="79" t="e">
        <f>IF(DI_전체데이터!$B114="Technology",DI_전체데이터!$Z114,NA())</f>
        <v>#N/A</v>
      </c>
      <c r="C114" s="79" t="e">
        <f>IF(DI_전체데이터!$B114="Consumer &amp; Retail",DI_전체데이터!$AN114,NA())</f>
        <v>#N/A</v>
      </c>
      <c r="D114" s="79" t="e">
        <f>IF(DI_전체데이터!$B114="Consumer &amp; Retail",DI_전체데이터!$Z114,NA())</f>
        <v>#N/A</v>
      </c>
      <c r="E114" s="79" t="e">
        <f>IF(DI_전체데이터!$B114="Finance",DI_전체데이터!$AN114,NA())</f>
        <v>#N/A</v>
      </c>
      <c r="F114" s="79" t="e">
        <f>IF(DI_전체데이터!$B114="Finance",DI_전체데이터!$Z114,NA())</f>
        <v>#N/A</v>
      </c>
      <c r="G114" s="79" t="e">
        <f>IF(DI_전체데이터!$B114="Industrials",DI_전체데이터!$AN114,NA())</f>
        <v>#N/A</v>
      </c>
      <c r="H114" s="79" t="e">
        <f>IF(DI_전체데이터!$B114="Industrials",DI_전체데이터!$Z114,NA())</f>
        <v>#N/A</v>
      </c>
      <c r="I114" s="79">
        <f>IF(DI_전체데이터!$B114="Energy &amp; Materials",DI_전체데이터!$AN114,NA())</f>
        <v>0.13134968028240301</v>
      </c>
      <c r="J114" s="79">
        <f>IF(DI_전체데이터!$B114="Energy &amp; Materials",DI_전체데이터!$Z114,NA())</f>
        <v>3.692307692307693</v>
      </c>
      <c r="K114" s="79" t="e">
        <f>IF(DI_전체데이터!$B114="Healthcare &amp; Bio",DI_전체데이터!$AN114,NA())</f>
        <v>#N/A</v>
      </c>
      <c r="L114" s="79" t="e">
        <f>IF(DI_전체데이터!$B114="Healthcare &amp; Bio",DI_전체데이터!$Z114,NA())</f>
        <v>#N/A</v>
      </c>
    </row>
    <row r="115" spans="1:12" x14ac:dyDescent="0.3">
      <c r="A115" s="79" t="e">
        <f>IF(DI_전체데이터!$B115="Technology",DI_전체데이터!$AN115,NA())</f>
        <v>#N/A</v>
      </c>
      <c r="B115" s="79" t="e">
        <f>IF(DI_전체데이터!$B115="Technology",DI_전체데이터!$Z115,NA())</f>
        <v>#N/A</v>
      </c>
      <c r="C115" s="79" t="e">
        <f>IF(DI_전체데이터!$B115="Consumer &amp; Retail",DI_전체데이터!$AN115,NA())</f>
        <v>#N/A</v>
      </c>
      <c r="D115" s="79" t="e">
        <f>IF(DI_전체데이터!$B115="Consumer &amp; Retail",DI_전체데이터!$Z115,NA())</f>
        <v>#N/A</v>
      </c>
      <c r="E115" s="79" t="e">
        <f>IF(DI_전체데이터!$B115="Finance",DI_전체데이터!$AN115,NA())</f>
        <v>#N/A</v>
      </c>
      <c r="F115" s="79" t="e">
        <f>IF(DI_전체데이터!$B115="Finance",DI_전체데이터!$Z115,NA())</f>
        <v>#N/A</v>
      </c>
      <c r="G115" s="79" t="e">
        <f>IF(DI_전체데이터!$B115="Industrials",DI_전체데이터!$AN115,NA())</f>
        <v>#N/A</v>
      </c>
      <c r="H115" s="79" t="e">
        <f>IF(DI_전체데이터!$B115="Industrials",DI_전체데이터!$Z115,NA())</f>
        <v>#N/A</v>
      </c>
      <c r="I115" s="79">
        <f>IF(DI_전체데이터!$B115="Energy &amp; Materials",DI_전체데이터!$AN115,NA())</f>
        <v>-0.28785385115589934</v>
      </c>
      <c r="J115" s="79">
        <f>IF(DI_전체데이터!$B115="Energy &amp; Materials",DI_전체데이터!$Z115,NA())</f>
        <v>3.2727272727272729</v>
      </c>
      <c r="K115" s="79" t="e">
        <f>IF(DI_전체데이터!$B115="Healthcare &amp; Bio",DI_전체데이터!$AN115,NA())</f>
        <v>#N/A</v>
      </c>
      <c r="L115" s="79" t="e">
        <f>IF(DI_전체데이터!$B115="Healthcare &amp; Bio",DI_전체데이터!$Z115,NA())</f>
        <v>#N/A</v>
      </c>
    </row>
    <row r="116" spans="1:12" x14ac:dyDescent="0.3">
      <c r="A116" s="79" t="e">
        <f>IF(DI_전체데이터!$B116="Technology",DI_전체데이터!$AN116,NA())</f>
        <v>#N/A</v>
      </c>
      <c r="B116" s="79" t="e">
        <f>IF(DI_전체데이터!$B116="Technology",DI_전체데이터!$Z116,NA())</f>
        <v>#N/A</v>
      </c>
      <c r="C116" s="79" t="e">
        <f>IF(DI_전체데이터!$B116="Consumer &amp; Retail",DI_전체데이터!$AN116,NA())</f>
        <v>#N/A</v>
      </c>
      <c r="D116" s="79" t="e">
        <f>IF(DI_전체데이터!$B116="Consumer &amp; Retail",DI_전체데이터!$Z116,NA())</f>
        <v>#N/A</v>
      </c>
      <c r="E116" s="79" t="e">
        <f>IF(DI_전체데이터!$B116="Finance",DI_전체데이터!$AN116,NA())</f>
        <v>#N/A</v>
      </c>
      <c r="F116" s="79" t="e">
        <f>IF(DI_전체데이터!$B116="Finance",DI_전체데이터!$Z116,NA())</f>
        <v>#N/A</v>
      </c>
      <c r="G116" s="79" t="e">
        <f>IF(DI_전체데이터!$B116="Industrials",DI_전체데이터!$AN116,NA())</f>
        <v>#N/A</v>
      </c>
      <c r="H116" s="79" t="e">
        <f>IF(DI_전체데이터!$B116="Industrials",DI_전체데이터!$Z116,NA())</f>
        <v>#N/A</v>
      </c>
      <c r="I116" s="79">
        <f>IF(DI_전체데이터!$B116="Energy &amp; Materials",DI_전체데이터!$AN116,NA())</f>
        <v>0.76514737981261383</v>
      </c>
      <c r="J116" s="79">
        <f>IF(DI_전체데이터!$B116="Energy &amp; Materials",DI_전체데이터!$Z116,NA())</f>
        <v>3.666666666666667</v>
      </c>
      <c r="K116" s="79" t="e">
        <f>IF(DI_전체데이터!$B116="Healthcare &amp; Bio",DI_전체데이터!$AN116,NA())</f>
        <v>#N/A</v>
      </c>
      <c r="L116" s="79" t="e">
        <f>IF(DI_전체데이터!$B116="Healthcare &amp; Bio",DI_전체데이터!$Z116,NA())</f>
        <v>#N/A</v>
      </c>
    </row>
    <row r="117" spans="1:12" x14ac:dyDescent="0.3">
      <c r="A117" s="79" t="e">
        <f>IF(DI_전체데이터!$B117="Technology",DI_전체데이터!$AN117,NA())</f>
        <v>#N/A</v>
      </c>
      <c r="B117" s="79" t="e">
        <f>IF(DI_전체데이터!$B117="Technology",DI_전체데이터!$Z117,NA())</f>
        <v>#N/A</v>
      </c>
      <c r="C117" s="79" t="e">
        <f>IF(DI_전체데이터!$B117="Consumer &amp; Retail",DI_전체데이터!$AN117,NA())</f>
        <v>#N/A</v>
      </c>
      <c r="D117" s="79" t="e">
        <f>IF(DI_전체데이터!$B117="Consumer &amp; Retail",DI_전체데이터!$Z117,NA())</f>
        <v>#N/A</v>
      </c>
      <c r="E117" s="79" t="e">
        <f>IF(DI_전체데이터!$B117="Finance",DI_전체데이터!$AN117,NA())</f>
        <v>#N/A</v>
      </c>
      <c r="F117" s="79" t="e">
        <f>IF(DI_전체데이터!$B117="Finance",DI_전체데이터!$Z117,NA())</f>
        <v>#N/A</v>
      </c>
      <c r="G117" s="79" t="e">
        <f>IF(DI_전체데이터!$B117="Industrials",DI_전체데이터!$AN117,NA())</f>
        <v>#N/A</v>
      </c>
      <c r="H117" s="79" t="e">
        <f>IF(DI_전체데이터!$B117="Industrials",DI_전체데이터!$Z117,NA())</f>
        <v>#N/A</v>
      </c>
      <c r="I117" s="79">
        <f>IF(DI_전체데이터!$B117="Energy &amp; Materials",DI_전체데이터!$AN117,NA())</f>
        <v>1.6561484214013547</v>
      </c>
      <c r="J117" s="79">
        <f>IF(DI_전체데이터!$B117="Energy &amp; Materials",DI_전체데이터!$Z117,NA())</f>
        <v>4</v>
      </c>
      <c r="K117" s="79" t="e">
        <f>IF(DI_전체데이터!$B117="Healthcare &amp; Bio",DI_전체데이터!$AN117,NA())</f>
        <v>#N/A</v>
      </c>
      <c r="L117" s="79" t="e">
        <f>IF(DI_전체데이터!$B117="Healthcare &amp; Bio",DI_전체데이터!$Z117,NA())</f>
        <v>#N/A</v>
      </c>
    </row>
    <row r="118" spans="1:12" x14ac:dyDescent="0.3">
      <c r="A118" s="79" t="e">
        <f>IF(DI_전체데이터!$B118="Technology",DI_전체데이터!$AN118,NA())</f>
        <v>#N/A</v>
      </c>
      <c r="B118" s="79" t="e">
        <f>IF(DI_전체데이터!$B118="Technology",DI_전체데이터!$Z118,NA())</f>
        <v>#N/A</v>
      </c>
      <c r="C118" s="79" t="e">
        <f>IF(DI_전체데이터!$B118="Consumer &amp; Retail",DI_전체데이터!$AN118,NA())</f>
        <v>#N/A</v>
      </c>
      <c r="D118" s="79" t="e">
        <f>IF(DI_전체데이터!$B118="Consumer &amp; Retail",DI_전체데이터!$Z118,NA())</f>
        <v>#N/A</v>
      </c>
      <c r="E118" s="79" t="e">
        <f>IF(DI_전체데이터!$B118="Finance",DI_전체데이터!$AN118,NA())</f>
        <v>#N/A</v>
      </c>
      <c r="F118" s="79" t="e">
        <f>IF(DI_전체데이터!$B118="Finance",DI_전체데이터!$Z118,NA())</f>
        <v>#N/A</v>
      </c>
      <c r="G118" s="79" t="e">
        <f>IF(DI_전체데이터!$B118="Industrials",DI_전체데이터!$AN118,NA())</f>
        <v>#N/A</v>
      </c>
      <c r="H118" s="79" t="e">
        <f>IF(DI_전체데이터!$B118="Industrials",DI_전체데이터!$Z118,NA())</f>
        <v>#N/A</v>
      </c>
      <c r="I118" s="79">
        <f>IF(DI_전체데이터!$B118="Energy &amp; Materials",DI_전체데이터!$AN118,NA())</f>
        <v>-1.0168547033648703</v>
      </c>
      <c r="J118" s="79">
        <f>IF(DI_전체데이터!$B118="Energy &amp; Materials",DI_전체데이터!$Z118,NA())</f>
        <v>3</v>
      </c>
      <c r="K118" s="79" t="e">
        <f>IF(DI_전체데이터!$B118="Healthcare &amp; Bio",DI_전체데이터!$AN118,NA())</f>
        <v>#N/A</v>
      </c>
      <c r="L118" s="79" t="e">
        <f>IF(DI_전체데이터!$B118="Healthcare &amp; Bio",DI_전체데이터!$Z118,NA())</f>
        <v>#N/A</v>
      </c>
    </row>
    <row r="119" spans="1:12" x14ac:dyDescent="0.3">
      <c r="A119" s="79" t="e">
        <f>IF(DI_전체데이터!$B119="Technology",DI_전체데이터!$AN119,NA())</f>
        <v>#N/A</v>
      </c>
      <c r="B119" s="79" t="e">
        <f>IF(DI_전체데이터!$B119="Technology",DI_전체데이터!$Z119,NA())</f>
        <v>#N/A</v>
      </c>
      <c r="C119" s="79" t="e">
        <f>IF(DI_전체데이터!$B119="Consumer &amp; Retail",DI_전체데이터!$AN119,NA())</f>
        <v>#N/A</v>
      </c>
      <c r="D119" s="79" t="e">
        <f>IF(DI_전체데이터!$B119="Consumer &amp; Retail",DI_전체데이터!$Z119,NA())</f>
        <v>#N/A</v>
      </c>
      <c r="E119" s="79" t="e">
        <f>IF(DI_전체데이터!$B119="Finance",DI_전체데이터!$AN119,NA())</f>
        <v>#N/A</v>
      </c>
      <c r="F119" s="79" t="e">
        <f>IF(DI_전체데이터!$B119="Finance",DI_전체데이터!$Z119,NA())</f>
        <v>#N/A</v>
      </c>
      <c r="G119" s="79" t="e">
        <f>IF(DI_전체데이터!$B119="Industrials",DI_전체데이터!$AN119,NA())</f>
        <v>#N/A</v>
      </c>
      <c r="H119" s="79" t="e">
        <f>IF(DI_전체데이터!$B119="Industrials",DI_전체데이터!$Z119,NA())</f>
        <v>#N/A</v>
      </c>
      <c r="I119" s="79">
        <f>IF(DI_전체데이터!$B119="Energy &amp; Materials",DI_전체데이터!$AN119,NA())</f>
        <v>0.91769699502669555</v>
      </c>
      <c r="J119" s="79">
        <f>IF(DI_전체데이터!$B119="Energy &amp; Materials",DI_전체데이터!$Z119,NA())</f>
        <v>3.333333333333333</v>
      </c>
      <c r="K119" s="79" t="e">
        <f>IF(DI_전체데이터!$B119="Healthcare &amp; Bio",DI_전체데이터!$AN119,NA())</f>
        <v>#N/A</v>
      </c>
      <c r="L119" s="79" t="e">
        <f>IF(DI_전체데이터!$B119="Healthcare &amp; Bio",DI_전체데이터!$Z119,NA())</f>
        <v>#N/A</v>
      </c>
    </row>
    <row r="120" spans="1:12" x14ac:dyDescent="0.3">
      <c r="A120" s="79" t="e">
        <f>IF(DI_전체데이터!$B120="Technology",DI_전체데이터!$AN120,NA())</f>
        <v>#N/A</v>
      </c>
      <c r="B120" s="79" t="e">
        <f>IF(DI_전체데이터!$B120="Technology",DI_전체데이터!$Z120,NA())</f>
        <v>#N/A</v>
      </c>
      <c r="C120" s="79" t="e">
        <f>IF(DI_전체데이터!$B120="Consumer &amp; Retail",DI_전체데이터!$AN120,NA())</f>
        <v>#N/A</v>
      </c>
      <c r="D120" s="79" t="e">
        <f>IF(DI_전체데이터!$B120="Consumer &amp; Retail",DI_전체데이터!$Z120,NA())</f>
        <v>#N/A</v>
      </c>
      <c r="E120" s="79" t="e">
        <f>IF(DI_전체데이터!$B120="Finance",DI_전체데이터!$AN120,NA())</f>
        <v>#N/A</v>
      </c>
      <c r="F120" s="79" t="e">
        <f>IF(DI_전체데이터!$B120="Finance",DI_전체데이터!$Z120,NA())</f>
        <v>#N/A</v>
      </c>
      <c r="G120" s="79" t="e">
        <f>IF(DI_전체데이터!$B120="Industrials",DI_전체데이터!$AN120,NA())</f>
        <v>#N/A</v>
      </c>
      <c r="H120" s="79" t="e">
        <f>IF(DI_전체데이터!$B120="Industrials",DI_전체데이터!$Z120,NA())</f>
        <v>#N/A</v>
      </c>
      <c r="I120" s="79">
        <f>IF(DI_전체데이터!$B120="Energy &amp; Materials",DI_전체데이터!$AN120,NA())</f>
        <v>0.69494673462951095</v>
      </c>
      <c r="J120" s="79">
        <f>IF(DI_전체데이터!$B120="Energy &amp; Materials",DI_전체데이터!$Z120,NA())</f>
        <v>3.25</v>
      </c>
      <c r="K120" s="79" t="e">
        <f>IF(DI_전체데이터!$B120="Healthcare &amp; Bio",DI_전체데이터!$AN120,NA())</f>
        <v>#N/A</v>
      </c>
      <c r="L120" s="79" t="e">
        <f>IF(DI_전체데이터!$B120="Healthcare &amp; Bio",DI_전체데이터!$Z120,NA())</f>
        <v>#N/A</v>
      </c>
    </row>
    <row r="121" spans="1:12" x14ac:dyDescent="0.3">
      <c r="A121" s="79" t="e">
        <f>IF(DI_전체데이터!$B121="Technology",DI_전체데이터!$AN121,NA())</f>
        <v>#N/A</v>
      </c>
      <c r="B121" s="79" t="e">
        <f>IF(DI_전체데이터!$B121="Technology",DI_전체데이터!$Z121,NA())</f>
        <v>#N/A</v>
      </c>
      <c r="C121" s="79" t="e">
        <f>IF(DI_전체데이터!$B121="Consumer &amp; Retail",DI_전체데이터!$AN121,NA())</f>
        <v>#N/A</v>
      </c>
      <c r="D121" s="79" t="e">
        <f>IF(DI_전체데이터!$B121="Consumer &amp; Retail",DI_전체데이터!$Z121,NA())</f>
        <v>#N/A</v>
      </c>
      <c r="E121" s="79" t="e">
        <f>IF(DI_전체데이터!$B121="Finance",DI_전체데이터!$AN121,NA())</f>
        <v>#N/A</v>
      </c>
      <c r="F121" s="79" t="e">
        <f>IF(DI_전체데이터!$B121="Finance",DI_전체데이터!$Z121,NA())</f>
        <v>#N/A</v>
      </c>
      <c r="G121" s="79" t="e">
        <f>IF(DI_전체데이터!$B121="Industrials",DI_전체데이터!$AN121,NA())</f>
        <v>#N/A</v>
      </c>
      <c r="H121" s="79" t="e">
        <f>IF(DI_전체데이터!$B121="Industrials",DI_전체데이터!$Z121,NA())</f>
        <v>#N/A</v>
      </c>
      <c r="I121" s="79">
        <f>IF(DI_전체데이터!$B121="Energy &amp; Materials",DI_전체데이터!$AN121,NA())</f>
        <v>0.91769699502669555</v>
      </c>
      <c r="J121" s="79">
        <f>IF(DI_전체데이터!$B121="Energy &amp; Materials",DI_전체데이터!$Z121,NA())</f>
        <v>3.333333333333333</v>
      </c>
      <c r="K121" s="79" t="e">
        <f>IF(DI_전체데이터!$B121="Healthcare &amp; Bio",DI_전체데이터!$AN121,NA())</f>
        <v>#N/A</v>
      </c>
      <c r="L121" s="79" t="e">
        <f>IF(DI_전체데이터!$B121="Healthcare &amp; Bio",DI_전체데이터!$Z121,NA())</f>
        <v>#N/A</v>
      </c>
    </row>
    <row r="122" spans="1:12" x14ac:dyDescent="0.3">
      <c r="A122" s="79" t="e">
        <f>IF(DI_전체데이터!$B122="Technology",DI_전체데이터!$AN122,NA())</f>
        <v>#N/A</v>
      </c>
      <c r="B122" s="79" t="e">
        <f>IF(DI_전체데이터!$B122="Technology",DI_전체데이터!$Z122,NA())</f>
        <v>#N/A</v>
      </c>
      <c r="C122" s="79" t="e">
        <f>IF(DI_전체데이터!$B122="Consumer &amp; Retail",DI_전체데이터!$AN122,NA())</f>
        <v>#N/A</v>
      </c>
      <c r="D122" s="79" t="e">
        <f>IF(DI_전체데이터!$B122="Consumer &amp; Retail",DI_전체데이터!$Z122,NA())</f>
        <v>#N/A</v>
      </c>
      <c r="E122" s="79" t="e">
        <f>IF(DI_전체데이터!$B122="Finance",DI_전체데이터!$AN122,NA())</f>
        <v>#N/A</v>
      </c>
      <c r="F122" s="79" t="e">
        <f>IF(DI_전체데이터!$B122="Finance",DI_전체데이터!$Z122,NA())</f>
        <v>#N/A</v>
      </c>
      <c r="G122" s="79" t="e">
        <f>IF(DI_전체데이터!$B122="Industrials",DI_전체데이터!$AN122,NA())</f>
        <v>#N/A</v>
      </c>
      <c r="H122" s="79" t="e">
        <f>IF(DI_전체데이터!$B122="Industrials",DI_전체데이터!$Z122,NA())</f>
        <v>#N/A</v>
      </c>
      <c r="I122" s="79">
        <f>IF(DI_전체데이터!$B122="Energy &amp; Materials",DI_전체데이터!$AN122,NA())</f>
        <v>2.6695953437954723E-2</v>
      </c>
      <c r="J122" s="79">
        <f>IF(DI_전체데이터!$B122="Energy &amp; Materials",DI_전체데이터!$Z122,NA())</f>
        <v>3</v>
      </c>
      <c r="K122" s="79" t="e">
        <f>IF(DI_전체데이터!$B122="Healthcare &amp; Bio",DI_전체데이터!$AN122,NA())</f>
        <v>#N/A</v>
      </c>
      <c r="L122" s="79" t="e">
        <f>IF(DI_전체데이터!$B122="Healthcare &amp; Bio",DI_전체데이터!$Z122,NA())</f>
        <v>#N/A</v>
      </c>
    </row>
    <row r="123" spans="1:12" x14ac:dyDescent="0.3">
      <c r="A123" s="79" t="e">
        <f>IF(DI_전체데이터!$B123="Technology",DI_전체데이터!$AN123,NA())</f>
        <v>#N/A</v>
      </c>
      <c r="B123" s="79" t="e">
        <f>IF(DI_전체데이터!$B123="Technology",DI_전체데이터!$Z123,NA())</f>
        <v>#N/A</v>
      </c>
      <c r="C123" s="79">
        <f>IF(DI_전체데이터!$B123="Consumer &amp; Retail",DI_전체데이터!$AN123,NA())</f>
        <v>-1.1089189865544746</v>
      </c>
      <c r="D123" s="79">
        <f>IF(DI_전체데이터!$B123="Consumer &amp; Retail",DI_전체데이터!$Z123,NA())</f>
        <v>2.774193548387097</v>
      </c>
      <c r="E123" s="79" t="e">
        <f>IF(DI_전체데이터!$B123="Finance",DI_전체데이터!$AN123,NA())</f>
        <v>#N/A</v>
      </c>
      <c r="F123" s="79" t="e">
        <f>IF(DI_전체데이터!$B123="Finance",DI_전체데이터!$Z123,NA())</f>
        <v>#N/A</v>
      </c>
      <c r="G123" s="79" t="e">
        <f>IF(DI_전체데이터!$B123="Industrials",DI_전체데이터!$AN123,NA())</f>
        <v>#N/A</v>
      </c>
      <c r="H123" s="79" t="e">
        <f>IF(DI_전체데이터!$B123="Industrials",DI_전체데이터!$Z123,NA())</f>
        <v>#N/A</v>
      </c>
      <c r="I123" s="79" t="e">
        <f>IF(DI_전체데이터!$B123="Energy &amp; Materials",DI_전체데이터!$AN123,NA())</f>
        <v>#N/A</v>
      </c>
      <c r="J123" s="79" t="e">
        <f>IF(DI_전체데이터!$B123="Energy &amp; Materials",DI_전체데이터!$Z123,NA())</f>
        <v>#N/A</v>
      </c>
      <c r="K123" s="79" t="e">
        <f>IF(DI_전체데이터!$B123="Healthcare &amp; Bio",DI_전체데이터!$AN123,NA())</f>
        <v>#N/A</v>
      </c>
      <c r="L123" s="79" t="e">
        <f>IF(DI_전체데이터!$B123="Healthcare &amp; Bio",DI_전체데이터!$Z123,NA())</f>
        <v>#N/A</v>
      </c>
    </row>
    <row r="124" spans="1:12" x14ac:dyDescent="0.3">
      <c r="A124" s="79" t="e">
        <f>IF(DI_전체데이터!$B124="Technology",DI_전체데이터!$AN124,NA())</f>
        <v>#N/A</v>
      </c>
      <c r="B124" s="79" t="e">
        <f>IF(DI_전체데이터!$B124="Technology",DI_전체데이터!$Z124,NA())</f>
        <v>#N/A</v>
      </c>
      <c r="C124" s="79">
        <f>IF(DI_전체데이터!$B124="Consumer &amp; Retail",DI_전체데이터!$AN124,NA())</f>
        <v>-1.9766574170213711</v>
      </c>
      <c r="D124" s="79">
        <f>IF(DI_전체데이터!$B124="Consumer &amp; Retail",DI_전체데이터!$Z124,NA())</f>
        <v>2.5625</v>
      </c>
      <c r="E124" s="79" t="e">
        <f>IF(DI_전체데이터!$B124="Finance",DI_전체데이터!$AN124,NA())</f>
        <v>#N/A</v>
      </c>
      <c r="F124" s="79" t="e">
        <f>IF(DI_전체데이터!$B124="Finance",DI_전체데이터!$Z124,NA())</f>
        <v>#N/A</v>
      </c>
      <c r="G124" s="79" t="e">
        <f>IF(DI_전체데이터!$B124="Industrials",DI_전체데이터!$AN124,NA())</f>
        <v>#N/A</v>
      </c>
      <c r="H124" s="79" t="e">
        <f>IF(DI_전체데이터!$B124="Industrials",DI_전체데이터!$Z124,NA())</f>
        <v>#N/A</v>
      </c>
      <c r="I124" s="79" t="e">
        <f>IF(DI_전체데이터!$B124="Energy &amp; Materials",DI_전체데이터!$AN124,NA())</f>
        <v>#N/A</v>
      </c>
      <c r="J124" s="79" t="e">
        <f>IF(DI_전체데이터!$B124="Energy &amp; Materials",DI_전체데이터!$Z124,NA())</f>
        <v>#N/A</v>
      </c>
      <c r="K124" s="79" t="e">
        <f>IF(DI_전체데이터!$B124="Healthcare &amp; Bio",DI_전체데이터!$AN124,NA())</f>
        <v>#N/A</v>
      </c>
      <c r="L124" s="79" t="e">
        <f>IF(DI_전체데이터!$B124="Healthcare &amp; Bio",DI_전체데이터!$Z124,NA())</f>
        <v>#N/A</v>
      </c>
    </row>
    <row r="125" spans="1:12" x14ac:dyDescent="0.3">
      <c r="A125" s="79" t="e">
        <f>IF(DI_전체데이터!$B125="Technology",DI_전체데이터!$AN125,NA())</f>
        <v>#N/A</v>
      </c>
      <c r="B125" s="79" t="e">
        <f>IF(DI_전체데이터!$B125="Technology",DI_전체데이터!$Z125,NA())</f>
        <v>#N/A</v>
      </c>
      <c r="C125" s="79">
        <f>IF(DI_전체데이터!$B125="Consumer &amp; Retail",DI_전체데이터!$AN125,NA())</f>
        <v>0.72756446416911136</v>
      </c>
      <c r="D125" s="79">
        <f>IF(DI_전체데이터!$B125="Consumer &amp; Retail",DI_전체데이터!$Z125,NA())</f>
        <v>3.2222222222222219</v>
      </c>
      <c r="E125" s="79" t="e">
        <f>IF(DI_전체데이터!$B125="Finance",DI_전체데이터!$AN125,NA())</f>
        <v>#N/A</v>
      </c>
      <c r="F125" s="79" t="e">
        <f>IF(DI_전체데이터!$B125="Finance",DI_전체데이터!$Z125,NA())</f>
        <v>#N/A</v>
      </c>
      <c r="G125" s="79" t="e">
        <f>IF(DI_전체데이터!$B125="Industrials",DI_전체데이터!$AN125,NA())</f>
        <v>#N/A</v>
      </c>
      <c r="H125" s="79" t="e">
        <f>IF(DI_전체데이터!$B125="Industrials",DI_전체데이터!$Z125,NA())</f>
        <v>#N/A</v>
      </c>
      <c r="I125" s="79" t="e">
        <f>IF(DI_전체데이터!$B125="Energy &amp; Materials",DI_전체데이터!$AN125,NA())</f>
        <v>#N/A</v>
      </c>
      <c r="J125" s="79" t="e">
        <f>IF(DI_전체데이터!$B125="Energy &amp; Materials",DI_전체데이터!$Z125,NA())</f>
        <v>#N/A</v>
      </c>
      <c r="K125" s="79" t="e">
        <f>IF(DI_전체데이터!$B125="Healthcare &amp; Bio",DI_전체데이터!$AN125,NA())</f>
        <v>#N/A</v>
      </c>
      <c r="L125" s="79" t="e">
        <f>IF(DI_전체데이터!$B125="Healthcare &amp; Bio",DI_전체데이터!$Z125,NA())</f>
        <v>#N/A</v>
      </c>
    </row>
    <row r="126" spans="1:12" x14ac:dyDescent="0.3">
      <c r="A126" s="79" t="e">
        <f>IF(DI_전체데이터!$B126="Technology",DI_전체데이터!$AN126,NA())</f>
        <v>#N/A</v>
      </c>
      <c r="B126" s="79" t="e">
        <f>IF(DI_전체데이터!$B126="Technology",DI_전체데이터!$Z126,NA())</f>
        <v>#N/A</v>
      </c>
      <c r="C126" s="79">
        <f>IF(DI_전체데이터!$B126="Consumer &amp; Retail",DI_전체데이터!$AN126,NA())</f>
        <v>-1.0272494872164137</v>
      </c>
      <c r="D126" s="79">
        <f>IF(DI_전체데이터!$B126="Consumer &amp; Retail",DI_전체데이터!$Z126,NA())</f>
        <v>2.7941176470588238</v>
      </c>
      <c r="E126" s="79" t="e">
        <f>IF(DI_전체데이터!$B126="Finance",DI_전체데이터!$AN126,NA())</f>
        <v>#N/A</v>
      </c>
      <c r="F126" s="79" t="e">
        <f>IF(DI_전체데이터!$B126="Finance",DI_전체데이터!$Z126,NA())</f>
        <v>#N/A</v>
      </c>
      <c r="G126" s="79" t="e">
        <f>IF(DI_전체데이터!$B126="Industrials",DI_전체데이터!$AN126,NA())</f>
        <v>#N/A</v>
      </c>
      <c r="H126" s="79" t="e">
        <f>IF(DI_전체데이터!$B126="Industrials",DI_전체데이터!$Z126,NA())</f>
        <v>#N/A</v>
      </c>
      <c r="I126" s="79" t="e">
        <f>IF(DI_전체데이터!$B126="Energy &amp; Materials",DI_전체데이터!$AN126,NA())</f>
        <v>#N/A</v>
      </c>
      <c r="J126" s="79" t="e">
        <f>IF(DI_전체데이터!$B126="Energy &amp; Materials",DI_전체데이터!$Z126,NA())</f>
        <v>#N/A</v>
      </c>
      <c r="K126" s="79" t="e">
        <f>IF(DI_전체데이터!$B126="Healthcare &amp; Bio",DI_전체데이터!$AN126,NA())</f>
        <v>#N/A</v>
      </c>
      <c r="L126" s="79" t="e">
        <f>IF(DI_전체데이터!$B126="Healthcare &amp; Bio",DI_전체데이터!$Z126,NA())</f>
        <v>#N/A</v>
      </c>
    </row>
    <row r="127" spans="1:12" x14ac:dyDescent="0.3">
      <c r="A127" s="79" t="e">
        <f>IF(DI_전체데이터!$B127="Technology",DI_전체데이터!$AN127,NA())</f>
        <v>#N/A</v>
      </c>
      <c r="B127" s="79" t="e">
        <f>IF(DI_전체데이터!$B127="Technology",DI_전체데이터!$Z127,NA())</f>
        <v>#N/A</v>
      </c>
      <c r="C127" s="79">
        <f>IF(DI_전체데이터!$B127="Consumer &amp; Retail",DI_전체데이터!$AN127,NA())</f>
        <v>-0.14902371330927636</v>
      </c>
      <c r="D127" s="79">
        <f>IF(DI_전체데이터!$B127="Consumer &amp; Retail",DI_전체데이터!$Z127,NA())</f>
        <v>2.964285714285714</v>
      </c>
      <c r="E127" s="79" t="e">
        <f>IF(DI_전체데이터!$B127="Finance",DI_전체데이터!$AN127,NA())</f>
        <v>#N/A</v>
      </c>
      <c r="F127" s="79" t="e">
        <f>IF(DI_전체데이터!$B127="Finance",DI_전체데이터!$Z127,NA())</f>
        <v>#N/A</v>
      </c>
      <c r="G127" s="79" t="e">
        <f>IF(DI_전체데이터!$B127="Industrials",DI_전체데이터!$AN127,NA())</f>
        <v>#N/A</v>
      </c>
      <c r="H127" s="79" t="e">
        <f>IF(DI_전체데이터!$B127="Industrials",DI_전체데이터!$Z127,NA())</f>
        <v>#N/A</v>
      </c>
      <c r="I127" s="79" t="e">
        <f>IF(DI_전체데이터!$B127="Energy &amp; Materials",DI_전체데이터!$AN127,NA())</f>
        <v>#N/A</v>
      </c>
      <c r="J127" s="79" t="e">
        <f>IF(DI_전체데이터!$B127="Energy &amp; Materials",DI_전체데이터!$Z127,NA())</f>
        <v>#N/A</v>
      </c>
      <c r="K127" s="79" t="e">
        <f>IF(DI_전체데이터!$B127="Healthcare &amp; Bio",DI_전체데이터!$AN127,NA())</f>
        <v>#N/A</v>
      </c>
      <c r="L127" s="79" t="e">
        <f>IF(DI_전체데이터!$B127="Healthcare &amp; Bio",DI_전체데이터!$Z127,NA())</f>
        <v>#N/A</v>
      </c>
    </row>
    <row r="128" spans="1:12" x14ac:dyDescent="0.3">
      <c r="A128" s="79" t="e">
        <f>IF(DI_전체데이터!$B128="Technology",DI_전체데이터!$AN128,NA())</f>
        <v>#N/A</v>
      </c>
      <c r="B128" s="79" t="e">
        <f>IF(DI_전체데이터!$B128="Technology",DI_전체데이터!$Z128,NA())</f>
        <v>#N/A</v>
      </c>
      <c r="C128" s="79">
        <f>IF(DI_전체데이터!$B128="Consumer &amp; Retail",DI_전체데이터!$AN128,NA())</f>
        <v>-0.41253285301024289</v>
      </c>
      <c r="D128" s="79">
        <f>IF(DI_전체데이터!$B128="Consumer &amp; Retail",DI_전체데이터!$Z128,NA())</f>
        <v>2.9</v>
      </c>
      <c r="E128" s="79" t="e">
        <f>IF(DI_전체데이터!$B128="Finance",DI_전체데이터!$AN128,NA())</f>
        <v>#N/A</v>
      </c>
      <c r="F128" s="79" t="e">
        <f>IF(DI_전체데이터!$B128="Finance",DI_전체데이터!$Z128,NA())</f>
        <v>#N/A</v>
      </c>
      <c r="G128" s="79" t="e">
        <f>IF(DI_전체데이터!$B128="Industrials",DI_전체데이터!$AN128,NA())</f>
        <v>#N/A</v>
      </c>
      <c r="H128" s="79" t="e">
        <f>IF(DI_전체데이터!$B128="Industrials",DI_전체데이터!$Z128,NA())</f>
        <v>#N/A</v>
      </c>
      <c r="I128" s="79" t="e">
        <f>IF(DI_전체데이터!$B128="Energy &amp; Materials",DI_전체데이터!$AN128,NA())</f>
        <v>#N/A</v>
      </c>
      <c r="J128" s="79" t="e">
        <f>IF(DI_전체데이터!$B128="Energy &amp; Materials",DI_전체데이터!$Z128,NA())</f>
        <v>#N/A</v>
      </c>
      <c r="K128" s="79" t="e">
        <f>IF(DI_전체데이터!$B128="Healthcare &amp; Bio",DI_전체데이터!$AN128,NA())</f>
        <v>#N/A</v>
      </c>
      <c r="L128" s="79" t="e">
        <f>IF(DI_전체데이터!$B128="Healthcare &amp; Bio",DI_전체데이터!$Z128,NA())</f>
        <v>#N/A</v>
      </c>
    </row>
    <row r="129" spans="1:12" x14ac:dyDescent="0.3">
      <c r="A129" s="79" t="e">
        <f>IF(DI_전체데이터!$B129="Technology",DI_전체데이터!$AN129,NA())</f>
        <v>#N/A</v>
      </c>
      <c r="B129" s="79" t="e">
        <f>IF(DI_전체데이터!$B129="Technology",DI_전체데이터!$Z129,NA())</f>
        <v>#N/A</v>
      </c>
      <c r="C129" s="79">
        <f>IF(DI_전체데이터!$B129="Consumer &amp; Retail",DI_전체데이터!$AN129,NA())</f>
        <v>0.92896822183104544</v>
      </c>
      <c r="D129" s="79">
        <f>IF(DI_전체데이터!$B129="Consumer &amp; Retail",DI_전체데이터!$Z129,NA())</f>
        <v>3.2272727272727271</v>
      </c>
      <c r="E129" s="79" t="e">
        <f>IF(DI_전체데이터!$B129="Finance",DI_전체데이터!$AN129,NA())</f>
        <v>#N/A</v>
      </c>
      <c r="F129" s="79" t="e">
        <f>IF(DI_전체데이터!$B129="Finance",DI_전체데이터!$Z129,NA())</f>
        <v>#N/A</v>
      </c>
      <c r="G129" s="79" t="e">
        <f>IF(DI_전체데이터!$B129="Industrials",DI_전체데이터!$AN129,NA())</f>
        <v>#N/A</v>
      </c>
      <c r="H129" s="79" t="e">
        <f>IF(DI_전체데이터!$B129="Industrials",DI_전체데이터!$Z129,NA())</f>
        <v>#N/A</v>
      </c>
      <c r="I129" s="79" t="e">
        <f>IF(DI_전체데이터!$B129="Energy &amp; Materials",DI_전체데이터!$AN129,NA())</f>
        <v>#N/A</v>
      </c>
      <c r="J129" s="79" t="e">
        <f>IF(DI_전체데이터!$B129="Energy &amp; Materials",DI_전체데이터!$Z129,NA())</f>
        <v>#N/A</v>
      </c>
      <c r="K129" s="79" t="e">
        <f>IF(DI_전체데이터!$B129="Healthcare &amp; Bio",DI_전체데이터!$AN129,NA())</f>
        <v>#N/A</v>
      </c>
      <c r="L129" s="79" t="e">
        <f>IF(DI_전체데이터!$B129="Healthcare &amp; Bio",DI_전체데이터!$Z129,NA())</f>
        <v>#N/A</v>
      </c>
    </row>
    <row r="130" spans="1:12" x14ac:dyDescent="0.3">
      <c r="A130" s="79" t="e">
        <f>IF(DI_전체데이터!$B130="Technology",DI_전체데이터!$AN130,NA())</f>
        <v>#N/A</v>
      </c>
      <c r="B130" s="79" t="e">
        <f>IF(DI_전체데이터!$B130="Technology",DI_전체데이터!$Z130,NA())</f>
        <v>#N/A</v>
      </c>
      <c r="C130" s="79">
        <f>IF(DI_전체데이터!$B130="Consumer &amp; Retail",DI_전체데이터!$AN130,NA())</f>
        <v>1.0221280186950248</v>
      </c>
      <c r="D130" s="79">
        <f>IF(DI_전체데이터!$B130="Consumer &amp; Retail",DI_전체데이터!$Z130,NA())</f>
        <v>3.25</v>
      </c>
      <c r="E130" s="79" t="e">
        <f>IF(DI_전체데이터!$B130="Finance",DI_전체데이터!$AN130,NA())</f>
        <v>#N/A</v>
      </c>
      <c r="F130" s="79" t="e">
        <f>IF(DI_전체데이터!$B130="Finance",DI_전체데이터!$Z130,NA())</f>
        <v>#N/A</v>
      </c>
      <c r="G130" s="79" t="e">
        <f>IF(DI_전체데이터!$B130="Industrials",DI_전체데이터!$AN130,NA())</f>
        <v>#N/A</v>
      </c>
      <c r="H130" s="79" t="e">
        <f>IF(DI_전체데이터!$B130="Industrials",DI_전체데이터!$Z130,NA())</f>
        <v>#N/A</v>
      </c>
      <c r="I130" s="79" t="e">
        <f>IF(DI_전체데이터!$B130="Energy &amp; Materials",DI_전체데이터!$AN130,NA())</f>
        <v>#N/A</v>
      </c>
      <c r="J130" s="79" t="e">
        <f>IF(DI_전체데이터!$B130="Energy &amp; Materials",DI_전체데이터!$Z130,NA())</f>
        <v>#N/A</v>
      </c>
      <c r="K130" s="79" t="e">
        <f>IF(DI_전체데이터!$B130="Healthcare &amp; Bio",DI_전체데이터!$AN130,NA())</f>
        <v>#N/A</v>
      </c>
      <c r="L130" s="79" t="e">
        <f>IF(DI_전체데이터!$B130="Healthcare &amp; Bio",DI_전체데이터!$Z130,NA())</f>
        <v>#N/A</v>
      </c>
    </row>
    <row r="131" spans="1:12" x14ac:dyDescent="0.3">
      <c r="A131" s="79" t="e">
        <f>IF(DI_전체데이터!$B131="Technology",DI_전체데이터!$AN131,NA())</f>
        <v>#N/A</v>
      </c>
      <c r="B131" s="79" t="e">
        <f>IF(DI_전체데이터!$B131="Technology",DI_전체데이터!$Z131,NA())</f>
        <v>#N/A</v>
      </c>
      <c r="C131" s="79">
        <f>IF(DI_전체데이터!$B131="Consumer &amp; Retail",DI_전체데이터!$AN131,NA())</f>
        <v>-0.22199122867930127</v>
      </c>
      <c r="D131" s="79">
        <f>IF(DI_전체데이터!$B131="Consumer &amp; Retail",DI_전체데이터!$Z131,NA())</f>
        <v>2.8888888888888888</v>
      </c>
      <c r="E131" s="79" t="e">
        <f>IF(DI_전체데이터!$B131="Finance",DI_전체데이터!$AN131,NA())</f>
        <v>#N/A</v>
      </c>
      <c r="F131" s="79" t="e">
        <f>IF(DI_전체데이터!$B131="Finance",DI_전체데이터!$Z131,NA())</f>
        <v>#N/A</v>
      </c>
      <c r="G131" s="79" t="e">
        <f>IF(DI_전체데이터!$B131="Industrials",DI_전체데이터!$AN131,NA())</f>
        <v>#N/A</v>
      </c>
      <c r="H131" s="79" t="e">
        <f>IF(DI_전체데이터!$B131="Industrials",DI_전체데이터!$Z131,NA())</f>
        <v>#N/A</v>
      </c>
      <c r="I131" s="79" t="e">
        <f>IF(DI_전체데이터!$B131="Energy &amp; Materials",DI_전체데이터!$AN131,NA())</f>
        <v>#N/A</v>
      </c>
      <c r="J131" s="79" t="e">
        <f>IF(DI_전체데이터!$B131="Energy &amp; Materials",DI_전체데이터!$Z131,NA())</f>
        <v>#N/A</v>
      </c>
      <c r="K131" s="79" t="e">
        <f>IF(DI_전체데이터!$B131="Healthcare &amp; Bio",DI_전체데이터!$AN131,NA())</f>
        <v>#N/A</v>
      </c>
      <c r="L131" s="79" t="e">
        <f>IF(DI_전체데이터!$B131="Healthcare &amp; Bio",DI_전체데이터!$Z131,NA())</f>
        <v>#N/A</v>
      </c>
    </row>
    <row r="132" spans="1:12" x14ac:dyDescent="0.3">
      <c r="A132" s="79" t="e">
        <f>IF(DI_전체데이터!$B132="Technology",DI_전체데이터!$AN132,NA())</f>
        <v>#N/A</v>
      </c>
      <c r="B132" s="79" t="e">
        <f>IF(DI_전체데이터!$B132="Technology",DI_전체데이터!$Z132,NA())</f>
        <v>#N/A</v>
      </c>
      <c r="C132" s="79">
        <f>IF(DI_전체데이터!$B132="Consumer &amp; Retail",DI_전체데이터!$AN132,NA())</f>
        <v>1.2582144326039111</v>
      </c>
      <c r="D132" s="79">
        <f>IF(DI_전체데이터!$B132="Consumer &amp; Retail",DI_전체데이터!$Z132,NA())</f>
        <v>3.25</v>
      </c>
      <c r="E132" s="79" t="e">
        <f>IF(DI_전체데이터!$B132="Finance",DI_전체데이터!$AN132,NA())</f>
        <v>#N/A</v>
      </c>
      <c r="F132" s="79" t="e">
        <f>IF(DI_전체데이터!$B132="Finance",DI_전체데이터!$Z132,NA())</f>
        <v>#N/A</v>
      </c>
      <c r="G132" s="79" t="e">
        <f>IF(DI_전체데이터!$B132="Industrials",DI_전체데이터!$AN132,NA())</f>
        <v>#N/A</v>
      </c>
      <c r="H132" s="79" t="e">
        <f>IF(DI_전체데이터!$B132="Industrials",DI_전체데이터!$Z132,NA())</f>
        <v>#N/A</v>
      </c>
      <c r="I132" s="79" t="e">
        <f>IF(DI_전체데이터!$B132="Energy &amp; Materials",DI_전체데이터!$AN132,NA())</f>
        <v>#N/A</v>
      </c>
      <c r="J132" s="79" t="e">
        <f>IF(DI_전체데이터!$B132="Energy &amp; Materials",DI_전체데이터!$Z132,NA())</f>
        <v>#N/A</v>
      </c>
      <c r="K132" s="79" t="e">
        <f>IF(DI_전체데이터!$B132="Healthcare &amp; Bio",DI_전체데이터!$AN132,NA())</f>
        <v>#N/A</v>
      </c>
      <c r="L132" s="79" t="e">
        <f>IF(DI_전체데이터!$B132="Healthcare &amp; Bio",DI_전체데이터!$Z132,NA())</f>
        <v>#N/A</v>
      </c>
    </row>
    <row r="133" spans="1:12" x14ac:dyDescent="0.3">
      <c r="A133" s="79" t="e">
        <f>IF(DI_전체데이터!$B133="Technology",DI_전체데이터!$AN133,NA())</f>
        <v>#N/A</v>
      </c>
      <c r="B133" s="79" t="e">
        <f>IF(DI_전체데이터!$B133="Technology",DI_전체데이터!$Z133,NA())</f>
        <v>#N/A</v>
      </c>
      <c r="C133" s="79">
        <f>IF(DI_전체데이터!$B133="Consumer &amp; Retail",DI_전체데이터!$AN133,NA())</f>
        <v>-1.1755852604675243</v>
      </c>
      <c r="D133" s="79">
        <f>IF(DI_전체데이터!$B133="Consumer &amp; Retail",DI_전체데이터!$Z133,NA())</f>
        <v>2.65625</v>
      </c>
      <c r="E133" s="79" t="e">
        <f>IF(DI_전체데이터!$B133="Finance",DI_전체데이터!$AN133,NA())</f>
        <v>#N/A</v>
      </c>
      <c r="F133" s="79" t="e">
        <f>IF(DI_전체데이터!$B133="Finance",DI_전체데이터!$Z133,NA())</f>
        <v>#N/A</v>
      </c>
      <c r="G133" s="79" t="e">
        <f>IF(DI_전체데이터!$B133="Industrials",DI_전체데이터!$AN133,NA())</f>
        <v>#N/A</v>
      </c>
      <c r="H133" s="79" t="e">
        <f>IF(DI_전체데이터!$B133="Industrials",DI_전체데이터!$Z133,NA())</f>
        <v>#N/A</v>
      </c>
      <c r="I133" s="79" t="e">
        <f>IF(DI_전체데이터!$B133="Energy &amp; Materials",DI_전체데이터!$AN133,NA())</f>
        <v>#N/A</v>
      </c>
      <c r="J133" s="79" t="e">
        <f>IF(DI_전체데이터!$B133="Energy &amp; Materials",DI_전체데이터!$Z133,NA())</f>
        <v>#N/A</v>
      </c>
      <c r="K133" s="79" t="e">
        <f>IF(DI_전체데이터!$B133="Healthcare &amp; Bio",DI_전체데이터!$AN133,NA())</f>
        <v>#N/A</v>
      </c>
      <c r="L133" s="79" t="e">
        <f>IF(DI_전체데이터!$B133="Healthcare &amp; Bio",DI_전체데이터!$Z133,NA())</f>
        <v>#N/A</v>
      </c>
    </row>
    <row r="134" spans="1:12" x14ac:dyDescent="0.3">
      <c r="A134" s="79" t="e">
        <f>IF(DI_전체데이터!$B134="Technology",DI_전체데이터!$AN134,NA())</f>
        <v>#N/A</v>
      </c>
      <c r="B134" s="79" t="e">
        <f>IF(DI_전체데이터!$B134="Technology",DI_전체데이터!$Z134,NA())</f>
        <v>#N/A</v>
      </c>
      <c r="C134" s="79">
        <f>IF(DI_전체데이터!$B134="Consumer &amp; Retail",DI_전체데이터!$AN134,NA())</f>
        <v>0.73030891704136658</v>
      </c>
      <c r="D134" s="79">
        <f>IF(DI_전체데이터!$B134="Consumer &amp; Retail",DI_전체데이터!$Z134,NA())</f>
        <v>3.1212121212121211</v>
      </c>
      <c r="E134" s="79" t="e">
        <f>IF(DI_전체데이터!$B134="Finance",DI_전체데이터!$AN134,NA())</f>
        <v>#N/A</v>
      </c>
      <c r="F134" s="79" t="e">
        <f>IF(DI_전체데이터!$B134="Finance",DI_전체데이터!$Z134,NA())</f>
        <v>#N/A</v>
      </c>
      <c r="G134" s="79" t="e">
        <f>IF(DI_전체데이터!$B134="Industrials",DI_전체데이터!$AN134,NA())</f>
        <v>#N/A</v>
      </c>
      <c r="H134" s="79" t="e">
        <f>IF(DI_전체데이터!$B134="Industrials",DI_전체데이터!$Z134,NA())</f>
        <v>#N/A</v>
      </c>
      <c r="I134" s="79" t="e">
        <f>IF(DI_전체데이터!$B134="Energy &amp; Materials",DI_전체데이터!$AN134,NA())</f>
        <v>#N/A</v>
      </c>
      <c r="J134" s="79" t="e">
        <f>IF(DI_전체데이터!$B134="Energy &amp; Materials",DI_전체데이터!$Z134,NA())</f>
        <v>#N/A</v>
      </c>
      <c r="K134" s="79" t="e">
        <f>IF(DI_전체데이터!$B134="Healthcare &amp; Bio",DI_전체데이터!$AN134,NA())</f>
        <v>#N/A</v>
      </c>
      <c r="L134" s="79" t="e">
        <f>IF(DI_전체데이터!$B134="Healthcare &amp; Bio",DI_전체데이터!$Z134,NA())</f>
        <v>#N/A</v>
      </c>
    </row>
    <row r="135" spans="1:12" x14ac:dyDescent="0.3">
      <c r="A135" s="79" t="e">
        <f>IF(DI_전체데이터!$B135="Technology",DI_전체데이터!$AN135,NA())</f>
        <v>#N/A</v>
      </c>
      <c r="B135" s="79" t="e">
        <f>IF(DI_전체데이터!$B135="Technology",DI_전체데이터!$Z135,NA())</f>
        <v>#N/A</v>
      </c>
      <c r="C135" s="79">
        <f>IF(DI_전체데이터!$B135="Consumer &amp; Retail",DI_전체데이터!$AN135,NA())</f>
        <v>-1.2485461733213816</v>
      </c>
      <c r="D135" s="79">
        <f>IF(DI_전체데이터!$B135="Consumer &amp; Retail",DI_전체데이터!$Z135,NA())</f>
        <v>3.6470588235294121</v>
      </c>
      <c r="E135" s="79" t="e">
        <f>IF(DI_전체데이터!$B135="Finance",DI_전체데이터!$AN135,NA())</f>
        <v>#N/A</v>
      </c>
      <c r="F135" s="79" t="e">
        <f>IF(DI_전체데이터!$B135="Finance",DI_전체데이터!$Z135,NA())</f>
        <v>#N/A</v>
      </c>
      <c r="G135" s="79" t="e">
        <f>IF(DI_전체데이터!$B135="Industrials",DI_전체데이터!$AN135,NA())</f>
        <v>#N/A</v>
      </c>
      <c r="H135" s="79" t="e">
        <f>IF(DI_전체데이터!$B135="Industrials",DI_전체데이터!$Z135,NA())</f>
        <v>#N/A</v>
      </c>
      <c r="I135" s="79" t="e">
        <f>IF(DI_전체데이터!$B135="Energy &amp; Materials",DI_전체데이터!$AN135,NA())</f>
        <v>#N/A</v>
      </c>
      <c r="J135" s="79" t="e">
        <f>IF(DI_전체데이터!$B135="Energy &amp; Materials",DI_전체데이터!$Z135,NA())</f>
        <v>#N/A</v>
      </c>
      <c r="K135" s="79" t="e">
        <f>IF(DI_전체데이터!$B135="Healthcare &amp; Bio",DI_전체데이터!$AN135,NA())</f>
        <v>#N/A</v>
      </c>
      <c r="L135" s="79" t="e">
        <f>IF(DI_전체데이터!$B135="Healthcare &amp; Bio",DI_전체데이터!$Z135,NA())</f>
        <v>#N/A</v>
      </c>
    </row>
    <row r="136" spans="1:12" x14ac:dyDescent="0.3">
      <c r="A136" s="79" t="e">
        <f>IF(DI_전체데이터!$B136="Technology",DI_전체데이터!$AN136,NA())</f>
        <v>#N/A</v>
      </c>
      <c r="B136" s="79" t="e">
        <f>IF(DI_전체데이터!$B136="Technology",DI_전체데이터!$Z136,NA())</f>
        <v>#N/A</v>
      </c>
      <c r="C136" s="79">
        <f>IF(DI_전체데이터!$B136="Consumer &amp; Retail",DI_전체데이터!$AN136,NA())</f>
        <v>-1.5279925984911711</v>
      </c>
      <c r="D136" s="79">
        <f>IF(DI_전체데이터!$B136="Consumer &amp; Retail",DI_전체데이터!$Z136,NA())</f>
        <v>3.6122448979591839</v>
      </c>
      <c r="E136" s="79" t="e">
        <f>IF(DI_전체데이터!$B136="Finance",DI_전체데이터!$AN136,NA())</f>
        <v>#N/A</v>
      </c>
      <c r="F136" s="79" t="e">
        <f>IF(DI_전체데이터!$B136="Finance",DI_전체데이터!$Z136,NA())</f>
        <v>#N/A</v>
      </c>
      <c r="G136" s="79" t="e">
        <f>IF(DI_전체데이터!$B136="Industrials",DI_전체데이터!$AN136,NA())</f>
        <v>#N/A</v>
      </c>
      <c r="H136" s="79" t="e">
        <f>IF(DI_전체데이터!$B136="Industrials",DI_전체데이터!$Z136,NA())</f>
        <v>#N/A</v>
      </c>
      <c r="I136" s="79" t="e">
        <f>IF(DI_전체데이터!$B136="Energy &amp; Materials",DI_전체데이터!$AN136,NA())</f>
        <v>#N/A</v>
      </c>
      <c r="J136" s="79" t="e">
        <f>IF(DI_전체데이터!$B136="Energy &amp; Materials",DI_전체데이터!$Z136,NA())</f>
        <v>#N/A</v>
      </c>
      <c r="K136" s="79" t="e">
        <f>IF(DI_전체데이터!$B136="Healthcare &amp; Bio",DI_전체데이터!$AN136,NA())</f>
        <v>#N/A</v>
      </c>
      <c r="L136" s="79" t="e">
        <f>IF(DI_전체데이터!$B136="Healthcare &amp; Bio",DI_전체데이터!$Z136,NA())</f>
        <v>#N/A</v>
      </c>
    </row>
    <row r="137" spans="1:12" x14ac:dyDescent="0.3">
      <c r="A137" s="79" t="e">
        <f>IF(DI_전체데이터!$B137="Technology",DI_전체데이터!$AN137,NA())</f>
        <v>#N/A</v>
      </c>
      <c r="B137" s="79" t="e">
        <f>IF(DI_전체데이터!$B137="Technology",DI_전체데이터!$Z137,NA())</f>
        <v>#N/A</v>
      </c>
      <c r="C137" s="79">
        <f>IF(DI_전체데이터!$B137="Consumer &amp; Retail",DI_전체데이터!$AN137,NA())</f>
        <v>-0.67309130424868391</v>
      </c>
      <c r="D137" s="79">
        <f>IF(DI_전체데이터!$B137="Consumer &amp; Retail",DI_전체데이터!$Z137,NA())</f>
        <v>3.71875</v>
      </c>
      <c r="E137" s="79" t="e">
        <f>IF(DI_전체데이터!$B137="Finance",DI_전체데이터!$AN137,NA())</f>
        <v>#N/A</v>
      </c>
      <c r="F137" s="79" t="e">
        <f>IF(DI_전체데이터!$B137="Finance",DI_전체데이터!$Z137,NA())</f>
        <v>#N/A</v>
      </c>
      <c r="G137" s="79" t="e">
        <f>IF(DI_전체데이터!$B137="Industrials",DI_전체데이터!$AN137,NA())</f>
        <v>#N/A</v>
      </c>
      <c r="H137" s="79" t="e">
        <f>IF(DI_전체데이터!$B137="Industrials",DI_전체데이터!$Z137,NA())</f>
        <v>#N/A</v>
      </c>
      <c r="I137" s="79" t="e">
        <f>IF(DI_전체데이터!$B137="Energy &amp; Materials",DI_전체데이터!$AN137,NA())</f>
        <v>#N/A</v>
      </c>
      <c r="J137" s="79" t="e">
        <f>IF(DI_전체데이터!$B137="Energy &amp; Materials",DI_전체데이터!$Z137,NA())</f>
        <v>#N/A</v>
      </c>
      <c r="K137" s="79" t="e">
        <f>IF(DI_전체데이터!$B137="Healthcare &amp; Bio",DI_전체데이터!$AN137,NA())</f>
        <v>#N/A</v>
      </c>
      <c r="L137" s="79" t="e">
        <f>IF(DI_전체데이터!$B137="Healthcare &amp; Bio",DI_전체데이터!$Z137,NA())</f>
        <v>#N/A</v>
      </c>
    </row>
    <row r="138" spans="1:12" x14ac:dyDescent="0.3">
      <c r="A138" s="79" t="e">
        <f>IF(DI_전체데이터!$B138="Technology",DI_전체데이터!$AN138,NA())</f>
        <v>#N/A</v>
      </c>
      <c r="B138" s="79" t="e">
        <f>IF(DI_전체데이터!$B138="Technology",DI_전체데이터!$Z138,NA())</f>
        <v>#N/A</v>
      </c>
      <c r="C138" s="79">
        <f>IF(DI_전체데이터!$B138="Consumer &amp; Retail",DI_전체데이터!$AN138,NA())</f>
        <v>1.1301119792461773</v>
      </c>
      <c r="D138" s="79">
        <f>IF(DI_전체데이터!$B138="Consumer &amp; Retail",DI_전체데이터!$Z138,NA())</f>
        <v>3.9433962264150941</v>
      </c>
      <c r="E138" s="79" t="e">
        <f>IF(DI_전체데이터!$B138="Finance",DI_전체데이터!$AN138,NA())</f>
        <v>#N/A</v>
      </c>
      <c r="F138" s="79" t="e">
        <f>IF(DI_전체데이터!$B138="Finance",DI_전체데이터!$Z138,NA())</f>
        <v>#N/A</v>
      </c>
      <c r="G138" s="79" t="e">
        <f>IF(DI_전체데이터!$B138="Industrials",DI_전체데이터!$AN138,NA())</f>
        <v>#N/A</v>
      </c>
      <c r="H138" s="79" t="e">
        <f>IF(DI_전체데이터!$B138="Industrials",DI_전체데이터!$Z138,NA())</f>
        <v>#N/A</v>
      </c>
      <c r="I138" s="79" t="e">
        <f>IF(DI_전체데이터!$B138="Energy &amp; Materials",DI_전체데이터!$AN138,NA())</f>
        <v>#N/A</v>
      </c>
      <c r="J138" s="79" t="e">
        <f>IF(DI_전체데이터!$B138="Energy &amp; Materials",DI_전체데이터!$Z138,NA())</f>
        <v>#N/A</v>
      </c>
      <c r="K138" s="79" t="e">
        <f>IF(DI_전체데이터!$B138="Healthcare &amp; Bio",DI_전체데이터!$AN138,NA())</f>
        <v>#N/A</v>
      </c>
      <c r="L138" s="79" t="e">
        <f>IF(DI_전체데이터!$B138="Healthcare &amp; Bio",DI_전체데이터!$Z138,NA())</f>
        <v>#N/A</v>
      </c>
    </row>
    <row r="139" spans="1:12" x14ac:dyDescent="0.3">
      <c r="A139" s="79" t="e">
        <f>IF(DI_전체데이터!$B139="Technology",DI_전체데이터!$AN139,NA())</f>
        <v>#N/A</v>
      </c>
      <c r="B139" s="79" t="e">
        <f>IF(DI_전체데이터!$B139="Technology",DI_전체데이터!$Z139,NA())</f>
        <v>#N/A</v>
      </c>
      <c r="C139" s="79">
        <f>IF(DI_전체데이터!$B139="Consumer &amp; Retail",DI_전체데이터!$AN139,NA())</f>
        <v>-0.65803831926427492</v>
      </c>
      <c r="D139" s="79">
        <f>IF(DI_전체데이터!$B139="Consumer &amp; Retail",DI_전체데이터!$Z139,NA())</f>
        <v>3.6981132075471699</v>
      </c>
      <c r="E139" s="79" t="e">
        <f>IF(DI_전체데이터!$B139="Finance",DI_전체데이터!$AN139,NA())</f>
        <v>#N/A</v>
      </c>
      <c r="F139" s="79" t="e">
        <f>IF(DI_전체데이터!$B139="Finance",DI_전체데이터!$Z139,NA())</f>
        <v>#N/A</v>
      </c>
      <c r="G139" s="79" t="e">
        <f>IF(DI_전체데이터!$B139="Industrials",DI_전체데이터!$AN139,NA())</f>
        <v>#N/A</v>
      </c>
      <c r="H139" s="79" t="e">
        <f>IF(DI_전체데이터!$B139="Industrials",DI_전체데이터!$Z139,NA())</f>
        <v>#N/A</v>
      </c>
      <c r="I139" s="79" t="e">
        <f>IF(DI_전체데이터!$B139="Energy &amp; Materials",DI_전체데이터!$AN139,NA())</f>
        <v>#N/A</v>
      </c>
      <c r="J139" s="79" t="e">
        <f>IF(DI_전체데이터!$B139="Energy &amp; Materials",DI_전체데이터!$Z139,NA())</f>
        <v>#N/A</v>
      </c>
      <c r="K139" s="79" t="e">
        <f>IF(DI_전체데이터!$B139="Healthcare &amp; Bio",DI_전체데이터!$AN139,NA())</f>
        <v>#N/A</v>
      </c>
      <c r="L139" s="79" t="e">
        <f>IF(DI_전체데이터!$B139="Healthcare &amp; Bio",DI_전체데이터!$Z139,NA())</f>
        <v>#N/A</v>
      </c>
    </row>
    <row r="140" spans="1:12" x14ac:dyDescent="0.3">
      <c r="A140" s="79" t="e">
        <f>IF(DI_전체데이터!$B140="Technology",DI_전체데이터!$AN140,NA())</f>
        <v>#N/A</v>
      </c>
      <c r="B140" s="79" t="e">
        <f>IF(DI_전체데이터!$B140="Technology",DI_전체데이터!$Z140,NA())</f>
        <v>#N/A</v>
      </c>
      <c r="C140" s="79">
        <f>IF(DI_전체데이터!$B140="Consumer &amp; Retail",DI_전체데이터!$AN140,NA())</f>
        <v>0.83898810951240377</v>
      </c>
      <c r="D140" s="79">
        <f>IF(DI_전체데이터!$B140="Consumer &amp; Retail",DI_전체데이터!$Z140,NA())</f>
        <v>3.884615384615385</v>
      </c>
      <c r="E140" s="79" t="e">
        <f>IF(DI_전체데이터!$B140="Finance",DI_전체데이터!$AN140,NA())</f>
        <v>#N/A</v>
      </c>
      <c r="F140" s="79" t="e">
        <f>IF(DI_전체데이터!$B140="Finance",DI_전체데이터!$Z140,NA())</f>
        <v>#N/A</v>
      </c>
      <c r="G140" s="79" t="e">
        <f>IF(DI_전체데이터!$B140="Industrials",DI_전체데이터!$AN140,NA())</f>
        <v>#N/A</v>
      </c>
      <c r="H140" s="79" t="e">
        <f>IF(DI_전체데이터!$B140="Industrials",DI_전체데이터!$Z140,NA())</f>
        <v>#N/A</v>
      </c>
      <c r="I140" s="79" t="e">
        <f>IF(DI_전체데이터!$B140="Energy &amp; Materials",DI_전체데이터!$AN140,NA())</f>
        <v>#N/A</v>
      </c>
      <c r="J140" s="79" t="e">
        <f>IF(DI_전체데이터!$B140="Energy &amp; Materials",DI_전체데이터!$Z140,NA())</f>
        <v>#N/A</v>
      </c>
      <c r="K140" s="79" t="e">
        <f>IF(DI_전체데이터!$B140="Healthcare &amp; Bio",DI_전체데이터!$AN140,NA())</f>
        <v>#N/A</v>
      </c>
      <c r="L140" s="79" t="e">
        <f>IF(DI_전체데이터!$B140="Healthcare &amp; Bio",DI_전체데이터!$Z140,NA())</f>
        <v>#N/A</v>
      </c>
    </row>
    <row r="141" spans="1:12" x14ac:dyDescent="0.3">
      <c r="A141" s="79" t="e">
        <f>IF(DI_전체데이터!$B141="Technology",DI_전체데이터!$AN141,NA())</f>
        <v>#N/A</v>
      </c>
      <c r="B141" s="79" t="e">
        <f>IF(DI_전체데이터!$B141="Technology",DI_전체데이터!$Z141,NA())</f>
        <v>#N/A</v>
      </c>
      <c r="C141" s="79">
        <f>IF(DI_전체데이터!$B141="Consumer &amp; Retail",DI_전체데이터!$AN141,NA())</f>
        <v>-0.52822390965384913</v>
      </c>
      <c r="D141" s="79">
        <f>IF(DI_전체데이터!$B141="Consumer &amp; Retail",DI_전체데이터!$Z141,NA())</f>
        <v>3.714285714285714</v>
      </c>
      <c r="E141" s="79" t="e">
        <f>IF(DI_전체데이터!$B141="Finance",DI_전체데이터!$AN141,NA())</f>
        <v>#N/A</v>
      </c>
      <c r="F141" s="79" t="e">
        <f>IF(DI_전체데이터!$B141="Finance",DI_전체데이터!$Z141,NA())</f>
        <v>#N/A</v>
      </c>
      <c r="G141" s="79" t="e">
        <f>IF(DI_전체데이터!$B141="Industrials",DI_전체데이터!$AN141,NA())</f>
        <v>#N/A</v>
      </c>
      <c r="H141" s="79" t="e">
        <f>IF(DI_전체데이터!$B141="Industrials",DI_전체데이터!$Z141,NA())</f>
        <v>#N/A</v>
      </c>
      <c r="I141" s="79" t="e">
        <f>IF(DI_전체데이터!$B141="Energy &amp; Materials",DI_전체데이터!$AN141,NA())</f>
        <v>#N/A</v>
      </c>
      <c r="J141" s="79" t="e">
        <f>IF(DI_전체데이터!$B141="Energy &amp; Materials",DI_전체데이터!$Z141,NA())</f>
        <v>#N/A</v>
      </c>
      <c r="K141" s="79" t="e">
        <f>IF(DI_전체데이터!$B141="Healthcare &amp; Bio",DI_전체데이터!$AN141,NA())</f>
        <v>#N/A</v>
      </c>
      <c r="L141" s="79" t="e">
        <f>IF(DI_전체데이터!$B141="Healthcare &amp; Bio",DI_전체데이터!$Z141,NA())</f>
        <v>#N/A</v>
      </c>
    </row>
    <row r="142" spans="1:12" x14ac:dyDescent="0.3">
      <c r="A142" s="79" t="e">
        <f>IF(DI_전체데이터!$B142="Technology",DI_전체데이터!$AN142,NA())</f>
        <v>#N/A</v>
      </c>
      <c r="B142" s="79" t="e">
        <f>IF(DI_전체데이터!$B142="Technology",DI_전체데이터!$Z142,NA())</f>
        <v>#N/A</v>
      </c>
      <c r="C142" s="79">
        <f>IF(DI_전체데이터!$B142="Consumer &amp; Retail",DI_전체데이터!$AN142,NA())</f>
        <v>-1.026786497288104</v>
      </c>
      <c r="D142" s="79">
        <f>IF(DI_전체데이터!$B142="Consumer &amp; Retail",DI_전체데이터!$Z142,NA())</f>
        <v>3.652173913043478</v>
      </c>
      <c r="E142" s="79" t="e">
        <f>IF(DI_전체데이터!$B142="Finance",DI_전체데이터!$AN142,NA())</f>
        <v>#N/A</v>
      </c>
      <c r="F142" s="79" t="e">
        <f>IF(DI_전체데이터!$B142="Finance",DI_전체데이터!$Z142,NA())</f>
        <v>#N/A</v>
      </c>
      <c r="G142" s="79" t="e">
        <f>IF(DI_전체데이터!$B142="Industrials",DI_전체데이터!$AN142,NA())</f>
        <v>#N/A</v>
      </c>
      <c r="H142" s="79" t="e">
        <f>IF(DI_전체데이터!$B142="Industrials",DI_전체데이터!$Z142,NA())</f>
        <v>#N/A</v>
      </c>
      <c r="I142" s="79" t="e">
        <f>IF(DI_전체데이터!$B142="Energy &amp; Materials",DI_전체데이터!$AN142,NA())</f>
        <v>#N/A</v>
      </c>
      <c r="J142" s="79" t="e">
        <f>IF(DI_전체데이터!$B142="Energy &amp; Materials",DI_전체데이터!$Z142,NA())</f>
        <v>#N/A</v>
      </c>
      <c r="K142" s="79" t="e">
        <f>IF(DI_전체데이터!$B142="Healthcare &amp; Bio",DI_전체데이터!$AN142,NA())</f>
        <v>#N/A</v>
      </c>
      <c r="L142" s="79" t="e">
        <f>IF(DI_전체데이터!$B142="Healthcare &amp; Bio",DI_전체데이터!$Z142,NA())</f>
        <v>#N/A</v>
      </c>
    </row>
    <row r="143" spans="1:12" x14ac:dyDescent="0.3">
      <c r="A143" s="79" t="e">
        <f>IF(DI_전체데이터!$B143="Technology",DI_전체데이터!$AN143,NA())</f>
        <v>#N/A</v>
      </c>
      <c r="B143" s="79" t="e">
        <f>IF(DI_전체데이터!$B143="Technology",DI_전체데이터!$Z143,NA())</f>
        <v>#N/A</v>
      </c>
      <c r="C143" s="79">
        <f>IF(DI_전체데이터!$B143="Consumer &amp; Retail",DI_전체데이터!$AN143,NA())</f>
        <v>1.141229943703524</v>
      </c>
      <c r="D143" s="79">
        <f>IF(DI_전체데이터!$B143="Consumer &amp; Retail",DI_전체데이터!$Z143,NA())</f>
        <v>3.8928571428571428</v>
      </c>
      <c r="E143" s="79" t="e">
        <f>IF(DI_전체데이터!$B143="Finance",DI_전체데이터!$AN143,NA())</f>
        <v>#N/A</v>
      </c>
      <c r="F143" s="79" t="e">
        <f>IF(DI_전체데이터!$B143="Finance",DI_전체데이터!$Z143,NA())</f>
        <v>#N/A</v>
      </c>
      <c r="G143" s="79" t="e">
        <f>IF(DI_전체데이터!$B143="Industrials",DI_전체데이터!$AN143,NA())</f>
        <v>#N/A</v>
      </c>
      <c r="H143" s="79" t="e">
        <f>IF(DI_전체데이터!$B143="Industrials",DI_전체데이터!$Z143,NA())</f>
        <v>#N/A</v>
      </c>
      <c r="I143" s="79" t="e">
        <f>IF(DI_전체데이터!$B143="Energy &amp; Materials",DI_전체데이터!$AN143,NA())</f>
        <v>#N/A</v>
      </c>
      <c r="J143" s="79" t="e">
        <f>IF(DI_전체데이터!$B143="Energy &amp; Materials",DI_전체데이터!$Z143,NA())</f>
        <v>#N/A</v>
      </c>
      <c r="K143" s="79" t="e">
        <f>IF(DI_전체데이터!$B143="Healthcare &amp; Bio",DI_전체데이터!$AN143,NA())</f>
        <v>#N/A</v>
      </c>
      <c r="L143" s="79" t="e">
        <f>IF(DI_전체데이터!$B143="Healthcare &amp; Bio",DI_전체데이터!$Z143,NA())</f>
        <v>#N/A</v>
      </c>
    </row>
    <row r="144" spans="1:12" x14ac:dyDescent="0.3">
      <c r="A144" s="79" t="e">
        <f>IF(DI_전체데이터!$B144="Technology",DI_전체데이터!$AN144,NA())</f>
        <v>#N/A</v>
      </c>
      <c r="B144" s="79" t="e">
        <f>IF(DI_전체데이터!$B144="Technology",DI_전체데이터!$Z144,NA())</f>
        <v>#N/A</v>
      </c>
      <c r="C144" s="79">
        <f>IF(DI_전체데이터!$B144="Consumer &amp; Retail",DI_전체데이터!$AN144,NA())</f>
        <v>0.11257801656990572</v>
      </c>
      <c r="D144" s="79">
        <f>IF(DI_전체데이터!$B144="Consumer &amp; Retail",DI_전체데이터!$Z144,NA())</f>
        <v>3.7647058823529411</v>
      </c>
      <c r="E144" s="79" t="e">
        <f>IF(DI_전체데이터!$B144="Finance",DI_전체데이터!$AN144,NA())</f>
        <v>#N/A</v>
      </c>
      <c r="F144" s="79" t="e">
        <f>IF(DI_전체데이터!$B144="Finance",DI_전체데이터!$Z144,NA())</f>
        <v>#N/A</v>
      </c>
      <c r="G144" s="79" t="e">
        <f>IF(DI_전체데이터!$B144="Industrials",DI_전체데이터!$AN144,NA())</f>
        <v>#N/A</v>
      </c>
      <c r="H144" s="79" t="e">
        <f>IF(DI_전체데이터!$B144="Industrials",DI_전체데이터!$Z144,NA())</f>
        <v>#N/A</v>
      </c>
      <c r="I144" s="79" t="e">
        <f>IF(DI_전체데이터!$B144="Energy &amp; Materials",DI_전체데이터!$AN144,NA())</f>
        <v>#N/A</v>
      </c>
      <c r="J144" s="79" t="e">
        <f>IF(DI_전체데이터!$B144="Energy &amp; Materials",DI_전체데이터!$Z144,NA())</f>
        <v>#N/A</v>
      </c>
      <c r="K144" s="79" t="e">
        <f>IF(DI_전체데이터!$B144="Healthcare &amp; Bio",DI_전체데이터!$AN144,NA())</f>
        <v>#N/A</v>
      </c>
      <c r="L144" s="79" t="e">
        <f>IF(DI_전체데이터!$B144="Healthcare &amp; Bio",DI_전체데이터!$Z144,NA())</f>
        <v>#N/A</v>
      </c>
    </row>
    <row r="145" spans="1:12" x14ac:dyDescent="0.3">
      <c r="A145" s="79" t="e">
        <f>IF(DI_전체데이터!$B145="Technology",DI_전체데이터!$AN145,NA())</f>
        <v>#N/A</v>
      </c>
      <c r="B145" s="79" t="e">
        <f>IF(DI_전체데이터!$B145="Technology",DI_전체데이터!$Z145,NA())</f>
        <v>#N/A</v>
      </c>
      <c r="C145" s="79">
        <f>IF(DI_전체데이터!$B145="Consumer &amp; Retail",DI_전체데이터!$AN145,NA())</f>
        <v>1.7093646742485622</v>
      </c>
      <c r="D145" s="79">
        <f>IF(DI_전체데이터!$B145="Consumer &amp; Retail",DI_전체데이터!$Z145,NA())</f>
        <v>3.9636363636363638</v>
      </c>
      <c r="E145" s="79" t="e">
        <f>IF(DI_전체데이터!$B145="Finance",DI_전체데이터!$AN145,NA())</f>
        <v>#N/A</v>
      </c>
      <c r="F145" s="79" t="e">
        <f>IF(DI_전체데이터!$B145="Finance",DI_전체데이터!$Z145,NA())</f>
        <v>#N/A</v>
      </c>
      <c r="G145" s="79" t="e">
        <f>IF(DI_전체데이터!$B145="Industrials",DI_전체데이터!$AN145,NA())</f>
        <v>#N/A</v>
      </c>
      <c r="H145" s="79" t="e">
        <f>IF(DI_전체데이터!$B145="Industrials",DI_전체데이터!$Z145,NA())</f>
        <v>#N/A</v>
      </c>
      <c r="I145" s="79" t="e">
        <f>IF(DI_전체데이터!$B145="Energy &amp; Materials",DI_전체데이터!$AN145,NA())</f>
        <v>#N/A</v>
      </c>
      <c r="J145" s="79" t="e">
        <f>IF(DI_전체데이터!$B145="Energy &amp; Materials",DI_전체데이터!$Z145,NA())</f>
        <v>#N/A</v>
      </c>
      <c r="K145" s="79" t="e">
        <f>IF(DI_전체데이터!$B145="Healthcare &amp; Bio",DI_전체데이터!$AN145,NA())</f>
        <v>#N/A</v>
      </c>
      <c r="L145" s="79" t="e">
        <f>IF(DI_전체데이터!$B145="Healthcare &amp; Bio",DI_전체데이터!$Z145,NA())</f>
        <v>#N/A</v>
      </c>
    </row>
    <row r="146" spans="1:12" x14ac:dyDescent="0.3">
      <c r="A146" s="79" t="e">
        <f>IF(DI_전체데이터!$B146="Technology",DI_전체데이터!$AN146,NA())</f>
        <v>#N/A</v>
      </c>
      <c r="B146" s="79" t="e">
        <f>IF(DI_전체데이터!$B146="Technology",DI_전체데이터!$Z146,NA())</f>
        <v>#N/A</v>
      </c>
      <c r="C146" s="79">
        <f>IF(DI_전체데이터!$B146="Consumer &amp; Retail",DI_전체데이터!$AN146,NA())</f>
        <v>-0.67436881293122042</v>
      </c>
      <c r="D146" s="79">
        <f>IF(DI_전체데이터!$B146="Consumer &amp; Retail",DI_전체데이터!$Z146,NA())</f>
        <v>3.666666666666667</v>
      </c>
      <c r="E146" s="79" t="e">
        <f>IF(DI_전체데이터!$B146="Finance",DI_전체데이터!$AN146,NA())</f>
        <v>#N/A</v>
      </c>
      <c r="F146" s="79" t="e">
        <f>IF(DI_전체데이터!$B146="Finance",DI_전체데이터!$Z146,NA())</f>
        <v>#N/A</v>
      </c>
      <c r="G146" s="79" t="e">
        <f>IF(DI_전체데이터!$B146="Industrials",DI_전체데이터!$AN146,NA())</f>
        <v>#N/A</v>
      </c>
      <c r="H146" s="79" t="e">
        <f>IF(DI_전체데이터!$B146="Industrials",DI_전체데이터!$Z146,NA())</f>
        <v>#N/A</v>
      </c>
      <c r="I146" s="79" t="e">
        <f>IF(DI_전체데이터!$B146="Energy &amp; Materials",DI_전체데이터!$AN146,NA())</f>
        <v>#N/A</v>
      </c>
      <c r="J146" s="79" t="e">
        <f>IF(DI_전체데이터!$B146="Energy &amp; Materials",DI_전체데이터!$Z146,NA())</f>
        <v>#N/A</v>
      </c>
      <c r="K146" s="79" t="e">
        <f>IF(DI_전체데이터!$B146="Healthcare &amp; Bio",DI_전체데이터!$AN146,NA())</f>
        <v>#N/A</v>
      </c>
      <c r="L146" s="79" t="e">
        <f>IF(DI_전체데이터!$B146="Healthcare &amp; Bio",DI_전체데이터!$Z146,NA())</f>
        <v>#N/A</v>
      </c>
    </row>
    <row r="147" spans="1:12" x14ac:dyDescent="0.3">
      <c r="A147" s="79" t="e">
        <f>IF(DI_전체데이터!$B147="Technology",DI_전체데이터!$AN147,NA())</f>
        <v>#N/A</v>
      </c>
      <c r="B147" s="79" t="e">
        <f>IF(DI_전체데이터!$B147="Technology",DI_전체데이터!$Z147,NA())</f>
        <v>#N/A</v>
      </c>
      <c r="C147" s="79">
        <f>IF(DI_전체데이터!$B147="Consumer &amp; Retail",DI_전체데이터!$AN147,NA())</f>
        <v>-0.39391489614998226</v>
      </c>
      <c r="D147" s="79">
        <f>IF(DI_전체데이터!$B147="Consumer &amp; Retail",DI_전체데이터!$Z147,NA())</f>
        <v>3.0109890109890109</v>
      </c>
      <c r="E147" s="79" t="e">
        <f>IF(DI_전체데이터!$B147="Finance",DI_전체데이터!$AN147,NA())</f>
        <v>#N/A</v>
      </c>
      <c r="F147" s="79" t="e">
        <f>IF(DI_전체데이터!$B147="Finance",DI_전체데이터!$Z147,NA())</f>
        <v>#N/A</v>
      </c>
      <c r="G147" s="79" t="e">
        <f>IF(DI_전체데이터!$B147="Industrials",DI_전체데이터!$AN147,NA())</f>
        <v>#N/A</v>
      </c>
      <c r="H147" s="79" t="e">
        <f>IF(DI_전체데이터!$B147="Industrials",DI_전체데이터!$Z147,NA())</f>
        <v>#N/A</v>
      </c>
      <c r="I147" s="79" t="e">
        <f>IF(DI_전체데이터!$B147="Energy &amp; Materials",DI_전체데이터!$AN147,NA())</f>
        <v>#N/A</v>
      </c>
      <c r="J147" s="79" t="e">
        <f>IF(DI_전체데이터!$B147="Energy &amp; Materials",DI_전체데이터!$Z147,NA())</f>
        <v>#N/A</v>
      </c>
      <c r="K147" s="79" t="e">
        <f>IF(DI_전체데이터!$B147="Healthcare &amp; Bio",DI_전체데이터!$AN147,NA())</f>
        <v>#N/A</v>
      </c>
      <c r="L147" s="79" t="e">
        <f>IF(DI_전체데이터!$B147="Healthcare &amp; Bio",DI_전체데이터!$Z147,NA())</f>
        <v>#N/A</v>
      </c>
    </row>
    <row r="148" spans="1:12" x14ac:dyDescent="0.3">
      <c r="A148" s="79" t="e">
        <f>IF(DI_전체데이터!$B148="Technology",DI_전체데이터!$AN148,NA())</f>
        <v>#N/A</v>
      </c>
      <c r="B148" s="79" t="e">
        <f>IF(DI_전체데이터!$B148="Technology",DI_전체데이터!$Z148,NA())</f>
        <v>#N/A</v>
      </c>
      <c r="C148" s="79">
        <f>IF(DI_전체데이터!$B148="Consumer &amp; Retail",DI_전체데이터!$AN148,NA())</f>
        <v>-1.4904785359204848</v>
      </c>
      <c r="D148" s="79">
        <f>IF(DI_전체데이터!$B148="Consumer &amp; Retail",DI_전체데이터!$Z148,NA())</f>
        <v>2.8</v>
      </c>
      <c r="E148" s="79" t="e">
        <f>IF(DI_전체데이터!$B148="Finance",DI_전체데이터!$AN148,NA())</f>
        <v>#N/A</v>
      </c>
      <c r="F148" s="79" t="e">
        <f>IF(DI_전체데이터!$B148="Finance",DI_전체데이터!$Z148,NA())</f>
        <v>#N/A</v>
      </c>
      <c r="G148" s="79" t="e">
        <f>IF(DI_전체데이터!$B148="Industrials",DI_전체데이터!$AN148,NA())</f>
        <v>#N/A</v>
      </c>
      <c r="H148" s="79" t="e">
        <f>IF(DI_전체데이터!$B148="Industrials",DI_전체데이터!$Z148,NA())</f>
        <v>#N/A</v>
      </c>
      <c r="I148" s="79" t="e">
        <f>IF(DI_전체데이터!$B148="Energy &amp; Materials",DI_전체데이터!$AN148,NA())</f>
        <v>#N/A</v>
      </c>
      <c r="J148" s="79" t="e">
        <f>IF(DI_전체데이터!$B148="Energy &amp; Materials",DI_전체데이터!$Z148,NA())</f>
        <v>#N/A</v>
      </c>
      <c r="K148" s="79" t="e">
        <f>IF(DI_전체데이터!$B148="Healthcare &amp; Bio",DI_전체데이터!$AN148,NA())</f>
        <v>#N/A</v>
      </c>
      <c r="L148" s="79" t="e">
        <f>IF(DI_전체데이터!$B148="Healthcare &amp; Bio",DI_전체데이터!$Z148,NA())</f>
        <v>#N/A</v>
      </c>
    </row>
    <row r="149" spans="1:12" x14ac:dyDescent="0.3">
      <c r="A149" s="79" t="e">
        <f>IF(DI_전체데이터!$B149="Technology",DI_전체데이터!$AN149,NA())</f>
        <v>#N/A</v>
      </c>
      <c r="B149" s="79" t="e">
        <f>IF(DI_전체데이터!$B149="Technology",DI_전체데이터!$Z149,NA())</f>
        <v>#N/A</v>
      </c>
      <c r="C149" s="79">
        <f>IF(DI_전체데이터!$B149="Consumer &amp; Retail",DI_전체데이터!$AN149,NA())</f>
        <v>-1.7503412734702644</v>
      </c>
      <c r="D149" s="79">
        <f>IF(DI_전체데이터!$B149="Consumer &amp; Retail",DI_전체데이터!$Z149,NA())</f>
        <v>2.75</v>
      </c>
      <c r="E149" s="79" t="e">
        <f>IF(DI_전체데이터!$B149="Finance",DI_전체데이터!$AN149,NA())</f>
        <v>#N/A</v>
      </c>
      <c r="F149" s="79" t="e">
        <f>IF(DI_전체데이터!$B149="Finance",DI_전체데이터!$Z149,NA())</f>
        <v>#N/A</v>
      </c>
      <c r="G149" s="79" t="e">
        <f>IF(DI_전체데이터!$B149="Industrials",DI_전체데이터!$AN149,NA())</f>
        <v>#N/A</v>
      </c>
      <c r="H149" s="79" t="e">
        <f>IF(DI_전체데이터!$B149="Industrials",DI_전체데이터!$Z149,NA())</f>
        <v>#N/A</v>
      </c>
      <c r="I149" s="79" t="e">
        <f>IF(DI_전체데이터!$B149="Energy &amp; Materials",DI_전체데이터!$AN149,NA())</f>
        <v>#N/A</v>
      </c>
      <c r="J149" s="79" t="e">
        <f>IF(DI_전체데이터!$B149="Energy &amp; Materials",DI_전체데이터!$Z149,NA())</f>
        <v>#N/A</v>
      </c>
      <c r="K149" s="79" t="e">
        <f>IF(DI_전체데이터!$B149="Healthcare &amp; Bio",DI_전체데이터!$AN149,NA())</f>
        <v>#N/A</v>
      </c>
      <c r="L149" s="79" t="e">
        <f>IF(DI_전체데이터!$B149="Healthcare &amp; Bio",DI_전체데이터!$Z149,NA())</f>
        <v>#N/A</v>
      </c>
    </row>
    <row r="150" spans="1:12" x14ac:dyDescent="0.3">
      <c r="A150" s="79" t="e">
        <f>IF(DI_전체데이터!$B150="Technology",DI_전체데이터!$AN150,NA())</f>
        <v>#N/A</v>
      </c>
      <c r="B150" s="79" t="e">
        <f>IF(DI_전체데이터!$B150="Technology",DI_전체데이터!$Z150,NA())</f>
        <v>#N/A</v>
      </c>
      <c r="C150" s="79">
        <f>IF(DI_전체데이터!$B150="Consumer &amp; Retail",DI_전체데이터!$AN150,NA())</f>
        <v>-0.9307741781209552</v>
      </c>
      <c r="D150" s="79">
        <f>IF(DI_전체데이터!$B150="Consumer &amp; Retail",DI_전체데이터!$Z150,NA())</f>
        <v>2.907692307692308</v>
      </c>
      <c r="E150" s="79" t="e">
        <f>IF(DI_전체데이터!$B150="Finance",DI_전체데이터!$AN150,NA())</f>
        <v>#N/A</v>
      </c>
      <c r="F150" s="79" t="e">
        <f>IF(DI_전체데이터!$B150="Finance",DI_전체데이터!$Z150,NA())</f>
        <v>#N/A</v>
      </c>
      <c r="G150" s="79" t="e">
        <f>IF(DI_전체데이터!$B150="Industrials",DI_전체데이터!$AN150,NA())</f>
        <v>#N/A</v>
      </c>
      <c r="H150" s="79" t="e">
        <f>IF(DI_전체데이터!$B150="Industrials",DI_전체데이터!$Z150,NA())</f>
        <v>#N/A</v>
      </c>
      <c r="I150" s="79" t="e">
        <f>IF(DI_전체데이터!$B150="Energy &amp; Materials",DI_전체데이터!$AN150,NA())</f>
        <v>#N/A</v>
      </c>
      <c r="J150" s="79" t="e">
        <f>IF(DI_전체데이터!$B150="Energy &amp; Materials",DI_전체데이터!$Z150,NA())</f>
        <v>#N/A</v>
      </c>
      <c r="K150" s="79" t="e">
        <f>IF(DI_전체데이터!$B150="Healthcare &amp; Bio",DI_전체데이터!$AN150,NA())</f>
        <v>#N/A</v>
      </c>
      <c r="L150" s="79" t="e">
        <f>IF(DI_전체데이터!$B150="Healthcare &amp; Bio",DI_전체데이터!$Z150,NA())</f>
        <v>#N/A</v>
      </c>
    </row>
    <row r="151" spans="1:12" x14ac:dyDescent="0.3">
      <c r="A151" s="79" t="e">
        <f>IF(DI_전체데이터!$B151="Technology",DI_전체데이터!$AN151,NA())</f>
        <v>#N/A</v>
      </c>
      <c r="B151" s="79" t="e">
        <f>IF(DI_전체데이터!$B151="Technology",DI_전체데이터!$Z151,NA())</f>
        <v>#N/A</v>
      </c>
      <c r="C151" s="79">
        <f>IF(DI_전체데이터!$B151="Consumer &amp; Retail",DI_전체데이터!$AN151,NA())</f>
        <v>0.22204549758558598</v>
      </c>
      <c r="D151" s="79">
        <f>IF(DI_전체데이터!$B151="Consumer &amp; Retail",DI_전체데이터!$Z151,NA())</f>
        <v>3.094736842105263</v>
      </c>
      <c r="E151" s="79" t="e">
        <f>IF(DI_전체데이터!$B151="Finance",DI_전체데이터!$AN151,NA())</f>
        <v>#N/A</v>
      </c>
      <c r="F151" s="79" t="e">
        <f>IF(DI_전체데이터!$B151="Finance",DI_전체데이터!$Z151,NA())</f>
        <v>#N/A</v>
      </c>
      <c r="G151" s="79" t="e">
        <f>IF(DI_전체데이터!$B151="Industrials",DI_전체데이터!$AN151,NA())</f>
        <v>#N/A</v>
      </c>
      <c r="H151" s="79" t="e">
        <f>IF(DI_전체데이터!$B151="Industrials",DI_전체데이터!$Z151,NA())</f>
        <v>#N/A</v>
      </c>
      <c r="I151" s="79" t="e">
        <f>IF(DI_전체데이터!$B151="Energy &amp; Materials",DI_전체데이터!$AN151,NA())</f>
        <v>#N/A</v>
      </c>
      <c r="J151" s="79" t="e">
        <f>IF(DI_전체데이터!$B151="Energy &amp; Materials",DI_전체데이터!$Z151,NA())</f>
        <v>#N/A</v>
      </c>
      <c r="K151" s="79" t="e">
        <f>IF(DI_전체데이터!$B151="Healthcare &amp; Bio",DI_전체데이터!$AN151,NA())</f>
        <v>#N/A</v>
      </c>
      <c r="L151" s="79" t="e">
        <f>IF(DI_전체데이터!$B151="Healthcare &amp; Bio",DI_전체데이터!$Z151,NA())</f>
        <v>#N/A</v>
      </c>
    </row>
    <row r="152" spans="1:12" x14ac:dyDescent="0.3">
      <c r="A152" s="79" t="e">
        <f>IF(DI_전체데이터!$B152="Technology",DI_전체데이터!$AN152,NA())</f>
        <v>#N/A</v>
      </c>
      <c r="B152" s="79" t="e">
        <f>IF(DI_전체데이터!$B152="Technology",DI_전체데이터!$Z152,NA())</f>
        <v>#N/A</v>
      </c>
      <c r="C152" s="79">
        <f>IF(DI_전체데이터!$B152="Consumer &amp; Retail",DI_전체데이터!$AN152,NA())</f>
        <v>0.79033822975674872</v>
      </c>
      <c r="D152" s="79">
        <f>IF(DI_전체데이터!$B152="Consumer &amp; Retail",DI_전체데이터!$Z152,NA())</f>
        <v>3.204081632653061</v>
      </c>
      <c r="E152" s="79" t="e">
        <f>IF(DI_전체데이터!$B152="Finance",DI_전체데이터!$AN152,NA())</f>
        <v>#N/A</v>
      </c>
      <c r="F152" s="79" t="e">
        <f>IF(DI_전체데이터!$B152="Finance",DI_전체데이터!$Z152,NA())</f>
        <v>#N/A</v>
      </c>
      <c r="G152" s="79" t="e">
        <f>IF(DI_전체데이터!$B152="Industrials",DI_전체데이터!$AN152,NA())</f>
        <v>#N/A</v>
      </c>
      <c r="H152" s="79" t="e">
        <f>IF(DI_전체데이터!$B152="Industrials",DI_전체데이터!$Z152,NA())</f>
        <v>#N/A</v>
      </c>
      <c r="I152" s="79" t="e">
        <f>IF(DI_전체데이터!$B152="Energy &amp; Materials",DI_전체데이터!$AN152,NA())</f>
        <v>#N/A</v>
      </c>
      <c r="J152" s="79" t="e">
        <f>IF(DI_전체데이터!$B152="Energy &amp; Materials",DI_전체데이터!$Z152,NA())</f>
        <v>#N/A</v>
      </c>
      <c r="K152" s="79" t="e">
        <f>IF(DI_전체데이터!$B152="Healthcare &amp; Bio",DI_전체데이터!$AN152,NA())</f>
        <v>#N/A</v>
      </c>
      <c r="L152" s="79" t="e">
        <f>IF(DI_전체데이터!$B152="Healthcare &amp; Bio",DI_전체데이터!$Z152,NA())</f>
        <v>#N/A</v>
      </c>
    </row>
    <row r="153" spans="1:12" x14ac:dyDescent="0.3">
      <c r="A153" s="79" t="e">
        <f>IF(DI_전체데이터!$B153="Technology",DI_전체데이터!$AN153,NA())</f>
        <v>#N/A</v>
      </c>
      <c r="B153" s="79" t="e">
        <f>IF(DI_전체데이터!$B153="Technology",DI_전체데이터!$Z153,NA())</f>
        <v>#N/A</v>
      </c>
      <c r="C153" s="79">
        <f>IF(DI_전체데이터!$B153="Consumer &amp; Retail",DI_전체데이터!$AN153,NA())</f>
        <v>0.49648207287542978</v>
      </c>
      <c r="D153" s="79">
        <f>IF(DI_전체데이터!$B153="Consumer &amp; Retail",DI_전체데이터!$Z153,NA())</f>
        <v>3.1475409836065569</v>
      </c>
      <c r="E153" s="79" t="e">
        <f>IF(DI_전체데이터!$B153="Finance",DI_전체데이터!$AN153,NA())</f>
        <v>#N/A</v>
      </c>
      <c r="F153" s="79" t="e">
        <f>IF(DI_전체데이터!$B153="Finance",DI_전체데이터!$Z153,NA())</f>
        <v>#N/A</v>
      </c>
      <c r="G153" s="79" t="e">
        <f>IF(DI_전체데이터!$B153="Industrials",DI_전체데이터!$AN153,NA())</f>
        <v>#N/A</v>
      </c>
      <c r="H153" s="79" t="e">
        <f>IF(DI_전체데이터!$B153="Industrials",DI_전체데이터!$Z153,NA())</f>
        <v>#N/A</v>
      </c>
      <c r="I153" s="79" t="e">
        <f>IF(DI_전체데이터!$B153="Energy &amp; Materials",DI_전체데이터!$AN153,NA())</f>
        <v>#N/A</v>
      </c>
      <c r="J153" s="79" t="e">
        <f>IF(DI_전체데이터!$B153="Energy &amp; Materials",DI_전체데이터!$Z153,NA())</f>
        <v>#N/A</v>
      </c>
      <c r="K153" s="79" t="e">
        <f>IF(DI_전체데이터!$B153="Healthcare &amp; Bio",DI_전체데이터!$AN153,NA())</f>
        <v>#N/A</v>
      </c>
      <c r="L153" s="79" t="e">
        <f>IF(DI_전체데이터!$B153="Healthcare &amp; Bio",DI_전체데이터!$Z153,NA())</f>
        <v>#N/A</v>
      </c>
    </row>
    <row r="154" spans="1:12" x14ac:dyDescent="0.3">
      <c r="A154" s="79" t="e">
        <f>IF(DI_전체데이터!$B154="Technology",DI_전체데이터!$AN154,NA())</f>
        <v>#N/A</v>
      </c>
      <c r="B154" s="79" t="e">
        <f>IF(DI_전체데이터!$B154="Technology",DI_전체데이터!$Z154,NA())</f>
        <v>#N/A</v>
      </c>
      <c r="C154" s="79">
        <f>IF(DI_전체데이터!$B154="Consumer &amp; Retail",DI_전체데이터!$AN154,NA())</f>
        <v>-0.70343056772327861</v>
      </c>
      <c r="D154" s="79">
        <f>IF(DI_전체데이터!$B154="Consumer &amp; Retail",DI_전체데이터!$Z154,NA())</f>
        <v>2.916666666666667</v>
      </c>
      <c r="E154" s="79" t="e">
        <f>IF(DI_전체데이터!$B154="Finance",DI_전체데이터!$AN154,NA())</f>
        <v>#N/A</v>
      </c>
      <c r="F154" s="79" t="e">
        <f>IF(DI_전체데이터!$B154="Finance",DI_전체데이터!$Z154,NA())</f>
        <v>#N/A</v>
      </c>
      <c r="G154" s="79" t="e">
        <f>IF(DI_전체데이터!$B154="Industrials",DI_전체데이터!$AN154,NA())</f>
        <v>#N/A</v>
      </c>
      <c r="H154" s="79" t="e">
        <f>IF(DI_전체데이터!$B154="Industrials",DI_전체데이터!$Z154,NA())</f>
        <v>#N/A</v>
      </c>
      <c r="I154" s="79" t="e">
        <f>IF(DI_전체데이터!$B154="Energy &amp; Materials",DI_전체데이터!$AN154,NA())</f>
        <v>#N/A</v>
      </c>
      <c r="J154" s="79" t="e">
        <f>IF(DI_전체데이터!$B154="Energy &amp; Materials",DI_전체데이터!$Z154,NA())</f>
        <v>#N/A</v>
      </c>
      <c r="K154" s="79" t="e">
        <f>IF(DI_전체데이터!$B154="Healthcare &amp; Bio",DI_전체데이터!$AN154,NA())</f>
        <v>#N/A</v>
      </c>
      <c r="L154" s="79" t="e">
        <f>IF(DI_전체데이터!$B154="Healthcare &amp; Bio",DI_전체데이터!$Z154,NA())</f>
        <v>#N/A</v>
      </c>
    </row>
    <row r="155" spans="1:12" x14ac:dyDescent="0.3">
      <c r="A155" s="79" t="e">
        <f>IF(DI_전체데이터!$B155="Technology",DI_전체데이터!$AN155,NA())</f>
        <v>#N/A</v>
      </c>
      <c r="B155" s="79" t="e">
        <f>IF(DI_전체데이터!$B155="Technology",DI_전체데이터!$Z155,NA())</f>
        <v>#N/A</v>
      </c>
      <c r="C155" s="79">
        <f>IF(DI_전체데이터!$B155="Consumer &amp; Retail",DI_전체데이터!$AN155,NA())</f>
        <v>2.3096203945116915</v>
      </c>
      <c r="D155" s="79">
        <f>IF(DI_전체데이터!$B155="Consumer &amp; Retail",DI_전체데이터!$Z155,NA())</f>
        <v>3.4509803921568629</v>
      </c>
      <c r="E155" s="79" t="e">
        <f>IF(DI_전체데이터!$B155="Finance",DI_전체데이터!$AN155,NA())</f>
        <v>#N/A</v>
      </c>
      <c r="F155" s="79" t="e">
        <f>IF(DI_전체데이터!$B155="Finance",DI_전체데이터!$Z155,NA())</f>
        <v>#N/A</v>
      </c>
      <c r="G155" s="79" t="e">
        <f>IF(DI_전체데이터!$B155="Industrials",DI_전체데이터!$AN155,NA())</f>
        <v>#N/A</v>
      </c>
      <c r="H155" s="79" t="e">
        <f>IF(DI_전체데이터!$B155="Industrials",DI_전체데이터!$Z155,NA())</f>
        <v>#N/A</v>
      </c>
      <c r="I155" s="79" t="e">
        <f>IF(DI_전체데이터!$B155="Energy &amp; Materials",DI_전체데이터!$AN155,NA())</f>
        <v>#N/A</v>
      </c>
      <c r="J155" s="79" t="e">
        <f>IF(DI_전체데이터!$B155="Energy &amp; Materials",DI_전체데이터!$Z155,NA())</f>
        <v>#N/A</v>
      </c>
      <c r="K155" s="79" t="e">
        <f>IF(DI_전체데이터!$B155="Healthcare &amp; Bio",DI_전체데이터!$AN155,NA())</f>
        <v>#N/A</v>
      </c>
      <c r="L155" s="79" t="e">
        <f>IF(DI_전체데이터!$B155="Healthcare &amp; Bio",DI_전체데이터!$Z155,NA())</f>
        <v>#N/A</v>
      </c>
    </row>
    <row r="156" spans="1:12" x14ac:dyDescent="0.3">
      <c r="A156" s="79" t="e">
        <f>IF(DI_전체데이터!$B156="Technology",DI_전체데이터!$AN156,NA())</f>
        <v>#N/A</v>
      </c>
      <c r="B156" s="79" t="e">
        <f>IF(DI_전체데이터!$B156="Technology",DI_전체데이터!$Z156,NA())</f>
        <v>#N/A</v>
      </c>
      <c r="C156" s="79">
        <f>IF(DI_전체데이터!$B156="Consumer &amp; Retail",DI_전체데이터!$AN156,NA())</f>
        <v>0.60401976415400105</v>
      </c>
      <c r="D156" s="79">
        <f>IF(DI_전체데이터!$B156="Consumer &amp; Retail",DI_전체데이터!$Z156,NA())</f>
        <v>3.12280701754386</v>
      </c>
      <c r="E156" s="79" t="e">
        <f>IF(DI_전체데이터!$B156="Finance",DI_전체데이터!$AN156,NA())</f>
        <v>#N/A</v>
      </c>
      <c r="F156" s="79" t="e">
        <f>IF(DI_전체데이터!$B156="Finance",DI_전체데이터!$Z156,NA())</f>
        <v>#N/A</v>
      </c>
      <c r="G156" s="79" t="e">
        <f>IF(DI_전체데이터!$B156="Industrials",DI_전체데이터!$AN156,NA())</f>
        <v>#N/A</v>
      </c>
      <c r="H156" s="79" t="e">
        <f>IF(DI_전체데이터!$B156="Industrials",DI_전체데이터!$Z156,NA())</f>
        <v>#N/A</v>
      </c>
      <c r="I156" s="79" t="e">
        <f>IF(DI_전체데이터!$B156="Energy &amp; Materials",DI_전체데이터!$AN156,NA())</f>
        <v>#N/A</v>
      </c>
      <c r="J156" s="79" t="e">
        <f>IF(DI_전체데이터!$B156="Energy &amp; Materials",DI_전체데이터!$Z156,NA())</f>
        <v>#N/A</v>
      </c>
      <c r="K156" s="79" t="e">
        <f>IF(DI_전체데이터!$B156="Healthcare &amp; Bio",DI_전체데이터!$AN156,NA())</f>
        <v>#N/A</v>
      </c>
      <c r="L156" s="79" t="e">
        <f>IF(DI_전체데이터!$B156="Healthcare &amp; Bio",DI_전체데이터!$Z156,NA())</f>
        <v>#N/A</v>
      </c>
    </row>
    <row r="157" spans="1:12" x14ac:dyDescent="0.3">
      <c r="A157" s="79" t="e">
        <f>IF(DI_전체데이터!$B157="Technology",DI_전체데이터!$AN157,NA())</f>
        <v>#N/A</v>
      </c>
      <c r="B157" s="79" t="e">
        <f>IF(DI_전체데이터!$B157="Technology",DI_전체데이터!$Z157,NA())</f>
        <v>#N/A</v>
      </c>
      <c r="C157" s="79">
        <f>IF(DI_전체데이터!$B157="Consumer &amp; Retail",DI_전체데이터!$AN157,NA())</f>
        <v>-0.44027511865295826</v>
      </c>
      <c r="D157" s="79">
        <f>IF(DI_전체데이터!$B157="Consumer &amp; Retail",DI_전체데이터!$Z157,NA())</f>
        <v>2.921875</v>
      </c>
      <c r="E157" s="79" t="e">
        <f>IF(DI_전체데이터!$B157="Finance",DI_전체데이터!$AN157,NA())</f>
        <v>#N/A</v>
      </c>
      <c r="F157" s="79" t="e">
        <f>IF(DI_전체데이터!$B157="Finance",DI_전체데이터!$Z157,NA())</f>
        <v>#N/A</v>
      </c>
      <c r="G157" s="79" t="e">
        <f>IF(DI_전체데이터!$B157="Industrials",DI_전체데이터!$AN157,NA())</f>
        <v>#N/A</v>
      </c>
      <c r="H157" s="79" t="e">
        <f>IF(DI_전체데이터!$B157="Industrials",DI_전체데이터!$Z157,NA())</f>
        <v>#N/A</v>
      </c>
      <c r="I157" s="79" t="e">
        <f>IF(DI_전체데이터!$B157="Energy &amp; Materials",DI_전체데이터!$AN157,NA())</f>
        <v>#N/A</v>
      </c>
      <c r="J157" s="79" t="e">
        <f>IF(DI_전체데이터!$B157="Energy &amp; Materials",DI_전체데이터!$Z157,NA())</f>
        <v>#N/A</v>
      </c>
      <c r="K157" s="79" t="e">
        <f>IF(DI_전체데이터!$B157="Healthcare &amp; Bio",DI_전체데이터!$AN157,NA())</f>
        <v>#N/A</v>
      </c>
      <c r="L157" s="79" t="e">
        <f>IF(DI_전체데이터!$B157="Healthcare &amp; Bio",DI_전체데이터!$Z157,NA())</f>
        <v>#N/A</v>
      </c>
    </row>
    <row r="158" spans="1:12" x14ac:dyDescent="0.3">
      <c r="A158" s="79" t="e">
        <f>IF(DI_전체데이터!$B158="Technology",DI_전체데이터!$AN158,NA())</f>
        <v>#N/A</v>
      </c>
      <c r="B158" s="79" t="e">
        <f>IF(DI_전체데이터!$B158="Technology",DI_전체데이터!$Z158,NA())</f>
        <v>#N/A</v>
      </c>
      <c r="C158" s="79">
        <f>IF(DI_전체데이터!$B158="Consumer &amp; Retail",DI_전체데이터!$AN158,NA())</f>
        <v>-0.11806628076361586</v>
      </c>
      <c r="D158" s="79">
        <f>IF(DI_전체데이터!$B158="Consumer &amp; Retail",DI_전체데이터!$Z158,NA())</f>
        <v>2.9838709677419351</v>
      </c>
      <c r="E158" s="79" t="e">
        <f>IF(DI_전체데이터!$B158="Finance",DI_전체데이터!$AN158,NA())</f>
        <v>#N/A</v>
      </c>
      <c r="F158" s="79" t="e">
        <f>IF(DI_전체데이터!$B158="Finance",DI_전체데이터!$Z158,NA())</f>
        <v>#N/A</v>
      </c>
      <c r="G158" s="79" t="e">
        <f>IF(DI_전체데이터!$B158="Industrials",DI_전체데이터!$AN158,NA())</f>
        <v>#N/A</v>
      </c>
      <c r="H158" s="79" t="e">
        <f>IF(DI_전체데이터!$B158="Industrials",DI_전체데이터!$Z158,NA())</f>
        <v>#N/A</v>
      </c>
      <c r="I158" s="79" t="e">
        <f>IF(DI_전체데이터!$B158="Energy &amp; Materials",DI_전체데이터!$AN158,NA())</f>
        <v>#N/A</v>
      </c>
      <c r="J158" s="79" t="e">
        <f>IF(DI_전체데이터!$B158="Energy &amp; Materials",DI_전체데이터!$Z158,NA())</f>
        <v>#N/A</v>
      </c>
      <c r="K158" s="79" t="e">
        <f>IF(DI_전체데이터!$B158="Healthcare &amp; Bio",DI_전체데이터!$AN158,NA())</f>
        <v>#N/A</v>
      </c>
      <c r="L158" s="79" t="e">
        <f>IF(DI_전체데이터!$B158="Healthcare &amp; Bio",DI_전체데이터!$Z158,NA())</f>
        <v>#N/A</v>
      </c>
    </row>
    <row r="159" spans="1:12" x14ac:dyDescent="0.3">
      <c r="A159" s="79" t="e">
        <f>IF(DI_전체데이터!$B159="Technology",DI_전체데이터!$AN159,NA())</f>
        <v>#N/A</v>
      </c>
      <c r="B159" s="79" t="e">
        <f>IF(DI_전체데이터!$B159="Technology",DI_전체데이터!$Z159,NA())</f>
        <v>#N/A</v>
      </c>
      <c r="C159" s="79">
        <f>IF(DI_전체데이터!$B159="Consumer &amp; Retail",DI_전체데이터!$AN159,NA())</f>
        <v>0.37461625573134649</v>
      </c>
      <c r="D159" s="79">
        <f>IF(DI_전체데이터!$B159="Consumer &amp; Retail",DI_전체데이터!$Z159,NA())</f>
        <v>3.32</v>
      </c>
      <c r="E159" s="79" t="e">
        <f>IF(DI_전체데이터!$B159="Finance",DI_전체데이터!$AN159,NA())</f>
        <v>#N/A</v>
      </c>
      <c r="F159" s="79" t="e">
        <f>IF(DI_전체데이터!$B159="Finance",DI_전체데이터!$Z159,NA())</f>
        <v>#N/A</v>
      </c>
      <c r="G159" s="79" t="e">
        <f>IF(DI_전체데이터!$B159="Industrials",DI_전체데이터!$AN159,NA())</f>
        <v>#N/A</v>
      </c>
      <c r="H159" s="79" t="e">
        <f>IF(DI_전체데이터!$B159="Industrials",DI_전체데이터!$Z159,NA())</f>
        <v>#N/A</v>
      </c>
      <c r="I159" s="79" t="e">
        <f>IF(DI_전체데이터!$B159="Energy &amp; Materials",DI_전체데이터!$AN159,NA())</f>
        <v>#N/A</v>
      </c>
      <c r="J159" s="79" t="e">
        <f>IF(DI_전체데이터!$B159="Energy &amp; Materials",DI_전체데이터!$Z159,NA())</f>
        <v>#N/A</v>
      </c>
      <c r="K159" s="79" t="e">
        <f>IF(DI_전체데이터!$B159="Healthcare &amp; Bio",DI_전체데이터!$AN159,NA())</f>
        <v>#N/A</v>
      </c>
      <c r="L159" s="79" t="e">
        <f>IF(DI_전체데이터!$B159="Healthcare &amp; Bio",DI_전체데이터!$Z159,NA())</f>
        <v>#N/A</v>
      </c>
    </row>
    <row r="160" spans="1:12" x14ac:dyDescent="0.3">
      <c r="A160" s="79" t="e">
        <f>IF(DI_전체데이터!$B160="Technology",DI_전체데이터!$AN160,NA())</f>
        <v>#N/A</v>
      </c>
      <c r="B160" s="79" t="e">
        <f>IF(DI_전체데이터!$B160="Technology",DI_전체데이터!$Z160,NA())</f>
        <v>#N/A</v>
      </c>
      <c r="C160" s="79">
        <f>IF(DI_전체데이터!$B160="Consumer &amp; Retail",DI_전체데이터!$AN160,NA())</f>
        <v>-0.16213603435035193</v>
      </c>
      <c r="D160" s="79">
        <f>IF(DI_전체데이터!$B160="Consumer &amp; Retail",DI_전체데이터!$Z160,NA())</f>
        <v>3.1538461538461542</v>
      </c>
      <c r="E160" s="79" t="e">
        <f>IF(DI_전체데이터!$B160="Finance",DI_전체데이터!$AN160,NA())</f>
        <v>#N/A</v>
      </c>
      <c r="F160" s="79" t="e">
        <f>IF(DI_전체데이터!$B160="Finance",DI_전체데이터!$Z160,NA())</f>
        <v>#N/A</v>
      </c>
      <c r="G160" s="79" t="e">
        <f>IF(DI_전체데이터!$B160="Industrials",DI_전체데이터!$AN160,NA())</f>
        <v>#N/A</v>
      </c>
      <c r="H160" s="79" t="e">
        <f>IF(DI_전체데이터!$B160="Industrials",DI_전체데이터!$Z160,NA())</f>
        <v>#N/A</v>
      </c>
      <c r="I160" s="79" t="e">
        <f>IF(DI_전체데이터!$B160="Energy &amp; Materials",DI_전체데이터!$AN160,NA())</f>
        <v>#N/A</v>
      </c>
      <c r="J160" s="79" t="e">
        <f>IF(DI_전체데이터!$B160="Energy &amp; Materials",DI_전체데이터!$Z160,NA())</f>
        <v>#N/A</v>
      </c>
      <c r="K160" s="79" t="e">
        <f>IF(DI_전체데이터!$B160="Healthcare &amp; Bio",DI_전체데이터!$AN160,NA())</f>
        <v>#N/A</v>
      </c>
      <c r="L160" s="79" t="e">
        <f>IF(DI_전체데이터!$B160="Healthcare &amp; Bio",DI_전체데이터!$Z160,NA())</f>
        <v>#N/A</v>
      </c>
    </row>
    <row r="161" spans="1:12" x14ac:dyDescent="0.3">
      <c r="A161" s="79" t="e">
        <f>IF(DI_전체데이터!$B161="Technology",DI_전체데이터!$AN161,NA())</f>
        <v>#N/A</v>
      </c>
      <c r="B161" s="79" t="e">
        <f>IF(DI_전체데이터!$B161="Technology",DI_전체데이터!$Z161,NA())</f>
        <v>#N/A</v>
      </c>
      <c r="C161" s="79">
        <f>IF(DI_전체데이터!$B161="Consumer &amp; Retail",DI_전체데이터!$AN161,NA())</f>
        <v>0.22190390383941616</v>
      </c>
      <c r="D161" s="79">
        <f>IF(DI_전체데이터!$B161="Consumer &amp; Retail",DI_전체데이터!$Z161,NA())</f>
        <v>3.2727272727272729</v>
      </c>
      <c r="E161" s="79" t="e">
        <f>IF(DI_전체데이터!$B161="Finance",DI_전체데이터!$AN161,NA())</f>
        <v>#N/A</v>
      </c>
      <c r="F161" s="79" t="e">
        <f>IF(DI_전체데이터!$B161="Finance",DI_전체데이터!$Z161,NA())</f>
        <v>#N/A</v>
      </c>
      <c r="G161" s="79" t="e">
        <f>IF(DI_전체데이터!$B161="Industrials",DI_전체데이터!$AN161,NA())</f>
        <v>#N/A</v>
      </c>
      <c r="H161" s="79" t="e">
        <f>IF(DI_전체데이터!$B161="Industrials",DI_전체데이터!$Z161,NA())</f>
        <v>#N/A</v>
      </c>
      <c r="I161" s="79" t="e">
        <f>IF(DI_전체데이터!$B161="Energy &amp; Materials",DI_전체데이터!$AN161,NA())</f>
        <v>#N/A</v>
      </c>
      <c r="J161" s="79" t="e">
        <f>IF(DI_전체데이터!$B161="Energy &amp; Materials",DI_전체데이터!$Z161,NA())</f>
        <v>#N/A</v>
      </c>
      <c r="K161" s="79" t="e">
        <f>IF(DI_전체데이터!$B161="Healthcare &amp; Bio",DI_전체데이터!$AN161,NA())</f>
        <v>#N/A</v>
      </c>
      <c r="L161" s="79" t="e">
        <f>IF(DI_전체데이터!$B161="Healthcare &amp; Bio",DI_전체데이터!$Z161,NA())</f>
        <v>#N/A</v>
      </c>
    </row>
    <row r="162" spans="1:12" x14ac:dyDescent="0.3">
      <c r="A162" s="79" t="e">
        <f>IF(DI_전체데이터!$B162="Technology",DI_전체데이터!$AN162,NA())</f>
        <v>#N/A</v>
      </c>
      <c r="B162" s="79" t="e">
        <f>IF(DI_전체데이터!$B162="Technology",DI_전체데이터!$Z162,NA())</f>
        <v>#N/A</v>
      </c>
      <c r="C162" s="79">
        <f>IF(DI_전체데이터!$B162="Consumer &amp; Retail",DI_전체데이터!$AN162,NA())</f>
        <v>0.63305254354846152</v>
      </c>
      <c r="D162" s="79">
        <f>IF(DI_전체데이터!$B162="Consumer &amp; Retail",DI_전체데이터!$Z162,NA())</f>
        <v>3.4</v>
      </c>
      <c r="E162" s="79" t="e">
        <f>IF(DI_전체데이터!$B162="Finance",DI_전체데이터!$AN162,NA())</f>
        <v>#N/A</v>
      </c>
      <c r="F162" s="79" t="e">
        <f>IF(DI_전체데이터!$B162="Finance",DI_전체데이터!$Z162,NA())</f>
        <v>#N/A</v>
      </c>
      <c r="G162" s="79" t="e">
        <f>IF(DI_전체데이터!$B162="Industrials",DI_전체데이터!$AN162,NA())</f>
        <v>#N/A</v>
      </c>
      <c r="H162" s="79" t="e">
        <f>IF(DI_전체데이터!$B162="Industrials",DI_전체데이터!$Z162,NA())</f>
        <v>#N/A</v>
      </c>
      <c r="I162" s="79" t="e">
        <f>IF(DI_전체데이터!$B162="Energy &amp; Materials",DI_전체데이터!$AN162,NA())</f>
        <v>#N/A</v>
      </c>
      <c r="J162" s="79" t="e">
        <f>IF(DI_전체데이터!$B162="Energy &amp; Materials",DI_전체데이터!$Z162,NA())</f>
        <v>#N/A</v>
      </c>
      <c r="K162" s="79" t="e">
        <f>IF(DI_전체데이터!$B162="Healthcare &amp; Bio",DI_전체데이터!$AN162,NA())</f>
        <v>#N/A</v>
      </c>
      <c r="L162" s="79" t="e">
        <f>IF(DI_전체데이터!$B162="Healthcare &amp; Bio",DI_전체데이터!$Z162,NA())</f>
        <v>#N/A</v>
      </c>
    </row>
    <row r="163" spans="1:12" x14ac:dyDescent="0.3">
      <c r="A163" s="79" t="e">
        <f>IF(DI_전체데이터!$B163="Technology",DI_전체데이터!$AN163,NA())</f>
        <v>#N/A</v>
      </c>
      <c r="B163" s="79" t="e">
        <f>IF(DI_전체데이터!$B163="Technology",DI_전체데이터!$Z163,NA())</f>
        <v>#N/A</v>
      </c>
      <c r="C163" s="79">
        <f>IF(DI_전체데이터!$B163="Consumer &amp; Retail",DI_전체데이터!$AN163,NA())</f>
        <v>-0.72692374554944306</v>
      </c>
      <c r="D163" s="79">
        <f>IF(DI_전체데이터!$B163="Consumer &amp; Retail",DI_전체데이터!$Z163,NA())</f>
        <v>2.9230769230769229</v>
      </c>
      <c r="E163" s="79" t="e">
        <f>IF(DI_전체데이터!$B163="Finance",DI_전체데이터!$AN163,NA())</f>
        <v>#N/A</v>
      </c>
      <c r="F163" s="79" t="e">
        <f>IF(DI_전체데이터!$B163="Finance",DI_전체데이터!$Z163,NA())</f>
        <v>#N/A</v>
      </c>
      <c r="G163" s="79" t="e">
        <f>IF(DI_전체데이터!$B163="Industrials",DI_전체데이터!$AN163,NA())</f>
        <v>#N/A</v>
      </c>
      <c r="H163" s="79" t="e">
        <f>IF(DI_전체데이터!$B163="Industrials",DI_전체데이터!$Z163,NA())</f>
        <v>#N/A</v>
      </c>
      <c r="I163" s="79" t="e">
        <f>IF(DI_전체데이터!$B163="Energy &amp; Materials",DI_전체데이터!$AN163,NA())</f>
        <v>#N/A</v>
      </c>
      <c r="J163" s="79" t="e">
        <f>IF(DI_전체데이터!$B163="Energy &amp; Materials",DI_전체데이터!$Z163,NA())</f>
        <v>#N/A</v>
      </c>
      <c r="K163" s="79" t="e">
        <f>IF(DI_전체데이터!$B163="Healthcare &amp; Bio",DI_전체데이터!$AN163,NA())</f>
        <v>#N/A</v>
      </c>
      <c r="L163" s="79" t="e">
        <f>IF(DI_전체데이터!$B163="Healthcare &amp; Bio",DI_전체데이터!$Z163,NA())</f>
        <v>#N/A</v>
      </c>
    </row>
    <row r="164" spans="1:12" x14ac:dyDescent="0.3">
      <c r="A164" s="79" t="e">
        <f>IF(DI_전체데이터!$B164="Technology",DI_전체데이터!$AN164,NA())</f>
        <v>#N/A</v>
      </c>
      <c r="B164" s="79" t="e">
        <f>IF(DI_전체데이터!$B164="Technology",DI_전체데이터!$Z164,NA())</f>
        <v>#N/A</v>
      </c>
      <c r="C164" s="79">
        <f>IF(DI_전체데이터!$B164="Consumer &amp; Retail",DI_전체데이터!$AN164,NA())</f>
        <v>3.164430573560989E-2</v>
      </c>
      <c r="D164" s="79">
        <f>IF(DI_전체데이터!$B164="Consumer &amp; Retail",DI_전체데이터!$Z164,NA())</f>
        <v>3.1578947368421049</v>
      </c>
      <c r="E164" s="79" t="e">
        <f>IF(DI_전체데이터!$B164="Finance",DI_전체데이터!$AN164,NA())</f>
        <v>#N/A</v>
      </c>
      <c r="F164" s="79" t="e">
        <f>IF(DI_전체데이터!$B164="Finance",DI_전체데이터!$Z164,NA())</f>
        <v>#N/A</v>
      </c>
      <c r="G164" s="79" t="e">
        <f>IF(DI_전체데이터!$B164="Industrials",DI_전체데이터!$AN164,NA())</f>
        <v>#N/A</v>
      </c>
      <c r="H164" s="79" t="e">
        <f>IF(DI_전체데이터!$B164="Industrials",DI_전체데이터!$Z164,NA())</f>
        <v>#N/A</v>
      </c>
      <c r="I164" s="79" t="e">
        <f>IF(DI_전체데이터!$B164="Energy &amp; Materials",DI_전체데이터!$AN164,NA())</f>
        <v>#N/A</v>
      </c>
      <c r="J164" s="79" t="e">
        <f>IF(DI_전체데이터!$B164="Energy &amp; Materials",DI_전체데이터!$Z164,NA())</f>
        <v>#N/A</v>
      </c>
      <c r="K164" s="79" t="e">
        <f>IF(DI_전체데이터!$B164="Healthcare &amp; Bio",DI_전체데이터!$AN164,NA())</f>
        <v>#N/A</v>
      </c>
      <c r="L164" s="79" t="e">
        <f>IF(DI_전체데이터!$B164="Healthcare &amp; Bio",DI_전체데이터!$Z164,NA())</f>
        <v>#N/A</v>
      </c>
    </row>
    <row r="165" spans="1:12" x14ac:dyDescent="0.3">
      <c r="A165" s="79" t="e">
        <f>IF(DI_전체데이터!$B165="Technology",DI_전체데이터!$AN165,NA())</f>
        <v>#N/A</v>
      </c>
      <c r="B165" s="79" t="e">
        <f>IF(DI_전체데이터!$B165="Technology",DI_전체데이터!$Z165,NA())</f>
        <v>#N/A</v>
      </c>
      <c r="C165" s="79">
        <f>IF(DI_전체데이터!$B165="Consumer &amp; Retail",DI_전체데이터!$AN165,NA())</f>
        <v>1.136799483900905</v>
      </c>
      <c r="D165" s="79">
        <f>IF(DI_전체데이터!$B165="Consumer &amp; Retail",DI_전체데이터!$Z165,NA())</f>
        <v>3.5</v>
      </c>
      <c r="E165" s="79" t="e">
        <f>IF(DI_전체데이터!$B165="Finance",DI_전체데이터!$AN165,NA())</f>
        <v>#N/A</v>
      </c>
      <c r="F165" s="79" t="e">
        <f>IF(DI_전체데이터!$B165="Finance",DI_전체데이터!$Z165,NA())</f>
        <v>#N/A</v>
      </c>
      <c r="G165" s="79" t="e">
        <f>IF(DI_전체데이터!$B165="Industrials",DI_전체데이터!$AN165,NA())</f>
        <v>#N/A</v>
      </c>
      <c r="H165" s="79" t="e">
        <f>IF(DI_전체데이터!$B165="Industrials",DI_전체데이터!$Z165,NA())</f>
        <v>#N/A</v>
      </c>
      <c r="I165" s="79" t="e">
        <f>IF(DI_전체데이터!$B165="Energy &amp; Materials",DI_전체데이터!$AN165,NA())</f>
        <v>#N/A</v>
      </c>
      <c r="J165" s="79" t="e">
        <f>IF(DI_전체데이터!$B165="Energy &amp; Materials",DI_전체데이터!$Z165,NA())</f>
        <v>#N/A</v>
      </c>
      <c r="K165" s="79" t="e">
        <f>IF(DI_전체데이터!$B165="Healthcare &amp; Bio",DI_전체데이터!$AN165,NA())</f>
        <v>#N/A</v>
      </c>
      <c r="L165" s="79" t="e">
        <f>IF(DI_전체데이터!$B165="Healthcare &amp; Bio",DI_전체데이터!$Z165,NA())</f>
        <v>#N/A</v>
      </c>
    </row>
    <row r="166" spans="1:12" x14ac:dyDescent="0.3">
      <c r="A166" s="79" t="e">
        <f>IF(DI_전체데이터!$B166="Technology",DI_전체데이터!$AN166,NA())</f>
        <v>#N/A</v>
      </c>
      <c r="B166" s="79" t="e">
        <f>IF(DI_전체데이터!$B166="Technology",DI_전체데이터!$Z166,NA())</f>
        <v>#N/A</v>
      </c>
      <c r="C166" s="79">
        <f>IF(DI_전체데이터!$B166="Consumer &amp; Retail",DI_전체데이터!$AN166,NA())</f>
        <v>1.0291176973104408</v>
      </c>
      <c r="D166" s="79">
        <f>IF(DI_전체데이터!$B166="Consumer &amp; Retail",DI_전체데이터!$Z166,NA())</f>
        <v>3.4666666666666668</v>
      </c>
      <c r="E166" s="79" t="e">
        <f>IF(DI_전체데이터!$B166="Finance",DI_전체데이터!$AN166,NA())</f>
        <v>#N/A</v>
      </c>
      <c r="F166" s="79" t="e">
        <f>IF(DI_전체데이터!$B166="Finance",DI_전체데이터!$Z166,NA())</f>
        <v>#N/A</v>
      </c>
      <c r="G166" s="79" t="e">
        <f>IF(DI_전체데이터!$B166="Industrials",DI_전체데이터!$AN166,NA())</f>
        <v>#N/A</v>
      </c>
      <c r="H166" s="79" t="e">
        <f>IF(DI_전체데이터!$B166="Industrials",DI_전체데이터!$Z166,NA())</f>
        <v>#N/A</v>
      </c>
      <c r="I166" s="79" t="e">
        <f>IF(DI_전체데이터!$B166="Energy &amp; Materials",DI_전체데이터!$AN166,NA())</f>
        <v>#N/A</v>
      </c>
      <c r="J166" s="79" t="e">
        <f>IF(DI_전체데이터!$B166="Energy &amp; Materials",DI_전체데이터!$Z166,NA())</f>
        <v>#N/A</v>
      </c>
      <c r="K166" s="79" t="e">
        <f>IF(DI_전체데이터!$B166="Healthcare &amp; Bio",DI_전체데이터!$AN166,NA())</f>
        <v>#N/A</v>
      </c>
      <c r="L166" s="79" t="e">
        <f>IF(DI_전체데이터!$B166="Healthcare &amp; Bio",DI_전체데이터!$Z166,NA())</f>
        <v>#N/A</v>
      </c>
    </row>
    <row r="167" spans="1:12" x14ac:dyDescent="0.3">
      <c r="A167" s="79" t="e">
        <f>IF(DI_전체데이터!$B167="Technology",DI_전체데이터!$AN167,NA())</f>
        <v>#N/A</v>
      </c>
      <c r="B167" s="79" t="e">
        <f>IF(DI_전체데이터!$B167="Technology",DI_전체데이터!$Z167,NA())</f>
        <v>#N/A</v>
      </c>
      <c r="C167" s="79">
        <f>IF(DI_전체데이터!$B167="Consumer &amp; Retail",DI_전체데이터!$AN167,NA())</f>
        <v>-0.85196541517315794</v>
      </c>
      <c r="D167" s="79">
        <f>IF(DI_전체데이터!$B167="Consumer &amp; Retail",DI_전체데이터!$Z167,NA())</f>
        <v>2.5</v>
      </c>
      <c r="E167" s="79" t="e">
        <f>IF(DI_전체데이터!$B167="Finance",DI_전체데이터!$AN167,NA())</f>
        <v>#N/A</v>
      </c>
      <c r="F167" s="79" t="e">
        <f>IF(DI_전체데이터!$B167="Finance",DI_전체데이터!$Z167,NA())</f>
        <v>#N/A</v>
      </c>
      <c r="G167" s="79" t="e">
        <f>IF(DI_전체데이터!$B167="Industrials",DI_전체데이터!$AN167,NA())</f>
        <v>#N/A</v>
      </c>
      <c r="H167" s="79" t="e">
        <f>IF(DI_전체데이터!$B167="Industrials",DI_전체데이터!$Z167,NA())</f>
        <v>#N/A</v>
      </c>
      <c r="I167" s="79" t="e">
        <f>IF(DI_전체데이터!$B167="Energy &amp; Materials",DI_전체데이터!$AN167,NA())</f>
        <v>#N/A</v>
      </c>
      <c r="J167" s="79" t="e">
        <f>IF(DI_전체데이터!$B167="Energy &amp; Materials",DI_전체데이터!$Z167,NA())</f>
        <v>#N/A</v>
      </c>
      <c r="K167" s="79" t="e">
        <f>IF(DI_전체데이터!$B167="Healthcare &amp; Bio",DI_전체데이터!$AN167,NA())</f>
        <v>#N/A</v>
      </c>
      <c r="L167" s="79" t="e">
        <f>IF(DI_전체데이터!$B167="Healthcare &amp; Bio",DI_전체데이터!$Z167,NA())</f>
        <v>#N/A</v>
      </c>
    </row>
    <row r="168" spans="1:12" x14ac:dyDescent="0.3">
      <c r="A168" s="79" t="e">
        <f>IF(DI_전체데이터!$B168="Technology",DI_전체데이터!$AN168,NA())</f>
        <v>#N/A</v>
      </c>
      <c r="B168" s="79" t="e">
        <f>IF(DI_전체데이터!$B168="Technology",DI_전체데이터!$Z168,NA())</f>
        <v>#N/A</v>
      </c>
      <c r="C168" s="79">
        <f>IF(DI_전체데이터!$B168="Consumer &amp; Retail",DI_전체데이터!$AN168,NA())</f>
        <v>0.35945468396956781</v>
      </c>
      <c r="D168" s="79">
        <f>IF(DI_전체데이터!$B168="Consumer &amp; Retail",DI_전체데이터!$Z168,NA())</f>
        <v>2.875</v>
      </c>
      <c r="E168" s="79" t="e">
        <f>IF(DI_전체데이터!$B168="Finance",DI_전체데이터!$AN168,NA())</f>
        <v>#N/A</v>
      </c>
      <c r="F168" s="79" t="e">
        <f>IF(DI_전체데이터!$B168="Finance",DI_전체데이터!$Z168,NA())</f>
        <v>#N/A</v>
      </c>
      <c r="G168" s="79" t="e">
        <f>IF(DI_전체데이터!$B168="Industrials",DI_전체데이터!$AN168,NA())</f>
        <v>#N/A</v>
      </c>
      <c r="H168" s="79" t="e">
        <f>IF(DI_전체데이터!$B168="Industrials",DI_전체데이터!$Z168,NA())</f>
        <v>#N/A</v>
      </c>
      <c r="I168" s="79" t="e">
        <f>IF(DI_전체데이터!$B168="Energy &amp; Materials",DI_전체데이터!$AN168,NA())</f>
        <v>#N/A</v>
      </c>
      <c r="J168" s="79" t="e">
        <f>IF(DI_전체데이터!$B168="Energy &amp; Materials",DI_전체데이터!$Z168,NA())</f>
        <v>#N/A</v>
      </c>
      <c r="K168" s="79" t="e">
        <f>IF(DI_전체데이터!$B168="Healthcare &amp; Bio",DI_전체데이터!$AN168,NA())</f>
        <v>#N/A</v>
      </c>
      <c r="L168" s="79" t="e">
        <f>IF(DI_전체데이터!$B168="Healthcare &amp; Bio",DI_전체데이터!$Z168,NA())</f>
        <v>#N/A</v>
      </c>
    </row>
    <row r="169" spans="1:12" x14ac:dyDescent="0.3">
      <c r="A169" s="79" t="e">
        <f>IF(DI_전체데이터!$B169="Technology",DI_전체데이터!$AN169,NA())</f>
        <v>#N/A</v>
      </c>
      <c r="B169" s="79" t="e">
        <f>IF(DI_전체데이터!$B169="Technology",DI_전체데이터!$Z169,NA())</f>
        <v>#N/A</v>
      </c>
      <c r="C169" s="79">
        <f>IF(DI_전체데이터!$B169="Consumer &amp; Retail",DI_전체데이터!$AN169,NA())</f>
        <v>0.6164225837877233</v>
      </c>
      <c r="D169" s="79">
        <f>IF(DI_전체데이터!$B169="Consumer &amp; Retail",DI_전체데이터!$Z169,NA())</f>
        <v>2.954545454545455</v>
      </c>
      <c r="E169" s="79" t="e">
        <f>IF(DI_전체데이터!$B169="Finance",DI_전체데이터!$AN169,NA())</f>
        <v>#N/A</v>
      </c>
      <c r="F169" s="79" t="e">
        <f>IF(DI_전체데이터!$B169="Finance",DI_전체데이터!$Z169,NA())</f>
        <v>#N/A</v>
      </c>
      <c r="G169" s="79" t="e">
        <f>IF(DI_전체데이터!$B169="Industrials",DI_전체데이터!$AN169,NA())</f>
        <v>#N/A</v>
      </c>
      <c r="H169" s="79" t="e">
        <f>IF(DI_전체데이터!$B169="Industrials",DI_전체데이터!$Z169,NA())</f>
        <v>#N/A</v>
      </c>
      <c r="I169" s="79" t="e">
        <f>IF(DI_전체데이터!$B169="Energy &amp; Materials",DI_전체데이터!$AN169,NA())</f>
        <v>#N/A</v>
      </c>
      <c r="J169" s="79" t="e">
        <f>IF(DI_전체데이터!$B169="Energy &amp; Materials",DI_전체데이터!$Z169,NA())</f>
        <v>#N/A</v>
      </c>
      <c r="K169" s="79" t="e">
        <f>IF(DI_전체데이터!$B169="Healthcare &amp; Bio",DI_전체데이터!$AN169,NA())</f>
        <v>#N/A</v>
      </c>
      <c r="L169" s="79" t="e">
        <f>IF(DI_전체데이터!$B169="Healthcare &amp; Bio",DI_전체데이터!$Z169,NA())</f>
        <v>#N/A</v>
      </c>
    </row>
    <row r="170" spans="1:12" x14ac:dyDescent="0.3">
      <c r="A170" s="79" t="e">
        <f>IF(DI_전체데이터!$B170="Technology",DI_전체데이터!$AN170,NA())</f>
        <v>#N/A</v>
      </c>
      <c r="B170" s="79" t="e">
        <f>IF(DI_전체데이터!$B170="Technology",DI_전체데이터!$Z170,NA())</f>
        <v>#N/A</v>
      </c>
      <c r="C170" s="79">
        <f>IF(DI_전체데이터!$B170="Consumer &amp; Retail",DI_전체데이터!$AN170,NA())</f>
        <v>-4.4352015744673956E-2</v>
      </c>
      <c r="D170" s="79">
        <f>IF(DI_전체데이터!$B170="Consumer &amp; Retail",DI_전체데이터!$Z170,NA())</f>
        <v>2.75</v>
      </c>
      <c r="E170" s="79" t="e">
        <f>IF(DI_전체데이터!$B170="Finance",DI_전체데이터!$AN170,NA())</f>
        <v>#N/A</v>
      </c>
      <c r="F170" s="79" t="e">
        <f>IF(DI_전체데이터!$B170="Finance",DI_전체데이터!$Z170,NA())</f>
        <v>#N/A</v>
      </c>
      <c r="G170" s="79" t="e">
        <f>IF(DI_전체데이터!$B170="Industrials",DI_전체데이터!$AN170,NA())</f>
        <v>#N/A</v>
      </c>
      <c r="H170" s="79" t="e">
        <f>IF(DI_전체데이터!$B170="Industrials",DI_전체데이터!$Z170,NA())</f>
        <v>#N/A</v>
      </c>
      <c r="I170" s="79" t="e">
        <f>IF(DI_전체데이터!$B170="Energy &amp; Materials",DI_전체데이터!$AN170,NA())</f>
        <v>#N/A</v>
      </c>
      <c r="J170" s="79" t="e">
        <f>IF(DI_전체데이터!$B170="Energy &amp; Materials",DI_전체데이터!$Z170,NA())</f>
        <v>#N/A</v>
      </c>
      <c r="K170" s="79" t="e">
        <f>IF(DI_전체데이터!$B170="Healthcare &amp; Bio",DI_전체데이터!$AN170,NA())</f>
        <v>#N/A</v>
      </c>
      <c r="L170" s="79" t="e">
        <f>IF(DI_전체데이터!$B170="Healthcare &amp; Bio",DI_전체데이터!$Z170,NA())</f>
        <v>#N/A</v>
      </c>
    </row>
    <row r="171" spans="1:12" x14ac:dyDescent="0.3">
      <c r="A171" s="79" t="e">
        <f>IF(DI_전체데이터!$B171="Technology",DI_전체데이터!$AN171,NA())</f>
        <v>#N/A</v>
      </c>
      <c r="B171" s="79" t="e">
        <f>IF(DI_전체데이터!$B171="Technology",DI_전체데이터!$Z171,NA())</f>
        <v>#N/A</v>
      </c>
      <c r="C171" s="79">
        <f>IF(DI_전체데이터!$B171="Consumer &amp; Retail",DI_전체데이터!$AN171,NA())</f>
        <v>-2.6163842682718554</v>
      </c>
      <c r="D171" s="79">
        <f>IF(DI_전체데이터!$B171="Consumer &amp; Retail",DI_전체데이터!$Z171,NA())</f>
        <v>2.8</v>
      </c>
      <c r="E171" s="79" t="e">
        <f>IF(DI_전체데이터!$B171="Finance",DI_전체데이터!$AN171,NA())</f>
        <v>#N/A</v>
      </c>
      <c r="F171" s="79" t="e">
        <f>IF(DI_전체데이터!$B171="Finance",DI_전체데이터!$Z171,NA())</f>
        <v>#N/A</v>
      </c>
      <c r="G171" s="79" t="e">
        <f>IF(DI_전체데이터!$B171="Industrials",DI_전체데이터!$AN171,NA())</f>
        <v>#N/A</v>
      </c>
      <c r="H171" s="79" t="e">
        <f>IF(DI_전체데이터!$B171="Industrials",DI_전체데이터!$Z171,NA())</f>
        <v>#N/A</v>
      </c>
      <c r="I171" s="79" t="e">
        <f>IF(DI_전체데이터!$B171="Energy &amp; Materials",DI_전체데이터!$AN171,NA())</f>
        <v>#N/A</v>
      </c>
      <c r="J171" s="79" t="e">
        <f>IF(DI_전체데이터!$B171="Energy &amp; Materials",DI_전체데이터!$Z171,NA())</f>
        <v>#N/A</v>
      </c>
      <c r="K171" s="79" t="e">
        <f>IF(DI_전체데이터!$B171="Healthcare &amp; Bio",DI_전체데이터!$AN171,NA())</f>
        <v>#N/A</v>
      </c>
      <c r="L171" s="79" t="e">
        <f>IF(DI_전체데이터!$B171="Healthcare &amp; Bio",DI_전체데이터!$Z171,NA())</f>
        <v>#N/A</v>
      </c>
    </row>
    <row r="172" spans="1:12" x14ac:dyDescent="0.3">
      <c r="A172" s="79" t="e">
        <f>IF(DI_전체데이터!$B172="Technology",DI_전체데이터!$AN172,NA())</f>
        <v>#N/A</v>
      </c>
      <c r="B172" s="79" t="e">
        <f>IF(DI_전체데이터!$B172="Technology",DI_전체데이터!$Z172,NA())</f>
        <v>#N/A</v>
      </c>
      <c r="C172" s="79">
        <f>IF(DI_전체데이터!$B172="Consumer &amp; Retail",DI_전체데이터!$AN172,NA())</f>
        <v>0.21773446973877708</v>
      </c>
      <c r="D172" s="79">
        <f>IF(DI_전체데이터!$B172="Consumer &amp; Retail",DI_전체데이터!$Z172,NA())</f>
        <v>3.3555555555555561</v>
      </c>
      <c r="E172" s="79" t="e">
        <f>IF(DI_전체데이터!$B172="Finance",DI_전체데이터!$AN172,NA())</f>
        <v>#N/A</v>
      </c>
      <c r="F172" s="79" t="e">
        <f>IF(DI_전체데이터!$B172="Finance",DI_전체데이터!$Z172,NA())</f>
        <v>#N/A</v>
      </c>
      <c r="G172" s="79" t="e">
        <f>IF(DI_전체데이터!$B172="Industrials",DI_전체데이터!$AN172,NA())</f>
        <v>#N/A</v>
      </c>
      <c r="H172" s="79" t="e">
        <f>IF(DI_전체데이터!$B172="Industrials",DI_전체데이터!$Z172,NA())</f>
        <v>#N/A</v>
      </c>
      <c r="I172" s="79" t="e">
        <f>IF(DI_전체데이터!$B172="Energy &amp; Materials",DI_전체데이터!$AN172,NA())</f>
        <v>#N/A</v>
      </c>
      <c r="J172" s="79" t="e">
        <f>IF(DI_전체데이터!$B172="Energy &amp; Materials",DI_전체데이터!$Z172,NA())</f>
        <v>#N/A</v>
      </c>
      <c r="K172" s="79" t="e">
        <f>IF(DI_전체데이터!$B172="Healthcare &amp; Bio",DI_전체데이터!$AN172,NA())</f>
        <v>#N/A</v>
      </c>
      <c r="L172" s="79" t="e">
        <f>IF(DI_전체데이터!$B172="Healthcare &amp; Bio",DI_전체데이터!$Z172,NA())</f>
        <v>#N/A</v>
      </c>
    </row>
    <row r="173" spans="1:12" x14ac:dyDescent="0.3">
      <c r="A173" s="79" t="e">
        <f>IF(DI_전체데이터!$B173="Technology",DI_전체데이터!$AN173,NA())</f>
        <v>#N/A</v>
      </c>
      <c r="B173" s="79" t="e">
        <f>IF(DI_전체데이터!$B173="Technology",DI_전체데이터!$Z173,NA())</f>
        <v>#N/A</v>
      </c>
      <c r="C173" s="79">
        <f>IF(DI_전체데이터!$B173="Consumer &amp; Retail",DI_전체데이터!$AN173,NA())</f>
        <v>-0.93785458988878578</v>
      </c>
      <c r="D173" s="79">
        <f>IF(DI_전체데이터!$B173="Consumer &amp; Retail",DI_전체데이터!$Z173,NA())</f>
        <v>3.129032258064516</v>
      </c>
      <c r="E173" s="79" t="e">
        <f>IF(DI_전체데이터!$B173="Finance",DI_전체데이터!$AN173,NA())</f>
        <v>#N/A</v>
      </c>
      <c r="F173" s="79" t="e">
        <f>IF(DI_전체데이터!$B173="Finance",DI_전체데이터!$Z173,NA())</f>
        <v>#N/A</v>
      </c>
      <c r="G173" s="79" t="e">
        <f>IF(DI_전체데이터!$B173="Industrials",DI_전체데이터!$AN173,NA())</f>
        <v>#N/A</v>
      </c>
      <c r="H173" s="79" t="e">
        <f>IF(DI_전체데이터!$B173="Industrials",DI_전체데이터!$Z173,NA())</f>
        <v>#N/A</v>
      </c>
      <c r="I173" s="79" t="e">
        <f>IF(DI_전체데이터!$B173="Energy &amp; Materials",DI_전체데이터!$AN173,NA())</f>
        <v>#N/A</v>
      </c>
      <c r="J173" s="79" t="e">
        <f>IF(DI_전체데이터!$B173="Energy &amp; Materials",DI_전체데이터!$Z173,NA())</f>
        <v>#N/A</v>
      </c>
      <c r="K173" s="79" t="e">
        <f>IF(DI_전체데이터!$B173="Healthcare &amp; Bio",DI_전체데이터!$AN173,NA())</f>
        <v>#N/A</v>
      </c>
      <c r="L173" s="79" t="e">
        <f>IF(DI_전체데이터!$B173="Healthcare &amp; Bio",DI_전체데이터!$Z173,NA())</f>
        <v>#N/A</v>
      </c>
    </row>
    <row r="174" spans="1:12" x14ac:dyDescent="0.3">
      <c r="A174" s="79" t="e">
        <f>IF(DI_전체데이터!$B174="Technology",DI_전체데이터!$AN174,NA())</f>
        <v>#N/A</v>
      </c>
      <c r="B174" s="79" t="e">
        <f>IF(DI_전체데이터!$B174="Technology",DI_전체데이터!$Z174,NA())</f>
        <v>#N/A</v>
      </c>
      <c r="C174" s="79">
        <f>IF(DI_전체데이터!$B174="Consumer &amp; Retail",DI_전체데이터!$AN174,NA())</f>
        <v>-0.39576888060705556</v>
      </c>
      <c r="D174" s="79">
        <f>IF(DI_전체데이터!$B174="Consumer &amp; Retail",DI_전체데이터!$Z174,NA())</f>
        <v>3.2352941176470589</v>
      </c>
      <c r="E174" s="79" t="e">
        <f>IF(DI_전체데이터!$B174="Finance",DI_전체데이터!$AN174,NA())</f>
        <v>#N/A</v>
      </c>
      <c r="F174" s="79" t="e">
        <f>IF(DI_전체데이터!$B174="Finance",DI_전체데이터!$Z174,NA())</f>
        <v>#N/A</v>
      </c>
      <c r="G174" s="79" t="e">
        <f>IF(DI_전체데이터!$B174="Industrials",DI_전체데이터!$AN174,NA())</f>
        <v>#N/A</v>
      </c>
      <c r="H174" s="79" t="e">
        <f>IF(DI_전체데이터!$B174="Industrials",DI_전체데이터!$Z174,NA())</f>
        <v>#N/A</v>
      </c>
      <c r="I174" s="79" t="e">
        <f>IF(DI_전체데이터!$B174="Energy &amp; Materials",DI_전체데이터!$AN174,NA())</f>
        <v>#N/A</v>
      </c>
      <c r="J174" s="79" t="e">
        <f>IF(DI_전체데이터!$B174="Energy &amp; Materials",DI_전체데이터!$Z174,NA())</f>
        <v>#N/A</v>
      </c>
      <c r="K174" s="79" t="e">
        <f>IF(DI_전체데이터!$B174="Healthcare &amp; Bio",DI_전체데이터!$AN174,NA())</f>
        <v>#N/A</v>
      </c>
      <c r="L174" s="79" t="e">
        <f>IF(DI_전체데이터!$B174="Healthcare &amp; Bio",DI_전체데이터!$Z174,NA())</f>
        <v>#N/A</v>
      </c>
    </row>
    <row r="175" spans="1:12" x14ac:dyDescent="0.3">
      <c r="A175" s="79" t="e">
        <f>IF(DI_전체데이터!$B175="Technology",DI_전체데이터!$AN175,NA())</f>
        <v>#N/A</v>
      </c>
      <c r="B175" s="79" t="e">
        <f>IF(DI_전체데이터!$B175="Technology",DI_전체데이터!$Z175,NA())</f>
        <v>#N/A</v>
      </c>
      <c r="C175" s="79">
        <f>IF(DI_전체데이터!$B175="Consumer &amp; Retail",DI_전체데이터!$AN175,NA())</f>
        <v>0.91024455183115827</v>
      </c>
      <c r="D175" s="79">
        <f>IF(DI_전체데이터!$B175="Consumer &amp; Retail",DI_전체데이터!$Z175,NA())</f>
        <v>3.4558823529411771</v>
      </c>
      <c r="E175" s="79" t="e">
        <f>IF(DI_전체데이터!$B175="Finance",DI_전체데이터!$AN175,NA())</f>
        <v>#N/A</v>
      </c>
      <c r="F175" s="79" t="e">
        <f>IF(DI_전체데이터!$B175="Finance",DI_전체데이터!$Z175,NA())</f>
        <v>#N/A</v>
      </c>
      <c r="G175" s="79" t="e">
        <f>IF(DI_전체데이터!$B175="Industrials",DI_전체데이터!$AN175,NA())</f>
        <v>#N/A</v>
      </c>
      <c r="H175" s="79" t="e">
        <f>IF(DI_전체데이터!$B175="Industrials",DI_전체데이터!$Z175,NA())</f>
        <v>#N/A</v>
      </c>
      <c r="I175" s="79" t="e">
        <f>IF(DI_전체데이터!$B175="Energy &amp; Materials",DI_전체데이터!$AN175,NA())</f>
        <v>#N/A</v>
      </c>
      <c r="J175" s="79" t="e">
        <f>IF(DI_전체데이터!$B175="Energy &amp; Materials",DI_전체데이터!$Z175,NA())</f>
        <v>#N/A</v>
      </c>
      <c r="K175" s="79" t="e">
        <f>IF(DI_전체데이터!$B175="Healthcare &amp; Bio",DI_전체데이터!$AN175,NA())</f>
        <v>#N/A</v>
      </c>
      <c r="L175" s="79" t="e">
        <f>IF(DI_전체데이터!$B175="Healthcare &amp; Bio",DI_전체데이터!$Z175,NA())</f>
        <v>#N/A</v>
      </c>
    </row>
    <row r="176" spans="1:12" x14ac:dyDescent="0.3">
      <c r="A176" s="79" t="e">
        <f>IF(DI_전체데이터!$B176="Technology",DI_전체데이터!$AN176,NA())</f>
        <v>#N/A</v>
      </c>
      <c r="B176" s="79" t="e">
        <f>IF(DI_전체데이터!$B176="Technology",DI_전체데이터!$Z176,NA())</f>
        <v>#N/A</v>
      </c>
      <c r="C176" s="79">
        <f>IF(DI_전체데이터!$B176="Consumer &amp; Retail",DI_전체데이터!$AN176,NA())</f>
        <v>-0.49714547089153405</v>
      </c>
      <c r="D176" s="79">
        <f>IF(DI_전체데이터!$B176="Consumer &amp; Retail",DI_전체데이터!$Z176,NA())</f>
        <v>3.18</v>
      </c>
      <c r="E176" s="79" t="e">
        <f>IF(DI_전체데이터!$B176="Finance",DI_전체데이터!$AN176,NA())</f>
        <v>#N/A</v>
      </c>
      <c r="F176" s="79" t="e">
        <f>IF(DI_전체데이터!$B176="Finance",DI_전체데이터!$Z176,NA())</f>
        <v>#N/A</v>
      </c>
      <c r="G176" s="79" t="e">
        <f>IF(DI_전체데이터!$B176="Industrials",DI_전체데이터!$AN176,NA())</f>
        <v>#N/A</v>
      </c>
      <c r="H176" s="79" t="e">
        <f>IF(DI_전체데이터!$B176="Industrials",DI_전체데이터!$Z176,NA())</f>
        <v>#N/A</v>
      </c>
      <c r="I176" s="79" t="e">
        <f>IF(DI_전체데이터!$B176="Energy &amp; Materials",DI_전체데이터!$AN176,NA())</f>
        <v>#N/A</v>
      </c>
      <c r="J176" s="79" t="e">
        <f>IF(DI_전체데이터!$B176="Energy &amp; Materials",DI_전체데이터!$Z176,NA())</f>
        <v>#N/A</v>
      </c>
      <c r="K176" s="79" t="e">
        <f>IF(DI_전체데이터!$B176="Healthcare &amp; Bio",DI_전체데이터!$AN176,NA())</f>
        <v>#N/A</v>
      </c>
      <c r="L176" s="79" t="e">
        <f>IF(DI_전체데이터!$B176="Healthcare &amp; Bio",DI_전체데이터!$Z176,NA())</f>
        <v>#N/A</v>
      </c>
    </row>
    <row r="177" spans="1:12" x14ac:dyDescent="0.3">
      <c r="A177" s="79" t="e">
        <f>IF(DI_전체데이터!$B177="Technology",DI_전체데이터!$AN177,NA())</f>
        <v>#N/A</v>
      </c>
      <c r="B177" s="79" t="e">
        <f>IF(DI_전체데이터!$B177="Technology",DI_전체데이터!$Z177,NA())</f>
        <v>#N/A</v>
      </c>
      <c r="C177" s="79">
        <f>IF(DI_전체데이터!$B177="Consumer &amp; Retail",DI_전체데이터!$AN177,NA())</f>
        <v>-0.51515046052125035</v>
      </c>
      <c r="D177" s="79">
        <f>IF(DI_전체데이터!$B177="Consumer &amp; Retail",DI_전체데이터!$Z177,NA())</f>
        <v>3.1764705882352939</v>
      </c>
      <c r="E177" s="79" t="e">
        <f>IF(DI_전체데이터!$B177="Finance",DI_전체데이터!$AN177,NA())</f>
        <v>#N/A</v>
      </c>
      <c r="F177" s="79" t="e">
        <f>IF(DI_전체데이터!$B177="Finance",DI_전체데이터!$Z177,NA())</f>
        <v>#N/A</v>
      </c>
      <c r="G177" s="79" t="e">
        <f>IF(DI_전체데이터!$B177="Industrials",DI_전체데이터!$AN177,NA())</f>
        <v>#N/A</v>
      </c>
      <c r="H177" s="79" t="e">
        <f>IF(DI_전체데이터!$B177="Industrials",DI_전체데이터!$Z177,NA())</f>
        <v>#N/A</v>
      </c>
      <c r="I177" s="79" t="e">
        <f>IF(DI_전체데이터!$B177="Energy &amp; Materials",DI_전체데이터!$AN177,NA())</f>
        <v>#N/A</v>
      </c>
      <c r="J177" s="79" t="e">
        <f>IF(DI_전체데이터!$B177="Energy &amp; Materials",DI_전체데이터!$Z177,NA())</f>
        <v>#N/A</v>
      </c>
      <c r="K177" s="79" t="e">
        <f>IF(DI_전체데이터!$B177="Healthcare &amp; Bio",DI_전체데이터!$AN177,NA())</f>
        <v>#N/A</v>
      </c>
      <c r="L177" s="79" t="e">
        <f>IF(DI_전체데이터!$B177="Healthcare &amp; Bio",DI_전체데이터!$Z177,NA())</f>
        <v>#N/A</v>
      </c>
    </row>
    <row r="178" spans="1:12" x14ac:dyDescent="0.3">
      <c r="A178" s="79" t="e">
        <f>IF(DI_전체데이터!$B178="Technology",DI_전체데이터!$AN178,NA())</f>
        <v>#N/A</v>
      </c>
      <c r="B178" s="79" t="e">
        <f>IF(DI_전체데이터!$B178="Technology",DI_전체데이터!$Z178,NA())</f>
        <v>#N/A</v>
      </c>
      <c r="C178" s="79">
        <f>IF(DI_전체데이터!$B178="Consumer &amp; Retail",DI_전체데이터!$AN178,NA())</f>
        <v>0.46406827372638715</v>
      </c>
      <c r="D178" s="79">
        <f>IF(DI_전체데이터!$B178="Consumer &amp; Retail",DI_전체데이터!$Z178,NA())</f>
        <v>3.3684210526315792</v>
      </c>
      <c r="E178" s="79" t="e">
        <f>IF(DI_전체데이터!$B178="Finance",DI_전체데이터!$AN178,NA())</f>
        <v>#N/A</v>
      </c>
      <c r="F178" s="79" t="e">
        <f>IF(DI_전체데이터!$B178="Finance",DI_전체데이터!$Z178,NA())</f>
        <v>#N/A</v>
      </c>
      <c r="G178" s="79" t="e">
        <f>IF(DI_전체데이터!$B178="Industrials",DI_전체데이터!$AN178,NA())</f>
        <v>#N/A</v>
      </c>
      <c r="H178" s="79" t="e">
        <f>IF(DI_전체데이터!$B178="Industrials",DI_전체데이터!$Z178,NA())</f>
        <v>#N/A</v>
      </c>
      <c r="I178" s="79" t="e">
        <f>IF(DI_전체데이터!$B178="Energy &amp; Materials",DI_전체데이터!$AN178,NA())</f>
        <v>#N/A</v>
      </c>
      <c r="J178" s="79" t="e">
        <f>IF(DI_전체데이터!$B178="Energy &amp; Materials",DI_전체데이터!$Z178,NA())</f>
        <v>#N/A</v>
      </c>
      <c r="K178" s="79" t="e">
        <f>IF(DI_전체데이터!$B178="Healthcare &amp; Bio",DI_전체데이터!$AN178,NA())</f>
        <v>#N/A</v>
      </c>
      <c r="L178" s="79" t="e">
        <f>IF(DI_전체데이터!$B178="Healthcare &amp; Bio",DI_전체데이터!$Z178,NA())</f>
        <v>#N/A</v>
      </c>
    </row>
    <row r="179" spans="1:12" x14ac:dyDescent="0.3">
      <c r="A179" s="79" t="e">
        <f>IF(DI_전체데이터!$B179="Technology",DI_전체데이터!$AN179,NA())</f>
        <v>#N/A</v>
      </c>
      <c r="B179" s="79" t="e">
        <f>IF(DI_전체데이터!$B179="Technology",DI_전체데이터!$Z179,NA())</f>
        <v>#N/A</v>
      </c>
      <c r="C179" s="79">
        <f>IF(DI_전체데이터!$B179="Consumer &amp; Retail",DI_전체데이터!$AN179,NA())</f>
        <v>-8.9692317228361573E-2</v>
      </c>
      <c r="D179" s="79">
        <f>IF(DI_전체데이터!$B179="Consumer &amp; Retail",DI_전체데이터!$Z179,NA())</f>
        <v>3.410714285714286</v>
      </c>
      <c r="E179" s="79" t="e">
        <f>IF(DI_전체데이터!$B179="Finance",DI_전체데이터!$AN179,NA())</f>
        <v>#N/A</v>
      </c>
      <c r="F179" s="79" t="e">
        <f>IF(DI_전체데이터!$B179="Finance",DI_전체데이터!$Z179,NA())</f>
        <v>#N/A</v>
      </c>
      <c r="G179" s="79" t="e">
        <f>IF(DI_전체데이터!$B179="Industrials",DI_전체데이터!$AN179,NA())</f>
        <v>#N/A</v>
      </c>
      <c r="H179" s="79" t="e">
        <f>IF(DI_전체데이터!$B179="Industrials",DI_전체데이터!$Z179,NA())</f>
        <v>#N/A</v>
      </c>
      <c r="I179" s="79" t="e">
        <f>IF(DI_전체데이터!$B179="Energy &amp; Materials",DI_전체데이터!$AN179,NA())</f>
        <v>#N/A</v>
      </c>
      <c r="J179" s="79" t="e">
        <f>IF(DI_전체데이터!$B179="Energy &amp; Materials",DI_전체데이터!$Z179,NA())</f>
        <v>#N/A</v>
      </c>
      <c r="K179" s="79" t="e">
        <f>IF(DI_전체데이터!$B179="Healthcare &amp; Bio",DI_전체데이터!$AN179,NA())</f>
        <v>#N/A</v>
      </c>
      <c r="L179" s="79" t="e">
        <f>IF(DI_전체데이터!$B179="Healthcare &amp; Bio",DI_전체데이터!$Z179,NA())</f>
        <v>#N/A</v>
      </c>
    </row>
    <row r="180" spans="1:12" x14ac:dyDescent="0.3">
      <c r="A180" s="79" t="e">
        <f>IF(DI_전체데이터!$B180="Technology",DI_전체데이터!$AN180,NA())</f>
        <v>#N/A</v>
      </c>
      <c r="B180" s="79" t="e">
        <f>IF(DI_전체데이터!$B180="Technology",DI_전체데이터!$Z180,NA())</f>
        <v>#N/A</v>
      </c>
      <c r="C180" s="79">
        <f>IF(DI_전체데이터!$B180="Consumer &amp; Retail",DI_전체데이터!$AN180,NA())</f>
        <v>0.44308519878077757</v>
      </c>
      <c r="D180" s="79">
        <f>IF(DI_전체데이터!$B180="Consumer &amp; Retail",DI_전체데이터!$Z180,NA())</f>
        <v>3.5151515151515151</v>
      </c>
      <c r="E180" s="79" t="e">
        <f>IF(DI_전체데이터!$B180="Finance",DI_전체데이터!$AN180,NA())</f>
        <v>#N/A</v>
      </c>
      <c r="F180" s="79" t="e">
        <f>IF(DI_전체데이터!$B180="Finance",DI_전체데이터!$Z180,NA())</f>
        <v>#N/A</v>
      </c>
      <c r="G180" s="79" t="e">
        <f>IF(DI_전체데이터!$B180="Industrials",DI_전체데이터!$AN180,NA())</f>
        <v>#N/A</v>
      </c>
      <c r="H180" s="79" t="e">
        <f>IF(DI_전체데이터!$B180="Industrials",DI_전체데이터!$Z180,NA())</f>
        <v>#N/A</v>
      </c>
      <c r="I180" s="79" t="e">
        <f>IF(DI_전체데이터!$B180="Energy &amp; Materials",DI_전체데이터!$AN180,NA())</f>
        <v>#N/A</v>
      </c>
      <c r="J180" s="79" t="e">
        <f>IF(DI_전체데이터!$B180="Energy &amp; Materials",DI_전체데이터!$Z180,NA())</f>
        <v>#N/A</v>
      </c>
      <c r="K180" s="79" t="e">
        <f>IF(DI_전체데이터!$B180="Healthcare &amp; Bio",DI_전체데이터!$AN180,NA())</f>
        <v>#N/A</v>
      </c>
      <c r="L180" s="79" t="e">
        <f>IF(DI_전체데이터!$B180="Healthcare &amp; Bio",DI_전체데이터!$Z180,NA())</f>
        <v>#N/A</v>
      </c>
    </row>
    <row r="181" spans="1:12" x14ac:dyDescent="0.3">
      <c r="A181" s="79" t="e">
        <f>IF(DI_전체데이터!$B181="Technology",DI_전체데이터!$AN181,NA())</f>
        <v>#N/A</v>
      </c>
      <c r="B181" s="79" t="e">
        <f>IF(DI_전체데이터!$B181="Technology",DI_전체데이터!$Z181,NA())</f>
        <v>#N/A</v>
      </c>
      <c r="C181" s="79">
        <f>IF(DI_전체데이터!$B181="Consumer &amp; Retail",DI_전체데이터!$AN181,NA())</f>
        <v>-1.7712876726869862</v>
      </c>
      <c r="D181" s="79">
        <f>IF(DI_전체데이터!$B181="Consumer &amp; Retail",DI_전체데이터!$Z181,NA())</f>
        <v>3.0810810810810811</v>
      </c>
      <c r="E181" s="79" t="e">
        <f>IF(DI_전체데이터!$B181="Finance",DI_전체데이터!$AN181,NA())</f>
        <v>#N/A</v>
      </c>
      <c r="F181" s="79" t="e">
        <f>IF(DI_전체데이터!$B181="Finance",DI_전체데이터!$Z181,NA())</f>
        <v>#N/A</v>
      </c>
      <c r="G181" s="79" t="e">
        <f>IF(DI_전체데이터!$B181="Industrials",DI_전체데이터!$AN181,NA())</f>
        <v>#N/A</v>
      </c>
      <c r="H181" s="79" t="e">
        <f>IF(DI_전체데이터!$B181="Industrials",DI_전체데이터!$Z181,NA())</f>
        <v>#N/A</v>
      </c>
      <c r="I181" s="79" t="e">
        <f>IF(DI_전체데이터!$B181="Energy &amp; Materials",DI_전체데이터!$AN181,NA())</f>
        <v>#N/A</v>
      </c>
      <c r="J181" s="79" t="e">
        <f>IF(DI_전체데이터!$B181="Energy &amp; Materials",DI_전체데이터!$Z181,NA())</f>
        <v>#N/A</v>
      </c>
      <c r="K181" s="79" t="e">
        <f>IF(DI_전체데이터!$B181="Healthcare &amp; Bio",DI_전체데이터!$AN181,NA())</f>
        <v>#N/A</v>
      </c>
      <c r="L181" s="79" t="e">
        <f>IF(DI_전체데이터!$B181="Healthcare &amp; Bio",DI_전체데이터!$Z181,NA())</f>
        <v>#N/A</v>
      </c>
    </row>
    <row r="182" spans="1:12" x14ac:dyDescent="0.3">
      <c r="A182" s="79" t="e">
        <f>IF(DI_전체데이터!$B182="Technology",DI_전체데이터!$AN182,NA())</f>
        <v>#N/A</v>
      </c>
      <c r="B182" s="79" t="e">
        <f>IF(DI_전체데이터!$B182="Technology",DI_전체데이터!$Z182,NA())</f>
        <v>#N/A</v>
      </c>
      <c r="C182" s="79">
        <f>IF(DI_전체데이터!$B182="Consumer &amp; Retail",DI_전체데이터!$AN182,NA())</f>
        <v>-0.6390328648232797</v>
      </c>
      <c r="D182" s="79">
        <f>IF(DI_전체데이터!$B182="Consumer &amp; Retail",DI_전체데이터!$Z182,NA())</f>
        <v>3.3030303030303032</v>
      </c>
      <c r="E182" s="79" t="e">
        <f>IF(DI_전체데이터!$B182="Finance",DI_전체데이터!$AN182,NA())</f>
        <v>#N/A</v>
      </c>
      <c r="F182" s="79" t="e">
        <f>IF(DI_전체데이터!$B182="Finance",DI_전체데이터!$Z182,NA())</f>
        <v>#N/A</v>
      </c>
      <c r="G182" s="79" t="e">
        <f>IF(DI_전체데이터!$B182="Industrials",DI_전체데이터!$AN182,NA())</f>
        <v>#N/A</v>
      </c>
      <c r="H182" s="79" t="e">
        <f>IF(DI_전체데이터!$B182="Industrials",DI_전체데이터!$Z182,NA())</f>
        <v>#N/A</v>
      </c>
      <c r="I182" s="79" t="e">
        <f>IF(DI_전체데이터!$B182="Energy &amp; Materials",DI_전체데이터!$AN182,NA())</f>
        <v>#N/A</v>
      </c>
      <c r="J182" s="79" t="e">
        <f>IF(DI_전체데이터!$B182="Energy &amp; Materials",DI_전체데이터!$Z182,NA())</f>
        <v>#N/A</v>
      </c>
      <c r="K182" s="79" t="e">
        <f>IF(DI_전체데이터!$B182="Healthcare &amp; Bio",DI_전체데이터!$AN182,NA())</f>
        <v>#N/A</v>
      </c>
      <c r="L182" s="79" t="e">
        <f>IF(DI_전체데이터!$B182="Healthcare &amp; Bio",DI_전체데이터!$Z182,NA())</f>
        <v>#N/A</v>
      </c>
    </row>
    <row r="183" spans="1:12" x14ac:dyDescent="0.3">
      <c r="A183" s="79" t="e">
        <f>IF(DI_전체데이터!$B183="Technology",DI_전체데이터!$AN183,NA())</f>
        <v>#N/A</v>
      </c>
      <c r="B183" s="79" t="e">
        <f>IF(DI_전체데이터!$B183="Technology",DI_전체데이터!$Z183,NA())</f>
        <v>#N/A</v>
      </c>
      <c r="C183" s="79">
        <f>IF(DI_전체데이터!$B183="Consumer &amp; Retail",DI_전체데이터!$AN183,NA())</f>
        <v>-2.1261123493543908</v>
      </c>
      <c r="D183" s="79">
        <f>IF(DI_전체데이터!$B183="Consumer &amp; Retail",DI_전체데이터!$Z183,NA())</f>
        <v>2.833333333333333</v>
      </c>
      <c r="E183" s="79" t="e">
        <f>IF(DI_전체데이터!$B183="Finance",DI_전체데이터!$AN183,NA())</f>
        <v>#N/A</v>
      </c>
      <c r="F183" s="79" t="e">
        <f>IF(DI_전체데이터!$B183="Finance",DI_전체데이터!$Z183,NA())</f>
        <v>#N/A</v>
      </c>
      <c r="G183" s="79" t="e">
        <f>IF(DI_전체데이터!$B183="Industrials",DI_전체데이터!$AN183,NA())</f>
        <v>#N/A</v>
      </c>
      <c r="H183" s="79" t="e">
        <f>IF(DI_전체데이터!$B183="Industrials",DI_전체데이터!$Z183,NA())</f>
        <v>#N/A</v>
      </c>
      <c r="I183" s="79" t="e">
        <f>IF(DI_전체데이터!$B183="Energy &amp; Materials",DI_전체데이터!$AN183,NA())</f>
        <v>#N/A</v>
      </c>
      <c r="J183" s="79" t="e">
        <f>IF(DI_전체데이터!$B183="Energy &amp; Materials",DI_전체데이터!$Z183,NA())</f>
        <v>#N/A</v>
      </c>
      <c r="K183" s="79" t="e">
        <f>IF(DI_전체데이터!$B183="Healthcare &amp; Bio",DI_전체데이터!$AN183,NA())</f>
        <v>#N/A</v>
      </c>
      <c r="L183" s="79" t="e">
        <f>IF(DI_전체데이터!$B183="Healthcare &amp; Bio",DI_전체데이터!$Z183,NA())</f>
        <v>#N/A</v>
      </c>
    </row>
    <row r="184" spans="1:12" x14ac:dyDescent="0.3">
      <c r="A184" s="79" t="e">
        <f>IF(DI_전체데이터!$B184="Technology",DI_전체데이터!$AN184,NA())</f>
        <v>#N/A</v>
      </c>
      <c r="B184" s="79" t="e">
        <f>IF(DI_전체데이터!$B184="Technology",DI_전체데이터!$Z184,NA())</f>
        <v>#N/A</v>
      </c>
      <c r="C184" s="79">
        <f>IF(DI_전체데이터!$B184="Consumer &amp; Retail",DI_전체데이터!$AN184,NA())</f>
        <v>-1.2841100867388411</v>
      </c>
      <c r="D184" s="79">
        <f>IF(DI_전체데이터!$B184="Consumer &amp; Retail",DI_전체데이터!$Z184,NA())</f>
        <v>3.035714285714286</v>
      </c>
      <c r="E184" s="79" t="e">
        <f>IF(DI_전체데이터!$B184="Finance",DI_전체데이터!$AN184,NA())</f>
        <v>#N/A</v>
      </c>
      <c r="F184" s="79" t="e">
        <f>IF(DI_전체데이터!$B184="Finance",DI_전체데이터!$Z184,NA())</f>
        <v>#N/A</v>
      </c>
      <c r="G184" s="79" t="e">
        <f>IF(DI_전체데이터!$B184="Industrials",DI_전체데이터!$AN184,NA())</f>
        <v>#N/A</v>
      </c>
      <c r="H184" s="79" t="e">
        <f>IF(DI_전체데이터!$B184="Industrials",DI_전체데이터!$Z184,NA())</f>
        <v>#N/A</v>
      </c>
      <c r="I184" s="79" t="e">
        <f>IF(DI_전체데이터!$B184="Energy &amp; Materials",DI_전체데이터!$AN184,NA())</f>
        <v>#N/A</v>
      </c>
      <c r="J184" s="79" t="e">
        <f>IF(DI_전체데이터!$B184="Energy &amp; Materials",DI_전체데이터!$Z184,NA())</f>
        <v>#N/A</v>
      </c>
      <c r="K184" s="79" t="e">
        <f>IF(DI_전체데이터!$B184="Healthcare &amp; Bio",DI_전체데이터!$AN184,NA())</f>
        <v>#N/A</v>
      </c>
      <c r="L184" s="79" t="e">
        <f>IF(DI_전체데이터!$B184="Healthcare &amp; Bio",DI_전체데이터!$Z184,NA())</f>
        <v>#N/A</v>
      </c>
    </row>
    <row r="185" spans="1:12" x14ac:dyDescent="0.3">
      <c r="A185" s="79" t="e">
        <f>IF(DI_전체데이터!$B185="Technology",DI_전체데이터!$AN185,NA())</f>
        <v>#N/A</v>
      </c>
      <c r="B185" s="79" t="e">
        <f>IF(DI_전체데이터!$B185="Technology",DI_전체데이터!$Z185,NA())</f>
        <v>#N/A</v>
      </c>
      <c r="C185" s="79">
        <f>IF(DI_전체데이터!$B185="Consumer &amp; Retail",DI_전체데이터!$AN185,NA())</f>
        <v>-1.1126616622243639</v>
      </c>
      <c r="D185" s="79">
        <f>IF(DI_전체데이터!$B185="Consumer &amp; Retail",DI_전체데이터!$Z185,NA())</f>
        <v>3.0769230769230771</v>
      </c>
      <c r="E185" s="79" t="e">
        <f>IF(DI_전체데이터!$B185="Finance",DI_전체데이터!$AN185,NA())</f>
        <v>#N/A</v>
      </c>
      <c r="F185" s="79" t="e">
        <f>IF(DI_전체데이터!$B185="Finance",DI_전체데이터!$Z185,NA())</f>
        <v>#N/A</v>
      </c>
      <c r="G185" s="79" t="e">
        <f>IF(DI_전체데이터!$B185="Industrials",DI_전체데이터!$AN185,NA())</f>
        <v>#N/A</v>
      </c>
      <c r="H185" s="79" t="e">
        <f>IF(DI_전체데이터!$B185="Industrials",DI_전체데이터!$Z185,NA())</f>
        <v>#N/A</v>
      </c>
      <c r="I185" s="79" t="e">
        <f>IF(DI_전체데이터!$B185="Energy &amp; Materials",DI_전체데이터!$AN185,NA())</f>
        <v>#N/A</v>
      </c>
      <c r="J185" s="79" t="e">
        <f>IF(DI_전체데이터!$B185="Energy &amp; Materials",DI_전체데이터!$Z185,NA())</f>
        <v>#N/A</v>
      </c>
      <c r="K185" s="79" t="e">
        <f>IF(DI_전체데이터!$B185="Healthcare &amp; Bio",DI_전체데이터!$AN185,NA())</f>
        <v>#N/A</v>
      </c>
      <c r="L185" s="79" t="e">
        <f>IF(DI_전체데이터!$B185="Healthcare &amp; Bio",DI_전체데이터!$Z185,NA())</f>
        <v>#N/A</v>
      </c>
    </row>
    <row r="186" spans="1:12" x14ac:dyDescent="0.3">
      <c r="A186" s="79" t="e">
        <f>IF(DI_전체데이터!$B186="Technology",DI_전체데이터!$AN186,NA())</f>
        <v>#N/A</v>
      </c>
      <c r="B186" s="79" t="e">
        <f>IF(DI_전체데이터!$B186="Technology",DI_전체데이터!$Z186,NA())</f>
        <v>#N/A</v>
      </c>
      <c r="C186" s="79">
        <f>IF(DI_전체데이터!$B186="Consumer &amp; Retail",DI_전체데이터!$AN186,NA())</f>
        <v>-1.0267980610041054</v>
      </c>
      <c r="D186" s="79">
        <f>IF(DI_전체데이터!$B186="Consumer &amp; Retail",DI_전체데이터!$Z186,NA())</f>
        <v>3.0975609756097562</v>
      </c>
      <c r="E186" s="79" t="e">
        <f>IF(DI_전체데이터!$B186="Finance",DI_전체데이터!$AN186,NA())</f>
        <v>#N/A</v>
      </c>
      <c r="F186" s="79" t="e">
        <f>IF(DI_전체데이터!$B186="Finance",DI_전체데이터!$Z186,NA())</f>
        <v>#N/A</v>
      </c>
      <c r="G186" s="79" t="e">
        <f>IF(DI_전체데이터!$B186="Industrials",DI_전체데이터!$AN186,NA())</f>
        <v>#N/A</v>
      </c>
      <c r="H186" s="79" t="e">
        <f>IF(DI_전체데이터!$B186="Industrials",DI_전체데이터!$Z186,NA())</f>
        <v>#N/A</v>
      </c>
      <c r="I186" s="79" t="e">
        <f>IF(DI_전체데이터!$B186="Energy &amp; Materials",DI_전체데이터!$AN186,NA())</f>
        <v>#N/A</v>
      </c>
      <c r="J186" s="79" t="e">
        <f>IF(DI_전체데이터!$B186="Energy &amp; Materials",DI_전체데이터!$Z186,NA())</f>
        <v>#N/A</v>
      </c>
      <c r="K186" s="79" t="e">
        <f>IF(DI_전체데이터!$B186="Healthcare &amp; Bio",DI_전체데이터!$AN186,NA())</f>
        <v>#N/A</v>
      </c>
      <c r="L186" s="79" t="e">
        <f>IF(DI_전체데이터!$B186="Healthcare &amp; Bio",DI_전체데이터!$Z186,NA())</f>
        <v>#N/A</v>
      </c>
    </row>
    <row r="187" spans="1:12" x14ac:dyDescent="0.3">
      <c r="A187" s="79" t="e">
        <f>IF(DI_전체데이터!$B187="Technology",DI_전체데이터!$AN187,NA())</f>
        <v>#N/A</v>
      </c>
      <c r="B187" s="79" t="e">
        <f>IF(DI_전체데이터!$B187="Technology",DI_전체데이터!$Z187,NA())</f>
        <v>#N/A</v>
      </c>
      <c r="C187" s="79">
        <f>IF(DI_전체데이터!$B187="Consumer &amp; Retail",DI_전체데이터!$AN187,NA())</f>
        <v>-1.6777896638972458</v>
      </c>
      <c r="D187" s="79">
        <f>IF(DI_전체데이터!$B187="Consumer &amp; Retail",DI_전체데이터!$Z187,NA())</f>
        <v>3.2234042553191489</v>
      </c>
      <c r="E187" s="79" t="e">
        <f>IF(DI_전체데이터!$B187="Finance",DI_전체데이터!$AN187,NA())</f>
        <v>#N/A</v>
      </c>
      <c r="F187" s="79" t="e">
        <f>IF(DI_전체데이터!$B187="Finance",DI_전체데이터!$Z187,NA())</f>
        <v>#N/A</v>
      </c>
      <c r="G187" s="79" t="e">
        <f>IF(DI_전체데이터!$B187="Industrials",DI_전체데이터!$AN187,NA())</f>
        <v>#N/A</v>
      </c>
      <c r="H187" s="79" t="e">
        <f>IF(DI_전체데이터!$B187="Industrials",DI_전체데이터!$Z187,NA())</f>
        <v>#N/A</v>
      </c>
      <c r="I187" s="79" t="e">
        <f>IF(DI_전체데이터!$B187="Energy &amp; Materials",DI_전체데이터!$AN187,NA())</f>
        <v>#N/A</v>
      </c>
      <c r="J187" s="79" t="e">
        <f>IF(DI_전체데이터!$B187="Energy &amp; Materials",DI_전체데이터!$Z187,NA())</f>
        <v>#N/A</v>
      </c>
      <c r="K187" s="79" t="e">
        <f>IF(DI_전체데이터!$B187="Healthcare &amp; Bio",DI_전체데이터!$AN187,NA())</f>
        <v>#N/A</v>
      </c>
      <c r="L187" s="79" t="e">
        <f>IF(DI_전체데이터!$B187="Healthcare &amp; Bio",DI_전체데이터!$Z187,NA())</f>
        <v>#N/A</v>
      </c>
    </row>
    <row r="188" spans="1:12" x14ac:dyDescent="0.3">
      <c r="A188" s="79" t="e">
        <f>IF(DI_전체데이터!$B188="Technology",DI_전체데이터!$AN188,NA())</f>
        <v>#N/A</v>
      </c>
      <c r="B188" s="79" t="e">
        <f>IF(DI_전체데이터!$B188="Technology",DI_전체데이터!$Z188,NA())</f>
        <v>#N/A</v>
      </c>
      <c r="C188" s="79">
        <f>IF(DI_전체데이터!$B188="Consumer &amp; Retail",DI_전체데이터!$AN188,NA())</f>
        <v>-0.83087352102427525</v>
      </c>
      <c r="D188" s="79">
        <f>IF(DI_전체데이터!$B188="Consumer &amp; Retail",DI_전체데이터!$Z188,NA())</f>
        <v>3.4269662921348321</v>
      </c>
      <c r="E188" s="79" t="e">
        <f>IF(DI_전체데이터!$B188="Finance",DI_전체데이터!$AN188,NA())</f>
        <v>#N/A</v>
      </c>
      <c r="F188" s="79" t="e">
        <f>IF(DI_전체데이터!$B188="Finance",DI_전체데이터!$Z188,NA())</f>
        <v>#N/A</v>
      </c>
      <c r="G188" s="79" t="e">
        <f>IF(DI_전체데이터!$B188="Industrials",DI_전체데이터!$AN188,NA())</f>
        <v>#N/A</v>
      </c>
      <c r="H188" s="79" t="e">
        <f>IF(DI_전체데이터!$B188="Industrials",DI_전체데이터!$Z188,NA())</f>
        <v>#N/A</v>
      </c>
      <c r="I188" s="79" t="e">
        <f>IF(DI_전체데이터!$B188="Energy &amp; Materials",DI_전체데이터!$AN188,NA())</f>
        <v>#N/A</v>
      </c>
      <c r="J188" s="79" t="e">
        <f>IF(DI_전체데이터!$B188="Energy &amp; Materials",DI_전체데이터!$Z188,NA())</f>
        <v>#N/A</v>
      </c>
      <c r="K188" s="79" t="e">
        <f>IF(DI_전체데이터!$B188="Healthcare &amp; Bio",DI_전체데이터!$AN188,NA())</f>
        <v>#N/A</v>
      </c>
      <c r="L188" s="79" t="e">
        <f>IF(DI_전체데이터!$B188="Healthcare &amp; Bio",DI_전체데이터!$Z188,NA())</f>
        <v>#N/A</v>
      </c>
    </row>
    <row r="189" spans="1:12" x14ac:dyDescent="0.3">
      <c r="A189" s="79" t="e">
        <f>IF(DI_전체데이터!$B189="Technology",DI_전체데이터!$AN189,NA())</f>
        <v>#N/A</v>
      </c>
      <c r="B189" s="79" t="e">
        <f>IF(DI_전체데이터!$B189="Technology",DI_전체데이터!$Z189,NA())</f>
        <v>#N/A</v>
      </c>
      <c r="C189" s="79">
        <f>IF(DI_전체데이터!$B189="Consumer &amp; Retail",DI_전체데이터!$AN189,NA())</f>
        <v>-1.7954576744669826</v>
      </c>
      <c r="D189" s="79">
        <f>IF(DI_전체데이터!$B189="Consumer &amp; Retail",DI_전체데이터!$Z189,NA())</f>
        <v>3.1951219512195119</v>
      </c>
      <c r="E189" s="79" t="e">
        <f>IF(DI_전체데이터!$B189="Finance",DI_전체데이터!$AN189,NA())</f>
        <v>#N/A</v>
      </c>
      <c r="F189" s="79" t="e">
        <f>IF(DI_전체데이터!$B189="Finance",DI_전체데이터!$Z189,NA())</f>
        <v>#N/A</v>
      </c>
      <c r="G189" s="79" t="e">
        <f>IF(DI_전체데이터!$B189="Industrials",DI_전체데이터!$AN189,NA())</f>
        <v>#N/A</v>
      </c>
      <c r="H189" s="79" t="e">
        <f>IF(DI_전체데이터!$B189="Industrials",DI_전체데이터!$Z189,NA())</f>
        <v>#N/A</v>
      </c>
      <c r="I189" s="79" t="e">
        <f>IF(DI_전체데이터!$B189="Energy &amp; Materials",DI_전체데이터!$AN189,NA())</f>
        <v>#N/A</v>
      </c>
      <c r="J189" s="79" t="e">
        <f>IF(DI_전체데이터!$B189="Energy &amp; Materials",DI_전체데이터!$Z189,NA())</f>
        <v>#N/A</v>
      </c>
      <c r="K189" s="79" t="e">
        <f>IF(DI_전체데이터!$B189="Healthcare &amp; Bio",DI_전체데이터!$AN189,NA())</f>
        <v>#N/A</v>
      </c>
      <c r="L189" s="79" t="e">
        <f>IF(DI_전체데이터!$B189="Healthcare &amp; Bio",DI_전체데이터!$Z189,NA())</f>
        <v>#N/A</v>
      </c>
    </row>
    <row r="190" spans="1:12" x14ac:dyDescent="0.3">
      <c r="A190" s="79" t="e">
        <f>IF(DI_전체데이터!$B190="Technology",DI_전체데이터!$AN190,NA())</f>
        <v>#N/A</v>
      </c>
      <c r="B190" s="79" t="e">
        <f>IF(DI_전체데이터!$B190="Technology",DI_전체데이터!$Z190,NA())</f>
        <v>#N/A</v>
      </c>
      <c r="C190" s="79">
        <f>IF(DI_전체데이터!$B190="Consumer &amp; Retail",DI_전체데이터!$AN190,NA())</f>
        <v>-1.3645176877050902</v>
      </c>
      <c r="D190" s="79">
        <f>IF(DI_전체데이터!$B190="Consumer &amp; Retail",DI_전체데이터!$Z190,NA())</f>
        <v>3.2987012987012991</v>
      </c>
      <c r="E190" s="79" t="e">
        <f>IF(DI_전체데이터!$B190="Finance",DI_전체데이터!$AN190,NA())</f>
        <v>#N/A</v>
      </c>
      <c r="F190" s="79" t="e">
        <f>IF(DI_전체데이터!$B190="Finance",DI_전체데이터!$Z190,NA())</f>
        <v>#N/A</v>
      </c>
      <c r="G190" s="79" t="e">
        <f>IF(DI_전체데이터!$B190="Industrials",DI_전체데이터!$AN190,NA())</f>
        <v>#N/A</v>
      </c>
      <c r="H190" s="79" t="e">
        <f>IF(DI_전체데이터!$B190="Industrials",DI_전체데이터!$Z190,NA())</f>
        <v>#N/A</v>
      </c>
      <c r="I190" s="79" t="e">
        <f>IF(DI_전체데이터!$B190="Energy &amp; Materials",DI_전체데이터!$AN190,NA())</f>
        <v>#N/A</v>
      </c>
      <c r="J190" s="79" t="e">
        <f>IF(DI_전체데이터!$B190="Energy &amp; Materials",DI_전체데이터!$Z190,NA())</f>
        <v>#N/A</v>
      </c>
      <c r="K190" s="79" t="e">
        <f>IF(DI_전체데이터!$B190="Healthcare &amp; Bio",DI_전체데이터!$AN190,NA())</f>
        <v>#N/A</v>
      </c>
      <c r="L190" s="79" t="e">
        <f>IF(DI_전체데이터!$B190="Healthcare &amp; Bio",DI_전체데이터!$Z190,NA())</f>
        <v>#N/A</v>
      </c>
    </row>
    <row r="191" spans="1:12" x14ac:dyDescent="0.3">
      <c r="A191" s="79" t="e">
        <f>IF(DI_전체데이터!$B191="Technology",DI_전체데이터!$AN191,NA())</f>
        <v>#N/A</v>
      </c>
      <c r="B191" s="79" t="e">
        <f>IF(DI_전체데이터!$B191="Technology",DI_전체데이터!$Z191,NA())</f>
        <v>#N/A</v>
      </c>
      <c r="C191" s="79">
        <f>IF(DI_전체데이터!$B191="Consumer &amp; Retail",DI_전체데이터!$AN191,NA())</f>
        <v>3.3045886326323548E-2</v>
      </c>
      <c r="D191" s="79">
        <f>IF(DI_전체데이터!$B191="Consumer &amp; Retail",DI_전체데이터!$Z191,NA())</f>
        <v>3.4938271604938271</v>
      </c>
      <c r="E191" s="79" t="e">
        <f>IF(DI_전체데이터!$B191="Finance",DI_전체데이터!$AN191,NA())</f>
        <v>#N/A</v>
      </c>
      <c r="F191" s="79" t="e">
        <f>IF(DI_전체데이터!$B191="Finance",DI_전체데이터!$Z191,NA())</f>
        <v>#N/A</v>
      </c>
      <c r="G191" s="79" t="e">
        <f>IF(DI_전체데이터!$B191="Industrials",DI_전체데이터!$AN191,NA())</f>
        <v>#N/A</v>
      </c>
      <c r="H191" s="79" t="e">
        <f>IF(DI_전체데이터!$B191="Industrials",DI_전체데이터!$Z191,NA())</f>
        <v>#N/A</v>
      </c>
      <c r="I191" s="79" t="e">
        <f>IF(DI_전체데이터!$B191="Energy &amp; Materials",DI_전체데이터!$AN191,NA())</f>
        <v>#N/A</v>
      </c>
      <c r="J191" s="79" t="e">
        <f>IF(DI_전체데이터!$B191="Energy &amp; Materials",DI_전체데이터!$Z191,NA())</f>
        <v>#N/A</v>
      </c>
      <c r="K191" s="79" t="e">
        <f>IF(DI_전체데이터!$B191="Healthcare &amp; Bio",DI_전체데이터!$AN191,NA())</f>
        <v>#N/A</v>
      </c>
      <c r="L191" s="79" t="e">
        <f>IF(DI_전체데이터!$B191="Healthcare &amp; Bio",DI_전체데이터!$Z191,NA())</f>
        <v>#N/A</v>
      </c>
    </row>
    <row r="192" spans="1:12" x14ac:dyDescent="0.3">
      <c r="A192" s="79" t="e">
        <f>IF(DI_전체데이터!$B192="Technology",DI_전체데이터!$AN192,NA())</f>
        <v>#N/A</v>
      </c>
      <c r="B192" s="79" t="e">
        <f>IF(DI_전체데이터!$B192="Technology",DI_전체데이터!$Z192,NA())</f>
        <v>#N/A</v>
      </c>
      <c r="C192" s="79">
        <f>IF(DI_전체데이터!$B192="Consumer &amp; Retail",DI_전체데이터!$AN192,NA())</f>
        <v>-0.73374484520592009</v>
      </c>
      <c r="D192" s="79">
        <f>IF(DI_전체데이터!$B192="Consumer &amp; Retail",DI_전체데이터!$Z192,NA())</f>
        <v>3.3095238095238089</v>
      </c>
      <c r="E192" s="79" t="e">
        <f>IF(DI_전체데이터!$B192="Finance",DI_전체데이터!$AN192,NA())</f>
        <v>#N/A</v>
      </c>
      <c r="F192" s="79" t="e">
        <f>IF(DI_전체데이터!$B192="Finance",DI_전체데이터!$Z192,NA())</f>
        <v>#N/A</v>
      </c>
      <c r="G192" s="79" t="e">
        <f>IF(DI_전체데이터!$B192="Industrials",DI_전체데이터!$AN192,NA())</f>
        <v>#N/A</v>
      </c>
      <c r="H192" s="79" t="e">
        <f>IF(DI_전체데이터!$B192="Industrials",DI_전체데이터!$Z192,NA())</f>
        <v>#N/A</v>
      </c>
      <c r="I192" s="79" t="e">
        <f>IF(DI_전체데이터!$B192="Energy &amp; Materials",DI_전체데이터!$AN192,NA())</f>
        <v>#N/A</v>
      </c>
      <c r="J192" s="79" t="e">
        <f>IF(DI_전체데이터!$B192="Energy &amp; Materials",DI_전체데이터!$Z192,NA())</f>
        <v>#N/A</v>
      </c>
      <c r="K192" s="79" t="e">
        <f>IF(DI_전체데이터!$B192="Healthcare &amp; Bio",DI_전체데이터!$AN192,NA())</f>
        <v>#N/A</v>
      </c>
      <c r="L192" s="79" t="e">
        <f>IF(DI_전체데이터!$B192="Healthcare &amp; Bio",DI_전체데이터!$Z192,NA())</f>
        <v>#N/A</v>
      </c>
    </row>
    <row r="193" spans="1:12" x14ac:dyDescent="0.3">
      <c r="A193" s="79" t="e">
        <f>IF(DI_전체데이터!$B193="Technology",DI_전체데이터!$AN193,NA())</f>
        <v>#N/A</v>
      </c>
      <c r="B193" s="79" t="e">
        <f>IF(DI_전체데이터!$B193="Technology",DI_전체데이터!$Z193,NA())</f>
        <v>#N/A</v>
      </c>
      <c r="C193" s="79">
        <f>IF(DI_전체데이터!$B193="Consumer &amp; Retail",DI_전체데이터!$AN193,NA())</f>
        <v>0.46462853286384287</v>
      </c>
      <c r="D193" s="79">
        <f>IF(DI_전체데이터!$B193="Consumer &amp; Retail",DI_전체데이터!$Z193,NA())</f>
        <v>3.5975609756097562</v>
      </c>
      <c r="E193" s="79" t="e">
        <f>IF(DI_전체데이터!$B193="Finance",DI_전체데이터!$AN193,NA())</f>
        <v>#N/A</v>
      </c>
      <c r="F193" s="79" t="e">
        <f>IF(DI_전체데이터!$B193="Finance",DI_전체데이터!$Z193,NA())</f>
        <v>#N/A</v>
      </c>
      <c r="G193" s="79" t="e">
        <f>IF(DI_전체데이터!$B193="Industrials",DI_전체데이터!$AN193,NA())</f>
        <v>#N/A</v>
      </c>
      <c r="H193" s="79" t="e">
        <f>IF(DI_전체데이터!$B193="Industrials",DI_전체데이터!$Z193,NA())</f>
        <v>#N/A</v>
      </c>
      <c r="I193" s="79" t="e">
        <f>IF(DI_전체데이터!$B193="Energy &amp; Materials",DI_전체데이터!$AN193,NA())</f>
        <v>#N/A</v>
      </c>
      <c r="J193" s="79" t="e">
        <f>IF(DI_전체데이터!$B193="Energy &amp; Materials",DI_전체데이터!$Z193,NA())</f>
        <v>#N/A</v>
      </c>
      <c r="K193" s="79" t="e">
        <f>IF(DI_전체데이터!$B193="Healthcare &amp; Bio",DI_전체데이터!$AN193,NA())</f>
        <v>#N/A</v>
      </c>
      <c r="L193" s="79" t="e">
        <f>IF(DI_전체데이터!$B193="Healthcare &amp; Bio",DI_전체데이터!$Z193,NA())</f>
        <v>#N/A</v>
      </c>
    </row>
    <row r="194" spans="1:12" x14ac:dyDescent="0.3">
      <c r="A194" s="79" t="e">
        <f>IF(DI_전체데이터!$B194="Technology",DI_전체데이터!$AN194,NA())</f>
        <v>#N/A</v>
      </c>
      <c r="B194" s="79" t="e">
        <f>IF(DI_전체데이터!$B194="Technology",DI_전체데이터!$Z194,NA())</f>
        <v>#N/A</v>
      </c>
      <c r="C194" s="79">
        <f>IF(DI_전체데이터!$B194="Consumer &amp; Retail",DI_전체데이터!$AN194,NA())</f>
        <v>0.60615968415752164</v>
      </c>
      <c r="D194" s="79">
        <f>IF(DI_전체데이터!$B194="Consumer &amp; Retail",DI_전체데이터!$Z194,NA())</f>
        <v>3.6315789473684208</v>
      </c>
      <c r="E194" s="79" t="e">
        <f>IF(DI_전체데이터!$B194="Finance",DI_전체데이터!$AN194,NA())</f>
        <v>#N/A</v>
      </c>
      <c r="F194" s="79" t="e">
        <f>IF(DI_전체데이터!$B194="Finance",DI_전체데이터!$Z194,NA())</f>
        <v>#N/A</v>
      </c>
      <c r="G194" s="79" t="e">
        <f>IF(DI_전체데이터!$B194="Industrials",DI_전체데이터!$AN194,NA())</f>
        <v>#N/A</v>
      </c>
      <c r="H194" s="79" t="e">
        <f>IF(DI_전체데이터!$B194="Industrials",DI_전체데이터!$Z194,NA())</f>
        <v>#N/A</v>
      </c>
      <c r="I194" s="79" t="e">
        <f>IF(DI_전체데이터!$B194="Energy &amp; Materials",DI_전체데이터!$AN194,NA())</f>
        <v>#N/A</v>
      </c>
      <c r="J194" s="79" t="e">
        <f>IF(DI_전체데이터!$B194="Energy &amp; Materials",DI_전체데이터!$Z194,NA())</f>
        <v>#N/A</v>
      </c>
      <c r="K194" s="79" t="e">
        <f>IF(DI_전체데이터!$B194="Healthcare &amp; Bio",DI_전체데이터!$AN194,NA())</f>
        <v>#N/A</v>
      </c>
      <c r="L194" s="79" t="e">
        <f>IF(DI_전체데이터!$B194="Healthcare &amp; Bio",DI_전체데이터!$Z194,NA())</f>
        <v>#N/A</v>
      </c>
    </row>
    <row r="195" spans="1:12" x14ac:dyDescent="0.3">
      <c r="A195" s="79" t="e">
        <f>IF(DI_전체데이터!$B195="Technology",DI_전체데이터!$AN195,NA())</f>
        <v>#N/A</v>
      </c>
      <c r="B195" s="79" t="e">
        <f>IF(DI_전체데이터!$B195="Technology",DI_전체데이터!$Z195,NA())</f>
        <v>#N/A</v>
      </c>
      <c r="C195" s="79">
        <f>IF(DI_전체데이터!$B195="Consumer &amp; Retail",DI_전체데이터!$AN195,NA())</f>
        <v>-1.4992320984617815</v>
      </c>
      <c r="D195" s="79">
        <f>IF(DI_전체데이터!$B195="Consumer &amp; Retail",DI_전체데이터!$Z195,NA())</f>
        <v>3.5</v>
      </c>
      <c r="E195" s="79" t="e">
        <f>IF(DI_전체데이터!$B195="Finance",DI_전체데이터!$AN195,NA())</f>
        <v>#N/A</v>
      </c>
      <c r="F195" s="79" t="e">
        <f>IF(DI_전체데이터!$B195="Finance",DI_전체데이터!$Z195,NA())</f>
        <v>#N/A</v>
      </c>
      <c r="G195" s="79" t="e">
        <f>IF(DI_전체데이터!$B195="Industrials",DI_전체데이터!$AN195,NA())</f>
        <v>#N/A</v>
      </c>
      <c r="H195" s="79" t="e">
        <f>IF(DI_전체데이터!$B195="Industrials",DI_전체데이터!$Z195,NA())</f>
        <v>#N/A</v>
      </c>
      <c r="I195" s="79" t="e">
        <f>IF(DI_전체데이터!$B195="Energy &amp; Materials",DI_전체데이터!$AN195,NA())</f>
        <v>#N/A</v>
      </c>
      <c r="J195" s="79" t="e">
        <f>IF(DI_전체데이터!$B195="Energy &amp; Materials",DI_전체데이터!$Z195,NA())</f>
        <v>#N/A</v>
      </c>
      <c r="K195" s="79" t="e">
        <f>IF(DI_전체데이터!$B195="Healthcare &amp; Bio",DI_전체데이터!$AN195,NA())</f>
        <v>#N/A</v>
      </c>
      <c r="L195" s="79" t="e">
        <f>IF(DI_전체데이터!$B195="Healthcare &amp; Bio",DI_전체데이터!$Z195,NA())</f>
        <v>#N/A</v>
      </c>
    </row>
    <row r="196" spans="1:12" x14ac:dyDescent="0.3">
      <c r="A196" s="79" t="e">
        <f>IF(DI_전체데이터!$B196="Technology",DI_전체데이터!$AN196,NA())</f>
        <v>#N/A</v>
      </c>
      <c r="B196" s="79" t="e">
        <f>IF(DI_전체데이터!$B196="Technology",DI_전체데이터!$Z196,NA())</f>
        <v>#N/A</v>
      </c>
      <c r="C196" s="79">
        <f>IF(DI_전체데이터!$B196="Consumer &amp; Retail",DI_전체데이터!$AN196,NA())</f>
        <v>-1.3738258501142711</v>
      </c>
      <c r="D196" s="79">
        <f>IF(DI_전체데이터!$B196="Consumer &amp; Retail",DI_전체데이터!$Z196,NA())</f>
        <v>3.5217391304347831</v>
      </c>
      <c r="E196" s="79" t="e">
        <f>IF(DI_전체데이터!$B196="Finance",DI_전체데이터!$AN196,NA())</f>
        <v>#N/A</v>
      </c>
      <c r="F196" s="79" t="e">
        <f>IF(DI_전체데이터!$B196="Finance",DI_전체데이터!$Z196,NA())</f>
        <v>#N/A</v>
      </c>
      <c r="G196" s="79" t="e">
        <f>IF(DI_전체데이터!$B196="Industrials",DI_전체데이터!$AN196,NA())</f>
        <v>#N/A</v>
      </c>
      <c r="H196" s="79" t="e">
        <f>IF(DI_전체데이터!$B196="Industrials",DI_전체데이터!$Z196,NA())</f>
        <v>#N/A</v>
      </c>
      <c r="I196" s="79" t="e">
        <f>IF(DI_전체데이터!$B196="Energy &amp; Materials",DI_전체데이터!$AN196,NA())</f>
        <v>#N/A</v>
      </c>
      <c r="J196" s="79" t="e">
        <f>IF(DI_전체데이터!$B196="Energy &amp; Materials",DI_전체데이터!$Z196,NA())</f>
        <v>#N/A</v>
      </c>
      <c r="K196" s="79" t="e">
        <f>IF(DI_전체데이터!$B196="Healthcare &amp; Bio",DI_전체데이터!$AN196,NA())</f>
        <v>#N/A</v>
      </c>
      <c r="L196" s="79" t="e">
        <f>IF(DI_전체데이터!$B196="Healthcare &amp; Bio",DI_전체데이터!$Z196,NA())</f>
        <v>#N/A</v>
      </c>
    </row>
    <row r="197" spans="1:12" x14ac:dyDescent="0.3">
      <c r="A197" s="79" t="e">
        <f>IF(DI_전체데이터!$B197="Technology",DI_전체데이터!$AN197,NA())</f>
        <v>#N/A</v>
      </c>
      <c r="B197" s="79" t="e">
        <f>IF(DI_전체데이터!$B197="Technology",DI_전체데이터!$Z197,NA())</f>
        <v>#N/A</v>
      </c>
      <c r="C197" s="79">
        <f>IF(DI_전체데이터!$B197="Consumer &amp; Retail",DI_전체데이터!$AN197,NA())</f>
        <v>-0.49144935571735571</v>
      </c>
      <c r="D197" s="79">
        <f>IF(DI_전체데이터!$B197="Consumer &amp; Retail",DI_전체데이터!$Z197,NA())</f>
        <v>3.6746987951807228</v>
      </c>
      <c r="E197" s="79" t="e">
        <f>IF(DI_전체데이터!$B197="Finance",DI_전체데이터!$AN197,NA())</f>
        <v>#N/A</v>
      </c>
      <c r="F197" s="79" t="e">
        <f>IF(DI_전체데이터!$B197="Finance",DI_전체데이터!$Z197,NA())</f>
        <v>#N/A</v>
      </c>
      <c r="G197" s="79" t="e">
        <f>IF(DI_전체데이터!$B197="Industrials",DI_전체데이터!$AN197,NA())</f>
        <v>#N/A</v>
      </c>
      <c r="H197" s="79" t="e">
        <f>IF(DI_전체데이터!$B197="Industrials",DI_전체데이터!$Z197,NA())</f>
        <v>#N/A</v>
      </c>
      <c r="I197" s="79" t="e">
        <f>IF(DI_전체데이터!$B197="Energy &amp; Materials",DI_전체데이터!$AN197,NA())</f>
        <v>#N/A</v>
      </c>
      <c r="J197" s="79" t="e">
        <f>IF(DI_전체데이터!$B197="Energy &amp; Materials",DI_전체데이터!$Z197,NA())</f>
        <v>#N/A</v>
      </c>
      <c r="K197" s="79" t="e">
        <f>IF(DI_전체데이터!$B197="Healthcare &amp; Bio",DI_전체데이터!$AN197,NA())</f>
        <v>#N/A</v>
      </c>
      <c r="L197" s="79" t="e">
        <f>IF(DI_전체데이터!$B197="Healthcare &amp; Bio",DI_전체데이터!$Z197,NA())</f>
        <v>#N/A</v>
      </c>
    </row>
    <row r="198" spans="1:12" x14ac:dyDescent="0.3">
      <c r="A198" s="79" t="e">
        <f>IF(DI_전체데이터!$B198="Technology",DI_전체데이터!$AN198,NA())</f>
        <v>#N/A</v>
      </c>
      <c r="B198" s="79" t="e">
        <f>IF(DI_전체데이터!$B198="Technology",DI_전체데이터!$Z198,NA())</f>
        <v>#N/A</v>
      </c>
      <c r="C198" s="79">
        <f>IF(DI_전체데이터!$B198="Consumer &amp; Retail",DI_전체데이터!$AN198,NA())</f>
        <v>-1.1126705700503892</v>
      </c>
      <c r="D198" s="79">
        <f>IF(DI_전체데이터!$B198="Consumer &amp; Retail",DI_전체데이터!$Z198,NA())</f>
        <v>3.5670103092783512</v>
      </c>
      <c r="E198" s="79" t="e">
        <f>IF(DI_전체데이터!$B198="Finance",DI_전체데이터!$AN198,NA())</f>
        <v>#N/A</v>
      </c>
      <c r="F198" s="79" t="e">
        <f>IF(DI_전체데이터!$B198="Finance",DI_전체데이터!$Z198,NA())</f>
        <v>#N/A</v>
      </c>
      <c r="G198" s="79" t="e">
        <f>IF(DI_전체데이터!$B198="Industrials",DI_전체데이터!$AN198,NA())</f>
        <v>#N/A</v>
      </c>
      <c r="H198" s="79" t="e">
        <f>IF(DI_전체데이터!$B198="Industrials",DI_전체데이터!$Z198,NA())</f>
        <v>#N/A</v>
      </c>
      <c r="I198" s="79" t="e">
        <f>IF(DI_전체데이터!$B198="Energy &amp; Materials",DI_전체데이터!$AN198,NA())</f>
        <v>#N/A</v>
      </c>
      <c r="J198" s="79" t="e">
        <f>IF(DI_전체데이터!$B198="Energy &amp; Materials",DI_전체데이터!$Z198,NA())</f>
        <v>#N/A</v>
      </c>
      <c r="K198" s="79" t="e">
        <f>IF(DI_전체데이터!$B198="Healthcare &amp; Bio",DI_전체데이터!$AN198,NA())</f>
        <v>#N/A</v>
      </c>
      <c r="L198" s="79" t="e">
        <f>IF(DI_전체데이터!$B198="Healthcare &amp; Bio",DI_전체데이터!$Z198,NA())</f>
        <v>#N/A</v>
      </c>
    </row>
    <row r="199" spans="1:12" x14ac:dyDescent="0.3">
      <c r="A199" s="79" t="e">
        <f>IF(DI_전체데이터!$B199="Technology",DI_전체데이터!$AN199,NA())</f>
        <v>#N/A</v>
      </c>
      <c r="B199" s="79" t="e">
        <f>IF(DI_전체데이터!$B199="Technology",DI_전체데이터!$Z199,NA())</f>
        <v>#N/A</v>
      </c>
      <c r="C199" s="79">
        <f>IF(DI_전체데이터!$B199="Consumer &amp; Retail",DI_전체데이터!$AN199,NA())</f>
        <v>-1.2942923354270122</v>
      </c>
      <c r="D199" s="79">
        <f>IF(DI_전체데이터!$B199="Consumer &amp; Retail",DI_전체데이터!$Z199,NA())</f>
        <v>3.5042016806722689</v>
      </c>
      <c r="E199" s="79" t="e">
        <f>IF(DI_전체데이터!$B199="Finance",DI_전체데이터!$AN199,NA())</f>
        <v>#N/A</v>
      </c>
      <c r="F199" s="79" t="e">
        <f>IF(DI_전체데이터!$B199="Finance",DI_전체데이터!$Z199,NA())</f>
        <v>#N/A</v>
      </c>
      <c r="G199" s="79" t="e">
        <f>IF(DI_전체데이터!$B199="Industrials",DI_전체데이터!$AN199,NA())</f>
        <v>#N/A</v>
      </c>
      <c r="H199" s="79" t="e">
        <f>IF(DI_전체데이터!$B199="Industrials",DI_전체데이터!$Z199,NA())</f>
        <v>#N/A</v>
      </c>
      <c r="I199" s="79" t="e">
        <f>IF(DI_전체데이터!$B199="Energy &amp; Materials",DI_전체데이터!$AN199,NA())</f>
        <v>#N/A</v>
      </c>
      <c r="J199" s="79" t="e">
        <f>IF(DI_전체데이터!$B199="Energy &amp; Materials",DI_전체데이터!$Z199,NA())</f>
        <v>#N/A</v>
      </c>
      <c r="K199" s="79" t="e">
        <f>IF(DI_전체데이터!$B199="Healthcare &amp; Bio",DI_전체데이터!$AN199,NA())</f>
        <v>#N/A</v>
      </c>
      <c r="L199" s="79" t="e">
        <f>IF(DI_전체데이터!$B199="Healthcare &amp; Bio",DI_전체데이터!$Z199,NA())</f>
        <v>#N/A</v>
      </c>
    </row>
    <row r="200" spans="1:12" x14ac:dyDescent="0.3">
      <c r="A200" s="79" t="e">
        <f>IF(DI_전체데이터!$B200="Technology",DI_전체데이터!$AN200,NA())</f>
        <v>#N/A</v>
      </c>
      <c r="B200" s="79" t="e">
        <f>IF(DI_전체데이터!$B200="Technology",DI_전체데이터!$Z200,NA())</f>
        <v>#N/A</v>
      </c>
      <c r="C200" s="79">
        <f>IF(DI_전체데이터!$B200="Consumer &amp; Retail",DI_전체데이터!$AN200,NA())</f>
        <v>-0.93757946157981698</v>
      </c>
      <c r="D200" s="79">
        <f>IF(DI_전체데이터!$B200="Consumer &amp; Retail",DI_전체데이터!$Z200,NA())</f>
        <v>3.566037735849056</v>
      </c>
      <c r="E200" s="79" t="e">
        <f>IF(DI_전체데이터!$B200="Finance",DI_전체데이터!$AN200,NA())</f>
        <v>#N/A</v>
      </c>
      <c r="F200" s="79" t="e">
        <f>IF(DI_전체데이터!$B200="Finance",DI_전체데이터!$Z200,NA())</f>
        <v>#N/A</v>
      </c>
      <c r="G200" s="79" t="e">
        <f>IF(DI_전체데이터!$B200="Industrials",DI_전체데이터!$AN200,NA())</f>
        <v>#N/A</v>
      </c>
      <c r="H200" s="79" t="e">
        <f>IF(DI_전체데이터!$B200="Industrials",DI_전체데이터!$Z200,NA())</f>
        <v>#N/A</v>
      </c>
      <c r="I200" s="79" t="e">
        <f>IF(DI_전체데이터!$B200="Energy &amp; Materials",DI_전체데이터!$AN200,NA())</f>
        <v>#N/A</v>
      </c>
      <c r="J200" s="79" t="e">
        <f>IF(DI_전체데이터!$B200="Energy &amp; Materials",DI_전체데이터!$Z200,NA())</f>
        <v>#N/A</v>
      </c>
      <c r="K200" s="79" t="e">
        <f>IF(DI_전체데이터!$B200="Healthcare &amp; Bio",DI_전체데이터!$AN200,NA())</f>
        <v>#N/A</v>
      </c>
      <c r="L200" s="79" t="e">
        <f>IF(DI_전체데이터!$B200="Healthcare &amp; Bio",DI_전체데이터!$Z200,NA())</f>
        <v>#N/A</v>
      </c>
    </row>
    <row r="201" spans="1:12" x14ac:dyDescent="0.3">
      <c r="A201" s="79" t="e">
        <f>IF(DI_전체데이터!$B201="Technology",DI_전체데이터!$AN201,NA())</f>
        <v>#N/A</v>
      </c>
      <c r="B201" s="79" t="e">
        <f>IF(DI_전체데이터!$B201="Technology",DI_전체데이터!$Z201,NA())</f>
        <v>#N/A</v>
      </c>
      <c r="C201" s="79">
        <f>IF(DI_전체데이터!$B201="Consumer &amp; Retail",DI_전체데이터!$AN201,NA())</f>
        <v>0.79196488113829</v>
      </c>
      <c r="D201" s="79">
        <f>IF(DI_전체데이터!$B201="Consumer &amp; Retail",DI_전체데이터!$Z201,NA())</f>
        <v>3.8658536585365848</v>
      </c>
      <c r="E201" s="79" t="e">
        <f>IF(DI_전체데이터!$B201="Finance",DI_전체데이터!$AN201,NA())</f>
        <v>#N/A</v>
      </c>
      <c r="F201" s="79" t="e">
        <f>IF(DI_전체데이터!$B201="Finance",DI_전체데이터!$Z201,NA())</f>
        <v>#N/A</v>
      </c>
      <c r="G201" s="79" t="e">
        <f>IF(DI_전체데이터!$B201="Industrials",DI_전체데이터!$AN201,NA())</f>
        <v>#N/A</v>
      </c>
      <c r="H201" s="79" t="e">
        <f>IF(DI_전체데이터!$B201="Industrials",DI_전체데이터!$Z201,NA())</f>
        <v>#N/A</v>
      </c>
      <c r="I201" s="79" t="e">
        <f>IF(DI_전체데이터!$B201="Energy &amp; Materials",DI_전체데이터!$AN201,NA())</f>
        <v>#N/A</v>
      </c>
      <c r="J201" s="79" t="e">
        <f>IF(DI_전체데이터!$B201="Energy &amp; Materials",DI_전체데이터!$Z201,NA())</f>
        <v>#N/A</v>
      </c>
      <c r="K201" s="79" t="e">
        <f>IF(DI_전체데이터!$B201="Healthcare &amp; Bio",DI_전체데이터!$AN201,NA())</f>
        <v>#N/A</v>
      </c>
      <c r="L201" s="79" t="e">
        <f>IF(DI_전체데이터!$B201="Healthcare &amp; Bio",DI_전체데이터!$Z201,NA())</f>
        <v>#N/A</v>
      </c>
    </row>
    <row r="202" spans="1:12" x14ac:dyDescent="0.3">
      <c r="A202" s="79" t="e">
        <f>IF(DI_전체데이터!$B202="Technology",DI_전체데이터!$AN202,NA())</f>
        <v>#N/A</v>
      </c>
      <c r="B202" s="79" t="e">
        <f>IF(DI_전체데이터!$B202="Technology",DI_전체데이터!$Z202,NA())</f>
        <v>#N/A</v>
      </c>
      <c r="C202" s="79">
        <f>IF(DI_전체데이터!$B202="Consumer &amp; Retail",DI_전체데이터!$AN202,NA())</f>
        <v>0.47994262018528577</v>
      </c>
      <c r="D202" s="79">
        <f>IF(DI_전체데이터!$B202="Consumer &amp; Retail",DI_전체데이터!$Z202,NA())</f>
        <v>3.8117647058823532</v>
      </c>
      <c r="E202" s="79" t="e">
        <f>IF(DI_전체데이터!$B202="Finance",DI_전체데이터!$AN202,NA())</f>
        <v>#N/A</v>
      </c>
      <c r="F202" s="79" t="e">
        <f>IF(DI_전체데이터!$B202="Finance",DI_전체데이터!$Z202,NA())</f>
        <v>#N/A</v>
      </c>
      <c r="G202" s="79" t="e">
        <f>IF(DI_전체데이터!$B202="Industrials",DI_전체데이터!$AN202,NA())</f>
        <v>#N/A</v>
      </c>
      <c r="H202" s="79" t="e">
        <f>IF(DI_전체데이터!$B202="Industrials",DI_전체데이터!$Z202,NA())</f>
        <v>#N/A</v>
      </c>
      <c r="I202" s="79" t="e">
        <f>IF(DI_전체데이터!$B202="Energy &amp; Materials",DI_전체데이터!$AN202,NA())</f>
        <v>#N/A</v>
      </c>
      <c r="J202" s="79" t="e">
        <f>IF(DI_전체데이터!$B202="Energy &amp; Materials",DI_전체데이터!$Z202,NA())</f>
        <v>#N/A</v>
      </c>
      <c r="K202" s="79" t="e">
        <f>IF(DI_전체데이터!$B202="Healthcare &amp; Bio",DI_전체데이터!$AN202,NA())</f>
        <v>#N/A</v>
      </c>
      <c r="L202" s="79" t="e">
        <f>IF(DI_전체데이터!$B202="Healthcare &amp; Bio",DI_전체데이터!$Z202,NA())</f>
        <v>#N/A</v>
      </c>
    </row>
    <row r="203" spans="1:12" x14ac:dyDescent="0.3">
      <c r="A203" s="79" t="e">
        <f>IF(DI_전체데이터!$B203="Technology",DI_전체데이터!$AN203,NA())</f>
        <v>#N/A</v>
      </c>
      <c r="B203" s="79" t="e">
        <f>IF(DI_전체데이터!$B203="Technology",DI_전체데이터!$Z203,NA())</f>
        <v>#N/A</v>
      </c>
      <c r="C203" s="79">
        <f>IF(DI_전체데이터!$B203="Consumer &amp; Retail",DI_전체데이터!$AN203,NA())</f>
        <v>-0.91529125305745773</v>
      </c>
      <c r="D203" s="79">
        <f>IF(DI_전체데이터!$B203="Consumer &amp; Retail",DI_전체데이터!$Z203,NA())</f>
        <v>3.7032967032967039</v>
      </c>
      <c r="E203" s="79" t="e">
        <f>IF(DI_전체데이터!$B203="Finance",DI_전체데이터!$AN203,NA())</f>
        <v>#N/A</v>
      </c>
      <c r="F203" s="79" t="e">
        <f>IF(DI_전체데이터!$B203="Finance",DI_전체데이터!$Z203,NA())</f>
        <v>#N/A</v>
      </c>
      <c r="G203" s="79" t="e">
        <f>IF(DI_전체데이터!$B203="Industrials",DI_전체데이터!$AN203,NA())</f>
        <v>#N/A</v>
      </c>
      <c r="H203" s="79" t="e">
        <f>IF(DI_전체데이터!$B203="Industrials",DI_전체데이터!$Z203,NA())</f>
        <v>#N/A</v>
      </c>
      <c r="I203" s="79" t="e">
        <f>IF(DI_전체데이터!$B203="Energy &amp; Materials",DI_전체데이터!$AN203,NA())</f>
        <v>#N/A</v>
      </c>
      <c r="J203" s="79" t="e">
        <f>IF(DI_전체데이터!$B203="Energy &amp; Materials",DI_전체데이터!$Z203,NA())</f>
        <v>#N/A</v>
      </c>
      <c r="K203" s="79" t="e">
        <f>IF(DI_전체데이터!$B203="Healthcare &amp; Bio",DI_전체데이터!$AN203,NA())</f>
        <v>#N/A</v>
      </c>
      <c r="L203" s="79" t="e">
        <f>IF(DI_전체데이터!$B203="Healthcare &amp; Bio",DI_전체데이터!$Z203,NA())</f>
        <v>#N/A</v>
      </c>
    </row>
    <row r="204" spans="1:12" x14ac:dyDescent="0.3">
      <c r="A204" s="79" t="e">
        <f>IF(DI_전체데이터!$B204="Technology",DI_전체데이터!$AN204,NA())</f>
        <v>#N/A</v>
      </c>
      <c r="B204" s="79" t="e">
        <f>IF(DI_전체데이터!$B204="Technology",DI_전체데이터!$Z204,NA())</f>
        <v>#N/A</v>
      </c>
      <c r="C204" s="79">
        <f>IF(DI_전체데이터!$B204="Consumer &amp; Retail",DI_전체데이터!$AN204,NA())</f>
        <v>7.5211395291669314E-2</v>
      </c>
      <c r="D204" s="79">
        <f>IF(DI_전체데이터!$B204="Consumer &amp; Retail",DI_전체데이터!$Z204,NA())</f>
        <v>3.875</v>
      </c>
      <c r="E204" s="79" t="e">
        <f>IF(DI_전체데이터!$B204="Finance",DI_전체데이터!$AN204,NA())</f>
        <v>#N/A</v>
      </c>
      <c r="F204" s="79" t="e">
        <f>IF(DI_전체데이터!$B204="Finance",DI_전체데이터!$Z204,NA())</f>
        <v>#N/A</v>
      </c>
      <c r="G204" s="79" t="e">
        <f>IF(DI_전체데이터!$B204="Industrials",DI_전체데이터!$AN204,NA())</f>
        <v>#N/A</v>
      </c>
      <c r="H204" s="79" t="e">
        <f>IF(DI_전체데이터!$B204="Industrials",DI_전체데이터!$Z204,NA())</f>
        <v>#N/A</v>
      </c>
      <c r="I204" s="79" t="e">
        <f>IF(DI_전체데이터!$B204="Energy &amp; Materials",DI_전체데이터!$AN204,NA())</f>
        <v>#N/A</v>
      </c>
      <c r="J204" s="79" t="e">
        <f>IF(DI_전체데이터!$B204="Energy &amp; Materials",DI_전체데이터!$Z204,NA())</f>
        <v>#N/A</v>
      </c>
      <c r="K204" s="79" t="e">
        <f>IF(DI_전체데이터!$B204="Healthcare &amp; Bio",DI_전체데이터!$AN204,NA())</f>
        <v>#N/A</v>
      </c>
      <c r="L204" s="79" t="e">
        <f>IF(DI_전체데이터!$B204="Healthcare &amp; Bio",DI_전체데이터!$Z204,NA())</f>
        <v>#N/A</v>
      </c>
    </row>
    <row r="205" spans="1:12" x14ac:dyDescent="0.3">
      <c r="A205" s="79" t="e">
        <f>IF(DI_전체데이터!$B205="Technology",DI_전체데이터!$AN205,NA())</f>
        <v>#N/A</v>
      </c>
      <c r="B205" s="79" t="e">
        <f>IF(DI_전체데이터!$B205="Technology",DI_전체데이터!$Z205,NA())</f>
        <v>#N/A</v>
      </c>
      <c r="C205" s="79">
        <f>IF(DI_전체데이터!$B205="Consumer &amp; Retail",DI_전체데이터!$AN205,NA())</f>
        <v>0.20965114457946465</v>
      </c>
      <c r="D205" s="79">
        <f>IF(DI_전체데이터!$B205="Consumer &amp; Retail",DI_전체데이터!$Z205,NA())</f>
        <v>3.898305084745763</v>
      </c>
      <c r="E205" s="79" t="e">
        <f>IF(DI_전체데이터!$B205="Finance",DI_전체데이터!$AN205,NA())</f>
        <v>#N/A</v>
      </c>
      <c r="F205" s="79" t="e">
        <f>IF(DI_전체데이터!$B205="Finance",DI_전체데이터!$Z205,NA())</f>
        <v>#N/A</v>
      </c>
      <c r="G205" s="79" t="e">
        <f>IF(DI_전체데이터!$B205="Industrials",DI_전체데이터!$AN205,NA())</f>
        <v>#N/A</v>
      </c>
      <c r="H205" s="79" t="e">
        <f>IF(DI_전체데이터!$B205="Industrials",DI_전체데이터!$Z205,NA())</f>
        <v>#N/A</v>
      </c>
      <c r="I205" s="79" t="e">
        <f>IF(DI_전체데이터!$B205="Energy &amp; Materials",DI_전체데이터!$AN205,NA())</f>
        <v>#N/A</v>
      </c>
      <c r="J205" s="79" t="e">
        <f>IF(DI_전체데이터!$B205="Energy &amp; Materials",DI_전체데이터!$Z205,NA())</f>
        <v>#N/A</v>
      </c>
      <c r="K205" s="79" t="e">
        <f>IF(DI_전체데이터!$B205="Healthcare &amp; Bio",DI_전체데이터!$AN205,NA())</f>
        <v>#N/A</v>
      </c>
      <c r="L205" s="79" t="e">
        <f>IF(DI_전체데이터!$B205="Healthcare &amp; Bio",DI_전체데이터!$Z205,NA())</f>
        <v>#N/A</v>
      </c>
    </row>
    <row r="206" spans="1:12" x14ac:dyDescent="0.3">
      <c r="A206" s="79" t="e">
        <f>IF(DI_전체데이터!$B206="Technology",DI_전체데이터!$AN206,NA())</f>
        <v>#N/A</v>
      </c>
      <c r="B206" s="79" t="e">
        <f>IF(DI_전체데이터!$B206="Technology",DI_전체데이터!$Z206,NA())</f>
        <v>#N/A</v>
      </c>
      <c r="C206" s="79">
        <f>IF(DI_전체데이터!$B206="Consumer &amp; Retail",DI_전체데이터!$AN206,NA())</f>
        <v>0.64038685237131276</v>
      </c>
      <c r="D206" s="79">
        <f>IF(DI_전체데이터!$B206="Consumer &amp; Retail",DI_전체데이터!$Z206,NA())</f>
        <v>3.9729729729729728</v>
      </c>
      <c r="E206" s="79" t="e">
        <f>IF(DI_전체데이터!$B206="Finance",DI_전체데이터!$AN206,NA())</f>
        <v>#N/A</v>
      </c>
      <c r="F206" s="79" t="e">
        <f>IF(DI_전체데이터!$B206="Finance",DI_전체데이터!$Z206,NA())</f>
        <v>#N/A</v>
      </c>
      <c r="G206" s="79" t="e">
        <f>IF(DI_전체데이터!$B206="Industrials",DI_전체데이터!$AN206,NA())</f>
        <v>#N/A</v>
      </c>
      <c r="H206" s="79" t="e">
        <f>IF(DI_전체데이터!$B206="Industrials",DI_전체데이터!$Z206,NA())</f>
        <v>#N/A</v>
      </c>
      <c r="I206" s="79" t="e">
        <f>IF(DI_전체데이터!$B206="Energy &amp; Materials",DI_전체데이터!$AN206,NA())</f>
        <v>#N/A</v>
      </c>
      <c r="J206" s="79" t="e">
        <f>IF(DI_전체데이터!$B206="Energy &amp; Materials",DI_전체데이터!$Z206,NA())</f>
        <v>#N/A</v>
      </c>
      <c r="K206" s="79" t="e">
        <f>IF(DI_전체데이터!$B206="Healthcare &amp; Bio",DI_전체데이터!$AN206,NA())</f>
        <v>#N/A</v>
      </c>
      <c r="L206" s="79" t="e">
        <f>IF(DI_전체데이터!$B206="Healthcare &amp; Bio",DI_전체데이터!$Z206,NA())</f>
        <v>#N/A</v>
      </c>
    </row>
    <row r="207" spans="1:12" x14ac:dyDescent="0.3">
      <c r="A207" s="79" t="e">
        <f>IF(DI_전체데이터!$B207="Technology",DI_전체데이터!$AN207,NA())</f>
        <v>#N/A</v>
      </c>
      <c r="B207" s="79" t="e">
        <f>IF(DI_전체데이터!$B207="Technology",DI_전체데이터!$Z207,NA())</f>
        <v>#N/A</v>
      </c>
      <c r="C207" s="79">
        <f>IF(DI_전체데이터!$B207="Consumer &amp; Retail",DI_전체데이터!$AN207,NA())</f>
        <v>-1.6428902436956028</v>
      </c>
      <c r="D207" s="79">
        <f>IF(DI_전체데이터!$B207="Consumer &amp; Retail",DI_전체데이터!$Z207,NA())</f>
        <v>2.75</v>
      </c>
      <c r="E207" s="79" t="e">
        <f>IF(DI_전체데이터!$B207="Finance",DI_전체데이터!$AN207,NA())</f>
        <v>#N/A</v>
      </c>
      <c r="F207" s="79" t="e">
        <f>IF(DI_전체데이터!$B207="Finance",DI_전체데이터!$Z207,NA())</f>
        <v>#N/A</v>
      </c>
      <c r="G207" s="79" t="e">
        <f>IF(DI_전체데이터!$B207="Industrials",DI_전체데이터!$AN207,NA())</f>
        <v>#N/A</v>
      </c>
      <c r="H207" s="79" t="e">
        <f>IF(DI_전체데이터!$B207="Industrials",DI_전체데이터!$Z207,NA())</f>
        <v>#N/A</v>
      </c>
      <c r="I207" s="79" t="e">
        <f>IF(DI_전체데이터!$B207="Energy &amp; Materials",DI_전체데이터!$AN207,NA())</f>
        <v>#N/A</v>
      </c>
      <c r="J207" s="79" t="e">
        <f>IF(DI_전체데이터!$B207="Energy &amp; Materials",DI_전체데이터!$Z207,NA())</f>
        <v>#N/A</v>
      </c>
      <c r="K207" s="79" t="e">
        <f>IF(DI_전체데이터!$B207="Healthcare &amp; Bio",DI_전체데이터!$AN207,NA())</f>
        <v>#N/A</v>
      </c>
      <c r="L207" s="79" t="e">
        <f>IF(DI_전체데이터!$B207="Healthcare &amp; Bio",DI_전체데이터!$Z207,NA())</f>
        <v>#N/A</v>
      </c>
    </row>
    <row r="208" spans="1:12" x14ac:dyDescent="0.3">
      <c r="A208" s="79" t="e">
        <f>IF(DI_전체데이터!$B208="Technology",DI_전체데이터!$AN208,NA())</f>
        <v>#N/A</v>
      </c>
      <c r="B208" s="79" t="e">
        <f>IF(DI_전체데이터!$B208="Technology",DI_전체데이터!$Z208,NA())</f>
        <v>#N/A</v>
      </c>
      <c r="C208" s="79">
        <f>IF(DI_전체데이터!$B208="Consumer &amp; Retail",DI_전체데이터!$AN208,NA())</f>
        <v>0.50196285237197702</v>
      </c>
      <c r="D208" s="79">
        <f>IF(DI_전체데이터!$B208="Consumer &amp; Retail",DI_전체데이터!$Z208,NA())</f>
        <v>3.045454545454545</v>
      </c>
      <c r="E208" s="79" t="e">
        <f>IF(DI_전체데이터!$B208="Finance",DI_전체데이터!$AN208,NA())</f>
        <v>#N/A</v>
      </c>
      <c r="F208" s="79" t="e">
        <f>IF(DI_전체데이터!$B208="Finance",DI_전체데이터!$Z208,NA())</f>
        <v>#N/A</v>
      </c>
      <c r="G208" s="79" t="e">
        <f>IF(DI_전체데이터!$B208="Industrials",DI_전체데이터!$AN208,NA())</f>
        <v>#N/A</v>
      </c>
      <c r="H208" s="79" t="e">
        <f>IF(DI_전체데이터!$B208="Industrials",DI_전체데이터!$Z208,NA())</f>
        <v>#N/A</v>
      </c>
      <c r="I208" s="79" t="e">
        <f>IF(DI_전체데이터!$B208="Energy &amp; Materials",DI_전체데이터!$AN208,NA())</f>
        <v>#N/A</v>
      </c>
      <c r="J208" s="79" t="e">
        <f>IF(DI_전체데이터!$B208="Energy &amp; Materials",DI_전체데이터!$Z208,NA())</f>
        <v>#N/A</v>
      </c>
      <c r="K208" s="79" t="e">
        <f>IF(DI_전체데이터!$B208="Healthcare &amp; Bio",DI_전체데이터!$AN208,NA())</f>
        <v>#N/A</v>
      </c>
      <c r="L208" s="79" t="e">
        <f>IF(DI_전체데이터!$B208="Healthcare &amp; Bio",DI_전체데이터!$Z208,NA())</f>
        <v>#N/A</v>
      </c>
    </row>
    <row r="209" spans="1:12" x14ac:dyDescent="0.3">
      <c r="A209" s="79" t="e">
        <f>IF(DI_전체데이터!$B209="Technology",DI_전체데이터!$AN209,NA())</f>
        <v>#N/A</v>
      </c>
      <c r="B209" s="79" t="e">
        <f>IF(DI_전체데이터!$B209="Technology",DI_전체데이터!$Z209,NA())</f>
        <v>#N/A</v>
      </c>
      <c r="C209" s="79">
        <f>IF(DI_전체데이터!$B209="Consumer &amp; Retail",DI_전체데이터!$AN209,NA())</f>
        <v>-0.77490621485220046</v>
      </c>
      <c r="D209" s="79">
        <f>IF(DI_전체데이터!$B209="Consumer &amp; Retail",DI_전체데이터!$Z209,NA())</f>
        <v>2.8695652173913042</v>
      </c>
      <c r="E209" s="79" t="e">
        <f>IF(DI_전체데이터!$B209="Finance",DI_전체데이터!$AN209,NA())</f>
        <v>#N/A</v>
      </c>
      <c r="F209" s="79" t="e">
        <f>IF(DI_전체데이터!$B209="Finance",DI_전체데이터!$Z209,NA())</f>
        <v>#N/A</v>
      </c>
      <c r="G209" s="79" t="e">
        <f>IF(DI_전체데이터!$B209="Industrials",DI_전체데이터!$AN209,NA())</f>
        <v>#N/A</v>
      </c>
      <c r="H209" s="79" t="e">
        <f>IF(DI_전체데이터!$B209="Industrials",DI_전체데이터!$Z209,NA())</f>
        <v>#N/A</v>
      </c>
      <c r="I209" s="79" t="e">
        <f>IF(DI_전체데이터!$B209="Energy &amp; Materials",DI_전체데이터!$AN209,NA())</f>
        <v>#N/A</v>
      </c>
      <c r="J209" s="79" t="e">
        <f>IF(DI_전체데이터!$B209="Energy &amp; Materials",DI_전체데이터!$Z209,NA())</f>
        <v>#N/A</v>
      </c>
      <c r="K209" s="79" t="e">
        <f>IF(DI_전체데이터!$B209="Healthcare &amp; Bio",DI_전체데이터!$AN209,NA())</f>
        <v>#N/A</v>
      </c>
      <c r="L209" s="79" t="e">
        <f>IF(DI_전체데이터!$B209="Healthcare &amp; Bio",DI_전체데이터!$Z209,NA())</f>
        <v>#N/A</v>
      </c>
    </row>
    <row r="210" spans="1:12" x14ac:dyDescent="0.3">
      <c r="A210" s="79" t="e">
        <f>IF(DI_전체데이터!$B210="Technology",DI_전체데이터!$AN210,NA())</f>
        <v>#N/A</v>
      </c>
      <c r="B210" s="79" t="e">
        <f>IF(DI_전체데이터!$B210="Technology",DI_전체데이터!$Z210,NA())</f>
        <v>#N/A</v>
      </c>
      <c r="C210" s="79">
        <f>IF(DI_전체데이터!$B210="Consumer &amp; Retail",DI_전체데이터!$AN210,NA())</f>
        <v>-2.12048911124102</v>
      </c>
      <c r="D210" s="79">
        <f>IF(DI_전체데이터!$B210="Consumer &amp; Retail",DI_전체데이터!$Z210,NA())</f>
        <v>2.6842105263157889</v>
      </c>
      <c r="E210" s="79" t="e">
        <f>IF(DI_전체데이터!$B210="Finance",DI_전체데이터!$AN210,NA())</f>
        <v>#N/A</v>
      </c>
      <c r="F210" s="79" t="e">
        <f>IF(DI_전체데이터!$B210="Finance",DI_전체데이터!$Z210,NA())</f>
        <v>#N/A</v>
      </c>
      <c r="G210" s="79" t="e">
        <f>IF(DI_전체데이터!$B210="Industrials",DI_전체데이터!$AN210,NA())</f>
        <v>#N/A</v>
      </c>
      <c r="H210" s="79" t="e">
        <f>IF(DI_전체데이터!$B210="Industrials",DI_전체데이터!$Z210,NA())</f>
        <v>#N/A</v>
      </c>
      <c r="I210" s="79" t="e">
        <f>IF(DI_전체데이터!$B210="Energy &amp; Materials",DI_전체데이터!$AN210,NA())</f>
        <v>#N/A</v>
      </c>
      <c r="J210" s="79" t="e">
        <f>IF(DI_전체데이터!$B210="Energy &amp; Materials",DI_전체데이터!$Z210,NA())</f>
        <v>#N/A</v>
      </c>
      <c r="K210" s="79" t="e">
        <f>IF(DI_전체데이터!$B210="Healthcare &amp; Bio",DI_전체데이터!$AN210,NA())</f>
        <v>#N/A</v>
      </c>
      <c r="L210" s="79" t="e">
        <f>IF(DI_전체데이터!$B210="Healthcare &amp; Bio",DI_전체데이터!$Z210,NA())</f>
        <v>#N/A</v>
      </c>
    </row>
    <row r="211" spans="1:12" x14ac:dyDescent="0.3">
      <c r="A211" s="79" t="e">
        <f>IF(DI_전체데이터!$B211="Technology",DI_전체데이터!$AN211,NA())</f>
        <v>#N/A</v>
      </c>
      <c r="B211" s="79" t="e">
        <f>IF(DI_전체데이터!$B211="Technology",DI_전체데이터!$Z211,NA())</f>
        <v>#N/A</v>
      </c>
      <c r="C211" s="79">
        <f>IF(DI_전체데이터!$B211="Consumer &amp; Retail",DI_전체데이터!$AN211,NA())</f>
        <v>0.52151267976011384</v>
      </c>
      <c r="D211" s="79">
        <f>IF(DI_전체데이터!$B211="Consumer &amp; Retail",DI_전체데이터!$Z211,NA())</f>
        <v>3.023255813953488</v>
      </c>
      <c r="E211" s="79" t="e">
        <f>IF(DI_전체데이터!$B211="Finance",DI_전체데이터!$AN211,NA())</f>
        <v>#N/A</v>
      </c>
      <c r="F211" s="79" t="e">
        <f>IF(DI_전체데이터!$B211="Finance",DI_전체데이터!$Z211,NA())</f>
        <v>#N/A</v>
      </c>
      <c r="G211" s="79" t="e">
        <f>IF(DI_전체데이터!$B211="Industrials",DI_전체데이터!$AN211,NA())</f>
        <v>#N/A</v>
      </c>
      <c r="H211" s="79" t="e">
        <f>IF(DI_전체데이터!$B211="Industrials",DI_전체데이터!$Z211,NA())</f>
        <v>#N/A</v>
      </c>
      <c r="I211" s="79" t="e">
        <f>IF(DI_전체데이터!$B211="Energy &amp; Materials",DI_전체데이터!$AN211,NA())</f>
        <v>#N/A</v>
      </c>
      <c r="J211" s="79" t="e">
        <f>IF(DI_전체데이터!$B211="Energy &amp; Materials",DI_전체데이터!$Z211,NA())</f>
        <v>#N/A</v>
      </c>
      <c r="K211" s="79" t="e">
        <f>IF(DI_전체데이터!$B211="Healthcare &amp; Bio",DI_전체데이터!$AN211,NA())</f>
        <v>#N/A</v>
      </c>
      <c r="L211" s="79" t="e">
        <f>IF(DI_전체데이터!$B211="Healthcare &amp; Bio",DI_전체데이터!$Z211,NA())</f>
        <v>#N/A</v>
      </c>
    </row>
    <row r="212" spans="1:12" x14ac:dyDescent="0.3">
      <c r="A212" s="79" t="e">
        <f>IF(DI_전체데이터!$B212="Technology",DI_전체데이터!$AN212,NA())</f>
        <v>#N/A</v>
      </c>
      <c r="B212" s="79" t="e">
        <f>IF(DI_전체데이터!$B212="Technology",DI_전체데이터!$Z212,NA())</f>
        <v>#N/A</v>
      </c>
      <c r="C212" s="79">
        <f>IF(DI_전체데이터!$B212="Consumer &amp; Retail",DI_전체데이터!$AN212,NA())</f>
        <v>-1.3501592991224203</v>
      </c>
      <c r="D212" s="79">
        <f>IF(DI_전체데이터!$B212="Consumer &amp; Retail",DI_전체데이터!$Z212,NA())</f>
        <v>2.7654320987654319</v>
      </c>
      <c r="E212" s="79" t="e">
        <f>IF(DI_전체데이터!$B212="Finance",DI_전체데이터!$AN212,NA())</f>
        <v>#N/A</v>
      </c>
      <c r="F212" s="79" t="e">
        <f>IF(DI_전체데이터!$B212="Finance",DI_전체데이터!$Z212,NA())</f>
        <v>#N/A</v>
      </c>
      <c r="G212" s="79" t="e">
        <f>IF(DI_전체데이터!$B212="Industrials",DI_전체데이터!$AN212,NA())</f>
        <v>#N/A</v>
      </c>
      <c r="H212" s="79" t="e">
        <f>IF(DI_전체데이터!$B212="Industrials",DI_전체데이터!$Z212,NA())</f>
        <v>#N/A</v>
      </c>
      <c r="I212" s="79" t="e">
        <f>IF(DI_전체데이터!$B212="Energy &amp; Materials",DI_전체데이터!$AN212,NA())</f>
        <v>#N/A</v>
      </c>
      <c r="J212" s="79" t="e">
        <f>IF(DI_전체데이터!$B212="Energy &amp; Materials",DI_전체데이터!$Z212,NA())</f>
        <v>#N/A</v>
      </c>
      <c r="K212" s="79" t="e">
        <f>IF(DI_전체데이터!$B212="Healthcare &amp; Bio",DI_전체데이터!$AN212,NA())</f>
        <v>#N/A</v>
      </c>
      <c r="L212" s="79" t="e">
        <f>IF(DI_전체데이터!$B212="Healthcare &amp; Bio",DI_전체데이터!$Z212,NA())</f>
        <v>#N/A</v>
      </c>
    </row>
    <row r="213" spans="1:12" x14ac:dyDescent="0.3">
      <c r="A213" s="79" t="e">
        <f>IF(DI_전체데이터!$B213="Technology",DI_전체데이터!$AN213,NA())</f>
        <v>#N/A</v>
      </c>
      <c r="B213" s="79" t="e">
        <f>IF(DI_전체데이터!$B213="Technology",DI_전체데이터!$Z213,NA())</f>
        <v>#N/A</v>
      </c>
      <c r="C213" s="79">
        <f>IF(DI_전체데이터!$B213="Consumer &amp; Retail",DI_전체데이터!$AN213,NA())</f>
        <v>3.7056477614963279E-2</v>
      </c>
      <c r="D213" s="79">
        <f>IF(DI_전체데이터!$B213="Consumer &amp; Retail",DI_전체데이터!$Z213,NA())</f>
        <v>2.956521739130435</v>
      </c>
      <c r="E213" s="79" t="e">
        <f>IF(DI_전체데이터!$B213="Finance",DI_전체데이터!$AN213,NA())</f>
        <v>#N/A</v>
      </c>
      <c r="F213" s="79" t="e">
        <f>IF(DI_전체데이터!$B213="Finance",DI_전체데이터!$Z213,NA())</f>
        <v>#N/A</v>
      </c>
      <c r="G213" s="79" t="e">
        <f>IF(DI_전체데이터!$B213="Industrials",DI_전체데이터!$AN213,NA())</f>
        <v>#N/A</v>
      </c>
      <c r="H213" s="79" t="e">
        <f>IF(DI_전체데이터!$B213="Industrials",DI_전체데이터!$Z213,NA())</f>
        <v>#N/A</v>
      </c>
      <c r="I213" s="79" t="e">
        <f>IF(DI_전체데이터!$B213="Energy &amp; Materials",DI_전체데이터!$AN213,NA())</f>
        <v>#N/A</v>
      </c>
      <c r="J213" s="79" t="e">
        <f>IF(DI_전체데이터!$B213="Energy &amp; Materials",DI_전체데이터!$Z213,NA())</f>
        <v>#N/A</v>
      </c>
      <c r="K213" s="79" t="e">
        <f>IF(DI_전체데이터!$B213="Healthcare &amp; Bio",DI_전체데이터!$AN213,NA())</f>
        <v>#N/A</v>
      </c>
      <c r="L213" s="79" t="e">
        <f>IF(DI_전체데이터!$B213="Healthcare &amp; Bio",DI_전체데이터!$Z213,NA())</f>
        <v>#N/A</v>
      </c>
    </row>
    <row r="214" spans="1:12" x14ac:dyDescent="0.3">
      <c r="A214" s="79" t="e">
        <f>IF(DI_전체데이터!$B214="Technology",DI_전체데이터!$AN214,NA())</f>
        <v>#N/A</v>
      </c>
      <c r="B214" s="79" t="e">
        <f>IF(DI_전체데이터!$B214="Technology",DI_전체데이터!$Z214,NA())</f>
        <v>#N/A</v>
      </c>
      <c r="C214" s="79">
        <f>IF(DI_전체데이터!$B214="Consumer &amp; Retail",DI_전체데이터!$AN214,NA())</f>
        <v>0.49787708929182295</v>
      </c>
      <c r="D214" s="79">
        <f>IF(DI_전체데이터!$B214="Consumer &amp; Retail",DI_전체데이터!$Z214,NA())</f>
        <v>3.02</v>
      </c>
      <c r="E214" s="79" t="e">
        <f>IF(DI_전체데이터!$B214="Finance",DI_전체데이터!$AN214,NA())</f>
        <v>#N/A</v>
      </c>
      <c r="F214" s="79" t="e">
        <f>IF(DI_전체데이터!$B214="Finance",DI_전체데이터!$Z214,NA())</f>
        <v>#N/A</v>
      </c>
      <c r="G214" s="79" t="e">
        <f>IF(DI_전체데이터!$B214="Industrials",DI_전체데이터!$AN214,NA())</f>
        <v>#N/A</v>
      </c>
      <c r="H214" s="79" t="e">
        <f>IF(DI_전체데이터!$B214="Industrials",DI_전체데이터!$Z214,NA())</f>
        <v>#N/A</v>
      </c>
      <c r="I214" s="79" t="e">
        <f>IF(DI_전체데이터!$B214="Energy &amp; Materials",DI_전체데이터!$AN214,NA())</f>
        <v>#N/A</v>
      </c>
      <c r="J214" s="79" t="e">
        <f>IF(DI_전체데이터!$B214="Energy &amp; Materials",DI_전체데이터!$Z214,NA())</f>
        <v>#N/A</v>
      </c>
      <c r="K214" s="79" t="e">
        <f>IF(DI_전체데이터!$B214="Healthcare &amp; Bio",DI_전체데이터!$AN214,NA())</f>
        <v>#N/A</v>
      </c>
      <c r="L214" s="79" t="e">
        <f>IF(DI_전체데이터!$B214="Healthcare &amp; Bio",DI_전체데이터!$Z214,NA())</f>
        <v>#N/A</v>
      </c>
    </row>
    <row r="215" spans="1:12" x14ac:dyDescent="0.3">
      <c r="A215" s="79" t="e">
        <f>IF(DI_전체데이터!$B215="Technology",DI_전체데이터!$AN215,NA())</f>
        <v>#N/A</v>
      </c>
      <c r="B215" s="79" t="e">
        <f>IF(DI_전체데이터!$B215="Technology",DI_전체데이터!$Z215,NA())</f>
        <v>#N/A</v>
      </c>
      <c r="C215" s="79">
        <f>IF(DI_전체데이터!$B215="Consumer &amp; Retail",DI_전체데이터!$AN215,NA())</f>
        <v>0.77026101713415995</v>
      </c>
      <c r="D215" s="79">
        <f>IF(DI_전체데이터!$B215="Consumer &amp; Retail",DI_전체데이터!$Z215,NA())</f>
        <v>3.0249999999999999</v>
      </c>
      <c r="E215" s="79" t="e">
        <f>IF(DI_전체데이터!$B215="Finance",DI_전체데이터!$AN215,NA())</f>
        <v>#N/A</v>
      </c>
      <c r="F215" s="79" t="e">
        <f>IF(DI_전체데이터!$B215="Finance",DI_전체데이터!$Z215,NA())</f>
        <v>#N/A</v>
      </c>
      <c r="G215" s="79" t="e">
        <f>IF(DI_전체데이터!$B215="Industrials",DI_전체데이터!$AN215,NA())</f>
        <v>#N/A</v>
      </c>
      <c r="H215" s="79" t="e">
        <f>IF(DI_전체데이터!$B215="Industrials",DI_전체데이터!$Z215,NA())</f>
        <v>#N/A</v>
      </c>
      <c r="I215" s="79" t="e">
        <f>IF(DI_전체데이터!$B215="Energy &amp; Materials",DI_전체데이터!$AN215,NA())</f>
        <v>#N/A</v>
      </c>
      <c r="J215" s="79" t="e">
        <f>IF(DI_전체데이터!$B215="Energy &amp; Materials",DI_전체데이터!$Z215,NA())</f>
        <v>#N/A</v>
      </c>
      <c r="K215" s="79" t="e">
        <f>IF(DI_전체데이터!$B215="Healthcare &amp; Bio",DI_전체데이터!$AN215,NA())</f>
        <v>#N/A</v>
      </c>
      <c r="L215" s="79" t="e">
        <f>IF(DI_전체데이터!$B215="Healthcare &amp; Bio",DI_전체데이터!$Z215,NA())</f>
        <v>#N/A</v>
      </c>
    </row>
    <row r="216" spans="1:12" x14ac:dyDescent="0.3">
      <c r="A216" s="79" t="e">
        <f>IF(DI_전체데이터!$B216="Technology",DI_전체데이터!$AN216,NA())</f>
        <v>#N/A</v>
      </c>
      <c r="B216" s="79" t="e">
        <f>IF(DI_전체데이터!$B216="Technology",DI_전체데이터!$Z216,NA())</f>
        <v>#N/A</v>
      </c>
      <c r="C216" s="79">
        <f>IF(DI_전체데이터!$B216="Consumer &amp; Retail",DI_전체데이터!$AN216,NA())</f>
        <v>0.41171240388909169</v>
      </c>
      <c r="D216" s="79">
        <f>IF(DI_전체데이터!$B216="Consumer &amp; Retail",DI_전체데이터!$Z216,NA())</f>
        <v>2.975609756097561</v>
      </c>
      <c r="E216" s="79" t="e">
        <f>IF(DI_전체데이터!$B216="Finance",DI_전체데이터!$AN216,NA())</f>
        <v>#N/A</v>
      </c>
      <c r="F216" s="79" t="e">
        <f>IF(DI_전체데이터!$B216="Finance",DI_전체데이터!$Z216,NA())</f>
        <v>#N/A</v>
      </c>
      <c r="G216" s="79" t="e">
        <f>IF(DI_전체데이터!$B216="Industrials",DI_전체데이터!$AN216,NA())</f>
        <v>#N/A</v>
      </c>
      <c r="H216" s="79" t="e">
        <f>IF(DI_전체데이터!$B216="Industrials",DI_전체데이터!$Z216,NA())</f>
        <v>#N/A</v>
      </c>
      <c r="I216" s="79" t="e">
        <f>IF(DI_전체데이터!$B216="Energy &amp; Materials",DI_전체데이터!$AN216,NA())</f>
        <v>#N/A</v>
      </c>
      <c r="J216" s="79" t="e">
        <f>IF(DI_전체데이터!$B216="Energy &amp; Materials",DI_전체데이터!$Z216,NA())</f>
        <v>#N/A</v>
      </c>
      <c r="K216" s="79" t="e">
        <f>IF(DI_전체데이터!$B216="Healthcare &amp; Bio",DI_전체데이터!$AN216,NA())</f>
        <v>#N/A</v>
      </c>
      <c r="L216" s="79" t="e">
        <f>IF(DI_전체데이터!$B216="Healthcare &amp; Bio",DI_전체데이터!$Z216,NA())</f>
        <v>#N/A</v>
      </c>
    </row>
    <row r="217" spans="1:12" x14ac:dyDescent="0.3">
      <c r="A217" s="79" t="e">
        <f>IF(DI_전체데이터!$B217="Technology",DI_전체데이터!$AN217,NA())</f>
        <v>#N/A</v>
      </c>
      <c r="B217" s="79" t="e">
        <f>IF(DI_전체데이터!$B217="Technology",DI_전체데이터!$Z217,NA())</f>
        <v>#N/A</v>
      </c>
      <c r="C217" s="79">
        <f>IF(DI_전체데이터!$B217="Consumer &amp; Retail",DI_전체데이터!$AN217,NA())</f>
        <v>0.15320328026548635</v>
      </c>
      <c r="D217" s="79">
        <f>IF(DI_전체데이터!$B217="Consumer &amp; Retail",DI_전체데이터!$Z217,NA())</f>
        <v>2.94</v>
      </c>
      <c r="E217" s="79" t="e">
        <f>IF(DI_전체데이터!$B217="Finance",DI_전체데이터!$AN217,NA())</f>
        <v>#N/A</v>
      </c>
      <c r="F217" s="79" t="e">
        <f>IF(DI_전체데이터!$B217="Finance",DI_전체데이터!$Z217,NA())</f>
        <v>#N/A</v>
      </c>
      <c r="G217" s="79" t="e">
        <f>IF(DI_전체데이터!$B217="Industrials",DI_전체데이터!$AN217,NA())</f>
        <v>#N/A</v>
      </c>
      <c r="H217" s="79" t="e">
        <f>IF(DI_전체데이터!$B217="Industrials",DI_전체데이터!$Z217,NA())</f>
        <v>#N/A</v>
      </c>
      <c r="I217" s="79" t="e">
        <f>IF(DI_전체데이터!$B217="Energy &amp; Materials",DI_전체데이터!$AN217,NA())</f>
        <v>#N/A</v>
      </c>
      <c r="J217" s="79" t="e">
        <f>IF(DI_전체데이터!$B217="Energy &amp; Materials",DI_전체데이터!$Z217,NA())</f>
        <v>#N/A</v>
      </c>
      <c r="K217" s="79" t="e">
        <f>IF(DI_전체데이터!$B217="Healthcare &amp; Bio",DI_전체데이터!$AN217,NA())</f>
        <v>#N/A</v>
      </c>
      <c r="L217" s="79" t="e">
        <f>IF(DI_전체데이터!$B217="Healthcare &amp; Bio",DI_전체데이터!$Z217,NA())</f>
        <v>#N/A</v>
      </c>
    </row>
    <row r="218" spans="1:12" x14ac:dyDescent="0.3">
      <c r="A218" s="79" t="e">
        <f>IF(DI_전체데이터!$B218="Technology",DI_전체데이터!$AN218,NA())</f>
        <v>#N/A</v>
      </c>
      <c r="B218" s="79" t="e">
        <f>IF(DI_전체데이터!$B218="Technology",DI_전체데이터!$Z218,NA())</f>
        <v>#N/A</v>
      </c>
      <c r="C218" s="79">
        <f>IF(DI_전체데이터!$B218="Consumer &amp; Retail",DI_전체데이터!$AN218,NA())</f>
        <v>1.5900841766655587</v>
      </c>
      <c r="D218" s="79">
        <f>IF(DI_전체데이터!$B218="Consumer &amp; Retail",DI_전체데이터!$Z218,NA())</f>
        <v>3.137931034482758</v>
      </c>
      <c r="E218" s="79" t="e">
        <f>IF(DI_전체데이터!$B218="Finance",DI_전체데이터!$AN218,NA())</f>
        <v>#N/A</v>
      </c>
      <c r="F218" s="79" t="e">
        <f>IF(DI_전체데이터!$B218="Finance",DI_전체데이터!$Z218,NA())</f>
        <v>#N/A</v>
      </c>
      <c r="G218" s="79" t="e">
        <f>IF(DI_전체데이터!$B218="Industrials",DI_전체데이터!$AN218,NA())</f>
        <v>#N/A</v>
      </c>
      <c r="H218" s="79" t="e">
        <f>IF(DI_전체데이터!$B218="Industrials",DI_전체데이터!$Z218,NA())</f>
        <v>#N/A</v>
      </c>
      <c r="I218" s="79" t="e">
        <f>IF(DI_전체데이터!$B218="Energy &amp; Materials",DI_전체데이터!$AN218,NA())</f>
        <v>#N/A</v>
      </c>
      <c r="J218" s="79" t="e">
        <f>IF(DI_전체데이터!$B218="Energy &amp; Materials",DI_전체데이터!$Z218,NA())</f>
        <v>#N/A</v>
      </c>
      <c r="K218" s="79" t="e">
        <f>IF(DI_전체데이터!$B218="Healthcare &amp; Bio",DI_전체데이터!$AN218,NA())</f>
        <v>#N/A</v>
      </c>
      <c r="L218" s="79" t="e">
        <f>IF(DI_전체데이터!$B218="Healthcare &amp; Bio",DI_전체데이터!$Z218,NA())</f>
        <v>#N/A</v>
      </c>
    </row>
    <row r="219" spans="1:12" x14ac:dyDescent="0.3">
      <c r="A219" s="79" t="e">
        <f>IF(DI_전체데이터!$B219="Technology",DI_전체데이터!$AN219,NA())</f>
        <v>#N/A</v>
      </c>
      <c r="B219" s="79" t="e">
        <f>IF(DI_전체데이터!$B219="Technology",DI_전체데이터!$Z219,NA())</f>
        <v>#N/A</v>
      </c>
      <c r="C219" s="79">
        <f>IF(DI_전체데이터!$B219="Consumer &amp; Retail",DI_전체데이터!$AN219,NA())</f>
        <v>3.5039406536780549</v>
      </c>
      <c r="D219" s="79">
        <f>IF(DI_전체데이터!$B219="Consumer &amp; Retail",DI_전체데이터!$Z219,NA())</f>
        <v>3.0869565217391299</v>
      </c>
      <c r="E219" s="79" t="e">
        <f>IF(DI_전체데이터!$B219="Finance",DI_전체데이터!$AN219,NA())</f>
        <v>#N/A</v>
      </c>
      <c r="F219" s="79" t="e">
        <f>IF(DI_전체데이터!$B219="Finance",DI_전체데이터!$Z219,NA())</f>
        <v>#N/A</v>
      </c>
      <c r="G219" s="79" t="e">
        <f>IF(DI_전체데이터!$B219="Industrials",DI_전체데이터!$AN219,NA())</f>
        <v>#N/A</v>
      </c>
      <c r="H219" s="79" t="e">
        <f>IF(DI_전체데이터!$B219="Industrials",DI_전체데이터!$Z219,NA())</f>
        <v>#N/A</v>
      </c>
      <c r="I219" s="79" t="e">
        <f>IF(DI_전체데이터!$B219="Energy &amp; Materials",DI_전체데이터!$AN219,NA())</f>
        <v>#N/A</v>
      </c>
      <c r="J219" s="79" t="e">
        <f>IF(DI_전체데이터!$B219="Energy &amp; Materials",DI_전체데이터!$Z219,NA())</f>
        <v>#N/A</v>
      </c>
      <c r="K219" s="79" t="e">
        <f>IF(DI_전체데이터!$B219="Healthcare &amp; Bio",DI_전체데이터!$AN219,NA())</f>
        <v>#N/A</v>
      </c>
      <c r="L219" s="79" t="e">
        <f>IF(DI_전체데이터!$B219="Healthcare &amp; Bio",DI_전체데이터!$Z219,NA())</f>
        <v>#N/A</v>
      </c>
    </row>
    <row r="220" spans="1:12" x14ac:dyDescent="0.3">
      <c r="A220" s="79" t="e">
        <f>IF(DI_전체데이터!$B220="Technology",DI_전체데이터!$AN220,NA())</f>
        <v>#N/A</v>
      </c>
      <c r="B220" s="79" t="e">
        <f>IF(DI_전체데이터!$B220="Technology",DI_전체데이터!$Z220,NA())</f>
        <v>#N/A</v>
      </c>
      <c r="C220" s="79">
        <f>IF(DI_전체데이터!$B220="Consumer &amp; Retail",DI_전체데이터!$AN220,NA())</f>
        <v>1.8748194252993624</v>
      </c>
      <c r="D220" s="79">
        <f>IF(DI_전체데이터!$B220="Consumer &amp; Retail",DI_전체데이터!$Z220,NA())</f>
        <v>2.833333333333333</v>
      </c>
      <c r="E220" s="79" t="e">
        <f>IF(DI_전체데이터!$B220="Finance",DI_전체데이터!$AN220,NA())</f>
        <v>#N/A</v>
      </c>
      <c r="F220" s="79" t="e">
        <f>IF(DI_전체데이터!$B220="Finance",DI_전체데이터!$Z220,NA())</f>
        <v>#N/A</v>
      </c>
      <c r="G220" s="79" t="e">
        <f>IF(DI_전체데이터!$B220="Industrials",DI_전체데이터!$AN220,NA())</f>
        <v>#N/A</v>
      </c>
      <c r="H220" s="79" t="e">
        <f>IF(DI_전체데이터!$B220="Industrials",DI_전체데이터!$Z220,NA())</f>
        <v>#N/A</v>
      </c>
      <c r="I220" s="79" t="e">
        <f>IF(DI_전체데이터!$B220="Energy &amp; Materials",DI_전체데이터!$AN220,NA())</f>
        <v>#N/A</v>
      </c>
      <c r="J220" s="79" t="e">
        <f>IF(DI_전체데이터!$B220="Energy &amp; Materials",DI_전체데이터!$Z220,NA())</f>
        <v>#N/A</v>
      </c>
      <c r="K220" s="79" t="e">
        <f>IF(DI_전체데이터!$B220="Healthcare &amp; Bio",DI_전체데이터!$AN220,NA())</f>
        <v>#N/A</v>
      </c>
      <c r="L220" s="79" t="e">
        <f>IF(DI_전체데이터!$B220="Healthcare &amp; Bio",DI_전체데이터!$Z220,NA())</f>
        <v>#N/A</v>
      </c>
    </row>
    <row r="221" spans="1:12" x14ac:dyDescent="0.3">
      <c r="A221" s="79" t="e">
        <f>IF(DI_전체데이터!$B221="Technology",DI_전체데이터!$AN221,NA())</f>
        <v>#N/A</v>
      </c>
      <c r="B221" s="79" t="e">
        <f>IF(DI_전체데이터!$B221="Technology",DI_전체데이터!$Z221,NA())</f>
        <v>#N/A</v>
      </c>
      <c r="C221" s="79">
        <f>IF(DI_전체데이터!$B221="Consumer &amp; Retail",DI_전체데이터!$AN221,NA())</f>
        <v>2.0889325010291389</v>
      </c>
      <c r="D221" s="79">
        <f>IF(DI_전체데이터!$B221="Consumer &amp; Retail",DI_전체데이터!$Z221,NA())</f>
        <v>2.8666666666666671</v>
      </c>
      <c r="E221" s="79" t="e">
        <f>IF(DI_전체데이터!$B221="Finance",DI_전체데이터!$AN221,NA())</f>
        <v>#N/A</v>
      </c>
      <c r="F221" s="79" t="e">
        <f>IF(DI_전체데이터!$B221="Finance",DI_전체데이터!$Z221,NA())</f>
        <v>#N/A</v>
      </c>
      <c r="G221" s="79" t="e">
        <f>IF(DI_전체데이터!$B221="Industrials",DI_전체데이터!$AN221,NA())</f>
        <v>#N/A</v>
      </c>
      <c r="H221" s="79" t="e">
        <f>IF(DI_전체데이터!$B221="Industrials",DI_전체데이터!$Z221,NA())</f>
        <v>#N/A</v>
      </c>
      <c r="I221" s="79" t="e">
        <f>IF(DI_전체데이터!$B221="Energy &amp; Materials",DI_전체데이터!$AN221,NA())</f>
        <v>#N/A</v>
      </c>
      <c r="J221" s="79" t="e">
        <f>IF(DI_전체데이터!$B221="Energy &amp; Materials",DI_전체데이터!$Z221,NA())</f>
        <v>#N/A</v>
      </c>
      <c r="K221" s="79" t="e">
        <f>IF(DI_전체데이터!$B221="Healthcare &amp; Bio",DI_전체데이터!$AN221,NA())</f>
        <v>#N/A</v>
      </c>
      <c r="L221" s="79" t="e">
        <f>IF(DI_전체데이터!$B221="Healthcare &amp; Bio",DI_전체데이터!$Z221,NA())</f>
        <v>#N/A</v>
      </c>
    </row>
    <row r="222" spans="1:12" x14ac:dyDescent="0.3">
      <c r="A222" s="79" t="e">
        <f>IF(DI_전체데이터!$B222="Technology",DI_전체데이터!$AN222,NA())</f>
        <v>#N/A</v>
      </c>
      <c r="B222" s="79" t="e">
        <f>IF(DI_전체데이터!$B222="Technology",DI_전체데이터!$Z222,NA())</f>
        <v>#N/A</v>
      </c>
      <c r="C222" s="79">
        <f>IF(DI_전체데이터!$B222="Consumer &amp; Retail",DI_전체데이터!$AN222,NA())</f>
        <v>2.9453848039482202</v>
      </c>
      <c r="D222" s="79">
        <f>IF(DI_전체데이터!$B222="Consumer &amp; Retail",DI_전체데이터!$Z222,NA())</f>
        <v>3</v>
      </c>
      <c r="E222" s="79" t="e">
        <f>IF(DI_전체데이터!$B222="Finance",DI_전체데이터!$AN222,NA())</f>
        <v>#N/A</v>
      </c>
      <c r="F222" s="79" t="e">
        <f>IF(DI_전체데이터!$B222="Finance",DI_전체데이터!$Z222,NA())</f>
        <v>#N/A</v>
      </c>
      <c r="G222" s="79" t="e">
        <f>IF(DI_전체데이터!$B222="Industrials",DI_전체데이터!$AN222,NA())</f>
        <v>#N/A</v>
      </c>
      <c r="H222" s="79" t="e">
        <f>IF(DI_전체데이터!$B222="Industrials",DI_전체데이터!$Z222,NA())</f>
        <v>#N/A</v>
      </c>
      <c r="I222" s="79" t="e">
        <f>IF(DI_전체데이터!$B222="Energy &amp; Materials",DI_전체데이터!$AN222,NA())</f>
        <v>#N/A</v>
      </c>
      <c r="J222" s="79" t="e">
        <f>IF(DI_전체데이터!$B222="Energy &amp; Materials",DI_전체데이터!$Z222,NA())</f>
        <v>#N/A</v>
      </c>
      <c r="K222" s="79" t="e">
        <f>IF(DI_전체데이터!$B222="Healthcare &amp; Bio",DI_전체데이터!$AN222,NA())</f>
        <v>#N/A</v>
      </c>
      <c r="L222" s="79" t="e">
        <f>IF(DI_전체데이터!$B222="Healthcare &amp; Bio",DI_전체데이터!$Z222,NA())</f>
        <v>#N/A</v>
      </c>
    </row>
    <row r="223" spans="1:12" x14ac:dyDescent="0.3">
      <c r="A223" s="79" t="e">
        <f>IF(DI_전체데이터!$B223="Technology",DI_전체데이터!$AN223,NA())</f>
        <v>#N/A</v>
      </c>
      <c r="B223" s="79" t="e">
        <f>IF(DI_전체데이터!$B223="Technology",DI_전체데이터!$Z223,NA())</f>
        <v>#N/A</v>
      </c>
      <c r="C223" s="79">
        <f>IF(DI_전체데이터!$B223="Consumer &amp; Retail",DI_전체데이터!$AN223,NA())</f>
        <v>1.5407926203896298</v>
      </c>
      <c r="D223" s="79">
        <f>IF(DI_전체데이터!$B223="Consumer &amp; Retail",DI_전체데이터!$Z223,NA())</f>
        <v>2.8235294117647061</v>
      </c>
      <c r="E223" s="79" t="e">
        <f>IF(DI_전체데이터!$B223="Finance",DI_전체데이터!$AN223,NA())</f>
        <v>#N/A</v>
      </c>
      <c r="F223" s="79" t="e">
        <f>IF(DI_전체데이터!$B223="Finance",DI_전체데이터!$Z223,NA())</f>
        <v>#N/A</v>
      </c>
      <c r="G223" s="79" t="e">
        <f>IF(DI_전체데이터!$B223="Industrials",DI_전체데이터!$AN223,NA())</f>
        <v>#N/A</v>
      </c>
      <c r="H223" s="79" t="e">
        <f>IF(DI_전체데이터!$B223="Industrials",DI_전체데이터!$Z223,NA())</f>
        <v>#N/A</v>
      </c>
      <c r="I223" s="79" t="e">
        <f>IF(DI_전체데이터!$B223="Energy &amp; Materials",DI_전체데이터!$AN223,NA())</f>
        <v>#N/A</v>
      </c>
      <c r="J223" s="79" t="e">
        <f>IF(DI_전체데이터!$B223="Energy &amp; Materials",DI_전체데이터!$Z223,NA())</f>
        <v>#N/A</v>
      </c>
      <c r="K223" s="79" t="e">
        <f>IF(DI_전체데이터!$B223="Healthcare &amp; Bio",DI_전체데이터!$AN223,NA())</f>
        <v>#N/A</v>
      </c>
      <c r="L223" s="79" t="e">
        <f>IF(DI_전체데이터!$B223="Healthcare &amp; Bio",DI_전체데이터!$Z223,NA())</f>
        <v>#N/A</v>
      </c>
    </row>
    <row r="224" spans="1:12" x14ac:dyDescent="0.3">
      <c r="A224" s="79" t="e">
        <f>IF(DI_전체데이터!$B224="Technology",DI_전체데이터!$AN224,NA())</f>
        <v>#N/A</v>
      </c>
      <c r="B224" s="79" t="e">
        <f>IF(DI_전체데이터!$B224="Technology",DI_전체데이터!$Z224,NA())</f>
        <v>#N/A</v>
      </c>
      <c r="C224" s="79">
        <f>IF(DI_전체데이터!$B224="Consumer &amp; Retail",DI_전체데이터!$AN224,NA())</f>
        <v>3.0597359693902408</v>
      </c>
      <c r="D224" s="79">
        <f>IF(DI_전체데이터!$B224="Consumer &amp; Retail",DI_전체데이터!$Z224,NA())</f>
        <v>3.06</v>
      </c>
      <c r="E224" s="79" t="e">
        <f>IF(DI_전체데이터!$B224="Finance",DI_전체데이터!$AN224,NA())</f>
        <v>#N/A</v>
      </c>
      <c r="F224" s="79" t="e">
        <f>IF(DI_전체데이터!$B224="Finance",DI_전체데이터!$Z224,NA())</f>
        <v>#N/A</v>
      </c>
      <c r="G224" s="79" t="e">
        <f>IF(DI_전체데이터!$B224="Industrials",DI_전체데이터!$AN224,NA())</f>
        <v>#N/A</v>
      </c>
      <c r="H224" s="79" t="e">
        <f>IF(DI_전체데이터!$B224="Industrials",DI_전체데이터!$Z224,NA())</f>
        <v>#N/A</v>
      </c>
      <c r="I224" s="79" t="e">
        <f>IF(DI_전체데이터!$B224="Energy &amp; Materials",DI_전체데이터!$AN224,NA())</f>
        <v>#N/A</v>
      </c>
      <c r="J224" s="79" t="e">
        <f>IF(DI_전체데이터!$B224="Energy &amp; Materials",DI_전체데이터!$Z224,NA())</f>
        <v>#N/A</v>
      </c>
      <c r="K224" s="79" t="e">
        <f>IF(DI_전체데이터!$B224="Healthcare &amp; Bio",DI_전체데이터!$AN224,NA())</f>
        <v>#N/A</v>
      </c>
      <c r="L224" s="79" t="e">
        <f>IF(DI_전체데이터!$B224="Healthcare &amp; Bio",DI_전체데이터!$Z224,NA())</f>
        <v>#N/A</v>
      </c>
    </row>
    <row r="225" spans="1:12" x14ac:dyDescent="0.3">
      <c r="A225" s="79" t="e">
        <f>IF(DI_전체데이터!$B225="Technology",DI_전체데이터!$AN225,NA())</f>
        <v>#N/A</v>
      </c>
      <c r="B225" s="79" t="e">
        <f>IF(DI_전체데이터!$B225="Technology",DI_전체데이터!$Z225,NA())</f>
        <v>#N/A</v>
      </c>
      <c r="C225" s="79">
        <f>IF(DI_전체데이터!$B225="Consumer &amp; Retail",DI_전체데이터!$AN225,NA())</f>
        <v>4.1341943130523635</v>
      </c>
      <c r="D225" s="79">
        <f>IF(DI_전체데이터!$B225="Consumer &amp; Retail",DI_전체데이터!$Z225,NA())</f>
        <v>3.2272727272727271</v>
      </c>
      <c r="E225" s="79" t="e">
        <f>IF(DI_전체데이터!$B225="Finance",DI_전체데이터!$AN225,NA())</f>
        <v>#N/A</v>
      </c>
      <c r="F225" s="79" t="e">
        <f>IF(DI_전체데이터!$B225="Finance",DI_전체데이터!$Z225,NA())</f>
        <v>#N/A</v>
      </c>
      <c r="G225" s="79" t="e">
        <f>IF(DI_전체데이터!$B225="Industrials",DI_전체데이터!$AN225,NA())</f>
        <v>#N/A</v>
      </c>
      <c r="H225" s="79" t="e">
        <f>IF(DI_전체데이터!$B225="Industrials",DI_전체데이터!$Z225,NA())</f>
        <v>#N/A</v>
      </c>
      <c r="I225" s="79" t="e">
        <f>IF(DI_전체데이터!$B225="Energy &amp; Materials",DI_전체데이터!$AN225,NA())</f>
        <v>#N/A</v>
      </c>
      <c r="J225" s="79" t="e">
        <f>IF(DI_전체데이터!$B225="Energy &amp; Materials",DI_전체데이터!$Z225,NA())</f>
        <v>#N/A</v>
      </c>
      <c r="K225" s="79" t="e">
        <f>IF(DI_전체데이터!$B225="Healthcare &amp; Bio",DI_전체데이터!$AN225,NA())</f>
        <v>#N/A</v>
      </c>
      <c r="L225" s="79" t="e">
        <f>IF(DI_전체데이터!$B225="Healthcare &amp; Bio",DI_전체데이터!$Z225,NA())</f>
        <v>#N/A</v>
      </c>
    </row>
    <row r="226" spans="1:12" x14ac:dyDescent="0.3">
      <c r="A226" s="79" t="e">
        <f>IF(DI_전체데이터!$B226="Technology",DI_전체데이터!$AN226,NA())</f>
        <v>#N/A</v>
      </c>
      <c r="B226" s="79" t="e">
        <f>IF(DI_전체데이터!$B226="Technology",DI_전체데이터!$Z226,NA())</f>
        <v>#N/A</v>
      </c>
      <c r="C226" s="79">
        <f>IF(DI_전체데이터!$B226="Consumer &amp; Retail",DI_전체데이터!$AN226,NA())</f>
        <v>0.83907749825004041</v>
      </c>
      <c r="D226" s="79">
        <f>IF(DI_전체데이터!$B226="Consumer &amp; Retail",DI_전체데이터!$Z226,NA())</f>
        <v>2.714285714285714</v>
      </c>
      <c r="E226" s="79" t="e">
        <f>IF(DI_전체데이터!$B226="Finance",DI_전체데이터!$AN226,NA())</f>
        <v>#N/A</v>
      </c>
      <c r="F226" s="79" t="e">
        <f>IF(DI_전체데이터!$B226="Finance",DI_전체데이터!$Z226,NA())</f>
        <v>#N/A</v>
      </c>
      <c r="G226" s="79" t="e">
        <f>IF(DI_전체데이터!$B226="Industrials",DI_전체데이터!$AN226,NA())</f>
        <v>#N/A</v>
      </c>
      <c r="H226" s="79" t="e">
        <f>IF(DI_전체데이터!$B226="Industrials",DI_전체데이터!$Z226,NA())</f>
        <v>#N/A</v>
      </c>
      <c r="I226" s="79" t="e">
        <f>IF(DI_전체데이터!$B226="Energy &amp; Materials",DI_전체데이터!$AN226,NA())</f>
        <v>#N/A</v>
      </c>
      <c r="J226" s="79" t="e">
        <f>IF(DI_전체데이터!$B226="Energy &amp; Materials",DI_전체데이터!$Z226,NA())</f>
        <v>#N/A</v>
      </c>
      <c r="K226" s="79" t="e">
        <f>IF(DI_전체데이터!$B226="Healthcare &amp; Bio",DI_전체데이터!$AN226,NA())</f>
        <v>#N/A</v>
      </c>
      <c r="L226" s="79" t="e">
        <f>IF(DI_전체데이터!$B226="Healthcare &amp; Bio",DI_전체데이터!$Z226,NA())</f>
        <v>#N/A</v>
      </c>
    </row>
    <row r="227" spans="1:12" x14ac:dyDescent="0.3">
      <c r="A227" s="79" t="e">
        <f>IF(DI_전체데이터!$B227="Technology",DI_전체데이터!$AN227,NA())</f>
        <v>#N/A</v>
      </c>
      <c r="B227" s="79" t="e">
        <f>IF(DI_전체데이터!$B227="Technology",DI_전체데이터!$Z227,NA())</f>
        <v>#N/A</v>
      </c>
      <c r="C227" s="79">
        <f>IF(DI_전체데이터!$B227="Consumer &amp; Retail",DI_전체데이터!$AN227,NA())</f>
        <v>2.7463823970561849</v>
      </c>
      <c r="D227" s="79">
        <f>IF(DI_전체데이터!$B227="Consumer &amp; Retail",DI_전체데이터!$Z227,NA())</f>
        <v>3.083333333333333</v>
      </c>
      <c r="E227" s="79" t="e">
        <f>IF(DI_전체데이터!$B227="Finance",DI_전체데이터!$AN227,NA())</f>
        <v>#N/A</v>
      </c>
      <c r="F227" s="79" t="e">
        <f>IF(DI_전체데이터!$B227="Finance",DI_전체데이터!$Z227,NA())</f>
        <v>#N/A</v>
      </c>
      <c r="G227" s="79" t="e">
        <f>IF(DI_전체데이터!$B227="Industrials",DI_전체데이터!$AN227,NA())</f>
        <v>#N/A</v>
      </c>
      <c r="H227" s="79" t="e">
        <f>IF(DI_전체데이터!$B227="Industrials",DI_전체데이터!$Z227,NA())</f>
        <v>#N/A</v>
      </c>
      <c r="I227" s="79" t="e">
        <f>IF(DI_전체데이터!$B227="Energy &amp; Materials",DI_전체데이터!$AN227,NA())</f>
        <v>#N/A</v>
      </c>
      <c r="J227" s="79" t="e">
        <f>IF(DI_전체데이터!$B227="Energy &amp; Materials",DI_전체데이터!$Z227,NA())</f>
        <v>#N/A</v>
      </c>
      <c r="K227" s="79" t="e">
        <f>IF(DI_전체데이터!$B227="Healthcare &amp; Bio",DI_전체데이터!$AN227,NA())</f>
        <v>#N/A</v>
      </c>
      <c r="L227" s="79" t="e">
        <f>IF(DI_전체데이터!$B227="Healthcare &amp; Bio",DI_전체데이터!$Z227,NA())</f>
        <v>#N/A</v>
      </c>
    </row>
    <row r="228" spans="1:12" x14ac:dyDescent="0.3">
      <c r="A228" s="79" t="e">
        <f>IF(DI_전체데이터!$B228="Technology",DI_전체데이터!$AN228,NA())</f>
        <v>#N/A</v>
      </c>
      <c r="B228" s="79" t="e">
        <f>IF(DI_전체데이터!$B228="Technology",DI_전체데이터!$Z228,NA())</f>
        <v>#N/A</v>
      </c>
      <c r="C228" s="79">
        <f>IF(DI_전체데이터!$B228="Consumer &amp; Retail",DI_전체데이터!$AN228,NA())</f>
        <v>3.4346029976161701</v>
      </c>
      <c r="D228" s="79">
        <f>IF(DI_전체데이터!$B228="Consumer &amp; Retail",DI_전체데이터!$Z228,NA())</f>
        <v>3.1904761904761911</v>
      </c>
      <c r="E228" s="79" t="e">
        <f>IF(DI_전체데이터!$B228="Finance",DI_전체데이터!$AN228,NA())</f>
        <v>#N/A</v>
      </c>
      <c r="F228" s="79" t="e">
        <f>IF(DI_전체데이터!$B228="Finance",DI_전체데이터!$Z228,NA())</f>
        <v>#N/A</v>
      </c>
      <c r="G228" s="79" t="e">
        <f>IF(DI_전체데이터!$B228="Industrials",DI_전체데이터!$AN228,NA())</f>
        <v>#N/A</v>
      </c>
      <c r="H228" s="79" t="e">
        <f>IF(DI_전체데이터!$B228="Industrials",DI_전체데이터!$Z228,NA())</f>
        <v>#N/A</v>
      </c>
      <c r="I228" s="79" t="e">
        <f>IF(DI_전체데이터!$B228="Energy &amp; Materials",DI_전체데이터!$AN228,NA())</f>
        <v>#N/A</v>
      </c>
      <c r="J228" s="79" t="e">
        <f>IF(DI_전체데이터!$B228="Energy &amp; Materials",DI_전체데이터!$Z228,NA())</f>
        <v>#N/A</v>
      </c>
      <c r="K228" s="79" t="e">
        <f>IF(DI_전체데이터!$B228="Healthcare &amp; Bio",DI_전체데이터!$AN228,NA())</f>
        <v>#N/A</v>
      </c>
      <c r="L228" s="79" t="e">
        <f>IF(DI_전체데이터!$B228="Healthcare &amp; Bio",DI_전체데이터!$Z228,NA())</f>
        <v>#N/A</v>
      </c>
    </row>
    <row r="229" spans="1:12" x14ac:dyDescent="0.3">
      <c r="A229" s="79" t="e">
        <f>IF(DI_전체데이터!$B229="Technology",DI_전체데이터!$AN229,NA())</f>
        <v>#N/A</v>
      </c>
      <c r="B229" s="79" t="e">
        <f>IF(DI_전체데이터!$B229="Technology",DI_전체데이터!$Z229,NA())</f>
        <v>#N/A</v>
      </c>
      <c r="C229" s="79">
        <f>IF(DI_전체데이터!$B229="Consumer &amp; Retail",DI_전체데이터!$AN229,NA())</f>
        <v>1.7522859740251024</v>
      </c>
      <c r="D229" s="79">
        <f>IF(DI_전체데이터!$B229="Consumer &amp; Retail",DI_전체데이터!$Z229,NA())</f>
        <v>2.9285714285714279</v>
      </c>
      <c r="E229" s="79" t="e">
        <f>IF(DI_전체데이터!$B229="Finance",DI_전체데이터!$AN229,NA())</f>
        <v>#N/A</v>
      </c>
      <c r="F229" s="79" t="e">
        <f>IF(DI_전체데이터!$B229="Finance",DI_전체데이터!$Z229,NA())</f>
        <v>#N/A</v>
      </c>
      <c r="G229" s="79" t="e">
        <f>IF(DI_전체데이터!$B229="Industrials",DI_전체데이터!$AN229,NA())</f>
        <v>#N/A</v>
      </c>
      <c r="H229" s="79" t="e">
        <f>IF(DI_전체데이터!$B229="Industrials",DI_전체데이터!$Z229,NA())</f>
        <v>#N/A</v>
      </c>
      <c r="I229" s="79" t="e">
        <f>IF(DI_전체데이터!$B229="Energy &amp; Materials",DI_전체데이터!$AN229,NA())</f>
        <v>#N/A</v>
      </c>
      <c r="J229" s="79" t="e">
        <f>IF(DI_전체데이터!$B229="Energy &amp; Materials",DI_전체데이터!$Z229,NA())</f>
        <v>#N/A</v>
      </c>
      <c r="K229" s="79" t="e">
        <f>IF(DI_전체데이터!$B229="Healthcare &amp; Bio",DI_전체데이터!$AN229,NA())</f>
        <v>#N/A</v>
      </c>
      <c r="L229" s="79" t="e">
        <f>IF(DI_전체데이터!$B229="Healthcare &amp; Bio",DI_전체데이터!$Z229,NA())</f>
        <v>#N/A</v>
      </c>
    </row>
    <row r="230" spans="1:12" x14ac:dyDescent="0.3">
      <c r="A230" s="79" t="e">
        <f>IF(DI_전체데이터!$B230="Technology",DI_전체데이터!$AN230,NA())</f>
        <v>#N/A</v>
      </c>
      <c r="B230" s="79" t="e">
        <f>IF(DI_전체데이터!$B230="Technology",DI_전체데이터!$Z230,NA())</f>
        <v>#N/A</v>
      </c>
      <c r="C230" s="79">
        <f>IF(DI_전체데이터!$B230="Consumer &amp; Retail",DI_전체데이터!$AN230,NA())</f>
        <v>2.2110997077317589</v>
      </c>
      <c r="D230" s="79">
        <f>IF(DI_전체데이터!$B230="Consumer &amp; Retail",DI_전체데이터!$Z230,NA())</f>
        <v>3</v>
      </c>
      <c r="E230" s="79" t="e">
        <f>IF(DI_전체데이터!$B230="Finance",DI_전체데이터!$AN230,NA())</f>
        <v>#N/A</v>
      </c>
      <c r="F230" s="79" t="e">
        <f>IF(DI_전체데이터!$B230="Finance",DI_전체데이터!$Z230,NA())</f>
        <v>#N/A</v>
      </c>
      <c r="G230" s="79" t="e">
        <f>IF(DI_전체데이터!$B230="Industrials",DI_전체데이터!$AN230,NA())</f>
        <v>#N/A</v>
      </c>
      <c r="H230" s="79" t="e">
        <f>IF(DI_전체데이터!$B230="Industrials",DI_전체데이터!$Z230,NA())</f>
        <v>#N/A</v>
      </c>
      <c r="I230" s="79" t="e">
        <f>IF(DI_전체데이터!$B230="Energy &amp; Materials",DI_전체데이터!$AN230,NA())</f>
        <v>#N/A</v>
      </c>
      <c r="J230" s="79" t="e">
        <f>IF(DI_전체데이터!$B230="Energy &amp; Materials",DI_전체데이터!$Z230,NA())</f>
        <v>#N/A</v>
      </c>
      <c r="K230" s="79" t="e">
        <f>IF(DI_전체데이터!$B230="Healthcare &amp; Bio",DI_전체데이터!$AN230,NA())</f>
        <v>#N/A</v>
      </c>
      <c r="L230" s="79" t="e">
        <f>IF(DI_전체데이터!$B230="Healthcare &amp; Bio",DI_전체데이터!$Z230,NA())</f>
        <v>#N/A</v>
      </c>
    </row>
    <row r="231" spans="1:12" x14ac:dyDescent="0.3">
      <c r="A231" s="79" t="e">
        <f>IF(DI_전체데이터!$B231="Technology",DI_전체데이터!$AN231,NA())</f>
        <v>#N/A</v>
      </c>
      <c r="B231" s="79" t="e">
        <f>IF(DI_전체데이터!$B231="Technology",DI_전체데이터!$Z231,NA())</f>
        <v>#N/A</v>
      </c>
      <c r="C231" s="79">
        <f>IF(DI_전체데이터!$B231="Consumer &amp; Retail",DI_전체데이터!$AN231,NA())</f>
        <v>-1.2349463020448579</v>
      </c>
      <c r="D231" s="79">
        <f>IF(DI_전체데이터!$B231="Consumer &amp; Retail",DI_전체데이터!$Z231,NA())</f>
        <v>3.75</v>
      </c>
      <c r="E231" s="79" t="e">
        <f>IF(DI_전체데이터!$B231="Finance",DI_전체데이터!$AN231,NA())</f>
        <v>#N/A</v>
      </c>
      <c r="F231" s="79" t="e">
        <f>IF(DI_전체데이터!$B231="Finance",DI_전체데이터!$Z231,NA())</f>
        <v>#N/A</v>
      </c>
      <c r="G231" s="79" t="e">
        <f>IF(DI_전체데이터!$B231="Industrials",DI_전체데이터!$AN231,NA())</f>
        <v>#N/A</v>
      </c>
      <c r="H231" s="79" t="e">
        <f>IF(DI_전체데이터!$B231="Industrials",DI_전체데이터!$Z231,NA())</f>
        <v>#N/A</v>
      </c>
      <c r="I231" s="79" t="e">
        <f>IF(DI_전체데이터!$B231="Energy &amp; Materials",DI_전체데이터!$AN231,NA())</f>
        <v>#N/A</v>
      </c>
      <c r="J231" s="79" t="e">
        <f>IF(DI_전체데이터!$B231="Energy &amp; Materials",DI_전체데이터!$Z231,NA())</f>
        <v>#N/A</v>
      </c>
      <c r="K231" s="79" t="e">
        <f>IF(DI_전체데이터!$B231="Healthcare &amp; Bio",DI_전체데이터!$AN231,NA())</f>
        <v>#N/A</v>
      </c>
      <c r="L231" s="79" t="e">
        <f>IF(DI_전체데이터!$B231="Healthcare &amp; Bio",DI_전체데이터!$Z231,NA())</f>
        <v>#N/A</v>
      </c>
    </row>
    <row r="232" spans="1:12" x14ac:dyDescent="0.3">
      <c r="A232" s="79" t="e">
        <f>IF(DI_전체데이터!$B232="Technology",DI_전체데이터!$AN232,NA())</f>
        <v>#N/A</v>
      </c>
      <c r="B232" s="79" t="e">
        <f>IF(DI_전체데이터!$B232="Technology",DI_전체데이터!$Z232,NA())</f>
        <v>#N/A</v>
      </c>
      <c r="C232" s="79">
        <f>IF(DI_전체데이터!$B232="Consumer &amp; Retail",DI_전체데이터!$AN232,NA())</f>
        <v>-2.2109491968285655E-2</v>
      </c>
      <c r="D232" s="79">
        <f>IF(DI_전체데이터!$B232="Consumer &amp; Retail",DI_전체데이터!$Z232,NA())</f>
        <v>4</v>
      </c>
      <c r="E232" s="79" t="e">
        <f>IF(DI_전체데이터!$B232="Finance",DI_전체데이터!$AN232,NA())</f>
        <v>#N/A</v>
      </c>
      <c r="F232" s="79" t="e">
        <f>IF(DI_전체데이터!$B232="Finance",DI_전체데이터!$Z232,NA())</f>
        <v>#N/A</v>
      </c>
      <c r="G232" s="79" t="e">
        <f>IF(DI_전체데이터!$B232="Industrials",DI_전체데이터!$AN232,NA())</f>
        <v>#N/A</v>
      </c>
      <c r="H232" s="79" t="e">
        <f>IF(DI_전체데이터!$B232="Industrials",DI_전체데이터!$Z232,NA())</f>
        <v>#N/A</v>
      </c>
      <c r="I232" s="79" t="e">
        <f>IF(DI_전체데이터!$B232="Energy &amp; Materials",DI_전체데이터!$AN232,NA())</f>
        <v>#N/A</v>
      </c>
      <c r="J232" s="79" t="e">
        <f>IF(DI_전체데이터!$B232="Energy &amp; Materials",DI_전체데이터!$Z232,NA())</f>
        <v>#N/A</v>
      </c>
      <c r="K232" s="79" t="e">
        <f>IF(DI_전체데이터!$B232="Healthcare &amp; Bio",DI_전체데이터!$AN232,NA())</f>
        <v>#N/A</v>
      </c>
      <c r="L232" s="79" t="e">
        <f>IF(DI_전체데이터!$B232="Healthcare &amp; Bio",DI_전체데이터!$Z232,NA())</f>
        <v>#N/A</v>
      </c>
    </row>
    <row r="233" spans="1:12" x14ac:dyDescent="0.3">
      <c r="A233" s="79" t="e">
        <f>IF(DI_전체데이터!$B233="Technology",DI_전체데이터!$AN233,NA())</f>
        <v>#N/A</v>
      </c>
      <c r="B233" s="79" t="e">
        <f>IF(DI_전체데이터!$B233="Technology",DI_전체데이터!$Z233,NA())</f>
        <v>#N/A</v>
      </c>
      <c r="C233" s="79">
        <f>IF(DI_전체데이터!$B233="Consumer &amp; Retail",DI_전체데이터!$AN233,NA())</f>
        <v>-1.4082087034843696</v>
      </c>
      <c r="D233" s="79">
        <f>IF(DI_전체데이터!$B233="Consumer &amp; Retail",DI_전체데이터!$Z233,NA())</f>
        <v>3.714285714285714</v>
      </c>
      <c r="E233" s="79" t="e">
        <f>IF(DI_전체데이터!$B233="Finance",DI_전체데이터!$AN233,NA())</f>
        <v>#N/A</v>
      </c>
      <c r="F233" s="79" t="e">
        <f>IF(DI_전체데이터!$B233="Finance",DI_전체데이터!$Z233,NA())</f>
        <v>#N/A</v>
      </c>
      <c r="G233" s="79" t="e">
        <f>IF(DI_전체데이터!$B233="Industrials",DI_전체데이터!$AN233,NA())</f>
        <v>#N/A</v>
      </c>
      <c r="H233" s="79" t="e">
        <f>IF(DI_전체데이터!$B233="Industrials",DI_전체데이터!$Z233,NA())</f>
        <v>#N/A</v>
      </c>
      <c r="I233" s="79" t="e">
        <f>IF(DI_전체데이터!$B233="Energy &amp; Materials",DI_전체데이터!$AN233,NA())</f>
        <v>#N/A</v>
      </c>
      <c r="J233" s="79" t="e">
        <f>IF(DI_전체데이터!$B233="Energy &amp; Materials",DI_전체데이터!$Z233,NA())</f>
        <v>#N/A</v>
      </c>
      <c r="K233" s="79" t="e">
        <f>IF(DI_전체데이터!$B233="Healthcare &amp; Bio",DI_전체데이터!$AN233,NA())</f>
        <v>#N/A</v>
      </c>
      <c r="L233" s="79" t="e">
        <f>IF(DI_전체데이터!$B233="Healthcare &amp; Bio",DI_전체데이터!$Z233,NA())</f>
        <v>#N/A</v>
      </c>
    </row>
    <row r="234" spans="1:12" x14ac:dyDescent="0.3">
      <c r="A234" s="79" t="e">
        <f>IF(DI_전체데이터!$B234="Technology",DI_전체데이터!$AN234,NA())</f>
        <v>#N/A</v>
      </c>
      <c r="B234" s="79" t="e">
        <f>IF(DI_전체데이터!$B234="Technology",DI_전체데이터!$Z234,NA())</f>
        <v>#N/A</v>
      </c>
      <c r="C234" s="79">
        <f>IF(DI_전체데이터!$B234="Consumer &amp; Retail",DI_전체데이터!$AN234,NA())</f>
        <v>1.0174649166687768</v>
      </c>
      <c r="D234" s="79">
        <f>IF(DI_전체데이터!$B234="Consumer &amp; Retail",DI_전체데이터!$Z234,NA())</f>
        <v>4.2142857142857144</v>
      </c>
      <c r="E234" s="79" t="e">
        <f>IF(DI_전체데이터!$B234="Finance",DI_전체데이터!$AN234,NA())</f>
        <v>#N/A</v>
      </c>
      <c r="F234" s="79" t="e">
        <f>IF(DI_전체데이터!$B234="Finance",DI_전체데이터!$Z234,NA())</f>
        <v>#N/A</v>
      </c>
      <c r="G234" s="79" t="e">
        <f>IF(DI_전체데이터!$B234="Industrials",DI_전체데이터!$AN234,NA())</f>
        <v>#N/A</v>
      </c>
      <c r="H234" s="79" t="e">
        <f>IF(DI_전체데이터!$B234="Industrials",DI_전체데이터!$Z234,NA())</f>
        <v>#N/A</v>
      </c>
      <c r="I234" s="79" t="e">
        <f>IF(DI_전체데이터!$B234="Energy &amp; Materials",DI_전체데이터!$AN234,NA())</f>
        <v>#N/A</v>
      </c>
      <c r="J234" s="79" t="e">
        <f>IF(DI_전체데이터!$B234="Energy &amp; Materials",DI_전체데이터!$Z234,NA())</f>
        <v>#N/A</v>
      </c>
      <c r="K234" s="79" t="e">
        <f>IF(DI_전체데이터!$B234="Healthcare &amp; Bio",DI_전체데이터!$AN234,NA())</f>
        <v>#N/A</v>
      </c>
      <c r="L234" s="79" t="e">
        <f>IF(DI_전체데이터!$B234="Healthcare &amp; Bio",DI_전체데이터!$Z234,NA())</f>
        <v>#N/A</v>
      </c>
    </row>
    <row r="235" spans="1:12" x14ac:dyDescent="0.3">
      <c r="A235" s="79" t="e">
        <f>IF(DI_전체데이터!$B235="Technology",DI_전체데이터!$AN235,NA())</f>
        <v>#N/A</v>
      </c>
      <c r="B235" s="79" t="e">
        <f>IF(DI_전체데이터!$B235="Technology",DI_전체데이터!$Z235,NA())</f>
        <v>#N/A</v>
      </c>
      <c r="C235" s="79">
        <f>IF(DI_전체데이터!$B235="Consumer &amp; Retail",DI_전체데이터!$AN235,NA())</f>
        <v>-1.6606631265020941</v>
      </c>
      <c r="D235" s="79">
        <f>IF(DI_전체데이터!$B235="Consumer &amp; Retail",DI_전체데이터!$Z235,NA())</f>
        <v>3.625</v>
      </c>
      <c r="E235" s="79" t="e">
        <f>IF(DI_전체데이터!$B235="Finance",DI_전체데이터!$AN235,NA())</f>
        <v>#N/A</v>
      </c>
      <c r="F235" s="79" t="e">
        <f>IF(DI_전체데이터!$B235="Finance",DI_전체데이터!$Z235,NA())</f>
        <v>#N/A</v>
      </c>
      <c r="G235" s="79" t="e">
        <f>IF(DI_전체데이터!$B235="Industrials",DI_전체데이터!$AN235,NA())</f>
        <v>#N/A</v>
      </c>
      <c r="H235" s="79" t="e">
        <f>IF(DI_전체데이터!$B235="Industrials",DI_전체데이터!$Z235,NA())</f>
        <v>#N/A</v>
      </c>
      <c r="I235" s="79" t="e">
        <f>IF(DI_전체데이터!$B235="Energy &amp; Materials",DI_전체데이터!$AN235,NA())</f>
        <v>#N/A</v>
      </c>
      <c r="J235" s="79" t="e">
        <f>IF(DI_전체데이터!$B235="Energy &amp; Materials",DI_전체데이터!$Z235,NA())</f>
        <v>#N/A</v>
      </c>
      <c r="K235" s="79" t="e">
        <f>IF(DI_전체데이터!$B235="Healthcare &amp; Bio",DI_전체데이터!$AN235,NA())</f>
        <v>#N/A</v>
      </c>
      <c r="L235" s="79" t="e">
        <f>IF(DI_전체데이터!$B235="Healthcare &amp; Bio",DI_전체데이터!$Z235,NA())</f>
        <v>#N/A</v>
      </c>
    </row>
    <row r="236" spans="1:12" x14ac:dyDescent="0.3">
      <c r="A236" s="79" t="e">
        <f>IF(DI_전체데이터!$B236="Technology",DI_전체데이터!$AN236,NA())</f>
        <v>#N/A</v>
      </c>
      <c r="B236" s="79" t="e">
        <f>IF(DI_전체데이터!$B236="Technology",DI_전체데이터!$Z236,NA())</f>
        <v>#N/A</v>
      </c>
      <c r="C236" s="79">
        <f>IF(DI_전체데이터!$B236="Consumer &amp; Retail",DI_전체데이터!$AN236,NA())</f>
        <v>-0.38044649364349065</v>
      </c>
      <c r="D236" s="79">
        <f>IF(DI_전체데이터!$B236="Consumer &amp; Retail",DI_전체데이터!$Z236,NA())</f>
        <v>3.8888888888888888</v>
      </c>
      <c r="E236" s="79" t="e">
        <f>IF(DI_전체데이터!$B236="Finance",DI_전체데이터!$AN236,NA())</f>
        <v>#N/A</v>
      </c>
      <c r="F236" s="79" t="e">
        <f>IF(DI_전체데이터!$B236="Finance",DI_전체데이터!$Z236,NA())</f>
        <v>#N/A</v>
      </c>
      <c r="G236" s="79" t="e">
        <f>IF(DI_전체데이터!$B236="Industrials",DI_전체데이터!$AN236,NA())</f>
        <v>#N/A</v>
      </c>
      <c r="H236" s="79" t="e">
        <f>IF(DI_전체데이터!$B236="Industrials",DI_전체데이터!$Z236,NA())</f>
        <v>#N/A</v>
      </c>
      <c r="I236" s="79" t="e">
        <f>IF(DI_전체데이터!$B236="Energy &amp; Materials",DI_전체데이터!$AN236,NA())</f>
        <v>#N/A</v>
      </c>
      <c r="J236" s="79" t="e">
        <f>IF(DI_전체데이터!$B236="Energy &amp; Materials",DI_전체데이터!$Z236,NA())</f>
        <v>#N/A</v>
      </c>
      <c r="K236" s="79" t="e">
        <f>IF(DI_전체데이터!$B236="Healthcare &amp; Bio",DI_전체데이터!$AN236,NA())</f>
        <v>#N/A</v>
      </c>
      <c r="L236" s="79" t="e">
        <f>IF(DI_전체데이터!$B236="Healthcare &amp; Bio",DI_전체데이터!$Z236,NA())</f>
        <v>#N/A</v>
      </c>
    </row>
    <row r="237" spans="1:12" x14ac:dyDescent="0.3">
      <c r="A237" s="79" t="e">
        <f>IF(DI_전체데이터!$B237="Technology",DI_전체데이터!$AN237,NA())</f>
        <v>#N/A</v>
      </c>
      <c r="B237" s="79" t="e">
        <f>IF(DI_전체데이터!$B237="Technology",DI_전체데이터!$Z237,NA())</f>
        <v>#N/A</v>
      </c>
      <c r="C237" s="79">
        <f>IF(DI_전체데이터!$B237="Consumer &amp; Retail",DI_전체데이터!$AN237,NA())</f>
        <v>-0.85210525311771146</v>
      </c>
      <c r="D237" s="79">
        <f>IF(DI_전체데이터!$B237="Consumer &amp; Retail",DI_전체데이터!$Z237,NA())</f>
        <v>3.791666666666667</v>
      </c>
      <c r="E237" s="79" t="e">
        <f>IF(DI_전체데이터!$B237="Finance",DI_전체데이터!$AN237,NA())</f>
        <v>#N/A</v>
      </c>
      <c r="F237" s="79" t="e">
        <f>IF(DI_전체데이터!$B237="Finance",DI_전체데이터!$Z237,NA())</f>
        <v>#N/A</v>
      </c>
      <c r="G237" s="79" t="e">
        <f>IF(DI_전체데이터!$B237="Industrials",DI_전체데이터!$AN237,NA())</f>
        <v>#N/A</v>
      </c>
      <c r="H237" s="79" t="e">
        <f>IF(DI_전체데이터!$B237="Industrials",DI_전체데이터!$Z237,NA())</f>
        <v>#N/A</v>
      </c>
      <c r="I237" s="79" t="e">
        <f>IF(DI_전체데이터!$B237="Energy &amp; Materials",DI_전체데이터!$AN237,NA())</f>
        <v>#N/A</v>
      </c>
      <c r="J237" s="79" t="e">
        <f>IF(DI_전체데이터!$B237="Energy &amp; Materials",DI_전체데이터!$Z237,NA())</f>
        <v>#N/A</v>
      </c>
      <c r="K237" s="79" t="e">
        <f>IF(DI_전체데이터!$B237="Healthcare &amp; Bio",DI_전체데이터!$AN237,NA())</f>
        <v>#N/A</v>
      </c>
      <c r="L237" s="79" t="e">
        <f>IF(DI_전체데이터!$B237="Healthcare &amp; Bio",DI_전체데이터!$Z237,NA())</f>
        <v>#N/A</v>
      </c>
    </row>
    <row r="238" spans="1:12" x14ac:dyDescent="0.3">
      <c r="A238" s="79" t="e">
        <f>IF(DI_전체데이터!$B238="Technology",DI_전체데이터!$AN238,NA())</f>
        <v>#N/A</v>
      </c>
      <c r="B238" s="79" t="e">
        <f>IF(DI_전체데이터!$B238="Technology",DI_전체데이터!$Z238,NA())</f>
        <v>#N/A</v>
      </c>
      <c r="C238" s="79">
        <f>IF(DI_전체데이터!$B238="Consumer &amp; Retail",DI_전체데이터!$AN238,NA())</f>
        <v>0.50511689149178318</v>
      </c>
      <c r="D238" s="79">
        <f>IF(DI_전체데이터!$B238="Consumer &amp; Retail",DI_전체데이터!$Z238,NA())</f>
        <v>4.0714285714285712</v>
      </c>
      <c r="E238" s="79" t="e">
        <f>IF(DI_전체데이터!$B238="Finance",DI_전체데이터!$AN238,NA())</f>
        <v>#N/A</v>
      </c>
      <c r="F238" s="79" t="e">
        <f>IF(DI_전체데이터!$B238="Finance",DI_전체데이터!$Z238,NA())</f>
        <v>#N/A</v>
      </c>
      <c r="G238" s="79" t="e">
        <f>IF(DI_전체데이터!$B238="Industrials",DI_전체데이터!$AN238,NA())</f>
        <v>#N/A</v>
      </c>
      <c r="H238" s="79" t="e">
        <f>IF(DI_전체데이터!$B238="Industrials",DI_전체데이터!$Z238,NA())</f>
        <v>#N/A</v>
      </c>
      <c r="I238" s="79" t="e">
        <f>IF(DI_전체데이터!$B238="Energy &amp; Materials",DI_전체데이터!$AN238,NA())</f>
        <v>#N/A</v>
      </c>
      <c r="J238" s="79" t="e">
        <f>IF(DI_전체데이터!$B238="Energy &amp; Materials",DI_전체데이터!$Z238,NA())</f>
        <v>#N/A</v>
      </c>
      <c r="K238" s="79" t="e">
        <f>IF(DI_전체데이터!$B238="Healthcare &amp; Bio",DI_전체데이터!$AN238,NA())</f>
        <v>#N/A</v>
      </c>
      <c r="L238" s="79" t="e">
        <f>IF(DI_전체데이터!$B238="Healthcare &amp; Bio",DI_전체데이터!$Z238,NA())</f>
        <v>#N/A</v>
      </c>
    </row>
    <row r="239" spans="1:12" x14ac:dyDescent="0.3">
      <c r="A239" s="79" t="e">
        <f>IF(DI_전체데이터!$B239="Technology",DI_전체데이터!$AN239,NA())</f>
        <v>#N/A</v>
      </c>
      <c r="B239" s="79" t="e">
        <f>IF(DI_전체데이터!$B239="Technology",DI_전체데이터!$Z239,NA())</f>
        <v>#N/A</v>
      </c>
      <c r="C239" s="79">
        <f>IF(DI_전체데이터!$B239="Consumer &amp; Retail",DI_전체데이터!$AN239,NA())</f>
        <v>-1.5349899232200606</v>
      </c>
      <c r="D239" s="79">
        <f>IF(DI_전체데이터!$B239="Consumer &amp; Retail",DI_전체데이터!$Z239,NA())</f>
        <v>3.8095238095238089</v>
      </c>
      <c r="E239" s="79" t="e">
        <f>IF(DI_전체데이터!$B239="Finance",DI_전체데이터!$AN239,NA())</f>
        <v>#N/A</v>
      </c>
      <c r="F239" s="79" t="e">
        <f>IF(DI_전체데이터!$B239="Finance",DI_전체데이터!$Z239,NA())</f>
        <v>#N/A</v>
      </c>
      <c r="G239" s="79" t="e">
        <f>IF(DI_전체데이터!$B239="Industrials",DI_전체데이터!$AN239,NA())</f>
        <v>#N/A</v>
      </c>
      <c r="H239" s="79" t="e">
        <f>IF(DI_전체데이터!$B239="Industrials",DI_전체데이터!$Z239,NA())</f>
        <v>#N/A</v>
      </c>
      <c r="I239" s="79" t="e">
        <f>IF(DI_전체데이터!$B239="Energy &amp; Materials",DI_전체데이터!$AN239,NA())</f>
        <v>#N/A</v>
      </c>
      <c r="J239" s="79" t="e">
        <f>IF(DI_전체데이터!$B239="Energy &amp; Materials",DI_전체데이터!$Z239,NA())</f>
        <v>#N/A</v>
      </c>
      <c r="K239" s="79" t="e">
        <f>IF(DI_전체데이터!$B239="Healthcare &amp; Bio",DI_전체데이터!$AN239,NA())</f>
        <v>#N/A</v>
      </c>
      <c r="L239" s="79" t="e">
        <f>IF(DI_전체데이터!$B239="Healthcare &amp; Bio",DI_전체데이터!$Z239,NA())</f>
        <v>#N/A</v>
      </c>
    </row>
    <row r="240" spans="1:12" x14ac:dyDescent="0.3">
      <c r="A240" s="79" t="e">
        <f>IF(DI_전체데이터!$B240="Technology",DI_전체데이터!$AN240,NA())</f>
        <v>#N/A</v>
      </c>
      <c r="B240" s="79" t="e">
        <f>IF(DI_전체데이터!$B240="Technology",DI_전체데이터!$Z240,NA())</f>
        <v>#N/A</v>
      </c>
      <c r="C240" s="79">
        <f>IF(DI_전체데이터!$B240="Consumer &amp; Retail",DI_전체데이터!$AN240,NA())</f>
        <v>0.46715338230317327</v>
      </c>
      <c r="D240" s="79">
        <f>IF(DI_전체데이터!$B240="Consumer &amp; Retail",DI_전체데이터!$Z240,NA())</f>
        <v>4.2222222222222223</v>
      </c>
      <c r="E240" s="79" t="e">
        <f>IF(DI_전체데이터!$B240="Finance",DI_전체데이터!$AN240,NA())</f>
        <v>#N/A</v>
      </c>
      <c r="F240" s="79" t="e">
        <f>IF(DI_전체데이터!$B240="Finance",DI_전체데이터!$Z240,NA())</f>
        <v>#N/A</v>
      </c>
      <c r="G240" s="79" t="e">
        <f>IF(DI_전체데이터!$B240="Industrials",DI_전체데이터!$AN240,NA())</f>
        <v>#N/A</v>
      </c>
      <c r="H240" s="79" t="e">
        <f>IF(DI_전체데이터!$B240="Industrials",DI_전체데이터!$Z240,NA())</f>
        <v>#N/A</v>
      </c>
      <c r="I240" s="79" t="e">
        <f>IF(DI_전체데이터!$B240="Energy &amp; Materials",DI_전체데이터!$AN240,NA())</f>
        <v>#N/A</v>
      </c>
      <c r="J240" s="79" t="e">
        <f>IF(DI_전체데이터!$B240="Energy &amp; Materials",DI_전체데이터!$Z240,NA())</f>
        <v>#N/A</v>
      </c>
      <c r="K240" s="79" t="e">
        <f>IF(DI_전체데이터!$B240="Healthcare &amp; Bio",DI_전체데이터!$AN240,NA())</f>
        <v>#N/A</v>
      </c>
      <c r="L240" s="79" t="e">
        <f>IF(DI_전체데이터!$B240="Healthcare &amp; Bio",DI_전체데이터!$Z240,NA())</f>
        <v>#N/A</v>
      </c>
    </row>
    <row r="241" spans="1:12" x14ac:dyDescent="0.3">
      <c r="A241" s="79" t="e">
        <f>IF(DI_전체데이터!$B241="Technology",DI_전체데이터!$AN241,NA())</f>
        <v>#N/A</v>
      </c>
      <c r="B241" s="79" t="e">
        <f>IF(DI_전체데이터!$B241="Technology",DI_전체데이터!$Z241,NA())</f>
        <v>#N/A</v>
      </c>
      <c r="C241" s="79">
        <f>IF(DI_전체데이터!$B241="Consumer &amp; Retail",DI_전체데이터!$AN241,NA())</f>
        <v>-0.61092378220933585</v>
      </c>
      <c r="D241" s="79">
        <f>IF(DI_전체데이터!$B241="Consumer &amp; Retail",DI_전체데이터!$Z241,NA())</f>
        <v>4</v>
      </c>
      <c r="E241" s="79" t="e">
        <f>IF(DI_전체데이터!$B241="Finance",DI_전체데이터!$AN241,NA())</f>
        <v>#N/A</v>
      </c>
      <c r="F241" s="79" t="e">
        <f>IF(DI_전체데이터!$B241="Finance",DI_전체데이터!$Z241,NA())</f>
        <v>#N/A</v>
      </c>
      <c r="G241" s="79" t="e">
        <f>IF(DI_전체데이터!$B241="Industrials",DI_전체데이터!$AN241,NA())</f>
        <v>#N/A</v>
      </c>
      <c r="H241" s="79" t="e">
        <f>IF(DI_전체데이터!$B241="Industrials",DI_전체데이터!$Z241,NA())</f>
        <v>#N/A</v>
      </c>
      <c r="I241" s="79" t="e">
        <f>IF(DI_전체데이터!$B241="Energy &amp; Materials",DI_전체데이터!$AN241,NA())</f>
        <v>#N/A</v>
      </c>
      <c r="J241" s="79" t="e">
        <f>IF(DI_전체데이터!$B241="Energy &amp; Materials",DI_전체데이터!$Z241,NA())</f>
        <v>#N/A</v>
      </c>
      <c r="K241" s="79" t="e">
        <f>IF(DI_전체데이터!$B241="Healthcare &amp; Bio",DI_전체데이터!$AN241,NA())</f>
        <v>#N/A</v>
      </c>
      <c r="L241" s="79" t="e">
        <f>IF(DI_전체데이터!$B241="Healthcare &amp; Bio",DI_전체데이터!$Z241,NA())</f>
        <v>#N/A</v>
      </c>
    </row>
    <row r="242" spans="1:12" x14ac:dyDescent="0.3">
      <c r="A242" s="79" t="e">
        <f>IF(DI_전체데이터!$B242="Technology",DI_전체데이터!$AN242,NA())</f>
        <v>#N/A</v>
      </c>
      <c r="B242" s="79" t="e">
        <f>IF(DI_전체데이터!$B242="Technology",DI_전체데이터!$Z242,NA())</f>
        <v>#N/A</v>
      </c>
      <c r="C242" s="79">
        <f>IF(DI_전체데이터!$B242="Consumer &amp; Retail",DI_전체데이터!$AN242,NA())</f>
        <v>0.28747385488442112</v>
      </c>
      <c r="D242" s="79">
        <f>IF(DI_전체데이터!$B242="Consumer &amp; Retail",DI_전체데이터!$Z242,NA())</f>
        <v>4.1851851851851851</v>
      </c>
      <c r="E242" s="79" t="e">
        <f>IF(DI_전체데이터!$B242="Finance",DI_전체데이터!$AN242,NA())</f>
        <v>#N/A</v>
      </c>
      <c r="F242" s="79" t="e">
        <f>IF(DI_전체데이터!$B242="Finance",DI_전체데이터!$Z242,NA())</f>
        <v>#N/A</v>
      </c>
      <c r="G242" s="79" t="e">
        <f>IF(DI_전체데이터!$B242="Industrials",DI_전체데이터!$AN242,NA())</f>
        <v>#N/A</v>
      </c>
      <c r="H242" s="79" t="e">
        <f>IF(DI_전체데이터!$B242="Industrials",DI_전체데이터!$Z242,NA())</f>
        <v>#N/A</v>
      </c>
      <c r="I242" s="79" t="e">
        <f>IF(DI_전체데이터!$B242="Energy &amp; Materials",DI_전체데이터!$AN242,NA())</f>
        <v>#N/A</v>
      </c>
      <c r="J242" s="79" t="e">
        <f>IF(DI_전체데이터!$B242="Energy &amp; Materials",DI_전체데이터!$Z242,NA())</f>
        <v>#N/A</v>
      </c>
      <c r="K242" s="79" t="e">
        <f>IF(DI_전체데이터!$B242="Healthcare &amp; Bio",DI_전체데이터!$AN242,NA())</f>
        <v>#N/A</v>
      </c>
      <c r="L242" s="79" t="e">
        <f>IF(DI_전체데이터!$B242="Healthcare &amp; Bio",DI_전체데이터!$Z242,NA())</f>
        <v>#N/A</v>
      </c>
    </row>
    <row r="243" spans="1:12" x14ac:dyDescent="0.3">
      <c r="A243" s="79" t="e">
        <f>IF(DI_전체데이터!$B243="Technology",DI_전체데이터!$AN243,NA())</f>
        <v>#N/A</v>
      </c>
      <c r="B243" s="79" t="e">
        <f>IF(DI_전체데이터!$B243="Technology",DI_전체데이터!$Z243,NA())</f>
        <v>#N/A</v>
      </c>
      <c r="C243" s="79" t="e">
        <f>IF(DI_전체데이터!$B243="Consumer &amp; Retail",DI_전체데이터!$AN243,NA())</f>
        <v>#N/A</v>
      </c>
      <c r="D243" s="79" t="e">
        <f>IF(DI_전체데이터!$B243="Consumer &amp; Retail",DI_전체데이터!$Z243,NA())</f>
        <v>#N/A</v>
      </c>
      <c r="E243" s="79">
        <f>IF(DI_전체데이터!$B243="Finance",DI_전체데이터!$AN243,NA())</f>
        <v>-2.8495575674888358</v>
      </c>
      <c r="F243" s="79">
        <f>IF(DI_전체데이터!$B243="Finance",DI_전체데이터!$Z243,NA())</f>
        <v>3.9333333333333331</v>
      </c>
      <c r="G243" s="79" t="e">
        <f>IF(DI_전체데이터!$B243="Industrials",DI_전체데이터!$AN243,NA())</f>
        <v>#N/A</v>
      </c>
      <c r="H243" s="79" t="e">
        <f>IF(DI_전체데이터!$B243="Industrials",DI_전체데이터!$Z243,NA())</f>
        <v>#N/A</v>
      </c>
      <c r="I243" s="79" t="e">
        <f>IF(DI_전체데이터!$B243="Energy &amp; Materials",DI_전체데이터!$AN243,NA())</f>
        <v>#N/A</v>
      </c>
      <c r="J243" s="79" t="e">
        <f>IF(DI_전체데이터!$B243="Energy &amp; Materials",DI_전체데이터!$Z243,NA())</f>
        <v>#N/A</v>
      </c>
      <c r="K243" s="79" t="e">
        <f>IF(DI_전체데이터!$B243="Healthcare &amp; Bio",DI_전체데이터!$AN243,NA())</f>
        <v>#N/A</v>
      </c>
      <c r="L243" s="79" t="e">
        <f>IF(DI_전체데이터!$B243="Healthcare &amp; Bio",DI_전체데이터!$Z243,NA())</f>
        <v>#N/A</v>
      </c>
    </row>
    <row r="244" spans="1:12" x14ac:dyDescent="0.3">
      <c r="A244" s="79" t="e">
        <f>IF(DI_전체데이터!$B244="Technology",DI_전체데이터!$AN244,NA())</f>
        <v>#N/A</v>
      </c>
      <c r="B244" s="79" t="e">
        <f>IF(DI_전체데이터!$B244="Technology",DI_전체데이터!$Z244,NA())</f>
        <v>#N/A</v>
      </c>
      <c r="C244" s="79" t="e">
        <f>IF(DI_전체데이터!$B244="Consumer &amp; Retail",DI_전체데이터!$AN244,NA())</f>
        <v>#N/A</v>
      </c>
      <c r="D244" s="79" t="e">
        <f>IF(DI_전체데이터!$B244="Consumer &amp; Retail",DI_전체데이터!$Z244,NA())</f>
        <v>#N/A</v>
      </c>
      <c r="E244" s="79">
        <f>IF(DI_전체데이터!$B244="Finance",DI_전체데이터!$AN244,NA())</f>
        <v>-0.25348520520609341</v>
      </c>
      <c r="F244" s="79">
        <f>IF(DI_전체데이터!$B244="Finance",DI_전체데이터!$Z244,NA())</f>
        <v>4.4000000000000004</v>
      </c>
      <c r="G244" s="79" t="e">
        <f>IF(DI_전체데이터!$B244="Industrials",DI_전체데이터!$AN244,NA())</f>
        <v>#N/A</v>
      </c>
      <c r="H244" s="79" t="e">
        <f>IF(DI_전체데이터!$B244="Industrials",DI_전체데이터!$Z244,NA())</f>
        <v>#N/A</v>
      </c>
      <c r="I244" s="79" t="e">
        <f>IF(DI_전체데이터!$B244="Energy &amp; Materials",DI_전체데이터!$AN244,NA())</f>
        <v>#N/A</v>
      </c>
      <c r="J244" s="79" t="e">
        <f>IF(DI_전체데이터!$B244="Energy &amp; Materials",DI_전체데이터!$Z244,NA())</f>
        <v>#N/A</v>
      </c>
      <c r="K244" s="79" t="e">
        <f>IF(DI_전체데이터!$B244="Healthcare &amp; Bio",DI_전체데이터!$AN244,NA())</f>
        <v>#N/A</v>
      </c>
      <c r="L244" s="79" t="e">
        <f>IF(DI_전체데이터!$B244="Healthcare &amp; Bio",DI_전체데이터!$Z244,NA())</f>
        <v>#N/A</v>
      </c>
    </row>
    <row r="245" spans="1:12" x14ac:dyDescent="0.3">
      <c r="A245" s="79" t="e">
        <f>IF(DI_전체데이터!$B245="Technology",DI_전체데이터!$AN245,NA())</f>
        <v>#N/A</v>
      </c>
      <c r="B245" s="79" t="e">
        <f>IF(DI_전체데이터!$B245="Technology",DI_전체데이터!$Z245,NA())</f>
        <v>#N/A</v>
      </c>
      <c r="C245" s="79" t="e">
        <f>IF(DI_전체데이터!$B245="Consumer &amp; Retail",DI_전체데이터!$AN245,NA())</f>
        <v>#N/A</v>
      </c>
      <c r="D245" s="79" t="e">
        <f>IF(DI_전체데이터!$B245="Consumer &amp; Retail",DI_전체데이터!$Z245,NA())</f>
        <v>#N/A</v>
      </c>
      <c r="E245" s="79">
        <f>IF(DI_전체데이터!$B245="Finance",DI_전체데이터!$AN245,NA())</f>
        <v>-1.036427663672312</v>
      </c>
      <c r="F245" s="79">
        <f>IF(DI_전체데이터!$B245="Finance",DI_전체데이터!$Z245,NA())</f>
        <v>4.2592592592592604</v>
      </c>
      <c r="G245" s="79" t="e">
        <f>IF(DI_전체데이터!$B245="Industrials",DI_전체데이터!$AN245,NA())</f>
        <v>#N/A</v>
      </c>
      <c r="H245" s="79" t="e">
        <f>IF(DI_전체데이터!$B245="Industrials",DI_전체데이터!$Z245,NA())</f>
        <v>#N/A</v>
      </c>
      <c r="I245" s="79" t="e">
        <f>IF(DI_전체데이터!$B245="Energy &amp; Materials",DI_전체데이터!$AN245,NA())</f>
        <v>#N/A</v>
      </c>
      <c r="J245" s="79" t="e">
        <f>IF(DI_전체데이터!$B245="Energy &amp; Materials",DI_전체데이터!$Z245,NA())</f>
        <v>#N/A</v>
      </c>
      <c r="K245" s="79" t="e">
        <f>IF(DI_전체데이터!$B245="Healthcare &amp; Bio",DI_전체데이터!$AN245,NA())</f>
        <v>#N/A</v>
      </c>
      <c r="L245" s="79" t="e">
        <f>IF(DI_전체데이터!$B245="Healthcare &amp; Bio",DI_전체데이터!$Z245,NA())</f>
        <v>#N/A</v>
      </c>
    </row>
    <row r="246" spans="1:12" x14ac:dyDescent="0.3">
      <c r="A246" s="79" t="e">
        <f>IF(DI_전체데이터!$B246="Technology",DI_전체데이터!$AN246,NA())</f>
        <v>#N/A</v>
      </c>
      <c r="B246" s="79" t="e">
        <f>IF(DI_전체데이터!$B246="Technology",DI_전체데이터!$Z246,NA())</f>
        <v>#N/A</v>
      </c>
      <c r="C246" s="79" t="e">
        <f>IF(DI_전체데이터!$B246="Consumer &amp; Retail",DI_전체데이터!$AN246,NA())</f>
        <v>#N/A</v>
      </c>
      <c r="D246" s="79" t="e">
        <f>IF(DI_전체데이터!$B246="Consumer &amp; Retail",DI_전체데이터!$Z246,NA())</f>
        <v>#N/A</v>
      </c>
      <c r="E246" s="79">
        <f>IF(DI_전체데이터!$B246="Finance",DI_전체데이터!$AN246,NA())</f>
        <v>-2.0395049130923431</v>
      </c>
      <c r="F246" s="79">
        <f>IF(DI_전체데이터!$B246="Finance",DI_전체데이터!$Z246,NA())</f>
        <v>4.0789473684210522</v>
      </c>
      <c r="G246" s="79" t="e">
        <f>IF(DI_전체데이터!$B246="Industrials",DI_전체데이터!$AN246,NA())</f>
        <v>#N/A</v>
      </c>
      <c r="H246" s="79" t="e">
        <f>IF(DI_전체데이터!$B246="Industrials",DI_전체데이터!$Z246,NA())</f>
        <v>#N/A</v>
      </c>
      <c r="I246" s="79" t="e">
        <f>IF(DI_전체데이터!$B246="Energy &amp; Materials",DI_전체데이터!$AN246,NA())</f>
        <v>#N/A</v>
      </c>
      <c r="J246" s="79" t="e">
        <f>IF(DI_전체데이터!$B246="Energy &amp; Materials",DI_전체데이터!$Z246,NA())</f>
        <v>#N/A</v>
      </c>
      <c r="K246" s="79" t="e">
        <f>IF(DI_전체데이터!$B246="Healthcare &amp; Bio",DI_전체데이터!$AN246,NA())</f>
        <v>#N/A</v>
      </c>
      <c r="L246" s="79" t="e">
        <f>IF(DI_전체데이터!$B246="Healthcare &amp; Bio",DI_전체데이터!$Z246,NA())</f>
        <v>#N/A</v>
      </c>
    </row>
    <row r="247" spans="1:12" x14ac:dyDescent="0.3">
      <c r="A247" s="79" t="e">
        <f>IF(DI_전체데이터!$B247="Technology",DI_전체데이터!$AN247,NA())</f>
        <v>#N/A</v>
      </c>
      <c r="B247" s="79" t="e">
        <f>IF(DI_전체데이터!$B247="Technology",DI_전체데이터!$Z247,NA())</f>
        <v>#N/A</v>
      </c>
      <c r="C247" s="79" t="e">
        <f>IF(DI_전체데이터!$B247="Consumer &amp; Retail",DI_전체데이터!$AN247,NA())</f>
        <v>#N/A</v>
      </c>
      <c r="D247" s="79" t="e">
        <f>IF(DI_전체데이터!$B247="Consumer &amp; Retail",DI_전체데이터!$Z247,NA())</f>
        <v>#N/A</v>
      </c>
      <c r="E247" s="79">
        <f>IF(DI_전체데이터!$B247="Finance",DI_전체데이터!$AN247,NA())</f>
        <v>-1.4448324088636331</v>
      </c>
      <c r="F247" s="79">
        <f>IF(DI_전체데이터!$B247="Finance",DI_전체데이터!$Z247,NA())</f>
        <v>3.976744186046512</v>
      </c>
      <c r="G247" s="79" t="e">
        <f>IF(DI_전체데이터!$B247="Industrials",DI_전체데이터!$AN247,NA())</f>
        <v>#N/A</v>
      </c>
      <c r="H247" s="79" t="e">
        <f>IF(DI_전체데이터!$B247="Industrials",DI_전체데이터!$Z247,NA())</f>
        <v>#N/A</v>
      </c>
      <c r="I247" s="79" t="e">
        <f>IF(DI_전체데이터!$B247="Energy &amp; Materials",DI_전체데이터!$AN247,NA())</f>
        <v>#N/A</v>
      </c>
      <c r="J247" s="79" t="e">
        <f>IF(DI_전체데이터!$B247="Energy &amp; Materials",DI_전체데이터!$Z247,NA())</f>
        <v>#N/A</v>
      </c>
      <c r="K247" s="79" t="e">
        <f>IF(DI_전체데이터!$B247="Healthcare &amp; Bio",DI_전체데이터!$AN247,NA())</f>
        <v>#N/A</v>
      </c>
      <c r="L247" s="79" t="e">
        <f>IF(DI_전체데이터!$B247="Healthcare &amp; Bio",DI_전체데이터!$Z247,NA())</f>
        <v>#N/A</v>
      </c>
    </row>
    <row r="248" spans="1:12" x14ac:dyDescent="0.3">
      <c r="A248" s="79" t="e">
        <f>IF(DI_전체데이터!$B248="Technology",DI_전체데이터!$AN248,NA())</f>
        <v>#N/A</v>
      </c>
      <c r="B248" s="79" t="e">
        <f>IF(DI_전체데이터!$B248="Technology",DI_전체데이터!$Z248,NA())</f>
        <v>#N/A</v>
      </c>
      <c r="C248" s="79" t="e">
        <f>IF(DI_전체데이터!$B248="Consumer &amp; Retail",DI_전체데이터!$AN248,NA())</f>
        <v>#N/A</v>
      </c>
      <c r="D248" s="79" t="e">
        <f>IF(DI_전체데이터!$B248="Consumer &amp; Retail",DI_전체데이터!$Z248,NA())</f>
        <v>#N/A</v>
      </c>
      <c r="E248" s="79">
        <f>IF(DI_전체데이터!$B248="Finance",DI_전체데이터!$AN248,NA())</f>
        <v>-0.92734290143185949</v>
      </c>
      <c r="F248" s="79">
        <f>IF(DI_전체데이터!$B248="Finance",DI_전체데이터!$Z248,NA())</f>
        <v>4.0697674418604652</v>
      </c>
      <c r="G248" s="79" t="e">
        <f>IF(DI_전체데이터!$B248="Industrials",DI_전체데이터!$AN248,NA())</f>
        <v>#N/A</v>
      </c>
      <c r="H248" s="79" t="e">
        <f>IF(DI_전체데이터!$B248="Industrials",DI_전체데이터!$Z248,NA())</f>
        <v>#N/A</v>
      </c>
      <c r="I248" s="79" t="e">
        <f>IF(DI_전체데이터!$B248="Energy &amp; Materials",DI_전체데이터!$AN248,NA())</f>
        <v>#N/A</v>
      </c>
      <c r="J248" s="79" t="e">
        <f>IF(DI_전체데이터!$B248="Energy &amp; Materials",DI_전체데이터!$Z248,NA())</f>
        <v>#N/A</v>
      </c>
      <c r="K248" s="79" t="e">
        <f>IF(DI_전체데이터!$B248="Healthcare &amp; Bio",DI_전체데이터!$AN248,NA())</f>
        <v>#N/A</v>
      </c>
      <c r="L248" s="79" t="e">
        <f>IF(DI_전체데이터!$B248="Healthcare &amp; Bio",DI_전체데이터!$Z248,NA())</f>
        <v>#N/A</v>
      </c>
    </row>
    <row r="249" spans="1:12" x14ac:dyDescent="0.3">
      <c r="A249" s="79" t="e">
        <f>IF(DI_전체데이터!$B249="Technology",DI_전체데이터!$AN249,NA())</f>
        <v>#N/A</v>
      </c>
      <c r="B249" s="79" t="e">
        <f>IF(DI_전체데이터!$B249="Technology",DI_전체데이터!$Z249,NA())</f>
        <v>#N/A</v>
      </c>
      <c r="C249" s="79" t="e">
        <f>IF(DI_전체데이터!$B249="Consumer &amp; Retail",DI_전체데이터!$AN249,NA())</f>
        <v>#N/A</v>
      </c>
      <c r="D249" s="79" t="e">
        <f>IF(DI_전체데이터!$B249="Consumer &amp; Retail",DI_전체데이터!$Z249,NA())</f>
        <v>#N/A</v>
      </c>
      <c r="E249" s="79">
        <f>IF(DI_전체데이터!$B249="Finance",DI_전체데이터!$AN249,NA())</f>
        <v>-0.38829133119042597</v>
      </c>
      <c r="F249" s="79">
        <f>IF(DI_전체데이터!$B249="Finance",DI_전체데이터!$Z249,NA())</f>
        <v>4.166666666666667</v>
      </c>
      <c r="G249" s="79" t="e">
        <f>IF(DI_전체데이터!$B249="Industrials",DI_전체데이터!$AN249,NA())</f>
        <v>#N/A</v>
      </c>
      <c r="H249" s="79" t="e">
        <f>IF(DI_전체데이터!$B249="Industrials",DI_전체데이터!$Z249,NA())</f>
        <v>#N/A</v>
      </c>
      <c r="I249" s="79" t="e">
        <f>IF(DI_전체데이터!$B249="Energy &amp; Materials",DI_전체데이터!$AN249,NA())</f>
        <v>#N/A</v>
      </c>
      <c r="J249" s="79" t="e">
        <f>IF(DI_전체데이터!$B249="Energy &amp; Materials",DI_전체데이터!$Z249,NA())</f>
        <v>#N/A</v>
      </c>
      <c r="K249" s="79" t="e">
        <f>IF(DI_전체데이터!$B249="Healthcare &amp; Bio",DI_전체데이터!$AN249,NA())</f>
        <v>#N/A</v>
      </c>
      <c r="L249" s="79" t="e">
        <f>IF(DI_전체데이터!$B249="Healthcare &amp; Bio",DI_전체데이터!$Z249,NA())</f>
        <v>#N/A</v>
      </c>
    </row>
    <row r="250" spans="1:12" x14ac:dyDescent="0.3">
      <c r="A250" s="79" t="e">
        <f>IF(DI_전체데이터!$B250="Technology",DI_전체데이터!$AN250,NA())</f>
        <v>#N/A</v>
      </c>
      <c r="B250" s="79" t="e">
        <f>IF(DI_전체데이터!$B250="Technology",DI_전체데이터!$Z250,NA())</f>
        <v>#N/A</v>
      </c>
      <c r="C250" s="79" t="e">
        <f>IF(DI_전체데이터!$B250="Consumer &amp; Retail",DI_전체데이터!$AN250,NA())</f>
        <v>#N/A</v>
      </c>
      <c r="D250" s="79" t="e">
        <f>IF(DI_전체데이터!$B250="Consumer &amp; Retail",DI_전체데이터!$Z250,NA())</f>
        <v>#N/A</v>
      </c>
      <c r="E250" s="79">
        <f>IF(DI_전체데이터!$B250="Finance",DI_전체데이터!$AN250,NA())</f>
        <v>-1.9335724992158678</v>
      </c>
      <c r="F250" s="79">
        <f>IF(DI_전체데이터!$B250="Finance",DI_전체데이터!$Z250,NA())</f>
        <v>3.8888888888888888</v>
      </c>
      <c r="G250" s="79" t="e">
        <f>IF(DI_전체데이터!$B250="Industrials",DI_전체데이터!$AN250,NA())</f>
        <v>#N/A</v>
      </c>
      <c r="H250" s="79" t="e">
        <f>IF(DI_전체데이터!$B250="Industrials",DI_전체데이터!$Z250,NA())</f>
        <v>#N/A</v>
      </c>
      <c r="I250" s="79" t="e">
        <f>IF(DI_전체데이터!$B250="Energy &amp; Materials",DI_전체데이터!$AN250,NA())</f>
        <v>#N/A</v>
      </c>
      <c r="J250" s="79" t="e">
        <f>IF(DI_전체데이터!$B250="Energy &amp; Materials",DI_전체데이터!$Z250,NA())</f>
        <v>#N/A</v>
      </c>
      <c r="K250" s="79" t="e">
        <f>IF(DI_전체데이터!$B250="Healthcare &amp; Bio",DI_전체데이터!$AN250,NA())</f>
        <v>#N/A</v>
      </c>
      <c r="L250" s="79" t="e">
        <f>IF(DI_전체데이터!$B250="Healthcare &amp; Bio",DI_전체데이터!$Z250,NA())</f>
        <v>#N/A</v>
      </c>
    </row>
    <row r="251" spans="1:12" x14ac:dyDescent="0.3">
      <c r="A251" s="79" t="e">
        <f>IF(DI_전체데이터!$B251="Technology",DI_전체데이터!$AN251,NA())</f>
        <v>#N/A</v>
      </c>
      <c r="B251" s="79" t="e">
        <f>IF(DI_전체데이터!$B251="Technology",DI_전체데이터!$Z251,NA())</f>
        <v>#N/A</v>
      </c>
      <c r="C251" s="79" t="e">
        <f>IF(DI_전체데이터!$B251="Consumer &amp; Retail",DI_전체데이터!$AN251,NA())</f>
        <v>#N/A</v>
      </c>
      <c r="D251" s="79" t="e">
        <f>IF(DI_전체데이터!$B251="Consumer &amp; Retail",DI_전체데이터!$Z251,NA())</f>
        <v>#N/A</v>
      </c>
      <c r="E251" s="79">
        <f>IF(DI_전체데이터!$B251="Finance",DI_전체데이터!$AN251,NA())</f>
        <v>-1.7250956942930731</v>
      </c>
      <c r="F251" s="79">
        <f>IF(DI_전체데이터!$B251="Finance",DI_전체데이터!$Z251,NA())</f>
        <v>4.0476190476190483</v>
      </c>
      <c r="G251" s="79" t="e">
        <f>IF(DI_전체데이터!$B251="Industrials",DI_전체데이터!$AN251,NA())</f>
        <v>#N/A</v>
      </c>
      <c r="H251" s="79" t="e">
        <f>IF(DI_전체데이터!$B251="Industrials",DI_전체데이터!$Z251,NA())</f>
        <v>#N/A</v>
      </c>
      <c r="I251" s="79" t="e">
        <f>IF(DI_전체데이터!$B251="Energy &amp; Materials",DI_전체데이터!$AN251,NA())</f>
        <v>#N/A</v>
      </c>
      <c r="J251" s="79" t="e">
        <f>IF(DI_전체데이터!$B251="Energy &amp; Materials",DI_전체데이터!$Z251,NA())</f>
        <v>#N/A</v>
      </c>
      <c r="K251" s="79" t="e">
        <f>IF(DI_전체데이터!$B251="Healthcare &amp; Bio",DI_전체데이터!$AN251,NA())</f>
        <v>#N/A</v>
      </c>
      <c r="L251" s="79" t="e">
        <f>IF(DI_전체데이터!$B251="Healthcare &amp; Bio",DI_전체데이터!$Z251,NA())</f>
        <v>#N/A</v>
      </c>
    </row>
    <row r="252" spans="1:12" x14ac:dyDescent="0.3">
      <c r="A252" s="79" t="e">
        <f>IF(DI_전체데이터!$B252="Technology",DI_전체데이터!$AN252,NA())</f>
        <v>#N/A</v>
      </c>
      <c r="B252" s="79" t="e">
        <f>IF(DI_전체데이터!$B252="Technology",DI_전체데이터!$Z252,NA())</f>
        <v>#N/A</v>
      </c>
      <c r="C252" s="79" t="e">
        <f>IF(DI_전체데이터!$B252="Consumer &amp; Retail",DI_전체데이터!$AN252,NA())</f>
        <v>#N/A</v>
      </c>
      <c r="D252" s="79" t="e">
        <f>IF(DI_전체데이터!$B252="Consumer &amp; Retail",DI_전체데이터!$Z252,NA())</f>
        <v>#N/A</v>
      </c>
      <c r="E252" s="79">
        <f>IF(DI_전체데이터!$B252="Finance",DI_전체데이터!$AN252,NA())</f>
        <v>-2.1694530439925583</v>
      </c>
      <c r="F252" s="79">
        <f>IF(DI_전체데이터!$B252="Finance",DI_전체데이터!$Z252,NA())</f>
        <v>3.967741935483871</v>
      </c>
      <c r="G252" s="79" t="e">
        <f>IF(DI_전체데이터!$B252="Industrials",DI_전체데이터!$AN252,NA())</f>
        <v>#N/A</v>
      </c>
      <c r="H252" s="79" t="e">
        <f>IF(DI_전체데이터!$B252="Industrials",DI_전체데이터!$Z252,NA())</f>
        <v>#N/A</v>
      </c>
      <c r="I252" s="79" t="e">
        <f>IF(DI_전체데이터!$B252="Energy &amp; Materials",DI_전체데이터!$AN252,NA())</f>
        <v>#N/A</v>
      </c>
      <c r="J252" s="79" t="e">
        <f>IF(DI_전체데이터!$B252="Energy &amp; Materials",DI_전체데이터!$Z252,NA())</f>
        <v>#N/A</v>
      </c>
      <c r="K252" s="79" t="e">
        <f>IF(DI_전체데이터!$B252="Healthcare &amp; Bio",DI_전체데이터!$AN252,NA())</f>
        <v>#N/A</v>
      </c>
      <c r="L252" s="79" t="e">
        <f>IF(DI_전체데이터!$B252="Healthcare &amp; Bio",DI_전체데이터!$Z252,NA())</f>
        <v>#N/A</v>
      </c>
    </row>
    <row r="253" spans="1:12" x14ac:dyDescent="0.3">
      <c r="A253" s="79" t="e">
        <f>IF(DI_전체데이터!$B253="Technology",DI_전체데이터!$AN253,NA())</f>
        <v>#N/A</v>
      </c>
      <c r="B253" s="79" t="e">
        <f>IF(DI_전체데이터!$B253="Technology",DI_전체데이터!$Z253,NA())</f>
        <v>#N/A</v>
      </c>
      <c r="C253" s="79" t="e">
        <f>IF(DI_전체데이터!$B253="Consumer &amp; Retail",DI_전체데이터!$AN253,NA())</f>
        <v>#N/A</v>
      </c>
      <c r="D253" s="79" t="e">
        <f>IF(DI_전체데이터!$B253="Consumer &amp; Retail",DI_전체데이터!$Z253,NA())</f>
        <v>#N/A</v>
      </c>
      <c r="E253" s="79">
        <f>IF(DI_전체데이터!$B253="Finance",DI_전체데이터!$AN253,NA())</f>
        <v>0.37006474651024468</v>
      </c>
      <c r="F253" s="79">
        <f>IF(DI_전체데이터!$B253="Finance",DI_전체데이터!$Z253,NA())</f>
        <v>4.4242424242424239</v>
      </c>
      <c r="G253" s="79" t="e">
        <f>IF(DI_전체데이터!$B253="Industrials",DI_전체데이터!$AN253,NA())</f>
        <v>#N/A</v>
      </c>
      <c r="H253" s="79" t="e">
        <f>IF(DI_전체데이터!$B253="Industrials",DI_전체데이터!$Z253,NA())</f>
        <v>#N/A</v>
      </c>
      <c r="I253" s="79" t="e">
        <f>IF(DI_전체데이터!$B253="Energy &amp; Materials",DI_전체데이터!$AN253,NA())</f>
        <v>#N/A</v>
      </c>
      <c r="J253" s="79" t="e">
        <f>IF(DI_전체데이터!$B253="Energy &amp; Materials",DI_전체데이터!$Z253,NA())</f>
        <v>#N/A</v>
      </c>
      <c r="K253" s="79" t="e">
        <f>IF(DI_전체데이터!$B253="Healthcare &amp; Bio",DI_전체데이터!$AN253,NA())</f>
        <v>#N/A</v>
      </c>
      <c r="L253" s="79" t="e">
        <f>IF(DI_전체데이터!$B253="Healthcare &amp; Bio",DI_전체데이터!$Z253,NA())</f>
        <v>#N/A</v>
      </c>
    </row>
    <row r="254" spans="1:12" x14ac:dyDescent="0.3">
      <c r="A254" s="79" t="e">
        <f>IF(DI_전체데이터!$B254="Technology",DI_전체데이터!$AN254,NA())</f>
        <v>#N/A</v>
      </c>
      <c r="B254" s="79" t="e">
        <f>IF(DI_전체데이터!$B254="Technology",DI_전체데이터!$Z254,NA())</f>
        <v>#N/A</v>
      </c>
      <c r="C254" s="79" t="e">
        <f>IF(DI_전체데이터!$B254="Consumer &amp; Retail",DI_전체데이터!$AN254,NA())</f>
        <v>#N/A</v>
      </c>
      <c r="D254" s="79" t="e">
        <f>IF(DI_전체데이터!$B254="Consumer &amp; Retail",DI_전체데이터!$Z254,NA())</f>
        <v>#N/A</v>
      </c>
      <c r="E254" s="79">
        <f>IF(DI_전체데이터!$B254="Finance",DI_전체데이터!$AN254,NA())</f>
        <v>-2.2487457910990409</v>
      </c>
      <c r="F254" s="79">
        <f>IF(DI_전체데이터!$B254="Finance",DI_전체데이터!$Z254,NA())</f>
        <v>3.9534883720930232</v>
      </c>
      <c r="G254" s="79" t="e">
        <f>IF(DI_전체데이터!$B254="Industrials",DI_전체데이터!$AN254,NA())</f>
        <v>#N/A</v>
      </c>
      <c r="H254" s="79" t="e">
        <f>IF(DI_전체데이터!$B254="Industrials",DI_전체데이터!$Z254,NA())</f>
        <v>#N/A</v>
      </c>
      <c r="I254" s="79" t="e">
        <f>IF(DI_전체데이터!$B254="Energy &amp; Materials",DI_전체데이터!$AN254,NA())</f>
        <v>#N/A</v>
      </c>
      <c r="J254" s="79" t="e">
        <f>IF(DI_전체데이터!$B254="Energy &amp; Materials",DI_전체데이터!$Z254,NA())</f>
        <v>#N/A</v>
      </c>
      <c r="K254" s="79" t="e">
        <f>IF(DI_전체데이터!$B254="Healthcare &amp; Bio",DI_전체데이터!$AN254,NA())</f>
        <v>#N/A</v>
      </c>
      <c r="L254" s="79" t="e">
        <f>IF(DI_전체데이터!$B254="Healthcare &amp; Bio",DI_전체데이터!$Z254,NA())</f>
        <v>#N/A</v>
      </c>
    </row>
    <row r="255" spans="1:12" x14ac:dyDescent="0.3">
      <c r="A255" s="79" t="e">
        <f>IF(DI_전체데이터!$B255="Technology",DI_전체데이터!$AN255,NA())</f>
        <v>#N/A</v>
      </c>
      <c r="B255" s="79" t="e">
        <f>IF(DI_전체데이터!$B255="Technology",DI_전체데이터!$Z255,NA())</f>
        <v>#N/A</v>
      </c>
      <c r="C255" s="79" t="e">
        <f>IF(DI_전체데이터!$B255="Consumer &amp; Retail",DI_전체데이터!$AN255,NA())</f>
        <v>#N/A</v>
      </c>
      <c r="D255" s="79" t="e">
        <f>IF(DI_전체데이터!$B255="Consumer &amp; Retail",DI_전체데이터!$Z255,NA())</f>
        <v>#N/A</v>
      </c>
      <c r="E255" s="79">
        <f>IF(DI_전체데이터!$B255="Finance",DI_전체데이터!$AN255,NA())</f>
        <v>-1.1710539103788717</v>
      </c>
      <c r="F255" s="79">
        <f>IF(DI_전체데이터!$B255="Finance",DI_전체데이터!$Z255,NA())</f>
        <v>2.545454545454545</v>
      </c>
      <c r="G255" s="79" t="e">
        <f>IF(DI_전체데이터!$B255="Industrials",DI_전체데이터!$AN255,NA())</f>
        <v>#N/A</v>
      </c>
      <c r="H255" s="79" t="e">
        <f>IF(DI_전체데이터!$B255="Industrials",DI_전체데이터!$Z255,NA())</f>
        <v>#N/A</v>
      </c>
      <c r="I255" s="79" t="e">
        <f>IF(DI_전체데이터!$B255="Energy &amp; Materials",DI_전체데이터!$AN255,NA())</f>
        <v>#N/A</v>
      </c>
      <c r="J255" s="79" t="e">
        <f>IF(DI_전체데이터!$B255="Energy &amp; Materials",DI_전체데이터!$Z255,NA())</f>
        <v>#N/A</v>
      </c>
      <c r="K255" s="79" t="e">
        <f>IF(DI_전체데이터!$B255="Healthcare &amp; Bio",DI_전체데이터!$AN255,NA())</f>
        <v>#N/A</v>
      </c>
      <c r="L255" s="79" t="e">
        <f>IF(DI_전체데이터!$B255="Healthcare &amp; Bio",DI_전체데이터!$Z255,NA())</f>
        <v>#N/A</v>
      </c>
    </row>
    <row r="256" spans="1:12" x14ac:dyDescent="0.3">
      <c r="A256" s="79" t="e">
        <f>IF(DI_전체데이터!$B256="Technology",DI_전체데이터!$AN256,NA())</f>
        <v>#N/A</v>
      </c>
      <c r="B256" s="79" t="e">
        <f>IF(DI_전체데이터!$B256="Technology",DI_전체데이터!$Z256,NA())</f>
        <v>#N/A</v>
      </c>
      <c r="C256" s="79" t="e">
        <f>IF(DI_전체데이터!$B256="Consumer &amp; Retail",DI_전체데이터!$AN256,NA())</f>
        <v>#N/A</v>
      </c>
      <c r="D256" s="79" t="e">
        <f>IF(DI_전체데이터!$B256="Consumer &amp; Retail",DI_전체데이터!$Z256,NA())</f>
        <v>#N/A</v>
      </c>
      <c r="E256" s="79">
        <f>IF(DI_전체데이터!$B256="Finance",DI_전체데이터!$AN256,NA())</f>
        <v>1.3428724086406041</v>
      </c>
      <c r="F256" s="79">
        <f>IF(DI_전체데이터!$B256="Finance",DI_전체데이터!$Z256,NA())</f>
        <v>3.3157894736842111</v>
      </c>
      <c r="G256" s="79" t="e">
        <f>IF(DI_전체데이터!$B256="Industrials",DI_전체데이터!$AN256,NA())</f>
        <v>#N/A</v>
      </c>
      <c r="H256" s="79" t="e">
        <f>IF(DI_전체데이터!$B256="Industrials",DI_전체데이터!$Z256,NA())</f>
        <v>#N/A</v>
      </c>
      <c r="I256" s="79" t="e">
        <f>IF(DI_전체데이터!$B256="Energy &amp; Materials",DI_전체데이터!$AN256,NA())</f>
        <v>#N/A</v>
      </c>
      <c r="J256" s="79" t="e">
        <f>IF(DI_전체데이터!$B256="Energy &amp; Materials",DI_전체데이터!$Z256,NA())</f>
        <v>#N/A</v>
      </c>
      <c r="K256" s="79" t="e">
        <f>IF(DI_전체데이터!$B256="Healthcare &amp; Bio",DI_전체데이터!$AN256,NA())</f>
        <v>#N/A</v>
      </c>
      <c r="L256" s="79" t="e">
        <f>IF(DI_전체데이터!$B256="Healthcare &amp; Bio",DI_전체데이터!$Z256,NA())</f>
        <v>#N/A</v>
      </c>
    </row>
    <row r="257" spans="1:12" x14ac:dyDescent="0.3">
      <c r="A257" s="79" t="e">
        <f>IF(DI_전체데이터!$B257="Technology",DI_전체데이터!$AN257,NA())</f>
        <v>#N/A</v>
      </c>
      <c r="B257" s="79" t="e">
        <f>IF(DI_전체데이터!$B257="Technology",DI_전체데이터!$Z257,NA())</f>
        <v>#N/A</v>
      </c>
      <c r="C257" s="79" t="e">
        <f>IF(DI_전체데이터!$B257="Consumer &amp; Retail",DI_전체데이터!$AN257,NA())</f>
        <v>#N/A</v>
      </c>
      <c r="D257" s="79" t="e">
        <f>IF(DI_전체데이터!$B257="Consumer &amp; Retail",DI_전체데이터!$Z257,NA())</f>
        <v>#N/A</v>
      </c>
      <c r="E257" s="79">
        <f>IF(DI_전체데이터!$B257="Finance",DI_전체데이터!$AN257,NA())</f>
        <v>-0.18974583458388367</v>
      </c>
      <c r="F257" s="79">
        <f>IF(DI_전체데이터!$B257="Finance",DI_전체데이터!$Z257,NA())</f>
        <v>2.8461538461538458</v>
      </c>
      <c r="G257" s="79" t="e">
        <f>IF(DI_전체데이터!$B257="Industrials",DI_전체데이터!$AN257,NA())</f>
        <v>#N/A</v>
      </c>
      <c r="H257" s="79" t="e">
        <f>IF(DI_전체데이터!$B257="Industrials",DI_전체데이터!$Z257,NA())</f>
        <v>#N/A</v>
      </c>
      <c r="I257" s="79" t="e">
        <f>IF(DI_전체데이터!$B257="Energy &amp; Materials",DI_전체데이터!$AN257,NA())</f>
        <v>#N/A</v>
      </c>
      <c r="J257" s="79" t="e">
        <f>IF(DI_전체데이터!$B257="Energy &amp; Materials",DI_전체데이터!$Z257,NA())</f>
        <v>#N/A</v>
      </c>
      <c r="K257" s="79" t="e">
        <f>IF(DI_전체데이터!$B257="Healthcare &amp; Bio",DI_전체데이터!$AN257,NA())</f>
        <v>#N/A</v>
      </c>
      <c r="L257" s="79" t="e">
        <f>IF(DI_전체데이터!$B257="Healthcare &amp; Bio",DI_전체데이터!$Z257,NA())</f>
        <v>#N/A</v>
      </c>
    </row>
    <row r="258" spans="1:12" x14ac:dyDescent="0.3">
      <c r="A258" s="79" t="e">
        <f>IF(DI_전체데이터!$B258="Technology",DI_전체데이터!$AN258,NA())</f>
        <v>#N/A</v>
      </c>
      <c r="B258" s="79" t="e">
        <f>IF(DI_전체데이터!$B258="Technology",DI_전체데이터!$Z258,NA())</f>
        <v>#N/A</v>
      </c>
      <c r="C258" s="79" t="e">
        <f>IF(DI_전체데이터!$B258="Consumer &amp; Retail",DI_전체데이터!$AN258,NA())</f>
        <v>#N/A</v>
      </c>
      <c r="D258" s="79" t="e">
        <f>IF(DI_전체데이터!$B258="Consumer &amp; Retail",DI_전체데이터!$Z258,NA())</f>
        <v>#N/A</v>
      </c>
      <c r="E258" s="79">
        <f>IF(DI_전체데이터!$B258="Finance",DI_전체데이터!$AN258,NA())</f>
        <v>-0.29957246515977509</v>
      </c>
      <c r="F258" s="79">
        <f>IF(DI_전체데이터!$B258="Finance",DI_전체데이터!$Z258,NA())</f>
        <v>2.8125</v>
      </c>
      <c r="G258" s="79" t="e">
        <f>IF(DI_전체데이터!$B258="Industrials",DI_전체데이터!$AN258,NA())</f>
        <v>#N/A</v>
      </c>
      <c r="H258" s="79" t="e">
        <f>IF(DI_전체데이터!$B258="Industrials",DI_전체데이터!$Z258,NA())</f>
        <v>#N/A</v>
      </c>
      <c r="I258" s="79" t="e">
        <f>IF(DI_전체데이터!$B258="Energy &amp; Materials",DI_전체데이터!$AN258,NA())</f>
        <v>#N/A</v>
      </c>
      <c r="J258" s="79" t="e">
        <f>IF(DI_전체데이터!$B258="Energy &amp; Materials",DI_전체데이터!$Z258,NA())</f>
        <v>#N/A</v>
      </c>
      <c r="K258" s="79" t="e">
        <f>IF(DI_전체데이터!$B258="Healthcare &amp; Bio",DI_전체데이터!$AN258,NA())</f>
        <v>#N/A</v>
      </c>
      <c r="L258" s="79" t="e">
        <f>IF(DI_전체데이터!$B258="Healthcare &amp; Bio",DI_전체데이터!$Z258,NA())</f>
        <v>#N/A</v>
      </c>
    </row>
    <row r="259" spans="1:12" x14ac:dyDescent="0.3">
      <c r="A259" s="79" t="e">
        <f>IF(DI_전체데이터!$B259="Technology",DI_전체데이터!$AN259,NA())</f>
        <v>#N/A</v>
      </c>
      <c r="B259" s="79" t="e">
        <f>IF(DI_전체데이터!$B259="Technology",DI_전체데이터!$Z259,NA())</f>
        <v>#N/A</v>
      </c>
      <c r="C259" s="79" t="e">
        <f>IF(DI_전체데이터!$B259="Consumer &amp; Retail",DI_전체데이터!$AN259,NA())</f>
        <v>#N/A</v>
      </c>
      <c r="D259" s="79" t="e">
        <f>IF(DI_전체데이터!$B259="Consumer &amp; Retail",DI_전체데이터!$Z259,NA())</f>
        <v>#N/A</v>
      </c>
      <c r="E259" s="79">
        <f>IF(DI_전체데이터!$B259="Finance",DI_전체데이터!$AN259,NA())</f>
        <v>1.0736464422679868</v>
      </c>
      <c r="F259" s="79">
        <f>IF(DI_전체데이터!$B259="Finance",DI_전체데이터!$Z259,NA())</f>
        <v>3.416666666666667</v>
      </c>
      <c r="G259" s="79" t="e">
        <f>IF(DI_전체데이터!$B259="Industrials",DI_전체데이터!$AN259,NA())</f>
        <v>#N/A</v>
      </c>
      <c r="H259" s="79" t="e">
        <f>IF(DI_전체데이터!$B259="Industrials",DI_전체데이터!$Z259,NA())</f>
        <v>#N/A</v>
      </c>
      <c r="I259" s="79" t="e">
        <f>IF(DI_전체데이터!$B259="Energy &amp; Materials",DI_전체데이터!$AN259,NA())</f>
        <v>#N/A</v>
      </c>
      <c r="J259" s="79" t="e">
        <f>IF(DI_전체데이터!$B259="Energy &amp; Materials",DI_전체데이터!$Z259,NA())</f>
        <v>#N/A</v>
      </c>
      <c r="K259" s="79" t="e">
        <f>IF(DI_전체데이터!$B259="Healthcare &amp; Bio",DI_전체데이터!$AN259,NA())</f>
        <v>#N/A</v>
      </c>
      <c r="L259" s="79" t="e">
        <f>IF(DI_전체데이터!$B259="Healthcare &amp; Bio",DI_전체데이터!$Z259,NA())</f>
        <v>#N/A</v>
      </c>
    </row>
    <row r="260" spans="1:12" x14ac:dyDescent="0.3">
      <c r="A260" s="79" t="e">
        <f>IF(DI_전체데이터!$B260="Technology",DI_전체데이터!$AN260,NA())</f>
        <v>#N/A</v>
      </c>
      <c r="B260" s="79" t="e">
        <f>IF(DI_전체데이터!$B260="Technology",DI_전체데이터!$Z260,NA())</f>
        <v>#N/A</v>
      </c>
      <c r="C260" s="79" t="e">
        <f>IF(DI_전체데이터!$B260="Consumer &amp; Retail",DI_전체데이터!$AN260,NA())</f>
        <v>#N/A</v>
      </c>
      <c r="D260" s="79" t="e">
        <f>IF(DI_전체데이터!$B260="Consumer &amp; Retail",DI_전체데이터!$Z260,NA())</f>
        <v>#N/A</v>
      </c>
      <c r="E260" s="79">
        <f>IF(DI_전체데이터!$B260="Finance",DI_전체데이터!$AN260,NA())</f>
        <v>-0.93879581704646409</v>
      </c>
      <c r="F260" s="79">
        <f>IF(DI_전체데이터!$B260="Finance",DI_전체데이터!$Z260,NA())</f>
        <v>2.8</v>
      </c>
      <c r="G260" s="79" t="e">
        <f>IF(DI_전체데이터!$B260="Industrials",DI_전체데이터!$AN260,NA())</f>
        <v>#N/A</v>
      </c>
      <c r="H260" s="79" t="e">
        <f>IF(DI_전체데이터!$B260="Industrials",DI_전체데이터!$Z260,NA())</f>
        <v>#N/A</v>
      </c>
      <c r="I260" s="79" t="e">
        <f>IF(DI_전체데이터!$B260="Energy &amp; Materials",DI_전체데이터!$AN260,NA())</f>
        <v>#N/A</v>
      </c>
      <c r="J260" s="79" t="e">
        <f>IF(DI_전체데이터!$B260="Energy &amp; Materials",DI_전체데이터!$Z260,NA())</f>
        <v>#N/A</v>
      </c>
      <c r="K260" s="79" t="e">
        <f>IF(DI_전체데이터!$B260="Healthcare &amp; Bio",DI_전체데이터!$AN260,NA())</f>
        <v>#N/A</v>
      </c>
      <c r="L260" s="79" t="e">
        <f>IF(DI_전체데이터!$B260="Healthcare &amp; Bio",DI_전체데이터!$Z260,NA())</f>
        <v>#N/A</v>
      </c>
    </row>
    <row r="261" spans="1:12" x14ac:dyDescent="0.3">
      <c r="A261" s="79" t="e">
        <f>IF(DI_전체데이터!$B261="Technology",DI_전체데이터!$AN261,NA())</f>
        <v>#N/A</v>
      </c>
      <c r="B261" s="79" t="e">
        <f>IF(DI_전체데이터!$B261="Technology",DI_전체데이터!$Z261,NA())</f>
        <v>#N/A</v>
      </c>
      <c r="C261" s="79" t="e">
        <f>IF(DI_전체데이터!$B261="Consumer &amp; Retail",DI_전체데이터!$AN261,NA())</f>
        <v>#N/A</v>
      </c>
      <c r="D261" s="79" t="e">
        <f>IF(DI_전체데이터!$B261="Consumer &amp; Retail",DI_전체데이터!$Z261,NA())</f>
        <v>#N/A</v>
      </c>
      <c r="E261" s="79">
        <f>IF(DI_전체데이터!$B261="Finance",DI_전체데이터!$AN261,NA())</f>
        <v>-2.5454025271852361</v>
      </c>
      <c r="F261" s="79">
        <f>IF(DI_전체데이터!$B261="Finance",DI_전체데이터!$Z261,NA())</f>
        <v>2.307692307692307</v>
      </c>
      <c r="G261" s="79" t="e">
        <f>IF(DI_전체데이터!$B261="Industrials",DI_전체데이터!$AN261,NA())</f>
        <v>#N/A</v>
      </c>
      <c r="H261" s="79" t="e">
        <f>IF(DI_전체데이터!$B261="Industrials",DI_전체데이터!$Z261,NA())</f>
        <v>#N/A</v>
      </c>
      <c r="I261" s="79" t="e">
        <f>IF(DI_전체데이터!$B261="Energy &amp; Materials",DI_전체데이터!$AN261,NA())</f>
        <v>#N/A</v>
      </c>
      <c r="J261" s="79" t="e">
        <f>IF(DI_전체데이터!$B261="Energy &amp; Materials",DI_전체데이터!$Z261,NA())</f>
        <v>#N/A</v>
      </c>
      <c r="K261" s="79" t="e">
        <f>IF(DI_전체데이터!$B261="Healthcare &amp; Bio",DI_전체데이터!$AN261,NA())</f>
        <v>#N/A</v>
      </c>
      <c r="L261" s="79" t="e">
        <f>IF(DI_전체데이터!$B261="Healthcare &amp; Bio",DI_전체데이터!$Z261,NA())</f>
        <v>#N/A</v>
      </c>
    </row>
    <row r="262" spans="1:12" x14ac:dyDescent="0.3">
      <c r="A262" s="79" t="e">
        <f>IF(DI_전체데이터!$B262="Technology",DI_전체데이터!$AN262,NA())</f>
        <v>#N/A</v>
      </c>
      <c r="B262" s="79" t="e">
        <f>IF(DI_전체데이터!$B262="Technology",DI_전체데이터!$Z262,NA())</f>
        <v>#N/A</v>
      </c>
      <c r="C262" s="79" t="e">
        <f>IF(DI_전체데이터!$B262="Consumer &amp; Retail",DI_전체데이터!$AN262,NA())</f>
        <v>#N/A</v>
      </c>
      <c r="D262" s="79" t="e">
        <f>IF(DI_전체데이터!$B262="Consumer &amp; Retail",DI_전체데이터!$Z262,NA())</f>
        <v>#N/A</v>
      </c>
      <c r="E262" s="79">
        <f>IF(DI_전체데이터!$B262="Finance",DI_전체데이터!$AN262,NA())</f>
        <v>-0.51921326105040277</v>
      </c>
      <c r="F262" s="79">
        <f>IF(DI_전체데이터!$B262="Finance",DI_전체데이터!$Z262,NA())</f>
        <v>2.9285714285714279</v>
      </c>
      <c r="G262" s="79" t="e">
        <f>IF(DI_전체데이터!$B262="Industrials",DI_전체데이터!$AN262,NA())</f>
        <v>#N/A</v>
      </c>
      <c r="H262" s="79" t="e">
        <f>IF(DI_전체데이터!$B262="Industrials",DI_전체데이터!$Z262,NA())</f>
        <v>#N/A</v>
      </c>
      <c r="I262" s="79" t="e">
        <f>IF(DI_전체데이터!$B262="Energy &amp; Materials",DI_전체데이터!$AN262,NA())</f>
        <v>#N/A</v>
      </c>
      <c r="J262" s="79" t="e">
        <f>IF(DI_전체데이터!$B262="Energy &amp; Materials",DI_전체데이터!$Z262,NA())</f>
        <v>#N/A</v>
      </c>
      <c r="K262" s="79" t="e">
        <f>IF(DI_전체데이터!$B262="Healthcare &amp; Bio",DI_전체데이터!$AN262,NA())</f>
        <v>#N/A</v>
      </c>
      <c r="L262" s="79" t="e">
        <f>IF(DI_전체데이터!$B262="Healthcare &amp; Bio",DI_전체데이터!$Z262,NA())</f>
        <v>#N/A</v>
      </c>
    </row>
    <row r="263" spans="1:12" x14ac:dyDescent="0.3">
      <c r="A263" s="79" t="e">
        <f>IF(DI_전체데이터!$B263="Technology",DI_전체데이터!$AN263,NA())</f>
        <v>#N/A</v>
      </c>
      <c r="B263" s="79" t="e">
        <f>IF(DI_전체데이터!$B263="Technology",DI_전체데이터!$Z263,NA())</f>
        <v>#N/A</v>
      </c>
      <c r="C263" s="79" t="e">
        <f>IF(DI_전체데이터!$B263="Consumer &amp; Retail",DI_전체데이터!$AN263,NA())</f>
        <v>#N/A</v>
      </c>
      <c r="D263" s="79" t="e">
        <f>IF(DI_전체데이터!$B263="Consumer &amp; Retail",DI_전체데이터!$Z263,NA())</f>
        <v>#N/A</v>
      </c>
      <c r="E263" s="79">
        <f>IF(DI_전체데이터!$B263="Finance",DI_전체데이터!$AN263,NA())</f>
        <v>0.29200681791477445</v>
      </c>
      <c r="F263" s="79">
        <f>IF(DI_전체데이터!$B263="Finance",DI_전체데이터!$Z263,NA())</f>
        <v>3.0666666666666669</v>
      </c>
      <c r="G263" s="79" t="e">
        <f>IF(DI_전체데이터!$B263="Industrials",DI_전체데이터!$AN263,NA())</f>
        <v>#N/A</v>
      </c>
      <c r="H263" s="79" t="e">
        <f>IF(DI_전체데이터!$B263="Industrials",DI_전체데이터!$Z263,NA())</f>
        <v>#N/A</v>
      </c>
      <c r="I263" s="79" t="e">
        <f>IF(DI_전체데이터!$B263="Energy &amp; Materials",DI_전체데이터!$AN263,NA())</f>
        <v>#N/A</v>
      </c>
      <c r="J263" s="79" t="e">
        <f>IF(DI_전체데이터!$B263="Energy &amp; Materials",DI_전체데이터!$Z263,NA())</f>
        <v>#N/A</v>
      </c>
      <c r="K263" s="79" t="e">
        <f>IF(DI_전체데이터!$B263="Healthcare &amp; Bio",DI_전체데이터!$AN263,NA())</f>
        <v>#N/A</v>
      </c>
      <c r="L263" s="79" t="e">
        <f>IF(DI_전체데이터!$B263="Healthcare &amp; Bio",DI_전체데이터!$Z263,NA())</f>
        <v>#N/A</v>
      </c>
    </row>
    <row r="264" spans="1:12" x14ac:dyDescent="0.3">
      <c r="A264" s="79" t="e">
        <f>IF(DI_전체데이터!$B264="Technology",DI_전체데이터!$AN264,NA())</f>
        <v>#N/A</v>
      </c>
      <c r="B264" s="79" t="e">
        <f>IF(DI_전체데이터!$B264="Technology",DI_전체데이터!$Z264,NA())</f>
        <v>#N/A</v>
      </c>
      <c r="C264" s="79" t="e">
        <f>IF(DI_전체데이터!$B264="Consumer &amp; Retail",DI_전체데이터!$AN264,NA())</f>
        <v>#N/A</v>
      </c>
      <c r="D264" s="79" t="e">
        <f>IF(DI_전체데이터!$B264="Consumer &amp; Retail",DI_전체데이터!$Z264,NA())</f>
        <v>#N/A</v>
      </c>
      <c r="E264" s="79">
        <f>IF(DI_전체데이터!$B264="Finance",DI_전체데이터!$AN264,NA())</f>
        <v>-0.90458047140733067</v>
      </c>
      <c r="F264" s="79">
        <f>IF(DI_전체데이터!$B264="Finance",DI_전체데이터!$Z264,NA())</f>
        <v>2.7</v>
      </c>
      <c r="G264" s="79" t="e">
        <f>IF(DI_전체데이터!$B264="Industrials",DI_전체데이터!$AN264,NA())</f>
        <v>#N/A</v>
      </c>
      <c r="H264" s="79" t="e">
        <f>IF(DI_전체데이터!$B264="Industrials",DI_전체데이터!$Z264,NA())</f>
        <v>#N/A</v>
      </c>
      <c r="I264" s="79" t="e">
        <f>IF(DI_전체데이터!$B264="Energy &amp; Materials",DI_전체데이터!$AN264,NA())</f>
        <v>#N/A</v>
      </c>
      <c r="J264" s="79" t="e">
        <f>IF(DI_전체데이터!$B264="Energy &amp; Materials",DI_전체데이터!$Z264,NA())</f>
        <v>#N/A</v>
      </c>
      <c r="K264" s="79" t="e">
        <f>IF(DI_전체데이터!$B264="Healthcare &amp; Bio",DI_전체데이터!$AN264,NA())</f>
        <v>#N/A</v>
      </c>
      <c r="L264" s="79" t="e">
        <f>IF(DI_전체데이터!$B264="Healthcare &amp; Bio",DI_전체데이터!$Z264,NA())</f>
        <v>#N/A</v>
      </c>
    </row>
    <row r="265" spans="1:12" x14ac:dyDescent="0.3">
      <c r="A265" s="79" t="e">
        <f>IF(DI_전체데이터!$B265="Technology",DI_전체데이터!$AN265,NA())</f>
        <v>#N/A</v>
      </c>
      <c r="B265" s="79" t="e">
        <f>IF(DI_전체데이터!$B265="Technology",DI_전체데이터!$Z265,NA())</f>
        <v>#N/A</v>
      </c>
      <c r="C265" s="79" t="e">
        <f>IF(DI_전체데이터!$B265="Consumer &amp; Retail",DI_전체데이터!$AN265,NA())</f>
        <v>#N/A</v>
      </c>
      <c r="D265" s="79" t="e">
        <f>IF(DI_전체데이터!$B265="Consumer &amp; Retail",DI_전체데이터!$Z265,NA())</f>
        <v>#N/A</v>
      </c>
      <c r="E265" s="79">
        <f>IF(DI_전체데이터!$B265="Finance",DI_전체데이터!$AN265,NA())</f>
        <v>-0.8579601874077698</v>
      </c>
      <c r="F265" s="79">
        <f>IF(DI_전체데이터!$B265="Finance",DI_전체데이터!$Z265,NA())</f>
        <v>2.714285714285714</v>
      </c>
      <c r="G265" s="79" t="e">
        <f>IF(DI_전체데이터!$B265="Industrials",DI_전체데이터!$AN265,NA())</f>
        <v>#N/A</v>
      </c>
      <c r="H265" s="79" t="e">
        <f>IF(DI_전체데이터!$B265="Industrials",DI_전체데이터!$Z265,NA())</f>
        <v>#N/A</v>
      </c>
      <c r="I265" s="79" t="e">
        <f>IF(DI_전체데이터!$B265="Energy &amp; Materials",DI_전체데이터!$AN265,NA())</f>
        <v>#N/A</v>
      </c>
      <c r="J265" s="79" t="e">
        <f>IF(DI_전체데이터!$B265="Energy &amp; Materials",DI_전체데이터!$Z265,NA())</f>
        <v>#N/A</v>
      </c>
      <c r="K265" s="79" t="e">
        <f>IF(DI_전체데이터!$B265="Healthcare &amp; Bio",DI_전체데이터!$AN265,NA())</f>
        <v>#N/A</v>
      </c>
      <c r="L265" s="79" t="e">
        <f>IF(DI_전체데이터!$B265="Healthcare &amp; Bio",DI_전체데이터!$Z265,NA())</f>
        <v>#N/A</v>
      </c>
    </row>
    <row r="266" spans="1:12" x14ac:dyDescent="0.3">
      <c r="A266" s="79" t="e">
        <f>IF(DI_전체데이터!$B266="Technology",DI_전체데이터!$AN266,NA())</f>
        <v>#N/A</v>
      </c>
      <c r="B266" s="79" t="e">
        <f>IF(DI_전체데이터!$B266="Technology",DI_전체데이터!$Z266,NA())</f>
        <v>#N/A</v>
      </c>
      <c r="C266" s="79" t="e">
        <f>IF(DI_전체데이터!$B266="Consumer &amp; Retail",DI_전체데이터!$AN266,NA())</f>
        <v>#N/A</v>
      </c>
      <c r="D266" s="79" t="e">
        <f>IF(DI_전체데이터!$B266="Consumer &amp; Retail",DI_전체데이터!$Z266,NA())</f>
        <v>#N/A</v>
      </c>
      <c r="E266" s="79">
        <f>IF(DI_전체데이터!$B266="Finance",DI_전체데이터!$AN266,NA())</f>
        <v>-0.74140947740886243</v>
      </c>
      <c r="F266" s="79">
        <f>IF(DI_전체데이터!$B266="Finance",DI_전체데이터!$Z266,NA())</f>
        <v>2.75</v>
      </c>
      <c r="G266" s="79" t="e">
        <f>IF(DI_전체데이터!$B266="Industrials",DI_전체데이터!$AN266,NA())</f>
        <v>#N/A</v>
      </c>
      <c r="H266" s="79" t="e">
        <f>IF(DI_전체데이터!$B266="Industrials",DI_전체데이터!$Z266,NA())</f>
        <v>#N/A</v>
      </c>
      <c r="I266" s="79" t="e">
        <f>IF(DI_전체데이터!$B266="Energy &amp; Materials",DI_전체데이터!$AN266,NA())</f>
        <v>#N/A</v>
      </c>
      <c r="J266" s="79" t="e">
        <f>IF(DI_전체데이터!$B266="Energy &amp; Materials",DI_전체데이터!$Z266,NA())</f>
        <v>#N/A</v>
      </c>
      <c r="K266" s="79" t="e">
        <f>IF(DI_전체데이터!$B266="Healthcare &amp; Bio",DI_전체데이터!$AN266,NA())</f>
        <v>#N/A</v>
      </c>
      <c r="L266" s="79" t="e">
        <f>IF(DI_전체데이터!$B266="Healthcare &amp; Bio",DI_전체데이터!$Z266,NA())</f>
        <v>#N/A</v>
      </c>
    </row>
    <row r="267" spans="1:12" x14ac:dyDescent="0.3">
      <c r="A267" s="79" t="e">
        <f>IF(DI_전체데이터!$B267="Technology",DI_전체데이터!$AN267,NA())</f>
        <v>#N/A</v>
      </c>
      <c r="B267" s="79" t="e">
        <f>IF(DI_전체데이터!$B267="Technology",DI_전체데이터!$Z267,NA())</f>
        <v>#N/A</v>
      </c>
      <c r="C267" s="79" t="e">
        <f>IF(DI_전체데이터!$B267="Consumer &amp; Retail",DI_전체데이터!$AN267,NA())</f>
        <v>#N/A</v>
      </c>
      <c r="D267" s="79" t="e">
        <f>IF(DI_전체데이터!$B267="Consumer &amp; Retail",DI_전체데이터!$Z267,NA())</f>
        <v>#N/A</v>
      </c>
      <c r="E267" s="79">
        <f>IF(DI_전체데이터!$B267="Finance",DI_전체데이터!$AN267,NA())</f>
        <v>-0.90914149027498059</v>
      </c>
      <c r="F267" s="79">
        <f>IF(DI_전체데이터!$B267="Finance",DI_전체데이터!$Z267,NA())</f>
        <v>3.416666666666667</v>
      </c>
      <c r="G267" s="79" t="e">
        <f>IF(DI_전체데이터!$B267="Industrials",DI_전체데이터!$AN267,NA())</f>
        <v>#N/A</v>
      </c>
      <c r="H267" s="79" t="e">
        <f>IF(DI_전체데이터!$B267="Industrials",DI_전체데이터!$Z267,NA())</f>
        <v>#N/A</v>
      </c>
      <c r="I267" s="79" t="e">
        <f>IF(DI_전체데이터!$B267="Energy &amp; Materials",DI_전체데이터!$AN267,NA())</f>
        <v>#N/A</v>
      </c>
      <c r="J267" s="79" t="e">
        <f>IF(DI_전체데이터!$B267="Energy &amp; Materials",DI_전체데이터!$Z267,NA())</f>
        <v>#N/A</v>
      </c>
      <c r="K267" s="79" t="e">
        <f>IF(DI_전체데이터!$B267="Healthcare &amp; Bio",DI_전체데이터!$AN267,NA())</f>
        <v>#N/A</v>
      </c>
      <c r="L267" s="79" t="e">
        <f>IF(DI_전체데이터!$B267="Healthcare &amp; Bio",DI_전체데이터!$Z267,NA())</f>
        <v>#N/A</v>
      </c>
    </row>
    <row r="268" spans="1:12" x14ac:dyDescent="0.3">
      <c r="A268" s="79" t="e">
        <f>IF(DI_전체데이터!$B268="Technology",DI_전체데이터!$AN268,NA())</f>
        <v>#N/A</v>
      </c>
      <c r="B268" s="79" t="e">
        <f>IF(DI_전체데이터!$B268="Technology",DI_전체데이터!$Z268,NA())</f>
        <v>#N/A</v>
      </c>
      <c r="C268" s="79" t="e">
        <f>IF(DI_전체데이터!$B268="Consumer &amp; Retail",DI_전체데이터!$AN268,NA())</f>
        <v>#N/A</v>
      </c>
      <c r="D268" s="79" t="e">
        <f>IF(DI_전체데이터!$B268="Consumer &amp; Retail",DI_전체데이터!$Z268,NA())</f>
        <v>#N/A</v>
      </c>
      <c r="E268" s="79">
        <f>IF(DI_전체데이터!$B268="Finance",DI_전체데이터!$AN268,NA())</f>
        <v>-1.1296918675952186</v>
      </c>
      <c r="F268" s="79">
        <f>IF(DI_전체데이터!$B268="Finance",DI_전체데이터!$Z268,NA())</f>
        <v>3.333333333333333</v>
      </c>
      <c r="G268" s="79" t="e">
        <f>IF(DI_전체데이터!$B268="Industrials",DI_전체데이터!$AN268,NA())</f>
        <v>#N/A</v>
      </c>
      <c r="H268" s="79" t="e">
        <f>IF(DI_전체데이터!$B268="Industrials",DI_전체데이터!$Z268,NA())</f>
        <v>#N/A</v>
      </c>
      <c r="I268" s="79" t="e">
        <f>IF(DI_전체데이터!$B268="Energy &amp; Materials",DI_전체데이터!$AN268,NA())</f>
        <v>#N/A</v>
      </c>
      <c r="J268" s="79" t="e">
        <f>IF(DI_전체데이터!$B268="Energy &amp; Materials",DI_전체데이터!$Z268,NA())</f>
        <v>#N/A</v>
      </c>
      <c r="K268" s="79" t="e">
        <f>IF(DI_전체데이터!$B268="Healthcare &amp; Bio",DI_전체데이터!$AN268,NA())</f>
        <v>#N/A</v>
      </c>
      <c r="L268" s="79" t="e">
        <f>IF(DI_전체데이터!$B268="Healthcare &amp; Bio",DI_전체데이터!$Z268,NA())</f>
        <v>#N/A</v>
      </c>
    </row>
    <row r="269" spans="1:12" x14ac:dyDescent="0.3">
      <c r="A269" s="79" t="e">
        <f>IF(DI_전체데이터!$B269="Technology",DI_전체데이터!$AN269,NA())</f>
        <v>#N/A</v>
      </c>
      <c r="B269" s="79" t="e">
        <f>IF(DI_전체데이터!$B269="Technology",DI_전체데이터!$Z269,NA())</f>
        <v>#N/A</v>
      </c>
      <c r="C269" s="79" t="e">
        <f>IF(DI_전체데이터!$B269="Consumer &amp; Retail",DI_전체데이터!$AN269,NA())</f>
        <v>#N/A</v>
      </c>
      <c r="D269" s="79" t="e">
        <f>IF(DI_전체데이터!$B269="Consumer &amp; Retail",DI_전체데이터!$Z269,NA())</f>
        <v>#N/A</v>
      </c>
      <c r="E269" s="79">
        <f>IF(DI_전체데이터!$B269="Finance",DI_전체데이터!$AN269,NA())</f>
        <v>0.6347111509666723</v>
      </c>
      <c r="F269" s="79">
        <f>IF(DI_전체데이터!$B269="Finance",DI_전체데이터!$Z269,NA())</f>
        <v>4</v>
      </c>
      <c r="G269" s="79" t="e">
        <f>IF(DI_전체데이터!$B269="Industrials",DI_전체데이터!$AN269,NA())</f>
        <v>#N/A</v>
      </c>
      <c r="H269" s="79" t="e">
        <f>IF(DI_전체데이터!$B269="Industrials",DI_전체데이터!$Z269,NA())</f>
        <v>#N/A</v>
      </c>
      <c r="I269" s="79" t="e">
        <f>IF(DI_전체데이터!$B269="Energy &amp; Materials",DI_전체데이터!$AN269,NA())</f>
        <v>#N/A</v>
      </c>
      <c r="J269" s="79" t="e">
        <f>IF(DI_전체데이터!$B269="Energy &amp; Materials",DI_전체데이터!$Z269,NA())</f>
        <v>#N/A</v>
      </c>
      <c r="K269" s="79" t="e">
        <f>IF(DI_전체데이터!$B269="Healthcare &amp; Bio",DI_전체데이터!$AN269,NA())</f>
        <v>#N/A</v>
      </c>
      <c r="L269" s="79" t="e">
        <f>IF(DI_전체데이터!$B269="Healthcare &amp; Bio",DI_전체데이터!$Z269,NA())</f>
        <v>#N/A</v>
      </c>
    </row>
    <row r="270" spans="1:12" x14ac:dyDescent="0.3">
      <c r="A270" s="79" t="e">
        <f>IF(DI_전체데이터!$B270="Technology",DI_전체데이터!$AN270,NA())</f>
        <v>#N/A</v>
      </c>
      <c r="B270" s="79" t="e">
        <f>IF(DI_전체데이터!$B270="Technology",DI_전체데이터!$Z270,NA())</f>
        <v>#N/A</v>
      </c>
      <c r="C270" s="79" t="e">
        <f>IF(DI_전체데이터!$B270="Consumer &amp; Retail",DI_전체데이터!$AN270,NA())</f>
        <v>#N/A</v>
      </c>
      <c r="D270" s="79" t="e">
        <f>IF(DI_전체데이터!$B270="Consumer &amp; Retail",DI_전체데이터!$Z270,NA())</f>
        <v>#N/A</v>
      </c>
      <c r="E270" s="79">
        <f>IF(DI_전체데이터!$B270="Finance",DI_전체데이터!$AN270,NA())</f>
        <v>-2.2154783405563814</v>
      </c>
      <c r="F270" s="79">
        <f>IF(DI_전체데이터!$B270="Finance",DI_전체데이터!$Z270,NA())</f>
        <v>2.9230769230769229</v>
      </c>
      <c r="G270" s="79" t="e">
        <f>IF(DI_전체데이터!$B270="Industrials",DI_전체데이터!$AN270,NA())</f>
        <v>#N/A</v>
      </c>
      <c r="H270" s="79" t="e">
        <f>IF(DI_전체데이터!$B270="Industrials",DI_전체데이터!$Z270,NA())</f>
        <v>#N/A</v>
      </c>
      <c r="I270" s="79" t="e">
        <f>IF(DI_전체데이터!$B270="Energy &amp; Materials",DI_전체데이터!$AN270,NA())</f>
        <v>#N/A</v>
      </c>
      <c r="J270" s="79" t="e">
        <f>IF(DI_전체데이터!$B270="Energy &amp; Materials",DI_전체데이터!$Z270,NA())</f>
        <v>#N/A</v>
      </c>
      <c r="K270" s="79" t="e">
        <f>IF(DI_전체데이터!$B270="Healthcare &amp; Bio",DI_전체데이터!$AN270,NA())</f>
        <v>#N/A</v>
      </c>
      <c r="L270" s="79" t="e">
        <f>IF(DI_전체데이터!$B270="Healthcare &amp; Bio",DI_전체데이터!$Z270,NA())</f>
        <v>#N/A</v>
      </c>
    </row>
    <row r="271" spans="1:12" x14ac:dyDescent="0.3">
      <c r="A271" s="79" t="e">
        <f>IF(DI_전체데이터!$B271="Technology",DI_전체데이터!$AN271,NA())</f>
        <v>#N/A</v>
      </c>
      <c r="B271" s="79" t="e">
        <f>IF(DI_전체데이터!$B271="Technology",DI_전체데이터!$Z271,NA())</f>
        <v>#N/A</v>
      </c>
      <c r="C271" s="79" t="e">
        <f>IF(DI_전체데이터!$B271="Consumer &amp; Retail",DI_전체데이터!$AN271,NA())</f>
        <v>#N/A</v>
      </c>
      <c r="D271" s="79" t="e">
        <f>IF(DI_전체데이터!$B271="Consumer &amp; Retail",DI_전체데이터!$Z271,NA())</f>
        <v>#N/A</v>
      </c>
      <c r="E271" s="79">
        <f>IF(DI_전체데이터!$B271="Finance",DI_전체데이터!$AN271,NA())</f>
        <v>-8.6136458906880335</v>
      </c>
      <c r="F271" s="79">
        <f>IF(DI_전체데이터!$B271="Finance",DI_전체데이터!$Z271,NA())</f>
        <v>0</v>
      </c>
      <c r="G271" s="79" t="e">
        <f>IF(DI_전체데이터!$B271="Industrials",DI_전체데이터!$AN271,NA())</f>
        <v>#N/A</v>
      </c>
      <c r="H271" s="79" t="e">
        <f>IF(DI_전체데이터!$B271="Industrials",DI_전체데이터!$Z271,NA())</f>
        <v>#N/A</v>
      </c>
      <c r="I271" s="79" t="e">
        <f>IF(DI_전체데이터!$B271="Energy &amp; Materials",DI_전체데이터!$AN271,NA())</f>
        <v>#N/A</v>
      </c>
      <c r="J271" s="79" t="e">
        <f>IF(DI_전체데이터!$B271="Energy &amp; Materials",DI_전체데이터!$Z271,NA())</f>
        <v>#N/A</v>
      </c>
      <c r="K271" s="79" t="e">
        <f>IF(DI_전체데이터!$B271="Healthcare &amp; Bio",DI_전체데이터!$AN271,NA())</f>
        <v>#N/A</v>
      </c>
      <c r="L271" s="79" t="e">
        <f>IF(DI_전체데이터!$B271="Healthcare &amp; Bio",DI_전체데이터!$Z271,NA())</f>
        <v>#N/A</v>
      </c>
    </row>
    <row r="272" spans="1:12" x14ac:dyDescent="0.3">
      <c r="A272" s="79" t="e">
        <f>IF(DI_전체데이터!$B272="Technology",DI_전체데이터!$AN272,NA())</f>
        <v>#N/A</v>
      </c>
      <c r="B272" s="79" t="e">
        <f>IF(DI_전체데이터!$B272="Technology",DI_전체데이터!$Z272,NA())</f>
        <v>#N/A</v>
      </c>
      <c r="C272" s="79" t="e">
        <f>IF(DI_전체데이터!$B272="Consumer &amp; Retail",DI_전체데이터!$AN272,NA())</f>
        <v>#N/A</v>
      </c>
      <c r="D272" s="79" t="e">
        <f>IF(DI_전체데이터!$B272="Consumer &amp; Retail",DI_전체데이터!$Z272,NA())</f>
        <v>#N/A</v>
      </c>
      <c r="E272" s="79">
        <f>IF(DI_전체데이터!$B272="Finance",DI_전체데이터!$AN272,NA())</f>
        <v>1.3111210887225984</v>
      </c>
      <c r="F272" s="79">
        <f>IF(DI_전체데이터!$B272="Finance",DI_전체데이터!$Z272,NA())</f>
        <v>3.75</v>
      </c>
      <c r="G272" s="79" t="e">
        <f>IF(DI_전체데이터!$B272="Industrials",DI_전체데이터!$AN272,NA())</f>
        <v>#N/A</v>
      </c>
      <c r="H272" s="79" t="e">
        <f>IF(DI_전체데이터!$B272="Industrials",DI_전체데이터!$Z272,NA())</f>
        <v>#N/A</v>
      </c>
      <c r="I272" s="79" t="e">
        <f>IF(DI_전체데이터!$B272="Energy &amp; Materials",DI_전체데이터!$AN272,NA())</f>
        <v>#N/A</v>
      </c>
      <c r="J272" s="79" t="e">
        <f>IF(DI_전체데이터!$B272="Energy &amp; Materials",DI_전체데이터!$Z272,NA())</f>
        <v>#N/A</v>
      </c>
      <c r="K272" s="79" t="e">
        <f>IF(DI_전체데이터!$B272="Healthcare &amp; Bio",DI_전체데이터!$AN272,NA())</f>
        <v>#N/A</v>
      </c>
      <c r="L272" s="79" t="e">
        <f>IF(DI_전체데이터!$B272="Healthcare &amp; Bio",DI_전체데이터!$Z272,NA())</f>
        <v>#N/A</v>
      </c>
    </row>
    <row r="273" spans="1:12" x14ac:dyDescent="0.3">
      <c r="A273" s="79" t="e">
        <f>IF(DI_전체데이터!$B273="Technology",DI_전체데이터!$AN273,NA())</f>
        <v>#N/A</v>
      </c>
      <c r="B273" s="79" t="e">
        <f>IF(DI_전체데이터!$B273="Technology",DI_전체데이터!$Z273,NA())</f>
        <v>#N/A</v>
      </c>
      <c r="C273" s="79" t="e">
        <f>IF(DI_전체데이터!$B273="Consumer &amp; Retail",DI_전체데이터!$AN273,NA())</f>
        <v>#N/A</v>
      </c>
      <c r="D273" s="79" t="e">
        <f>IF(DI_전체데이터!$B273="Consumer &amp; Retail",DI_전체데이터!$Z273,NA())</f>
        <v>#N/A</v>
      </c>
      <c r="E273" s="79">
        <f>IF(DI_전체데이터!$B273="Finance",DI_전체데이터!$AN273,NA())</f>
        <v>0.98029552274224396</v>
      </c>
      <c r="F273" s="79">
        <f>IF(DI_전체데이터!$B273="Finance",DI_전체데이터!$Z273,NA())</f>
        <v>3.625</v>
      </c>
      <c r="G273" s="79" t="e">
        <f>IF(DI_전체데이터!$B273="Industrials",DI_전체데이터!$AN273,NA())</f>
        <v>#N/A</v>
      </c>
      <c r="H273" s="79" t="e">
        <f>IF(DI_전체데이터!$B273="Industrials",DI_전체데이터!$Z273,NA())</f>
        <v>#N/A</v>
      </c>
      <c r="I273" s="79" t="e">
        <f>IF(DI_전체데이터!$B273="Energy &amp; Materials",DI_전체데이터!$AN273,NA())</f>
        <v>#N/A</v>
      </c>
      <c r="J273" s="79" t="e">
        <f>IF(DI_전체데이터!$B273="Energy &amp; Materials",DI_전체데이터!$Z273,NA())</f>
        <v>#N/A</v>
      </c>
      <c r="K273" s="79" t="e">
        <f>IF(DI_전체데이터!$B273="Healthcare &amp; Bio",DI_전체데이터!$AN273,NA())</f>
        <v>#N/A</v>
      </c>
      <c r="L273" s="79" t="e">
        <f>IF(DI_전체데이터!$B273="Healthcare &amp; Bio",DI_전체데이터!$Z273,NA())</f>
        <v>#N/A</v>
      </c>
    </row>
    <row r="274" spans="1:12" x14ac:dyDescent="0.3">
      <c r="A274" s="79" t="e">
        <f>IF(DI_전체데이터!$B274="Technology",DI_전체데이터!$AN274,NA())</f>
        <v>#N/A</v>
      </c>
      <c r="B274" s="79" t="e">
        <f>IF(DI_전체데이터!$B274="Technology",DI_전체데이터!$Z274,NA())</f>
        <v>#N/A</v>
      </c>
      <c r="C274" s="79" t="e">
        <f>IF(DI_전체데이터!$B274="Consumer &amp; Retail",DI_전체데이터!$AN274,NA())</f>
        <v>#N/A</v>
      </c>
      <c r="D274" s="79" t="e">
        <f>IF(DI_전체데이터!$B274="Consumer &amp; Retail",DI_전체데이터!$Z274,NA())</f>
        <v>#N/A</v>
      </c>
      <c r="E274" s="79">
        <f>IF(DI_전체데이터!$B274="Finance",DI_전체데이터!$AN274,NA())</f>
        <v>1.7081117678990234</v>
      </c>
      <c r="F274" s="79">
        <f>IF(DI_전체데이터!$B274="Finance",DI_전체데이터!$Z274,NA())</f>
        <v>3.9</v>
      </c>
      <c r="G274" s="79" t="e">
        <f>IF(DI_전체데이터!$B274="Industrials",DI_전체데이터!$AN274,NA())</f>
        <v>#N/A</v>
      </c>
      <c r="H274" s="79" t="e">
        <f>IF(DI_전체데이터!$B274="Industrials",DI_전체데이터!$Z274,NA())</f>
        <v>#N/A</v>
      </c>
      <c r="I274" s="79" t="e">
        <f>IF(DI_전체데이터!$B274="Energy &amp; Materials",DI_전체데이터!$AN274,NA())</f>
        <v>#N/A</v>
      </c>
      <c r="J274" s="79" t="e">
        <f>IF(DI_전체데이터!$B274="Energy &amp; Materials",DI_전체데이터!$Z274,NA())</f>
        <v>#N/A</v>
      </c>
      <c r="K274" s="79" t="e">
        <f>IF(DI_전체데이터!$B274="Healthcare &amp; Bio",DI_전체데이터!$AN274,NA())</f>
        <v>#N/A</v>
      </c>
      <c r="L274" s="79" t="e">
        <f>IF(DI_전체데이터!$B274="Healthcare &amp; Bio",DI_전체데이터!$Z274,NA())</f>
        <v>#N/A</v>
      </c>
    </row>
    <row r="275" spans="1:12" x14ac:dyDescent="0.3">
      <c r="A275" s="79" t="e">
        <f>IF(DI_전체데이터!$B275="Technology",DI_전체데이터!$AN275,NA())</f>
        <v>#N/A</v>
      </c>
      <c r="B275" s="79" t="e">
        <f>IF(DI_전체데이터!$B275="Technology",DI_전체데이터!$Z275,NA())</f>
        <v>#N/A</v>
      </c>
      <c r="C275" s="79" t="e">
        <f>IF(DI_전체데이터!$B275="Consumer &amp; Retail",DI_전체데이터!$AN275,NA())</f>
        <v>#N/A</v>
      </c>
      <c r="D275" s="79" t="e">
        <f>IF(DI_전체데이터!$B275="Consumer &amp; Retail",DI_전체데이터!$Z275,NA())</f>
        <v>#N/A</v>
      </c>
      <c r="E275" s="79">
        <f>IF(DI_전체데이터!$B275="Finance",DI_전체데이터!$AN275,NA())</f>
        <v>0.66149833399995372</v>
      </c>
      <c r="F275" s="79">
        <f>IF(DI_전체데이터!$B275="Finance",DI_전체데이터!$Z275,NA())</f>
        <v>4.0999999999999996</v>
      </c>
      <c r="G275" s="79" t="e">
        <f>IF(DI_전체데이터!$B275="Industrials",DI_전체데이터!$AN275,NA())</f>
        <v>#N/A</v>
      </c>
      <c r="H275" s="79" t="e">
        <f>IF(DI_전체데이터!$B275="Industrials",DI_전체데이터!$Z275,NA())</f>
        <v>#N/A</v>
      </c>
      <c r="I275" s="79" t="e">
        <f>IF(DI_전체데이터!$B275="Energy &amp; Materials",DI_전체데이터!$AN275,NA())</f>
        <v>#N/A</v>
      </c>
      <c r="J275" s="79" t="e">
        <f>IF(DI_전체데이터!$B275="Energy &amp; Materials",DI_전체데이터!$Z275,NA())</f>
        <v>#N/A</v>
      </c>
      <c r="K275" s="79" t="e">
        <f>IF(DI_전체데이터!$B275="Healthcare &amp; Bio",DI_전체데이터!$AN275,NA())</f>
        <v>#N/A</v>
      </c>
      <c r="L275" s="79" t="e">
        <f>IF(DI_전체데이터!$B275="Healthcare &amp; Bio",DI_전체데이터!$Z275,NA())</f>
        <v>#N/A</v>
      </c>
    </row>
    <row r="276" spans="1:12" x14ac:dyDescent="0.3">
      <c r="A276" s="79" t="e">
        <f>IF(DI_전체데이터!$B276="Technology",DI_전체데이터!$AN276,NA())</f>
        <v>#N/A</v>
      </c>
      <c r="B276" s="79" t="e">
        <f>IF(DI_전체데이터!$B276="Technology",DI_전체데이터!$Z276,NA())</f>
        <v>#N/A</v>
      </c>
      <c r="C276" s="79" t="e">
        <f>IF(DI_전체데이터!$B276="Consumer &amp; Retail",DI_전체데이터!$AN276,NA())</f>
        <v>#N/A</v>
      </c>
      <c r="D276" s="79" t="e">
        <f>IF(DI_전체데이터!$B276="Consumer &amp; Retail",DI_전체데이터!$Z276,NA())</f>
        <v>#N/A</v>
      </c>
      <c r="E276" s="79">
        <f>IF(DI_전체데이터!$B276="Finance",DI_전체데이터!$AN276,NA())</f>
        <v>0.3968378812156711</v>
      </c>
      <c r="F276" s="79">
        <f>IF(DI_전체데이터!$B276="Finance",DI_전체데이터!$Z276,NA())</f>
        <v>4</v>
      </c>
      <c r="G276" s="79" t="e">
        <f>IF(DI_전체데이터!$B276="Industrials",DI_전체데이터!$AN276,NA())</f>
        <v>#N/A</v>
      </c>
      <c r="H276" s="79" t="e">
        <f>IF(DI_전체데이터!$B276="Industrials",DI_전체데이터!$Z276,NA())</f>
        <v>#N/A</v>
      </c>
      <c r="I276" s="79" t="e">
        <f>IF(DI_전체데이터!$B276="Energy &amp; Materials",DI_전체데이터!$AN276,NA())</f>
        <v>#N/A</v>
      </c>
      <c r="J276" s="79" t="e">
        <f>IF(DI_전체데이터!$B276="Energy &amp; Materials",DI_전체데이터!$Z276,NA())</f>
        <v>#N/A</v>
      </c>
      <c r="K276" s="79" t="e">
        <f>IF(DI_전체데이터!$B276="Healthcare &amp; Bio",DI_전체데이터!$AN276,NA())</f>
        <v>#N/A</v>
      </c>
      <c r="L276" s="79" t="e">
        <f>IF(DI_전체데이터!$B276="Healthcare &amp; Bio",DI_전체데이터!$Z276,NA())</f>
        <v>#N/A</v>
      </c>
    </row>
    <row r="277" spans="1:12" x14ac:dyDescent="0.3">
      <c r="A277" s="79" t="e">
        <f>IF(DI_전체데이터!$B277="Technology",DI_전체데이터!$AN277,NA())</f>
        <v>#N/A</v>
      </c>
      <c r="B277" s="79" t="e">
        <f>IF(DI_전체데이터!$B277="Technology",DI_전체데이터!$Z277,NA())</f>
        <v>#N/A</v>
      </c>
      <c r="C277" s="79" t="e">
        <f>IF(DI_전체데이터!$B277="Consumer &amp; Retail",DI_전체데이터!$AN277,NA())</f>
        <v>#N/A</v>
      </c>
      <c r="D277" s="79" t="e">
        <f>IF(DI_전체데이터!$B277="Consumer &amp; Retail",DI_전체데이터!$Z277,NA())</f>
        <v>#N/A</v>
      </c>
      <c r="E277" s="79">
        <f>IF(DI_전체데이터!$B277="Finance",DI_전체데이터!$AN277,NA())</f>
        <v>-1.0043056923481815</v>
      </c>
      <c r="F277" s="79">
        <f>IF(DI_전체데이터!$B277="Finance",DI_전체데이터!$Z277,NA())</f>
        <v>3.4705882352941182</v>
      </c>
      <c r="G277" s="79" t="e">
        <f>IF(DI_전체데이터!$B277="Industrials",DI_전체데이터!$AN277,NA())</f>
        <v>#N/A</v>
      </c>
      <c r="H277" s="79" t="e">
        <f>IF(DI_전체데이터!$B277="Industrials",DI_전체데이터!$Z277,NA())</f>
        <v>#N/A</v>
      </c>
      <c r="I277" s="79" t="e">
        <f>IF(DI_전체데이터!$B277="Energy &amp; Materials",DI_전체데이터!$AN277,NA())</f>
        <v>#N/A</v>
      </c>
      <c r="J277" s="79" t="e">
        <f>IF(DI_전체데이터!$B277="Energy &amp; Materials",DI_전체데이터!$Z277,NA())</f>
        <v>#N/A</v>
      </c>
      <c r="K277" s="79" t="e">
        <f>IF(DI_전체데이터!$B277="Healthcare &amp; Bio",DI_전체데이터!$AN277,NA())</f>
        <v>#N/A</v>
      </c>
      <c r="L277" s="79" t="e">
        <f>IF(DI_전체데이터!$B277="Healthcare &amp; Bio",DI_전체데이터!$Z277,NA())</f>
        <v>#N/A</v>
      </c>
    </row>
    <row r="278" spans="1:12" x14ac:dyDescent="0.3">
      <c r="A278" s="79" t="e">
        <f>IF(DI_전체데이터!$B278="Technology",DI_전체데이터!$AN278,NA())</f>
        <v>#N/A</v>
      </c>
      <c r="B278" s="79" t="e">
        <f>IF(DI_전체데이터!$B278="Technology",DI_전체데이터!$Z278,NA())</f>
        <v>#N/A</v>
      </c>
      <c r="C278" s="79" t="e">
        <f>IF(DI_전체데이터!$B278="Consumer &amp; Retail",DI_전체데이터!$AN278,NA())</f>
        <v>#N/A</v>
      </c>
      <c r="D278" s="79" t="e">
        <f>IF(DI_전체데이터!$B278="Consumer &amp; Retail",DI_전체데이터!$Z278,NA())</f>
        <v>#N/A</v>
      </c>
      <c r="E278" s="79">
        <f>IF(DI_전체데이터!$B278="Finance",DI_전체데이터!$AN278,NA())</f>
        <v>0.6909050509759852</v>
      </c>
      <c r="F278" s="79">
        <f>IF(DI_전체데이터!$B278="Finance",DI_전체데이터!$Z278,NA())</f>
        <v>4.1111111111111107</v>
      </c>
      <c r="G278" s="79" t="e">
        <f>IF(DI_전체데이터!$B278="Industrials",DI_전체데이터!$AN278,NA())</f>
        <v>#N/A</v>
      </c>
      <c r="H278" s="79" t="e">
        <f>IF(DI_전체데이터!$B278="Industrials",DI_전체데이터!$Z278,NA())</f>
        <v>#N/A</v>
      </c>
      <c r="I278" s="79" t="e">
        <f>IF(DI_전체데이터!$B278="Energy &amp; Materials",DI_전체데이터!$AN278,NA())</f>
        <v>#N/A</v>
      </c>
      <c r="J278" s="79" t="e">
        <f>IF(DI_전체데이터!$B278="Energy &amp; Materials",DI_전체데이터!$Z278,NA())</f>
        <v>#N/A</v>
      </c>
      <c r="K278" s="79" t="e">
        <f>IF(DI_전체데이터!$B278="Healthcare &amp; Bio",DI_전체데이터!$AN278,NA())</f>
        <v>#N/A</v>
      </c>
      <c r="L278" s="79" t="e">
        <f>IF(DI_전체데이터!$B278="Healthcare &amp; Bio",DI_전체데이터!$Z278,NA())</f>
        <v>#N/A</v>
      </c>
    </row>
    <row r="279" spans="1:12" x14ac:dyDescent="0.3">
      <c r="A279" s="79" t="e">
        <f>IF(DI_전체데이터!$B279="Technology",DI_전체데이터!$AN279,NA())</f>
        <v>#N/A</v>
      </c>
      <c r="B279" s="79" t="e">
        <f>IF(DI_전체데이터!$B279="Technology",DI_전체데이터!$Z279,NA())</f>
        <v>#N/A</v>
      </c>
      <c r="C279" s="79" t="e">
        <f>IF(DI_전체데이터!$B279="Consumer &amp; Retail",DI_전체데이터!$AN279,NA())</f>
        <v>#N/A</v>
      </c>
      <c r="D279" s="79" t="e">
        <f>IF(DI_전체데이터!$B279="Consumer &amp; Retail",DI_전체데이터!$Z279,NA())</f>
        <v>#N/A</v>
      </c>
      <c r="E279" s="79">
        <f>IF(DI_전체데이터!$B279="Finance",DI_전체데이터!$AN279,NA())</f>
        <v>-0.43211395089041787</v>
      </c>
      <c r="F279" s="79">
        <f>IF(DI_전체데이터!$B279="Finance",DI_전체데이터!$Z279,NA())</f>
        <v>3.8636363636363642</v>
      </c>
      <c r="G279" s="79" t="e">
        <f>IF(DI_전체데이터!$B279="Industrials",DI_전체데이터!$AN279,NA())</f>
        <v>#N/A</v>
      </c>
      <c r="H279" s="79" t="e">
        <f>IF(DI_전체데이터!$B279="Industrials",DI_전체데이터!$Z279,NA())</f>
        <v>#N/A</v>
      </c>
      <c r="I279" s="79" t="e">
        <f>IF(DI_전체데이터!$B279="Energy &amp; Materials",DI_전체데이터!$AN279,NA())</f>
        <v>#N/A</v>
      </c>
      <c r="J279" s="79" t="e">
        <f>IF(DI_전체데이터!$B279="Energy &amp; Materials",DI_전체데이터!$Z279,NA())</f>
        <v>#N/A</v>
      </c>
      <c r="K279" s="79" t="e">
        <f>IF(DI_전체데이터!$B279="Healthcare &amp; Bio",DI_전체데이터!$AN279,NA())</f>
        <v>#N/A</v>
      </c>
      <c r="L279" s="79" t="e">
        <f>IF(DI_전체데이터!$B279="Healthcare &amp; Bio",DI_전체데이터!$Z279,NA())</f>
        <v>#N/A</v>
      </c>
    </row>
    <row r="280" spans="1:12" x14ac:dyDescent="0.3">
      <c r="A280" s="79" t="e">
        <f>IF(DI_전체데이터!$B280="Technology",DI_전체데이터!$AN280,NA())</f>
        <v>#N/A</v>
      </c>
      <c r="B280" s="79" t="e">
        <f>IF(DI_전체데이터!$B280="Technology",DI_전체데이터!$Z280,NA())</f>
        <v>#N/A</v>
      </c>
      <c r="C280" s="79" t="e">
        <f>IF(DI_전체데이터!$B280="Consumer &amp; Retail",DI_전체데이터!$AN280,NA())</f>
        <v>#N/A</v>
      </c>
      <c r="D280" s="79" t="e">
        <f>IF(DI_전체데이터!$B280="Consumer &amp; Retail",DI_전체데이터!$Z280,NA())</f>
        <v>#N/A</v>
      </c>
      <c r="E280" s="79">
        <f>IF(DI_전체데이터!$B280="Finance",DI_전체데이터!$AN280,NA())</f>
        <v>-0.35325751786364334</v>
      </c>
      <c r="F280" s="79">
        <f>IF(DI_전체데이터!$B280="Finance",DI_전체데이터!$Z280,NA())</f>
        <v>3.875</v>
      </c>
      <c r="G280" s="79" t="e">
        <f>IF(DI_전체데이터!$B280="Industrials",DI_전체데이터!$AN280,NA())</f>
        <v>#N/A</v>
      </c>
      <c r="H280" s="79" t="e">
        <f>IF(DI_전체데이터!$B280="Industrials",DI_전체데이터!$Z280,NA())</f>
        <v>#N/A</v>
      </c>
      <c r="I280" s="79" t="e">
        <f>IF(DI_전체데이터!$B280="Energy &amp; Materials",DI_전체데이터!$AN280,NA())</f>
        <v>#N/A</v>
      </c>
      <c r="J280" s="79" t="e">
        <f>IF(DI_전체데이터!$B280="Energy &amp; Materials",DI_전체데이터!$Z280,NA())</f>
        <v>#N/A</v>
      </c>
      <c r="K280" s="79" t="e">
        <f>IF(DI_전체데이터!$B280="Healthcare &amp; Bio",DI_전체데이터!$AN280,NA())</f>
        <v>#N/A</v>
      </c>
      <c r="L280" s="79" t="e">
        <f>IF(DI_전체데이터!$B280="Healthcare &amp; Bio",DI_전체데이터!$Z280,NA())</f>
        <v>#N/A</v>
      </c>
    </row>
    <row r="281" spans="1:12" x14ac:dyDescent="0.3">
      <c r="A281" s="79" t="e">
        <f>IF(DI_전체데이터!$B281="Technology",DI_전체데이터!$AN281,NA())</f>
        <v>#N/A</v>
      </c>
      <c r="B281" s="79" t="e">
        <f>IF(DI_전체데이터!$B281="Technology",DI_전체데이터!$Z281,NA())</f>
        <v>#N/A</v>
      </c>
      <c r="C281" s="79" t="e">
        <f>IF(DI_전체데이터!$B281="Consumer &amp; Retail",DI_전체데이터!$AN281,NA())</f>
        <v>#N/A</v>
      </c>
      <c r="D281" s="79" t="e">
        <f>IF(DI_전체데이터!$B281="Consumer &amp; Retail",DI_전체데이터!$Z281,NA())</f>
        <v>#N/A</v>
      </c>
      <c r="E281" s="79">
        <f>IF(DI_전체데이터!$B281="Finance",DI_전체데이터!$AN281,NA())</f>
        <v>0.51416324543091996</v>
      </c>
      <c r="F281" s="79">
        <f>IF(DI_전체데이터!$B281="Finance",DI_전체데이터!$Z281,NA())</f>
        <v>4</v>
      </c>
      <c r="G281" s="79" t="e">
        <f>IF(DI_전체데이터!$B281="Industrials",DI_전체데이터!$AN281,NA())</f>
        <v>#N/A</v>
      </c>
      <c r="H281" s="79" t="e">
        <f>IF(DI_전체데이터!$B281="Industrials",DI_전체데이터!$Z281,NA())</f>
        <v>#N/A</v>
      </c>
      <c r="I281" s="79" t="e">
        <f>IF(DI_전체데이터!$B281="Energy &amp; Materials",DI_전체데이터!$AN281,NA())</f>
        <v>#N/A</v>
      </c>
      <c r="J281" s="79" t="e">
        <f>IF(DI_전체데이터!$B281="Energy &amp; Materials",DI_전체데이터!$Z281,NA())</f>
        <v>#N/A</v>
      </c>
      <c r="K281" s="79" t="e">
        <f>IF(DI_전체데이터!$B281="Healthcare &amp; Bio",DI_전체데이터!$AN281,NA())</f>
        <v>#N/A</v>
      </c>
      <c r="L281" s="79" t="e">
        <f>IF(DI_전체데이터!$B281="Healthcare &amp; Bio",DI_전체데이터!$Z281,NA())</f>
        <v>#N/A</v>
      </c>
    </row>
    <row r="282" spans="1:12" x14ac:dyDescent="0.3">
      <c r="A282" s="79" t="e">
        <f>IF(DI_전체데이터!$B282="Technology",DI_전체데이터!$AN282,NA())</f>
        <v>#N/A</v>
      </c>
      <c r="B282" s="79" t="e">
        <f>IF(DI_전체데이터!$B282="Technology",DI_전체데이터!$Z282,NA())</f>
        <v>#N/A</v>
      </c>
      <c r="C282" s="79" t="e">
        <f>IF(DI_전체데이터!$B282="Consumer &amp; Retail",DI_전체데이터!$AN282,NA())</f>
        <v>#N/A</v>
      </c>
      <c r="D282" s="79" t="e">
        <f>IF(DI_전체데이터!$B282="Consumer &amp; Retail",DI_전체데이터!$Z282,NA())</f>
        <v>#N/A</v>
      </c>
      <c r="E282" s="79">
        <f>IF(DI_전체데이터!$B282="Finance",DI_전체데이터!$AN282,NA())</f>
        <v>0.51416324543091996</v>
      </c>
      <c r="F282" s="79">
        <f>IF(DI_전체데이터!$B282="Finance",DI_전체데이터!$Z282,NA())</f>
        <v>4</v>
      </c>
      <c r="G282" s="79" t="e">
        <f>IF(DI_전체데이터!$B282="Industrials",DI_전체데이터!$AN282,NA())</f>
        <v>#N/A</v>
      </c>
      <c r="H282" s="79" t="e">
        <f>IF(DI_전체데이터!$B282="Industrials",DI_전체데이터!$Z282,NA())</f>
        <v>#N/A</v>
      </c>
      <c r="I282" s="79" t="e">
        <f>IF(DI_전체데이터!$B282="Energy &amp; Materials",DI_전체데이터!$AN282,NA())</f>
        <v>#N/A</v>
      </c>
      <c r="J282" s="79" t="e">
        <f>IF(DI_전체데이터!$B282="Energy &amp; Materials",DI_전체데이터!$Z282,NA())</f>
        <v>#N/A</v>
      </c>
      <c r="K282" s="79" t="e">
        <f>IF(DI_전체데이터!$B282="Healthcare &amp; Bio",DI_전체데이터!$AN282,NA())</f>
        <v>#N/A</v>
      </c>
      <c r="L282" s="79" t="e">
        <f>IF(DI_전체데이터!$B282="Healthcare &amp; Bio",DI_전체데이터!$Z282,NA())</f>
        <v>#N/A</v>
      </c>
    </row>
    <row r="283" spans="1:12" x14ac:dyDescent="0.3">
      <c r="A283" s="79" t="e">
        <f>IF(DI_전체데이터!$B283="Technology",DI_전체데이터!$AN283,NA())</f>
        <v>#N/A</v>
      </c>
      <c r="B283" s="79" t="e">
        <f>IF(DI_전체데이터!$B283="Technology",DI_전체데이터!$Z283,NA())</f>
        <v>#N/A</v>
      </c>
      <c r="C283" s="79" t="e">
        <f>IF(DI_전체데이터!$B283="Consumer &amp; Retail",DI_전체데이터!$AN283,NA())</f>
        <v>#N/A</v>
      </c>
      <c r="D283" s="79" t="e">
        <f>IF(DI_전체데이터!$B283="Consumer &amp; Retail",DI_전체데이터!$Z283,NA())</f>
        <v>#N/A</v>
      </c>
      <c r="E283" s="79">
        <f>IF(DI_전체데이터!$B283="Finance",DI_전체데이터!$AN283,NA())</f>
        <v>1.2016587426766323</v>
      </c>
      <c r="F283" s="79">
        <f>IF(DI_전체데이터!$B283="Finance",DI_전체데이터!$Z283,NA())</f>
        <v>3.90625</v>
      </c>
      <c r="G283" s="79" t="e">
        <f>IF(DI_전체데이터!$B283="Industrials",DI_전체데이터!$AN283,NA())</f>
        <v>#N/A</v>
      </c>
      <c r="H283" s="79" t="e">
        <f>IF(DI_전체데이터!$B283="Industrials",DI_전체데이터!$Z283,NA())</f>
        <v>#N/A</v>
      </c>
      <c r="I283" s="79" t="e">
        <f>IF(DI_전체데이터!$B283="Energy &amp; Materials",DI_전체데이터!$AN283,NA())</f>
        <v>#N/A</v>
      </c>
      <c r="J283" s="79" t="e">
        <f>IF(DI_전체데이터!$B283="Energy &amp; Materials",DI_전체데이터!$Z283,NA())</f>
        <v>#N/A</v>
      </c>
      <c r="K283" s="79" t="e">
        <f>IF(DI_전체데이터!$B283="Healthcare &amp; Bio",DI_전체데이터!$AN283,NA())</f>
        <v>#N/A</v>
      </c>
      <c r="L283" s="79" t="e">
        <f>IF(DI_전체데이터!$B283="Healthcare &amp; Bio",DI_전체데이터!$Z283,NA())</f>
        <v>#N/A</v>
      </c>
    </row>
    <row r="284" spans="1:12" x14ac:dyDescent="0.3">
      <c r="A284" s="79" t="e">
        <f>IF(DI_전체데이터!$B284="Technology",DI_전체데이터!$AN284,NA())</f>
        <v>#N/A</v>
      </c>
      <c r="B284" s="79" t="e">
        <f>IF(DI_전체데이터!$B284="Technology",DI_전체데이터!$Z284,NA())</f>
        <v>#N/A</v>
      </c>
      <c r="C284" s="79" t="e">
        <f>IF(DI_전체데이터!$B284="Consumer &amp; Retail",DI_전체데이터!$AN284,NA())</f>
        <v>#N/A</v>
      </c>
      <c r="D284" s="79" t="e">
        <f>IF(DI_전체데이터!$B284="Consumer &amp; Retail",DI_전체데이터!$Z284,NA())</f>
        <v>#N/A</v>
      </c>
      <c r="E284" s="79">
        <f>IF(DI_전체데이터!$B284="Finance",DI_전체데이터!$AN284,NA())</f>
        <v>2.8802785531262947</v>
      </c>
      <c r="F284" s="79">
        <f>IF(DI_전체데이터!$B284="Finance",DI_전체데이터!$Z284,NA())</f>
        <v>4.1481481481481479</v>
      </c>
      <c r="G284" s="79" t="e">
        <f>IF(DI_전체데이터!$B284="Industrials",DI_전체데이터!$AN284,NA())</f>
        <v>#N/A</v>
      </c>
      <c r="H284" s="79" t="e">
        <f>IF(DI_전체데이터!$B284="Industrials",DI_전체데이터!$Z284,NA())</f>
        <v>#N/A</v>
      </c>
      <c r="I284" s="79" t="e">
        <f>IF(DI_전체데이터!$B284="Energy &amp; Materials",DI_전체데이터!$AN284,NA())</f>
        <v>#N/A</v>
      </c>
      <c r="J284" s="79" t="e">
        <f>IF(DI_전체데이터!$B284="Energy &amp; Materials",DI_전체데이터!$Z284,NA())</f>
        <v>#N/A</v>
      </c>
      <c r="K284" s="79" t="e">
        <f>IF(DI_전체데이터!$B284="Healthcare &amp; Bio",DI_전체데이터!$AN284,NA())</f>
        <v>#N/A</v>
      </c>
      <c r="L284" s="79" t="e">
        <f>IF(DI_전체데이터!$B284="Healthcare &amp; Bio",DI_전체데이터!$Z284,NA())</f>
        <v>#N/A</v>
      </c>
    </row>
    <row r="285" spans="1:12" x14ac:dyDescent="0.3">
      <c r="A285" s="79" t="e">
        <f>IF(DI_전체데이터!$B285="Technology",DI_전체데이터!$AN285,NA())</f>
        <v>#N/A</v>
      </c>
      <c r="B285" s="79" t="e">
        <f>IF(DI_전체데이터!$B285="Technology",DI_전체데이터!$Z285,NA())</f>
        <v>#N/A</v>
      </c>
      <c r="C285" s="79" t="e">
        <f>IF(DI_전체데이터!$B285="Consumer &amp; Retail",DI_전체데이터!$AN285,NA())</f>
        <v>#N/A</v>
      </c>
      <c r="D285" s="79" t="e">
        <f>IF(DI_전체데이터!$B285="Consumer &amp; Retail",DI_전체데이터!$Z285,NA())</f>
        <v>#N/A</v>
      </c>
      <c r="E285" s="79">
        <f>IF(DI_전체데이터!$B285="Finance",DI_전체데이터!$AN285,NA())</f>
        <v>0.46435109387625217</v>
      </c>
      <c r="F285" s="79">
        <f>IF(DI_전체데이터!$B285="Finance",DI_전체데이터!$Z285,NA())</f>
        <v>3.8</v>
      </c>
      <c r="G285" s="79" t="e">
        <f>IF(DI_전체데이터!$B285="Industrials",DI_전체데이터!$AN285,NA())</f>
        <v>#N/A</v>
      </c>
      <c r="H285" s="79" t="e">
        <f>IF(DI_전체데이터!$B285="Industrials",DI_전체데이터!$Z285,NA())</f>
        <v>#N/A</v>
      </c>
      <c r="I285" s="79" t="e">
        <f>IF(DI_전체데이터!$B285="Energy &amp; Materials",DI_전체데이터!$AN285,NA())</f>
        <v>#N/A</v>
      </c>
      <c r="J285" s="79" t="e">
        <f>IF(DI_전체데이터!$B285="Energy &amp; Materials",DI_전체데이터!$Z285,NA())</f>
        <v>#N/A</v>
      </c>
      <c r="K285" s="79" t="e">
        <f>IF(DI_전체데이터!$B285="Healthcare &amp; Bio",DI_전체데이터!$AN285,NA())</f>
        <v>#N/A</v>
      </c>
      <c r="L285" s="79" t="e">
        <f>IF(DI_전체데이터!$B285="Healthcare &amp; Bio",DI_전체데이터!$Z285,NA())</f>
        <v>#N/A</v>
      </c>
    </row>
    <row r="286" spans="1:12" x14ac:dyDescent="0.3">
      <c r="A286" s="79" t="e">
        <f>IF(DI_전체데이터!$B286="Technology",DI_전체데이터!$AN286,NA())</f>
        <v>#N/A</v>
      </c>
      <c r="B286" s="79" t="e">
        <f>IF(DI_전체데이터!$B286="Technology",DI_전체데이터!$Z286,NA())</f>
        <v>#N/A</v>
      </c>
      <c r="C286" s="79" t="e">
        <f>IF(DI_전체데이터!$B286="Consumer &amp; Retail",DI_전체데이터!$AN286,NA())</f>
        <v>#N/A</v>
      </c>
      <c r="D286" s="79" t="e">
        <f>IF(DI_전체데이터!$B286="Consumer &amp; Retail",DI_전체데이터!$Z286,NA())</f>
        <v>#N/A</v>
      </c>
      <c r="E286" s="79">
        <f>IF(DI_전체데이터!$B286="Finance",DI_전체데이터!$AN286,NA())</f>
        <v>0.11738278855842821</v>
      </c>
      <c r="F286" s="79">
        <f>IF(DI_전체데이터!$B286="Finance",DI_전체데이터!$Z286,NA())</f>
        <v>3.75</v>
      </c>
      <c r="G286" s="79" t="e">
        <f>IF(DI_전체데이터!$B286="Industrials",DI_전체데이터!$AN286,NA())</f>
        <v>#N/A</v>
      </c>
      <c r="H286" s="79" t="e">
        <f>IF(DI_전체데이터!$B286="Industrials",DI_전체데이터!$Z286,NA())</f>
        <v>#N/A</v>
      </c>
      <c r="I286" s="79" t="e">
        <f>IF(DI_전체데이터!$B286="Energy &amp; Materials",DI_전체데이터!$AN286,NA())</f>
        <v>#N/A</v>
      </c>
      <c r="J286" s="79" t="e">
        <f>IF(DI_전체데이터!$B286="Energy &amp; Materials",DI_전체데이터!$Z286,NA())</f>
        <v>#N/A</v>
      </c>
      <c r="K286" s="79" t="e">
        <f>IF(DI_전체데이터!$B286="Healthcare &amp; Bio",DI_전체데이터!$AN286,NA())</f>
        <v>#N/A</v>
      </c>
      <c r="L286" s="79" t="e">
        <f>IF(DI_전체데이터!$B286="Healthcare &amp; Bio",DI_전체데이터!$Z286,NA())</f>
        <v>#N/A</v>
      </c>
    </row>
    <row r="287" spans="1:12" x14ac:dyDescent="0.3">
      <c r="A287" s="79" t="e">
        <f>IF(DI_전체데이터!$B287="Technology",DI_전체데이터!$AN287,NA())</f>
        <v>#N/A</v>
      </c>
      <c r="B287" s="79" t="e">
        <f>IF(DI_전체데이터!$B287="Technology",DI_전체데이터!$Z287,NA())</f>
        <v>#N/A</v>
      </c>
      <c r="C287" s="79" t="e">
        <f>IF(DI_전체데이터!$B287="Consumer &amp; Retail",DI_전체데이터!$AN287,NA())</f>
        <v>#N/A</v>
      </c>
      <c r="D287" s="79" t="e">
        <f>IF(DI_전체데이터!$B287="Consumer &amp; Retail",DI_전체데이터!$Z287,NA())</f>
        <v>#N/A</v>
      </c>
      <c r="E287" s="79">
        <f>IF(DI_전체데이터!$B287="Finance",DI_전체데이터!$AN287,NA())</f>
        <v>-0.38720302455467426</v>
      </c>
      <c r="F287" s="79">
        <f>IF(DI_전체데이터!$B287="Finance",DI_전체데이터!$Z287,NA())</f>
        <v>3.606060606060606</v>
      </c>
      <c r="G287" s="79" t="e">
        <f>IF(DI_전체데이터!$B287="Industrials",DI_전체데이터!$AN287,NA())</f>
        <v>#N/A</v>
      </c>
      <c r="H287" s="79" t="e">
        <f>IF(DI_전체데이터!$B287="Industrials",DI_전체데이터!$Z287,NA())</f>
        <v>#N/A</v>
      </c>
      <c r="I287" s="79" t="e">
        <f>IF(DI_전체데이터!$B287="Energy &amp; Materials",DI_전체데이터!$AN287,NA())</f>
        <v>#N/A</v>
      </c>
      <c r="J287" s="79" t="e">
        <f>IF(DI_전체데이터!$B287="Energy &amp; Materials",DI_전체데이터!$Z287,NA())</f>
        <v>#N/A</v>
      </c>
      <c r="K287" s="79" t="e">
        <f>IF(DI_전체데이터!$B287="Healthcare &amp; Bio",DI_전체데이터!$AN287,NA())</f>
        <v>#N/A</v>
      </c>
      <c r="L287" s="79" t="e">
        <f>IF(DI_전체데이터!$B287="Healthcare &amp; Bio",DI_전체데이터!$Z287,NA())</f>
        <v>#N/A</v>
      </c>
    </row>
    <row r="288" spans="1:12" x14ac:dyDescent="0.3">
      <c r="A288" s="79" t="e">
        <f>IF(DI_전체데이터!$B288="Technology",DI_전체데이터!$AN288,NA())</f>
        <v>#N/A</v>
      </c>
      <c r="B288" s="79" t="e">
        <f>IF(DI_전체데이터!$B288="Technology",DI_전체데이터!$Z288,NA())</f>
        <v>#N/A</v>
      </c>
      <c r="C288" s="79" t="e">
        <f>IF(DI_전체데이터!$B288="Consumer &amp; Retail",DI_전체데이터!$AN288,NA())</f>
        <v>#N/A</v>
      </c>
      <c r="D288" s="79" t="e">
        <f>IF(DI_전체데이터!$B288="Consumer &amp; Retail",DI_전체데이터!$Z288,NA())</f>
        <v>#N/A</v>
      </c>
      <c r="E288" s="79">
        <f>IF(DI_전체데이터!$B288="Finance",DI_전체데이터!$AN288,NA())</f>
        <v>2.0310609215998703</v>
      </c>
      <c r="F288" s="79">
        <f>IF(DI_전체데이터!$B288="Finance",DI_전체데이터!$Z288,NA())</f>
        <v>3.954545454545455</v>
      </c>
      <c r="G288" s="79" t="e">
        <f>IF(DI_전체데이터!$B288="Industrials",DI_전체데이터!$AN288,NA())</f>
        <v>#N/A</v>
      </c>
      <c r="H288" s="79" t="e">
        <f>IF(DI_전체데이터!$B288="Industrials",DI_전체데이터!$Z288,NA())</f>
        <v>#N/A</v>
      </c>
      <c r="I288" s="79" t="e">
        <f>IF(DI_전체데이터!$B288="Energy &amp; Materials",DI_전체데이터!$AN288,NA())</f>
        <v>#N/A</v>
      </c>
      <c r="J288" s="79" t="e">
        <f>IF(DI_전체데이터!$B288="Energy &amp; Materials",DI_전체데이터!$Z288,NA())</f>
        <v>#N/A</v>
      </c>
      <c r="K288" s="79" t="e">
        <f>IF(DI_전체데이터!$B288="Healthcare &amp; Bio",DI_전체데이터!$AN288,NA())</f>
        <v>#N/A</v>
      </c>
      <c r="L288" s="79" t="e">
        <f>IF(DI_전체데이터!$B288="Healthcare &amp; Bio",DI_전체데이터!$Z288,NA())</f>
        <v>#N/A</v>
      </c>
    </row>
    <row r="289" spans="1:12" x14ac:dyDescent="0.3">
      <c r="A289" s="79" t="e">
        <f>IF(DI_전체데이터!$B289="Technology",DI_전체데이터!$AN289,NA())</f>
        <v>#N/A</v>
      </c>
      <c r="B289" s="79" t="e">
        <f>IF(DI_전체데이터!$B289="Technology",DI_전체데이터!$Z289,NA())</f>
        <v>#N/A</v>
      </c>
      <c r="C289" s="79" t="e">
        <f>IF(DI_전체데이터!$B289="Consumer &amp; Retail",DI_전체데이터!$AN289,NA())</f>
        <v>#N/A</v>
      </c>
      <c r="D289" s="79" t="e">
        <f>IF(DI_전체데이터!$B289="Consumer &amp; Retail",DI_전체데이터!$Z289,NA())</f>
        <v>#N/A</v>
      </c>
      <c r="E289" s="79">
        <f>IF(DI_전체데이터!$B289="Finance",DI_전체데이터!$AN289,NA())</f>
        <v>2.6619123858140972</v>
      </c>
      <c r="F289" s="79">
        <f>IF(DI_전체데이터!$B289="Finance",DI_전체데이터!$Z289,NA())</f>
        <v>4.0454545454545459</v>
      </c>
      <c r="G289" s="79" t="e">
        <f>IF(DI_전체데이터!$B289="Industrials",DI_전체데이터!$AN289,NA())</f>
        <v>#N/A</v>
      </c>
      <c r="H289" s="79" t="e">
        <f>IF(DI_전체데이터!$B289="Industrials",DI_전체데이터!$Z289,NA())</f>
        <v>#N/A</v>
      </c>
      <c r="I289" s="79" t="e">
        <f>IF(DI_전체데이터!$B289="Energy &amp; Materials",DI_전체데이터!$AN289,NA())</f>
        <v>#N/A</v>
      </c>
      <c r="J289" s="79" t="e">
        <f>IF(DI_전체데이터!$B289="Energy &amp; Materials",DI_전체데이터!$Z289,NA())</f>
        <v>#N/A</v>
      </c>
      <c r="K289" s="79" t="e">
        <f>IF(DI_전체데이터!$B289="Healthcare &amp; Bio",DI_전체데이터!$AN289,NA())</f>
        <v>#N/A</v>
      </c>
      <c r="L289" s="79" t="e">
        <f>IF(DI_전체데이터!$B289="Healthcare &amp; Bio",DI_전체데이터!$Z289,NA())</f>
        <v>#N/A</v>
      </c>
    </row>
    <row r="290" spans="1:12" x14ac:dyDescent="0.3">
      <c r="A290" s="79" t="e">
        <f>IF(DI_전체데이터!$B290="Technology",DI_전체데이터!$AN290,NA())</f>
        <v>#N/A</v>
      </c>
      <c r="B290" s="79" t="e">
        <f>IF(DI_전체데이터!$B290="Technology",DI_전체데이터!$Z290,NA())</f>
        <v>#N/A</v>
      </c>
      <c r="C290" s="79" t="e">
        <f>IF(DI_전체데이터!$B290="Consumer &amp; Retail",DI_전체데이터!$AN290,NA())</f>
        <v>#N/A</v>
      </c>
      <c r="D290" s="79" t="e">
        <f>IF(DI_전체데이터!$B290="Consumer &amp; Retail",DI_전체데이터!$Z290,NA())</f>
        <v>#N/A</v>
      </c>
      <c r="E290" s="79">
        <f>IF(DI_전체데이터!$B290="Finance",DI_전체데이터!$AN290,NA())</f>
        <v>1.3551486385131943</v>
      </c>
      <c r="F290" s="79">
        <f>IF(DI_전체데이터!$B290="Finance",DI_전체데이터!$Z290,NA())</f>
        <v>3.8571428571428572</v>
      </c>
      <c r="G290" s="79" t="e">
        <f>IF(DI_전체데이터!$B290="Industrials",DI_전체데이터!$AN290,NA())</f>
        <v>#N/A</v>
      </c>
      <c r="H290" s="79" t="e">
        <f>IF(DI_전체데이터!$B290="Industrials",DI_전체데이터!$Z290,NA())</f>
        <v>#N/A</v>
      </c>
      <c r="I290" s="79" t="e">
        <f>IF(DI_전체데이터!$B290="Energy &amp; Materials",DI_전체데이터!$AN290,NA())</f>
        <v>#N/A</v>
      </c>
      <c r="J290" s="79" t="e">
        <f>IF(DI_전체데이터!$B290="Energy &amp; Materials",DI_전체데이터!$Z290,NA())</f>
        <v>#N/A</v>
      </c>
      <c r="K290" s="79" t="e">
        <f>IF(DI_전체데이터!$B290="Healthcare &amp; Bio",DI_전체데이터!$AN290,NA())</f>
        <v>#N/A</v>
      </c>
      <c r="L290" s="79" t="e">
        <f>IF(DI_전체데이터!$B290="Healthcare &amp; Bio",DI_전체데이터!$Z290,NA())</f>
        <v>#N/A</v>
      </c>
    </row>
    <row r="291" spans="1:12" x14ac:dyDescent="0.3">
      <c r="A291" s="79" t="e">
        <f>IF(DI_전체데이터!$B291="Technology",DI_전체데이터!$AN291,NA())</f>
        <v>#N/A</v>
      </c>
      <c r="B291" s="79" t="e">
        <f>IF(DI_전체데이터!$B291="Technology",DI_전체데이터!$Z291,NA())</f>
        <v>#N/A</v>
      </c>
      <c r="C291" s="79" t="e">
        <f>IF(DI_전체데이터!$B291="Consumer &amp; Retail",DI_전체데이터!$AN291,NA())</f>
        <v>#N/A</v>
      </c>
      <c r="D291" s="79" t="e">
        <f>IF(DI_전체데이터!$B291="Consumer &amp; Retail",DI_전체데이터!$Z291,NA())</f>
        <v>#N/A</v>
      </c>
      <c r="E291" s="79">
        <f>IF(DI_전체데이터!$B291="Finance",DI_전체데이터!$AN291,NA())</f>
        <v>0.61707419491553395</v>
      </c>
      <c r="F291" s="79">
        <f>IF(DI_전체데이터!$B291="Finance",DI_전체데이터!$Z291,NA())</f>
        <v>2.9090909090909092</v>
      </c>
      <c r="G291" s="79" t="e">
        <f>IF(DI_전체데이터!$B291="Industrials",DI_전체데이터!$AN291,NA())</f>
        <v>#N/A</v>
      </c>
      <c r="H291" s="79" t="e">
        <f>IF(DI_전체데이터!$B291="Industrials",DI_전체데이터!$Z291,NA())</f>
        <v>#N/A</v>
      </c>
      <c r="I291" s="79" t="e">
        <f>IF(DI_전체데이터!$B291="Energy &amp; Materials",DI_전체데이터!$AN291,NA())</f>
        <v>#N/A</v>
      </c>
      <c r="J291" s="79" t="e">
        <f>IF(DI_전체데이터!$B291="Energy &amp; Materials",DI_전체데이터!$Z291,NA())</f>
        <v>#N/A</v>
      </c>
      <c r="K291" s="79" t="e">
        <f>IF(DI_전체데이터!$B291="Healthcare &amp; Bio",DI_전체데이터!$AN291,NA())</f>
        <v>#N/A</v>
      </c>
      <c r="L291" s="79" t="e">
        <f>IF(DI_전체데이터!$B291="Healthcare &amp; Bio",DI_전체데이터!$Z291,NA())</f>
        <v>#N/A</v>
      </c>
    </row>
    <row r="292" spans="1:12" x14ac:dyDescent="0.3">
      <c r="A292" s="79" t="e">
        <f>IF(DI_전체데이터!$B292="Technology",DI_전체데이터!$AN292,NA())</f>
        <v>#N/A</v>
      </c>
      <c r="B292" s="79" t="e">
        <f>IF(DI_전체데이터!$B292="Technology",DI_전체데이터!$Z292,NA())</f>
        <v>#N/A</v>
      </c>
      <c r="C292" s="79" t="e">
        <f>IF(DI_전체데이터!$B292="Consumer &amp; Retail",DI_전체데이터!$AN292,NA())</f>
        <v>#N/A</v>
      </c>
      <c r="D292" s="79" t="e">
        <f>IF(DI_전체데이터!$B292="Consumer &amp; Retail",DI_전체데이터!$Z292,NA())</f>
        <v>#N/A</v>
      </c>
      <c r="E292" s="79">
        <f>IF(DI_전체데이터!$B292="Finance",DI_전체데이터!$AN292,NA())</f>
        <v>2.913995016228931</v>
      </c>
      <c r="F292" s="79">
        <f>IF(DI_전체데이터!$B292="Finance",DI_전체데이터!$Z292,NA())</f>
        <v>3.6842105263157889</v>
      </c>
      <c r="G292" s="79" t="e">
        <f>IF(DI_전체데이터!$B292="Industrials",DI_전체데이터!$AN292,NA())</f>
        <v>#N/A</v>
      </c>
      <c r="H292" s="79" t="e">
        <f>IF(DI_전체데이터!$B292="Industrials",DI_전체데이터!$Z292,NA())</f>
        <v>#N/A</v>
      </c>
      <c r="I292" s="79" t="e">
        <f>IF(DI_전체데이터!$B292="Energy &amp; Materials",DI_전체데이터!$AN292,NA())</f>
        <v>#N/A</v>
      </c>
      <c r="J292" s="79" t="e">
        <f>IF(DI_전체데이터!$B292="Energy &amp; Materials",DI_전체데이터!$Z292,NA())</f>
        <v>#N/A</v>
      </c>
      <c r="K292" s="79" t="e">
        <f>IF(DI_전체데이터!$B292="Healthcare &amp; Bio",DI_전체데이터!$AN292,NA())</f>
        <v>#N/A</v>
      </c>
      <c r="L292" s="79" t="e">
        <f>IF(DI_전체데이터!$B292="Healthcare &amp; Bio",DI_전체데이터!$Z292,NA())</f>
        <v>#N/A</v>
      </c>
    </row>
    <row r="293" spans="1:12" x14ac:dyDescent="0.3">
      <c r="A293" s="79" t="e">
        <f>IF(DI_전체데이터!$B293="Technology",DI_전체데이터!$AN293,NA())</f>
        <v>#N/A</v>
      </c>
      <c r="B293" s="79" t="e">
        <f>IF(DI_전체데이터!$B293="Technology",DI_전체데이터!$Z293,NA())</f>
        <v>#N/A</v>
      </c>
      <c r="C293" s="79" t="e">
        <f>IF(DI_전체데이터!$B293="Consumer &amp; Retail",DI_전체데이터!$AN293,NA())</f>
        <v>#N/A</v>
      </c>
      <c r="D293" s="79" t="e">
        <f>IF(DI_전체데이터!$B293="Consumer &amp; Retail",DI_전체데이터!$Z293,NA())</f>
        <v>#N/A</v>
      </c>
      <c r="E293" s="79">
        <f>IF(DI_전체데이터!$B293="Finance",DI_전체데이터!$AN293,NA())</f>
        <v>0.88646614309426564</v>
      </c>
      <c r="F293" s="79">
        <f>IF(DI_전체데이터!$B293="Finance",DI_전체데이터!$Z293,NA())</f>
        <v>3</v>
      </c>
      <c r="G293" s="79" t="e">
        <f>IF(DI_전체데이터!$B293="Industrials",DI_전체데이터!$AN293,NA())</f>
        <v>#N/A</v>
      </c>
      <c r="H293" s="79" t="e">
        <f>IF(DI_전체데이터!$B293="Industrials",DI_전체데이터!$Z293,NA())</f>
        <v>#N/A</v>
      </c>
      <c r="I293" s="79" t="e">
        <f>IF(DI_전체데이터!$B293="Energy &amp; Materials",DI_전체데이터!$AN293,NA())</f>
        <v>#N/A</v>
      </c>
      <c r="J293" s="79" t="e">
        <f>IF(DI_전체데이터!$B293="Energy &amp; Materials",DI_전체데이터!$Z293,NA())</f>
        <v>#N/A</v>
      </c>
      <c r="K293" s="79" t="e">
        <f>IF(DI_전체데이터!$B293="Healthcare &amp; Bio",DI_전체데이터!$AN293,NA())</f>
        <v>#N/A</v>
      </c>
      <c r="L293" s="79" t="e">
        <f>IF(DI_전체데이터!$B293="Healthcare &amp; Bio",DI_전체데이터!$Z293,NA())</f>
        <v>#N/A</v>
      </c>
    </row>
    <row r="294" spans="1:12" x14ac:dyDescent="0.3">
      <c r="A294" s="79" t="e">
        <f>IF(DI_전체데이터!$B294="Technology",DI_전체데이터!$AN294,NA())</f>
        <v>#N/A</v>
      </c>
      <c r="B294" s="79" t="e">
        <f>IF(DI_전체데이터!$B294="Technology",DI_전체데이터!$Z294,NA())</f>
        <v>#N/A</v>
      </c>
      <c r="C294" s="79" t="e">
        <f>IF(DI_전체데이터!$B294="Consumer &amp; Retail",DI_전체데이터!$AN294,NA())</f>
        <v>#N/A</v>
      </c>
      <c r="D294" s="79" t="e">
        <f>IF(DI_전체데이터!$B294="Consumer &amp; Retail",DI_전체데이터!$Z294,NA())</f>
        <v>#N/A</v>
      </c>
      <c r="E294" s="79">
        <f>IF(DI_전체데이터!$B294="Finance",DI_전체데이터!$AN294,NA())</f>
        <v>-0.10130433356108415</v>
      </c>
      <c r="F294" s="79">
        <f>IF(DI_전체데이터!$B294="Finance",DI_전체데이터!$Z294,NA())</f>
        <v>2.666666666666667</v>
      </c>
      <c r="G294" s="79" t="e">
        <f>IF(DI_전체데이터!$B294="Industrials",DI_전체데이터!$AN294,NA())</f>
        <v>#N/A</v>
      </c>
      <c r="H294" s="79" t="e">
        <f>IF(DI_전체데이터!$B294="Industrials",DI_전체데이터!$Z294,NA())</f>
        <v>#N/A</v>
      </c>
      <c r="I294" s="79" t="e">
        <f>IF(DI_전체데이터!$B294="Energy &amp; Materials",DI_전체데이터!$AN294,NA())</f>
        <v>#N/A</v>
      </c>
      <c r="J294" s="79" t="e">
        <f>IF(DI_전체데이터!$B294="Energy &amp; Materials",DI_전체데이터!$Z294,NA())</f>
        <v>#N/A</v>
      </c>
      <c r="K294" s="79" t="e">
        <f>IF(DI_전체데이터!$B294="Healthcare &amp; Bio",DI_전체데이터!$AN294,NA())</f>
        <v>#N/A</v>
      </c>
      <c r="L294" s="79" t="e">
        <f>IF(DI_전체데이터!$B294="Healthcare &amp; Bio",DI_전체데이터!$Z294,NA())</f>
        <v>#N/A</v>
      </c>
    </row>
    <row r="295" spans="1:12" x14ac:dyDescent="0.3">
      <c r="A295" s="79" t="e">
        <f>IF(DI_전체데이터!$B295="Technology",DI_전체데이터!$AN295,NA())</f>
        <v>#N/A</v>
      </c>
      <c r="B295" s="79" t="e">
        <f>IF(DI_전체데이터!$B295="Technology",DI_전체데이터!$Z295,NA())</f>
        <v>#N/A</v>
      </c>
      <c r="C295" s="79" t="e">
        <f>IF(DI_전체데이터!$B295="Consumer &amp; Retail",DI_전체데이터!$AN295,NA())</f>
        <v>#N/A</v>
      </c>
      <c r="D295" s="79" t="e">
        <f>IF(DI_전체데이터!$B295="Consumer &amp; Retail",DI_전체데이터!$Z295,NA())</f>
        <v>#N/A</v>
      </c>
      <c r="E295" s="79">
        <f>IF(DI_전체데이터!$B295="Finance",DI_전체데이터!$AN295,NA())</f>
        <v>2.4384075075774936</v>
      </c>
      <c r="F295" s="79">
        <f>IF(DI_전체데이터!$B295="Finance",DI_전체데이터!$Z295,NA())</f>
        <v>3.666666666666667</v>
      </c>
      <c r="G295" s="79" t="e">
        <f>IF(DI_전체데이터!$B295="Industrials",DI_전체데이터!$AN295,NA())</f>
        <v>#N/A</v>
      </c>
      <c r="H295" s="79" t="e">
        <f>IF(DI_전체데이터!$B295="Industrials",DI_전체데이터!$Z295,NA())</f>
        <v>#N/A</v>
      </c>
      <c r="I295" s="79" t="e">
        <f>IF(DI_전체데이터!$B295="Energy &amp; Materials",DI_전체데이터!$AN295,NA())</f>
        <v>#N/A</v>
      </c>
      <c r="J295" s="79" t="e">
        <f>IF(DI_전체데이터!$B295="Energy &amp; Materials",DI_전체데이터!$Z295,NA())</f>
        <v>#N/A</v>
      </c>
      <c r="K295" s="79" t="e">
        <f>IF(DI_전체데이터!$B295="Healthcare &amp; Bio",DI_전체데이터!$AN295,NA())</f>
        <v>#N/A</v>
      </c>
      <c r="L295" s="79" t="e">
        <f>IF(DI_전체데이터!$B295="Healthcare &amp; Bio",DI_전체데이터!$Z295,NA())</f>
        <v>#N/A</v>
      </c>
    </row>
    <row r="296" spans="1:12" x14ac:dyDescent="0.3">
      <c r="A296" s="79" t="e">
        <f>IF(DI_전체데이터!$B296="Technology",DI_전체데이터!$AN296,NA())</f>
        <v>#N/A</v>
      </c>
      <c r="B296" s="79" t="e">
        <f>IF(DI_전체데이터!$B296="Technology",DI_전체데이터!$Z296,NA())</f>
        <v>#N/A</v>
      </c>
      <c r="C296" s="79" t="e">
        <f>IF(DI_전체데이터!$B296="Consumer &amp; Retail",DI_전체데이터!$AN296,NA())</f>
        <v>#N/A</v>
      </c>
      <c r="D296" s="79" t="e">
        <f>IF(DI_전체데이터!$B296="Consumer &amp; Retail",DI_전체데이터!$Z296,NA())</f>
        <v>#N/A</v>
      </c>
      <c r="E296" s="79">
        <f>IF(DI_전체데이터!$B296="Finance",DI_전체데이터!$AN296,NA())</f>
        <v>1.2860086181462516</v>
      </c>
      <c r="F296" s="79">
        <f>IF(DI_전체데이터!$B296="Finance",DI_전체데이터!$Z296,NA())</f>
        <v>3.2777777777777781</v>
      </c>
      <c r="G296" s="79" t="e">
        <f>IF(DI_전체데이터!$B296="Industrials",DI_전체데이터!$AN296,NA())</f>
        <v>#N/A</v>
      </c>
      <c r="H296" s="79" t="e">
        <f>IF(DI_전체데이터!$B296="Industrials",DI_전체데이터!$Z296,NA())</f>
        <v>#N/A</v>
      </c>
      <c r="I296" s="79" t="e">
        <f>IF(DI_전체데이터!$B296="Energy &amp; Materials",DI_전체데이터!$AN296,NA())</f>
        <v>#N/A</v>
      </c>
      <c r="J296" s="79" t="e">
        <f>IF(DI_전체데이터!$B296="Energy &amp; Materials",DI_전체데이터!$Z296,NA())</f>
        <v>#N/A</v>
      </c>
      <c r="K296" s="79" t="e">
        <f>IF(DI_전체데이터!$B296="Healthcare &amp; Bio",DI_전체데이터!$AN296,NA())</f>
        <v>#N/A</v>
      </c>
      <c r="L296" s="79" t="e">
        <f>IF(DI_전체데이터!$B296="Healthcare &amp; Bio",DI_전체데이터!$Z296,NA())</f>
        <v>#N/A</v>
      </c>
    </row>
    <row r="297" spans="1:12" x14ac:dyDescent="0.3">
      <c r="A297" s="79" t="e">
        <f>IF(DI_전체데이터!$B297="Technology",DI_전체데이터!$AN297,NA())</f>
        <v>#N/A</v>
      </c>
      <c r="B297" s="79" t="e">
        <f>IF(DI_전체데이터!$B297="Technology",DI_전체데이터!$Z297,NA())</f>
        <v>#N/A</v>
      </c>
      <c r="C297" s="79" t="e">
        <f>IF(DI_전체데이터!$B297="Consumer &amp; Retail",DI_전체데이터!$AN297,NA())</f>
        <v>#N/A</v>
      </c>
      <c r="D297" s="79" t="e">
        <f>IF(DI_전체데이터!$B297="Consumer &amp; Retail",DI_전체데이터!$Z297,NA())</f>
        <v>#N/A</v>
      </c>
      <c r="E297" s="79">
        <f>IF(DI_전체데이터!$B297="Finance",DI_전체데이터!$AN297,NA())</f>
        <v>1.7798938564739277</v>
      </c>
      <c r="F297" s="79">
        <f>IF(DI_전체데이터!$B297="Finance",DI_전체데이터!$Z297,NA())</f>
        <v>3.4444444444444451</v>
      </c>
      <c r="G297" s="79" t="e">
        <f>IF(DI_전체데이터!$B297="Industrials",DI_전체데이터!$AN297,NA())</f>
        <v>#N/A</v>
      </c>
      <c r="H297" s="79" t="e">
        <f>IF(DI_전체데이터!$B297="Industrials",DI_전체데이터!$Z297,NA())</f>
        <v>#N/A</v>
      </c>
      <c r="I297" s="79" t="e">
        <f>IF(DI_전체데이터!$B297="Energy &amp; Materials",DI_전체데이터!$AN297,NA())</f>
        <v>#N/A</v>
      </c>
      <c r="J297" s="79" t="e">
        <f>IF(DI_전체데이터!$B297="Energy &amp; Materials",DI_전체데이터!$Z297,NA())</f>
        <v>#N/A</v>
      </c>
      <c r="K297" s="79" t="e">
        <f>IF(DI_전체데이터!$B297="Healthcare &amp; Bio",DI_전체데이터!$AN297,NA())</f>
        <v>#N/A</v>
      </c>
      <c r="L297" s="79" t="e">
        <f>IF(DI_전체데이터!$B297="Healthcare &amp; Bio",DI_전체데이터!$Z297,NA())</f>
        <v>#N/A</v>
      </c>
    </row>
    <row r="298" spans="1:12" x14ac:dyDescent="0.3">
      <c r="A298" s="79" t="e">
        <f>IF(DI_전체데이터!$B298="Technology",DI_전체데이터!$AN298,NA())</f>
        <v>#N/A</v>
      </c>
      <c r="B298" s="79" t="e">
        <f>IF(DI_전체데이터!$B298="Technology",DI_전체데이터!$Z298,NA())</f>
        <v>#N/A</v>
      </c>
      <c r="C298" s="79" t="e">
        <f>IF(DI_전체데이터!$B298="Consumer &amp; Retail",DI_전체데이터!$AN298,NA())</f>
        <v>#N/A</v>
      </c>
      <c r="D298" s="79" t="e">
        <f>IF(DI_전체데이터!$B298="Consumer &amp; Retail",DI_전체데이터!$Z298,NA())</f>
        <v>#N/A</v>
      </c>
      <c r="E298" s="79">
        <f>IF(DI_전체데이터!$B298="Finance",DI_전체데이터!$AN298,NA())</f>
        <v>1.3746546865640366</v>
      </c>
      <c r="F298" s="79">
        <f>IF(DI_전체데이터!$B298="Finance",DI_전체데이터!$Z298,NA())</f>
        <v>3.307692307692307</v>
      </c>
      <c r="G298" s="79" t="e">
        <f>IF(DI_전체데이터!$B298="Industrials",DI_전체데이터!$AN298,NA())</f>
        <v>#N/A</v>
      </c>
      <c r="H298" s="79" t="e">
        <f>IF(DI_전체데이터!$B298="Industrials",DI_전체데이터!$Z298,NA())</f>
        <v>#N/A</v>
      </c>
      <c r="I298" s="79" t="e">
        <f>IF(DI_전체데이터!$B298="Energy &amp; Materials",DI_전체데이터!$AN298,NA())</f>
        <v>#N/A</v>
      </c>
      <c r="J298" s="79" t="e">
        <f>IF(DI_전체데이터!$B298="Energy &amp; Materials",DI_전체데이터!$Z298,NA())</f>
        <v>#N/A</v>
      </c>
      <c r="K298" s="79" t="e">
        <f>IF(DI_전체데이터!$B298="Healthcare &amp; Bio",DI_전체데이터!$AN298,NA())</f>
        <v>#N/A</v>
      </c>
      <c r="L298" s="79" t="e">
        <f>IF(DI_전체데이터!$B298="Healthcare &amp; Bio",DI_전체데이터!$Z298,NA())</f>
        <v>#N/A</v>
      </c>
    </row>
    <row r="299" spans="1:12" x14ac:dyDescent="0.3">
      <c r="A299" s="79" t="e">
        <f>IF(DI_전체데이터!$B299="Technology",DI_전체데이터!$AN299,NA())</f>
        <v>#N/A</v>
      </c>
      <c r="B299" s="79" t="e">
        <f>IF(DI_전체데이터!$B299="Technology",DI_전체데이터!$Z299,NA())</f>
        <v>#N/A</v>
      </c>
      <c r="C299" s="79" t="e">
        <f>IF(DI_전체데이터!$B299="Consumer &amp; Retail",DI_전체데이터!$AN299,NA())</f>
        <v>#N/A</v>
      </c>
      <c r="D299" s="79" t="e">
        <f>IF(DI_전체데이터!$B299="Consumer &amp; Retail",DI_전체데이터!$Z299,NA())</f>
        <v>#N/A</v>
      </c>
      <c r="E299" s="79">
        <f>IF(DI_전체데이터!$B299="Finance",DI_전체데이터!$AN299,NA())</f>
        <v>0.61928030203999318</v>
      </c>
      <c r="F299" s="79">
        <f>IF(DI_전체데이터!$B299="Finance",DI_전체데이터!$Z299,NA())</f>
        <v>3.2352941176470589</v>
      </c>
      <c r="G299" s="79" t="e">
        <f>IF(DI_전체데이터!$B299="Industrials",DI_전체데이터!$AN299,NA())</f>
        <v>#N/A</v>
      </c>
      <c r="H299" s="79" t="e">
        <f>IF(DI_전체데이터!$B299="Industrials",DI_전체데이터!$Z299,NA())</f>
        <v>#N/A</v>
      </c>
      <c r="I299" s="79" t="e">
        <f>IF(DI_전체데이터!$B299="Energy &amp; Materials",DI_전체데이터!$AN299,NA())</f>
        <v>#N/A</v>
      </c>
      <c r="J299" s="79" t="e">
        <f>IF(DI_전체데이터!$B299="Energy &amp; Materials",DI_전체데이터!$Z299,NA())</f>
        <v>#N/A</v>
      </c>
      <c r="K299" s="79" t="e">
        <f>IF(DI_전체데이터!$B299="Healthcare &amp; Bio",DI_전체데이터!$AN299,NA())</f>
        <v>#N/A</v>
      </c>
      <c r="L299" s="79" t="e">
        <f>IF(DI_전체데이터!$B299="Healthcare &amp; Bio",DI_전체데이터!$Z299,NA())</f>
        <v>#N/A</v>
      </c>
    </row>
    <row r="300" spans="1:12" x14ac:dyDescent="0.3">
      <c r="A300" s="79" t="e">
        <f>IF(DI_전체데이터!$B300="Technology",DI_전체데이터!$AN300,NA())</f>
        <v>#N/A</v>
      </c>
      <c r="B300" s="79" t="e">
        <f>IF(DI_전체데이터!$B300="Technology",DI_전체데이터!$Z300,NA())</f>
        <v>#N/A</v>
      </c>
      <c r="C300" s="79" t="e">
        <f>IF(DI_전체데이터!$B300="Consumer &amp; Retail",DI_전체데이터!$AN300,NA())</f>
        <v>#N/A</v>
      </c>
      <c r="D300" s="79" t="e">
        <f>IF(DI_전체데이터!$B300="Consumer &amp; Retail",DI_전체데이터!$Z300,NA())</f>
        <v>#N/A</v>
      </c>
      <c r="E300" s="79">
        <f>IF(DI_전체데이터!$B300="Finance",DI_전체데이터!$AN300,NA())</f>
        <v>-0.8187973036788263</v>
      </c>
      <c r="F300" s="79">
        <f>IF(DI_전체데이터!$B300="Finance",DI_전체데이터!$Z300,NA())</f>
        <v>2.75</v>
      </c>
      <c r="G300" s="79" t="e">
        <f>IF(DI_전체데이터!$B300="Industrials",DI_전체데이터!$AN300,NA())</f>
        <v>#N/A</v>
      </c>
      <c r="H300" s="79" t="e">
        <f>IF(DI_전체데이터!$B300="Industrials",DI_전체데이터!$Z300,NA())</f>
        <v>#N/A</v>
      </c>
      <c r="I300" s="79" t="e">
        <f>IF(DI_전체데이터!$B300="Energy &amp; Materials",DI_전체데이터!$AN300,NA())</f>
        <v>#N/A</v>
      </c>
      <c r="J300" s="79" t="e">
        <f>IF(DI_전체데이터!$B300="Energy &amp; Materials",DI_전체데이터!$Z300,NA())</f>
        <v>#N/A</v>
      </c>
      <c r="K300" s="79" t="e">
        <f>IF(DI_전체데이터!$B300="Healthcare &amp; Bio",DI_전체데이터!$AN300,NA())</f>
        <v>#N/A</v>
      </c>
      <c r="L300" s="79" t="e">
        <f>IF(DI_전체데이터!$B300="Healthcare &amp; Bio",DI_전체데이터!$Z300,NA())</f>
        <v>#N/A</v>
      </c>
    </row>
    <row r="301" spans="1:12" x14ac:dyDescent="0.3">
      <c r="A301" s="79" t="e">
        <f>IF(DI_전체데이터!$B301="Technology",DI_전체데이터!$AN301,NA())</f>
        <v>#N/A</v>
      </c>
      <c r="B301" s="79" t="e">
        <f>IF(DI_전체데이터!$B301="Technology",DI_전체데이터!$Z301,NA())</f>
        <v>#N/A</v>
      </c>
      <c r="C301" s="79" t="e">
        <f>IF(DI_전체데이터!$B301="Consumer &amp; Retail",DI_전체데이터!$AN301,NA())</f>
        <v>#N/A</v>
      </c>
      <c r="D301" s="79" t="e">
        <f>IF(DI_전체데이터!$B301="Consumer &amp; Retail",DI_전체데이터!$Z301,NA())</f>
        <v>#N/A</v>
      </c>
      <c r="E301" s="79">
        <f>IF(DI_전체데이터!$B301="Finance",DI_전체데이터!$AN301,NA())</f>
        <v>1.074429443243929</v>
      </c>
      <c r="F301" s="79">
        <f>IF(DI_전체데이터!$B301="Finance",DI_전체데이터!$Z301,NA())</f>
        <v>3.3888888888888888</v>
      </c>
      <c r="G301" s="79" t="e">
        <f>IF(DI_전체데이터!$B301="Industrials",DI_전체데이터!$AN301,NA())</f>
        <v>#N/A</v>
      </c>
      <c r="H301" s="79" t="e">
        <f>IF(DI_전체데이터!$B301="Industrials",DI_전체데이터!$Z301,NA())</f>
        <v>#N/A</v>
      </c>
      <c r="I301" s="79" t="e">
        <f>IF(DI_전체데이터!$B301="Energy &amp; Materials",DI_전체데이터!$AN301,NA())</f>
        <v>#N/A</v>
      </c>
      <c r="J301" s="79" t="e">
        <f>IF(DI_전체데이터!$B301="Energy &amp; Materials",DI_전체데이터!$Z301,NA())</f>
        <v>#N/A</v>
      </c>
      <c r="K301" s="79" t="e">
        <f>IF(DI_전체데이터!$B301="Healthcare &amp; Bio",DI_전체데이터!$AN301,NA())</f>
        <v>#N/A</v>
      </c>
      <c r="L301" s="79" t="e">
        <f>IF(DI_전체데이터!$B301="Healthcare &amp; Bio",DI_전체데이터!$Z301,NA())</f>
        <v>#N/A</v>
      </c>
    </row>
    <row r="302" spans="1:12" x14ac:dyDescent="0.3">
      <c r="A302" s="79" t="e">
        <f>IF(DI_전체데이터!$B302="Technology",DI_전체데이터!$AN302,NA())</f>
        <v>#N/A</v>
      </c>
      <c r="B302" s="79" t="e">
        <f>IF(DI_전체데이터!$B302="Technology",DI_전체데이터!$Z302,NA())</f>
        <v>#N/A</v>
      </c>
      <c r="C302" s="79" t="e">
        <f>IF(DI_전체데이터!$B302="Consumer &amp; Retail",DI_전체데이터!$AN302,NA())</f>
        <v>#N/A</v>
      </c>
      <c r="D302" s="79" t="e">
        <f>IF(DI_전체데이터!$B302="Consumer &amp; Retail",DI_전체데이터!$Z302,NA())</f>
        <v>#N/A</v>
      </c>
      <c r="E302" s="79">
        <f>IF(DI_전체데이터!$B302="Finance",DI_전체데이터!$AN302,NA())</f>
        <v>1.4036862687957126</v>
      </c>
      <c r="F302" s="79">
        <f>IF(DI_전체데이터!$B302="Finance",DI_전체데이터!$Z302,NA())</f>
        <v>3.5</v>
      </c>
      <c r="G302" s="79" t="e">
        <f>IF(DI_전체데이터!$B302="Industrials",DI_전체데이터!$AN302,NA())</f>
        <v>#N/A</v>
      </c>
      <c r="H302" s="79" t="e">
        <f>IF(DI_전체데이터!$B302="Industrials",DI_전체데이터!$Z302,NA())</f>
        <v>#N/A</v>
      </c>
      <c r="I302" s="79" t="e">
        <f>IF(DI_전체데이터!$B302="Energy &amp; Materials",DI_전체데이터!$AN302,NA())</f>
        <v>#N/A</v>
      </c>
      <c r="J302" s="79" t="e">
        <f>IF(DI_전체데이터!$B302="Energy &amp; Materials",DI_전체데이터!$Z302,NA())</f>
        <v>#N/A</v>
      </c>
      <c r="K302" s="79" t="e">
        <f>IF(DI_전체데이터!$B302="Healthcare &amp; Bio",DI_전체데이터!$AN302,NA())</f>
        <v>#N/A</v>
      </c>
      <c r="L302" s="79" t="e">
        <f>IF(DI_전체데이터!$B302="Healthcare &amp; Bio",DI_전체데이터!$Z302,NA())</f>
        <v>#N/A</v>
      </c>
    </row>
    <row r="303" spans="1:12" x14ac:dyDescent="0.3">
      <c r="A303" s="79" t="e">
        <f>IF(DI_전체데이터!$B303="Technology",DI_전체데이터!$AN303,NA())</f>
        <v>#N/A</v>
      </c>
      <c r="B303" s="79" t="e">
        <f>IF(DI_전체데이터!$B303="Technology",DI_전체데이터!$Z303,NA())</f>
        <v>#N/A</v>
      </c>
      <c r="C303" s="79" t="e">
        <f>IF(DI_전체데이터!$B303="Consumer &amp; Retail",DI_전체데이터!$AN303,NA())</f>
        <v>#N/A</v>
      </c>
      <c r="D303" s="79" t="e">
        <f>IF(DI_전체데이터!$B303="Consumer &amp; Retail",DI_전체데이터!$Z303,NA())</f>
        <v>#N/A</v>
      </c>
      <c r="E303" s="79">
        <f>IF(DI_전체데이터!$B303="Finance",DI_전체데이터!$AN303,NA())</f>
        <v>-0.45042861686177199</v>
      </c>
      <c r="F303" s="79">
        <f>IF(DI_전체데이터!$B303="Finance",DI_전체데이터!$Z303,NA())</f>
        <v>3.8</v>
      </c>
      <c r="G303" s="79" t="e">
        <f>IF(DI_전체데이터!$B303="Industrials",DI_전체데이터!$AN303,NA())</f>
        <v>#N/A</v>
      </c>
      <c r="H303" s="79" t="e">
        <f>IF(DI_전체데이터!$B303="Industrials",DI_전체데이터!$Z303,NA())</f>
        <v>#N/A</v>
      </c>
      <c r="I303" s="79" t="e">
        <f>IF(DI_전체데이터!$B303="Energy &amp; Materials",DI_전체데이터!$AN303,NA())</f>
        <v>#N/A</v>
      </c>
      <c r="J303" s="79" t="e">
        <f>IF(DI_전체데이터!$B303="Energy &amp; Materials",DI_전체데이터!$Z303,NA())</f>
        <v>#N/A</v>
      </c>
      <c r="K303" s="79" t="e">
        <f>IF(DI_전체데이터!$B303="Healthcare &amp; Bio",DI_전체데이터!$AN303,NA())</f>
        <v>#N/A</v>
      </c>
      <c r="L303" s="79" t="e">
        <f>IF(DI_전체데이터!$B303="Healthcare &amp; Bio",DI_전체데이터!$Z303,NA())</f>
        <v>#N/A</v>
      </c>
    </row>
    <row r="304" spans="1:12" x14ac:dyDescent="0.3">
      <c r="A304" s="79" t="e">
        <f>IF(DI_전체데이터!$B304="Technology",DI_전체데이터!$AN304,NA())</f>
        <v>#N/A</v>
      </c>
      <c r="B304" s="79" t="e">
        <f>IF(DI_전체데이터!$B304="Technology",DI_전체데이터!$Z304,NA())</f>
        <v>#N/A</v>
      </c>
      <c r="C304" s="79" t="e">
        <f>IF(DI_전체데이터!$B304="Consumer &amp; Retail",DI_전체데이터!$AN304,NA())</f>
        <v>#N/A</v>
      </c>
      <c r="D304" s="79" t="e">
        <f>IF(DI_전체데이터!$B304="Consumer &amp; Retail",DI_전체데이터!$Z304,NA())</f>
        <v>#N/A</v>
      </c>
      <c r="E304" s="79">
        <f>IF(DI_전체데이터!$B304="Finance",DI_전체데이터!$AN304,NA())</f>
        <v>1.2222198165350577</v>
      </c>
      <c r="F304" s="79">
        <f>IF(DI_전체데이터!$B304="Finance",DI_전체데이터!$Z304,NA())</f>
        <v>4.4444444444444446</v>
      </c>
      <c r="G304" s="79" t="e">
        <f>IF(DI_전체데이터!$B304="Industrials",DI_전체데이터!$AN304,NA())</f>
        <v>#N/A</v>
      </c>
      <c r="H304" s="79" t="e">
        <f>IF(DI_전체데이터!$B304="Industrials",DI_전체데이터!$Z304,NA())</f>
        <v>#N/A</v>
      </c>
      <c r="I304" s="79" t="e">
        <f>IF(DI_전체데이터!$B304="Energy &amp; Materials",DI_전체데이터!$AN304,NA())</f>
        <v>#N/A</v>
      </c>
      <c r="J304" s="79" t="e">
        <f>IF(DI_전체데이터!$B304="Energy &amp; Materials",DI_전체데이터!$Z304,NA())</f>
        <v>#N/A</v>
      </c>
      <c r="K304" s="79" t="e">
        <f>IF(DI_전체데이터!$B304="Healthcare &amp; Bio",DI_전체데이터!$AN304,NA())</f>
        <v>#N/A</v>
      </c>
      <c r="L304" s="79" t="e">
        <f>IF(DI_전체데이터!$B304="Healthcare &amp; Bio",DI_전체데이터!$Z304,NA())</f>
        <v>#N/A</v>
      </c>
    </row>
    <row r="305" spans="1:12" x14ac:dyDescent="0.3">
      <c r="A305" s="79" t="e">
        <f>IF(DI_전체데이터!$B305="Technology",DI_전체데이터!$AN305,NA())</f>
        <v>#N/A</v>
      </c>
      <c r="B305" s="79" t="e">
        <f>IF(DI_전체데이터!$B305="Technology",DI_전체데이터!$Z305,NA())</f>
        <v>#N/A</v>
      </c>
      <c r="C305" s="79" t="e">
        <f>IF(DI_전체데이터!$B305="Consumer &amp; Retail",DI_전체데이터!$AN305,NA())</f>
        <v>#N/A</v>
      </c>
      <c r="D305" s="79" t="e">
        <f>IF(DI_전체데이터!$B305="Consumer &amp; Retail",DI_전체데이터!$Z305,NA())</f>
        <v>#N/A</v>
      </c>
      <c r="E305" s="79">
        <f>IF(DI_전체데이터!$B305="Finance",DI_전체데이터!$AN305,NA())</f>
        <v>-0.36391231858262596</v>
      </c>
      <c r="F305" s="79">
        <f>IF(DI_전체데이터!$B305="Finance",DI_전체데이터!$Z305,NA())</f>
        <v>3.833333333333333</v>
      </c>
      <c r="G305" s="79" t="e">
        <f>IF(DI_전체데이터!$B305="Industrials",DI_전체데이터!$AN305,NA())</f>
        <v>#N/A</v>
      </c>
      <c r="H305" s="79" t="e">
        <f>IF(DI_전체데이터!$B305="Industrials",DI_전체데이터!$Z305,NA())</f>
        <v>#N/A</v>
      </c>
      <c r="I305" s="79" t="e">
        <f>IF(DI_전체데이터!$B305="Energy &amp; Materials",DI_전체데이터!$AN305,NA())</f>
        <v>#N/A</v>
      </c>
      <c r="J305" s="79" t="e">
        <f>IF(DI_전체데이터!$B305="Energy &amp; Materials",DI_전체데이터!$Z305,NA())</f>
        <v>#N/A</v>
      </c>
      <c r="K305" s="79" t="e">
        <f>IF(DI_전체데이터!$B305="Healthcare &amp; Bio",DI_전체데이터!$AN305,NA())</f>
        <v>#N/A</v>
      </c>
      <c r="L305" s="79" t="e">
        <f>IF(DI_전체데이터!$B305="Healthcare &amp; Bio",DI_전체데이터!$Z305,NA())</f>
        <v>#N/A</v>
      </c>
    </row>
    <row r="306" spans="1:12" x14ac:dyDescent="0.3">
      <c r="A306" s="79" t="e">
        <f>IF(DI_전체데이터!$B306="Technology",DI_전체데이터!$AN306,NA())</f>
        <v>#N/A</v>
      </c>
      <c r="B306" s="79" t="e">
        <f>IF(DI_전체데이터!$B306="Technology",DI_전체데이터!$Z306,NA())</f>
        <v>#N/A</v>
      </c>
      <c r="C306" s="79" t="e">
        <f>IF(DI_전체데이터!$B306="Consumer &amp; Retail",DI_전체데이터!$AN306,NA())</f>
        <v>#N/A</v>
      </c>
      <c r="D306" s="79" t="e">
        <f>IF(DI_전체데이터!$B306="Consumer &amp; Retail",DI_전체데이터!$Z306,NA())</f>
        <v>#N/A</v>
      </c>
      <c r="E306" s="79">
        <f>IF(DI_전체데이터!$B306="Finance",DI_전체데이터!$AN306,NA())</f>
        <v>-10.313286620684451</v>
      </c>
      <c r="F306" s="79">
        <f>IF(DI_전체데이터!$B306="Finance",DI_전체데이터!$Z306,NA())</f>
        <v>0</v>
      </c>
      <c r="G306" s="79" t="e">
        <f>IF(DI_전체데이터!$B306="Industrials",DI_전체데이터!$AN306,NA())</f>
        <v>#N/A</v>
      </c>
      <c r="H306" s="79" t="e">
        <f>IF(DI_전체데이터!$B306="Industrials",DI_전체데이터!$Z306,NA())</f>
        <v>#N/A</v>
      </c>
      <c r="I306" s="79" t="e">
        <f>IF(DI_전체데이터!$B306="Energy &amp; Materials",DI_전체데이터!$AN306,NA())</f>
        <v>#N/A</v>
      </c>
      <c r="J306" s="79" t="e">
        <f>IF(DI_전체데이터!$B306="Energy &amp; Materials",DI_전체데이터!$Z306,NA())</f>
        <v>#N/A</v>
      </c>
      <c r="K306" s="79" t="e">
        <f>IF(DI_전체데이터!$B306="Healthcare &amp; Bio",DI_전체데이터!$AN306,NA())</f>
        <v>#N/A</v>
      </c>
      <c r="L306" s="79" t="e">
        <f>IF(DI_전체데이터!$B306="Healthcare &amp; Bio",DI_전체데이터!$Z306,NA())</f>
        <v>#N/A</v>
      </c>
    </row>
    <row r="307" spans="1:12" x14ac:dyDescent="0.3">
      <c r="A307" s="79" t="e">
        <f>IF(DI_전체데이터!$B307="Technology",DI_전체데이터!$AN307,NA())</f>
        <v>#N/A</v>
      </c>
      <c r="B307" s="79" t="e">
        <f>IF(DI_전체데이터!$B307="Technology",DI_전체데이터!$Z307,NA())</f>
        <v>#N/A</v>
      </c>
      <c r="C307" s="79" t="e">
        <f>IF(DI_전체데이터!$B307="Consumer &amp; Retail",DI_전체데이터!$AN307,NA())</f>
        <v>#N/A</v>
      </c>
      <c r="D307" s="79" t="e">
        <f>IF(DI_전체데이터!$B307="Consumer &amp; Retail",DI_전체데이터!$Z307,NA())</f>
        <v>#N/A</v>
      </c>
      <c r="E307" s="79">
        <f>IF(DI_전체데이터!$B307="Finance",DI_전체데이터!$AN307,NA())</f>
        <v>0.10898576834254636</v>
      </c>
      <c r="F307" s="79">
        <f>IF(DI_전체데이터!$B307="Finance",DI_전체데이터!$Z307,NA())</f>
        <v>3.5</v>
      </c>
      <c r="G307" s="79" t="e">
        <f>IF(DI_전체데이터!$B307="Industrials",DI_전체데이터!$AN307,NA())</f>
        <v>#N/A</v>
      </c>
      <c r="H307" s="79" t="e">
        <f>IF(DI_전체데이터!$B307="Industrials",DI_전체데이터!$Z307,NA())</f>
        <v>#N/A</v>
      </c>
      <c r="I307" s="79" t="e">
        <f>IF(DI_전체데이터!$B307="Energy &amp; Materials",DI_전체데이터!$AN307,NA())</f>
        <v>#N/A</v>
      </c>
      <c r="J307" s="79" t="e">
        <f>IF(DI_전체데이터!$B307="Energy &amp; Materials",DI_전체데이터!$Z307,NA())</f>
        <v>#N/A</v>
      </c>
      <c r="K307" s="79" t="e">
        <f>IF(DI_전체데이터!$B307="Healthcare &amp; Bio",DI_전체데이터!$AN307,NA())</f>
        <v>#N/A</v>
      </c>
      <c r="L307" s="79" t="e">
        <f>IF(DI_전체데이터!$B307="Healthcare &amp; Bio",DI_전체데이터!$Z307,NA())</f>
        <v>#N/A</v>
      </c>
    </row>
    <row r="308" spans="1:12" x14ac:dyDescent="0.3">
      <c r="A308" s="79" t="e">
        <f>IF(DI_전체데이터!$B308="Technology",DI_전체데이터!$AN308,NA())</f>
        <v>#N/A</v>
      </c>
      <c r="B308" s="79" t="e">
        <f>IF(DI_전체데이터!$B308="Technology",DI_전체데이터!$Z308,NA())</f>
        <v>#N/A</v>
      </c>
      <c r="C308" s="79" t="e">
        <f>IF(DI_전체데이터!$B308="Consumer &amp; Retail",DI_전체데이터!$AN308,NA())</f>
        <v>#N/A</v>
      </c>
      <c r="D308" s="79" t="e">
        <f>IF(DI_전체데이터!$B308="Consumer &amp; Retail",DI_전체데이터!$Z308,NA())</f>
        <v>#N/A</v>
      </c>
      <c r="E308" s="79">
        <f>IF(DI_전체데이터!$B308="Finance",DI_전체데이터!$AN308,NA())</f>
        <v>-7.6406299398483091E-2</v>
      </c>
      <c r="F308" s="79">
        <f>IF(DI_전체데이터!$B308="Finance",DI_전체데이터!$Z308,NA())</f>
        <v>3.4285714285714279</v>
      </c>
      <c r="G308" s="79" t="e">
        <f>IF(DI_전체데이터!$B308="Industrials",DI_전체데이터!$AN308,NA())</f>
        <v>#N/A</v>
      </c>
      <c r="H308" s="79" t="e">
        <f>IF(DI_전체데이터!$B308="Industrials",DI_전체데이터!$Z308,NA())</f>
        <v>#N/A</v>
      </c>
      <c r="I308" s="79" t="e">
        <f>IF(DI_전체데이터!$B308="Energy &amp; Materials",DI_전체데이터!$AN308,NA())</f>
        <v>#N/A</v>
      </c>
      <c r="J308" s="79" t="e">
        <f>IF(DI_전체데이터!$B308="Energy &amp; Materials",DI_전체데이터!$Z308,NA())</f>
        <v>#N/A</v>
      </c>
      <c r="K308" s="79" t="e">
        <f>IF(DI_전체데이터!$B308="Healthcare &amp; Bio",DI_전체데이터!$AN308,NA())</f>
        <v>#N/A</v>
      </c>
      <c r="L308" s="79" t="e">
        <f>IF(DI_전체데이터!$B308="Healthcare &amp; Bio",DI_전체데이터!$Z308,NA())</f>
        <v>#N/A</v>
      </c>
    </row>
    <row r="309" spans="1:12" x14ac:dyDescent="0.3">
      <c r="A309" s="79" t="e">
        <f>IF(DI_전체데이터!$B309="Technology",DI_전체데이터!$AN309,NA())</f>
        <v>#N/A</v>
      </c>
      <c r="B309" s="79" t="e">
        <f>IF(DI_전체데이터!$B309="Technology",DI_전체데이터!$Z309,NA())</f>
        <v>#N/A</v>
      </c>
      <c r="C309" s="79" t="e">
        <f>IF(DI_전체데이터!$B309="Consumer &amp; Retail",DI_전체데이터!$AN309,NA())</f>
        <v>#N/A</v>
      </c>
      <c r="D309" s="79" t="e">
        <f>IF(DI_전체데이터!$B309="Consumer &amp; Retail",DI_전체데이터!$Z309,NA())</f>
        <v>#N/A</v>
      </c>
      <c r="E309" s="79">
        <f>IF(DI_전체데이터!$B309="Finance",DI_전체데이터!$AN309,NA())</f>
        <v>1.4067302425297412</v>
      </c>
      <c r="F309" s="79">
        <f>IF(DI_전체데이터!$B309="Finance",DI_전체데이터!$Z309,NA())</f>
        <v>4</v>
      </c>
      <c r="G309" s="79" t="e">
        <f>IF(DI_전체데이터!$B309="Industrials",DI_전체데이터!$AN309,NA())</f>
        <v>#N/A</v>
      </c>
      <c r="H309" s="79" t="e">
        <f>IF(DI_전체데이터!$B309="Industrials",DI_전체데이터!$Z309,NA())</f>
        <v>#N/A</v>
      </c>
      <c r="I309" s="79" t="e">
        <f>IF(DI_전체데이터!$B309="Energy &amp; Materials",DI_전체데이터!$AN309,NA())</f>
        <v>#N/A</v>
      </c>
      <c r="J309" s="79" t="e">
        <f>IF(DI_전체데이터!$B309="Energy &amp; Materials",DI_전체데이터!$Z309,NA())</f>
        <v>#N/A</v>
      </c>
      <c r="K309" s="79" t="e">
        <f>IF(DI_전체데이터!$B309="Healthcare &amp; Bio",DI_전체데이터!$AN309,NA())</f>
        <v>#N/A</v>
      </c>
      <c r="L309" s="79" t="e">
        <f>IF(DI_전체데이터!$B309="Healthcare &amp; Bio",DI_전체데이터!$Z309,NA())</f>
        <v>#N/A</v>
      </c>
    </row>
    <row r="310" spans="1:12" x14ac:dyDescent="0.3">
      <c r="A310" s="79" t="e">
        <f>IF(DI_전체데이터!$B310="Technology",DI_전체데이터!$AN310,NA())</f>
        <v>#N/A</v>
      </c>
      <c r="B310" s="79" t="e">
        <f>IF(DI_전체데이터!$B310="Technology",DI_전체데이터!$Z310,NA())</f>
        <v>#N/A</v>
      </c>
      <c r="C310" s="79" t="e">
        <f>IF(DI_전체데이터!$B310="Consumer &amp; Retail",DI_전체데이터!$AN310,NA())</f>
        <v>#N/A</v>
      </c>
      <c r="D310" s="79" t="e">
        <f>IF(DI_전체데이터!$B310="Consumer &amp; Retail",DI_전체데이터!$Z310,NA())</f>
        <v>#N/A</v>
      </c>
      <c r="E310" s="79">
        <f>IF(DI_전체데이터!$B310="Finance",DI_전체데이터!$AN310,NA())</f>
        <v>-8.9752255509678172</v>
      </c>
      <c r="F310" s="79">
        <f>IF(DI_전체데이터!$B310="Finance",DI_전체데이터!$Z310,NA())</f>
        <v>0</v>
      </c>
      <c r="G310" s="79" t="e">
        <f>IF(DI_전체데이터!$B310="Industrials",DI_전체데이터!$AN310,NA())</f>
        <v>#N/A</v>
      </c>
      <c r="H310" s="79" t="e">
        <f>IF(DI_전체데이터!$B310="Industrials",DI_전체데이터!$Z310,NA())</f>
        <v>#N/A</v>
      </c>
      <c r="I310" s="79" t="e">
        <f>IF(DI_전체데이터!$B310="Energy &amp; Materials",DI_전체데이터!$AN310,NA())</f>
        <v>#N/A</v>
      </c>
      <c r="J310" s="79" t="e">
        <f>IF(DI_전체데이터!$B310="Energy &amp; Materials",DI_전체데이터!$Z310,NA())</f>
        <v>#N/A</v>
      </c>
      <c r="K310" s="79" t="e">
        <f>IF(DI_전체데이터!$B310="Healthcare &amp; Bio",DI_전체데이터!$AN310,NA())</f>
        <v>#N/A</v>
      </c>
      <c r="L310" s="79" t="e">
        <f>IF(DI_전체데이터!$B310="Healthcare &amp; Bio",DI_전체데이터!$Z310,NA())</f>
        <v>#N/A</v>
      </c>
    </row>
    <row r="311" spans="1:12" x14ac:dyDescent="0.3">
      <c r="A311" s="79" t="e">
        <f>IF(DI_전체데이터!$B311="Technology",DI_전체데이터!$AN311,NA())</f>
        <v>#N/A</v>
      </c>
      <c r="B311" s="79" t="e">
        <f>IF(DI_전체데이터!$B311="Technology",DI_전체데이터!$Z311,NA())</f>
        <v>#N/A</v>
      </c>
      <c r="C311" s="79" t="e">
        <f>IF(DI_전체데이터!$B311="Consumer &amp; Retail",DI_전체데이터!$AN311,NA())</f>
        <v>#N/A</v>
      </c>
      <c r="D311" s="79" t="e">
        <f>IF(DI_전체데이터!$B311="Consumer &amp; Retail",DI_전체데이터!$Z311,NA())</f>
        <v>#N/A</v>
      </c>
      <c r="E311" s="79">
        <f>IF(DI_전체데이터!$B311="Finance",DI_전체데이터!$AN311,NA())</f>
        <v>-8.4809632124083905</v>
      </c>
      <c r="F311" s="79">
        <f>IF(DI_전체데이터!$B311="Finance",DI_전체데이터!$Z311,NA())</f>
        <v>0</v>
      </c>
      <c r="G311" s="79" t="e">
        <f>IF(DI_전체데이터!$B311="Industrials",DI_전체데이터!$AN311,NA())</f>
        <v>#N/A</v>
      </c>
      <c r="H311" s="79" t="e">
        <f>IF(DI_전체데이터!$B311="Industrials",DI_전체데이터!$Z311,NA())</f>
        <v>#N/A</v>
      </c>
      <c r="I311" s="79" t="e">
        <f>IF(DI_전체데이터!$B311="Energy &amp; Materials",DI_전체데이터!$AN311,NA())</f>
        <v>#N/A</v>
      </c>
      <c r="J311" s="79" t="e">
        <f>IF(DI_전체데이터!$B311="Energy &amp; Materials",DI_전체데이터!$Z311,NA())</f>
        <v>#N/A</v>
      </c>
      <c r="K311" s="79" t="e">
        <f>IF(DI_전체데이터!$B311="Healthcare &amp; Bio",DI_전체데이터!$AN311,NA())</f>
        <v>#N/A</v>
      </c>
      <c r="L311" s="79" t="e">
        <f>IF(DI_전체데이터!$B311="Healthcare &amp; Bio",DI_전체데이터!$Z311,NA())</f>
        <v>#N/A</v>
      </c>
    </row>
    <row r="312" spans="1:12" x14ac:dyDescent="0.3">
      <c r="A312" s="79" t="e">
        <f>IF(DI_전체데이터!$B312="Technology",DI_전체데이터!$AN312,NA())</f>
        <v>#N/A</v>
      </c>
      <c r="B312" s="79" t="e">
        <f>IF(DI_전체데이터!$B312="Technology",DI_전체데이터!$Z312,NA())</f>
        <v>#N/A</v>
      </c>
      <c r="C312" s="79" t="e">
        <f>IF(DI_전체데이터!$B312="Consumer &amp; Retail",DI_전체데이터!$AN312,NA())</f>
        <v>#N/A</v>
      </c>
      <c r="D312" s="79" t="e">
        <f>IF(DI_전체데이터!$B312="Consumer &amp; Retail",DI_전체데이터!$Z312,NA())</f>
        <v>#N/A</v>
      </c>
      <c r="E312" s="79">
        <f>IF(DI_전체데이터!$B312="Finance",DI_전체데이터!$AN312,NA())</f>
        <v>-8.4809632124083905</v>
      </c>
      <c r="F312" s="79">
        <f>IF(DI_전체데이터!$B312="Finance",DI_전체데이터!$Z312,NA())</f>
        <v>0</v>
      </c>
      <c r="G312" s="79" t="e">
        <f>IF(DI_전체데이터!$B312="Industrials",DI_전체데이터!$AN312,NA())</f>
        <v>#N/A</v>
      </c>
      <c r="H312" s="79" t="e">
        <f>IF(DI_전체데이터!$B312="Industrials",DI_전체데이터!$Z312,NA())</f>
        <v>#N/A</v>
      </c>
      <c r="I312" s="79" t="e">
        <f>IF(DI_전체데이터!$B312="Energy &amp; Materials",DI_전체데이터!$AN312,NA())</f>
        <v>#N/A</v>
      </c>
      <c r="J312" s="79" t="e">
        <f>IF(DI_전체데이터!$B312="Energy &amp; Materials",DI_전체데이터!$Z312,NA())</f>
        <v>#N/A</v>
      </c>
      <c r="K312" s="79" t="e">
        <f>IF(DI_전체데이터!$B312="Healthcare &amp; Bio",DI_전체데이터!$AN312,NA())</f>
        <v>#N/A</v>
      </c>
      <c r="L312" s="79" t="e">
        <f>IF(DI_전체데이터!$B312="Healthcare &amp; Bio",DI_전체데이터!$Z312,NA())</f>
        <v>#N/A</v>
      </c>
    </row>
    <row r="313" spans="1:12" x14ac:dyDescent="0.3">
      <c r="A313" s="79" t="e">
        <f>IF(DI_전체데이터!$B313="Technology",DI_전체데이터!$AN313,NA())</f>
        <v>#N/A</v>
      </c>
      <c r="B313" s="79" t="e">
        <f>IF(DI_전체데이터!$B313="Technology",DI_전체데이터!$Z313,NA())</f>
        <v>#N/A</v>
      </c>
      <c r="C313" s="79" t="e">
        <f>IF(DI_전체데이터!$B313="Consumer &amp; Retail",DI_전체데이터!$AN313,NA())</f>
        <v>#N/A</v>
      </c>
      <c r="D313" s="79" t="e">
        <f>IF(DI_전체데이터!$B313="Consumer &amp; Retail",DI_전체데이터!$Z313,NA())</f>
        <v>#N/A</v>
      </c>
      <c r="E313" s="79">
        <f>IF(DI_전체데이터!$B313="Finance",DI_전체데이터!$AN313,NA())</f>
        <v>2.7661555638806297</v>
      </c>
      <c r="F313" s="79">
        <f>IF(DI_전체데이터!$B313="Finance",DI_전체데이터!$Z313,NA())</f>
        <v>4.333333333333333</v>
      </c>
      <c r="G313" s="79" t="e">
        <f>IF(DI_전체데이터!$B313="Industrials",DI_전체데이터!$AN313,NA())</f>
        <v>#N/A</v>
      </c>
      <c r="H313" s="79" t="e">
        <f>IF(DI_전체데이터!$B313="Industrials",DI_전체데이터!$Z313,NA())</f>
        <v>#N/A</v>
      </c>
      <c r="I313" s="79" t="e">
        <f>IF(DI_전체데이터!$B313="Energy &amp; Materials",DI_전체데이터!$AN313,NA())</f>
        <v>#N/A</v>
      </c>
      <c r="J313" s="79" t="e">
        <f>IF(DI_전체데이터!$B313="Energy &amp; Materials",DI_전체데이터!$Z313,NA())</f>
        <v>#N/A</v>
      </c>
      <c r="K313" s="79" t="e">
        <f>IF(DI_전체데이터!$B313="Healthcare &amp; Bio",DI_전체데이터!$AN313,NA())</f>
        <v>#N/A</v>
      </c>
      <c r="L313" s="79" t="e">
        <f>IF(DI_전체데이터!$B313="Healthcare &amp; Bio",DI_전체데이터!$Z313,NA())</f>
        <v>#N/A</v>
      </c>
    </row>
    <row r="314" spans="1:12" x14ac:dyDescent="0.3">
      <c r="A314" s="79" t="e">
        <f>IF(DI_전체데이터!$B314="Technology",DI_전체데이터!$AN314,NA())</f>
        <v>#N/A</v>
      </c>
      <c r="B314" s="79" t="e">
        <f>IF(DI_전체데이터!$B314="Technology",DI_전체데이터!$Z314,NA())</f>
        <v>#N/A</v>
      </c>
      <c r="C314" s="79" t="e">
        <f>IF(DI_전체데이터!$B314="Consumer &amp; Retail",DI_전체데이터!$AN314,NA())</f>
        <v>#N/A</v>
      </c>
      <c r="D314" s="79" t="e">
        <f>IF(DI_전체데이터!$B314="Consumer &amp; Retail",DI_전체데이터!$Z314,NA())</f>
        <v>#N/A</v>
      </c>
      <c r="E314" s="79">
        <f>IF(DI_전체데이터!$B314="Finance",DI_전체데이터!$AN314,NA())</f>
        <v>-8.4809632124083905</v>
      </c>
      <c r="F314" s="79">
        <f>IF(DI_전체데이터!$B314="Finance",DI_전체데이터!$Z314,NA())</f>
        <v>0</v>
      </c>
      <c r="G314" s="79" t="e">
        <f>IF(DI_전체데이터!$B314="Industrials",DI_전체데이터!$AN314,NA())</f>
        <v>#N/A</v>
      </c>
      <c r="H314" s="79" t="e">
        <f>IF(DI_전체데이터!$B314="Industrials",DI_전체데이터!$Z314,NA())</f>
        <v>#N/A</v>
      </c>
      <c r="I314" s="79" t="e">
        <f>IF(DI_전체데이터!$B314="Energy &amp; Materials",DI_전체데이터!$AN314,NA())</f>
        <v>#N/A</v>
      </c>
      <c r="J314" s="79" t="e">
        <f>IF(DI_전체데이터!$B314="Energy &amp; Materials",DI_전체데이터!$Z314,NA())</f>
        <v>#N/A</v>
      </c>
      <c r="K314" s="79" t="e">
        <f>IF(DI_전체데이터!$B314="Healthcare &amp; Bio",DI_전체데이터!$AN314,NA())</f>
        <v>#N/A</v>
      </c>
      <c r="L314" s="79" t="e">
        <f>IF(DI_전체데이터!$B314="Healthcare &amp; Bio",DI_전체데이터!$Z314,NA())</f>
        <v>#N/A</v>
      </c>
    </row>
    <row r="315" spans="1:12" x14ac:dyDescent="0.3">
      <c r="A315" s="79" t="e">
        <f>IF(DI_전체데이터!$B315="Technology",DI_전체데이터!$AN315,NA())</f>
        <v>#N/A</v>
      </c>
      <c r="B315" s="79" t="e">
        <f>IF(DI_전체데이터!$B315="Technology",DI_전체데이터!$Z315,NA())</f>
        <v>#N/A</v>
      </c>
      <c r="C315" s="79" t="e">
        <f>IF(DI_전체데이터!$B315="Consumer &amp; Retail",DI_전체데이터!$AN315,NA())</f>
        <v>#N/A</v>
      </c>
      <c r="D315" s="79" t="e">
        <f>IF(DI_전체데이터!$B315="Consumer &amp; Retail",DI_전체데이터!$Z315,NA())</f>
        <v>#N/A</v>
      </c>
      <c r="E315" s="79">
        <f>IF(DI_전체데이터!$B315="Finance",DI_전체데이터!$AN315,NA())</f>
        <v>-0.58711158874351899</v>
      </c>
      <c r="F315" s="79">
        <f>IF(DI_전체데이터!$B315="Finance",DI_전체데이터!$Z315,NA())</f>
        <v>3.5</v>
      </c>
      <c r="G315" s="79" t="e">
        <f>IF(DI_전체데이터!$B315="Industrials",DI_전체데이터!$AN315,NA())</f>
        <v>#N/A</v>
      </c>
      <c r="H315" s="79" t="e">
        <f>IF(DI_전체데이터!$B315="Industrials",DI_전체데이터!$Z315,NA())</f>
        <v>#N/A</v>
      </c>
      <c r="I315" s="79" t="e">
        <f>IF(DI_전체데이터!$B315="Energy &amp; Materials",DI_전체데이터!$AN315,NA())</f>
        <v>#N/A</v>
      </c>
      <c r="J315" s="79" t="e">
        <f>IF(DI_전체데이터!$B315="Energy &amp; Materials",DI_전체데이터!$Z315,NA())</f>
        <v>#N/A</v>
      </c>
      <c r="K315" s="79" t="e">
        <f>IF(DI_전체데이터!$B315="Healthcare &amp; Bio",DI_전체데이터!$AN315,NA())</f>
        <v>#N/A</v>
      </c>
      <c r="L315" s="79" t="e">
        <f>IF(DI_전체데이터!$B315="Healthcare &amp; Bio",DI_전체데이터!$Z315,NA())</f>
        <v>#N/A</v>
      </c>
    </row>
    <row r="316" spans="1:12" x14ac:dyDescent="0.3">
      <c r="A316" s="79" t="e">
        <f>IF(DI_전체데이터!$B316="Technology",DI_전체데이터!$AN316,NA())</f>
        <v>#N/A</v>
      </c>
      <c r="B316" s="79" t="e">
        <f>IF(DI_전체데이터!$B316="Technology",DI_전체데이터!$Z316,NA())</f>
        <v>#N/A</v>
      </c>
      <c r="C316" s="79" t="e">
        <f>IF(DI_전체데이터!$B316="Consumer &amp; Retail",DI_전체데이터!$AN316,NA())</f>
        <v>#N/A</v>
      </c>
      <c r="D316" s="79" t="e">
        <f>IF(DI_전체데이터!$B316="Consumer &amp; Retail",DI_전체데이터!$Z316,NA())</f>
        <v>#N/A</v>
      </c>
      <c r="E316" s="79">
        <f>IF(DI_전체데이터!$B316="Finance",DI_전체데이터!$AN316,NA())</f>
        <v>-1.5816181709237205</v>
      </c>
      <c r="F316" s="79">
        <f>IF(DI_전체데이터!$B316="Finance",DI_전체데이터!$Z316,NA())</f>
        <v>3</v>
      </c>
      <c r="G316" s="79" t="e">
        <f>IF(DI_전체데이터!$B316="Industrials",DI_전체데이터!$AN316,NA())</f>
        <v>#N/A</v>
      </c>
      <c r="H316" s="79" t="e">
        <f>IF(DI_전체데이터!$B316="Industrials",DI_전체데이터!$Z316,NA())</f>
        <v>#N/A</v>
      </c>
      <c r="I316" s="79" t="e">
        <f>IF(DI_전체데이터!$B316="Energy &amp; Materials",DI_전체데이터!$AN316,NA())</f>
        <v>#N/A</v>
      </c>
      <c r="J316" s="79" t="e">
        <f>IF(DI_전체데이터!$B316="Energy &amp; Materials",DI_전체데이터!$Z316,NA())</f>
        <v>#N/A</v>
      </c>
      <c r="K316" s="79" t="e">
        <f>IF(DI_전체데이터!$B316="Healthcare &amp; Bio",DI_전체데이터!$AN316,NA())</f>
        <v>#N/A</v>
      </c>
      <c r="L316" s="79" t="e">
        <f>IF(DI_전체데이터!$B316="Healthcare &amp; Bio",DI_전체데이터!$Z316,NA())</f>
        <v>#N/A</v>
      </c>
    </row>
    <row r="317" spans="1:12" x14ac:dyDescent="0.3">
      <c r="A317" s="79" t="e">
        <f>IF(DI_전체데이터!$B317="Technology",DI_전체데이터!$AN317,NA())</f>
        <v>#N/A</v>
      </c>
      <c r="B317" s="79" t="e">
        <f>IF(DI_전체데이터!$B317="Technology",DI_전체데이터!$Z317,NA())</f>
        <v>#N/A</v>
      </c>
      <c r="C317" s="79" t="e">
        <f>IF(DI_전체데이터!$B317="Consumer &amp; Retail",DI_전체데이터!$AN317,NA())</f>
        <v>#N/A</v>
      </c>
      <c r="D317" s="79" t="e">
        <f>IF(DI_전체데이터!$B317="Consumer &amp; Retail",DI_전체데이터!$Z317,NA())</f>
        <v>#N/A</v>
      </c>
      <c r="E317" s="79">
        <f>IF(DI_전체데이터!$B317="Finance",DI_전체데이터!$AN317,NA())</f>
        <v>-0.33848494319846867</v>
      </c>
      <c r="F317" s="79">
        <f>IF(DI_전체데이터!$B317="Finance",DI_전체데이터!$Z317,NA())</f>
        <v>3.625</v>
      </c>
      <c r="G317" s="79" t="e">
        <f>IF(DI_전체데이터!$B317="Industrials",DI_전체데이터!$AN317,NA())</f>
        <v>#N/A</v>
      </c>
      <c r="H317" s="79" t="e">
        <f>IF(DI_전체데이터!$B317="Industrials",DI_전체데이터!$Z317,NA())</f>
        <v>#N/A</v>
      </c>
      <c r="I317" s="79" t="e">
        <f>IF(DI_전체데이터!$B317="Energy &amp; Materials",DI_전체데이터!$AN317,NA())</f>
        <v>#N/A</v>
      </c>
      <c r="J317" s="79" t="e">
        <f>IF(DI_전체데이터!$B317="Energy &amp; Materials",DI_전체데이터!$Z317,NA())</f>
        <v>#N/A</v>
      </c>
      <c r="K317" s="79" t="e">
        <f>IF(DI_전체데이터!$B317="Healthcare &amp; Bio",DI_전체데이터!$AN317,NA())</f>
        <v>#N/A</v>
      </c>
      <c r="L317" s="79" t="e">
        <f>IF(DI_전체데이터!$B317="Healthcare &amp; Bio",DI_전체데이터!$Z317,NA())</f>
        <v>#N/A</v>
      </c>
    </row>
    <row r="318" spans="1:12" x14ac:dyDescent="0.3">
      <c r="A318" s="79" t="e">
        <f>IF(DI_전체데이터!$B318="Technology",DI_전체데이터!$AN318,NA())</f>
        <v>#N/A</v>
      </c>
      <c r="B318" s="79" t="e">
        <f>IF(DI_전체데이터!$B318="Technology",DI_전체데이터!$Z318,NA())</f>
        <v>#N/A</v>
      </c>
      <c r="C318" s="79" t="e">
        <f>IF(DI_전체데이터!$B318="Consumer &amp; Retail",DI_전체데이터!$AN318,NA())</f>
        <v>#N/A</v>
      </c>
      <c r="D318" s="79" t="e">
        <f>IF(DI_전체데이터!$B318="Consumer &amp; Retail",DI_전체데이터!$Z318,NA())</f>
        <v>#N/A</v>
      </c>
      <c r="E318" s="79">
        <f>IF(DI_전체데이터!$B318="Finance",DI_전체데이터!$AN318,NA())</f>
        <v>4.5756236280243195E-2</v>
      </c>
      <c r="F318" s="79">
        <f>IF(DI_전체데이터!$B318="Finance",DI_전체데이터!$Z318,NA())</f>
        <v>3.818181818181817</v>
      </c>
      <c r="G318" s="79" t="e">
        <f>IF(DI_전체데이터!$B318="Industrials",DI_전체데이터!$AN318,NA())</f>
        <v>#N/A</v>
      </c>
      <c r="H318" s="79" t="e">
        <f>IF(DI_전체데이터!$B318="Industrials",DI_전체데이터!$Z318,NA())</f>
        <v>#N/A</v>
      </c>
      <c r="I318" s="79" t="e">
        <f>IF(DI_전체데이터!$B318="Energy &amp; Materials",DI_전체데이터!$AN318,NA())</f>
        <v>#N/A</v>
      </c>
      <c r="J318" s="79" t="e">
        <f>IF(DI_전체데이터!$B318="Energy &amp; Materials",DI_전체데이터!$Z318,NA())</f>
        <v>#N/A</v>
      </c>
      <c r="K318" s="79" t="e">
        <f>IF(DI_전체데이터!$B318="Healthcare &amp; Bio",DI_전체데이터!$AN318,NA())</f>
        <v>#N/A</v>
      </c>
      <c r="L318" s="79" t="e">
        <f>IF(DI_전체데이터!$B318="Healthcare &amp; Bio",DI_전체데이터!$Z318,NA())</f>
        <v>#N/A</v>
      </c>
    </row>
    <row r="319" spans="1:12" x14ac:dyDescent="0.3">
      <c r="A319" s="79" t="e">
        <f>IF(DI_전체데이터!$B319="Technology",DI_전체데이터!$AN319,NA())</f>
        <v>#N/A</v>
      </c>
      <c r="B319" s="79" t="e">
        <f>IF(DI_전체데이터!$B319="Technology",DI_전체데이터!$Z319,NA())</f>
        <v>#N/A</v>
      </c>
      <c r="C319" s="79" t="e">
        <f>IF(DI_전체데이터!$B319="Consumer &amp; Retail",DI_전체데이터!$AN319,NA())</f>
        <v>#N/A</v>
      </c>
      <c r="D319" s="79" t="e">
        <f>IF(DI_전체데이터!$B319="Consumer &amp; Retail",DI_전체데이터!$Z319,NA())</f>
        <v>#N/A</v>
      </c>
      <c r="E319" s="79">
        <f>IF(DI_전체데이터!$B319="Finance",DI_전체데이터!$AN319,NA())</f>
        <v>-0.43966225549543919</v>
      </c>
      <c r="F319" s="79">
        <f>IF(DI_전체데이터!$B319="Finance",DI_전체데이터!$Z319,NA())</f>
        <v>3.875</v>
      </c>
      <c r="G319" s="79" t="e">
        <f>IF(DI_전체데이터!$B319="Industrials",DI_전체데이터!$AN319,NA())</f>
        <v>#N/A</v>
      </c>
      <c r="H319" s="79" t="e">
        <f>IF(DI_전체데이터!$B319="Industrials",DI_전체데이터!$Z319,NA())</f>
        <v>#N/A</v>
      </c>
      <c r="I319" s="79" t="e">
        <f>IF(DI_전체데이터!$B319="Energy &amp; Materials",DI_전체데이터!$AN319,NA())</f>
        <v>#N/A</v>
      </c>
      <c r="J319" s="79" t="e">
        <f>IF(DI_전체데이터!$B319="Energy &amp; Materials",DI_전체데이터!$Z319,NA())</f>
        <v>#N/A</v>
      </c>
      <c r="K319" s="79" t="e">
        <f>IF(DI_전체데이터!$B319="Healthcare &amp; Bio",DI_전체데이터!$AN319,NA())</f>
        <v>#N/A</v>
      </c>
      <c r="L319" s="79" t="e">
        <f>IF(DI_전체데이터!$B319="Healthcare &amp; Bio",DI_전체데이터!$Z319,NA())</f>
        <v>#N/A</v>
      </c>
    </row>
    <row r="320" spans="1:12" x14ac:dyDescent="0.3">
      <c r="A320" s="79" t="e">
        <f>IF(DI_전체데이터!$B320="Technology",DI_전체데이터!$AN320,NA())</f>
        <v>#N/A</v>
      </c>
      <c r="B320" s="79" t="e">
        <f>IF(DI_전체데이터!$B320="Technology",DI_전체데이터!$Z320,NA())</f>
        <v>#N/A</v>
      </c>
      <c r="C320" s="79" t="e">
        <f>IF(DI_전체데이터!$B320="Consumer &amp; Retail",DI_전체데이터!$AN320,NA())</f>
        <v>#N/A</v>
      </c>
      <c r="D320" s="79" t="e">
        <f>IF(DI_전체데이터!$B320="Consumer &amp; Retail",DI_전체데이터!$Z320,NA())</f>
        <v>#N/A</v>
      </c>
      <c r="E320" s="79">
        <f>IF(DI_전체데이터!$B320="Finance",DI_전체데이터!$AN320,NA())</f>
        <v>0.14046658410967883</v>
      </c>
      <c r="F320" s="79">
        <f>IF(DI_전체데이터!$B320="Finance",DI_전체데이터!$Z320,NA())</f>
        <v>4.166666666666667</v>
      </c>
      <c r="G320" s="79" t="e">
        <f>IF(DI_전체데이터!$B320="Industrials",DI_전체데이터!$AN320,NA())</f>
        <v>#N/A</v>
      </c>
      <c r="H320" s="79" t="e">
        <f>IF(DI_전체데이터!$B320="Industrials",DI_전체데이터!$Z320,NA())</f>
        <v>#N/A</v>
      </c>
      <c r="I320" s="79" t="e">
        <f>IF(DI_전체데이터!$B320="Energy &amp; Materials",DI_전체데이터!$AN320,NA())</f>
        <v>#N/A</v>
      </c>
      <c r="J320" s="79" t="e">
        <f>IF(DI_전체데이터!$B320="Energy &amp; Materials",DI_전체데이터!$Z320,NA())</f>
        <v>#N/A</v>
      </c>
      <c r="K320" s="79" t="e">
        <f>IF(DI_전체데이터!$B320="Healthcare &amp; Bio",DI_전체데이터!$AN320,NA())</f>
        <v>#N/A</v>
      </c>
      <c r="L320" s="79" t="e">
        <f>IF(DI_전체데이터!$B320="Healthcare &amp; Bio",DI_전체데이터!$Z320,NA())</f>
        <v>#N/A</v>
      </c>
    </row>
    <row r="321" spans="1:12" x14ac:dyDescent="0.3">
      <c r="A321" s="79" t="e">
        <f>IF(DI_전체데이터!$B321="Technology",DI_전체데이터!$AN321,NA())</f>
        <v>#N/A</v>
      </c>
      <c r="B321" s="79" t="e">
        <f>IF(DI_전체데이터!$B321="Technology",DI_전체데이터!$Z321,NA())</f>
        <v>#N/A</v>
      </c>
      <c r="C321" s="79" t="e">
        <f>IF(DI_전체데이터!$B321="Consumer &amp; Retail",DI_전체데이터!$AN321,NA())</f>
        <v>#N/A</v>
      </c>
      <c r="D321" s="79" t="e">
        <f>IF(DI_전체데이터!$B321="Consumer &amp; Retail",DI_전체데이터!$Z321,NA())</f>
        <v>#N/A</v>
      </c>
      <c r="E321" s="79">
        <f>IF(DI_전체데이터!$B321="Finance",DI_전체데이터!$AN321,NA())</f>
        <v>-0.63303853536381105</v>
      </c>
      <c r="F321" s="79">
        <f>IF(DI_전체데이터!$B321="Finance",DI_전체데이터!$Z321,NA())</f>
        <v>3.7777777777777781</v>
      </c>
      <c r="G321" s="79" t="e">
        <f>IF(DI_전체데이터!$B321="Industrials",DI_전체데이터!$AN321,NA())</f>
        <v>#N/A</v>
      </c>
      <c r="H321" s="79" t="e">
        <f>IF(DI_전체데이터!$B321="Industrials",DI_전체데이터!$Z321,NA())</f>
        <v>#N/A</v>
      </c>
      <c r="I321" s="79" t="e">
        <f>IF(DI_전체데이터!$B321="Energy &amp; Materials",DI_전체데이터!$AN321,NA())</f>
        <v>#N/A</v>
      </c>
      <c r="J321" s="79" t="e">
        <f>IF(DI_전체데이터!$B321="Energy &amp; Materials",DI_전체데이터!$Z321,NA())</f>
        <v>#N/A</v>
      </c>
      <c r="K321" s="79" t="e">
        <f>IF(DI_전체데이터!$B321="Healthcare &amp; Bio",DI_전체데이터!$AN321,NA())</f>
        <v>#N/A</v>
      </c>
      <c r="L321" s="79" t="e">
        <f>IF(DI_전체데이터!$B321="Healthcare &amp; Bio",DI_전체데이터!$Z321,NA())</f>
        <v>#N/A</v>
      </c>
    </row>
    <row r="322" spans="1:12" x14ac:dyDescent="0.3">
      <c r="A322" s="79" t="e">
        <f>IF(DI_전체데이터!$B322="Technology",DI_전체데이터!$AN322,NA())</f>
        <v>#N/A</v>
      </c>
      <c r="B322" s="79" t="e">
        <f>IF(DI_전체데이터!$B322="Technology",DI_전체데이터!$Z322,NA())</f>
        <v>#N/A</v>
      </c>
      <c r="C322" s="79" t="e">
        <f>IF(DI_전체데이터!$B322="Consumer &amp; Retail",DI_전체데이터!$AN322,NA())</f>
        <v>#N/A</v>
      </c>
      <c r="D322" s="79" t="e">
        <f>IF(DI_전체데이터!$B322="Consumer &amp; Retail",DI_전체데이터!$Z322,NA())</f>
        <v>#N/A</v>
      </c>
      <c r="E322" s="79">
        <f>IF(DI_전체데이터!$B322="Finance",DI_전체데이터!$AN322,NA())</f>
        <v>-0.19103560995038882</v>
      </c>
      <c r="F322" s="79">
        <f>IF(DI_전체데이터!$B322="Finance",DI_전체데이터!$Z322,NA())</f>
        <v>4</v>
      </c>
      <c r="G322" s="79" t="e">
        <f>IF(DI_전체데이터!$B322="Industrials",DI_전체데이터!$AN322,NA())</f>
        <v>#N/A</v>
      </c>
      <c r="H322" s="79" t="e">
        <f>IF(DI_전체데이터!$B322="Industrials",DI_전체데이터!$Z322,NA())</f>
        <v>#N/A</v>
      </c>
      <c r="I322" s="79" t="e">
        <f>IF(DI_전체데이터!$B322="Energy &amp; Materials",DI_전체데이터!$AN322,NA())</f>
        <v>#N/A</v>
      </c>
      <c r="J322" s="79" t="e">
        <f>IF(DI_전체데이터!$B322="Energy &amp; Materials",DI_전체데이터!$Z322,NA())</f>
        <v>#N/A</v>
      </c>
      <c r="K322" s="79" t="e">
        <f>IF(DI_전체데이터!$B322="Healthcare &amp; Bio",DI_전체데이터!$AN322,NA())</f>
        <v>#N/A</v>
      </c>
      <c r="L322" s="79" t="e">
        <f>IF(DI_전체데이터!$B322="Healthcare &amp; Bio",DI_전체데이터!$Z322,NA())</f>
        <v>#N/A</v>
      </c>
    </row>
    <row r="323" spans="1:12" x14ac:dyDescent="0.3">
      <c r="A323" s="79" t="e">
        <f>IF(DI_전체데이터!$B323="Technology",DI_전체데이터!$AN323,NA())</f>
        <v>#N/A</v>
      </c>
      <c r="B323" s="79" t="e">
        <f>IF(DI_전체데이터!$B323="Technology",DI_전체데이터!$Z323,NA())</f>
        <v>#N/A</v>
      </c>
      <c r="C323" s="79" t="e">
        <f>IF(DI_전체데이터!$B323="Consumer &amp; Retail",DI_전체데이터!$AN323,NA())</f>
        <v>#N/A</v>
      </c>
      <c r="D323" s="79" t="e">
        <f>IF(DI_전체데이터!$B323="Consumer &amp; Retail",DI_전체데이터!$Z323,NA())</f>
        <v>#N/A</v>
      </c>
      <c r="E323" s="79">
        <f>IF(DI_전체데이터!$B323="Finance",DI_전체데이터!$AN323,NA())</f>
        <v>-1.8194914406747218</v>
      </c>
      <c r="F323" s="79">
        <f>IF(DI_전체데이터!$B323="Finance",DI_전체데이터!$Z323,NA())</f>
        <v>3</v>
      </c>
      <c r="G323" s="79" t="e">
        <f>IF(DI_전체데이터!$B323="Industrials",DI_전체데이터!$AN323,NA())</f>
        <v>#N/A</v>
      </c>
      <c r="H323" s="79" t="e">
        <f>IF(DI_전체데이터!$B323="Industrials",DI_전체데이터!$Z323,NA())</f>
        <v>#N/A</v>
      </c>
      <c r="I323" s="79" t="e">
        <f>IF(DI_전체데이터!$B323="Energy &amp; Materials",DI_전체데이터!$AN323,NA())</f>
        <v>#N/A</v>
      </c>
      <c r="J323" s="79" t="e">
        <f>IF(DI_전체데이터!$B323="Energy &amp; Materials",DI_전체데이터!$Z323,NA())</f>
        <v>#N/A</v>
      </c>
      <c r="K323" s="79" t="e">
        <f>IF(DI_전체데이터!$B323="Healthcare &amp; Bio",DI_전체데이터!$AN323,NA())</f>
        <v>#N/A</v>
      </c>
      <c r="L323" s="79" t="e">
        <f>IF(DI_전체데이터!$B323="Healthcare &amp; Bio",DI_전체데이터!$Z323,NA())</f>
        <v>#N/A</v>
      </c>
    </row>
    <row r="324" spans="1:12" x14ac:dyDescent="0.3">
      <c r="A324" s="79" t="e">
        <f>IF(DI_전체데이터!$B324="Technology",DI_전체데이터!$AN324,NA())</f>
        <v>#N/A</v>
      </c>
      <c r="B324" s="79" t="e">
        <f>IF(DI_전체데이터!$B324="Technology",DI_전체데이터!$Z324,NA())</f>
        <v>#N/A</v>
      </c>
      <c r="C324" s="79" t="e">
        <f>IF(DI_전체데이터!$B324="Consumer &amp; Retail",DI_전체데이터!$AN324,NA())</f>
        <v>#N/A</v>
      </c>
      <c r="D324" s="79" t="e">
        <f>IF(DI_전체데이터!$B324="Consumer &amp; Retail",DI_전체데이터!$Z324,NA())</f>
        <v>#N/A</v>
      </c>
      <c r="E324" s="79">
        <f>IF(DI_전체데이터!$B324="Finance",DI_전체데이터!$AN324,NA())</f>
        <v>-0.22828090918639976</v>
      </c>
      <c r="F324" s="79">
        <f>IF(DI_전체데이터!$B324="Finance",DI_전체데이터!$Z324,NA())</f>
        <v>3.8</v>
      </c>
      <c r="G324" s="79" t="e">
        <f>IF(DI_전체데이터!$B324="Industrials",DI_전체데이터!$AN324,NA())</f>
        <v>#N/A</v>
      </c>
      <c r="H324" s="79" t="e">
        <f>IF(DI_전체데이터!$B324="Industrials",DI_전체데이터!$Z324,NA())</f>
        <v>#N/A</v>
      </c>
      <c r="I324" s="79" t="e">
        <f>IF(DI_전체데이터!$B324="Energy &amp; Materials",DI_전체데이터!$AN324,NA())</f>
        <v>#N/A</v>
      </c>
      <c r="J324" s="79" t="e">
        <f>IF(DI_전체데이터!$B324="Energy &amp; Materials",DI_전체데이터!$Z324,NA())</f>
        <v>#N/A</v>
      </c>
      <c r="K324" s="79" t="e">
        <f>IF(DI_전체데이터!$B324="Healthcare &amp; Bio",DI_전체데이터!$AN324,NA())</f>
        <v>#N/A</v>
      </c>
      <c r="L324" s="79" t="e">
        <f>IF(DI_전체데이터!$B324="Healthcare &amp; Bio",DI_전체데이터!$Z324,NA())</f>
        <v>#N/A</v>
      </c>
    </row>
    <row r="325" spans="1:12" x14ac:dyDescent="0.3">
      <c r="A325" s="79" t="e">
        <f>IF(DI_전체데이터!$B325="Technology",DI_전체데이터!$AN325,NA())</f>
        <v>#N/A</v>
      </c>
      <c r="B325" s="79" t="e">
        <f>IF(DI_전체데이터!$B325="Technology",DI_전체데이터!$Z325,NA())</f>
        <v>#N/A</v>
      </c>
      <c r="C325" s="79" t="e">
        <f>IF(DI_전체데이터!$B325="Consumer &amp; Retail",DI_전체데이터!$AN325,NA())</f>
        <v>#N/A</v>
      </c>
      <c r="D325" s="79" t="e">
        <f>IF(DI_전체데이터!$B325="Consumer &amp; Retail",DI_전체데이터!$Z325,NA())</f>
        <v>#N/A</v>
      </c>
      <c r="E325" s="79">
        <f>IF(DI_전체데이터!$B325="Finance",DI_전체데이터!$AN325,NA())</f>
        <v>1.6612815969559835</v>
      </c>
      <c r="F325" s="79">
        <f>IF(DI_전체데이터!$B325="Finance",DI_전체데이터!$Z325,NA())</f>
        <v>4.75</v>
      </c>
      <c r="G325" s="79" t="e">
        <f>IF(DI_전체데이터!$B325="Industrials",DI_전체데이터!$AN325,NA())</f>
        <v>#N/A</v>
      </c>
      <c r="H325" s="79" t="e">
        <f>IF(DI_전체데이터!$B325="Industrials",DI_전체데이터!$Z325,NA())</f>
        <v>#N/A</v>
      </c>
      <c r="I325" s="79" t="e">
        <f>IF(DI_전체데이터!$B325="Energy &amp; Materials",DI_전체데이터!$AN325,NA())</f>
        <v>#N/A</v>
      </c>
      <c r="J325" s="79" t="e">
        <f>IF(DI_전체데이터!$B325="Energy &amp; Materials",DI_전체데이터!$Z325,NA())</f>
        <v>#N/A</v>
      </c>
      <c r="K325" s="79" t="e">
        <f>IF(DI_전체데이터!$B325="Healthcare &amp; Bio",DI_전체데이터!$AN325,NA())</f>
        <v>#N/A</v>
      </c>
      <c r="L325" s="79" t="e">
        <f>IF(DI_전체데이터!$B325="Healthcare &amp; Bio",DI_전체데이터!$Z325,NA())</f>
        <v>#N/A</v>
      </c>
    </row>
    <row r="326" spans="1:12" x14ac:dyDescent="0.3">
      <c r="A326" s="79" t="e">
        <f>IF(DI_전체데이터!$B326="Technology",DI_전체데이터!$AN326,NA())</f>
        <v>#N/A</v>
      </c>
      <c r="B326" s="79" t="e">
        <f>IF(DI_전체데이터!$B326="Technology",DI_전체데이터!$Z326,NA())</f>
        <v>#N/A</v>
      </c>
      <c r="C326" s="79" t="e">
        <f>IF(DI_전체데이터!$B326="Consumer &amp; Retail",DI_전체데이터!$AN326,NA())</f>
        <v>#N/A</v>
      </c>
      <c r="D326" s="79" t="e">
        <f>IF(DI_전체데이터!$B326="Consumer &amp; Retail",DI_전체데이터!$Z326,NA())</f>
        <v>#N/A</v>
      </c>
      <c r="E326" s="79">
        <f>IF(DI_전체데이터!$B326="Finance",DI_전체데이터!$AN326,NA())</f>
        <v>-1.4879892466146538</v>
      </c>
      <c r="F326" s="79">
        <f>IF(DI_전체데이터!$B326="Finance",DI_전체데이터!$Z326,NA())</f>
        <v>3.166666666666667</v>
      </c>
      <c r="G326" s="79" t="e">
        <f>IF(DI_전체데이터!$B326="Industrials",DI_전체데이터!$AN326,NA())</f>
        <v>#N/A</v>
      </c>
      <c r="H326" s="79" t="e">
        <f>IF(DI_전체데이터!$B326="Industrials",DI_전체데이터!$Z326,NA())</f>
        <v>#N/A</v>
      </c>
      <c r="I326" s="79" t="e">
        <f>IF(DI_전체데이터!$B326="Energy &amp; Materials",DI_전체데이터!$AN326,NA())</f>
        <v>#N/A</v>
      </c>
      <c r="J326" s="79" t="e">
        <f>IF(DI_전체데이터!$B326="Energy &amp; Materials",DI_전체데이터!$Z326,NA())</f>
        <v>#N/A</v>
      </c>
      <c r="K326" s="79" t="e">
        <f>IF(DI_전체데이터!$B326="Healthcare &amp; Bio",DI_전체데이터!$AN326,NA())</f>
        <v>#N/A</v>
      </c>
      <c r="L326" s="79" t="e">
        <f>IF(DI_전체데이터!$B326="Healthcare &amp; Bio",DI_전체데이터!$Z326,NA())</f>
        <v>#N/A</v>
      </c>
    </row>
    <row r="327" spans="1:12" x14ac:dyDescent="0.3">
      <c r="A327" s="79" t="e">
        <f>IF(DI_전체데이터!$B327="Technology",DI_전체데이터!$AN327,NA())</f>
        <v>#N/A</v>
      </c>
      <c r="B327" s="79" t="e">
        <f>IF(DI_전체데이터!$B327="Technology",DI_전체데이터!$Z327,NA())</f>
        <v>#N/A</v>
      </c>
      <c r="C327" s="79" t="e">
        <f>IF(DI_전체데이터!$B327="Consumer &amp; Retail",DI_전체데이터!$AN327,NA())</f>
        <v>#N/A</v>
      </c>
      <c r="D327" s="79" t="e">
        <f>IF(DI_전체데이터!$B327="Consumer &amp; Retail",DI_전체데이터!$Z327,NA())</f>
        <v>#N/A</v>
      </c>
      <c r="E327" s="79">
        <f>IF(DI_전체데이터!$B327="Finance",DI_전체데이터!$AN327,NA())</f>
        <v>1.7730719605127612</v>
      </c>
      <c r="F327" s="79">
        <f>IF(DI_전체데이터!$B327="Finance",DI_전체데이터!$Z327,NA())</f>
        <v>3.7777777777777781</v>
      </c>
      <c r="G327" s="79" t="e">
        <f>IF(DI_전체데이터!$B327="Industrials",DI_전체데이터!$AN327,NA())</f>
        <v>#N/A</v>
      </c>
      <c r="H327" s="79" t="e">
        <f>IF(DI_전체데이터!$B327="Industrials",DI_전체데이터!$Z327,NA())</f>
        <v>#N/A</v>
      </c>
      <c r="I327" s="79" t="e">
        <f>IF(DI_전체데이터!$B327="Energy &amp; Materials",DI_전체데이터!$AN327,NA())</f>
        <v>#N/A</v>
      </c>
      <c r="J327" s="79" t="e">
        <f>IF(DI_전체데이터!$B327="Energy &amp; Materials",DI_전체데이터!$Z327,NA())</f>
        <v>#N/A</v>
      </c>
      <c r="K327" s="79" t="e">
        <f>IF(DI_전체데이터!$B327="Healthcare &amp; Bio",DI_전체데이터!$AN327,NA())</f>
        <v>#N/A</v>
      </c>
      <c r="L327" s="79" t="e">
        <f>IF(DI_전체데이터!$B327="Healthcare &amp; Bio",DI_전체데이터!$Z327,NA())</f>
        <v>#N/A</v>
      </c>
    </row>
    <row r="328" spans="1:12" x14ac:dyDescent="0.3">
      <c r="A328" s="79" t="e">
        <f>IF(DI_전체데이터!$B328="Technology",DI_전체데이터!$AN328,NA())</f>
        <v>#N/A</v>
      </c>
      <c r="B328" s="79" t="e">
        <f>IF(DI_전체데이터!$B328="Technology",DI_전체데이터!$Z328,NA())</f>
        <v>#N/A</v>
      </c>
      <c r="C328" s="79" t="e">
        <f>IF(DI_전체데이터!$B328="Consumer &amp; Retail",DI_전체데이터!$AN328,NA())</f>
        <v>#N/A</v>
      </c>
      <c r="D328" s="79" t="e">
        <f>IF(DI_전체데이터!$B328="Consumer &amp; Retail",DI_전체데이터!$Z328,NA())</f>
        <v>#N/A</v>
      </c>
      <c r="E328" s="79">
        <f>IF(DI_전체데이터!$B328="Finance",DI_전체데이터!$AN328,NA())</f>
        <v>1.4069513693245321</v>
      </c>
      <c r="F328" s="79">
        <f>IF(DI_전체데이터!$B328="Finance",DI_전체데이터!$Z328,NA())</f>
        <v>3.666666666666667</v>
      </c>
      <c r="G328" s="79" t="e">
        <f>IF(DI_전체데이터!$B328="Industrials",DI_전체데이터!$AN328,NA())</f>
        <v>#N/A</v>
      </c>
      <c r="H328" s="79" t="e">
        <f>IF(DI_전체데이터!$B328="Industrials",DI_전체데이터!$Z328,NA())</f>
        <v>#N/A</v>
      </c>
      <c r="I328" s="79" t="e">
        <f>IF(DI_전체데이터!$B328="Energy &amp; Materials",DI_전체데이터!$AN328,NA())</f>
        <v>#N/A</v>
      </c>
      <c r="J328" s="79" t="e">
        <f>IF(DI_전체데이터!$B328="Energy &amp; Materials",DI_전체데이터!$Z328,NA())</f>
        <v>#N/A</v>
      </c>
      <c r="K328" s="79" t="e">
        <f>IF(DI_전체데이터!$B328="Healthcare &amp; Bio",DI_전체데이터!$AN328,NA())</f>
        <v>#N/A</v>
      </c>
      <c r="L328" s="79" t="e">
        <f>IF(DI_전체데이터!$B328="Healthcare &amp; Bio",DI_전체데이터!$Z328,NA())</f>
        <v>#N/A</v>
      </c>
    </row>
    <row r="329" spans="1:12" x14ac:dyDescent="0.3">
      <c r="A329" s="79" t="e">
        <f>IF(DI_전체데이터!$B329="Technology",DI_전체데이터!$AN329,NA())</f>
        <v>#N/A</v>
      </c>
      <c r="B329" s="79" t="e">
        <f>IF(DI_전체데이터!$B329="Technology",DI_전체데이터!$Z329,NA())</f>
        <v>#N/A</v>
      </c>
      <c r="C329" s="79" t="e">
        <f>IF(DI_전체데이터!$B329="Consumer &amp; Retail",DI_전체데이터!$AN329,NA())</f>
        <v>#N/A</v>
      </c>
      <c r="D329" s="79" t="e">
        <f>IF(DI_전체데이터!$B329="Consumer &amp; Retail",DI_전체데이터!$Z329,NA())</f>
        <v>#N/A</v>
      </c>
      <c r="E329" s="79">
        <f>IF(DI_전체데이터!$B329="Finance",DI_전체데이터!$AN329,NA())</f>
        <v>1.8462960787504052</v>
      </c>
      <c r="F329" s="79">
        <f>IF(DI_전체데이터!$B329="Finance",DI_전체데이터!$Z329,NA())</f>
        <v>3.8</v>
      </c>
      <c r="G329" s="79" t="e">
        <f>IF(DI_전체데이터!$B329="Industrials",DI_전체데이터!$AN329,NA())</f>
        <v>#N/A</v>
      </c>
      <c r="H329" s="79" t="e">
        <f>IF(DI_전체데이터!$B329="Industrials",DI_전체데이터!$Z329,NA())</f>
        <v>#N/A</v>
      </c>
      <c r="I329" s="79" t="e">
        <f>IF(DI_전체데이터!$B329="Energy &amp; Materials",DI_전체데이터!$AN329,NA())</f>
        <v>#N/A</v>
      </c>
      <c r="J329" s="79" t="e">
        <f>IF(DI_전체데이터!$B329="Energy &amp; Materials",DI_전체데이터!$Z329,NA())</f>
        <v>#N/A</v>
      </c>
      <c r="K329" s="79" t="e">
        <f>IF(DI_전체데이터!$B329="Healthcare &amp; Bio",DI_전체데이터!$AN329,NA())</f>
        <v>#N/A</v>
      </c>
      <c r="L329" s="79" t="e">
        <f>IF(DI_전체데이터!$B329="Healthcare &amp; Bio",DI_전체데이터!$Z329,NA())</f>
        <v>#N/A</v>
      </c>
    </row>
    <row r="330" spans="1:12" x14ac:dyDescent="0.3">
      <c r="A330" s="79" t="e">
        <f>IF(DI_전체데이터!$B330="Technology",DI_전체데이터!$AN330,NA())</f>
        <v>#N/A</v>
      </c>
      <c r="B330" s="79" t="e">
        <f>IF(DI_전체데이터!$B330="Technology",DI_전체데이터!$Z330,NA())</f>
        <v>#N/A</v>
      </c>
      <c r="C330" s="79" t="e">
        <f>IF(DI_전체데이터!$B330="Consumer &amp; Retail",DI_전체데이터!$AN330,NA())</f>
        <v>#N/A</v>
      </c>
      <c r="D330" s="79" t="e">
        <f>IF(DI_전체데이터!$B330="Consumer &amp; Retail",DI_전체데이터!$Z330,NA())</f>
        <v>#N/A</v>
      </c>
      <c r="E330" s="79">
        <f>IF(DI_전체데이터!$B330="Finance",DI_전체데이터!$AN330,NA())</f>
        <v>1.1872790146115939</v>
      </c>
      <c r="F330" s="79">
        <f>IF(DI_전체데이터!$B330="Finance",DI_전체데이터!$Z330,NA())</f>
        <v>3.6</v>
      </c>
      <c r="G330" s="79" t="e">
        <f>IF(DI_전체데이터!$B330="Industrials",DI_전체데이터!$AN330,NA())</f>
        <v>#N/A</v>
      </c>
      <c r="H330" s="79" t="e">
        <f>IF(DI_전체데이터!$B330="Industrials",DI_전체데이터!$Z330,NA())</f>
        <v>#N/A</v>
      </c>
      <c r="I330" s="79" t="e">
        <f>IF(DI_전체데이터!$B330="Energy &amp; Materials",DI_전체데이터!$AN330,NA())</f>
        <v>#N/A</v>
      </c>
      <c r="J330" s="79" t="e">
        <f>IF(DI_전체데이터!$B330="Energy &amp; Materials",DI_전체데이터!$Z330,NA())</f>
        <v>#N/A</v>
      </c>
      <c r="K330" s="79" t="e">
        <f>IF(DI_전체데이터!$B330="Healthcare &amp; Bio",DI_전체데이터!$AN330,NA())</f>
        <v>#N/A</v>
      </c>
      <c r="L330" s="79" t="e">
        <f>IF(DI_전체데이터!$B330="Healthcare &amp; Bio",DI_전체데이터!$Z330,NA())</f>
        <v>#N/A</v>
      </c>
    </row>
    <row r="331" spans="1:12" x14ac:dyDescent="0.3">
      <c r="A331" s="79" t="e">
        <f>IF(DI_전체데이터!$B331="Technology",DI_전체데이터!$AN331,NA())</f>
        <v>#N/A</v>
      </c>
      <c r="B331" s="79" t="e">
        <f>IF(DI_전체데이터!$B331="Technology",DI_전체데이터!$Z331,NA())</f>
        <v>#N/A</v>
      </c>
      <c r="C331" s="79" t="e">
        <f>IF(DI_전체데이터!$B331="Consumer &amp; Retail",DI_전체데이터!$AN331,NA())</f>
        <v>#N/A</v>
      </c>
      <c r="D331" s="79" t="e">
        <f>IF(DI_전체데이터!$B331="Consumer &amp; Retail",DI_전체데이터!$Z331,NA())</f>
        <v>#N/A</v>
      </c>
      <c r="E331" s="79">
        <f>IF(DI_전체데이터!$B331="Finance",DI_전체데이터!$AN331,NA())</f>
        <v>-0.73346753789371277</v>
      </c>
      <c r="F331" s="79">
        <f>IF(DI_전체데이터!$B331="Finance",DI_전체데이터!$Z331,NA())</f>
        <v>3.7333333333333329</v>
      </c>
      <c r="G331" s="79" t="e">
        <f>IF(DI_전체데이터!$B331="Industrials",DI_전체데이터!$AN331,NA())</f>
        <v>#N/A</v>
      </c>
      <c r="H331" s="79" t="e">
        <f>IF(DI_전체데이터!$B331="Industrials",DI_전체데이터!$Z331,NA())</f>
        <v>#N/A</v>
      </c>
      <c r="I331" s="79" t="e">
        <f>IF(DI_전체데이터!$B331="Energy &amp; Materials",DI_전체데이터!$AN331,NA())</f>
        <v>#N/A</v>
      </c>
      <c r="J331" s="79" t="e">
        <f>IF(DI_전체데이터!$B331="Energy &amp; Materials",DI_전체데이터!$Z331,NA())</f>
        <v>#N/A</v>
      </c>
      <c r="K331" s="79" t="e">
        <f>IF(DI_전체데이터!$B331="Healthcare &amp; Bio",DI_전체데이터!$AN331,NA())</f>
        <v>#N/A</v>
      </c>
      <c r="L331" s="79" t="e">
        <f>IF(DI_전체데이터!$B331="Healthcare &amp; Bio",DI_전체데이터!$Z331,NA())</f>
        <v>#N/A</v>
      </c>
    </row>
    <row r="332" spans="1:12" x14ac:dyDescent="0.3">
      <c r="A332" s="79" t="e">
        <f>IF(DI_전체데이터!$B332="Technology",DI_전체데이터!$AN332,NA())</f>
        <v>#N/A</v>
      </c>
      <c r="B332" s="79" t="e">
        <f>IF(DI_전체데이터!$B332="Technology",DI_전체데이터!$Z332,NA())</f>
        <v>#N/A</v>
      </c>
      <c r="C332" s="79" t="e">
        <f>IF(DI_전체데이터!$B332="Consumer &amp; Retail",DI_전체데이터!$AN332,NA())</f>
        <v>#N/A</v>
      </c>
      <c r="D332" s="79" t="e">
        <f>IF(DI_전체데이터!$B332="Consumer &amp; Retail",DI_전체데이터!$Z332,NA())</f>
        <v>#N/A</v>
      </c>
      <c r="E332" s="79">
        <f>IF(DI_전체데이터!$B332="Finance",DI_전체데이터!$AN332,NA())</f>
        <v>-1.3525441739029003</v>
      </c>
      <c r="F332" s="79">
        <f>IF(DI_전체데이터!$B332="Finance",DI_전체데이터!$Z332,NA())</f>
        <v>3.545454545454545</v>
      </c>
      <c r="G332" s="79" t="e">
        <f>IF(DI_전체데이터!$B332="Industrials",DI_전체데이터!$AN332,NA())</f>
        <v>#N/A</v>
      </c>
      <c r="H332" s="79" t="e">
        <f>IF(DI_전체데이터!$B332="Industrials",DI_전체데이터!$Z332,NA())</f>
        <v>#N/A</v>
      </c>
      <c r="I332" s="79" t="e">
        <f>IF(DI_전체데이터!$B332="Energy &amp; Materials",DI_전체데이터!$AN332,NA())</f>
        <v>#N/A</v>
      </c>
      <c r="J332" s="79" t="e">
        <f>IF(DI_전체데이터!$B332="Energy &amp; Materials",DI_전체데이터!$Z332,NA())</f>
        <v>#N/A</v>
      </c>
      <c r="K332" s="79" t="e">
        <f>IF(DI_전체데이터!$B332="Healthcare &amp; Bio",DI_전체데이터!$AN332,NA())</f>
        <v>#N/A</v>
      </c>
      <c r="L332" s="79" t="e">
        <f>IF(DI_전체데이터!$B332="Healthcare &amp; Bio",DI_전체데이터!$Z332,NA())</f>
        <v>#N/A</v>
      </c>
    </row>
    <row r="333" spans="1:12" x14ac:dyDescent="0.3">
      <c r="A333" s="79" t="e">
        <f>IF(DI_전체데이터!$B333="Technology",DI_전체데이터!$AN333,NA())</f>
        <v>#N/A</v>
      </c>
      <c r="B333" s="79" t="e">
        <f>IF(DI_전체데이터!$B333="Technology",DI_전체데이터!$Z333,NA())</f>
        <v>#N/A</v>
      </c>
      <c r="C333" s="79" t="e">
        <f>IF(DI_전체데이터!$B333="Consumer &amp; Retail",DI_전체데이터!$AN333,NA())</f>
        <v>#N/A</v>
      </c>
      <c r="D333" s="79" t="e">
        <f>IF(DI_전체데이터!$B333="Consumer &amp; Retail",DI_전체데이터!$Z333,NA())</f>
        <v>#N/A</v>
      </c>
      <c r="E333" s="79">
        <f>IF(DI_전체데이터!$B333="Finance",DI_전체데이터!$AN333,NA())</f>
        <v>-1.5023207793889926</v>
      </c>
      <c r="F333" s="79">
        <f>IF(DI_전체데이터!$B333="Finance",DI_전체데이터!$Z333,NA())</f>
        <v>3.5</v>
      </c>
      <c r="G333" s="79" t="e">
        <f>IF(DI_전체데이터!$B333="Industrials",DI_전체데이터!$AN333,NA())</f>
        <v>#N/A</v>
      </c>
      <c r="H333" s="79" t="e">
        <f>IF(DI_전체데이터!$B333="Industrials",DI_전체데이터!$Z333,NA())</f>
        <v>#N/A</v>
      </c>
      <c r="I333" s="79" t="e">
        <f>IF(DI_전체데이터!$B333="Energy &amp; Materials",DI_전체데이터!$AN333,NA())</f>
        <v>#N/A</v>
      </c>
      <c r="J333" s="79" t="e">
        <f>IF(DI_전체데이터!$B333="Energy &amp; Materials",DI_전체데이터!$Z333,NA())</f>
        <v>#N/A</v>
      </c>
      <c r="K333" s="79" t="e">
        <f>IF(DI_전체데이터!$B333="Healthcare &amp; Bio",DI_전체데이터!$AN333,NA())</f>
        <v>#N/A</v>
      </c>
      <c r="L333" s="79" t="e">
        <f>IF(DI_전체데이터!$B333="Healthcare &amp; Bio",DI_전체데이터!$Z333,NA())</f>
        <v>#N/A</v>
      </c>
    </row>
    <row r="334" spans="1:12" x14ac:dyDescent="0.3">
      <c r="A334" s="79" t="e">
        <f>IF(DI_전체데이터!$B334="Technology",DI_전체데이터!$AN334,NA())</f>
        <v>#N/A</v>
      </c>
      <c r="B334" s="79" t="e">
        <f>IF(DI_전체데이터!$B334="Technology",DI_전체데이터!$Z334,NA())</f>
        <v>#N/A</v>
      </c>
      <c r="C334" s="79" t="e">
        <f>IF(DI_전체데이터!$B334="Consumer &amp; Retail",DI_전체데이터!$AN334,NA())</f>
        <v>#N/A</v>
      </c>
      <c r="D334" s="79" t="e">
        <f>IF(DI_전체데이터!$B334="Consumer &amp; Retail",DI_전체데이터!$Z334,NA())</f>
        <v>#N/A</v>
      </c>
      <c r="E334" s="79">
        <f>IF(DI_전체데이터!$B334="Finance",DI_전체데이터!$AN334,NA())</f>
        <v>-1.8318293114583988</v>
      </c>
      <c r="F334" s="79">
        <f>IF(DI_전체데이터!$B334="Finance",DI_전체데이터!$Z334,NA())</f>
        <v>3.4</v>
      </c>
      <c r="G334" s="79" t="e">
        <f>IF(DI_전체데이터!$B334="Industrials",DI_전체데이터!$AN334,NA())</f>
        <v>#N/A</v>
      </c>
      <c r="H334" s="79" t="e">
        <f>IF(DI_전체데이터!$B334="Industrials",DI_전체데이터!$Z334,NA())</f>
        <v>#N/A</v>
      </c>
      <c r="I334" s="79" t="e">
        <f>IF(DI_전체데이터!$B334="Energy &amp; Materials",DI_전체데이터!$AN334,NA())</f>
        <v>#N/A</v>
      </c>
      <c r="J334" s="79" t="e">
        <f>IF(DI_전체데이터!$B334="Energy &amp; Materials",DI_전체데이터!$Z334,NA())</f>
        <v>#N/A</v>
      </c>
      <c r="K334" s="79" t="e">
        <f>IF(DI_전체데이터!$B334="Healthcare &amp; Bio",DI_전체데이터!$AN334,NA())</f>
        <v>#N/A</v>
      </c>
      <c r="L334" s="79" t="e">
        <f>IF(DI_전체데이터!$B334="Healthcare &amp; Bio",DI_전체데이터!$Z334,NA())</f>
        <v>#N/A</v>
      </c>
    </row>
    <row r="335" spans="1:12" x14ac:dyDescent="0.3">
      <c r="A335" s="79" t="e">
        <f>IF(DI_전체데이터!$B335="Technology",DI_전체데이터!$AN335,NA())</f>
        <v>#N/A</v>
      </c>
      <c r="B335" s="79" t="e">
        <f>IF(DI_전체데이터!$B335="Technology",DI_전체데이터!$Z335,NA())</f>
        <v>#N/A</v>
      </c>
      <c r="C335" s="79" t="e">
        <f>IF(DI_전체데이터!$B335="Consumer &amp; Retail",DI_전체데이터!$AN335,NA())</f>
        <v>#N/A</v>
      </c>
      <c r="D335" s="79" t="e">
        <f>IF(DI_전체데이터!$B335="Consumer &amp; Retail",DI_전체데이터!$Z335,NA())</f>
        <v>#N/A</v>
      </c>
      <c r="E335" s="79">
        <f>IF(DI_전체데이터!$B335="Finance",DI_전체데이터!$AN335,NA())</f>
        <v>-1.1417634457529224</v>
      </c>
      <c r="F335" s="79">
        <f>IF(DI_전체데이터!$B335="Finance",DI_전체데이터!$Z335,NA())</f>
        <v>3.5</v>
      </c>
      <c r="G335" s="79" t="e">
        <f>IF(DI_전체데이터!$B335="Industrials",DI_전체데이터!$AN335,NA())</f>
        <v>#N/A</v>
      </c>
      <c r="H335" s="79" t="e">
        <f>IF(DI_전체데이터!$B335="Industrials",DI_전체데이터!$Z335,NA())</f>
        <v>#N/A</v>
      </c>
      <c r="I335" s="79" t="e">
        <f>IF(DI_전체데이터!$B335="Energy &amp; Materials",DI_전체데이터!$AN335,NA())</f>
        <v>#N/A</v>
      </c>
      <c r="J335" s="79" t="e">
        <f>IF(DI_전체데이터!$B335="Energy &amp; Materials",DI_전체데이터!$Z335,NA())</f>
        <v>#N/A</v>
      </c>
      <c r="K335" s="79" t="e">
        <f>IF(DI_전체데이터!$B335="Healthcare &amp; Bio",DI_전체데이터!$AN335,NA())</f>
        <v>#N/A</v>
      </c>
      <c r="L335" s="79" t="e">
        <f>IF(DI_전체데이터!$B335="Healthcare &amp; Bio",DI_전체데이터!$Z335,NA())</f>
        <v>#N/A</v>
      </c>
    </row>
    <row r="336" spans="1:12" x14ac:dyDescent="0.3">
      <c r="A336" s="79" t="e">
        <f>IF(DI_전체데이터!$B336="Technology",DI_전체데이터!$AN336,NA())</f>
        <v>#N/A</v>
      </c>
      <c r="B336" s="79" t="e">
        <f>IF(DI_전체데이터!$B336="Technology",DI_전체데이터!$Z336,NA())</f>
        <v>#N/A</v>
      </c>
      <c r="C336" s="79" t="e">
        <f>IF(DI_전체데이터!$B336="Consumer &amp; Retail",DI_전체데이터!$AN336,NA())</f>
        <v>#N/A</v>
      </c>
      <c r="D336" s="79" t="e">
        <f>IF(DI_전체데이터!$B336="Consumer &amp; Retail",DI_전체데이터!$Z336,NA())</f>
        <v>#N/A</v>
      </c>
      <c r="E336" s="79">
        <f>IF(DI_전체데이터!$B336="Finance",DI_전체데이터!$AN336,NA())</f>
        <v>-0.59258255897057799</v>
      </c>
      <c r="F336" s="79">
        <f>IF(DI_전체데이터!$B336="Finance",DI_전체데이터!$Z336,NA())</f>
        <v>3.666666666666667</v>
      </c>
      <c r="G336" s="79" t="e">
        <f>IF(DI_전체데이터!$B336="Industrials",DI_전체데이터!$AN336,NA())</f>
        <v>#N/A</v>
      </c>
      <c r="H336" s="79" t="e">
        <f>IF(DI_전체데이터!$B336="Industrials",DI_전체데이터!$Z336,NA())</f>
        <v>#N/A</v>
      </c>
      <c r="I336" s="79" t="e">
        <f>IF(DI_전체데이터!$B336="Energy &amp; Materials",DI_전체데이터!$AN336,NA())</f>
        <v>#N/A</v>
      </c>
      <c r="J336" s="79" t="e">
        <f>IF(DI_전체데이터!$B336="Energy &amp; Materials",DI_전체데이터!$Z336,NA())</f>
        <v>#N/A</v>
      </c>
      <c r="K336" s="79" t="e">
        <f>IF(DI_전체데이터!$B336="Healthcare &amp; Bio",DI_전체데이터!$AN336,NA())</f>
        <v>#N/A</v>
      </c>
      <c r="L336" s="79" t="e">
        <f>IF(DI_전체데이터!$B336="Healthcare &amp; Bio",DI_전체데이터!$Z336,NA())</f>
        <v>#N/A</v>
      </c>
    </row>
    <row r="337" spans="1:12" x14ac:dyDescent="0.3">
      <c r="A337" s="79" t="e">
        <f>IF(DI_전체데이터!$B337="Technology",DI_전체데이터!$AN337,NA())</f>
        <v>#N/A</v>
      </c>
      <c r="B337" s="79" t="e">
        <f>IF(DI_전체데이터!$B337="Technology",DI_전체데이터!$Z337,NA())</f>
        <v>#N/A</v>
      </c>
      <c r="C337" s="79" t="e">
        <f>IF(DI_전체데이터!$B337="Consumer &amp; Retail",DI_전체데이터!$AN337,NA())</f>
        <v>#N/A</v>
      </c>
      <c r="D337" s="79" t="e">
        <f>IF(DI_전체데이터!$B337="Consumer &amp; Retail",DI_전체데이터!$Z337,NA())</f>
        <v>#N/A</v>
      </c>
      <c r="E337" s="79">
        <f>IF(DI_전체데이터!$B337="Finance",DI_전체데이터!$AN337,NA())</f>
        <v>2.3886851121335706</v>
      </c>
      <c r="F337" s="79">
        <f>IF(DI_전체데이터!$B337="Finance",DI_전체데이터!$Z337,NA())</f>
        <v>4.5714285714285712</v>
      </c>
      <c r="G337" s="79" t="e">
        <f>IF(DI_전체데이터!$B337="Industrials",DI_전체데이터!$AN337,NA())</f>
        <v>#N/A</v>
      </c>
      <c r="H337" s="79" t="e">
        <f>IF(DI_전체데이터!$B337="Industrials",DI_전체데이터!$Z337,NA())</f>
        <v>#N/A</v>
      </c>
      <c r="I337" s="79" t="e">
        <f>IF(DI_전체데이터!$B337="Energy &amp; Materials",DI_전체데이터!$AN337,NA())</f>
        <v>#N/A</v>
      </c>
      <c r="J337" s="79" t="e">
        <f>IF(DI_전체데이터!$B337="Energy &amp; Materials",DI_전체데이터!$Z337,NA())</f>
        <v>#N/A</v>
      </c>
      <c r="K337" s="79" t="e">
        <f>IF(DI_전체데이터!$B337="Healthcare &amp; Bio",DI_전체데이터!$AN337,NA())</f>
        <v>#N/A</v>
      </c>
      <c r="L337" s="79" t="e">
        <f>IF(DI_전체데이터!$B337="Healthcare &amp; Bio",DI_전체데이터!$Z337,NA())</f>
        <v>#N/A</v>
      </c>
    </row>
    <row r="338" spans="1:12" x14ac:dyDescent="0.3">
      <c r="A338" s="79" t="e">
        <f>IF(DI_전체데이터!$B338="Technology",DI_전체데이터!$AN338,NA())</f>
        <v>#N/A</v>
      </c>
      <c r="B338" s="79" t="e">
        <f>IF(DI_전체데이터!$B338="Technology",DI_전체데이터!$Z338,NA())</f>
        <v>#N/A</v>
      </c>
      <c r="C338" s="79" t="e">
        <f>IF(DI_전체데이터!$B338="Consumer &amp; Retail",DI_전체데이터!$AN338,NA())</f>
        <v>#N/A</v>
      </c>
      <c r="D338" s="79" t="e">
        <f>IF(DI_전체데이터!$B338="Consumer &amp; Retail",DI_전체데이터!$Z338,NA())</f>
        <v>#N/A</v>
      </c>
      <c r="E338" s="79">
        <f>IF(DI_전체데이터!$B338="Finance",DI_전체데이터!$AN338,NA())</f>
        <v>0.13965862340587887</v>
      </c>
      <c r="F338" s="79">
        <f>IF(DI_전체데이터!$B338="Finance",DI_전체데이터!$Z338,NA())</f>
        <v>3.8888888888888888</v>
      </c>
      <c r="G338" s="79" t="e">
        <f>IF(DI_전체데이터!$B338="Industrials",DI_전체데이터!$AN338,NA())</f>
        <v>#N/A</v>
      </c>
      <c r="H338" s="79" t="e">
        <f>IF(DI_전체데이터!$B338="Industrials",DI_전체데이터!$Z338,NA())</f>
        <v>#N/A</v>
      </c>
      <c r="I338" s="79" t="e">
        <f>IF(DI_전체데이터!$B338="Energy &amp; Materials",DI_전체데이터!$AN338,NA())</f>
        <v>#N/A</v>
      </c>
      <c r="J338" s="79" t="e">
        <f>IF(DI_전체데이터!$B338="Energy &amp; Materials",DI_전체데이터!$Z338,NA())</f>
        <v>#N/A</v>
      </c>
      <c r="K338" s="79" t="e">
        <f>IF(DI_전체데이터!$B338="Healthcare &amp; Bio",DI_전체데이터!$AN338,NA())</f>
        <v>#N/A</v>
      </c>
      <c r="L338" s="79" t="e">
        <f>IF(DI_전체데이터!$B338="Healthcare &amp; Bio",DI_전체데이터!$Z338,NA())</f>
        <v>#N/A</v>
      </c>
    </row>
    <row r="339" spans="1:12" x14ac:dyDescent="0.3">
      <c r="A339" s="79" t="e">
        <f>IF(DI_전체데이터!$B339="Technology",DI_전체데이터!$AN339,NA())</f>
        <v>#N/A</v>
      </c>
      <c r="B339" s="79" t="e">
        <f>IF(DI_전체데이터!$B339="Technology",DI_전체데이터!$Z339,NA())</f>
        <v>#N/A</v>
      </c>
      <c r="C339" s="79" t="e">
        <f>IF(DI_전체데이터!$B339="Consumer &amp; Retail",DI_전체데이터!$AN339,NA())</f>
        <v>#N/A</v>
      </c>
      <c r="D339" s="79" t="e">
        <f>IF(DI_전체데이터!$B339="Consumer &amp; Retail",DI_전체데이터!$Z339,NA())</f>
        <v>#N/A</v>
      </c>
      <c r="E339" s="79">
        <f>IF(DI_전체데이터!$B339="Finance",DI_전체데이터!$AN339,NA())</f>
        <v>-0.93187094658579039</v>
      </c>
      <c r="F339" s="79">
        <f>IF(DI_전체데이터!$B339="Finance",DI_전체데이터!$Z339,NA())</f>
        <v>3.8888888888888888</v>
      </c>
      <c r="G339" s="79" t="e">
        <f>IF(DI_전체데이터!$B339="Industrials",DI_전체데이터!$AN339,NA())</f>
        <v>#N/A</v>
      </c>
      <c r="H339" s="79" t="e">
        <f>IF(DI_전체데이터!$B339="Industrials",DI_전체데이터!$Z339,NA())</f>
        <v>#N/A</v>
      </c>
      <c r="I339" s="79" t="e">
        <f>IF(DI_전체데이터!$B339="Energy &amp; Materials",DI_전체데이터!$AN339,NA())</f>
        <v>#N/A</v>
      </c>
      <c r="J339" s="79" t="e">
        <f>IF(DI_전체데이터!$B339="Energy &amp; Materials",DI_전체데이터!$Z339,NA())</f>
        <v>#N/A</v>
      </c>
      <c r="K339" s="79" t="e">
        <f>IF(DI_전체데이터!$B339="Healthcare &amp; Bio",DI_전체데이터!$AN339,NA())</f>
        <v>#N/A</v>
      </c>
      <c r="L339" s="79" t="e">
        <f>IF(DI_전체데이터!$B339="Healthcare &amp; Bio",DI_전체데이터!$Z339,NA())</f>
        <v>#N/A</v>
      </c>
    </row>
    <row r="340" spans="1:12" x14ac:dyDescent="0.3">
      <c r="A340" s="79" t="e">
        <f>IF(DI_전체데이터!$B340="Technology",DI_전체데이터!$AN340,NA())</f>
        <v>#N/A</v>
      </c>
      <c r="B340" s="79" t="e">
        <f>IF(DI_전체데이터!$B340="Technology",DI_전체데이터!$Z340,NA())</f>
        <v>#N/A</v>
      </c>
      <c r="C340" s="79" t="e">
        <f>IF(DI_전체데이터!$B340="Consumer &amp; Retail",DI_전체데이터!$AN340,NA())</f>
        <v>#N/A</v>
      </c>
      <c r="D340" s="79" t="e">
        <f>IF(DI_전체데이터!$B340="Consumer &amp; Retail",DI_전체데이터!$Z340,NA())</f>
        <v>#N/A</v>
      </c>
      <c r="E340" s="79">
        <f>IF(DI_전체데이터!$B340="Finance",DI_전체데이터!$AN340,NA())</f>
        <v>0.71211911689221052</v>
      </c>
      <c r="F340" s="79">
        <f>IF(DI_전체데이터!$B340="Finance",DI_전체데이터!$Z340,NA())</f>
        <v>4.3076923076923084</v>
      </c>
      <c r="G340" s="79" t="e">
        <f>IF(DI_전체데이터!$B340="Industrials",DI_전체데이터!$AN340,NA())</f>
        <v>#N/A</v>
      </c>
      <c r="H340" s="79" t="e">
        <f>IF(DI_전체데이터!$B340="Industrials",DI_전체데이터!$Z340,NA())</f>
        <v>#N/A</v>
      </c>
      <c r="I340" s="79" t="e">
        <f>IF(DI_전체데이터!$B340="Energy &amp; Materials",DI_전체데이터!$AN340,NA())</f>
        <v>#N/A</v>
      </c>
      <c r="J340" s="79" t="e">
        <f>IF(DI_전체데이터!$B340="Energy &amp; Materials",DI_전체데이터!$Z340,NA())</f>
        <v>#N/A</v>
      </c>
      <c r="K340" s="79" t="e">
        <f>IF(DI_전체데이터!$B340="Healthcare &amp; Bio",DI_전체데이터!$AN340,NA())</f>
        <v>#N/A</v>
      </c>
      <c r="L340" s="79" t="e">
        <f>IF(DI_전체데이터!$B340="Healthcare &amp; Bio",DI_전체데이터!$Z340,NA())</f>
        <v>#N/A</v>
      </c>
    </row>
    <row r="341" spans="1:12" x14ac:dyDescent="0.3">
      <c r="A341" s="79" t="e">
        <f>IF(DI_전체데이터!$B341="Technology",DI_전체데이터!$AN341,NA())</f>
        <v>#N/A</v>
      </c>
      <c r="B341" s="79" t="e">
        <f>IF(DI_전체데이터!$B341="Technology",DI_전체데이터!$Z341,NA())</f>
        <v>#N/A</v>
      </c>
      <c r="C341" s="79" t="e">
        <f>IF(DI_전체데이터!$B341="Consumer &amp; Retail",DI_전체데이터!$AN341,NA())</f>
        <v>#N/A</v>
      </c>
      <c r="D341" s="79" t="e">
        <f>IF(DI_전체데이터!$B341="Consumer &amp; Retail",DI_전체데이터!$Z341,NA())</f>
        <v>#N/A</v>
      </c>
      <c r="E341" s="79">
        <f>IF(DI_전체데이터!$B341="Finance",DI_전체데이터!$AN341,NA())</f>
        <v>-0.10316575132239254</v>
      </c>
      <c r="F341" s="79">
        <f>IF(DI_전체데이터!$B341="Finance",DI_전체데이터!$Z341,NA())</f>
        <v>4.0999999999999996</v>
      </c>
      <c r="G341" s="79" t="e">
        <f>IF(DI_전체데이터!$B341="Industrials",DI_전체데이터!$AN341,NA())</f>
        <v>#N/A</v>
      </c>
      <c r="H341" s="79" t="e">
        <f>IF(DI_전체데이터!$B341="Industrials",DI_전체데이터!$Z341,NA())</f>
        <v>#N/A</v>
      </c>
      <c r="I341" s="79" t="e">
        <f>IF(DI_전체데이터!$B341="Energy &amp; Materials",DI_전체데이터!$AN341,NA())</f>
        <v>#N/A</v>
      </c>
      <c r="J341" s="79" t="e">
        <f>IF(DI_전체데이터!$B341="Energy &amp; Materials",DI_전체데이터!$Z341,NA())</f>
        <v>#N/A</v>
      </c>
      <c r="K341" s="79" t="e">
        <f>IF(DI_전체데이터!$B341="Healthcare &amp; Bio",DI_전체데이터!$AN341,NA())</f>
        <v>#N/A</v>
      </c>
      <c r="L341" s="79" t="e">
        <f>IF(DI_전체데이터!$B341="Healthcare &amp; Bio",DI_전체데이터!$Z341,NA())</f>
        <v>#N/A</v>
      </c>
    </row>
    <row r="342" spans="1:12" x14ac:dyDescent="0.3">
      <c r="A342" s="79" t="e">
        <f>IF(DI_전체데이터!$B342="Technology",DI_전체데이터!$AN342,NA())</f>
        <v>#N/A</v>
      </c>
      <c r="B342" s="79" t="e">
        <f>IF(DI_전체데이터!$B342="Technology",DI_전체데이터!$Z342,NA())</f>
        <v>#N/A</v>
      </c>
      <c r="C342" s="79" t="e">
        <f>IF(DI_전체데이터!$B342="Consumer &amp; Retail",DI_전체데이터!$AN342,NA())</f>
        <v>#N/A</v>
      </c>
      <c r="D342" s="79" t="e">
        <f>IF(DI_전체데이터!$B342="Consumer &amp; Retail",DI_전체데이터!$Z342,NA())</f>
        <v>#N/A</v>
      </c>
      <c r="E342" s="79">
        <f>IF(DI_전체데이터!$B342="Finance",DI_전체데이터!$AN342,NA())</f>
        <v>0.48565109794370814</v>
      </c>
      <c r="F342" s="79">
        <f>IF(DI_전체데이터!$B342="Finance",DI_전체데이터!$Z342,NA())</f>
        <v>4.25</v>
      </c>
      <c r="G342" s="79" t="e">
        <f>IF(DI_전체데이터!$B342="Industrials",DI_전체데이터!$AN342,NA())</f>
        <v>#N/A</v>
      </c>
      <c r="H342" s="79" t="e">
        <f>IF(DI_전체데이터!$B342="Industrials",DI_전체데이터!$Z342,NA())</f>
        <v>#N/A</v>
      </c>
      <c r="I342" s="79" t="e">
        <f>IF(DI_전체데이터!$B342="Energy &amp; Materials",DI_전체데이터!$AN342,NA())</f>
        <v>#N/A</v>
      </c>
      <c r="J342" s="79" t="e">
        <f>IF(DI_전체데이터!$B342="Energy &amp; Materials",DI_전체데이터!$Z342,NA())</f>
        <v>#N/A</v>
      </c>
      <c r="K342" s="79" t="e">
        <f>IF(DI_전체데이터!$B342="Healthcare &amp; Bio",DI_전체데이터!$AN342,NA())</f>
        <v>#N/A</v>
      </c>
      <c r="L342" s="79" t="e">
        <f>IF(DI_전체데이터!$B342="Healthcare &amp; Bio",DI_전체데이터!$Z342,NA())</f>
        <v>#N/A</v>
      </c>
    </row>
    <row r="343" spans="1:12" x14ac:dyDescent="0.3">
      <c r="A343" s="79" t="e">
        <f>IF(DI_전체데이터!$B343="Technology",DI_전체데이터!$AN343,NA())</f>
        <v>#N/A</v>
      </c>
      <c r="B343" s="79" t="e">
        <f>IF(DI_전체데이터!$B343="Technology",DI_전체데이터!$Z343,NA())</f>
        <v>#N/A</v>
      </c>
      <c r="C343" s="79" t="e">
        <f>IF(DI_전체데이터!$B343="Consumer &amp; Retail",DI_전체데이터!$AN343,NA())</f>
        <v>#N/A</v>
      </c>
      <c r="D343" s="79" t="e">
        <f>IF(DI_전체데이터!$B343="Consumer &amp; Retail",DI_전체데이터!$Z343,NA())</f>
        <v>#N/A</v>
      </c>
      <c r="E343" s="79">
        <f>IF(DI_전체데이터!$B343="Finance",DI_전체데이터!$AN343,NA())</f>
        <v>-1.3558372983384626</v>
      </c>
      <c r="F343" s="79">
        <f>IF(DI_전체데이터!$B343="Finance",DI_전체데이터!$Z343,NA())</f>
        <v>3.9333333333333331</v>
      </c>
      <c r="G343" s="79" t="e">
        <f>IF(DI_전체데이터!$B343="Industrials",DI_전체데이터!$AN343,NA())</f>
        <v>#N/A</v>
      </c>
      <c r="H343" s="79" t="e">
        <f>IF(DI_전체데이터!$B343="Industrials",DI_전체데이터!$Z343,NA())</f>
        <v>#N/A</v>
      </c>
      <c r="I343" s="79" t="e">
        <f>IF(DI_전체데이터!$B343="Energy &amp; Materials",DI_전체데이터!$AN343,NA())</f>
        <v>#N/A</v>
      </c>
      <c r="J343" s="79" t="e">
        <f>IF(DI_전체데이터!$B343="Energy &amp; Materials",DI_전체데이터!$Z343,NA())</f>
        <v>#N/A</v>
      </c>
      <c r="K343" s="79" t="e">
        <f>IF(DI_전체데이터!$B343="Healthcare &amp; Bio",DI_전체데이터!$AN343,NA())</f>
        <v>#N/A</v>
      </c>
      <c r="L343" s="79" t="e">
        <f>IF(DI_전체데이터!$B343="Healthcare &amp; Bio",DI_전체데이터!$Z343,NA())</f>
        <v>#N/A</v>
      </c>
    </row>
    <row r="344" spans="1:12" x14ac:dyDescent="0.3">
      <c r="A344" s="79" t="e">
        <f>IF(DI_전체데이터!$B344="Technology",DI_전체데이터!$AN344,NA())</f>
        <v>#N/A</v>
      </c>
      <c r="B344" s="79" t="e">
        <f>IF(DI_전체데이터!$B344="Technology",DI_전체데이터!$Z344,NA())</f>
        <v>#N/A</v>
      </c>
      <c r="C344" s="79" t="e">
        <f>IF(DI_전체데이터!$B344="Consumer &amp; Retail",DI_전체데이터!$AN344,NA())</f>
        <v>#N/A</v>
      </c>
      <c r="D344" s="79" t="e">
        <f>IF(DI_전체데이터!$B344="Consumer &amp; Retail",DI_전체데이터!$Z344,NA())</f>
        <v>#N/A</v>
      </c>
      <c r="E344" s="79">
        <f>IF(DI_전체데이터!$B344="Finance",DI_전체데이터!$AN344,NA())</f>
        <v>-3.1877119404996588</v>
      </c>
      <c r="F344" s="79">
        <f>IF(DI_전체데이터!$B344="Finance",DI_전체데이터!$Z344,NA())</f>
        <v>3.4666666666666668</v>
      </c>
      <c r="G344" s="79" t="e">
        <f>IF(DI_전체데이터!$B344="Industrials",DI_전체데이터!$AN344,NA())</f>
        <v>#N/A</v>
      </c>
      <c r="H344" s="79" t="e">
        <f>IF(DI_전체데이터!$B344="Industrials",DI_전체데이터!$Z344,NA())</f>
        <v>#N/A</v>
      </c>
      <c r="I344" s="79" t="e">
        <f>IF(DI_전체데이터!$B344="Energy &amp; Materials",DI_전체데이터!$AN344,NA())</f>
        <v>#N/A</v>
      </c>
      <c r="J344" s="79" t="e">
        <f>IF(DI_전체데이터!$B344="Energy &amp; Materials",DI_전체데이터!$Z344,NA())</f>
        <v>#N/A</v>
      </c>
      <c r="K344" s="79" t="e">
        <f>IF(DI_전체데이터!$B344="Healthcare &amp; Bio",DI_전체데이터!$AN344,NA())</f>
        <v>#N/A</v>
      </c>
      <c r="L344" s="79" t="e">
        <f>IF(DI_전체데이터!$B344="Healthcare &amp; Bio",DI_전체데이터!$Z344,NA())</f>
        <v>#N/A</v>
      </c>
    </row>
    <row r="345" spans="1:12" x14ac:dyDescent="0.3">
      <c r="A345" s="79" t="e">
        <f>IF(DI_전체데이터!$B345="Technology",DI_전체데이터!$AN345,NA())</f>
        <v>#N/A</v>
      </c>
      <c r="B345" s="79" t="e">
        <f>IF(DI_전체데이터!$B345="Technology",DI_전체데이터!$Z345,NA())</f>
        <v>#N/A</v>
      </c>
      <c r="C345" s="79" t="e">
        <f>IF(DI_전체데이터!$B345="Consumer &amp; Retail",DI_전체데이터!$AN345,NA())</f>
        <v>#N/A</v>
      </c>
      <c r="D345" s="79" t="e">
        <f>IF(DI_전체데이터!$B345="Consumer &amp; Retail",DI_전체데이터!$Z345,NA())</f>
        <v>#N/A</v>
      </c>
      <c r="E345" s="79">
        <f>IF(DI_전체데이터!$B345="Finance",DI_전체데이터!$AN345,NA())</f>
        <v>-1.094140920886862</v>
      </c>
      <c r="F345" s="79">
        <f>IF(DI_전체데이터!$B345="Finance",DI_전체데이터!$Z345,NA())</f>
        <v>4</v>
      </c>
      <c r="G345" s="79" t="e">
        <f>IF(DI_전체데이터!$B345="Industrials",DI_전체데이터!$AN345,NA())</f>
        <v>#N/A</v>
      </c>
      <c r="H345" s="79" t="e">
        <f>IF(DI_전체데이터!$B345="Industrials",DI_전체데이터!$Z345,NA())</f>
        <v>#N/A</v>
      </c>
      <c r="I345" s="79" t="e">
        <f>IF(DI_전체데이터!$B345="Energy &amp; Materials",DI_전체데이터!$AN345,NA())</f>
        <v>#N/A</v>
      </c>
      <c r="J345" s="79" t="e">
        <f>IF(DI_전체데이터!$B345="Energy &amp; Materials",DI_전체데이터!$Z345,NA())</f>
        <v>#N/A</v>
      </c>
      <c r="K345" s="79" t="e">
        <f>IF(DI_전체데이터!$B345="Healthcare &amp; Bio",DI_전체데이터!$AN345,NA())</f>
        <v>#N/A</v>
      </c>
      <c r="L345" s="79" t="e">
        <f>IF(DI_전체데이터!$B345="Healthcare &amp; Bio",DI_전체데이터!$Z345,NA())</f>
        <v>#N/A</v>
      </c>
    </row>
    <row r="346" spans="1:12" x14ac:dyDescent="0.3">
      <c r="A346" s="79" t="e">
        <f>IF(DI_전체데이터!$B346="Technology",DI_전체데이터!$AN346,NA())</f>
        <v>#N/A</v>
      </c>
      <c r="B346" s="79" t="e">
        <f>IF(DI_전체데이터!$B346="Technology",DI_전체데이터!$Z346,NA())</f>
        <v>#N/A</v>
      </c>
      <c r="C346" s="79" t="e">
        <f>IF(DI_전체데이터!$B346="Consumer &amp; Retail",DI_전체데이터!$AN346,NA())</f>
        <v>#N/A</v>
      </c>
      <c r="D346" s="79" t="e">
        <f>IF(DI_전체데이터!$B346="Consumer &amp; Retail",DI_전체데이터!$Z346,NA())</f>
        <v>#N/A</v>
      </c>
      <c r="E346" s="79">
        <f>IF(DI_전체데이터!$B346="Finance",DI_전체데이터!$AN346,NA())</f>
        <v>-2.3564831312140377E-2</v>
      </c>
      <c r="F346" s="79">
        <f>IF(DI_전체데이터!$B346="Finance",DI_전체데이터!$Z346,NA())</f>
        <v>4.2727272727272716</v>
      </c>
      <c r="G346" s="79" t="e">
        <f>IF(DI_전체데이터!$B346="Industrials",DI_전체데이터!$AN346,NA())</f>
        <v>#N/A</v>
      </c>
      <c r="H346" s="79" t="e">
        <f>IF(DI_전체데이터!$B346="Industrials",DI_전체데이터!$Z346,NA())</f>
        <v>#N/A</v>
      </c>
      <c r="I346" s="79" t="e">
        <f>IF(DI_전체데이터!$B346="Energy &amp; Materials",DI_전체데이터!$AN346,NA())</f>
        <v>#N/A</v>
      </c>
      <c r="J346" s="79" t="e">
        <f>IF(DI_전체데이터!$B346="Energy &amp; Materials",DI_전체데이터!$Z346,NA())</f>
        <v>#N/A</v>
      </c>
      <c r="K346" s="79" t="e">
        <f>IF(DI_전체데이터!$B346="Healthcare &amp; Bio",DI_전체데이터!$AN346,NA())</f>
        <v>#N/A</v>
      </c>
      <c r="L346" s="79" t="e">
        <f>IF(DI_전체데이터!$B346="Healthcare &amp; Bio",DI_전체데이터!$Z346,NA())</f>
        <v>#N/A</v>
      </c>
    </row>
    <row r="347" spans="1:12" x14ac:dyDescent="0.3">
      <c r="A347" s="79" t="e">
        <f>IF(DI_전체데이터!$B347="Technology",DI_전체데이터!$AN347,NA())</f>
        <v>#N/A</v>
      </c>
      <c r="B347" s="79" t="e">
        <f>IF(DI_전체데이터!$B347="Technology",DI_전체데이터!$Z347,NA())</f>
        <v>#N/A</v>
      </c>
      <c r="C347" s="79" t="e">
        <f>IF(DI_전체데이터!$B347="Consumer &amp; Retail",DI_전체데이터!$AN347,NA())</f>
        <v>#N/A</v>
      </c>
      <c r="D347" s="79" t="e">
        <f>IF(DI_전체데이터!$B347="Consumer &amp; Retail",DI_전체데이터!$Z347,NA())</f>
        <v>#N/A</v>
      </c>
      <c r="E347" s="79">
        <f>IF(DI_전체데이터!$B347="Finance",DI_전체데이터!$AN347,NA())</f>
        <v>0.73845853591445632</v>
      </c>
      <c r="F347" s="79">
        <f>IF(DI_전체데이터!$B347="Finance",DI_전체데이터!$Z347,NA())</f>
        <v>4.375</v>
      </c>
      <c r="G347" s="79" t="e">
        <f>IF(DI_전체데이터!$B347="Industrials",DI_전체데이터!$AN347,NA())</f>
        <v>#N/A</v>
      </c>
      <c r="H347" s="79" t="e">
        <f>IF(DI_전체데이터!$B347="Industrials",DI_전체데이터!$Z347,NA())</f>
        <v>#N/A</v>
      </c>
      <c r="I347" s="79" t="e">
        <f>IF(DI_전체데이터!$B347="Energy &amp; Materials",DI_전체데이터!$AN347,NA())</f>
        <v>#N/A</v>
      </c>
      <c r="J347" s="79" t="e">
        <f>IF(DI_전체데이터!$B347="Energy &amp; Materials",DI_전체데이터!$Z347,NA())</f>
        <v>#N/A</v>
      </c>
      <c r="K347" s="79" t="e">
        <f>IF(DI_전체데이터!$B347="Healthcare &amp; Bio",DI_전체데이터!$AN347,NA())</f>
        <v>#N/A</v>
      </c>
      <c r="L347" s="79" t="e">
        <f>IF(DI_전체데이터!$B347="Healthcare &amp; Bio",DI_전체데이터!$Z347,NA())</f>
        <v>#N/A</v>
      </c>
    </row>
    <row r="348" spans="1:12" x14ac:dyDescent="0.3">
      <c r="A348" s="79" t="e">
        <f>IF(DI_전체데이터!$B348="Technology",DI_전체데이터!$AN348,NA())</f>
        <v>#N/A</v>
      </c>
      <c r="B348" s="79" t="e">
        <f>IF(DI_전체데이터!$B348="Technology",DI_전체데이터!$Z348,NA())</f>
        <v>#N/A</v>
      </c>
      <c r="C348" s="79" t="e">
        <f>IF(DI_전체데이터!$B348="Consumer &amp; Retail",DI_전체데이터!$AN348,NA())</f>
        <v>#N/A</v>
      </c>
      <c r="D348" s="79" t="e">
        <f>IF(DI_전체데이터!$B348="Consumer &amp; Retail",DI_전체데이터!$Z348,NA())</f>
        <v>#N/A</v>
      </c>
      <c r="E348" s="79">
        <f>IF(DI_전체데이터!$B348="Finance",DI_전체데이터!$AN348,NA())</f>
        <v>0.33699250232392963</v>
      </c>
      <c r="F348" s="79">
        <f>IF(DI_전체데이터!$B348="Finance",DI_전체데이터!$Z348,NA())</f>
        <v>4.2727272727272716</v>
      </c>
      <c r="G348" s="79" t="e">
        <f>IF(DI_전체데이터!$B348="Industrials",DI_전체데이터!$AN348,NA())</f>
        <v>#N/A</v>
      </c>
      <c r="H348" s="79" t="e">
        <f>IF(DI_전체데이터!$B348="Industrials",DI_전체데이터!$Z348,NA())</f>
        <v>#N/A</v>
      </c>
      <c r="I348" s="79" t="e">
        <f>IF(DI_전체데이터!$B348="Energy &amp; Materials",DI_전체데이터!$AN348,NA())</f>
        <v>#N/A</v>
      </c>
      <c r="J348" s="79" t="e">
        <f>IF(DI_전체데이터!$B348="Energy &amp; Materials",DI_전체데이터!$Z348,NA())</f>
        <v>#N/A</v>
      </c>
      <c r="K348" s="79" t="e">
        <f>IF(DI_전체데이터!$B348="Healthcare &amp; Bio",DI_전체데이터!$AN348,NA())</f>
        <v>#N/A</v>
      </c>
      <c r="L348" s="79" t="e">
        <f>IF(DI_전체데이터!$B348="Healthcare &amp; Bio",DI_전체데이터!$Z348,NA())</f>
        <v>#N/A</v>
      </c>
    </row>
    <row r="349" spans="1:12" x14ac:dyDescent="0.3">
      <c r="A349" s="79" t="e">
        <f>IF(DI_전체데이터!$B349="Technology",DI_전체데이터!$AN349,NA())</f>
        <v>#N/A</v>
      </c>
      <c r="B349" s="79" t="e">
        <f>IF(DI_전체데이터!$B349="Technology",DI_전체데이터!$Z349,NA())</f>
        <v>#N/A</v>
      </c>
      <c r="C349" s="79" t="e">
        <f>IF(DI_전체데이터!$B349="Consumer &amp; Retail",DI_전체데이터!$AN349,NA())</f>
        <v>#N/A</v>
      </c>
      <c r="D349" s="79" t="e">
        <f>IF(DI_전체데이터!$B349="Consumer &amp; Retail",DI_전체데이터!$Z349,NA())</f>
        <v>#N/A</v>
      </c>
      <c r="E349" s="79">
        <f>IF(DI_전체데이터!$B349="Finance",DI_전체데이터!$AN349,NA())</f>
        <v>-0.99527996470239244</v>
      </c>
      <c r="F349" s="79">
        <f>IF(DI_전체데이터!$B349="Finance",DI_전체데이터!$Z349,NA())</f>
        <v>3.9333333333333331</v>
      </c>
      <c r="G349" s="79" t="e">
        <f>IF(DI_전체데이터!$B349="Industrials",DI_전체데이터!$AN349,NA())</f>
        <v>#N/A</v>
      </c>
      <c r="H349" s="79" t="e">
        <f>IF(DI_전체데이터!$B349="Industrials",DI_전체데이터!$Z349,NA())</f>
        <v>#N/A</v>
      </c>
      <c r="I349" s="79" t="e">
        <f>IF(DI_전체데이터!$B349="Energy &amp; Materials",DI_전체데이터!$AN349,NA())</f>
        <v>#N/A</v>
      </c>
      <c r="J349" s="79" t="e">
        <f>IF(DI_전체데이터!$B349="Energy &amp; Materials",DI_전체데이터!$Z349,NA())</f>
        <v>#N/A</v>
      </c>
      <c r="K349" s="79" t="e">
        <f>IF(DI_전체데이터!$B349="Healthcare &amp; Bio",DI_전체데이터!$AN349,NA())</f>
        <v>#N/A</v>
      </c>
      <c r="L349" s="79" t="e">
        <f>IF(DI_전체데이터!$B349="Healthcare &amp; Bio",DI_전체데이터!$Z349,NA())</f>
        <v>#N/A</v>
      </c>
    </row>
    <row r="350" spans="1:12" x14ac:dyDescent="0.3">
      <c r="A350" s="79" t="e">
        <f>IF(DI_전체데이터!$B350="Technology",DI_전체데이터!$AN350,NA())</f>
        <v>#N/A</v>
      </c>
      <c r="B350" s="79" t="e">
        <f>IF(DI_전체데이터!$B350="Technology",DI_전체데이터!$Z350,NA())</f>
        <v>#N/A</v>
      </c>
      <c r="C350" s="79" t="e">
        <f>IF(DI_전체데이터!$B350="Consumer &amp; Retail",DI_전체데이터!$AN350,NA())</f>
        <v>#N/A</v>
      </c>
      <c r="D350" s="79" t="e">
        <f>IF(DI_전체데이터!$B350="Consumer &amp; Retail",DI_전체데이터!$Z350,NA())</f>
        <v>#N/A</v>
      </c>
      <c r="E350" s="79">
        <f>IF(DI_전체데이터!$B350="Finance",DI_전체데이터!$AN350,NA())</f>
        <v>-4.0857882231850606E-2</v>
      </c>
      <c r="F350" s="79">
        <f>IF(DI_전체데이터!$B350="Finance",DI_전체데이터!$Z350,NA())</f>
        <v>4.1764705882352944</v>
      </c>
      <c r="G350" s="79" t="e">
        <f>IF(DI_전체데이터!$B350="Industrials",DI_전체데이터!$AN350,NA())</f>
        <v>#N/A</v>
      </c>
      <c r="H350" s="79" t="e">
        <f>IF(DI_전체데이터!$B350="Industrials",DI_전체데이터!$Z350,NA())</f>
        <v>#N/A</v>
      </c>
      <c r="I350" s="79" t="e">
        <f>IF(DI_전체데이터!$B350="Energy &amp; Materials",DI_전체데이터!$AN350,NA())</f>
        <v>#N/A</v>
      </c>
      <c r="J350" s="79" t="e">
        <f>IF(DI_전체데이터!$B350="Energy &amp; Materials",DI_전체데이터!$Z350,NA())</f>
        <v>#N/A</v>
      </c>
      <c r="K350" s="79" t="e">
        <f>IF(DI_전체데이터!$B350="Healthcare &amp; Bio",DI_전체데이터!$AN350,NA())</f>
        <v>#N/A</v>
      </c>
      <c r="L350" s="79" t="e">
        <f>IF(DI_전체데이터!$B350="Healthcare &amp; Bio",DI_전체데이터!$Z350,NA())</f>
        <v>#N/A</v>
      </c>
    </row>
    <row r="351" spans="1:12" x14ac:dyDescent="0.3">
      <c r="A351" s="79" t="e">
        <f>IF(DI_전체데이터!$B351="Technology",DI_전체데이터!$AN351,NA())</f>
        <v>#N/A</v>
      </c>
      <c r="B351" s="79" t="e">
        <f>IF(DI_전체데이터!$B351="Technology",DI_전체데이터!$Z351,NA())</f>
        <v>#N/A</v>
      </c>
      <c r="C351" s="79" t="e">
        <f>IF(DI_전체데이터!$B351="Consumer &amp; Retail",DI_전체데이터!$AN351,NA())</f>
        <v>#N/A</v>
      </c>
      <c r="D351" s="79" t="e">
        <f>IF(DI_전체데이터!$B351="Consumer &amp; Retail",DI_전체데이터!$Z351,NA())</f>
        <v>#N/A</v>
      </c>
      <c r="E351" s="79">
        <f>IF(DI_전체데이터!$B351="Finance",DI_전체데이터!$AN351,NA())</f>
        <v>-2.3164144447873949</v>
      </c>
      <c r="F351" s="79">
        <f>IF(DI_전체데이터!$B351="Finance",DI_전체데이터!$Z351,NA())</f>
        <v>2.75</v>
      </c>
      <c r="G351" s="79" t="e">
        <f>IF(DI_전체데이터!$B351="Industrials",DI_전체데이터!$AN351,NA())</f>
        <v>#N/A</v>
      </c>
      <c r="H351" s="79" t="e">
        <f>IF(DI_전체데이터!$B351="Industrials",DI_전체데이터!$Z351,NA())</f>
        <v>#N/A</v>
      </c>
      <c r="I351" s="79" t="e">
        <f>IF(DI_전체데이터!$B351="Energy &amp; Materials",DI_전체데이터!$AN351,NA())</f>
        <v>#N/A</v>
      </c>
      <c r="J351" s="79" t="e">
        <f>IF(DI_전체데이터!$B351="Energy &amp; Materials",DI_전체데이터!$Z351,NA())</f>
        <v>#N/A</v>
      </c>
      <c r="K351" s="79" t="e">
        <f>IF(DI_전체데이터!$B351="Healthcare &amp; Bio",DI_전체데이터!$AN351,NA())</f>
        <v>#N/A</v>
      </c>
      <c r="L351" s="79" t="e">
        <f>IF(DI_전체데이터!$B351="Healthcare &amp; Bio",DI_전체데이터!$Z351,NA())</f>
        <v>#N/A</v>
      </c>
    </row>
    <row r="352" spans="1:12" x14ac:dyDescent="0.3">
      <c r="A352" s="79" t="e">
        <f>IF(DI_전체데이터!$B352="Technology",DI_전체데이터!$AN352,NA())</f>
        <v>#N/A</v>
      </c>
      <c r="B352" s="79" t="e">
        <f>IF(DI_전체데이터!$B352="Technology",DI_전체데이터!$Z352,NA())</f>
        <v>#N/A</v>
      </c>
      <c r="C352" s="79" t="e">
        <f>IF(DI_전체데이터!$B352="Consumer &amp; Retail",DI_전체데이터!$AN352,NA())</f>
        <v>#N/A</v>
      </c>
      <c r="D352" s="79" t="e">
        <f>IF(DI_전체데이터!$B352="Consumer &amp; Retail",DI_전체데이터!$Z352,NA())</f>
        <v>#N/A</v>
      </c>
      <c r="E352" s="79">
        <f>IF(DI_전체데이터!$B352="Finance",DI_전체데이터!$AN352,NA())</f>
        <v>-5.1084166165209777E-2</v>
      </c>
      <c r="F352" s="79">
        <f>IF(DI_전체데이터!$B352="Finance",DI_전체데이터!$Z352,NA())</f>
        <v>3.307692307692307</v>
      </c>
      <c r="G352" s="79" t="e">
        <f>IF(DI_전체데이터!$B352="Industrials",DI_전체데이터!$AN352,NA())</f>
        <v>#N/A</v>
      </c>
      <c r="H352" s="79" t="e">
        <f>IF(DI_전체데이터!$B352="Industrials",DI_전체데이터!$Z352,NA())</f>
        <v>#N/A</v>
      </c>
      <c r="I352" s="79" t="e">
        <f>IF(DI_전체데이터!$B352="Energy &amp; Materials",DI_전체데이터!$AN352,NA())</f>
        <v>#N/A</v>
      </c>
      <c r="J352" s="79" t="e">
        <f>IF(DI_전체데이터!$B352="Energy &amp; Materials",DI_전체데이터!$Z352,NA())</f>
        <v>#N/A</v>
      </c>
      <c r="K352" s="79" t="e">
        <f>IF(DI_전체데이터!$B352="Healthcare &amp; Bio",DI_전체데이터!$AN352,NA())</f>
        <v>#N/A</v>
      </c>
      <c r="L352" s="79" t="e">
        <f>IF(DI_전체데이터!$B352="Healthcare &amp; Bio",DI_전체데이터!$Z352,NA())</f>
        <v>#N/A</v>
      </c>
    </row>
    <row r="353" spans="1:12" x14ac:dyDescent="0.3">
      <c r="A353" s="79" t="e">
        <f>IF(DI_전체데이터!$B353="Technology",DI_전체데이터!$AN353,NA())</f>
        <v>#N/A</v>
      </c>
      <c r="B353" s="79" t="e">
        <f>IF(DI_전체데이터!$B353="Technology",DI_전체데이터!$Z353,NA())</f>
        <v>#N/A</v>
      </c>
      <c r="C353" s="79" t="e">
        <f>IF(DI_전체데이터!$B353="Consumer &amp; Retail",DI_전체데이터!$AN353,NA())</f>
        <v>#N/A</v>
      </c>
      <c r="D353" s="79" t="e">
        <f>IF(DI_전체데이터!$B353="Consumer &amp; Retail",DI_전체데이터!$Z353,NA())</f>
        <v>#N/A</v>
      </c>
      <c r="E353" s="79">
        <f>IF(DI_전체데이터!$B353="Finance",DI_전체데이터!$AN353,NA())</f>
        <v>-0.43049908967828421</v>
      </c>
      <c r="F353" s="79">
        <f>IF(DI_전체데이터!$B353="Finance",DI_전체데이터!$Z353,NA())</f>
        <v>3.214285714285714</v>
      </c>
      <c r="G353" s="79" t="e">
        <f>IF(DI_전체데이터!$B353="Industrials",DI_전체데이터!$AN353,NA())</f>
        <v>#N/A</v>
      </c>
      <c r="H353" s="79" t="e">
        <f>IF(DI_전체데이터!$B353="Industrials",DI_전체데이터!$Z353,NA())</f>
        <v>#N/A</v>
      </c>
      <c r="I353" s="79" t="e">
        <f>IF(DI_전체데이터!$B353="Energy &amp; Materials",DI_전체데이터!$AN353,NA())</f>
        <v>#N/A</v>
      </c>
      <c r="J353" s="79" t="e">
        <f>IF(DI_전체데이터!$B353="Energy &amp; Materials",DI_전체데이터!$Z353,NA())</f>
        <v>#N/A</v>
      </c>
      <c r="K353" s="79" t="e">
        <f>IF(DI_전체데이터!$B353="Healthcare &amp; Bio",DI_전체데이터!$AN353,NA())</f>
        <v>#N/A</v>
      </c>
      <c r="L353" s="79" t="e">
        <f>IF(DI_전체데이터!$B353="Healthcare &amp; Bio",DI_전체데이터!$Z353,NA())</f>
        <v>#N/A</v>
      </c>
    </row>
    <row r="354" spans="1:12" x14ac:dyDescent="0.3">
      <c r="A354" s="79" t="e">
        <f>IF(DI_전체데이터!$B354="Technology",DI_전체데이터!$AN354,NA())</f>
        <v>#N/A</v>
      </c>
      <c r="B354" s="79" t="e">
        <f>IF(DI_전체데이터!$B354="Technology",DI_전체데이터!$Z354,NA())</f>
        <v>#N/A</v>
      </c>
      <c r="C354" s="79" t="e">
        <f>IF(DI_전체데이터!$B354="Consumer &amp; Retail",DI_전체데이터!$AN354,NA())</f>
        <v>#N/A</v>
      </c>
      <c r="D354" s="79" t="e">
        <f>IF(DI_전체데이터!$B354="Consumer &amp; Retail",DI_전체데이터!$Z354,NA())</f>
        <v>#N/A</v>
      </c>
      <c r="E354" s="79">
        <f>IF(DI_전체데이터!$B354="Finance",DI_전체데이터!$AN354,NA())</f>
        <v>-0.36354351494068105</v>
      </c>
      <c r="F354" s="79">
        <f>IF(DI_전체데이터!$B354="Finance",DI_전체데이터!$Z354,NA())</f>
        <v>3.2307692307692308</v>
      </c>
      <c r="G354" s="79" t="e">
        <f>IF(DI_전체데이터!$B354="Industrials",DI_전체데이터!$AN354,NA())</f>
        <v>#N/A</v>
      </c>
      <c r="H354" s="79" t="e">
        <f>IF(DI_전체데이터!$B354="Industrials",DI_전체데이터!$Z354,NA())</f>
        <v>#N/A</v>
      </c>
      <c r="I354" s="79" t="e">
        <f>IF(DI_전체데이터!$B354="Energy &amp; Materials",DI_전체데이터!$AN354,NA())</f>
        <v>#N/A</v>
      </c>
      <c r="J354" s="79" t="e">
        <f>IF(DI_전체데이터!$B354="Energy &amp; Materials",DI_전체데이터!$Z354,NA())</f>
        <v>#N/A</v>
      </c>
      <c r="K354" s="79" t="e">
        <f>IF(DI_전체데이터!$B354="Healthcare &amp; Bio",DI_전체데이터!$AN354,NA())</f>
        <v>#N/A</v>
      </c>
      <c r="L354" s="79" t="e">
        <f>IF(DI_전체데이터!$B354="Healthcare &amp; Bio",DI_전체데이터!$Z354,NA())</f>
        <v>#N/A</v>
      </c>
    </row>
    <row r="355" spans="1:12" x14ac:dyDescent="0.3">
      <c r="A355" s="79" t="e">
        <f>IF(DI_전체데이터!$B355="Technology",DI_전체데이터!$AN355,NA())</f>
        <v>#N/A</v>
      </c>
      <c r="B355" s="79" t="e">
        <f>IF(DI_전체데이터!$B355="Technology",DI_전체데이터!$Z355,NA())</f>
        <v>#N/A</v>
      </c>
      <c r="C355" s="79" t="e">
        <f>IF(DI_전체데이터!$B355="Consumer &amp; Retail",DI_전체데이터!$AN355,NA())</f>
        <v>#N/A</v>
      </c>
      <c r="D355" s="79" t="e">
        <f>IF(DI_전체데이터!$B355="Consumer &amp; Retail",DI_전체데이터!$Z355,NA())</f>
        <v>#N/A</v>
      </c>
      <c r="E355" s="79">
        <f>IF(DI_전체데이터!$B355="Finance",DI_전체데이터!$AN355,NA())</f>
        <v>-0.12223961849366582</v>
      </c>
      <c r="F355" s="79">
        <f>IF(DI_전체데이터!$B355="Finance",DI_전체데이터!$Z355,NA())</f>
        <v>3.4375</v>
      </c>
      <c r="G355" s="79" t="e">
        <f>IF(DI_전체데이터!$B355="Industrials",DI_전체데이터!$AN355,NA())</f>
        <v>#N/A</v>
      </c>
      <c r="H355" s="79" t="e">
        <f>IF(DI_전체데이터!$B355="Industrials",DI_전체데이터!$Z355,NA())</f>
        <v>#N/A</v>
      </c>
      <c r="I355" s="79" t="e">
        <f>IF(DI_전체데이터!$B355="Energy &amp; Materials",DI_전체데이터!$AN355,NA())</f>
        <v>#N/A</v>
      </c>
      <c r="J355" s="79" t="e">
        <f>IF(DI_전체데이터!$B355="Energy &amp; Materials",DI_전체데이터!$Z355,NA())</f>
        <v>#N/A</v>
      </c>
      <c r="K355" s="79" t="e">
        <f>IF(DI_전체데이터!$B355="Healthcare &amp; Bio",DI_전체데이터!$AN355,NA())</f>
        <v>#N/A</v>
      </c>
      <c r="L355" s="79" t="e">
        <f>IF(DI_전체데이터!$B355="Healthcare &amp; Bio",DI_전체데이터!$Z355,NA())</f>
        <v>#N/A</v>
      </c>
    </row>
    <row r="356" spans="1:12" x14ac:dyDescent="0.3">
      <c r="A356" s="79" t="e">
        <f>IF(DI_전체데이터!$B356="Technology",DI_전체데이터!$AN356,NA())</f>
        <v>#N/A</v>
      </c>
      <c r="B356" s="79" t="e">
        <f>IF(DI_전체데이터!$B356="Technology",DI_전체데이터!$Z356,NA())</f>
        <v>#N/A</v>
      </c>
      <c r="C356" s="79" t="e">
        <f>IF(DI_전체데이터!$B356="Consumer &amp; Retail",DI_전체데이터!$AN356,NA())</f>
        <v>#N/A</v>
      </c>
      <c r="D356" s="79" t="e">
        <f>IF(DI_전체데이터!$B356="Consumer &amp; Retail",DI_전체데이터!$Z356,NA())</f>
        <v>#N/A</v>
      </c>
      <c r="E356" s="79">
        <f>IF(DI_전체데이터!$B356="Finance",DI_전체데이터!$AN356,NA())</f>
        <v>0.26703265352244521</v>
      </c>
      <c r="F356" s="79">
        <f>IF(DI_전체데이터!$B356="Finance",DI_전체데이터!$Z356,NA())</f>
        <v>3.5333333333333332</v>
      </c>
      <c r="G356" s="79" t="e">
        <f>IF(DI_전체데이터!$B356="Industrials",DI_전체데이터!$AN356,NA())</f>
        <v>#N/A</v>
      </c>
      <c r="H356" s="79" t="e">
        <f>IF(DI_전체데이터!$B356="Industrials",DI_전체데이터!$Z356,NA())</f>
        <v>#N/A</v>
      </c>
      <c r="I356" s="79" t="e">
        <f>IF(DI_전체데이터!$B356="Energy &amp; Materials",DI_전체데이터!$AN356,NA())</f>
        <v>#N/A</v>
      </c>
      <c r="J356" s="79" t="e">
        <f>IF(DI_전체데이터!$B356="Energy &amp; Materials",DI_전체데이터!$Z356,NA())</f>
        <v>#N/A</v>
      </c>
      <c r="K356" s="79" t="e">
        <f>IF(DI_전체데이터!$B356="Healthcare &amp; Bio",DI_전체데이터!$AN356,NA())</f>
        <v>#N/A</v>
      </c>
      <c r="L356" s="79" t="e">
        <f>IF(DI_전체데이터!$B356="Healthcare &amp; Bio",DI_전체데이터!$Z356,NA())</f>
        <v>#N/A</v>
      </c>
    </row>
    <row r="357" spans="1:12" x14ac:dyDescent="0.3">
      <c r="A357" s="79" t="e">
        <f>IF(DI_전체데이터!$B357="Technology",DI_전체데이터!$AN357,NA())</f>
        <v>#N/A</v>
      </c>
      <c r="B357" s="79" t="e">
        <f>IF(DI_전체데이터!$B357="Technology",DI_전체데이터!$Z357,NA())</f>
        <v>#N/A</v>
      </c>
      <c r="C357" s="79" t="e">
        <f>IF(DI_전체데이터!$B357="Consumer &amp; Retail",DI_전체데이터!$AN357,NA())</f>
        <v>#N/A</v>
      </c>
      <c r="D357" s="79" t="e">
        <f>IF(DI_전체데이터!$B357="Consumer &amp; Retail",DI_전체데이터!$Z357,NA())</f>
        <v>#N/A</v>
      </c>
      <c r="E357" s="79">
        <f>IF(DI_전체데이터!$B357="Finance",DI_전체데이터!$AN357,NA())</f>
        <v>-9.4031482840321701E-2</v>
      </c>
      <c r="F357" s="79">
        <f>IF(DI_전체데이터!$B357="Finance",DI_전체데이터!$Z357,NA())</f>
        <v>3.4444444444444451</v>
      </c>
      <c r="G357" s="79" t="e">
        <f>IF(DI_전체데이터!$B357="Industrials",DI_전체데이터!$AN357,NA())</f>
        <v>#N/A</v>
      </c>
      <c r="H357" s="79" t="e">
        <f>IF(DI_전체데이터!$B357="Industrials",DI_전체데이터!$Z357,NA())</f>
        <v>#N/A</v>
      </c>
      <c r="I357" s="79" t="e">
        <f>IF(DI_전체데이터!$B357="Energy &amp; Materials",DI_전체데이터!$AN357,NA())</f>
        <v>#N/A</v>
      </c>
      <c r="J357" s="79" t="e">
        <f>IF(DI_전체데이터!$B357="Energy &amp; Materials",DI_전체데이터!$Z357,NA())</f>
        <v>#N/A</v>
      </c>
      <c r="K357" s="79" t="e">
        <f>IF(DI_전체데이터!$B357="Healthcare &amp; Bio",DI_전체데이터!$AN357,NA())</f>
        <v>#N/A</v>
      </c>
      <c r="L357" s="79" t="e">
        <f>IF(DI_전체데이터!$B357="Healthcare &amp; Bio",DI_전체데이터!$Z357,NA())</f>
        <v>#N/A</v>
      </c>
    </row>
    <row r="358" spans="1:12" x14ac:dyDescent="0.3">
      <c r="A358" s="79" t="e">
        <f>IF(DI_전체데이터!$B358="Technology",DI_전체데이터!$AN358,NA())</f>
        <v>#N/A</v>
      </c>
      <c r="B358" s="79" t="e">
        <f>IF(DI_전체데이터!$B358="Technology",DI_전체데이터!$Z358,NA())</f>
        <v>#N/A</v>
      </c>
      <c r="C358" s="79" t="e">
        <f>IF(DI_전체데이터!$B358="Consumer &amp; Retail",DI_전체데이터!$AN358,NA())</f>
        <v>#N/A</v>
      </c>
      <c r="D358" s="79" t="e">
        <f>IF(DI_전체데이터!$B358="Consumer &amp; Retail",DI_전체데이터!$Z358,NA())</f>
        <v>#N/A</v>
      </c>
      <c r="E358" s="79">
        <f>IF(DI_전체데이터!$B358="Finance",DI_전체데이터!$AN358,NA())</f>
        <v>-1.8993521646541751</v>
      </c>
      <c r="F358" s="79">
        <f>IF(DI_전체데이터!$B358="Finance",DI_전체데이터!$Z358,NA())</f>
        <v>3</v>
      </c>
      <c r="G358" s="79" t="e">
        <f>IF(DI_전체데이터!$B358="Industrials",DI_전체데이터!$AN358,NA())</f>
        <v>#N/A</v>
      </c>
      <c r="H358" s="79" t="e">
        <f>IF(DI_전체데이터!$B358="Industrials",DI_전체데이터!$Z358,NA())</f>
        <v>#N/A</v>
      </c>
      <c r="I358" s="79" t="e">
        <f>IF(DI_전체데이터!$B358="Energy &amp; Materials",DI_전체데이터!$AN358,NA())</f>
        <v>#N/A</v>
      </c>
      <c r="J358" s="79" t="e">
        <f>IF(DI_전체데이터!$B358="Energy &amp; Materials",DI_전체데이터!$Z358,NA())</f>
        <v>#N/A</v>
      </c>
      <c r="K358" s="79" t="e">
        <f>IF(DI_전체데이터!$B358="Healthcare &amp; Bio",DI_전체데이터!$AN358,NA())</f>
        <v>#N/A</v>
      </c>
      <c r="L358" s="79" t="e">
        <f>IF(DI_전체데이터!$B358="Healthcare &amp; Bio",DI_전체데이터!$Z358,NA())</f>
        <v>#N/A</v>
      </c>
    </row>
    <row r="359" spans="1:12" x14ac:dyDescent="0.3">
      <c r="A359" s="79" t="e">
        <f>IF(DI_전체데이터!$B359="Technology",DI_전체데이터!$AN359,NA())</f>
        <v>#N/A</v>
      </c>
      <c r="B359" s="79" t="e">
        <f>IF(DI_전체데이터!$B359="Technology",DI_전체데이터!$Z359,NA())</f>
        <v>#N/A</v>
      </c>
      <c r="C359" s="79" t="e">
        <f>IF(DI_전체데이터!$B359="Consumer &amp; Retail",DI_전체데이터!$AN359,NA())</f>
        <v>#N/A</v>
      </c>
      <c r="D359" s="79" t="e">
        <f>IF(DI_전체데이터!$B359="Consumer &amp; Retail",DI_전체데이터!$Z359,NA())</f>
        <v>#N/A</v>
      </c>
      <c r="E359" s="79">
        <f>IF(DI_전체데이터!$B359="Finance",DI_전체데이터!$AN359,NA())</f>
        <v>-0.18480431965771821</v>
      </c>
      <c r="F359" s="79">
        <f>IF(DI_전체데이터!$B359="Finance",DI_전체데이터!$Z359,NA())</f>
        <v>3.333333333333333</v>
      </c>
      <c r="G359" s="79" t="e">
        <f>IF(DI_전체데이터!$B359="Industrials",DI_전체데이터!$AN359,NA())</f>
        <v>#N/A</v>
      </c>
      <c r="H359" s="79" t="e">
        <f>IF(DI_전체데이터!$B359="Industrials",DI_전체데이터!$Z359,NA())</f>
        <v>#N/A</v>
      </c>
      <c r="I359" s="79" t="e">
        <f>IF(DI_전체데이터!$B359="Energy &amp; Materials",DI_전체데이터!$AN359,NA())</f>
        <v>#N/A</v>
      </c>
      <c r="J359" s="79" t="e">
        <f>IF(DI_전체데이터!$B359="Energy &amp; Materials",DI_전체데이터!$Z359,NA())</f>
        <v>#N/A</v>
      </c>
      <c r="K359" s="79" t="e">
        <f>IF(DI_전체데이터!$B359="Healthcare &amp; Bio",DI_전체데이터!$AN359,NA())</f>
        <v>#N/A</v>
      </c>
      <c r="L359" s="79" t="e">
        <f>IF(DI_전체데이터!$B359="Healthcare &amp; Bio",DI_전체데이터!$Z359,NA())</f>
        <v>#N/A</v>
      </c>
    </row>
    <row r="360" spans="1:12" x14ac:dyDescent="0.3">
      <c r="A360" s="79" t="e">
        <f>IF(DI_전체데이터!$B360="Technology",DI_전체데이터!$AN360,NA())</f>
        <v>#N/A</v>
      </c>
      <c r="B360" s="79" t="e">
        <f>IF(DI_전체데이터!$B360="Technology",DI_전체데이터!$Z360,NA())</f>
        <v>#N/A</v>
      </c>
      <c r="C360" s="79" t="e">
        <f>IF(DI_전체데이터!$B360="Consumer &amp; Retail",DI_전체데이터!$AN360,NA())</f>
        <v>#N/A</v>
      </c>
      <c r="D360" s="79" t="e">
        <f>IF(DI_전체데이터!$B360="Consumer &amp; Retail",DI_전체데이터!$Z360,NA())</f>
        <v>#N/A</v>
      </c>
      <c r="E360" s="79">
        <f>IF(DI_전체데이터!$B360="Finance",DI_전체데이터!$AN360,NA())</f>
        <v>1.0724725837483571</v>
      </c>
      <c r="F360" s="79">
        <f>IF(DI_전체데이터!$B360="Finance",DI_전체데이터!$Z360,NA())</f>
        <v>3.6428571428571428</v>
      </c>
      <c r="G360" s="79" t="e">
        <f>IF(DI_전체데이터!$B360="Industrials",DI_전체데이터!$AN360,NA())</f>
        <v>#N/A</v>
      </c>
      <c r="H360" s="79" t="e">
        <f>IF(DI_전체데이터!$B360="Industrials",DI_전체데이터!$Z360,NA())</f>
        <v>#N/A</v>
      </c>
      <c r="I360" s="79" t="e">
        <f>IF(DI_전체데이터!$B360="Energy &amp; Materials",DI_전체데이터!$AN360,NA())</f>
        <v>#N/A</v>
      </c>
      <c r="J360" s="79" t="e">
        <f>IF(DI_전체데이터!$B360="Energy &amp; Materials",DI_전체데이터!$Z360,NA())</f>
        <v>#N/A</v>
      </c>
      <c r="K360" s="79" t="e">
        <f>IF(DI_전체데이터!$B360="Healthcare &amp; Bio",DI_전체데이터!$AN360,NA())</f>
        <v>#N/A</v>
      </c>
      <c r="L360" s="79" t="e">
        <f>IF(DI_전체데이터!$B360="Healthcare &amp; Bio",DI_전체데이터!$Z360,NA())</f>
        <v>#N/A</v>
      </c>
    </row>
    <row r="361" spans="1:12" x14ac:dyDescent="0.3">
      <c r="A361" s="79" t="e">
        <f>IF(DI_전체데이터!$B361="Technology",DI_전체데이터!$AN361,NA())</f>
        <v>#N/A</v>
      </c>
      <c r="B361" s="79" t="e">
        <f>IF(DI_전체데이터!$B361="Technology",DI_전체데이터!$Z361,NA())</f>
        <v>#N/A</v>
      </c>
      <c r="C361" s="79" t="e">
        <f>IF(DI_전체데이터!$B361="Consumer &amp; Retail",DI_전체데이터!$AN361,NA())</f>
        <v>#N/A</v>
      </c>
      <c r="D361" s="79" t="e">
        <f>IF(DI_전체데이터!$B361="Consumer &amp; Retail",DI_전체데이터!$Z361,NA())</f>
        <v>#N/A</v>
      </c>
      <c r="E361" s="79">
        <f>IF(DI_전체데이터!$B361="Finance",DI_전체데이터!$AN361,NA())</f>
        <v>-1.2486540071551622</v>
      </c>
      <c r="F361" s="79">
        <f>IF(DI_전체데이터!$B361="Finance",DI_전체데이터!$Z361,NA())</f>
        <v>3.0714285714285721</v>
      </c>
      <c r="G361" s="79" t="e">
        <f>IF(DI_전체데이터!$B361="Industrials",DI_전체데이터!$AN361,NA())</f>
        <v>#N/A</v>
      </c>
      <c r="H361" s="79" t="e">
        <f>IF(DI_전체데이터!$B361="Industrials",DI_전체데이터!$Z361,NA())</f>
        <v>#N/A</v>
      </c>
      <c r="I361" s="79" t="e">
        <f>IF(DI_전체데이터!$B361="Energy &amp; Materials",DI_전체데이터!$AN361,NA())</f>
        <v>#N/A</v>
      </c>
      <c r="J361" s="79" t="e">
        <f>IF(DI_전체데이터!$B361="Energy &amp; Materials",DI_전체데이터!$Z361,NA())</f>
        <v>#N/A</v>
      </c>
      <c r="K361" s="79" t="e">
        <f>IF(DI_전체데이터!$B361="Healthcare &amp; Bio",DI_전체데이터!$AN361,NA())</f>
        <v>#N/A</v>
      </c>
      <c r="L361" s="79" t="e">
        <f>IF(DI_전체데이터!$B361="Healthcare &amp; Bio",DI_전체데이터!$Z361,NA())</f>
        <v>#N/A</v>
      </c>
    </row>
    <row r="362" spans="1:12" x14ac:dyDescent="0.3">
      <c r="A362" s="79" t="e">
        <f>IF(DI_전체데이터!$B362="Technology",DI_전체데이터!$AN362,NA())</f>
        <v>#N/A</v>
      </c>
      <c r="B362" s="79" t="e">
        <f>IF(DI_전체데이터!$B362="Technology",DI_전체데이터!$Z362,NA())</f>
        <v>#N/A</v>
      </c>
      <c r="C362" s="79" t="e">
        <f>IF(DI_전체데이터!$B362="Consumer &amp; Retail",DI_전체데이터!$AN362,NA())</f>
        <v>#N/A</v>
      </c>
      <c r="D362" s="79" t="e">
        <f>IF(DI_전체데이터!$B362="Consumer &amp; Retail",DI_전체데이터!$Z362,NA())</f>
        <v>#N/A</v>
      </c>
      <c r="E362" s="79">
        <f>IF(DI_전체데이터!$B362="Finance",DI_전체데이터!$AN362,NA())</f>
        <v>-8.8090711703403324E-2</v>
      </c>
      <c r="F362" s="79">
        <f>IF(DI_전체데이터!$B362="Finance",DI_전체데이터!$Z362,NA())</f>
        <v>3.3571428571428572</v>
      </c>
      <c r="G362" s="79" t="e">
        <f>IF(DI_전체데이터!$B362="Industrials",DI_전체데이터!$AN362,NA())</f>
        <v>#N/A</v>
      </c>
      <c r="H362" s="79" t="e">
        <f>IF(DI_전체데이터!$B362="Industrials",DI_전체데이터!$Z362,NA())</f>
        <v>#N/A</v>
      </c>
      <c r="I362" s="79" t="e">
        <f>IF(DI_전체데이터!$B362="Energy &amp; Materials",DI_전체데이터!$AN362,NA())</f>
        <v>#N/A</v>
      </c>
      <c r="J362" s="79" t="e">
        <f>IF(DI_전체데이터!$B362="Energy &amp; Materials",DI_전체데이터!$Z362,NA())</f>
        <v>#N/A</v>
      </c>
      <c r="K362" s="79" t="e">
        <f>IF(DI_전체데이터!$B362="Healthcare &amp; Bio",DI_전체데이터!$AN362,NA())</f>
        <v>#N/A</v>
      </c>
      <c r="L362" s="79" t="e">
        <f>IF(DI_전체데이터!$B362="Healthcare &amp; Bio",DI_전체데이터!$Z362,NA())</f>
        <v>#N/A</v>
      </c>
    </row>
    <row r="363" spans="1:12" x14ac:dyDescent="0.3">
      <c r="A363" s="79" t="e">
        <f>IF(DI_전체데이터!$B363="Technology",DI_전체데이터!$AN363,NA())</f>
        <v>#N/A</v>
      </c>
      <c r="B363" s="79" t="e">
        <f>IF(DI_전체데이터!$B363="Technology",DI_전체데이터!$Z363,NA())</f>
        <v>#N/A</v>
      </c>
      <c r="C363" s="79" t="e">
        <f>IF(DI_전체데이터!$B363="Consumer &amp; Retail",DI_전체데이터!$AN363,NA())</f>
        <v>#N/A</v>
      </c>
      <c r="D363" s="79" t="e">
        <f>IF(DI_전체데이터!$B363="Consumer &amp; Retail",DI_전체데이터!$Z363,NA())</f>
        <v>#N/A</v>
      </c>
      <c r="E363" s="79" t="e">
        <f>IF(DI_전체데이터!$B363="Finance",DI_전체데이터!$AN363,NA())</f>
        <v>#N/A</v>
      </c>
      <c r="F363" s="79" t="e">
        <f>IF(DI_전체데이터!$B363="Finance",DI_전체데이터!$Z363,NA())</f>
        <v>#N/A</v>
      </c>
      <c r="G363" s="79" t="e">
        <f>IF(DI_전체데이터!$B363="Industrials",DI_전체데이터!$AN363,NA())</f>
        <v>#N/A</v>
      </c>
      <c r="H363" s="79" t="e">
        <f>IF(DI_전체데이터!$B363="Industrials",DI_전체데이터!$Z363,NA())</f>
        <v>#N/A</v>
      </c>
      <c r="I363" s="79" t="e">
        <f>IF(DI_전체데이터!$B363="Energy &amp; Materials",DI_전체데이터!$AN363,NA())</f>
        <v>#N/A</v>
      </c>
      <c r="J363" s="79" t="e">
        <f>IF(DI_전체데이터!$B363="Energy &amp; Materials",DI_전체데이터!$Z363,NA())</f>
        <v>#N/A</v>
      </c>
      <c r="K363" s="79">
        <f>IF(DI_전체데이터!$B363="Healthcare &amp; Bio",DI_전체데이터!$AN363,NA())</f>
        <v>-1.8380523914673705</v>
      </c>
      <c r="L363" s="79">
        <f>IF(DI_전체데이터!$B363="Healthcare &amp; Bio",DI_전체데이터!$Z363,NA())</f>
        <v>3</v>
      </c>
    </row>
    <row r="364" spans="1:12" x14ac:dyDescent="0.3">
      <c r="A364" s="79" t="e">
        <f>IF(DI_전체데이터!$B364="Technology",DI_전체데이터!$AN364,NA())</f>
        <v>#N/A</v>
      </c>
      <c r="B364" s="79" t="e">
        <f>IF(DI_전체데이터!$B364="Technology",DI_전체데이터!$Z364,NA())</f>
        <v>#N/A</v>
      </c>
      <c r="C364" s="79" t="e">
        <f>IF(DI_전체데이터!$B364="Consumer &amp; Retail",DI_전체데이터!$AN364,NA())</f>
        <v>#N/A</v>
      </c>
      <c r="D364" s="79" t="e">
        <f>IF(DI_전체데이터!$B364="Consumer &amp; Retail",DI_전체데이터!$Z364,NA())</f>
        <v>#N/A</v>
      </c>
      <c r="E364" s="79" t="e">
        <f>IF(DI_전체데이터!$B364="Finance",DI_전체데이터!$AN364,NA())</f>
        <v>#N/A</v>
      </c>
      <c r="F364" s="79" t="e">
        <f>IF(DI_전체데이터!$B364="Finance",DI_전체데이터!$Z364,NA())</f>
        <v>#N/A</v>
      </c>
      <c r="G364" s="79" t="e">
        <f>IF(DI_전체데이터!$B364="Industrials",DI_전체데이터!$AN364,NA())</f>
        <v>#N/A</v>
      </c>
      <c r="H364" s="79" t="e">
        <f>IF(DI_전체데이터!$B364="Industrials",DI_전체데이터!$Z364,NA())</f>
        <v>#N/A</v>
      </c>
      <c r="I364" s="79" t="e">
        <f>IF(DI_전체데이터!$B364="Energy &amp; Materials",DI_전체데이터!$AN364,NA())</f>
        <v>#N/A</v>
      </c>
      <c r="J364" s="79" t="e">
        <f>IF(DI_전체데이터!$B364="Energy &amp; Materials",DI_전체데이터!$Z364,NA())</f>
        <v>#N/A</v>
      </c>
      <c r="K364" s="79">
        <f>IF(DI_전체데이터!$B364="Healthcare &amp; Bio",DI_전체데이터!$AN364,NA())</f>
        <v>-0.91028904901878405</v>
      </c>
      <c r="L364" s="79">
        <f>IF(DI_전체데이터!$B364="Healthcare &amp; Bio",DI_전체데이터!$Z364,NA())</f>
        <v>3.5</v>
      </c>
    </row>
    <row r="365" spans="1:12" x14ac:dyDescent="0.3">
      <c r="A365" s="79" t="e">
        <f>IF(DI_전체데이터!$B365="Technology",DI_전체데이터!$AN365,NA())</f>
        <v>#N/A</v>
      </c>
      <c r="B365" s="79" t="e">
        <f>IF(DI_전체데이터!$B365="Technology",DI_전체데이터!$Z365,NA())</f>
        <v>#N/A</v>
      </c>
      <c r="C365" s="79" t="e">
        <f>IF(DI_전체데이터!$B365="Consumer &amp; Retail",DI_전체데이터!$AN365,NA())</f>
        <v>#N/A</v>
      </c>
      <c r="D365" s="79" t="e">
        <f>IF(DI_전체데이터!$B365="Consumer &amp; Retail",DI_전체데이터!$Z365,NA())</f>
        <v>#N/A</v>
      </c>
      <c r="E365" s="79" t="e">
        <f>IF(DI_전체데이터!$B365="Finance",DI_전체데이터!$AN365,NA())</f>
        <v>#N/A</v>
      </c>
      <c r="F365" s="79" t="e">
        <f>IF(DI_전체데이터!$B365="Finance",DI_전체데이터!$Z365,NA())</f>
        <v>#N/A</v>
      </c>
      <c r="G365" s="79" t="e">
        <f>IF(DI_전체데이터!$B365="Industrials",DI_전체데이터!$AN365,NA())</f>
        <v>#N/A</v>
      </c>
      <c r="H365" s="79" t="e">
        <f>IF(DI_전체데이터!$B365="Industrials",DI_전체데이터!$Z365,NA())</f>
        <v>#N/A</v>
      </c>
      <c r="I365" s="79" t="e">
        <f>IF(DI_전체데이터!$B365="Energy &amp; Materials",DI_전체데이터!$AN365,NA())</f>
        <v>#N/A</v>
      </c>
      <c r="J365" s="79" t="e">
        <f>IF(DI_전체데이터!$B365="Energy &amp; Materials",DI_전체데이터!$Z365,NA())</f>
        <v>#N/A</v>
      </c>
      <c r="K365" s="79">
        <f>IF(DI_전체데이터!$B365="Healthcare &amp; Bio",DI_전체데이터!$AN365,NA())</f>
        <v>-2.4565612864330943</v>
      </c>
      <c r="L365" s="79">
        <f>IF(DI_전체데이터!$B365="Healthcare &amp; Bio",DI_전체데이터!$Z365,NA())</f>
        <v>2.666666666666667</v>
      </c>
    </row>
    <row r="366" spans="1:12" x14ac:dyDescent="0.3">
      <c r="A366" s="79" t="e">
        <f>IF(DI_전체데이터!$B366="Technology",DI_전체데이터!$AN366,NA())</f>
        <v>#N/A</v>
      </c>
      <c r="B366" s="79" t="e">
        <f>IF(DI_전체데이터!$B366="Technology",DI_전체데이터!$Z366,NA())</f>
        <v>#N/A</v>
      </c>
      <c r="C366" s="79" t="e">
        <f>IF(DI_전체데이터!$B366="Consumer &amp; Retail",DI_전체데이터!$AN366,NA())</f>
        <v>#N/A</v>
      </c>
      <c r="D366" s="79" t="e">
        <f>IF(DI_전체데이터!$B366="Consumer &amp; Retail",DI_전체데이터!$Z366,NA())</f>
        <v>#N/A</v>
      </c>
      <c r="E366" s="79" t="e">
        <f>IF(DI_전체데이터!$B366="Finance",DI_전체데이터!$AN366,NA())</f>
        <v>#N/A</v>
      </c>
      <c r="F366" s="79" t="e">
        <f>IF(DI_전체데이터!$B366="Finance",DI_전체데이터!$Z366,NA())</f>
        <v>#N/A</v>
      </c>
      <c r="G366" s="79" t="e">
        <f>IF(DI_전체데이터!$B366="Industrials",DI_전체데이터!$AN366,NA())</f>
        <v>#N/A</v>
      </c>
      <c r="H366" s="79" t="e">
        <f>IF(DI_전체데이터!$B366="Industrials",DI_전체데이터!$Z366,NA())</f>
        <v>#N/A</v>
      </c>
      <c r="I366" s="79" t="e">
        <f>IF(DI_전체데이터!$B366="Energy &amp; Materials",DI_전체데이터!$AN366,NA())</f>
        <v>#N/A</v>
      </c>
      <c r="J366" s="79" t="e">
        <f>IF(DI_전체데이터!$B366="Energy &amp; Materials",DI_전체데이터!$Z366,NA())</f>
        <v>#N/A</v>
      </c>
      <c r="K366" s="79">
        <f>IF(DI_전체데이터!$B366="Healthcare &amp; Bio",DI_전체데이터!$AN366,NA())</f>
        <v>-1.0958417175085016</v>
      </c>
      <c r="L366" s="79">
        <f>IF(DI_전체데이터!$B366="Healthcare &amp; Bio",DI_전체데이터!$Z366,NA())</f>
        <v>3.4</v>
      </c>
    </row>
    <row r="367" spans="1:12" x14ac:dyDescent="0.3">
      <c r="A367" s="79" t="e">
        <f>IF(DI_전체데이터!$B367="Technology",DI_전체데이터!$AN367,NA())</f>
        <v>#N/A</v>
      </c>
      <c r="B367" s="79" t="e">
        <f>IF(DI_전체데이터!$B367="Technology",DI_전체데이터!$Z367,NA())</f>
        <v>#N/A</v>
      </c>
      <c r="C367" s="79" t="e">
        <f>IF(DI_전체데이터!$B367="Consumer &amp; Retail",DI_전체데이터!$AN367,NA())</f>
        <v>#N/A</v>
      </c>
      <c r="D367" s="79" t="e">
        <f>IF(DI_전체데이터!$B367="Consumer &amp; Retail",DI_전체데이터!$Z367,NA())</f>
        <v>#N/A</v>
      </c>
      <c r="E367" s="79" t="e">
        <f>IF(DI_전체데이터!$B367="Finance",DI_전체데이터!$AN367,NA())</f>
        <v>#N/A</v>
      </c>
      <c r="F367" s="79" t="e">
        <f>IF(DI_전체데이터!$B367="Finance",DI_전체데이터!$Z367,NA())</f>
        <v>#N/A</v>
      </c>
      <c r="G367" s="79" t="e">
        <f>IF(DI_전체데이터!$B367="Industrials",DI_전체데이터!$AN367,NA())</f>
        <v>#N/A</v>
      </c>
      <c r="H367" s="79" t="e">
        <f>IF(DI_전체데이터!$B367="Industrials",DI_전체데이터!$Z367,NA())</f>
        <v>#N/A</v>
      </c>
      <c r="I367" s="79" t="e">
        <f>IF(DI_전체데이터!$B367="Energy &amp; Materials",DI_전체데이터!$AN367,NA())</f>
        <v>#N/A</v>
      </c>
      <c r="J367" s="79" t="e">
        <f>IF(DI_전체데이터!$B367="Energy &amp; Materials",DI_전체데이터!$Z367,NA())</f>
        <v>#N/A</v>
      </c>
      <c r="K367" s="79">
        <f>IF(DI_전체데이터!$B367="Healthcare &amp; Bio",DI_전체데이터!$AN367,NA())</f>
        <v>-2.9258909029756115</v>
      </c>
      <c r="L367" s="79">
        <f>IF(DI_전체데이터!$B367="Healthcare &amp; Bio",DI_전체데이터!$Z367,NA())</f>
        <v>2</v>
      </c>
    </row>
    <row r="368" spans="1:12" x14ac:dyDescent="0.3">
      <c r="A368" s="79" t="e">
        <f>IF(DI_전체데이터!$B368="Technology",DI_전체데이터!$AN368,NA())</f>
        <v>#N/A</v>
      </c>
      <c r="B368" s="79" t="e">
        <f>IF(DI_전체데이터!$B368="Technology",DI_전체데이터!$Z368,NA())</f>
        <v>#N/A</v>
      </c>
      <c r="C368" s="79" t="e">
        <f>IF(DI_전체데이터!$B368="Consumer &amp; Retail",DI_전체데이터!$AN368,NA())</f>
        <v>#N/A</v>
      </c>
      <c r="D368" s="79" t="e">
        <f>IF(DI_전체데이터!$B368="Consumer &amp; Retail",DI_전체데이터!$Z368,NA())</f>
        <v>#N/A</v>
      </c>
      <c r="E368" s="79" t="e">
        <f>IF(DI_전체데이터!$B368="Finance",DI_전체데이터!$AN368,NA())</f>
        <v>#N/A</v>
      </c>
      <c r="F368" s="79" t="e">
        <f>IF(DI_전체데이터!$B368="Finance",DI_전체데이터!$Z368,NA())</f>
        <v>#N/A</v>
      </c>
      <c r="G368" s="79" t="e">
        <f>IF(DI_전체데이터!$B368="Industrials",DI_전체데이터!$AN368,NA())</f>
        <v>#N/A</v>
      </c>
      <c r="H368" s="79" t="e">
        <f>IF(DI_전체데이터!$B368="Industrials",DI_전체데이터!$Z368,NA())</f>
        <v>#N/A</v>
      </c>
      <c r="I368" s="79" t="e">
        <f>IF(DI_전체데이터!$B368="Energy &amp; Materials",DI_전체데이터!$AN368,NA())</f>
        <v>#N/A</v>
      </c>
      <c r="J368" s="79" t="e">
        <f>IF(DI_전체데이터!$B368="Energy &amp; Materials",DI_전체데이터!$Z368,NA())</f>
        <v>#N/A</v>
      </c>
      <c r="K368" s="79">
        <f>IF(DI_전체데이터!$B368="Healthcare &amp; Bio",DI_전체데이터!$AN368,NA())</f>
        <v>-0.60648254685414471</v>
      </c>
      <c r="L368" s="79">
        <f>IF(DI_전체데이터!$B368="Healthcare &amp; Bio",DI_전체데이터!$Z368,NA())</f>
        <v>3.25</v>
      </c>
    </row>
    <row r="369" spans="1:12" x14ac:dyDescent="0.3">
      <c r="A369" s="79" t="e">
        <f>IF(DI_전체데이터!$B369="Technology",DI_전체데이터!$AN369,NA())</f>
        <v>#N/A</v>
      </c>
      <c r="B369" s="79" t="e">
        <f>IF(DI_전체데이터!$B369="Technology",DI_전체데이터!$Z369,NA())</f>
        <v>#N/A</v>
      </c>
      <c r="C369" s="79" t="e">
        <f>IF(DI_전체데이터!$B369="Consumer &amp; Retail",DI_전체데이터!$AN369,NA())</f>
        <v>#N/A</v>
      </c>
      <c r="D369" s="79" t="e">
        <f>IF(DI_전체데이터!$B369="Consumer &amp; Retail",DI_전체데이터!$Z369,NA())</f>
        <v>#N/A</v>
      </c>
      <c r="E369" s="79" t="e">
        <f>IF(DI_전체데이터!$B369="Finance",DI_전체데이터!$AN369,NA())</f>
        <v>#N/A</v>
      </c>
      <c r="F369" s="79" t="e">
        <f>IF(DI_전체데이터!$B369="Finance",DI_전체데이터!$Z369,NA())</f>
        <v>#N/A</v>
      </c>
      <c r="G369" s="79" t="e">
        <f>IF(DI_전체데이터!$B369="Industrials",DI_전체데이터!$AN369,NA())</f>
        <v>#N/A</v>
      </c>
      <c r="H369" s="79" t="e">
        <f>IF(DI_전체데이터!$B369="Industrials",DI_전체데이터!$Z369,NA())</f>
        <v>#N/A</v>
      </c>
      <c r="I369" s="79" t="e">
        <f>IF(DI_전체데이터!$B369="Energy &amp; Materials",DI_전체데이터!$AN369,NA())</f>
        <v>#N/A</v>
      </c>
      <c r="J369" s="79" t="e">
        <f>IF(DI_전체데이터!$B369="Energy &amp; Materials",DI_전체데이터!$Z369,NA())</f>
        <v>#N/A</v>
      </c>
      <c r="K369" s="79">
        <f>IF(DI_전체데이터!$B369="Healthcare &amp; Bio",DI_전체데이터!$AN369,NA())</f>
        <v>0.78516246681873525</v>
      </c>
      <c r="L369" s="79">
        <f>IF(DI_전체데이터!$B369="Healthcare &amp; Bio",DI_전체데이터!$Z369,NA())</f>
        <v>4</v>
      </c>
    </row>
    <row r="370" spans="1:12" x14ac:dyDescent="0.3">
      <c r="A370" s="79" t="e">
        <f>IF(DI_전체데이터!$B370="Technology",DI_전체데이터!$AN370,NA())</f>
        <v>#N/A</v>
      </c>
      <c r="B370" s="79" t="e">
        <f>IF(DI_전체데이터!$B370="Technology",DI_전체데이터!$Z370,NA())</f>
        <v>#N/A</v>
      </c>
      <c r="C370" s="79" t="e">
        <f>IF(DI_전체데이터!$B370="Consumer &amp; Retail",DI_전체데이터!$AN370,NA())</f>
        <v>#N/A</v>
      </c>
      <c r="D370" s="79" t="e">
        <f>IF(DI_전체데이터!$B370="Consumer &amp; Retail",DI_전체데이터!$Z370,NA())</f>
        <v>#N/A</v>
      </c>
      <c r="E370" s="79" t="e">
        <f>IF(DI_전체데이터!$B370="Finance",DI_전체데이터!$AN370,NA())</f>
        <v>#N/A</v>
      </c>
      <c r="F370" s="79" t="e">
        <f>IF(DI_전체데이터!$B370="Finance",DI_전체데이터!$Z370,NA())</f>
        <v>#N/A</v>
      </c>
      <c r="G370" s="79" t="e">
        <f>IF(DI_전체데이터!$B370="Industrials",DI_전체데이터!$AN370,NA())</f>
        <v>#N/A</v>
      </c>
      <c r="H370" s="79" t="e">
        <f>IF(DI_전체데이터!$B370="Industrials",DI_전체데이터!$Z370,NA())</f>
        <v>#N/A</v>
      </c>
      <c r="I370" s="79" t="e">
        <f>IF(DI_전체데이터!$B370="Energy &amp; Materials",DI_전체데이터!$AN370,NA())</f>
        <v>#N/A</v>
      </c>
      <c r="J370" s="79" t="e">
        <f>IF(DI_전체데이터!$B370="Energy &amp; Materials",DI_전체데이터!$Z370,NA())</f>
        <v>#N/A</v>
      </c>
      <c r="K370" s="79">
        <f>IF(DI_전체데이터!$B370="Healthcare &amp; Bio",DI_전체데이터!$AN370,NA())</f>
        <v>-1.6888731130441619</v>
      </c>
      <c r="L370" s="79">
        <f>IF(DI_전체데이터!$B370="Healthcare &amp; Bio",DI_전체데이터!$Z370,NA())</f>
        <v>2.666666666666667</v>
      </c>
    </row>
    <row r="371" spans="1:12" x14ac:dyDescent="0.3">
      <c r="A371" s="79" t="e">
        <f>IF(DI_전체데이터!$B371="Technology",DI_전체데이터!$AN371,NA())</f>
        <v>#N/A</v>
      </c>
      <c r="B371" s="79" t="e">
        <f>IF(DI_전체데이터!$B371="Technology",DI_전체데이터!$Z371,NA())</f>
        <v>#N/A</v>
      </c>
      <c r="C371" s="79" t="e">
        <f>IF(DI_전체데이터!$B371="Consumer &amp; Retail",DI_전체데이터!$AN371,NA())</f>
        <v>#N/A</v>
      </c>
      <c r="D371" s="79" t="e">
        <f>IF(DI_전체데이터!$B371="Consumer &amp; Retail",DI_전체데이터!$Z371,NA())</f>
        <v>#N/A</v>
      </c>
      <c r="E371" s="79" t="e">
        <f>IF(DI_전체데이터!$B371="Finance",DI_전체데이터!$AN371,NA())</f>
        <v>#N/A</v>
      </c>
      <c r="F371" s="79" t="e">
        <f>IF(DI_전체데이터!$B371="Finance",DI_전체데이터!$Z371,NA())</f>
        <v>#N/A</v>
      </c>
      <c r="G371" s="79" t="e">
        <f>IF(DI_전체데이터!$B371="Industrials",DI_전체데이터!$AN371,NA())</f>
        <v>#N/A</v>
      </c>
      <c r="H371" s="79" t="e">
        <f>IF(DI_전체데이터!$B371="Industrials",DI_전체데이터!$Z371,NA())</f>
        <v>#N/A</v>
      </c>
      <c r="I371" s="79" t="e">
        <f>IF(DI_전체데이터!$B371="Energy &amp; Materials",DI_전체데이터!$AN371,NA())</f>
        <v>#N/A</v>
      </c>
      <c r="J371" s="79" t="e">
        <f>IF(DI_전체데이터!$B371="Energy &amp; Materials",DI_전체데이터!$Z371,NA())</f>
        <v>#N/A</v>
      </c>
      <c r="K371" s="79">
        <f>IF(DI_전체데이터!$B371="Healthcare &amp; Bio",DI_전체데이터!$AN371,NA())</f>
        <v>-6.8503430470240601E-2</v>
      </c>
      <c r="L371" s="79">
        <f>IF(DI_전체데이터!$B371="Healthcare &amp; Bio",DI_전체데이터!$Z371,NA())</f>
        <v>3.4</v>
      </c>
    </row>
    <row r="372" spans="1:12" x14ac:dyDescent="0.3">
      <c r="A372" s="79" t="e">
        <f>IF(DI_전체데이터!$B372="Technology",DI_전체데이터!$AN372,NA())</f>
        <v>#N/A</v>
      </c>
      <c r="B372" s="79" t="e">
        <f>IF(DI_전체데이터!$B372="Technology",DI_전체데이터!$Z372,NA())</f>
        <v>#N/A</v>
      </c>
      <c r="C372" s="79" t="e">
        <f>IF(DI_전체데이터!$B372="Consumer &amp; Retail",DI_전체데이터!$AN372,NA())</f>
        <v>#N/A</v>
      </c>
      <c r="D372" s="79" t="e">
        <f>IF(DI_전체데이터!$B372="Consumer &amp; Retail",DI_전체데이터!$Z372,NA())</f>
        <v>#N/A</v>
      </c>
      <c r="E372" s="79" t="e">
        <f>IF(DI_전체데이터!$B372="Finance",DI_전체데이터!$AN372,NA())</f>
        <v>#N/A</v>
      </c>
      <c r="F372" s="79" t="e">
        <f>IF(DI_전체데이터!$B372="Finance",DI_전체데이터!$Z372,NA())</f>
        <v>#N/A</v>
      </c>
      <c r="G372" s="79" t="e">
        <f>IF(DI_전체데이터!$B372="Industrials",DI_전체데이터!$AN372,NA())</f>
        <v>#N/A</v>
      </c>
      <c r="H372" s="79" t="e">
        <f>IF(DI_전체데이터!$B372="Industrials",DI_전체데이터!$Z372,NA())</f>
        <v>#N/A</v>
      </c>
      <c r="I372" s="79" t="e">
        <f>IF(DI_전체데이터!$B372="Energy &amp; Materials",DI_전체데이터!$AN372,NA())</f>
        <v>#N/A</v>
      </c>
      <c r="J372" s="79" t="e">
        <f>IF(DI_전체데이터!$B372="Energy &amp; Materials",DI_전체데이터!$Z372,NA())</f>
        <v>#N/A</v>
      </c>
      <c r="K372" s="79">
        <f>IF(DI_전체데이터!$B372="Healthcare &amp; Bio",DI_전체데이터!$AN372,NA())</f>
        <v>0.58093090924377011</v>
      </c>
      <c r="L372" s="79">
        <f>IF(DI_전체데이터!$B372="Healthcare &amp; Bio",DI_전체데이터!$Z372,NA())</f>
        <v>3.75</v>
      </c>
    </row>
    <row r="373" spans="1:12" x14ac:dyDescent="0.3">
      <c r="A373" s="79" t="e">
        <f>IF(DI_전체데이터!$B373="Technology",DI_전체데이터!$AN373,NA())</f>
        <v>#N/A</v>
      </c>
      <c r="B373" s="79" t="e">
        <f>IF(DI_전체데이터!$B373="Technology",DI_전체데이터!$Z373,NA())</f>
        <v>#N/A</v>
      </c>
      <c r="C373" s="79" t="e">
        <f>IF(DI_전체데이터!$B373="Consumer &amp; Retail",DI_전체데이터!$AN373,NA())</f>
        <v>#N/A</v>
      </c>
      <c r="D373" s="79" t="e">
        <f>IF(DI_전체데이터!$B373="Consumer &amp; Retail",DI_전체데이터!$Z373,NA())</f>
        <v>#N/A</v>
      </c>
      <c r="E373" s="79" t="e">
        <f>IF(DI_전체데이터!$B373="Finance",DI_전체데이터!$AN373,NA())</f>
        <v>#N/A</v>
      </c>
      <c r="F373" s="79" t="e">
        <f>IF(DI_전체데이터!$B373="Finance",DI_전체데이터!$Z373,NA())</f>
        <v>#N/A</v>
      </c>
      <c r="G373" s="79" t="e">
        <f>IF(DI_전체데이터!$B373="Industrials",DI_전체데이터!$AN373,NA())</f>
        <v>#N/A</v>
      </c>
      <c r="H373" s="79" t="e">
        <f>IF(DI_전체데이터!$B373="Industrials",DI_전체데이터!$Z373,NA())</f>
        <v>#N/A</v>
      </c>
      <c r="I373" s="79" t="e">
        <f>IF(DI_전체데이터!$B373="Energy &amp; Materials",DI_전체데이터!$AN373,NA())</f>
        <v>#N/A</v>
      </c>
      <c r="J373" s="79" t="e">
        <f>IF(DI_전체데이터!$B373="Energy &amp; Materials",DI_전체데이터!$Z373,NA())</f>
        <v>#N/A</v>
      </c>
      <c r="K373" s="79">
        <f>IF(DI_전체데이터!$B373="Healthcare &amp; Bio",DI_전체데이터!$AN373,NA())</f>
        <v>-0.81071410442910974</v>
      </c>
      <c r="L373" s="79">
        <f>IF(DI_전체데이터!$B373="Healthcare &amp; Bio",DI_전체데이터!$Z373,NA())</f>
        <v>3</v>
      </c>
    </row>
    <row r="374" spans="1:12" x14ac:dyDescent="0.3">
      <c r="A374" s="79" t="e">
        <f>IF(DI_전체데이터!$B374="Technology",DI_전체데이터!$AN374,NA())</f>
        <v>#N/A</v>
      </c>
      <c r="B374" s="79" t="e">
        <f>IF(DI_전체데이터!$B374="Technology",DI_전체데이터!$Z374,NA())</f>
        <v>#N/A</v>
      </c>
      <c r="C374" s="79" t="e">
        <f>IF(DI_전체데이터!$B374="Consumer &amp; Retail",DI_전체데이터!$AN374,NA())</f>
        <v>#N/A</v>
      </c>
      <c r="D374" s="79" t="e">
        <f>IF(DI_전체데이터!$B374="Consumer &amp; Retail",DI_전체데이터!$Z374,NA())</f>
        <v>#N/A</v>
      </c>
      <c r="E374" s="79" t="e">
        <f>IF(DI_전체데이터!$B374="Finance",DI_전체데이터!$AN374,NA())</f>
        <v>#N/A</v>
      </c>
      <c r="F374" s="79" t="e">
        <f>IF(DI_전체데이터!$B374="Finance",DI_전체데이터!$Z374,NA())</f>
        <v>#N/A</v>
      </c>
      <c r="G374" s="79" t="e">
        <f>IF(DI_전체데이터!$B374="Industrials",DI_전체데이터!$AN374,NA())</f>
        <v>#N/A</v>
      </c>
      <c r="H374" s="79" t="e">
        <f>IF(DI_전체데이터!$B374="Industrials",DI_전체데이터!$Z374,NA())</f>
        <v>#N/A</v>
      </c>
      <c r="I374" s="79" t="e">
        <f>IF(DI_전체데이터!$B374="Energy &amp; Materials",DI_전체데이터!$AN374,NA())</f>
        <v>#N/A</v>
      </c>
      <c r="J374" s="79" t="e">
        <f>IF(DI_전체데이터!$B374="Energy &amp; Materials",DI_전체데이터!$Z374,NA())</f>
        <v>#N/A</v>
      </c>
      <c r="K374" s="79">
        <f>IF(DI_전체데이터!$B374="Healthcare &amp; Bio",DI_전체데이터!$AN374,NA())</f>
        <v>-0.81071410442910974</v>
      </c>
      <c r="L374" s="79">
        <f>IF(DI_전체데이터!$B374="Healthcare &amp; Bio",DI_전체데이터!$Z374,NA())</f>
        <v>3</v>
      </c>
    </row>
    <row r="375" spans="1:12" x14ac:dyDescent="0.3">
      <c r="A375" s="79" t="e">
        <f>IF(DI_전체데이터!$B375="Technology",DI_전체데이터!$AN375,NA())</f>
        <v>#N/A</v>
      </c>
      <c r="B375" s="79" t="e">
        <f>IF(DI_전체데이터!$B375="Technology",DI_전체데이터!$Z375,NA())</f>
        <v>#N/A</v>
      </c>
      <c r="C375" s="79" t="e">
        <f>IF(DI_전체데이터!$B375="Consumer &amp; Retail",DI_전체데이터!$AN375,NA())</f>
        <v>#N/A</v>
      </c>
      <c r="D375" s="79" t="e">
        <f>IF(DI_전체데이터!$B375="Consumer &amp; Retail",DI_전체데이터!$Z375,NA())</f>
        <v>#N/A</v>
      </c>
      <c r="E375" s="79" t="e">
        <f>IF(DI_전체데이터!$B375="Finance",DI_전체데이터!$AN375,NA())</f>
        <v>#N/A</v>
      </c>
      <c r="F375" s="79" t="e">
        <f>IF(DI_전체데이터!$B375="Finance",DI_전체데이터!$Z375,NA())</f>
        <v>#N/A</v>
      </c>
      <c r="G375" s="79" t="e">
        <f>IF(DI_전체데이터!$B375="Industrials",DI_전체데이터!$AN375,NA())</f>
        <v>#N/A</v>
      </c>
      <c r="H375" s="79" t="e">
        <f>IF(DI_전체데이터!$B375="Industrials",DI_전체데이터!$Z375,NA())</f>
        <v>#N/A</v>
      </c>
      <c r="I375" s="79" t="e">
        <f>IF(DI_전체데이터!$B375="Energy &amp; Materials",DI_전체데이터!$AN375,NA())</f>
        <v>#N/A</v>
      </c>
      <c r="J375" s="79" t="e">
        <f>IF(DI_전체데이터!$B375="Energy &amp; Materials",DI_전체데이터!$Z375,NA())</f>
        <v>#N/A</v>
      </c>
      <c r="K375" s="79">
        <f>IF(DI_전체데이터!$B375="Healthcare &amp; Bio",DI_전체데이터!$AN375,NA())</f>
        <v>0.24888439172099697</v>
      </c>
      <c r="L375" s="79">
        <f>IF(DI_전체데이터!$B375="Healthcare &amp; Bio",DI_전체데이터!$Z375,NA())</f>
        <v>3.270833333333333</v>
      </c>
    </row>
    <row r="376" spans="1:12" x14ac:dyDescent="0.3">
      <c r="A376" s="79" t="e">
        <f>IF(DI_전체데이터!$B376="Technology",DI_전체데이터!$AN376,NA())</f>
        <v>#N/A</v>
      </c>
      <c r="B376" s="79" t="e">
        <f>IF(DI_전체데이터!$B376="Technology",DI_전체데이터!$Z376,NA())</f>
        <v>#N/A</v>
      </c>
      <c r="C376" s="79" t="e">
        <f>IF(DI_전체데이터!$B376="Consumer &amp; Retail",DI_전체데이터!$AN376,NA())</f>
        <v>#N/A</v>
      </c>
      <c r="D376" s="79" t="e">
        <f>IF(DI_전체데이터!$B376="Consumer &amp; Retail",DI_전체데이터!$Z376,NA())</f>
        <v>#N/A</v>
      </c>
      <c r="E376" s="79" t="e">
        <f>IF(DI_전체데이터!$B376="Finance",DI_전체데이터!$AN376,NA())</f>
        <v>#N/A</v>
      </c>
      <c r="F376" s="79" t="e">
        <f>IF(DI_전체데이터!$B376="Finance",DI_전체데이터!$Z376,NA())</f>
        <v>#N/A</v>
      </c>
      <c r="G376" s="79" t="e">
        <f>IF(DI_전체데이터!$B376="Industrials",DI_전체데이터!$AN376,NA())</f>
        <v>#N/A</v>
      </c>
      <c r="H376" s="79" t="e">
        <f>IF(DI_전체데이터!$B376="Industrials",DI_전체데이터!$Z376,NA())</f>
        <v>#N/A</v>
      </c>
      <c r="I376" s="79" t="e">
        <f>IF(DI_전체데이터!$B376="Energy &amp; Materials",DI_전체데이터!$AN376,NA())</f>
        <v>#N/A</v>
      </c>
      <c r="J376" s="79" t="e">
        <f>IF(DI_전체데이터!$B376="Energy &amp; Materials",DI_전체데이터!$Z376,NA())</f>
        <v>#N/A</v>
      </c>
      <c r="K376" s="79">
        <f>IF(DI_전체데이터!$B376="Healthcare &amp; Bio",DI_전체데이터!$AN376,NA())</f>
        <v>0.10381737299799032</v>
      </c>
      <c r="L376" s="79">
        <f>IF(DI_전체데이터!$B376="Healthcare &amp; Bio",DI_전체데이터!$Z376,NA())</f>
        <v>3.225806451612903</v>
      </c>
    </row>
    <row r="377" spans="1:12" x14ac:dyDescent="0.3">
      <c r="A377" s="79" t="e">
        <f>IF(DI_전체데이터!$B377="Technology",DI_전체데이터!$AN377,NA())</f>
        <v>#N/A</v>
      </c>
      <c r="B377" s="79" t="e">
        <f>IF(DI_전체데이터!$B377="Technology",DI_전체데이터!$Z377,NA())</f>
        <v>#N/A</v>
      </c>
      <c r="C377" s="79" t="e">
        <f>IF(DI_전체데이터!$B377="Consumer &amp; Retail",DI_전체데이터!$AN377,NA())</f>
        <v>#N/A</v>
      </c>
      <c r="D377" s="79" t="e">
        <f>IF(DI_전체데이터!$B377="Consumer &amp; Retail",DI_전체데이터!$Z377,NA())</f>
        <v>#N/A</v>
      </c>
      <c r="E377" s="79" t="e">
        <f>IF(DI_전체데이터!$B377="Finance",DI_전체데이터!$AN377,NA())</f>
        <v>#N/A</v>
      </c>
      <c r="F377" s="79" t="e">
        <f>IF(DI_전체데이터!$B377="Finance",DI_전체데이터!$Z377,NA())</f>
        <v>#N/A</v>
      </c>
      <c r="G377" s="79" t="e">
        <f>IF(DI_전체데이터!$B377="Industrials",DI_전체데이터!$AN377,NA())</f>
        <v>#N/A</v>
      </c>
      <c r="H377" s="79" t="e">
        <f>IF(DI_전체데이터!$B377="Industrials",DI_전체데이터!$Z377,NA())</f>
        <v>#N/A</v>
      </c>
      <c r="I377" s="79" t="e">
        <f>IF(DI_전체데이터!$B377="Energy &amp; Materials",DI_전체데이터!$AN377,NA())</f>
        <v>#N/A</v>
      </c>
      <c r="J377" s="79" t="e">
        <f>IF(DI_전체데이터!$B377="Energy &amp; Materials",DI_전체데이터!$Z377,NA())</f>
        <v>#N/A</v>
      </c>
      <c r="K377" s="79">
        <f>IF(DI_전체데이터!$B377="Healthcare &amp; Bio",DI_전체데이터!$AN377,NA())</f>
        <v>-0.62368290000096938</v>
      </c>
      <c r="L377" s="79">
        <f>IF(DI_전체데이터!$B377="Healthcare &amp; Bio",DI_전체데이터!$Z377,NA())</f>
        <v>3</v>
      </c>
    </row>
    <row r="378" spans="1:12" x14ac:dyDescent="0.3">
      <c r="A378" s="79" t="e">
        <f>IF(DI_전체데이터!$B378="Technology",DI_전체데이터!$AN378,NA())</f>
        <v>#N/A</v>
      </c>
      <c r="B378" s="79" t="e">
        <f>IF(DI_전체데이터!$B378="Technology",DI_전체데이터!$Z378,NA())</f>
        <v>#N/A</v>
      </c>
      <c r="C378" s="79" t="e">
        <f>IF(DI_전체데이터!$B378="Consumer &amp; Retail",DI_전체데이터!$AN378,NA())</f>
        <v>#N/A</v>
      </c>
      <c r="D378" s="79" t="e">
        <f>IF(DI_전체데이터!$B378="Consumer &amp; Retail",DI_전체데이터!$Z378,NA())</f>
        <v>#N/A</v>
      </c>
      <c r="E378" s="79" t="e">
        <f>IF(DI_전체데이터!$B378="Finance",DI_전체데이터!$AN378,NA())</f>
        <v>#N/A</v>
      </c>
      <c r="F378" s="79" t="e">
        <f>IF(DI_전체데이터!$B378="Finance",DI_전체데이터!$Z378,NA())</f>
        <v>#N/A</v>
      </c>
      <c r="G378" s="79" t="e">
        <f>IF(DI_전체데이터!$B378="Industrials",DI_전체데이터!$AN378,NA())</f>
        <v>#N/A</v>
      </c>
      <c r="H378" s="79" t="e">
        <f>IF(DI_전체데이터!$B378="Industrials",DI_전체데이터!$Z378,NA())</f>
        <v>#N/A</v>
      </c>
      <c r="I378" s="79" t="e">
        <f>IF(DI_전체데이터!$B378="Energy &amp; Materials",DI_전체데이터!$AN378,NA())</f>
        <v>#N/A</v>
      </c>
      <c r="J378" s="79" t="e">
        <f>IF(DI_전체데이터!$B378="Energy &amp; Materials",DI_전체데이터!$Z378,NA())</f>
        <v>#N/A</v>
      </c>
      <c r="K378" s="79">
        <f>IF(DI_전체데이터!$B378="Healthcare &amp; Bio",DI_전체데이터!$AN378,NA())</f>
        <v>0.5478759811921633</v>
      </c>
      <c r="L378" s="79">
        <f>IF(DI_전체데이터!$B378="Healthcare &amp; Bio",DI_전체데이터!$Z378,NA())</f>
        <v>3.3636363636363642</v>
      </c>
    </row>
    <row r="379" spans="1:12" x14ac:dyDescent="0.3">
      <c r="A379" s="79" t="e">
        <f>IF(DI_전체데이터!$B379="Technology",DI_전체데이터!$AN379,NA())</f>
        <v>#N/A</v>
      </c>
      <c r="B379" s="79" t="e">
        <f>IF(DI_전체데이터!$B379="Technology",DI_전체데이터!$Z379,NA())</f>
        <v>#N/A</v>
      </c>
      <c r="C379" s="79" t="e">
        <f>IF(DI_전체데이터!$B379="Consumer &amp; Retail",DI_전체데이터!$AN379,NA())</f>
        <v>#N/A</v>
      </c>
      <c r="D379" s="79" t="e">
        <f>IF(DI_전체데이터!$B379="Consumer &amp; Retail",DI_전체데이터!$Z379,NA())</f>
        <v>#N/A</v>
      </c>
      <c r="E379" s="79" t="e">
        <f>IF(DI_전체데이터!$B379="Finance",DI_전체데이터!$AN379,NA())</f>
        <v>#N/A</v>
      </c>
      <c r="F379" s="79" t="e">
        <f>IF(DI_전체데이터!$B379="Finance",DI_전체데이터!$Z379,NA())</f>
        <v>#N/A</v>
      </c>
      <c r="G379" s="79" t="e">
        <f>IF(DI_전체데이터!$B379="Industrials",DI_전체데이터!$AN379,NA())</f>
        <v>#N/A</v>
      </c>
      <c r="H379" s="79" t="e">
        <f>IF(DI_전체데이터!$B379="Industrials",DI_전체데이터!$Z379,NA())</f>
        <v>#N/A</v>
      </c>
      <c r="I379" s="79" t="e">
        <f>IF(DI_전체데이터!$B379="Energy &amp; Materials",DI_전체데이터!$AN379,NA())</f>
        <v>#N/A</v>
      </c>
      <c r="J379" s="79" t="e">
        <f>IF(DI_전체데이터!$B379="Energy &amp; Materials",DI_전체데이터!$Z379,NA())</f>
        <v>#N/A</v>
      </c>
      <c r="K379" s="79">
        <f>IF(DI_전체데이터!$B379="Healthcare &amp; Bio",DI_전체데이터!$AN379,NA())</f>
        <v>-1.3269268332350697</v>
      </c>
      <c r="L379" s="79">
        <f>IF(DI_전체데이터!$B379="Healthcare &amp; Bio",DI_전체데이터!$Z379,NA())</f>
        <v>3.3636363636363642</v>
      </c>
    </row>
    <row r="380" spans="1:12" x14ac:dyDescent="0.3">
      <c r="A380" s="79" t="e">
        <f>IF(DI_전체데이터!$B380="Technology",DI_전체데이터!$AN380,NA())</f>
        <v>#N/A</v>
      </c>
      <c r="B380" s="79" t="e">
        <f>IF(DI_전체데이터!$B380="Technology",DI_전체데이터!$Z380,NA())</f>
        <v>#N/A</v>
      </c>
      <c r="C380" s="79" t="e">
        <f>IF(DI_전체데이터!$B380="Consumer &amp; Retail",DI_전체데이터!$AN380,NA())</f>
        <v>#N/A</v>
      </c>
      <c r="D380" s="79" t="e">
        <f>IF(DI_전체데이터!$B380="Consumer &amp; Retail",DI_전체데이터!$Z380,NA())</f>
        <v>#N/A</v>
      </c>
      <c r="E380" s="79" t="e">
        <f>IF(DI_전체데이터!$B380="Finance",DI_전체데이터!$AN380,NA())</f>
        <v>#N/A</v>
      </c>
      <c r="F380" s="79" t="e">
        <f>IF(DI_전체데이터!$B380="Finance",DI_전체데이터!$Z380,NA())</f>
        <v>#N/A</v>
      </c>
      <c r="G380" s="79" t="e">
        <f>IF(DI_전체데이터!$B380="Industrials",DI_전체데이터!$AN380,NA())</f>
        <v>#N/A</v>
      </c>
      <c r="H380" s="79" t="e">
        <f>IF(DI_전체데이터!$B380="Industrials",DI_전체데이터!$Z380,NA())</f>
        <v>#N/A</v>
      </c>
      <c r="I380" s="79" t="e">
        <f>IF(DI_전체데이터!$B380="Energy &amp; Materials",DI_전체데이터!$AN380,NA())</f>
        <v>#N/A</v>
      </c>
      <c r="J380" s="79" t="e">
        <f>IF(DI_전체데이터!$B380="Energy &amp; Materials",DI_전체데이터!$Z380,NA())</f>
        <v>#N/A</v>
      </c>
      <c r="K380" s="79">
        <f>IF(DI_전체데이터!$B380="Healthcare &amp; Bio",DI_전체데이터!$AN380,NA())</f>
        <v>-1.2097709451157588</v>
      </c>
      <c r="L380" s="79">
        <f>IF(DI_전체데이터!$B380="Healthcare &amp; Bio",DI_전체데이터!$Z380,NA())</f>
        <v>3.4</v>
      </c>
    </row>
    <row r="381" spans="1:12" x14ac:dyDescent="0.3">
      <c r="A381" s="79" t="e">
        <f>IF(DI_전체데이터!$B381="Technology",DI_전체데이터!$AN381,NA())</f>
        <v>#N/A</v>
      </c>
      <c r="B381" s="79" t="e">
        <f>IF(DI_전체데이터!$B381="Technology",DI_전체데이터!$Z381,NA())</f>
        <v>#N/A</v>
      </c>
      <c r="C381" s="79" t="e">
        <f>IF(DI_전체데이터!$B381="Consumer &amp; Retail",DI_전체데이터!$AN381,NA())</f>
        <v>#N/A</v>
      </c>
      <c r="D381" s="79" t="e">
        <f>IF(DI_전체데이터!$B381="Consumer &amp; Retail",DI_전체데이터!$Z381,NA())</f>
        <v>#N/A</v>
      </c>
      <c r="E381" s="79" t="e">
        <f>IF(DI_전체데이터!$B381="Finance",DI_전체데이터!$AN381,NA())</f>
        <v>#N/A</v>
      </c>
      <c r="F381" s="79" t="e">
        <f>IF(DI_전체데이터!$B381="Finance",DI_전체데이터!$Z381,NA())</f>
        <v>#N/A</v>
      </c>
      <c r="G381" s="79" t="e">
        <f>IF(DI_전체데이터!$B381="Industrials",DI_전체데이터!$AN381,NA())</f>
        <v>#N/A</v>
      </c>
      <c r="H381" s="79" t="e">
        <f>IF(DI_전체데이터!$B381="Industrials",DI_전체데이터!$Z381,NA())</f>
        <v>#N/A</v>
      </c>
      <c r="I381" s="79" t="e">
        <f>IF(DI_전체데이터!$B381="Energy &amp; Materials",DI_전체데이터!$AN381,NA())</f>
        <v>#N/A</v>
      </c>
      <c r="J381" s="79" t="e">
        <f>IF(DI_전체데이터!$B381="Energy &amp; Materials",DI_전체데이터!$Z381,NA())</f>
        <v>#N/A</v>
      </c>
      <c r="K381" s="79">
        <f>IF(DI_전체데이터!$B381="Healthcare &amp; Bio",DI_전체데이터!$AN381,NA())</f>
        <v>-0.594702532489365</v>
      </c>
      <c r="L381" s="79">
        <f>IF(DI_전체데이터!$B381="Healthcare &amp; Bio",DI_전체데이터!$Z381,NA())</f>
        <v>3.5909090909090908</v>
      </c>
    </row>
    <row r="382" spans="1:12" x14ac:dyDescent="0.3">
      <c r="A382" s="79" t="e">
        <f>IF(DI_전체데이터!$B382="Technology",DI_전체데이터!$AN382,NA())</f>
        <v>#N/A</v>
      </c>
      <c r="B382" s="79" t="e">
        <f>IF(DI_전체데이터!$B382="Technology",DI_전체데이터!$Z382,NA())</f>
        <v>#N/A</v>
      </c>
      <c r="C382" s="79" t="e">
        <f>IF(DI_전체데이터!$B382="Consumer &amp; Retail",DI_전체데이터!$AN382,NA())</f>
        <v>#N/A</v>
      </c>
      <c r="D382" s="79" t="e">
        <f>IF(DI_전체데이터!$B382="Consumer &amp; Retail",DI_전체데이터!$Z382,NA())</f>
        <v>#N/A</v>
      </c>
      <c r="E382" s="79" t="e">
        <f>IF(DI_전체데이터!$B382="Finance",DI_전체데이터!$AN382,NA())</f>
        <v>#N/A</v>
      </c>
      <c r="F382" s="79" t="e">
        <f>IF(DI_전체데이터!$B382="Finance",DI_전체데이터!$Z382,NA())</f>
        <v>#N/A</v>
      </c>
      <c r="G382" s="79" t="e">
        <f>IF(DI_전체데이터!$B382="Industrials",DI_전체데이터!$AN382,NA())</f>
        <v>#N/A</v>
      </c>
      <c r="H382" s="79" t="e">
        <f>IF(DI_전체데이터!$B382="Industrials",DI_전체데이터!$Z382,NA())</f>
        <v>#N/A</v>
      </c>
      <c r="I382" s="79" t="e">
        <f>IF(DI_전체데이터!$B382="Energy &amp; Materials",DI_전체데이터!$AN382,NA())</f>
        <v>#N/A</v>
      </c>
      <c r="J382" s="79" t="e">
        <f>IF(DI_전체데이터!$B382="Energy &amp; Materials",DI_전체데이터!$Z382,NA())</f>
        <v>#N/A</v>
      </c>
      <c r="K382" s="79">
        <f>IF(DI_전체데이터!$B382="Healthcare &amp; Bio",DI_전체데이터!$AN382,NA())</f>
        <v>0.91281808669296904</v>
      </c>
      <c r="L382" s="79">
        <f>IF(DI_전체데이터!$B382="Healthcare &amp; Bio",DI_전체데이터!$Z382,NA())</f>
        <v>4.0588235294117636</v>
      </c>
    </row>
    <row r="383" spans="1:12" x14ac:dyDescent="0.3">
      <c r="A383" s="79" t="e">
        <f>IF(DI_전체데이터!$B383="Technology",DI_전체데이터!$AN383,NA())</f>
        <v>#N/A</v>
      </c>
      <c r="B383" s="79" t="e">
        <f>IF(DI_전체데이터!$B383="Technology",DI_전체데이터!$Z383,NA())</f>
        <v>#N/A</v>
      </c>
      <c r="C383" s="79" t="e">
        <f>IF(DI_전체데이터!$B383="Consumer &amp; Retail",DI_전체데이터!$AN383,NA())</f>
        <v>#N/A</v>
      </c>
      <c r="D383" s="79" t="e">
        <f>IF(DI_전체데이터!$B383="Consumer &amp; Retail",DI_전체데이터!$Z383,NA())</f>
        <v>#N/A</v>
      </c>
      <c r="E383" s="79" t="e">
        <f>IF(DI_전체데이터!$B383="Finance",DI_전체데이터!$AN383,NA())</f>
        <v>#N/A</v>
      </c>
      <c r="F383" s="79" t="e">
        <f>IF(DI_전체데이터!$B383="Finance",DI_전체데이터!$Z383,NA())</f>
        <v>#N/A</v>
      </c>
      <c r="G383" s="79" t="e">
        <f>IF(DI_전체데이터!$B383="Industrials",DI_전체데이터!$AN383,NA())</f>
        <v>#N/A</v>
      </c>
      <c r="H383" s="79" t="e">
        <f>IF(DI_전체데이터!$B383="Industrials",DI_전체데이터!$Z383,NA())</f>
        <v>#N/A</v>
      </c>
      <c r="I383" s="79" t="e">
        <f>IF(DI_전체데이터!$B383="Energy &amp; Materials",DI_전체데이터!$AN383,NA())</f>
        <v>#N/A</v>
      </c>
      <c r="J383" s="79" t="e">
        <f>IF(DI_전체데이터!$B383="Energy &amp; Materials",DI_전체데이터!$Z383,NA())</f>
        <v>#N/A</v>
      </c>
      <c r="K383" s="79">
        <f>IF(DI_전체데이터!$B383="Healthcare &amp; Bio",DI_전체데이터!$AN383,NA())</f>
        <v>0.61120667750826285</v>
      </c>
      <c r="L383" s="79">
        <f>IF(DI_전체데이터!$B383="Healthcare &amp; Bio",DI_전체데이터!$Z383,NA())</f>
        <v>3.884615384615385</v>
      </c>
    </row>
    <row r="384" spans="1:12" x14ac:dyDescent="0.3">
      <c r="A384" s="79" t="e">
        <f>IF(DI_전체데이터!$B384="Technology",DI_전체데이터!$AN384,NA())</f>
        <v>#N/A</v>
      </c>
      <c r="B384" s="79" t="e">
        <f>IF(DI_전체데이터!$B384="Technology",DI_전체데이터!$Z384,NA())</f>
        <v>#N/A</v>
      </c>
      <c r="C384" s="79" t="e">
        <f>IF(DI_전체데이터!$B384="Consumer &amp; Retail",DI_전체데이터!$AN384,NA())</f>
        <v>#N/A</v>
      </c>
      <c r="D384" s="79" t="e">
        <f>IF(DI_전체데이터!$B384="Consumer &amp; Retail",DI_전체데이터!$Z384,NA())</f>
        <v>#N/A</v>
      </c>
      <c r="E384" s="79" t="e">
        <f>IF(DI_전체데이터!$B384="Finance",DI_전체데이터!$AN384,NA())</f>
        <v>#N/A</v>
      </c>
      <c r="F384" s="79" t="e">
        <f>IF(DI_전체데이터!$B384="Finance",DI_전체데이터!$Z384,NA())</f>
        <v>#N/A</v>
      </c>
      <c r="G384" s="79" t="e">
        <f>IF(DI_전체데이터!$B384="Industrials",DI_전체데이터!$AN384,NA())</f>
        <v>#N/A</v>
      </c>
      <c r="H384" s="79" t="e">
        <f>IF(DI_전체데이터!$B384="Industrials",DI_전체데이터!$Z384,NA())</f>
        <v>#N/A</v>
      </c>
      <c r="I384" s="79" t="e">
        <f>IF(DI_전체데이터!$B384="Energy &amp; Materials",DI_전체데이터!$AN384,NA())</f>
        <v>#N/A</v>
      </c>
      <c r="J384" s="79" t="e">
        <f>IF(DI_전체데이터!$B384="Energy &amp; Materials",DI_전체데이터!$Z384,NA())</f>
        <v>#N/A</v>
      </c>
      <c r="K384" s="79">
        <f>IF(DI_전체데이터!$B384="Healthcare &amp; Bio",DI_전체데이터!$AN384,NA())</f>
        <v>0.58022795709209707</v>
      </c>
      <c r="L384" s="79">
        <f>IF(DI_전체데이터!$B384="Healthcare &amp; Bio",DI_전체데이터!$Z384,NA())</f>
        <v>3.875</v>
      </c>
    </row>
    <row r="385" spans="1:12" x14ac:dyDescent="0.3">
      <c r="A385" s="79" t="e">
        <f>IF(DI_전체데이터!$B385="Technology",DI_전체데이터!$AN385,NA())</f>
        <v>#N/A</v>
      </c>
      <c r="B385" s="79" t="e">
        <f>IF(DI_전체데이터!$B385="Technology",DI_전체데이터!$Z385,NA())</f>
        <v>#N/A</v>
      </c>
      <c r="C385" s="79" t="e">
        <f>IF(DI_전체데이터!$B385="Consumer &amp; Retail",DI_전체데이터!$AN385,NA())</f>
        <v>#N/A</v>
      </c>
      <c r="D385" s="79" t="e">
        <f>IF(DI_전체데이터!$B385="Consumer &amp; Retail",DI_전체데이터!$Z385,NA())</f>
        <v>#N/A</v>
      </c>
      <c r="E385" s="79" t="e">
        <f>IF(DI_전체데이터!$B385="Finance",DI_전체데이터!$AN385,NA())</f>
        <v>#N/A</v>
      </c>
      <c r="F385" s="79" t="e">
        <f>IF(DI_전체데이터!$B385="Finance",DI_전체데이터!$Z385,NA())</f>
        <v>#N/A</v>
      </c>
      <c r="G385" s="79" t="e">
        <f>IF(DI_전체데이터!$B385="Industrials",DI_전체데이터!$AN385,NA())</f>
        <v>#N/A</v>
      </c>
      <c r="H385" s="79" t="e">
        <f>IF(DI_전체데이터!$B385="Industrials",DI_전체데이터!$Z385,NA())</f>
        <v>#N/A</v>
      </c>
      <c r="I385" s="79" t="e">
        <f>IF(DI_전체데이터!$B385="Energy &amp; Materials",DI_전체데이터!$AN385,NA())</f>
        <v>#N/A</v>
      </c>
      <c r="J385" s="79" t="e">
        <f>IF(DI_전체데이터!$B385="Energy &amp; Materials",DI_전체데이터!$Z385,NA())</f>
        <v>#N/A</v>
      </c>
      <c r="K385" s="79">
        <f>IF(DI_전체데이터!$B385="Healthcare &amp; Bio",DI_전체데이터!$AN385,NA())</f>
        <v>-0.43463492374145235</v>
      </c>
      <c r="L385" s="79">
        <f>IF(DI_전체데이터!$B385="Healthcare &amp; Bio",DI_전체데이터!$Z385,NA())</f>
        <v>3.56</v>
      </c>
    </row>
    <row r="386" spans="1:12" x14ac:dyDescent="0.3">
      <c r="A386" s="79" t="e">
        <f>IF(DI_전체데이터!$B386="Technology",DI_전체데이터!$AN386,NA())</f>
        <v>#N/A</v>
      </c>
      <c r="B386" s="79" t="e">
        <f>IF(DI_전체데이터!$B386="Technology",DI_전체데이터!$Z386,NA())</f>
        <v>#N/A</v>
      </c>
      <c r="C386" s="79" t="e">
        <f>IF(DI_전체데이터!$B386="Consumer &amp; Retail",DI_전체데이터!$AN386,NA())</f>
        <v>#N/A</v>
      </c>
      <c r="D386" s="79" t="e">
        <f>IF(DI_전체데이터!$B386="Consumer &amp; Retail",DI_전체데이터!$Z386,NA())</f>
        <v>#N/A</v>
      </c>
      <c r="E386" s="79" t="e">
        <f>IF(DI_전체데이터!$B386="Finance",DI_전체데이터!$AN386,NA())</f>
        <v>#N/A</v>
      </c>
      <c r="F386" s="79" t="e">
        <f>IF(DI_전체데이터!$B386="Finance",DI_전체데이터!$Z386,NA())</f>
        <v>#N/A</v>
      </c>
      <c r="G386" s="79" t="e">
        <f>IF(DI_전체데이터!$B386="Industrials",DI_전체데이터!$AN386,NA())</f>
        <v>#N/A</v>
      </c>
      <c r="H386" s="79" t="e">
        <f>IF(DI_전체데이터!$B386="Industrials",DI_전체데이터!$Z386,NA())</f>
        <v>#N/A</v>
      </c>
      <c r="I386" s="79" t="e">
        <f>IF(DI_전체데이터!$B386="Energy &amp; Materials",DI_전체데이터!$AN386,NA())</f>
        <v>#N/A</v>
      </c>
      <c r="J386" s="79" t="e">
        <f>IF(DI_전체데이터!$B386="Energy &amp; Materials",DI_전체데이터!$Z386,NA())</f>
        <v>#N/A</v>
      </c>
      <c r="K386" s="79">
        <f>IF(DI_전체데이터!$B386="Healthcare &amp; Bio",DI_전체데이터!$AN386,NA())</f>
        <v>-9.0977651924799896E-2</v>
      </c>
      <c r="L386" s="79">
        <f>IF(DI_전체데이터!$B386="Healthcare &amp; Bio",DI_전체데이터!$Z386,NA())</f>
        <v>3.666666666666667</v>
      </c>
    </row>
    <row r="387" spans="1:12" x14ac:dyDescent="0.3">
      <c r="A387" s="79" t="e">
        <f>IF(DI_전체데이터!$B387="Technology",DI_전체데이터!$AN387,NA())</f>
        <v>#N/A</v>
      </c>
      <c r="B387" s="79" t="e">
        <f>IF(DI_전체데이터!$B387="Technology",DI_전체데이터!$Z387,NA())</f>
        <v>#N/A</v>
      </c>
      <c r="C387" s="79" t="e">
        <f>IF(DI_전체데이터!$B387="Consumer &amp; Retail",DI_전체데이터!$AN387,NA())</f>
        <v>#N/A</v>
      </c>
      <c r="D387" s="79" t="e">
        <f>IF(DI_전체데이터!$B387="Consumer &amp; Retail",DI_전체데이터!$Z387,NA())</f>
        <v>#N/A</v>
      </c>
      <c r="E387" s="79" t="e">
        <f>IF(DI_전체데이터!$B387="Finance",DI_전체데이터!$AN387,NA())</f>
        <v>#N/A</v>
      </c>
      <c r="F387" s="79" t="e">
        <f>IF(DI_전체데이터!$B387="Finance",DI_전체데이터!$Z387,NA())</f>
        <v>#N/A</v>
      </c>
      <c r="G387" s="79" t="e">
        <f>IF(DI_전체데이터!$B387="Industrials",DI_전체데이터!$AN387,NA())</f>
        <v>#N/A</v>
      </c>
      <c r="H387" s="79" t="e">
        <f>IF(DI_전체데이터!$B387="Industrials",DI_전체데이터!$Z387,NA())</f>
        <v>#N/A</v>
      </c>
      <c r="I387" s="79" t="e">
        <f>IF(DI_전체데이터!$B387="Energy &amp; Materials",DI_전체데이터!$AN387,NA())</f>
        <v>#N/A</v>
      </c>
      <c r="J387" s="79" t="e">
        <f>IF(DI_전체데이터!$B387="Energy &amp; Materials",DI_전체데이터!$Z387,NA())</f>
        <v>#N/A</v>
      </c>
      <c r="K387" s="79">
        <f>IF(DI_전체데이터!$B387="Healthcare &amp; Bio",DI_전체데이터!$AN387,NA())</f>
        <v>-0.28771935296771184</v>
      </c>
      <c r="L387" s="79">
        <f>IF(DI_전체데이터!$B387="Healthcare &amp; Bio",DI_전체데이터!$Z387,NA())</f>
        <v>3.666666666666667</v>
      </c>
    </row>
    <row r="388" spans="1:12" x14ac:dyDescent="0.3">
      <c r="A388" s="79" t="e">
        <f>IF(DI_전체데이터!$B388="Technology",DI_전체데이터!$AN388,NA())</f>
        <v>#N/A</v>
      </c>
      <c r="B388" s="79" t="e">
        <f>IF(DI_전체데이터!$B388="Technology",DI_전체데이터!$Z388,NA())</f>
        <v>#N/A</v>
      </c>
      <c r="C388" s="79" t="e">
        <f>IF(DI_전체데이터!$B388="Consumer &amp; Retail",DI_전체데이터!$AN388,NA())</f>
        <v>#N/A</v>
      </c>
      <c r="D388" s="79" t="e">
        <f>IF(DI_전체데이터!$B388="Consumer &amp; Retail",DI_전체데이터!$Z388,NA())</f>
        <v>#N/A</v>
      </c>
      <c r="E388" s="79" t="e">
        <f>IF(DI_전체데이터!$B388="Finance",DI_전체데이터!$AN388,NA())</f>
        <v>#N/A</v>
      </c>
      <c r="F388" s="79" t="e">
        <f>IF(DI_전체데이터!$B388="Finance",DI_전체데이터!$Z388,NA())</f>
        <v>#N/A</v>
      </c>
      <c r="G388" s="79" t="e">
        <f>IF(DI_전체데이터!$B388="Industrials",DI_전체데이터!$AN388,NA())</f>
        <v>#N/A</v>
      </c>
      <c r="H388" s="79" t="e">
        <f>IF(DI_전체데이터!$B388="Industrials",DI_전체데이터!$Z388,NA())</f>
        <v>#N/A</v>
      </c>
      <c r="I388" s="79" t="e">
        <f>IF(DI_전체데이터!$B388="Energy &amp; Materials",DI_전체데이터!$AN388,NA())</f>
        <v>#N/A</v>
      </c>
      <c r="J388" s="79" t="e">
        <f>IF(DI_전체데이터!$B388="Energy &amp; Materials",DI_전체데이터!$Z388,NA())</f>
        <v>#N/A</v>
      </c>
      <c r="K388" s="79">
        <f>IF(DI_전체데이터!$B388="Healthcare &amp; Bio",DI_전체데이터!$AN388,NA())</f>
        <v>-5.6385123704085025</v>
      </c>
      <c r="L388" s="79">
        <f>IF(DI_전체데이터!$B388="Healthcare &amp; Bio",DI_전체데이터!$Z388,NA())</f>
        <v>0</v>
      </c>
    </row>
    <row r="389" spans="1:12" x14ac:dyDescent="0.3">
      <c r="A389" s="79" t="e">
        <f>IF(DI_전체데이터!$B389="Technology",DI_전체데이터!$AN389,NA())</f>
        <v>#N/A</v>
      </c>
      <c r="B389" s="79" t="e">
        <f>IF(DI_전체데이터!$B389="Technology",DI_전체데이터!$Z389,NA())</f>
        <v>#N/A</v>
      </c>
      <c r="C389" s="79" t="e">
        <f>IF(DI_전체데이터!$B389="Consumer &amp; Retail",DI_전체데이터!$AN389,NA())</f>
        <v>#N/A</v>
      </c>
      <c r="D389" s="79" t="e">
        <f>IF(DI_전체데이터!$B389="Consumer &amp; Retail",DI_전체데이터!$Z389,NA())</f>
        <v>#N/A</v>
      </c>
      <c r="E389" s="79" t="e">
        <f>IF(DI_전체데이터!$B389="Finance",DI_전체데이터!$AN389,NA())</f>
        <v>#N/A</v>
      </c>
      <c r="F389" s="79" t="e">
        <f>IF(DI_전체데이터!$B389="Finance",DI_전체데이터!$Z389,NA())</f>
        <v>#N/A</v>
      </c>
      <c r="G389" s="79" t="e">
        <f>IF(DI_전체데이터!$B389="Industrials",DI_전체데이터!$AN389,NA())</f>
        <v>#N/A</v>
      </c>
      <c r="H389" s="79" t="e">
        <f>IF(DI_전체데이터!$B389="Industrials",DI_전체데이터!$Z389,NA())</f>
        <v>#N/A</v>
      </c>
      <c r="I389" s="79" t="e">
        <f>IF(DI_전체데이터!$B389="Energy &amp; Materials",DI_전체데이터!$AN389,NA())</f>
        <v>#N/A</v>
      </c>
      <c r="J389" s="79" t="e">
        <f>IF(DI_전체데이터!$B389="Energy &amp; Materials",DI_전체데이터!$Z389,NA())</f>
        <v>#N/A</v>
      </c>
      <c r="K389" s="79">
        <f>IF(DI_전체데이터!$B389="Healthcare &amp; Bio",DI_전체데이터!$AN389,NA())</f>
        <v>-5.6385123704085025</v>
      </c>
      <c r="L389" s="79">
        <f>IF(DI_전체데이터!$B389="Healthcare &amp; Bio",DI_전체데이터!$Z389,NA())</f>
        <v>0</v>
      </c>
    </row>
    <row r="390" spans="1:12" x14ac:dyDescent="0.3">
      <c r="A390" s="79" t="e">
        <f>IF(DI_전체데이터!$B390="Technology",DI_전체데이터!$AN390,NA())</f>
        <v>#N/A</v>
      </c>
      <c r="B390" s="79" t="e">
        <f>IF(DI_전체데이터!$B390="Technology",DI_전체데이터!$Z390,NA())</f>
        <v>#N/A</v>
      </c>
      <c r="C390" s="79" t="e">
        <f>IF(DI_전체데이터!$B390="Consumer &amp; Retail",DI_전체데이터!$AN390,NA())</f>
        <v>#N/A</v>
      </c>
      <c r="D390" s="79" t="e">
        <f>IF(DI_전체데이터!$B390="Consumer &amp; Retail",DI_전체데이터!$Z390,NA())</f>
        <v>#N/A</v>
      </c>
      <c r="E390" s="79" t="e">
        <f>IF(DI_전체데이터!$B390="Finance",DI_전체데이터!$AN390,NA())</f>
        <v>#N/A</v>
      </c>
      <c r="F390" s="79" t="e">
        <f>IF(DI_전체데이터!$B390="Finance",DI_전체데이터!$Z390,NA())</f>
        <v>#N/A</v>
      </c>
      <c r="G390" s="79" t="e">
        <f>IF(DI_전체데이터!$B390="Industrials",DI_전체데이터!$AN390,NA())</f>
        <v>#N/A</v>
      </c>
      <c r="H390" s="79" t="e">
        <f>IF(DI_전체데이터!$B390="Industrials",DI_전체데이터!$Z390,NA())</f>
        <v>#N/A</v>
      </c>
      <c r="I390" s="79" t="e">
        <f>IF(DI_전체데이터!$B390="Energy &amp; Materials",DI_전체데이터!$AN390,NA())</f>
        <v>#N/A</v>
      </c>
      <c r="J390" s="79" t="e">
        <f>IF(DI_전체데이터!$B390="Energy &amp; Materials",DI_전체데이터!$Z390,NA())</f>
        <v>#N/A</v>
      </c>
      <c r="K390" s="79">
        <f>IF(DI_전체데이터!$B390="Healthcare &amp; Bio",DI_전체데이터!$AN390,NA())</f>
        <v>-1.7470265395424729</v>
      </c>
      <c r="L390" s="79">
        <f>IF(DI_전체데이터!$B390="Healthcare &amp; Bio",DI_전체데이터!$Z390,NA())</f>
        <v>2.666666666666667</v>
      </c>
    </row>
    <row r="391" spans="1:12" x14ac:dyDescent="0.3">
      <c r="A391" s="79" t="e">
        <f>IF(DI_전체데이터!$B391="Technology",DI_전체데이터!$AN391,NA())</f>
        <v>#N/A</v>
      </c>
      <c r="B391" s="79" t="e">
        <f>IF(DI_전체데이터!$B391="Technology",DI_전체데이터!$Z391,NA())</f>
        <v>#N/A</v>
      </c>
      <c r="C391" s="79" t="e">
        <f>IF(DI_전체데이터!$B391="Consumer &amp; Retail",DI_전체데이터!$AN391,NA())</f>
        <v>#N/A</v>
      </c>
      <c r="D391" s="79" t="e">
        <f>IF(DI_전체데이터!$B391="Consumer &amp; Retail",DI_전체데이터!$Z391,NA())</f>
        <v>#N/A</v>
      </c>
      <c r="E391" s="79" t="e">
        <f>IF(DI_전체데이터!$B391="Finance",DI_전체데이터!$AN391,NA())</f>
        <v>#N/A</v>
      </c>
      <c r="F391" s="79" t="e">
        <f>IF(DI_전체데이터!$B391="Finance",DI_전체데이터!$Z391,NA())</f>
        <v>#N/A</v>
      </c>
      <c r="G391" s="79" t="e">
        <f>IF(DI_전체데이터!$B391="Industrials",DI_전체데이터!$AN391,NA())</f>
        <v>#N/A</v>
      </c>
      <c r="H391" s="79" t="e">
        <f>IF(DI_전체데이터!$B391="Industrials",DI_전체데이터!$Z391,NA())</f>
        <v>#N/A</v>
      </c>
      <c r="I391" s="79" t="e">
        <f>IF(DI_전체데이터!$B391="Energy &amp; Materials",DI_전체데이터!$AN391,NA())</f>
        <v>#N/A</v>
      </c>
      <c r="J391" s="79" t="e">
        <f>IF(DI_전체데이터!$B391="Energy &amp; Materials",DI_전체데이터!$Z391,NA())</f>
        <v>#N/A</v>
      </c>
      <c r="K391" s="79">
        <f>IF(DI_전체데이터!$B391="Healthcare &amp; Bio",DI_전체데이터!$AN391,NA())</f>
        <v>-5.7516545262916248</v>
      </c>
      <c r="L391" s="79">
        <f>IF(DI_전체데이터!$B391="Healthcare &amp; Bio",DI_전체데이터!$Z391,NA())</f>
        <v>0</v>
      </c>
    </row>
    <row r="392" spans="1:12" x14ac:dyDescent="0.3">
      <c r="A392" s="79" t="e">
        <f>IF(DI_전체데이터!$B392="Technology",DI_전체데이터!$AN392,NA())</f>
        <v>#N/A</v>
      </c>
      <c r="B392" s="79" t="e">
        <f>IF(DI_전체데이터!$B392="Technology",DI_전체데이터!$Z392,NA())</f>
        <v>#N/A</v>
      </c>
      <c r="C392" s="79" t="e">
        <f>IF(DI_전체데이터!$B392="Consumer &amp; Retail",DI_전체데이터!$AN392,NA())</f>
        <v>#N/A</v>
      </c>
      <c r="D392" s="79" t="e">
        <f>IF(DI_전체데이터!$B392="Consumer &amp; Retail",DI_전체데이터!$Z392,NA())</f>
        <v>#N/A</v>
      </c>
      <c r="E392" s="79" t="e">
        <f>IF(DI_전체데이터!$B392="Finance",DI_전체데이터!$AN392,NA())</f>
        <v>#N/A</v>
      </c>
      <c r="F392" s="79" t="e">
        <f>IF(DI_전체데이터!$B392="Finance",DI_전체데이터!$Z392,NA())</f>
        <v>#N/A</v>
      </c>
      <c r="G392" s="79" t="e">
        <f>IF(DI_전체데이터!$B392="Industrials",DI_전체데이터!$AN392,NA())</f>
        <v>#N/A</v>
      </c>
      <c r="H392" s="79" t="e">
        <f>IF(DI_전체데이터!$B392="Industrials",DI_전체데이터!$Z392,NA())</f>
        <v>#N/A</v>
      </c>
      <c r="I392" s="79" t="e">
        <f>IF(DI_전체데이터!$B392="Energy &amp; Materials",DI_전체데이터!$AN392,NA())</f>
        <v>#N/A</v>
      </c>
      <c r="J392" s="79" t="e">
        <f>IF(DI_전체데이터!$B392="Energy &amp; Materials",DI_전체데이터!$Z392,NA())</f>
        <v>#N/A</v>
      </c>
      <c r="K392" s="79">
        <f>IF(DI_전체데이터!$B392="Healthcare &amp; Bio",DI_전체데이터!$AN392,NA())</f>
        <v>-2.1033865598547226</v>
      </c>
      <c r="L392" s="79">
        <f>IF(DI_전체데이터!$B392="Healthcare &amp; Bio",DI_전체데이터!$Z392,NA())</f>
        <v>2.5</v>
      </c>
    </row>
    <row r="393" spans="1:12" x14ac:dyDescent="0.3">
      <c r="A393" s="79" t="e">
        <f>IF(DI_전체데이터!$B393="Technology",DI_전체데이터!$AN393,NA())</f>
        <v>#N/A</v>
      </c>
      <c r="B393" s="79" t="e">
        <f>IF(DI_전체데이터!$B393="Technology",DI_전체데이터!$Z393,NA())</f>
        <v>#N/A</v>
      </c>
      <c r="C393" s="79" t="e">
        <f>IF(DI_전체데이터!$B393="Consumer &amp; Retail",DI_전체데이터!$AN393,NA())</f>
        <v>#N/A</v>
      </c>
      <c r="D393" s="79" t="e">
        <f>IF(DI_전체데이터!$B393="Consumer &amp; Retail",DI_전체데이터!$Z393,NA())</f>
        <v>#N/A</v>
      </c>
      <c r="E393" s="79" t="e">
        <f>IF(DI_전체데이터!$B393="Finance",DI_전체데이터!$AN393,NA())</f>
        <v>#N/A</v>
      </c>
      <c r="F393" s="79" t="e">
        <f>IF(DI_전체데이터!$B393="Finance",DI_전체데이터!$Z393,NA())</f>
        <v>#N/A</v>
      </c>
      <c r="G393" s="79" t="e">
        <f>IF(DI_전체데이터!$B393="Industrials",DI_전체데이터!$AN393,NA())</f>
        <v>#N/A</v>
      </c>
      <c r="H393" s="79" t="e">
        <f>IF(DI_전체데이터!$B393="Industrials",DI_전체데이터!$Z393,NA())</f>
        <v>#N/A</v>
      </c>
      <c r="I393" s="79" t="e">
        <f>IF(DI_전체데이터!$B393="Energy &amp; Materials",DI_전체데이터!$AN393,NA())</f>
        <v>#N/A</v>
      </c>
      <c r="J393" s="79" t="e">
        <f>IF(DI_전체데이터!$B393="Energy &amp; Materials",DI_전체데이터!$Z393,NA())</f>
        <v>#N/A</v>
      </c>
      <c r="K393" s="79">
        <f>IF(DI_전체데이터!$B393="Healthcare &amp; Bio",DI_전체데이터!$AN393,NA())</f>
        <v>-0.64407937327996156</v>
      </c>
      <c r="L393" s="79">
        <f>IF(DI_전체데이터!$B393="Healthcare &amp; Bio",DI_전체데이터!$Z393,NA())</f>
        <v>3.5</v>
      </c>
    </row>
    <row r="394" spans="1:12" x14ac:dyDescent="0.3">
      <c r="A394" s="79" t="e">
        <f>IF(DI_전체데이터!$B394="Technology",DI_전체데이터!$AN394,NA())</f>
        <v>#N/A</v>
      </c>
      <c r="B394" s="79" t="e">
        <f>IF(DI_전체데이터!$B394="Technology",DI_전체데이터!$Z394,NA())</f>
        <v>#N/A</v>
      </c>
      <c r="C394" s="79" t="e">
        <f>IF(DI_전체데이터!$B394="Consumer &amp; Retail",DI_전체데이터!$AN394,NA())</f>
        <v>#N/A</v>
      </c>
      <c r="D394" s="79" t="e">
        <f>IF(DI_전체데이터!$B394="Consumer &amp; Retail",DI_전체데이터!$Z394,NA())</f>
        <v>#N/A</v>
      </c>
      <c r="E394" s="79" t="e">
        <f>IF(DI_전체데이터!$B394="Finance",DI_전체데이터!$AN394,NA())</f>
        <v>#N/A</v>
      </c>
      <c r="F394" s="79" t="e">
        <f>IF(DI_전체데이터!$B394="Finance",DI_전체데이터!$Z394,NA())</f>
        <v>#N/A</v>
      </c>
      <c r="G394" s="79" t="e">
        <f>IF(DI_전체데이터!$B394="Industrials",DI_전체데이터!$AN394,NA())</f>
        <v>#N/A</v>
      </c>
      <c r="H394" s="79" t="e">
        <f>IF(DI_전체데이터!$B394="Industrials",DI_전체데이터!$Z394,NA())</f>
        <v>#N/A</v>
      </c>
      <c r="I394" s="79" t="e">
        <f>IF(DI_전체데이터!$B394="Energy &amp; Materials",DI_전체데이터!$AN394,NA())</f>
        <v>#N/A</v>
      </c>
      <c r="J394" s="79" t="e">
        <f>IF(DI_전체데이터!$B394="Energy &amp; Materials",DI_전체데이터!$Z394,NA())</f>
        <v>#N/A</v>
      </c>
      <c r="K394" s="79">
        <f>IF(DI_전체데이터!$B394="Healthcare &amp; Bio",DI_전체데이터!$AN394,NA())</f>
        <v>8.5574220007418877E-2</v>
      </c>
      <c r="L394" s="79">
        <f>IF(DI_전체데이터!$B394="Healthcare &amp; Bio",DI_전체데이터!$Z394,NA())</f>
        <v>4</v>
      </c>
    </row>
    <row r="395" spans="1:12" x14ac:dyDescent="0.3">
      <c r="A395" s="79" t="e">
        <f>IF(DI_전체데이터!$B395="Technology",DI_전체데이터!$AN395,NA())</f>
        <v>#N/A</v>
      </c>
      <c r="B395" s="79" t="e">
        <f>IF(DI_전체데이터!$B395="Technology",DI_전체데이터!$Z395,NA())</f>
        <v>#N/A</v>
      </c>
      <c r="C395" s="79" t="e">
        <f>IF(DI_전체데이터!$B395="Consumer &amp; Retail",DI_전체데이터!$AN395,NA())</f>
        <v>#N/A</v>
      </c>
      <c r="D395" s="79" t="e">
        <f>IF(DI_전체데이터!$B395="Consumer &amp; Retail",DI_전체데이터!$Z395,NA())</f>
        <v>#N/A</v>
      </c>
      <c r="E395" s="79" t="e">
        <f>IF(DI_전체데이터!$B395="Finance",DI_전체데이터!$AN395,NA())</f>
        <v>#N/A</v>
      </c>
      <c r="F395" s="79" t="e">
        <f>IF(DI_전체데이터!$B395="Finance",DI_전체데이터!$Z395,NA())</f>
        <v>#N/A</v>
      </c>
      <c r="G395" s="79" t="e">
        <f>IF(DI_전체데이터!$B395="Industrials",DI_전체데이터!$AN395,NA())</f>
        <v>#N/A</v>
      </c>
      <c r="H395" s="79" t="e">
        <f>IF(DI_전체데이터!$B395="Industrials",DI_전체데이터!$Z395,NA())</f>
        <v>#N/A</v>
      </c>
      <c r="I395" s="79" t="e">
        <f>IF(DI_전체데이터!$B395="Energy &amp; Materials",DI_전체데이터!$AN395,NA())</f>
        <v>#N/A</v>
      </c>
      <c r="J395" s="79" t="e">
        <f>IF(DI_전체데이터!$B395="Energy &amp; Materials",DI_전체데이터!$Z395,NA())</f>
        <v>#N/A</v>
      </c>
      <c r="K395" s="79">
        <f>IF(DI_전체데이터!$B395="Healthcare &amp; Bio",DI_전체데이터!$AN395,NA())</f>
        <v>-5.492004412642296</v>
      </c>
      <c r="L395" s="79">
        <f>IF(DI_전체데이터!$B395="Healthcare &amp; Bio",DI_전체데이터!$Z395,NA())</f>
        <v>0</v>
      </c>
    </row>
    <row r="396" spans="1:12" x14ac:dyDescent="0.3">
      <c r="A396" s="79" t="e">
        <f>IF(DI_전체데이터!$B396="Technology",DI_전체데이터!$AN396,NA())</f>
        <v>#N/A</v>
      </c>
      <c r="B396" s="79" t="e">
        <f>IF(DI_전체데이터!$B396="Technology",DI_전체데이터!$Z396,NA())</f>
        <v>#N/A</v>
      </c>
      <c r="C396" s="79" t="e">
        <f>IF(DI_전체데이터!$B396="Consumer &amp; Retail",DI_전체데이터!$AN396,NA())</f>
        <v>#N/A</v>
      </c>
      <c r="D396" s="79" t="e">
        <f>IF(DI_전체데이터!$B396="Consumer &amp; Retail",DI_전체데이터!$Z396,NA())</f>
        <v>#N/A</v>
      </c>
      <c r="E396" s="79" t="e">
        <f>IF(DI_전체데이터!$B396="Finance",DI_전체데이터!$AN396,NA())</f>
        <v>#N/A</v>
      </c>
      <c r="F396" s="79" t="e">
        <f>IF(DI_전체데이터!$B396="Finance",DI_전체데이터!$Z396,NA())</f>
        <v>#N/A</v>
      </c>
      <c r="G396" s="79" t="e">
        <f>IF(DI_전체데이터!$B396="Industrials",DI_전체데이터!$AN396,NA())</f>
        <v>#N/A</v>
      </c>
      <c r="H396" s="79" t="e">
        <f>IF(DI_전체데이터!$B396="Industrials",DI_전체데이터!$Z396,NA())</f>
        <v>#N/A</v>
      </c>
      <c r="I396" s="79" t="e">
        <f>IF(DI_전체데이터!$B396="Energy &amp; Materials",DI_전체데이터!$AN396,NA())</f>
        <v>#N/A</v>
      </c>
      <c r="J396" s="79" t="e">
        <f>IF(DI_전체데이터!$B396="Energy &amp; Materials",DI_전체데이터!$Z396,NA())</f>
        <v>#N/A</v>
      </c>
      <c r="K396" s="79">
        <f>IF(DI_전체데이터!$B396="Healthcare &amp; Bio",DI_전체데이터!$AN396,NA())</f>
        <v>-5.492004412642296</v>
      </c>
      <c r="L396" s="79">
        <f>IF(DI_전체데이터!$B396="Healthcare &amp; Bio",DI_전체데이터!$Z396,NA())</f>
        <v>0</v>
      </c>
    </row>
    <row r="397" spans="1:12" x14ac:dyDescent="0.3">
      <c r="A397" s="79" t="e">
        <f>IF(DI_전체데이터!$B397="Technology",DI_전체데이터!$AN397,NA())</f>
        <v>#N/A</v>
      </c>
      <c r="B397" s="79" t="e">
        <f>IF(DI_전체데이터!$B397="Technology",DI_전체데이터!$Z397,NA())</f>
        <v>#N/A</v>
      </c>
      <c r="C397" s="79" t="e">
        <f>IF(DI_전체데이터!$B397="Consumer &amp; Retail",DI_전체데이터!$AN397,NA())</f>
        <v>#N/A</v>
      </c>
      <c r="D397" s="79" t="e">
        <f>IF(DI_전체데이터!$B397="Consumer &amp; Retail",DI_전체데이터!$Z397,NA())</f>
        <v>#N/A</v>
      </c>
      <c r="E397" s="79" t="e">
        <f>IF(DI_전체데이터!$B397="Finance",DI_전체데이터!$AN397,NA())</f>
        <v>#N/A</v>
      </c>
      <c r="F397" s="79" t="e">
        <f>IF(DI_전체데이터!$B397="Finance",DI_전체데이터!$Z397,NA())</f>
        <v>#N/A</v>
      </c>
      <c r="G397" s="79" t="e">
        <f>IF(DI_전체데이터!$B397="Industrials",DI_전체데이터!$AN397,NA())</f>
        <v>#N/A</v>
      </c>
      <c r="H397" s="79" t="e">
        <f>IF(DI_전체데이터!$B397="Industrials",DI_전체데이터!$Z397,NA())</f>
        <v>#N/A</v>
      </c>
      <c r="I397" s="79" t="e">
        <f>IF(DI_전체데이터!$B397="Energy &amp; Materials",DI_전체데이터!$AN397,NA())</f>
        <v>#N/A</v>
      </c>
      <c r="J397" s="79" t="e">
        <f>IF(DI_전체데이터!$B397="Energy &amp; Materials",DI_전체데이터!$Z397,NA())</f>
        <v>#N/A</v>
      </c>
      <c r="K397" s="79">
        <f>IF(DI_전체데이터!$B397="Healthcare &amp; Bio",DI_전체데이터!$AN397,NA())</f>
        <v>0.83166006251500046</v>
      </c>
      <c r="L397" s="79">
        <f>IF(DI_전체데이터!$B397="Healthcare &amp; Bio",DI_전체데이터!$Z397,NA())</f>
        <v>4.333333333333333</v>
      </c>
    </row>
    <row r="398" spans="1:12" x14ac:dyDescent="0.3">
      <c r="A398" s="79" t="e">
        <f>IF(DI_전체데이터!$B398="Technology",DI_전체데이터!$AN398,NA())</f>
        <v>#N/A</v>
      </c>
      <c r="B398" s="79" t="e">
        <f>IF(DI_전체데이터!$B398="Technology",DI_전체데이터!$Z398,NA())</f>
        <v>#N/A</v>
      </c>
      <c r="C398" s="79" t="e">
        <f>IF(DI_전체데이터!$B398="Consumer &amp; Retail",DI_전체데이터!$AN398,NA())</f>
        <v>#N/A</v>
      </c>
      <c r="D398" s="79" t="e">
        <f>IF(DI_전체데이터!$B398="Consumer &amp; Retail",DI_전체데이터!$Z398,NA())</f>
        <v>#N/A</v>
      </c>
      <c r="E398" s="79" t="e">
        <f>IF(DI_전체데이터!$B398="Finance",DI_전체데이터!$AN398,NA())</f>
        <v>#N/A</v>
      </c>
      <c r="F398" s="79" t="e">
        <f>IF(DI_전체데이터!$B398="Finance",DI_전체데이터!$Z398,NA())</f>
        <v>#N/A</v>
      </c>
      <c r="G398" s="79" t="e">
        <f>IF(DI_전체데이터!$B398="Industrials",DI_전체데이터!$AN398,NA())</f>
        <v>#N/A</v>
      </c>
      <c r="H398" s="79" t="e">
        <f>IF(DI_전체데이터!$B398="Industrials",DI_전체데이터!$Z398,NA())</f>
        <v>#N/A</v>
      </c>
      <c r="I398" s="79" t="e">
        <f>IF(DI_전체데이터!$B398="Energy &amp; Materials",DI_전체데이터!$AN398,NA())</f>
        <v>#N/A</v>
      </c>
      <c r="J398" s="79" t="e">
        <f>IF(DI_전체데이터!$B398="Energy &amp; Materials",DI_전체데이터!$Z398,NA())</f>
        <v>#N/A</v>
      </c>
      <c r="K398" s="79">
        <f>IF(DI_전체데이터!$B398="Healthcare &amp; Bio",DI_전체데이터!$AN398,NA())</f>
        <v>-1.1140828529180138</v>
      </c>
      <c r="L398" s="79">
        <f>IF(DI_전체데이터!$B398="Healthcare &amp; Bio",DI_전체데이터!$Z398,NA())</f>
        <v>3</v>
      </c>
    </row>
    <row r="399" spans="1:12" x14ac:dyDescent="0.3">
      <c r="A399" s="79" t="e">
        <f>IF(DI_전체데이터!$B399="Technology",DI_전체데이터!$AN399,NA())</f>
        <v>#N/A</v>
      </c>
      <c r="B399" s="79" t="e">
        <f>IF(DI_전체데이터!$B399="Technology",DI_전체데이터!$Z399,NA())</f>
        <v>#N/A</v>
      </c>
      <c r="C399" s="79" t="e">
        <f>IF(DI_전체데이터!$B399="Consumer &amp; Retail",DI_전체데이터!$AN399,NA())</f>
        <v>#N/A</v>
      </c>
      <c r="D399" s="79" t="e">
        <f>IF(DI_전체데이터!$B399="Consumer &amp; Retail",DI_전체데이터!$Z399,NA())</f>
        <v>#N/A</v>
      </c>
      <c r="E399" s="79" t="e">
        <f>IF(DI_전체데이터!$B399="Finance",DI_전체데이터!$AN399,NA())</f>
        <v>#N/A</v>
      </c>
      <c r="F399" s="79" t="e">
        <f>IF(DI_전체데이터!$B399="Finance",DI_전체데이터!$Z399,NA())</f>
        <v>#N/A</v>
      </c>
      <c r="G399" s="79" t="e">
        <f>IF(DI_전체데이터!$B399="Industrials",DI_전체데이터!$AN399,NA())</f>
        <v>#N/A</v>
      </c>
      <c r="H399" s="79" t="e">
        <f>IF(DI_전체데이터!$B399="Industrials",DI_전체데이터!$Z399,NA())</f>
        <v>#N/A</v>
      </c>
      <c r="I399" s="79" t="e">
        <f>IF(DI_전체데이터!$B399="Energy &amp; Materials",DI_전체데이터!$AN399,NA())</f>
        <v>#N/A</v>
      </c>
      <c r="J399" s="79" t="e">
        <f>IF(DI_전체데이터!$B399="Energy &amp; Materials",DI_전체데이터!$Z399,NA())</f>
        <v>#N/A</v>
      </c>
      <c r="K399" s="79">
        <f>IF(DI_전체데이터!$B399="Healthcare &amp; Bio",DI_전체데이터!$AN399,NA())</f>
        <v>0.66314770232653764</v>
      </c>
      <c r="L399" s="79">
        <f>IF(DI_전체데이터!$B399="Healthcare &amp; Bio",DI_전체데이터!$Z399,NA())</f>
        <v>3.7058823529411771</v>
      </c>
    </row>
    <row r="400" spans="1:12" x14ac:dyDescent="0.3">
      <c r="A400" s="79" t="e">
        <f>IF(DI_전체데이터!$B400="Technology",DI_전체데이터!$AN400,NA())</f>
        <v>#N/A</v>
      </c>
      <c r="B400" s="79" t="e">
        <f>IF(DI_전체데이터!$B400="Technology",DI_전체데이터!$Z400,NA())</f>
        <v>#N/A</v>
      </c>
      <c r="C400" s="79" t="e">
        <f>IF(DI_전체데이터!$B400="Consumer &amp; Retail",DI_전체데이터!$AN400,NA())</f>
        <v>#N/A</v>
      </c>
      <c r="D400" s="79" t="e">
        <f>IF(DI_전체데이터!$B400="Consumer &amp; Retail",DI_전체데이터!$Z400,NA())</f>
        <v>#N/A</v>
      </c>
      <c r="E400" s="79" t="e">
        <f>IF(DI_전체데이터!$B400="Finance",DI_전체데이터!$AN400,NA())</f>
        <v>#N/A</v>
      </c>
      <c r="F400" s="79" t="e">
        <f>IF(DI_전체데이터!$B400="Finance",DI_전체데이터!$Z400,NA())</f>
        <v>#N/A</v>
      </c>
      <c r="G400" s="79" t="e">
        <f>IF(DI_전체데이터!$B400="Industrials",DI_전체데이터!$AN400,NA())</f>
        <v>#N/A</v>
      </c>
      <c r="H400" s="79" t="e">
        <f>IF(DI_전체데이터!$B400="Industrials",DI_전체데이터!$Z400,NA())</f>
        <v>#N/A</v>
      </c>
      <c r="I400" s="79" t="e">
        <f>IF(DI_전체데이터!$B400="Energy &amp; Materials",DI_전체데이터!$AN400,NA())</f>
        <v>#N/A</v>
      </c>
      <c r="J400" s="79" t="e">
        <f>IF(DI_전체데이터!$B400="Energy &amp; Materials",DI_전체데이터!$Z400,NA())</f>
        <v>#N/A</v>
      </c>
      <c r="K400" s="79">
        <f>IF(DI_전체데이터!$B400="Healthcare &amp; Bio",DI_전체데이터!$AN400,NA())</f>
        <v>-0.71065787612531062</v>
      </c>
      <c r="L400" s="79">
        <f>IF(DI_전체데이터!$B400="Healthcare &amp; Bio",DI_전체데이터!$Z400,NA())</f>
        <v>3.4285714285714279</v>
      </c>
    </row>
    <row r="401" spans="1:12" x14ac:dyDescent="0.3">
      <c r="A401" s="79" t="e">
        <f>IF(DI_전체데이터!$B401="Technology",DI_전체데이터!$AN401,NA())</f>
        <v>#N/A</v>
      </c>
      <c r="B401" s="79" t="e">
        <f>IF(DI_전체데이터!$B401="Technology",DI_전체데이터!$Z401,NA())</f>
        <v>#N/A</v>
      </c>
      <c r="C401" s="79" t="e">
        <f>IF(DI_전체데이터!$B401="Consumer &amp; Retail",DI_전체데이터!$AN401,NA())</f>
        <v>#N/A</v>
      </c>
      <c r="D401" s="79" t="e">
        <f>IF(DI_전체데이터!$B401="Consumer &amp; Retail",DI_전체데이터!$Z401,NA())</f>
        <v>#N/A</v>
      </c>
      <c r="E401" s="79" t="e">
        <f>IF(DI_전체데이터!$B401="Finance",DI_전체데이터!$AN401,NA())</f>
        <v>#N/A</v>
      </c>
      <c r="F401" s="79" t="e">
        <f>IF(DI_전체데이터!$B401="Finance",DI_전체데이터!$Z401,NA())</f>
        <v>#N/A</v>
      </c>
      <c r="G401" s="79" t="e">
        <f>IF(DI_전체데이터!$B401="Industrials",DI_전체데이터!$AN401,NA())</f>
        <v>#N/A</v>
      </c>
      <c r="H401" s="79" t="e">
        <f>IF(DI_전체데이터!$B401="Industrials",DI_전체데이터!$Z401,NA())</f>
        <v>#N/A</v>
      </c>
      <c r="I401" s="79" t="e">
        <f>IF(DI_전체데이터!$B401="Energy &amp; Materials",DI_전체데이터!$AN401,NA())</f>
        <v>#N/A</v>
      </c>
      <c r="J401" s="79" t="e">
        <f>IF(DI_전체데이터!$B401="Energy &amp; Materials",DI_전체데이터!$Z401,NA())</f>
        <v>#N/A</v>
      </c>
      <c r="K401" s="79">
        <f>IF(DI_전체데이터!$B401="Healthcare &amp; Bio",DI_전체데이터!$AN401,NA())</f>
        <v>0.13860375419037707</v>
      </c>
      <c r="L401" s="79">
        <f>IF(DI_전체데이터!$B401="Healthcare &amp; Bio",DI_전체데이터!$Z401,NA())</f>
        <v>3.6</v>
      </c>
    </row>
    <row r="402" spans="1:12" x14ac:dyDescent="0.3">
      <c r="A402" s="79" t="e">
        <f>IF(DI_전체데이터!$B402="Technology",DI_전체데이터!$AN402,NA())</f>
        <v>#N/A</v>
      </c>
      <c r="B402" s="79" t="e">
        <f>IF(DI_전체데이터!$B402="Technology",DI_전체데이터!$Z402,NA())</f>
        <v>#N/A</v>
      </c>
      <c r="C402" s="79" t="e">
        <f>IF(DI_전체데이터!$B402="Consumer &amp; Retail",DI_전체데이터!$AN402,NA())</f>
        <v>#N/A</v>
      </c>
      <c r="D402" s="79" t="e">
        <f>IF(DI_전체데이터!$B402="Consumer &amp; Retail",DI_전체데이터!$Z402,NA())</f>
        <v>#N/A</v>
      </c>
      <c r="E402" s="79" t="e">
        <f>IF(DI_전체데이터!$B402="Finance",DI_전체데이터!$AN402,NA())</f>
        <v>#N/A</v>
      </c>
      <c r="F402" s="79" t="e">
        <f>IF(DI_전체데이터!$B402="Finance",DI_전체데이터!$Z402,NA())</f>
        <v>#N/A</v>
      </c>
      <c r="G402" s="79" t="e">
        <f>IF(DI_전체데이터!$B402="Industrials",DI_전체데이터!$AN402,NA())</f>
        <v>#N/A</v>
      </c>
      <c r="H402" s="79" t="e">
        <f>IF(DI_전체데이터!$B402="Industrials",DI_전체데이터!$Z402,NA())</f>
        <v>#N/A</v>
      </c>
      <c r="I402" s="79" t="e">
        <f>IF(DI_전체데이터!$B402="Energy &amp; Materials",DI_전체데이터!$AN402,NA())</f>
        <v>#N/A</v>
      </c>
      <c r="J402" s="79" t="e">
        <f>IF(DI_전체데이터!$B402="Energy &amp; Materials",DI_전체데이터!$Z402,NA())</f>
        <v>#N/A</v>
      </c>
      <c r="K402" s="79">
        <f>IF(DI_전체데이터!$B402="Healthcare &amp; Bio",DI_전체데이터!$AN402,NA())</f>
        <v>-1.7329172459497437</v>
      </c>
      <c r="L402" s="79">
        <f>IF(DI_전체데이터!$B402="Healthcare &amp; Bio",DI_전체데이터!$Z402,NA())</f>
        <v>3.2222222222222219</v>
      </c>
    </row>
    <row r="403" spans="1:12" x14ac:dyDescent="0.3">
      <c r="A403" s="79" t="e">
        <f>IF(DI_전체데이터!$B403="Technology",DI_전체데이터!$AN403,NA())</f>
        <v>#N/A</v>
      </c>
      <c r="B403" s="79" t="e">
        <f>IF(DI_전체데이터!$B403="Technology",DI_전체데이터!$Z403,NA())</f>
        <v>#N/A</v>
      </c>
      <c r="C403" s="79" t="e">
        <f>IF(DI_전체데이터!$B403="Consumer &amp; Retail",DI_전체데이터!$AN403,NA())</f>
        <v>#N/A</v>
      </c>
      <c r="D403" s="79" t="e">
        <f>IF(DI_전체데이터!$B403="Consumer &amp; Retail",DI_전체데이터!$Z403,NA())</f>
        <v>#N/A</v>
      </c>
      <c r="E403" s="79" t="e">
        <f>IF(DI_전체데이터!$B403="Finance",DI_전체데이터!$AN403,NA())</f>
        <v>#N/A</v>
      </c>
      <c r="F403" s="79" t="e">
        <f>IF(DI_전체데이터!$B403="Finance",DI_전체데이터!$Z403,NA())</f>
        <v>#N/A</v>
      </c>
      <c r="G403" s="79" t="e">
        <f>IF(DI_전체데이터!$B403="Industrials",DI_전체데이터!$AN403,NA())</f>
        <v>#N/A</v>
      </c>
      <c r="H403" s="79" t="e">
        <f>IF(DI_전체데이터!$B403="Industrials",DI_전체데이터!$Z403,NA())</f>
        <v>#N/A</v>
      </c>
      <c r="I403" s="79" t="e">
        <f>IF(DI_전체데이터!$B403="Energy &amp; Materials",DI_전체데이터!$AN403,NA())</f>
        <v>#N/A</v>
      </c>
      <c r="J403" s="79" t="e">
        <f>IF(DI_전체데이터!$B403="Energy &amp; Materials",DI_전체데이터!$Z403,NA())</f>
        <v>#N/A</v>
      </c>
      <c r="K403" s="79">
        <f>IF(DI_전체데이터!$B403="Healthcare &amp; Bio",DI_전체데이터!$AN403,NA())</f>
        <v>-0.30480681348217908</v>
      </c>
      <c r="L403" s="79">
        <f>IF(DI_전체데이터!$B403="Healthcare &amp; Bio",DI_전체데이터!$Z403,NA())</f>
        <v>3.5333333333333332</v>
      </c>
    </row>
    <row r="404" spans="1:12" x14ac:dyDescent="0.3">
      <c r="A404" s="79" t="e">
        <f>IF(DI_전체데이터!$B404="Technology",DI_전체데이터!$AN404,NA())</f>
        <v>#N/A</v>
      </c>
      <c r="B404" s="79" t="e">
        <f>IF(DI_전체데이터!$B404="Technology",DI_전체데이터!$Z404,NA())</f>
        <v>#N/A</v>
      </c>
      <c r="C404" s="79" t="e">
        <f>IF(DI_전체데이터!$B404="Consumer &amp; Retail",DI_전체데이터!$AN404,NA())</f>
        <v>#N/A</v>
      </c>
      <c r="D404" s="79" t="e">
        <f>IF(DI_전체데이터!$B404="Consumer &amp; Retail",DI_전체데이터!$Z404,NA())</f>
        <v>#N/A</v>
      </c>
      <c r="E404" s="79" t="e">
        <f>IF(DI_전체데이터!$B404="Finance",DI_전체데이터!$AN404,NA())</f>
        <v>#N/A</v>
      </c>
      <c r="F404" s="79" t="e">
        <f>IF(DI_전체데이터!$B404="Finance",DI_전체데이터!$Z404,NA())</f>
        <v>#N/A</v>
      </c>
      <c r="G404" s="79" t="e">
        <f>IF(DI_전체데이터!$B404="Industrials",DI_전체데이터!$AN404,NA())</f>
        <v>#N/A</v>
      </c>
      <c r="H404" s="79" t="e">
        <f>IF(DI_전체데이터!$B404="Industrials",DI_전체데이터!$Z404,NA())</f>
        <v>#N/A</v>
      </c>
      <c r="I404" s="79" t="e">
        <f>IF(DI_전체데이터!$B404="Energy &amp; Materials",DI_전체데이터!$AN404,NA())</f>
        <v>#N/A</v>
      </c>
      <c r="J404" s="79" t="e">
        <f>IF(DI_전체데이터!$B404="Energy &amp; Materials",DI_전체데이터!$Z404,NA())</f>
        <v>#N/A</v>
      </c>
      <c r="K404" s="79">
        <f>IF(DI_전체데이터!$B404="Healthcare &amp; Bio",DI_전체데이터!$AN404,NA())</f>
        <v>-0.69512402741514212</v>
      </c>
      <c r="L404" s="79">
        <f>IF(DI_전체데이터!$B404="Healthcare &amp; Bio",DI_전체데이터!$Z404,NA())</f>
        <v>3.454545454545455</v>
      </c>
    </row>
    <row r="405" spans="1:12" x14ac:dyDescent="0.3">
      <c r="A405" s="79" t="e">
        <f>IF(DI_전체데이터!$B405="Technology",DI_전체데이터!$AN405,NA())</f>
        <v>#N/A</v>
      </c>
      <c r="B405" s="79" t="e">
        <f>IF(DI_전체데이터!$B405="Technology",DI_전체데이터!$Z405,NA())</f>
        <v>#N/A</v>
      </c>
      <c r="C405" s="79" t="e">
        <f>IF(DI_전체데이터!$B405="Consumer &amp; Retail",DI_전체데이터!$AN405,NA())</f>
        <v>#N/A</v>
      </c>
      <c r="D405" s="79" t="e">
        <f>IF(DI_전체데이터!$B405="Consumer &amp; Retail",DI_전체데이터!$Z405,NA())</f>
        <v>#N/A</v>
      </c>
      <c r="E405" s="79" t="e">
        <f>IF(DI_전체데이터!$B405="Finance",DI_전체데이터!$AN405,NA())</f>
        <v>#N/A</v>
      </c>
      <c r="F405" s="79" t="e">
        <f>IF(DI_전체데이터!$B405="Finance",DI_전체데이터!$Z405,NA())</f>
        <v>#N/A</v>
      </c>
      <c r="G405" s="79" t="e">
        <f>IF(DI_전체데이터!$B405="Industrials",DI_전체데이터!$AN405,NA())</f>
        <v>#N/A</v>
      </c>
      <c r="H405" s="79" t="e">
        <f>IF(DI_전체데이터!$B405="Industrials",DI_전체데이터!$Z405,NA())</f>
        <v>#N/A</v>
      </c>
      <c r="I405" s="79" t="e">
        <f>IF(DI_전체데이터!$B405="Energy &amp; Materials",DI_전체데이터!$AN405,NA())</f>
        <v>#N/A</v>
      </c>
      <c r="J405" s="79" t="e">
        <f>IF(DI_전체데이터!$B405="Energy &amp; Materials",DI_전체데이터!$Z405,NA())</f>
        <v>#N/A</v>
      </c>
      <c r="K405" s="79">
        <f>IF(DI_전체데이터!$B405="Healthcare &amp; Bio",DI_전체데이터!$AN405,NA())</f>
        <v>0.65597402081435197</v>
      </c>
      <c r="L405" s="79">
        <f>IF(DI_전체데이터!$B405="Healthcare &amp; Bio",DI_전체데이터!$Z405,NA())</f>
        <v>3.7272727272727271</v>
      </c>
    </row>
    <row r="406" spans="1:12" x14ac:dyDescent="0.3">
      <c r="A406" s="79" t="e">
        <f>IF(DI_전체데이터!$B406="Technology",DI_전체데이터!$AN406,NA())</f>
        <v>#N/A</v>
      </c>
      <c r="B406" s="79" t="e">
        <f>IF(DI_전체데이터!$B406="Technology",DI_전체데이터!$Z406,NA())</f>
        <v>#N/A</v>
      </c>
      <c r="C406" s="79" t="e">
        <f>IF(DI_전체데이터!$B406="Consumer &amp; Retail",DI_전체데이터!$AN406,NA())</f>
        <v>#N/A</v>
      </c>
      <c r="D406" s="79" t="e">
        <f>IF(DI_전체데이터!$B406="Consumer &amp; Retail",DI_전체데이터!$Z406,NA())</f>
        <v>#N/A</v>
      </c>
      <c r="E406" s="79" t="e">
        <f>IF(DI_전체데이터!$B406="Finance",DI_전체데이터!$AN406,NA())</f>
        <v>#N/A</v>
      </c>
      <c r="F406" s="79" t="e">
        <f>IF(DI_전체데이터!$B406="Finance",DI_전체데이터!$Z406,NA())</f>
        <v>#N/A</v>
      </c>
      <c r="G406" s="79" t="e">
        <f>IF(DI_전체데이터!$B406="Industrials",DI_전체데이터!$AN406,NA())</f>
        <v>#N/A</v>
      </c>
      <c r="H406" s="79" t="e">
        <f>IF(DI_전체데이터!$B406="Industrials",DI_전체데이터!$Z406,NA())</f>
        <v>#N/A</v>
      </c>
      <c r="I406" s="79" t="e">
        <f>IF(DI_전체데이터!$B406="Energy &amp; Materials",DI_전체데이터!$AN406,NA())</f>
        <v>#N/A</v>
      </c>
      <c r="J406" s="79" t="e">
        <f>IF(DI_전체데이터!$B406="Energy &amp; Materials",DI_전체데이터!$Z406,NA())</f>
        <v>#N/A</v>
      </c>
      <c r="K406" s="79">
        <f>IF(DI_전체데이터!$B406="Healthcare &amp; Bio",DI_전체데이터!$AN406,NA())</f>
        <v>-0.27940155103684039</v>
      </c>
      <c r="L406" s="79">
        <f>IF(DI_전체데이터!$B406="Healthcare &amp; Bio",DI_전체데이터!$Z406,NA())</f>
        <v>3.5384615384615379</v>
      </c>
    </row>
    <row r="407" spans="1:12" x14ac:dyDescent="0.3">
      <c r="A407" s="79" t="e">
        <f>IF(DI_전체데이터!$B407="Technology",DI_전체데이터!$AN407,NA())</f>
        <v>#N/A</v>
      </c>
      <c r="B407" s="79" t="e">
        <f>IF(DI_전체데이터!$B407="Technology",DI_전체데이터!$Z407,NA())</f>
        <v>#N/A</v>
      </c>
      <c r="C407" s="79" t="e">
        <f>IF(DI_전체데이터!$B407="Consumer &amp; Retail",DI_전체데이터!$AN407,NA())</f>
        <v>#N/A</v>
      </c>
      <c r="D407" s="79" t="e">
        <f>IF(DI_전체데이터!$B407="Consumer &amp; Retail",DI_전체데이터!$Z407,NA())</f>
        <v>#N/A</v>
      </c>
      <c r="E407" s="79" t="e">
        <f>IF(DI_전체데이터!$B407="Finance",DI_전체데이터!$AN407,NA())</f>
        <v>#N/A</v>
      </c>
      <c r="F407" s="79" t="e">
        <f>IF(DI_전체데이터!$B407="Finance",DI_전체데이터!$Z407,NA())</f>
        <v>#N/A</v>
      </c>
      <c r="G407" s="79" t="e">
        <f>IF(DI_전체데이터!$B407="Industrials",DI_전체데이터!$AN407,NA())</f>
        <v>#N/A</v>
      </c>
      <c r="H407" s="79" t="e">
        <f>IF(DI_전체데이터!$B407="Industrials",DI_전체데이터!$Z407,NA())</f>
        <v>#N/A</v>
      </c>
      <c r="I407" s="79" t="e">
        <f>IF(DI_전체데이터!$B407="Energy &amp; Materials",DI_전체데이터!$AN407,NA())</f>
        <v>#N/A</v>
      </c>
      <c r="J407" s="79" t="e">
        <f>IF(DI_전체데이터!$B407="Energy &amp; Materials",DI_전체데이터!$Z407,NA())</f>
        <v>#N/A</v>
      </c>
      <c r="K407" s="79">
        <f>IF(DI_전체데이터!$B407="Healthcare &amp; Bio",DI_전체데이터!$AN407,NA())</f>
        <v>-1.1629882474278566</v>
      </c>
      <c r="L407" s="79">
        <f>IF(DI_전체데이터!$B407="Healthcare &amp; Bio",DI_전체데이터!$Z407,NA())</f>
        <v>3.307692307692307</v>
      </c>
    </row>
    <row r="408" spans="1:12" x14ac:dyDescent="0.3">
      <c r="A408" s="79" t="e">
        <f>IF(DI_전체데이터!$B408="Technology",DI_전체데이터!$AN408,NA())</f>
        <v>#N/A</v>
      </c>
      <c r="B408" s="79" t="e">
        <f>IF(DI_전체데이터!$B408="Technology",DI_전체데이터!$Z408,NA())</f>
        <v>#N/A</v>
      </c>
      <c r="C408" s="79" t="e">
        <f>IF(DI_전체데이터!$B408="Consumer &amp; Retail",DI_전체데이터!$AN408,NA())</f>
        <v>#N/A</v>
      </c>
      <c r="D408" s="79" t="e">
        <f>IF(DI_전체데이터!$B408="Consumer &amp; Retail",DI_전체데이터!$Z408,NA())</f>
        <v>#N/A</v>
      </c>
      <c r="E408" s="79" t="e">
        <f>IF(DI_전체데이터!$B408="Finance",DI_전체데이터!$AN408,NA())</f>
        <v>#N/A</v>
      </c>
      <c r="F408" s="79" t="e">
        <f>IF(DI_전체데이터!$B408="Finance",DI_전체데이터!$Z408,NA())</f>
        <v>#N/A</v>
      </c>
      <c r="G408" s="79" t="e">
        <f>IF(DI_전체데이터!$B408="Industrials",DI_전체데이터!$AN408,NA())</f>
        <v>#N/A</v>
      </c>
      <c r="H408" s="79" t="e">
        <f>IF(DI_전체데이터!$B408="Industrials",DI_전체데이터!$Z408,NA())</f>
        <v>#N/A</v>
      </c>
      <c r="I408" s="79" t="e">
        <f>IF(DI_전체데이터!$B408="Energy &amp; Materials",DI_전체데이터!$AN408,NA())</f>
        <v>#N/A</v>
      </c>
      <c r="J408" s="79" t="e">
        <f>IF(DI_전체데이터!$B408="Energy &amp; Materials",DI_전체데이터!$Z408,NA())</f>
        <v>#N/A</v>
      </c>
      <c r="K408" s="79">
        <f>IF(DI_전체데이터!$B408="Healthcare &amp; Bio",DI_전체데이터!$AN408,NA())</f>
        <v>-1.3362059459188136</v>
      </c>
      <c r="L408" s="79">
        <f>IF(DI_전체데이터!$B408="Healthcare &amp; Bio",DI_전체데이터!$Z408,NA())</f>
        <v>3.2727272727272729</v>
      </c>
    </row>
    <row r="409" spans="1:12" x14ac:dyDescent="0.3">
      <c r="A409" s="79" t="e">
        <f>IF(DI_전체데이터!$B409="Technology",DI_전체데이터!$AN409,NA())</f>
        <v>#N/A</v>
      </c>
      <c r="B409" s="79" t="e">
        <f>IF(DI_전체데이터!$B409="Technology",DI_전체데이터!$Z409,NA())</f>
        <v>#N/A</v>
      </c>
      <c r="C409" s="79" t="e">
        <f>IF(DI_전체데이터!$B409="Consumer &amp; Retail",DI_전체데이터!$AN409,NA())</f>
        <v>#N/A</v>
      </c>
      <c r="D409" s="79" t="e">
        <f>IF(DI_전체데이터!$B409="Consumer &amp; Retail",DI_전체데이터!$Z409,NA())</f>
        <v>#N/A</v>
      </c>
      <c r="E409" s="79" t="e">
        <f>IF(DI_전체데이터!$B409="Finance",DI_전체데이터!$AN409,NA())</f>
        <v>#N/A</v>
      </c>
      <c r="F409" s="79" t="e">
        <f>IF(DI_전체데이터!$B409="Finance",DI_전체데이터!$Z409,NA())</f>
        <v>#N/A</v>
      </c>
      <c r="G409" s="79" t="e">
        <f>IF(DI_전체데이터!$B409="Industrials",DI_전체데이터!$AN409,NA())</f>
        <v>#N/A</v>
      </c>
      <c r="H409" s="79" t="e">
        <f>IF(DI_전체데이터!$B409="Industrials",DI_전체데이터!$Z409,NA())</f>
        <v>#N/A</v>
      </c>
      <c r="I409" s="79" t="e">
        <f>IF(DI_전체데이터!$B409="Energy &amp; Materials",DI_전체데이터!$AN409,NA())</f>
        <v>#N/A</v>
      </c>
      <c r="J409" s="79" t="e">
        <f>IF(DI_전체데이터!$B409="Energy &amp; Materials",DI_전체데이터!$Z409,NA())</f>
        <v>#N/A</v>
      </c>
      <c r="K409" s="79">
        <f>IF(DI_전체데이터!$B409="Healthcare &amp; Bio",DI_전체데이터!$AN409,NA())</f>
        <v>-1.2010961410958658</v>
      </c>
      <c r="L409" s="79">
        <f>IF(DI_전체데이터!$B409="Healthcare &amp; Bio",DI_전체데이터!$Z409,NA())</f>
        <v>3.3</v>
      </c>
    </row>
    <row r="410" spans="1:12" x14ac:dyDescent="0.3">
      <c r="A410" s="79" t="e">
        <f>IF(DI_전체데이터!$B410="Technology",DI_전체데이터!$AN410,NA())</f>
        <v>#N/A</v>
      </c>
      <c r="B410" s="79" t="e">
        <f>IF(DI_전체데이터!$B410="Technology",DI_전체데이터!$Z410,NA())</f>
        <v>#N/A</v>
      </c>
      <c r="C410" s="79" t="e">
        <f>IF(DI_전체데이터!$B410="Consumer &amp; Retail",DI_전체데이터!$AN410,NA())</f>
        <v>#N/A</v>
      </c>
      <c r="D410" s="79" t="e">
        <f>IF(DI_전체데이터!$B410="Consumer &amp; Retail",DI_전체데이터!$Z410,NA())</f>
        <v>#N/A</v>
      </c>
      <c r="E410" s="79" t="e">
        <f>IF(DI_전체데이터!$B410="Finance",DI_전체데이터!$AN410,NA())</f>
        <v>#N/A</v>
      </c>
      <c r="F410" s="79" t="e">
        <f>IF(DI_전체데이터!$B410="Finance",DI_전체데이터!$Z410,NA())</f>
        <v>#N/A</v>
      </c>
      <c r="G410" s="79" t="e">
        <f>IF(DI_전체데이터!$B410="Industrials",DI_전체데이터!$AN410,NA())</f>
        <v>#N/A</v>
      </c>
      <c r="H410" s="79" t="e">
        <f>IF(DI_전체데이터!$B410="Industrials",DI_전체데이터!$Z410,NA())</f>
        <v>#N/A</v>
      </c>
      <c r="I410" s="79" t="e">
        <f>IF(DI_전체데이터!$B410="Energy &amp; Materials",DI_전체데이터!$AN410,NA())</f>
        <v>#N/A</v>
      </c>
      <c r="J410" s="79" t="e">
        <f>IF(DI_전체데이터!$B410="Energy &amp; Materials",DI_전체데이터!$Z410,NA())</f>
        <v>#N/A</v>
      </c>
      <c r="K410" s="79">
        <f>IF(DI_전체데이터!$B410="Healthcare &amp; Bio",DI_전체데이터!$AN410,NA())</f>
        <v>-2.3570355823588782</v>
      </c>
      <c r="L410" s="79">
        <f>IF(DI_전체데이터!$B410="Healthcare &amp; Bio",DI_전체데이터!$Z410,NA())</f>
        <v>3.0666666666666669</v>
      </c>
    </row>
    <row r="411" spans="1:12" x14ac:dyDescent="0.3">
      <c r="A411" s="79" t="e">
        <f>IF(DI_전체데이터!$B411="Technology",DI_전체데이터!$AN411,NA())</f>
        <v>#N/A</v>
      </c>
      <c r="B411" s="79" t="e">
        <f>IF(DI_전체데이터!$B411="Technology",DI_전체데이터!$Z411,NA())</f>
        <v>#N/A</v>
      </c>
      <c r="C411" s="79" t="e">
        <f>IF(DI_전체데이터!$B411="Consumer &amp; Retail",DI_전체데이터!$AN411,NA())</f>
        <v>#N/A</v>
      </c>
      <c r="D411" s="79" t="e">
        <f>IF(DI_전체데이터!$B411="Consumer &amp; Retail",DI_전체데이터!$Z411,NA())</f>
        <v>#N/A</v>
      </c>
      <c r="E411" s="79" t="e">
        <f>IF(DI_전체데이터!$B411="Finance",DI_전체데이터!$AN411,NA())</f>
        <v>#N/A</v>
      </c>
      <c r="F411" s="79" t="e">
        <f>IF(DI_전체데이터!$B411="Finance",DI_전체데이터!$Z411,NA())</f>
        <v>#N/A</v>
      </c>
      <c r="G411" s="79" t="e">
        <f>IF(DI_전체데이터!$B411="Industrials",DI_전체데이터!$AN411,NA())</f>
        <v>#N/A</v>
      </c>
      <c r="H411" s="79" t="e">
        <f>IF(DI_전체데이터!$B411="Industrials",DI_전체데이터!$Z411,NA())</f>
        <v>#N/A</v>
      </c>
      <c r="I411" s="79" t="e">
        <f>IF(DI_전체데이터!$B411="Energy &amp; Materials",DI_전체데이터!$AN411,NA())</f>
        <v>#N/A</v>
      </c>
      <c r="J411" s="79" t="e">
        <f>IF(DI_전체데이터!$B411="Energy &amp; Materials",DI_전체데이터!$Z411,NA())</f>
        <v>#N/A</v>
      </c>
      <c r="K411" s="79">
        <f>IF(DI_전체데이터!$B411="Healthcare &amp; Bio",DI_전체데이터!$AN411,NA())</f>
        <v>-1.2522605142786998</v>
      </c>
      <c r="L411" s="79">
        <f>IF(DI_전체데이터!$B411="Healthcare &amp; Bio",DI_전체데이터!$Z411,NA())</f>
        <v>3</v>
      </c>
    </row>
    <row r="412" spans="1:12" x14ac:dyDescent="0.3">
      <c r="A412" s="79" t="e">
        <f>IF(DI_전체데이터!$B412="Technology",DI_전체데이터!$AN412,NA())</f>
        <v>#N/A</v>
      </c>
      <c r="B412" s="79" t="e">
        <f>IF(DI_전체데이터!$B412="Technology",DI_전체데이터!$Z412,NA())</f>
        <v>#N/A</v>
      </c>
      <c r="C412" s="79" t="e">
        <f>IF(DI_전체데이터!$B412="Consumer &amp; Retail",DI_전체데이터!$AN412,NA())</f>
        <v>#N/A</v>
      </c>
      <c r="D412" s="79" t="e">
        <f>IF(DI_전체데이터!$B412="Consumer &amp; Retail",DI_전체데이터!$Z412,NA())</f>
        <v>#N/A</v>
      </c>
      <c r="E412" s="79" t="e">
        <f>IF(DI_전체데이터!$B412="Finance",DI_전체데이터!$AN412,NA())</f>
        <v>#N/A</v>
      </c>
      <c r="F412" s="79" t="e">
        <f>IF(DI_전체데이터!$B412="Finance",DI_전체데이터!$Z412,NA())</f>
        <v>#N/A</v>
      </c>
      <c r="G412" s="79" t="e">
        <f>IF(DI_전체데이터!$B412="Industrials",DI_전체데이터!$AN412,NA())</f>
        <v>#N/A</v>
      </c>
      <c r="H412" s="79" t="e">
        <f>IF(DI_전체데이터!$B412="Industrials",DI_전체데이터!$Z412,NA())</f>
        <v>#N/A</v>
      </c>
      <c r="I412" s="79" t="e">
        <f>IF(DI_전체데이터!$B412="Energy &amp; Materials",DI_전체데이터!$AN412,NA())</f>
        <v>#N/A</v>
      </c>
      <c r="J412" s="79" t="e">
        <f>IF(DI_전체데이터!$B412="Energy &amp; Materials",DI_전체데이터!$Z412,NA())</f>
        <v>#N/A</v>
      </c>
      <c r="K412" s="79">
        <f>IF(DI_전체데이터!$B412="Healthcare &amp; Bio",DI_전체데이터!$AN412,NA())</f>
        <v>0.33674507544315446</v>
      </c>
      <c r="L412" s="79">
        <f>IF(DI_전체데이터!$B412="Healthcare &amp; Bio",DI_전체데이터!$Z412,NA())</f>
        <v>3.2272727272727271</v>
      </c>
    </row>
    <row r="413" spans="1:12" x14ac:dyDescent="0.3">
      <c r="A413" s="79" t="e">
        <f>IF(DI_전체데이터!$B413="Technology",DI_전체데이터!$AN413,NA())</f>
        <v>#N/A</v>
      </c>
      <c r="B413" s="79" t="e">
        <f>IF(DI_전체데이터!$B413="Technology",DI_전체데이터!$Z413,NA())</f>
        <v>#N/A</v>
      </c>
      <c r="C413" s="79" t="e">
        <f>IF(DI_전체데이터!$B413="Consumer &amp; Retail",DI_전체데이터!$AN413,NA())</f>
        <v>#N/A</v>
      </c>
      <c r="D413" s="79" t="e">
        <f>IF(DI_전체데이터!$B413="Consumer &amp; Retail",DI_전체데이터!$Z413,NA())</f>
        <v>#N/A</v>
      </c>
      <c r="E413" s="79" t="e">
        <f>IF(DI_전체데이터!$B413="Finance",DI_전체데이터!$AN413,NA())</f>
        <v>#N/A</v>
      </c>
      <c r="F413" s="79" t="e">
        <f>IF(DI_전체데이터!$B413="Finance",DI_전체데이터!$Z413,NA())</f>
        <v>#N/A</v>
      </c>
      <c r="G413" s="79" t="e">
        <f>IF(DI_전체데이터!$B413="Industrials",DI_전체데이터!$AN413,NA())</f>
        <v>#N/A</v>
      </c>
      <c r="H413" s="79" t="e">
        <f>IF(DI_전체데이터!$B413="Industrials",DI_전체데이터!$Z413,NA())</f>
        <v>#N/A</v>
      </c>
      <c r="I413" s="79" t="e">
        <f>IF(DI_전체데이터!$B413="Energy &amp; Materials",DI_전체데이터!$AN413,NA())</f>
        <v>#N/A</v>
      </c>
      <c r="J413" s="79" t="e">
        <f>IF(DI_전체데이터!$B413="Energy &amp; Materials",DI_전체데이터!$Z413,NA())</f>
        <v>#N/A</v>
      </c>
      <c r="K413" s="79">
        <f>IF(DI_전체데이터!$B413="Healthcare &amp; Bio",DI_전체데이터!$AN413,NA())</f>
        <v>-0.25345700073924815</v>
      </c>
      <c r="L413" s="79">
        <f>IF(DI_전체데이터!$B413="Healthcare &amp; Bio",DI_전체데이터!$Z413,NA())</f>
        <v>3.1428571428571428</v>
      </c>
    </row>
    <row r="414" spans="1:12" x14ac:dyDescent="0.3">
      <c r="A414" s="79" t="e">
        <f>IF(DI_전체데이터!$B414="Technology",DI_전체데이터!$AN414,NA())</f>
        <v>#N/A</v>
      </c>
      <c r="B414" s="79" t="e">
        <f>IF(DI_전체데이터!$B414="Technology",DI_전체데이터!$Z414,NA())</f>
        <v>#N/A</v>
      </c>
      <c r="C414" s="79" t="e">
        <f>IF(DI_전체데이터!$B414="Consumer &amp; Retail",DI_전체데이터!$AN414,NA())</f>
        <v>#N/A</v>
      </c>
      <c r="D414" s="79" t="e">
        <f>IF(DI_전체데이터!$B414="Consumer &amp; Retail",DI_전체데이터!$Z414,NA())</f>
        <v>#N/A</v>
      </c>
      <c r="E414" s="79" t="e">
        <f>IF(DI_전체데이터!$B414="Finance",DI_전체데이터!$AN414,NA())</f>
        <v>#N/A</v>
      </c>
      <c r="F414" s="79" t="e">
        <f>IF(DI_전체데이터!$B414="Finance",DI_전체데이터!$Z414,NA())</f>
        <v>#N/A</v>
      </c>
      <c r="G414" s="79" t="e">
        <f>IF(DI_전체데이터!$B414="Industrials",DI_전체데이터!$AN414,NA())</f>
        <v>#N/A</v>
      </c>
      <c r="H414" s="79" t="e">
        <f>IF(DI_전체데이터!$B414="Industrials",DI_전체데이터!$Z414,NA())</f>
        <v>#N/A</v>
      </c>
      <c r="I414" s="79" t="e">
        <f>IF(DI_전체데이터!$B414="Energy &amp; Materials",DI_전체데이터!$AN414,NA())</f>
        <v>#N/A</v>
      </c>
      <c r="J414" s="79" t="e">
        <f>IF(DI_전체데이터!$B414="Energy &amp; Materials",DI_전체데이터!$Z414,NA())</f>
        <v>#N/A</v>
      </c>
      <c r="K414" s="79">
        <f>IF(DI_전체데이터!$B414="Healthcare &amp; Bio",DI_전체데이터!$AN414,NA())</f>
        <v>-0.37830743993167926</v>
      </c>
      <c r="L414" s="79">
        <f>IF(DI_전체데이터!$B414="Healthcare &amp; Bio",DI_전체데이터!$Z414,NA())</f>
        <v>3.125</v>
      </c>
    </row>
    <row r="415" spans="1:12" x14ac:dyDescent="0.3">
      <c r="A415" s="79" t="e">
        <f>IF(DI_전체데이터!$B415="Technology",DI_전체데이터!$AN415,NA())</f>
        <v>#N/A</v>
      </c>
      <c r="B415" s="79" t="e">
        <f>IF(DI_전체데이터!$B415="Technology",DI_전체데이터!$Z415,NA())</f>
        <v>#N/A</v>
      </c>
      <c r="C415" s="79" t="e">
        <f>IF(DI_전체데이터!$B415="Consumer &amp; Retail",DI_전체데이터!$AN415,NA())</f>
        <v>#N/A</v>
      </c>
      <c r="D415" s="79" t="e">
        <f>IF(DI_전체데이터!$B415="Consumer &amp; Retail",DI_전체데이터!$Z415,NA())</f>
        <v>#N/A</v>
      </c>
      <c r="E415" s="79" t="e">
        <f>IF(DI_전체데이터!$B415="Finance",DI_전체데이터!$AN415,NA())</f>
        <v>#N/A</v>
      </c>
      <c r="F415" s="79" t="e">
        <f>IF(DI_전체데이터!$B415="Finance",DI_전체데이터!$Z415,NA())</f>
        <v>#N/A</v>
      </c>
      <c r="G415" s="79" t="e">
        <f>IF(DI_전체데이터!$B415="Industrials",DI_전체데이터!$AN415,NA())</f>
        <v>#N/A</v>
      </c>
      <c r="H415" s="79" t="e">
        <f>IF(DI_전체데이터!$B415="Industrials",DI_전체데이터!$Z415,NA())</f>
        <v>#N/A</v>
      </c>
      <c r="I415" s="79" t="e">
        <f>IF(DI_전체데이터!$B415="Energy &amp; Materials",DI_전체데이터!$AN415,NA())</f>
        <v>#N/A</v>
      </c>
      <c r="J415" s="79" t="e">
        <f>IF(DI_전체데이터!$B415="Energy &amp; Materials",DI_전체데이터!$Z415,NA())</f>
        <v>#N/A</v>
      </c>
      <c r="K415" s="79">
        <f>IF(DI_전체데이터!$B415="Healthcare &amp; Bio",DI_전체데이터!$AN415,NA())</f>
        <v>1.1498685397681774</v>
      </c>
      <c r="L415" s="79">
        <f>IF(DI_전체데이터!$B415="Healthcare &amp; Bio",DI_전체데이터!$Z415,NA())</f>
        <v>3.225806451612903</v>
      </c>
    </row>
    <row r="416" spans="1:12" x14ac:dyDescent="0.3">
      <c r="A416" s="79" t="e">
        <f>IF(DI_전체데이터!$B416="Technology",DI_전체데이터!$AN416,NA())</f>
        <v>#N/A</v>
      </c>
      <c r="B416" s="79" t="e">
        <f>IF(DI_전체데이터!$B416="Technology",DI_전체데이터!$Z416,NA())</f>
        <v>#N/A</v>
      </c>
      <c r="C416" s="79" t="e">
        <f>IF(DI_전체데이터!$B416="Consumer &amp; Retail",DI_전체데이터!$AN416,NA())</f>
        <v>#N/A</v>
      </c>
      <c r="D416" s="79" t="e">
        <f>IF(DI_전체데이터!$B416="Consumer &amp; Retail",DI_전체데이터!$Z416,NA())</f>
        <v>#N/A</v>
      </c>
      <c r="E416" s="79" t="e">
        <f>IF(DI_전체데이터!$B416="Finance",DI_전체데이터!$AN416,NA())</f>
        <v>#N/A</v>
      </c>
      <c r="F416" s="79" t="e">
        <f>IF(DI_전체데이터!$B416="Finance",DI_전체데이터!$Z416,NA())</f>
        <v>#N/A</v>
      </c>
      <c r="G416" s="79" t="e">
        <f>IF(DI_전체데이터!$B416="Industrials",DI_전체데이터!$AN416,NA())</f>
        <v>#N/A</v>
      </c>
      <c r="H416" s="79" t="e">
        <f>IF(DI_전체데이터!$B416="Industrials",DI_전체데이터!$Z416,NA())</f>
        <v>#N/A</v>
      </c>
      <c r="I416" s="79" t="e">
        <f>IF(DI_전체데이터!$B416="Energy &amp; Materials",DI_전체데이터!$AN416,NA())</f>
        <v>#N/A</v>
      </c>
      <c r="J416" s="79" t="e">
        <f>IF(DI_전체데이터!$B416="Energy &amp; Materials",DI_전체데이터!$Z416,NA())</f>
        <v>#N/A</v>
      </c>
      <c r="K416" s="79">
        <f>IF(DI_전체데이터!$B416="Healthcare &amp; Bio",DI_전체데이터!$AN416,NA())</f>
        <v>-0.42888540098772954</v>
      </c>
      <c r="L416" s="79">
        <f>IF(DI_전체데이터!$B416="Healthcare &amp; Bio",DI_전체데이터!$Z416,NA())</f>
        <v>3</v>
      </c>
    </row>
    <row r="417" spans="1:12" x14ac:dyDescent="0.3">
      <c r="A417" s="79" t="e">
        <f>IF(DI_전체데이터!$B417="Technology",DI_전체데이터!$AN417,NA())</f>
        <v>#N/A</v>
      </c>
      <c r="B417" s="79" t="e">
        <f>IF(DI_전체데이터!$B417="Technology",DI_전체데이터!$Z417,NA())</f>
        <v>#N/A</v>
      </c>
      <c r="C417" s="79" t="e">
        <f>IF(DI_전체데이터!$B417="Consumer &amp; Retail",DI_전체데이터!$AN417,NA())</f>
        <v>#N/A</v>
      </c>
      <c r="D417" s="79" t="e">
        <f>IF(DI_전체데이터!$B417="Consumer &amp; Retail",DI_전체데이터!$Z417,NA())</f>
        <v>#N/A</v>
      </c>
      <c r="E417" s="79" t="e">
        <f>IF(DI_전체데이터!$B417="Finance",DI_전체데이터!$AN417,NA())</f>
        <v>#N/A</v>
      </c>
      <c r="F417" s="79" t="e">
        <f>IF(DI_전체데이터!$B417="Finance",DI_전체데이터!$Z417,NA())</f>
        <v>#N/A</v>
      </c>
      <c r="G417" s="79" t="e">
        <f>IF(DI_전체데이터!$B417="Industrials",DI_전체데이터!$AN417,NA())</f>
        <v>#N/A</v>
      </c>
      <c r="H417" s="79" t="e">
        <f>IF(DI_전체데이터!$B417="Industrials",DI_전체데이터!$Z417,NA())</f>
        <v>#N/A</v>
      </c>
      <c r="I417" s="79" t="e">
        <f>IF(DI_전체데이터!$B417="Energy &amp; Materials",DI_전체데이터!$AN417,NA())</f>
        <v>#N/A</v>
      </c>
      <c r="J417" s="79" t="e">
        <f>IF(DI_전체데이터!$B417="Energy &amp; Materials",DI_전체데이터!$Z417,NA())</f>
        <v>#N/A</v>
      </c>
      <c r="K417" s="79">
        <f>IF(DI_전체데이터!$B417="Healthcare &amp; Bio",DI_전체데이터!$AN417,NA())</f>
        <v>1.1248089534069714</v>
      </c>
      <c r="L417" s="79">
        <f>IF(DI_전체데이터!$B417="Healthcare &amp; Bio",DI_전체데이터!$Z417,NA())</f>
        <v>3.2222222222222219</v>
      </c>
    </row>
    <row r="418" spans="1:12" x14ac:dyDescent="0.3">
      <c r="A418" s="79" t="e">
        <f>IF(DI_전체데이터!$B418="Technology",DI_전체데이터!$AN418,NA())</f>
        <v>#N/A</v>
      </c>
      <c r="B418" s="79" t="e">
        <f>IF(DI_전체데이터!$B418="Technology",DI_전체데이터!$Z418,NA())</f>
        <v>#N/A</v>
      </c>
      <c r="C418" s="79" t="e">
        <f>IF(DI_전체데이터!$B418="Consumer &amp; Retail",DI_전체데이터!$AN418,NA())</f>
        <v>#N/A</v>
      </c>
      <c r="D418" s="79" t="e">
        <f>IF(DI_전체데이터!$B418="Consumer &amp; Retail",DI_전체데이터!$Z418,NA())</f>
        <v>#N/A</v>
      </c>
      <c r="E418" s="79" t="e">
        <f>IF(DI_전체데이터!$B418="Finance",DI_전체데이터!$AN418,NA())</f>
        <v>#N/A</v>
      </c>
      <c r="F418" s="79" t="e">
        <f>IF(DI_전체데이터!$B418="Finance",DI_전체데이터!$Z418,NA())</f>
        <v>#N/A</v>
      </c>
      <c r="G418" s="79" t="e">
        <f>IF(DI_전체데이터!$B418="Industrials",DI_전체데이터!$AN418,NA())</f>
        <v>#N/A</v>
      </c>
      <c r="H418" s="79" t="e">
        <f>IF(DI_전체데이터!$B418="Industrials",DI_전체데이터!$Z418,NA())</f>
        <v>#N/A</v>
      </c>
      <c r="I418" s="79" t="e">
        <f>IF(DI_전체데이터!$B418="Energy &amp; Materials",DI_전체데이터!$AN418,NA())</f>
        <v>#N/A</v>
      </c>
      <c r="J418" s="79" t="e">
        <f>IF(DI_전체데이터!$B418="Energy &amp; Materials",DI_전체데이터!$Z418,NA())</f>
        <v>#N/A</v>
      </c>
      <c r="K418" s="79">
        <f>IF(DI_전체데이터!$B418="Healthcare &amp; Bio",DI_전체데이터!$AN418,NA())</f>
        <v>1.3190207477063118</v>
      </c>
      <c r="L418" s="79">
        <f>IF(DI_전체데이터!$B418="Healthcare &amp; Bio",DI_전체데이터!$Z418,NA())</f>
        <v>3.25</v>
      </c>
    </row>
    <row r="419" spans="1:12" x14ac:dyDescent="0.3">
      <c r="A419" s="79" t="e">
        <f>IF(DI_전체데이터!$B419="Technology",DI_전체데이터!$AN419,NA())</f>
        <v>#N/A</v>
      </c>
      <c r="B419" s="79" t="e">
        <f>IF(DI_전체데이터!$B419="Technology",DI_전체데이터!$Z419,NA())</f>
        <v>#N/A</v>
      </c>
      <c r="C419" s="79" t="e">
        <f>IF(DI_전체데이터!$B419="Consumer &amp; Retail",DI_전체데이터!$AN419,NA())</f>
        <v>#N/A</v>
      </c>
      <c r="D419" s="79" t="e">
        <f>IF(DI_전체데이터!$B419="Consumer &amp; Retail",DI_전체데이터!$Z419,NA())</f>
        <v>#N/A</v>
      </c>
      <c r="E419" s="79" t="e">
        <f>IF(DI_전체데이터!$B419="Finance",DI_전체데이터!$AN419,NA())</f>
        <v>#N/A</v>
      </c>
      <c r="F419" s="79" t="e">
        <f>IF(DI_전체데이터!$B419="Finance",DI_전체데이터!$Z419,NA())</f>
        <v>#N/A</v>
      </c>
      <c r="G419" s="79" t="e">
        <f>IF(DI_전체데이터!$B419="Industrials",DI_전체데이터!$AN419,NA())</f>
        <v>#N/A</v>
      </c>
      <c r="H419" s="79" t="e">
        <f>IF(DI_전체데이터!$B419="Industrials",DI_전체데이터!$Z419,NA())</f>
        <v>#N/A</v>
      </c>
      <c r="I419" s="79" t="e">
        <f>IF(DI_전체데이터!$B419="Energy &amp; Materials",DI_전체데이터!$AN419,NA())</f>
        <v>#N/A</v>
      </c>
      <c r="J419" s="79" t="e">
        <f>IF(DI_전체데이터!$B419="Energy &amp; Materials",DI_전체데이터!$Z419,NA())</f>
        <v>#N/A</v>
      </c>
      <c r="K419" s="79">
        <f>IF(DI_전체데이터!$B419="Healthcare &amp; Bio",DI_전체데이터!$AN419,NA())</f>
        <v>3.5882386990284161</v>
      </c>
      <c r="L419" s="79">
        <f>IF(DI_전체데이터!$B419="Healthcare &amp; Bio",DI_전체데이터!$Z419,NA())</f>
        <v>3.53125</v>
      </c>
    </row>
    <row r="420" spans="1:12" x14ac:dyDescent="0.3">
      <c r="A420" s="79" t="e">
        <f>IF(DI_전체데이터!$B420="Technology",DI_전체데이터!$AN420,NA())</f>
        <v>#N/A</v>
      </c>
      <c r="B420" s="79" t="e">
        <f>IF(DI_전체데이터!$B420="Technology",DI_전체데이터!$Z420,NA())</f>
        <v>#N/A</v>
      </c>
      <c r="C420" s="79" t="e">
        <f>IF(DI_전체데이터!$B420="Consumer &amp; Retail",DI_전체데이터!$AN420,NA())</f>
        <v>#N/A</v>
      </c>
      <c r="D420" s="79" t="e">
        <f>IF(DI_전체데이터!$B420="Consumer &amp; Retail",DI_전체데이터!$Z420,NA())</f>
        <v>#N/A</v>
      </c>
      <c r="E420" s="79" t="e">
        <f>IF(DI_전체데이터!$B420="Finance",DI_전체데이터!$AN420,NA())</f>
        <v>#N/A</v>
      </c>
      <c r="F420" s="79" t="e">
        <f>IF(DI_전체데이터!$B420="Finance",DI_전체데이터!$Z420,NA())</f>
        <v>#N/A</v>
      </c>
      <c r="G420" s="79" t="e">
        <f>IF(DI_전체데이터!$B420="Industrials",DI_전체데이터!$AN420,NA())</f>
        <v>#N/A</v>
      </c>
      <c r="H420" s="79" t="e">
        <f>IF(DI_전체데이터!$B420="Industrials",DI_전체데이터!$Z420,NA())</f>
        <v>#N/A</v>
      </c>
      <c r="I420" s="79" t="e">
        <f>IF(DI_전체데이터!$B420="Energy &amp; Materials",DI_전체데이터!$AN420,NA())</f>
        <v>#N/A</v>
      </c>
      <c r="J420" s="79" t="e">
        <f>IF(DI_전체데이터!$B420="Energy &amp; Materials",DI_전체데이터!$Z420,NA())</f>
        <v>#N/A</v>
      </c>
      <c r="K420" s="79">
        <f>IF(DI_전체데이터!$B420="Healthcare &amp; Bio",DI_전체데이터!$AN420,NA())</f>
        <v>1.6978402012560545</v>
      </c>
      <c r="L420" s="79">
        <f>IF(DI_전체데이터!$B420="Healthcare &amp; Bio",DI_전체데이터!$Z420,NA())</f>
        <v>3.2608695652173911</v>
      </c>
    </row>
    <row r="421" spans="1:12" x14ac:dyDescent="0.3">
      <c r="A421" s="79" t="e">
        <f>IF(DI_전체데이터!$B421="Technology",DI_전체데이터!$AN421,NA())</f>
        <v>#N/A</v>
      </c>
      <c r="B421" s="79" t="e">
        <f>IF(DI_전체데이터!$B421="Technology",DI_전체데이터!$Z421,NA())</f>
        <v>#N/A</v>
      </c>
      <c r="C421" s="79" t="e">
        <f>IF(DI_전체데이터!$B421="Consumer &amp; Retail",DI_전체데이터!$AN421,NA())</f>
        <v>#N/A</v>
      </c>
      <c r="D421" s="79" t="e">
        <f>IF(DI_전체데이터!$B421="Consumer &amp; Retail",DI_전체데이터!$Z421,NA())</f>
        <v>#N/A</v>
      </c>
      <c r="E421" s="79" t="e">
        <f>IF(DI_전체데이터!$B421="Finance",DI_전체데이터!$AN421,NA())</f>
        <v>#N/A</v>
      </c>
      <c r="F421" s="79" t="e">
        <f>IF(DI_전체데이터!$B421="Finance",DI_전체데이터!$Z421,NA())</f>
        <v>#N/A</v>
      </c>
      <c r="G421" s="79" t="e">
        <f>IF(DI_전체데이터!$B421="Industrials",DI_전체데이터!$AN421,NA())</f>
        <v>#N/A</v>
      </c>
      <c r="H421" s="79" t="e">
        <f>IF(DI_전체데이터!$B421="Industrials",DI_전체데이터!$Z421,NA())</f>
        <v>#N/A</v>
      </c>
      <c r="I421" s="79" t="e">
        <f>IF(DI_전체데이터!$B421="Energy &amp; Materials",DI_전체데이터!$AN421,NA())</f>
        <v>#N/A</v>
      </c>
      <c r="J421" s="79" t="e">
        <f>IF(DI_전체데이터!$B421="Energy &amp; Materials",DI_전체데이터!$Z421,NA())</f>
        <v>#N/A</v>
      </c>
      <c r="K421" s="79">
        <f>IF(DI_전체데이터!$B421="Healthcare &amp; Bio",DI_전체데이터!$AN421,NA())</f>
        <v>2.1359343254811622</v>
      </c>
      <c r="L421" s="79">
        <f>IF(DI_전체데이터!$B421="Healthcare &amp; Bio",DI_전체데이터!$Z421,NA())</f>
        <v>3.3235294117647061</v>
      </c>
    </row>
    <row r="422" spans="1:12" x14ac:dyDescent="0.3">
      <c r="A422" s="79" t="e">
        <f>IF(DI_전체데이터!$B422="Technology",DI_전체데이터!$AN422,NA())</f>
        <v>#N/A</v>
      </c>
      <c r="B422" s="79" t="e">
        <f>IF(DI_전체데이터!$B422="Technology",DI_전체데이터!$Z422,NA())</f>
        <v>#N/A</v>
      </c>
      <c r="C422" s="79" t="e">
        <f>IF(DI_전체데이터!$B422="Consumer &amp; Retail",DI_전체데이터!$AN422,NA())</f>
        <v>#N/A</v>
      </c>
      <c r="D422" s="79" t="e">
        <f>IF(DI_전체데이터!$B422="Consumer &amp; Retail",DI_전체데이터!$Z422,NA())</f>
        <v>#N/A</v>
      </c>
      <c r="E422" s="79" t="e">
        <f>IF(DI_전체데이터!$B422="Finance",DI_전체데이터!$AN422,NA())</f>
        <v>#N/A</v>
      </c>
      <c r="F422" s="79" t="e">
        <f>IF(DI_전체데이터!$B422="Finance",DI_전체데이터!$Z422,NA())</f>
        <v>#N/A</v>
      </c>
      <c r="G422" s="79" t="e">
        <f>IF(DI_전체데이터!$B422="Industrials",DI_전체데이터!$AN422,NA())</f>
        <v>#N/A</v>
      </c>
      <c r="H422" s="79" t="e">
        <f>IF(DI_전체데이터!$B422="Industrials",DI_전체데이터!$Z422,NA())</f>
        <v>#N/A</v>
      </c>
      <c r="I422" s="79" t="e">
        <f>IF(DI_전체데이터!$B422="Energy &amp; Materials",DI_전체데이터!$AN422,NA())</f>
        <v>#N/A</v>
      </c>
      <c r="J422" s="79" t="e">
        <f>IF(DI_전체데이터!$B422="Energy &amp; Materials",DI_전체데이터!$Z422,NA())</f>
        <v>#N/A</v>
      </c>
      <c r="K422" s="79">
        <f>IF(DI_전체데이터!$B422="Healthcare &amp; Bio",DI_전체데이터!$AN422,NA())</f>
        <v>0.87274164659302955</v>
      </c>
      <c r="L422" s="79">
        <f>IF(DI_전체데이터!$B422="Healthcare &amp; Bio",DI_전체데이터!$Z422,NA())</f>
        <v>3.1428571428571428</v>
      </c>
    </row>
    <row r="423" spans="1:12" x14ac:dyDescent="0.3">
      <c r="A423" s="79" t="e">
        <f>IF(DI_전체데이터!$B423="Technology",DI_전체데이터!$AN423,NA())</f>
        <v>#N/A</v>
      </c>
      <c r="B423" s="79" t="e">
        <f>IF(DI_전체데이터!$B423="Technology",DI_전체데이터!$Z423,NA())</f>
        <v>#N/A</v>
      </c>
      <c r="C423" s="79" t="e">
        <f>IF(DI_전체데이터!$B423="Consumer &amp; Retail",DI_전체데이터!$AN423,NA())</f>
        <v>#N/A</v>
      </c>
      <c r="D423" s="79" t="e">
        <f>IF(DI_전체데이터!$B423="Consumer &amp; Retail",DI_전체데이터!$Z423,NA())</f>
        <v>#N/A</v>
      </c>
      <c r="E423" s="79" t="e">
        <f>IF(DI_전체데이터!$B423="Finance",DI_전체데이터!$AN423,NA())</f>
        <v>#N/A</v>
      </c>
      <c r="F423" s="79" t="e">
        <f>IF(DI_전체데이터!$B423="Finance",DI_전체데이터!$Z423,NA())</f>
        <v>#N/A</v>
      </c>
      <c r="G423" s="79" t="e">
        <f>IF(DI_전체데이터!$B423="Industrials",DI_전체데이터!$AN423,NA())</f>
        <v>#N/A</v>
      </c>
      <c r="H423" s="79" t="e">
        <f>IF(DI_전체데이터!$B423="Industrials",DI_전체데이터!$Z423,NA())</f>
        <v>#N/A</v>
      </c>
      <c r="I423" s="79" t="e">
        <f>IF(DI_전체데이터!$B423="Energy &amp; Materials",DI_전체데이터!$AN423,NA())</f>
        <v>#N/A</v>
      </c>
      <c r="J423" s="79" t="e">
        <f>IF(DI_전체데이터!$B423="Energy &amp; Materials",DI_전체데이터!$Z423,NA())</f>
        <v>#N/A</v>
      </c>
      <c r="K423" s="79">
        <f>IF(DI_전체데이터!$B423="Healthcare &amp; Bio",DI_전체데이터!$AN423,NA())</f>
        <v>-6.1270967259943632E-2</v>
      </c>
      <c r="L423" s="79">
        <f>IF(DI_전체데이터!$B423="Healthcare &amp; Bio",DI_전체데이터!$Z423,NA())</f>
        <v>2.1</v>
      </c>
    </row>
    <row r="424" spans="1:12" x14ac:dyDescent="0.3">
      <c r="A424" s="79" t="e">
        <f>IF(DI_전체데이터!$B424="Technology",DI_전체데이터!$AN424,NA())</f>
        <v>#N/A</v>
      </c>
      <c r="B424" s="79" t="e">
        <f>IF(DI_전체데이터!$B424="Technology",DI_전체데이터!$Z424,NA())</f>
        <v>#N/A</v>
      </c>
      <c r="C424" s="79" t="e">
        <f>IF(DI_전체데이터!$B424="Consumer &amp; Retail",DI_전체데이터!$AN424,NA())</f>
        <v>#N/A</v>
      </c>
      <c r="D424" s="79" t="e">
        <f>IF(DI_전체데이터!$B424="Consumer &amp; Retail",DI_전체데이터!$Z424,NA())</f>
        <v>#N/A</v>
      </c>
      <c r="E424" s="79" t="e">
        <f>IF(DI_전체데이터!$B424="Finance",DI_전체데이터!$AN424,NA())</f>
        <v>#N/A</v>
      </c>
      <c r="F424" s="79" t="e">
        <f>IF(DI_전체데이터!$B424="Finance",DI_전체데이터!$Z424,NA())</f>
        <v>#N/A</v>
      </c>
      <c r="G424" s="79" t="e">
        <f>IF(DI_전체데이터!$B424="Industrials",DI_전체데이터!$AN424,NA())</f>
        <v>#N/A</v>
      </c>
      <c r="H424" s="79" t="e">
        <f>IF(DI_전체데이터!$B424="Industrials",DI_전체데이터!$Z424,NA())</f>
        <v>#N/A</v>
      </c>
      <c r="I424" s="79" t="e">
        <f>IF(DI_전체데이터!$B424="Energy &amp; Materials",DI_전체데이터!$AN424,NA())</f>
        <v>#N/A</v>
      </c>
      <c r="J424" s="79" t="e">
        <f>IF(DI_전체데이터!$B424="Energy &amp; Materials",DI_전체데이터!$Z424,NA())</f>
        <v>#N/A</v>
      </c>
      <c r="K424" s="79">
        <f>IF(DI_전체데이터!$B424="Healthcare &amp; Bio",DI_전체데이터!$AN424,NA())</f>
        <v>0.28384292238774833</v>
      </c>
      <c r="L424" s="79">
        <f>IF(DI_전체데이터!$B424="Healthcare &amp; Bio",DI_전체데이터!$Z424,NA())</f>
        <v>2.2222222222222219</v>
      </c>
    </row>
    <row r="425" spans="1:12" x14ac:dyDescent="0.3">
      <c r="A425" s="79" t="e">
        <f>IF(DI_전체데이터!$B425="Technology",DI_전체데이터!$AN425,NA())</f>
        <v>#N/A</v>
      </c>
      <c r="B425" s="79" t="e">
        <f>IF(DI_전체데이터!$B425="Technology",DI_전체데이터!$Z425,NA())</f>
        <v>#N/A</v>
      </c>
      <c r="C425" s="79" t="e">
        <f>IF(DI_전체데이터!$B425="Consumer &amp; Retail",DI_전체데이터!$AN425,NA())</f>
        <v>#N/A</v>
      </c>
      <c r="D425" s="79" t="e">
        <f>IF(DI_전체데이터!$B425="Consumer &amp; Retail",DI_전체데이터!$Z425,NA())</f>
        <v>#N/A</v>
      </c>
      <c r="E425" s="79" t="e">
        <f>IF(DI_전체데이터!$B425="Finance",DI_전체데이터!$AN425,NA())</f>
        <v>#N/A</v>
      </c>
      <c r="F425" s="79" t="e">
        <f>IF(DI_전체데이터!$B425="Finance",DI_전체데이터!$Z425,NA())</f>
        <v>#N/A</v>
      </c>
      <c r="G425" s="79" t="e">
        <f>IF(DI_전체데이터!$B425="Industrials",DI_전체데이터!$AN425,NA())</f>
        <v>#N/A</v>
      </c>
      <c r="H425" s="79" t="e">
        <f>IF(DI_전체데이터!$B425="Industrials",DI_전체데이터!$Z425,NA())</f>
        <v>#N/A</v>
      </c>
      <c r="I425" s="79" t="e">
        <f>IF(DI_전체데이터!$B425="Energy &amp; Materials",DI_전체데이터!$AN425,NA())</f>
        <v>#N/A</v>
      </c>
      <c r="J425" s="79" t="e">
        <f>IF(DI_전체데이터!$B425="Energy &amp; Materials",DI_전체데이터!$Z425,NA())</f>
        <v>#N/A</v>
      </c>
      <c r="K425" s="79">
        <f>IF(DI_전체데이터!$B425="Healthcare &amp; Bio",DI_전체데이터!$AN425,NA())</f>
        <v>2.4800222201457975</v>
      </c>
      <c r="L425" s="79">
        <f>IF(DI_전체데이터!$B425="Healthcare &amp; Bio",DI_전체데이터!$Z425,NA())</f>
        <v>3</v>
      </c>
    </row>
    <row r="426" spans="1:12" x14ac:dyDescent="0.3">
      <c r="A426" s="79" t="e">
        <f>IF(DI_전체데이터!$B426="Technology",DI_전체데이터!$AN426,NA())</f>
        <v>#N/A</v>
      </c>
      <c r="B426" s="79" t="e">
        <f>IF(DI_전체데이터!$B426="Technology",DI_전체데이터!$Z426,NA())</f>
        <v>#N/A</v>
      </c>
      <c r="C426" s="79" t="e">
        <f>IF(DI_전체데이터!$B426="Consumer &amp; Retail",DI_전체데이터!$AN426,NA())</f>
        <v>#N/A</v>
      </c>
      <c r="D426" s="79" t="e">
        <f>IF(DI_전체데이터!$B426="Consumer &amp; Retail",DI_전체데이터!$Z426,NA())</f>
        <v>#N/A</v>
      </c>
      <c r="E426" s="79" t="e">
        <f>IF(DI_전체데이터!$B426="Finance",DI_전체데이터!$AN426,NA())</f>
        <v>#N/A</v>
      </c>
      <c r="F426" s="79" t="e">
        <f>IF(DI_전체데이터!$B426="Finance",DI_전체데이터!$Z426,NA())</f>
        <v>#N/A</v>
      </c>
      <c r="G426" s="79" t="e">
        <f>IF(DI_전체데이터!$B426="Industrials",DI_전체데이터!$AN426,NA())</f>
        <v>#N/A</v>
      </c>
      <c r="H426" s="79" t="e">
        <f>IF(DI_전체데이터!$B426="Industrials",DI_전체데이터!$Z426,NA())</f>
        <v>#N/A</v>
      </c>
      <c r="I426" s="79" t="e">
        <f>IF(DI_전체데이터!$B426="Energy &amp; Materials",DI_전체데이터!$AN426,NA())</f>
        <v>#N/A</v>
      </c>
      <c r="J426" s="79" t="e">
        <f>IF(DI_전체데이터!$B426="Energy &amp; Materials",DI_전체데이터!$Z426,NA())</f>
        <v>#N/A</v>
      </c>
      <c r="K426" s="79">
        <f>IF(DI_전체데이터!$B426="Healthcare &amp; Bio",DI_전체데이터!$AN426,NA())</f>
        <v>2.0766423491290134</v>
      </c>
      <c r="L426" s="79">
        <f>IF(DI_전체데이터!$B426="Healthcare &amp; Bio",DI_전체데이터!$Z426,NA())</f>
        <v>2.8571428571428572</v>
      </c>
    </row>
    <row r="427" spans="1:12" x14ac:dyDescent="0.3">
      <c r="A427" s="79" t="e">
        <f>IF(DI_전체데이터!$B427="Technology",DI_전체데이터!$AN427,NA())</f>
        <v>#N/A</v>
      </c>
      <c r="B427" s="79" t="e">
        <f>IF(DI_전체데이터!$B427="Technology",DI_전체데이터!$Z427,NA())</f>
        <v>#N/A</v>
      </c>
      <c r="C427" s="79" t="e">
        <f>IF(DI_전체데이터!$B427="Consumer &amp; Retail",DI_전체데이터!$AN427,NA())</f>
        <v>#N/A</v>
      </c>
      <c r="D427" s="79" t="e">
        <f>IF(DI_전체데이터!$B427="Consumer &amp; Retail",DI_전체데이터!$Z427,NA())</f>
        <v>#N/A</v>
      </c>
      <c r="E427" s="79" t="e">
        <f>IF(DI_전체데이터!$B427="Finance",DI_전체데이터!$AN427,NA())</f>
        <v>#N/A</v>
      </c>
      <c r="F427" s="79" t="e">
        <f>IF(DI_전체데이터!$B427="Finance",DI_전체데이터!$Z427,NA())</f>
        <v>#N/A</v>
      </c>
      <c r="G427" s="79" t="e">
        <f>IF(DI_전체데이터!$B427="Industrials",DI_전체데이터!$AN427,NA())</f>
        <v>#N/A</v>
      </c>
      <c r="H427" s="79" t="e">
        <f>IF(DI_전체데이터!$B427="Industrials",DI_전체데이터!$Z427,NA())</f>
        <v>#N/A</v>
      </c>
      <c r="I427" s="79" t="e">
        <f>IF(DI_전체데이터!$B427="Energy &amp; Materials",DI_전체데이터!$AN427,NA())</f>
        <v>#N/A</v>
      </c>
      <c r="J427" s="79" t="e">
        <f>IF(DI_전체데이터!$B427="Energy &amp; Materials",DI_전체데이터!$Z427,NA())</f>
        <v>#N/A</v>
      </c>
      <c r="K427" s="79">
        <f>IF(DI_전체데이터!$B427="Healthcare &amp; Bio",DI_전체데이터!$AN427,NA())</f>
        <v>1.2877273164791179</v>
      </c>
      <c r="L427" s="79">
        <f>IF(DI_전체데이터!$B427="Healthcare &amp; Bio",DI_전체데이터!$Z427,NA())</f>
        <v>2.5882352941176472</v>
      </c>
    </row>
    <row r="428" spans="1:12" x14ac:dyDescent="0.3">
      <c r="A428" s="79" t="e">
        <f>IF(DI_전체데이터!$B428="Technology",DI_전체데이터!$AN428,NA())</f>
        <v>#N/A</v>
      </c>
      <c r="B428" s="79" t="e">
        <f>IF(DI_전체데이터!$B428="Technology",DI_전체데이터!$Z428,NA())</f>
        <v>#N/A</v>
      </c>
      <c r="C428" s="79" t="e">
        <f>IF(DI_전체데이터!$B428="Consumer &amp; Retail",DI_전체데이터!$AN428,NA())</f>
        <v>#N/A</v>
      </c>
      <c r="D428" s="79" t="e">
        <f>IF(DI_전체데이터!$B428="Consumer &amp; Retail",DI_전체데이터!$Z428,NA())</f>
        <v>#N/A</v>
      </c>
      <c r="E428" s="79" t="e">
        <f>IF(DI_전체데이터!$B428="Finance",DI_전체데이터!$AN428,NA())</f>
        <v>#N/A</v>
      </c>
      <c r="F428" s="79" t="e">
        <f>IF(DI_전체데이터!$B428="Finance",DI_전체데이터!$Z428,NA())</f>
        <v>#N/A</v>
      </c>
      <c r="G428" s="79" t="e">
        <f>IF(DI_전체데이터!$B428="Industrials",DI_전체데이터!$AN428,NA())</f>
        <v>#N/A</v>
      </c>
      <c r="H428" s="79" t="e">
        <f>IF(DI_전체데이터!$B428="Industrials",DI_전체데이터!$Z428,NA())</f>
        <v>#N/A</v>
      </c>
      <c r="I428" s="79" t="e">
        <f>IF(DI_전체데이터!$B428="Energy &amp; Materials",DI_전체데이터!$AN428,NA())</f>
        <v>#N/A</v>
      </c>
      <c r="J428" s="79" t="e">
        <f>IF(DI_전체데이터!$B428="Energy &amp; Materials",DI_전체데이터!$Z428,NA())</f>
        <v>#N/A</v>
      </c>
      <c r="K428" s="79">
        <f>IF(DI_전체데이터!$B428="Healthcare &amp; Bio",DI_전체데이터!$AN428,NA())</f>
        <v>2.248720538607337</v>
      </c>
      <c r="L428" s="79">
        <f>IF(DI_전체데이터!$B428="Healthcare &amp; Bio",DI_전체데이터!$Z428,NA())</f>
        <v>2.9285714285714279</v>
      </c>
    </row>
    <row r="429" spans="1:12" x14ac:dyDescent="0.3">
      <c r="A429" s="79" t="e">
        <f>IF(DI_전체데이터!$B429="Technology",DI_전체데이터!$AN429,NA())</f>
        <v>#N/A</v>
      </c>
      <c r="B429" s="79" t="e">
        <f>IF(DI_전체데이터!$B429="Technology",DI_전체데이터!$Z429,NA())</f>
        <v>#N/A</v>
      </c>
      <c r="C429" s="79" t="e">
        <f>IF(DI_전체데이터!$B429="Consumer &amp; Retail",DI_전체데이터!$AN429,NA())</f>
        <v>#N/A</v>
      </c>
      <c r="D429" s="79" t="e">
        <f>IF(DI_전체데이터!$B429="Consumer &amp; Retail",DI_전체데이터!$Z429,NA())</f>
        <v>#N/A</v>
      </c>
      <c r="E429" s="79" t="e">
        <f>IF(DI_전체데이터!$B429="Finance",DI_전체데이터!$AN429,NA())</f>
        <v>#N/A</v>
      </c>
      <c r="F429" s="79" t="e">
        <f>IF(DI_전체데이터!$B429="Finance",DI_전체데이터!$Z429,NA())</f>
        <v>#N/A</v>
      </c>
      <c r="G429" s="79" t="e">
        <f>IF(DI_전체데이터!$B429="Industrials",DI_전체데이터!$AN429,NA())</f>
        <v>#N/A</v>
      </c>
      <c r="H429" s="79" t="e">
        <f>IF(DI_전체데이터!$B429="Industrials",DI_전체데이터!$Z429,NA())</f>
        <v>#N/A</v>
      </c>
      <c r="I429" s="79" t="e">
        <f>IF(DI_전체데이터!$B429="Energy &amp; Materials",DI_전체데이터!$AN429,NA())</f>
        <v>#N/A</v>
      </c>
      <c r="J429" s="79" t="e">
        <f>IF(DI_전체데이터!$B429="Energy &amp; Materials",DI_전체데이터!$Z429,NA())</f>
        <v>#N/A</v>
      </c>
      <c r="K429" s="79">
        <f>IF(DI_전체데이터!$B429="Healthcare &amp; Bio",DI_전체데이터!$AN429,NA())</f>
        <v>2.4504104741157313</v>
      </c>
      <c r="L429" s="79">
        <f>IF(DI_전체데이터!$B429="Healthcare &amp; Bio",DI_전체데이터!$Z429,NA())</f>
        <v>3</v>
      </c>
    </row>
    <row r="430" spans="1:12" x14ac:dyDescent="0.3">
      <c r="A430" s="79" t="e">
        <f>IF(DI_전체데이터!$B430="Technology",DI_전체데이터!$AN430,NA())</f>
        <v>#N/A</v>
      </c>
      <c r="B430" s="79" t="e">
        <f>IF(DI_전체데이터!$B430="Technology",DI_전체데이터!$Z430,NA())</f>
        <v>#N/A</v>
      </c>
      <c r="C430" s="79" t="e">
        <f>IF(DI_전체데이터!$B430="Consumer &amp; Retail",DI_전체데이터!$AN430,NA())</f>
        <v>#N/A</v>
      </c>
      <c r="D430" s="79" t="e">
        <f>IF(DI_전체데이터!$B430="Consumer &amp; Retail",DI_전체데이터!$Z430,NA())</f>
        <v>#N/A</v>
      </c>
      <c r="E430" s="79" t="e">
        <f>IF(DI_전체데이터!$B430="Finance",DI_전체데이터!$AN430,NA())</f>
        <v>#N/A</v>
      </c>
      <c r="F430" s="79" t="e">
        <f>IF(DI_전체데이터!$B430="Finance",DI_전체데이터!$Z430,NA())</f>
        <v>#N/A</v>
      </c>
      <c r="G430" s="79" t="e">
        <f>IF(DI_전체데이터!$B430="Industrials",DI_전체데이터!$AN430,NA())</f>
        <v>#N/A</v>
      </c>
      <c r="H430" s="79" t="e">
        <f>IF(DI_전체데이터!$B430="Industrials",DI_전체데이터!$Z430,NA())</f>
        <v>#N/A</v>
      </c>
      <c r="I430" s="79" t="e">
        <f>IF(DI_전체데이터!$B430="Energy &amp; Materials",DI_전체데이터!$AN430,NA())</f>
        <v>#N/A</v>
      </c>
      <c r="J430" s="79" t="e">
        <f>IF(DI_전체데이터!$B430="Energy &amp; Materials",DI_전체데이터!$Z430,NA())</f>
        <v>#N/A</v>
      </c>
      <c r="K430" s="79">
        <f>IF(DI_전체데이터!$B430="Healthcare &amp; Bio",DI_전체데이터!$AN430,NA())</f>
        <v>2.0974530869760448</v>
      </c>
      <c r="L430" s="79">
        <f>IF(DI_전체데이터!$B430="Healthcare &amp; Bio",DI_전체데이터!$Z430,NA())</f>
        <v>2.875</v>
      </c>
    </row>
    <row r="431" spans="1:12" x14ac:dyDescent="0.3">
      <c r="A431" s="79" t="e">
        <f>IF(DI_전체데이터!$B431="Technology",DI_전체데이터!$AN431,NA())</f>
        <v>#N/A</v>
      </c>
      <c r="B431" s="79" t="e">
        <f>IF(DI_전체데이터!$B431="Technology",DI_전체데이터!$Z431,NA())</f>
        <v>#N/A</v>
      </c>
      <c r="C431" s="79" t="e">
        <f>IF(DI_전체데이터!$B431="Consumer &amp; Retail",DI_전체데이터!$AN431,NA())</f>
        <v>#N/A</v>
      </c>
      <c r="D431" s="79" t="e">
        <f>IF(DI_전체데이터!$B431="Consumer &amp; Retail",DI_전체데이터!$Z431,NA())</f>
        <v>#N/A</v>
      </c>
      <c r="E431" s="79" t="e">
        <f>IF(DI_전체데이터!$B431="Finance",DI_전체데이터!$AN431,NA())</f>
        <v>#N/A</v>
      </c>
      <c r="F431" s="79" t="e">
        <f>IF(DI_전체데이터!$B431="Finance",DI_전체데이터!$Z431,NA())</f>
        <v>#N/A</v>
      </c>
      <c r="G431" s="79" t="e">
        <f>IF(DI_전체데이터!$B431="Industrials",DI_전체데이터!$AN431,NA())</f>
        <v>#N/A</v>
      </c>
      <c r="H431" s="79" t="e">
        <f>IF(DI_전체데이터!$B431="Industrials",DI_전체데이터!$Z431,NA())</f>
        <v>#N/A</v>
      </c>
      <c r="I431" s="79" t="e">
        <f>IF(DI_전체데이터!$B431="Energy &amp; Materials",DI_전체데이터!$AN431,NA())</f>
        <v>#N/A</v>
      </c>
      <c r="J431" s="79" t="e">
        <f>IF(DI_전체데이터!$B431="Energy &amp; Materials",DI_전체데이터!$Z431,NA())</f>
        <v>#N/A</v>
      </c>
      <c r="K431" s="79">
        <f>IF(DI_전체데이터!$B431="Healthcare &amp; Bio",DI_전체데이터!$AN431,NA())</f>
        <v>2.0689059440736552</v>
      </c>
      <c r="L431" s="79">
        <f>IF(DI_전체데이터!$B431="Healthcare &amp; Bio",DI_전체데이터!$Z431,NA())</f>
        <v>2.75</v>
      </c>
    </row>
    <row r="432" spans="1:12" x14ac:dyDescent="0.3">
      <c r="A432" s="79" t="e">
        <f>IF(DI_전체데이터!$B432="Technology",DI_전체데이터!$AN432,NA())</f>
        <v>#N/A</v>
      </c>
      <c r="B432" s="79" t="e">
        <f>IF(DI_전체데이터!$B432="Technology",DI_전체데이터!$Z432,NA())</f>
        <v>#N/A</v>
      </c>
      <c r="C432" s="79" t="e">
        <f>IF(DI_전체데이터!$B432="Consumer &amp; Retail",DI_전체데이터!$AN432,NA())</f>
        <v>#N/A</v>
      </c>
      <c r="D432" s="79" t="e">
        <f>IF(DI_전체데이터!$B432="Consumer &amp; Retail",DI_전체데이터!$Z432,NA())</f>
        <v>#N/A</v>
      </c>
      <c r="E432" s="79" t="e">
        <f>IF(DI_전체데이터!$B432="Finance",DI_전체데이터!$AN432,NA())</f>
        <v>#N/A</v>
      </c>
      <c r="F432" s="79" t="e">
        <f>IF(DI_전체데이터!$B432="Finance",DI_전체데이터!$Z432,NA())</f>
        <v>#N/A</v>
      </c>
      <c r="G432" s="79" t="e">
        <f>IF(DI_전체데이터!$B432="Industrials",DI_전체데이터!$AN432,NA())</f>
        <v>#N/A</v>
      </c>
      <c r="H432" s="79" t="e">
        <f>IF(DI_전체데이터!$B432="Industrials",DI_전체데이터!$Z432,NA())</f>
        <v>#N/A</v>
      </c>
      <c r="I432" s="79" t="e">
        <f>IF(DI_전체데이터!$B432="Energy &amp; Materials",DI_전체데이터!$AN432,NA())</f>
        <v>#N/A</v>
      </c>
      <c r="J432" s="79" t="e">
        <f>IF(DI_전체데이터!$B432="Energy &amp; Materials",DI_전체데이터!$Z432,NA())</f>
        <v>#N/A</v>
      </c>
      <c r="K432" s="79">
        <f>IF(DI_전체데이터!$B432="Healthcare &amp; Bio",DI_전체데이터!$AN432,NA())</f>
        <v>3.5815804603865971</v>
      </c>
      <c r="L432" s="79">
        <f>IF(DI_전체데이터!$B432="Healthcare &amp; Bio",DI_전체데이터!$Z432,NA())</f>
        <v>3.285714285714286</v>
      </c>
    </row>
    <row r="433" spans="1:12" x14ac:dyDescent="0.3">
      <c r="A433" s="79" t="e">
        <f>IF(DI_전체데이터!$B433="Technology",DI_전체데이터!$AN433,NA())</f>
        <v>#N/A</v>
      </c>
      <c r="B433" s="79" t="e">
        <f>IF(DI_전체데이터!$B433="Technology",DI_전체데이터!$Z433,NA())</f>
        <v>#N/A</v>
      </c>
      <c r="C433" s="79" t="e">
        <f>IF(DI_전체데이터!$B433="Consumer &amp; Retail",DI_전체데이터!$AN433,NA())</f>
        <v>#N/A</v>
      </c>
      <c r="D433" s="79" t="e">
        <f>IF(DI_전체데이터!$B433="Consumer &amp; Retail",DI_전체데이터!$Z433,NA())</f>
        <v>#N/A</v>
      </c>
      <c r="E433" s="79" t="e">
        <f>IF(DI_전체데이터!$B433="Finance",DI_전체데이터!$AN433,NA())</f>
        <v>#N/A</v>
      </c>
      <c r="F433" s="79" t="e">
        <f>IF(DI_전체데이터!$B433="Finance",DI_전체데이터!$Z433,NA())</f>
        <v>#N/A</v>
      </c>
      <c r="G433" s="79" t="e">
        <f>IF(DI_전체데이터!$B433="Industrials",DI_전체데이터!$AN433,NA())</f>
        <v>#N/A</v>
      </c>
      <c r="H433" s="79" t="e">
        <f>IF(DI_전체데이터!$B433="Industrials",DI_전체데이터!$Z433,NA())</f>
        <v>#N/A</v>
      </c>
      <c r="I433" s="79" t="e">
        <f>IF(DI_전체데이터!$B433="Energy &amp; Materials",DI_전체데이터!$AN433,NA())</f>
        <v>#N/A</v>
      </c>
      <c r="J433" s="79" t="e">
        <f>IF(DI_전체데이터!$B433="Energy &amp; Materials",DI_전체데이터!$Z433,NA())</f>
        <v>#N/A</v>
      </c>
      <c r="K433" s="79">
        <f>IF(DI_전체데이터!$B433="Healthcare &amp; Bio",DI_전체데이터!$AN433,NA())</f>
        <v>2.4610808186733064</v>
      </c>
      <c r="L433" s="79">
        <f>IF(DI_전체데이터!$B433="Healthcare &amp; Bio",DI_전체데이터!$Z433,NA())</f>
        <v>2.8888888888888888</v>
      </c>
    </row>
    <row r="434" spans="1:12" x14ac:dyDescent="0.3">
      <c r="A434" s="79" t="e">
        <f>IF(DI_전체데이터!$B434="Technology",DI_전체데이터!$AN434,NA())</f>
        <v>#N/A</v>
      </c>
      <c r="B434" s="79" t="e">
        <f>IF(DI_전체데이터!$B434="Technology",DI_전체데이터!$Z434,NA())</f>
        <v>#N/A</v>
      </c>
      <c r="C434" s="79" t="e">
        <f>IF(DI_전체데이터!$B434="Consumer &amp; Retail",DI_전체데이터!$AN434,NA())</f>
        <v>#N/A</v>
      </c>
      <c r="D434" s="79" t="e">
        <f>IF(DI_전체데이터!$B434="Consumer &amp; Retail",DI_전체데이터!$Z434,NA())</f>
        <v>#N/A</v>
      </c>
      <c r="E434" s="79" t="e">
        <f>IF(DI_전체데이터!$B434="Finance",DI_전체데이터!$AN434,NA())</f>
        <v>#N/A</v>
      </c>
      <c r="F434" s="79" t="e">
        <f>IF(DI_전체데이터!$B434="Finance",DI_전체데이터!$Z434,NA())</f>
        <v>#N/A</v>
      </c>
      <c r="G434" s="79" t="e">
        <f>IF(DI_전체데이터!$B434="Industrials",DI_전체데이터!$AN434,NA())</f>
        <v>#N/A</v>
      </c>
      <c r="H434" s="79" t="e">
        <f>IF(DI_전체데이터!$B434="Industrials",DI_전체데이터!$Z434,NA())</f>
        <v>#N/A</v>
      </c>
      <c r="I434" s="79" t="e">
        <f>IF(DI_전체데이터!$B434="Energy &amp; Materials",DI_전체데이터!$AN434,NA())</f>
        <v>#N/A</v>
      </c>
      <c r="J434" s="79" t="e">
        <f>IF(DI_전체데이터!$B434="Energy &amp; Materials",DI_전체데이터!$Z434,NA())</f>
        <v>#N/A</v>
      </c>
      <c r="K434" s="79">
        <f>IF(DI_전체데이터!$B434="Healthcare &amp; Bio",DI_전체데이터!$AN434,NA())</f>
        <v>3.3395525377765263</v>
      </c>
      <c r="L434" s="79">
        <f>IF(DI_전체데이터!$B434="Healthcare &amp; Bio",DI_전체데이터!$Z434,NA())</f>
        <v>3.2</v>
      </c>
    </row>
    <row r="435" spans="1:12" x14ac:dyDescent="0.3">
      <c r="A435" s="79" t="e">
        <f>IF(DI_전체데이터!$B435="Technology",DI_전체데이터!$AN435,NA())</f>
        <v>#N/A</v>
      </c>
      <c r="B435" s="79" t="e">
        <f>IF(DI_전체데이터!$B435="Technology",DI_전체데이터!$Z435,NA())</f>
        <v>#N/A</v>
      </c>
      <c r="C435" s="79" t="e">
        <f>IF(DI_전체데이터!$B435="Consumer &amp; Retail",DI_전체데이터!$AN435,NA())</f>
        <v>#N/A</v>
      </c>
      <c r="D435" s="79" t="e">
        <f>IF(DI_전체데이터!$B435="Consumer &amp; Retail",DI_전체데이터!$Z435,NA())</f>
        <v>#N/A</v>
      </c>
      <c r="E435" s="79" t="e">
        <f>IF(DI_전체데이터!$B435="Finance",DI_전체데이터!$AN435,NA())</f>
        <v>#N/A</v>
      </c>
      <c r="F435" s="79" t="e">
        <f>IF(DI_전체데이터!$B435="Finance",DI_전체데이터!$Z435,NA())</f>
        <v>#N/A</v>
      </c>
      <c r="G435" s="79" t="e">
        <f>IF(DI_전체데이터!$B435="Industrials",DI_전체데이터!$AN435,NA())</f>
        <v>#N/A</v>
      </c>
      <c r="H435" s="79" t="e">
        <f>IF(DI_전체데이터!$B435="Industrials",DI_전체데이터!$Z435,NA())</f>
        <v>#N/A</v>
      </c>
      <c r="I435" s="79" t="e">
        <f>IF(DI_전체데이터!$B435="Energy &amp; Materials",DI_전체데이터!$AN435,NA())</f>
        <v>#N/A</v>
      </c>
      <c r="J435" s="79" t="e">
        <f>IF(DI_전체데이터!$B435="Energy &amp; Materials",DI_전체데이터!$Z435,NA())</f>
        <v>#N/A</v>
      </c>
      <c r="K435" s="79">
        <f>IF(DI_전체데이터!$B435="Healthcare &amp; Bio",DI_전체데이터!$AN435,NA())</f>
        <v>-1.8207851599674671</v>
      </c>
      <c r="L435" s="79">
        <f>IF(DI_전체데이터!$B435="Healthcare &amp; Bio",DI_전체데이터!$Z435,NA())</f>
        <v>2.523076923076923</v>
      </c>
    </row>
    <row r="436" spans="1:12" x14ac:dyDescent="0.3">
      <c r="A436" s="79" t="e">
        <f>IF(DI_전체데이터!$B436="Technology",DI_전체데이터!$AN436,NA())</f>
        <v>#N/A</v>
      </c>
      <c r="B436" s="79" t="e">
        <f>IF(DI_전체데이터!$B436="Technology",DI_전체데이터!$Z436,NA())</f>
        <v>#N/A</v>
      </c>
      <c r="C436" s="79" t="e">
        <f>IF(DI_전체데이터!$B436="Consumer &amp; Retail",DI_전체데이터!$AN436,NA())</f>
        <v>#N/A</v>
      </c>
      <c r="D436" s="79" t="e">
        <f>IF(DI_전체데이터!$B436="Consumer &amp; Retail",DI_전체데이터!$Z436,NA())</f>
        <v>#N/A</v>
      </c>
      <c r="E436" s="79" t="e">
        <f>IF(DI_전체데이터!$B436="Finance",DI_전체데이터!$AN436,NA())</f>
        <v>#N/A</v>
      </c>
      <c r="F436" s="79" t="e">
        <f>IF(DI_전체데이터!$B436="Finance",DI_전체데이터!$Z436,NA())</f>
        <v>#N/A</v>
      </c>
      <c r="G436" s="79" t="e">
        <f>IF(DI_전체데이터!$B436="Industrials",DI_전체데이터!$AN436,NA())</f>
        <v>#N/A</v>
      </c>
      <c r="H436" s="79" t="e">
        <f>IF(DI_전체데이터!$B436="Industrials",DI_전체데이터!$Z436,NA())</f>
        <v>#N/A</v>
      </c>
      <c r="I436" s="79" t="e">
        <f>IF(DI_전체데이터!$B436="Energy &amp; Materials",DI_전체데이터!$AN436,NA())</f>
        <v>#N/A</v>
      </c>
      <c r="J436" s="79" t="e">
        <f>IF(DI_전체데이터!$B436="Energy &amp; Materials",DI_전체데이터!$Z436,NA())</f>
        <v>#N/A</v>
      </c>
      <c r="K436" s="79">
        <f>IF(DI_전체데이터!$B436="Healthcare &amp; Bio",DI_전체데이터!$AN436,NA())</f>
        <v>-1.0200482604568477</v>
      </c>
      <c r="L436" s="79">
        <f>IF(DI_전체데이터!$B436="Healthcare &amp; Bio",DI_전체데이터!$Z436,NA())</f>
        <v>2.666666666666667</v>
      </c>
    </row>
    <row r="437" spans="1:12" x14ac:dyDescent="0.3">
      <c r="A437" s="79" t="e">
        <f>IF(DI_전체데이터!$B437="Technology",DI_전체데이터!$AN437,NA())</f>
        <v>#N/A</v>
      </c>
      <c r="B437" s="79" t="e">
        <f>IF(DI_전체데이터!$B437="Technology",DI_전체데이터!$Z437,NA())</f>
        <v>#N/A</v>
      </c>
      <c r="C437" s="79" t="e">
        <f>IF(DI_전체데이터!$B437="Consumer &amp; Retail",DI_전체데이터!$AN437,NA())</f>
        <v>#N/A</v>
      </c>
      <c r="D437" s="79" t="e">
        <f>IF(DI_전체데이터!$B437="Consumer &amp; Retail",DI_전체데이터!$Z437,NA())</f>
        <v>#N/A</v>
      </c>
      <c r="E437" s="79" t="e">
        <f>IF(DI_전체데이터!$B437="Finance",DI_전체데이터!$AN437,NA())</f>
        <v>#N/A</v>
      </c>
      <c r="F437" s="79" t="e">
        <f>IF(DI_전체데이터!$B437="Finance",DI_전체데이터!$Z437,NA())</f>
        <v>#N/A</v>
      </c>
      <c r="G437" s="79" t="e">
        <f>IF(DI_전체데이터!$B437="Industrials",DI_전체데이터!$AN437,NA())</f>
        <v>#N/A</v>
      </c>
      <c r="H437" s="79" t="e">
        <f>IF(DI_전체데이터!$B437="Industrials",DI_전체데이터!$Z437,NA())</f>
        <v>#N/A</v>
      </c>
      <c r="I437" s="79" t="e">
        <f>IF(DI_전체데이터!$B437="Energy &amp; Materials",DI_전체데이터!$AN437,NA())</f>
        <v>#N/A</v>
      </c>
      <c r="J437" s="79" t="e">
        <f>IF(DI_전체데이터!$B437="Energy &amp; Materials",DI_전체데이터!$Z437,NA())</f>
        <v>#N/A</v>
      </c>
      <c r="K437" s="79">
        <f>IF(DI_전체데이터!$B437="Healthcare &amp; Bio",DI_전체데이터!$AN437,NA())</f>
        <v>2.0780409340782766</v>
      </c>
      <c r="L437" s="79">
        <f>IF(DI_전체데이터!$B437="Healthcare &amp; Bio",DI_전체데이터!$Z437,NA())</f>
        <v>3.2222222222222219</v>
      </c>
    </row>
    <row r="438" spans="1:12" x14ac:dyDescent="0.3">
      <c r="A438" s="79" t="e">
        <f>IF(DI_전체데이터!$B438="Technology",DI_전체데이터!$AN438,NA())</f>
        <v>#N/A</v>
      </c>
      <c r="B438" s="79" t="e">
        <f>IF(DI_전체데이터!$B438="Technology",DI_전체데이터!$Z438,NA())</f>
        <v>#N/A</v>
      </c>
      <c r="C438" s="79" t="e">
        <f>IF(DI_전체데이터!$B438="Consumer &amp; Retail",DI_전체데이터!$AN438,NA())</f>
        <v>#N/A</v>
      </c>
      <c r="D438" s="79" t="e">
        <f>IF(DI_전체데이터!$B438="Consumer &amp; Retail",DI_전체데이터!$Z438,NA())</f>
        <v>#N/A</v>
      </c>
      <c r="E438" s="79" t="e">
        <f>IF(DI_전체데이터!$B438="Finance",DI_전체데이터!$AN438,NA())</f>
        <v>#N/A</v>
      </c>
      <c r="F438" s="79" t="e">
        <f>IF(DI_전체데이터!$B438="Finance",DI_전체데이터!$Z438,NA())</f>
        <v>#N/A</v>
      </c>
      <c r="G438" s="79" t="e">
        <f>IF(DI_전체데이터!$B438="Industrials",DI_전체데이터!$AN438,NA())</f>
        <v>#N/A</v>
      </c>
      <c r="H438" s="79" t="e">
        <f>IF(DI_전체데이터!$B438="Industrials",DI_전체데이터!$Z438,NA())</f>
        <v>#N/A</v>
      </c>
      <c r="I438" s="79" t="e">
        <f>IF(DI_전체데이터!$B438="Energy &amp; Materials",DI_전체데이터!$AN438,NA())</f>
        <v>#N/A</v>
      </c>
      <c r="J438" s="79" t="e">
        <f>IF(DI_전체데이터!$B438="Energy &amp; Materials",DI_전체데이터!$Z438,NA())</f>
        <v>#N/A</v>
      </c>
      <c r="K438" s="79">
        <f>IF(DI_전체데이터!$B438="Healthcare &amp; Bio",DI_전체데이터!$AN438,NA())</f>
        <v>0.105047289137488</v>
      </c>
      <c r="L438" s="79">
        <f>IF(DI_전체데이터!$B438="Healthcare &amp; Bio",DI_전체데이터!$Z438,NA())</f>
        <v>2.8684210526315792</v>
      </c>
    </row>
    <row r="439" spans="1:12" x14ac:dyDescent="0.3">
      <c r="A439" s="79" t="e">
        <f>IF(DI_전체데이터!$B439="Technology",DI_전체데이터!$AN439,NA())</f>
        <v>#N/A</v>
      </c>
      <c r="B439" s="79" t="e">
        <f>IF(DI_전체데이터!$B439="Technology",DI_전체데이터!$Z439,NA())</f>
        <v>#N/A</v>
      </c>
      <c r="C439" s="79" t="e">
        <f>IF(DI_전체데이터!$B439="Consumer &amp; Retail",DI_전체데이터!$AN439,NA())</f>
        <v>#N/A</v>
      </c>
      <c r="D439" s="79" t="e">
        <f>IF(DI_전체데이터!$B439="Consumer &amp; Retail",DI_전체데이터!$Z439,NA())</f>
        <v>#N/A</v>
      </c>
      <c r="E439" s="79" t="e">
        <f>IF(DI_전체데이터!$B439="Finance",DI_전체데이터!$AN439,NA())</f>
        <v>#N/A</v>
      </c>
      <c r="F439" s="79" t="e">
        <f>IF(DI_전체데이터!$B439="Finance",DI_전체데이터!$Z439,NA())</f>
        <v>#N/A</v>
      </c>
      <c r="G439" s="79" t="e">
        <f>IF(DI_전체데이터!$B439="Industrials",DI_전체데이터!$AN439,NA())</f>
        <v>#N/A</v>
      </c>
      <c r="H439" s="79" t="e">
        <f>IF(DI_전체데이터!$B439="Industrials",DI_전체데이터!$Z439,NA())</f>
        <v>#N/A</v>
      </c>
      <c r="I439" s="79" t="e">
        <f>IF(DI_전체데이터!$B439="Energy &amp; Materials",DI_전체데이터!$AN439,NA())</f>
        <v>#N/A</v>
      </c>
      <c r="J439" s="79" t="e">
        <f>IF(DI_전체데이터!$B439="Energy &amp; Materials",DI_전체데이터!$Z439,NA())</f>
        <v>#N/A</v>
      </c>
      <c r="K439" s="79">
        <f>IF(DI_전체데이터!$B439="Healthcare &amp; Bio",DI_전체데이터!$AN439,NA())</f>
        <v>2.2817982084622233</v>
      </c>
      <c r="L439" s="79">
        <f>IF(DI_전체데이터!$B439="Healthcare &amp; Bio",DI_전체데이터!$Z439,NA())</f>
        <v>3.1111111111111112</v>
      </c>
    </row>
    <row r="440" spans="1:12" x14ac:dyDescent="0.3">
      <c r="A440" s="79" t="e">
        <f>IF(DI_전체데이터!$B440="Technology",DI_전체데이터!$AN440,NA())</f>
        <v>#N/A</v>
      </c>
      <c r="B440" s="79" t="e">
        <f>IF(DI_전체데이터!$B440="Technology",DI_전체데이터!$Z440,NA())</f>
        <v>#N/A</v>
      </c>
      <c r="C440" s="79" t="e">
        <f>IF(DI_전체데이터!$B440="Consumer &amp; Retail",DI_전체데이터!$AN440,NA())</f>
        <v>#N/A</v>
      </c>
      <c r="D440" s="79" t="e">
        <f>IF(DI_전체데이터!$B440="Consumer &amp; Retail",DI_전체데이터!$Z440,NA())</f>
        <v>#N/A</v>
      </c>
      <c r="E440" s="79" t="e">
        <f>IF(DI_전체데이터!$B440="Finance",DI_전체데이터!$AN440,NA())</f>
        <v>#N/A</v>
      </c>
      <c r="F440" s="79" t="e">
        <f>IF(DI_전체데이터!$B440="Finance",DI_전체데이터!$Z440,NA())</f>
        <v>#N/A</v>
      </c>
      <c r="G440" s="79" t="e">
        <f>IF(DI_전체데이터!$B440="Industrials",DI_전체데이터!$AN440,NA())</f>
        <v>#N/A</v>
      </c>
      <c r="H440" s="79" t="e">
        <f>IF(DI_전체데이터!$B440="Industrials",DI_전체데이터!$Z440,NA())</f>
        <v>#N/A</v>
      </c>
      <c r="I440" s="79" t="e">
        <f>IF(DI_전체데이터!$B440="Energy &amp; Materials",DI_전체데이터!$AN440,NA())</f>
        <v>#N/A</v>
      </c>
      <c r="J440" s="79" t="e">
        <f>IF(DI_전체데이터!$B440="Energy &amp; Materials",DI_전체데이터!$Z440,NA())</f>
        <v>#N/A</v>
      </c>
      <c r="K440" s="79">
        <f>IF(DI_전체데이터!$B440="Healthcare &amp; Bio",DI_전체데이터!$AN440,NA())</f>
        <v>0.96511030078479398</v>
      </c>
      <c r="L440" s="79">
        <f>IF(DI_전체데이터!$B440="Healthcare &amp; Bio",DI_전체데이터!$Z440,NA())</f>
        <v>2.875</v>
      </c>
    </row>
    <row r="441" spans="1:12" x14ac:dyDescent="0.3">
      <c r="A441" s="79" t="e">
        <f>IF(DI_전체데이터!$B441="Technology",DI_전체데이터!$AN441,NA())</f>
        <v>#N/A</v>
      </c>
      <c r="B441" s="79" t="e">
        <f>IF(DI_전체데이터!$B441="Technology",DI_전체데이터!$Z441,NA())</f>
        <v>#N/A</v>
      </c>
      <c r="C441" s="79" t="e">
        <f>IF(DI_전체데이터!$B441="Consumer &amp; Retail",DI_전체데이터!$AN441,NA())</f>
        <v>#N/A</v>
      </c>
      <c r="D441" s="79" t="e">
        <f>IF(DI_전체데이터!$B441="Consumer &amp; Retail",DI_전체데이터!$Z441,NA())</f>
        <v>#N/A</v>
      </c>
      <c r="E441" s="79" t="e">
        <f>IF(DI_전체데이터!$B441="Finance",DI_전체데이터!$AN441,NA())</f>
        <v>#N/A</v>
      </c>
      <c r="F441" s="79" t="e">
        <f>IF(DI_전체데이터!$B441="Finance",DI_전체데이터!$Z441,NA())</f>
        <v>#N/A</v>
      </c>
      <c r="G441" s="79" t="e">
        <f>IF(DI_전체데이터!$B441="Industrials",DI_전체데이터!$AN441,NA())</f>
        <v>#N/A</v>
      </c>
      <c r="H441" s="79" t="e">
        <f>IF(DI_전체데이터!$B441="Industrials",DI_전체데이터!$Z441,NA())</f>
        <v>#N/A</v>
      </c>
      <c r="I441" s="79" t="e">
        <f>IF(DI_전체데이터!$B441="Energy &amp; Materials",DI_전체데이터!$AN441,NA())</f>
        <v>#N/A</v>
      </c>
      <c r="J441" s="79" t="e">
        <f>IF(DI_전체데이터!$B441="Energy &amp; Materials",DI_전체데이터!$Z441,NA())</f>
        <v>#N/A</v>
      </c>
      <c r="K441" s="79">
        <f>IF(DI_전체데이터!$B441="Healthcare &amp; Bio",DI_전체데이터!$AN441,NA())</f>
        <v>0.76993068152908006</v>
      </c>
      <c r="L441" s="79">
        <f>IF(DI_전체데이터!$B441="Healthcare &amp; Bio",DI_전체데이터!$Z441,NA())</f>
        <v>2.84</v>
      </c>
    </row>
    <row r="442" spans="1:12" x14ac:dyDescent="0.3">
      <c r="A442" s="79" t="e">
        <f>IF(DI_전체데이터!$B442="Technology",DI_전체데이터!$AN442,NA())</f>
        <v>#N/A</v>
      </c>
      <c r="B442" s="79" t="e">
        <f>IF(DI_전체데이터!$B442="Technology",DI_전체데이터!$Z442,NA())</f>
        <v>#N/A</v>
      </c>
      <c r="C442" s="79" t="e">
        <f>IF(DI_전체데이터!$B442="Consumer &amp; Retail",DI_전체데이터!$AN442,NA())</f>
        <v>#N/A</v>
      </c>
      <c r="D442" s="79" t="e">
        <f>IF(DI_전체데이터!$B442="Consumer &amp; Retail",DI_전체데이터!$Z442,NA())</f>
        <v>#N/A</v>
      </c>
      <c r="E442" s="79" t="e">
        <f>IF(DI_전체데이터!$B442="Finance",DI_전체데이터!$AN442,NA())</f>
        <v>#N/A</v>
      </c>
      <c r="F442" s="79" t="e">
        <f>IF(DI_전체데이터!$B442="Finance",DI_전체데이터!$Z442,NA())</f>
        <v>#N/A</v>
      </c>
      <c r="G442" s="79" t="e">
        <f>IF(DI_전체데이터!$B442="Industrials",DI_전체데이터!$AN442,NA())</f>
        <v>#N/A</v>
      </c>
      <c r="H442" s="79" t="e">
        <f>IF(DI_전체데이터!$B442="Industrials",DI_전체데이터!$Z442,NA())</f>
        <v>#N/A</v>
      </c>
      <c r="I442" s="79" t="e">
        <f>IF(DI_전체데이터!$B442="Energy &amp; Materials",DI_전체데이터!$AN442,NA())</f>
        <v>#N/A</v>
      </c>
      <c r="J442" s="79" t="e">
        <f>IF(DI_전체데이터!$B442="Energy &amp; Materials",DI_전체데이터!$Z442,NA())</f>
        <v>#N/A</v>
      </c>
      <c r="K442" s="79">
        <f>IF(DI_전체데이터!$B442="Healthcare &amp; Bio",DI_전체데이터!$AN442,NA())</f>
        <v>0.96511030078479398</v>
      </c>
      <c r="L442" s="79">
        <f>IF(DI_전체데이터!$B442="Healthcare &amp; Bio",DI_전체데이터!$Z442,NA())</f>
        <v>2.875</v>
      </c>
    </row>
    <row r="443" spans="1:12" x14ac:dyDescent="0.3">
      <c r="A443" s="79" t="e">
        <f>IF(DI_전체데이터!$B443="Technology",DI_전체데이터!$AN443,NA())</f>
        <v>#N/A</v>
      </c>
      <c r="B443" s="79" t="e">
        <f>IF(DI_전체데이터!$B443="Technology",DI_전체데이터!$Z443,NA())</f>
        <v>#N/A</v>
      </c>
      <c r="C443" s="79" t="e">
        <f>IF(DI_전체데이터!$B443="Consumer &amp; Retail",DI_전체데이터!$AN443,NA())</f>
        <v>#N/A</v>
      </c>
      <c r="D443" s="79" t="e">
        <f>IF(DI_전체데이터!$B443="Consumer &amp; Retail",DI_전체데이터!$Z443,NA())</f>
        <v>#N/A</v>
      </c>
      <c r="E443" s="79" t="e">
        <f>IF(DI_전체데이터!$B443="Finance",DI_전체데이터!$AN443,NA())</f>
        <v>#N/A</v>
      </c>
      <c r="F443" s="79" t="e">
        <f>IF(DI_전체데이터!$B443="Finance",DI_전체데이터!$Z443,NA())</f>
        <v>#N/A</v>
      </c>
      <c r="G443" s="79" t="e">
        <f>IF(DI_전체데이터!$B443="Industrials",DI_전체데이터!$AN443,NA())</f>
        <v>#N/A</v>
      </c>
      <c r="H443" s="79" t="e">
        <f>IF(DI_전체데이터!$B443="Industrials",DI_전체데이터!$Z443,NA())</f>
        <v>#N/A</v>
      </c>
      <c r="I443" s="79" t="e">
        <f>IF(DI_전체데이터!$B443="Energy &amp; Materials",DI_전체데이터!$AN443,NA())</f>
        <v>#N/A</v>
      </c>
      <c r="J443" s="79" t="e">
        <f>IF(DI_전체데이터!$B443="Energy &amp; Materials",DI_전체데이터!$Z443,NA())</f>
        <v>#N/A</v>
      </c>
      <c r="K443" s="79">
        <f>IF(DI_전체데이터!$B443="Healthcare &amp; Bio",DI_전체데이터!$AN443,NA())</f>
        <v>-0.82494387360216193</v>
      </c>
      <c r="L443" s="79">
        <f>IF(DI_전체데이터!$B443="Healthcare &amp; Bio",DI_전체데이터!$Z443,NA())</f>
        <v>2.833333333333333</v>
      </c>
    </row>
    <row r="444" spans="1:12" x14ac:dyDescent="0.3">
      <c r="A444" s="79" t="e">
        <f>IF(DI_전체데이터!$B444="Technology",DI_전체데이터!$AN444,NA())</f>
        <v>#N/A</v>
      </c>
      <c r="B444" s="79" t="e">
        <f>IF(DI_전체데이터!$B444="Technology",DI_전체데이터!$Z444,NA())</f>
        <v>#N/A</v>
      </c>
      <c r="C444" s="79" t="e">
        <f>IF(DI_전체데이터!$B444="Consumer &amp; Retail",DI_전체데이터!$AN444,NA())</f>
        <v>#N/A</v>
      </c>
      <c r="D444" s="79" t="e">
        <f>IF(DI_전체데이터!$B444="Consumer &amp; Retail",DI_전체데이터!$Z444,NA())</f>
        <v>#N/A</v>
      </c>
      <c r="E444" s="79" t="e">
        <f>IF(DI_전체데이터!$B444="Finance",DI_전체데이터!$AN444,NA())</f>
        <v>#N/A</v>
      </c>
      <c r="F444" s="79" t="e">
        <f>IF(DI_전체데이터!$B444="Finance",DI_전체데이터!$Z444,NA())</f>
        <v>#N/A</v>
      </c>
      <c r="G444" s="79" t="e">
        <f>IF(DI_전체데이터!$B444="Industrials",DI_전체데이터!$AN444,NA())</f>
        <v>#N/A</v>
      </c>
      <c r="H444" s="79" t="e">
        <f>IF(DI_전체데이터!$B444="Industrials",DI_전체데이터!$Z444,NA())</f>
        <v>#N/A</v>
      </c>
      <c r="I444" s="79" t="e">
        <f>IF(DI_전체데이터!$B444="Energy &amp; Materials",DI_전체데이터!$AN444,NA())</f>
        <v>#N/A</v>
      </c>
      <c r="J444" s="79" t="e">
        <f>IF(DI_전체데이터!$B444="Energy &amp; Materials",DI_전체데이터!$Z444,NA())</f>
        <v>#N/A</v>
      </c>
      <c r="K444" s="79">
        <f>IF(DI_전체데이터!$B444="Healthcare &amp; Bio",DI_전체데이터!$AN444,NA())</f>
        <v>-0.30859567451297176</v>
      </c>
      <c r="L444" s="79">
        <f>IF(DI_전체데이터!$B444="Healthcare &amp; Bio",DI_전체데이터!$Z444,NA())</f>
        <v>2.925925925925926</v>
      </c>
    </row>
    <row r="445" spans="1:12" x14ac:dyDescent="0.3">
      <c r="A445" s="79" t="e">
        <f>IF(DI_전체데이터!$B445="Technology",DI_전체데이터!$AN445,NA())</f>
        <v>#N/A</v>
      </c>
      <c r="B445" s="79" t="e">
        <f>IF(DI_전체데이터!$B445="Technology",DI_전체데이터!$Z445,NA())</f>
        <v>#N/A</v>
      </c>
      <c r="C445" s="79" t="e">
        <f>IF(DI_전체데이터!$B445="Consumer &amp; Retail",DI_전체데이터!$AN445,NA())</f>
        <v>#N/A</v>
      </c>
      <c r="D445" s="79" t="e">
        <f>IF(DI_전체데이터!$B445="Consumer &amp; Retail",DI_전체데이터!$Z445,NA())</f>
        <v>#N/A</v>
      </c>
      <c r="E445" s="79" t="e">
        <f>IF(DI_전체데이터!$B445="Finance",DI_전체데이터!$AN445,NA())</f>
        <v>#N/A</v>
      </c>
      <c r="F445" s="79" t="e">
        <f>IF(DI_전체데이터!$B445="Finance",DI_전체데이터!$Z445,NA())</f>
        <v>#N/A</v>
      </c>
      <c r="G445" s="79" t="e">
        <f>IF(DI_전체데이터!$B445="Industrials",DI_전체데이터!$AN445,NA())</f>
        <v>#N/A</v>
      </c>
      <c r="H445" s="79" t="e">
        <f>IF(DI_전체데이터!$B445="Industrials",DI_전체데이터!$Z445,NA())</f>
        <v>#N/A</v>
      </c>
      <c r="I445" s="79" t="e">
        <f>IF(DI_전체데이터!$B445="Energy &amp; Materials",DI_전체데이터!$AN445,NA())</f>
        <v>#N/A</v>
      </c>
      <c r="J445" s="79" t="e">
        <f>IF(DI_전체데이터!$B445="Energy &amp; Materials",DI_전체데이터!$Z445,NA())</f>
        <v>#N/A</v>
      </c>
      <c r="K445" s="79">
        <f>IF(DI_전체데이터!$B445="Healthcare &amp; Bio",DI_전체데이터!$AN445,NA())</f>
        <v>-0.20532603469513122</v>
      </c>
      <c r="L445" s="79">
        <f>IF(DI_전체데이터!$B445="Healthcare &amp; Bio",DI_전체데이터!$Z445,NA())</f>
        <v>2.9444444444444451</v>
      </c>
    </row>
    <row r="446" spans="1:12" x14ac:dyDescent="0.3">
      <c r="A446" s="79" t="e">
        <f>IF(DI_전체데이터!$B446="Technology",DI_전체데이터!$AN446,NA())</f>
        <v>#N/A</v>
      </c>
      <c r="B446" s="79" t="e">
        <f>IF(DI_전체데이터!$B446="Technology",DI_전체데이터!$Z446,NA())</f>
        <v>#N/A</v>
      </c>
      <c r="C446" s="79" t="e">
        <f>IF(DI_전체데이터!$B446="Consumer &amp; Retail",DI_전체데이터!$AN446,NA())</f>
        <v>#N/A</v>
      </c>
      <c r="D446" s="79" t="e">
        <f>IF(DI_전체데이터!$B446="Consumer &amp; Retail",DI_전체데이터!$Z446,NA())</f>
        <v>#N/A</v>
      </c>
      <c r="E446" s="79" t="e">
        <f>IF(DI_전체데이터!$B446="Finance",DI_전체데이터!$AN446,NA())</f>
        <v>#N/A</v>
      </c>
      <c r="F446" s="79" t="e">
        <f>IF(DI_전체데이터!$B446="Finance",DI_전체데이터!$Z446,NA())</f>
        <v>#N/A</v>
      </c>
      <c r="G446" s="79" t="e">
        <f>IF(DI_전체데이터!$B446="Industrials",DI_전체데이터!$AN446,NA())</f>
        <v>#N/A</v>
      </c>
      <c r="H446" s="79" t="e">
        <f>IF(DI_전체데이터!$B446="Industrials",DI_전체데이터!$Z446,NA())</f>
        <v>#N/A</v>
      </c>
      <c r="I446" s="79" t="e">
        <f>IF(DI_전체데이터!$B446="Energy &amp; Materials",DI_전체데이터!$AN446,NA())</f>
        <v>#N/A</v>
      </c>
      <c r="J446" s="79" t="e">
        <f>IF(DI_전체데이터!$B446="Energy &amp; Materials",DI_전체데이터!$Z446,NA())</f>
        <v>#N/A</v>
      </c>
      <c r="K446" s="79">
        <f>IF(DI_전체데이터!$B446="Healthcare &amp; Bio",DI_전체데이터!$AN446,NA())</f>
        <v>-0.51513495414864785</v>
      </c>
      <c r="L446" s="79">
        <f>IF(DI_전체데이터!$B446="Healthcare &amp; Bio",DI_전체데이터!$Z446,NA())</f>
        <v>2.8888888888888888</v>
      </c>
    </row>
    <row r="447" spans="1:12" x14ac:dyDescent="0.3">
      <c r="A447" s="79" t="e">
        <f>IF(DI_전체데이터!$B447="Technology",DI_전체데이터!$AN447,NA())</f>
        <v>#N/A</v>
      </c>
      <c r="B447" s="79" t="e">
        <f>IF(DI_전체데이터!$B447="Technology",DI_전체데이터!$Z447,NA())</f>
        <v>#N/A</v>
      </c>
      <c r="C447" s="79" t="e">
        <f>IF(DI_전체데이터!$B447="Consumer &amp; Retail",DI_전체데이터!$AN447,NA())</f>
        <v>#N/A</v>
      </c>
      <c r="D447" s="79" t="e">
        <f>IF(DI_전체데이터!$B447="Consumer &amp; Retail",DI_전체데이터!$Z447,NA())</f>
        <v>#N/A</v>
      </c>
      <c r="E447" s="79" t="e">
        <f>IF(DI_전체데이터!$B447="Finance",DI_전체데이터!$AN447,NA())</f>
        <v>#N/A</v>
      </c>
      <c r="F447" s="79" t="e">
        <f>IF(DI_전체데이터!$B447="Finance",DI_전체데이터!$Z447,NA())</f>
        <v>#N/A</v>
      </c>
      <c r="G447" s="79" t="e">
        <f>IF(DI_전체데이터!$B447="Industrials",DI_전체데이터!$AN447,NA())</f>
        <v>#N/A</v>
      </c>
      <c r="H447" s="79" t="e">
        <f>IF(DI_전체데이터!$B447="Industrials",DI_전체데이터!$Z447,NA())</f>
        <v>#N/A</v>
      </c>
      <c r="I447" s="79" t="e">
        <f>IF(DI_전체데이터!$B447="Energy &amp; Materials",DI_전체데이터!$AN447,NA())</f>
        <v>#N/A</v>
      </c>
      <c r="J447" s="79" t="e">
        <f>IF(DI_전체데이터!$B447="Energy &amp; Materials",DI_전체데이터!$Z447,NA())</f>
        <v>#N/A</v>
      </c>
      <c r="K447" s="79">
        <f>IF(DI_전체데이터!$B447="Healthcare &amp; Bio",DI_전체데이터!$AN447,NA())</f>
        <v>-0.71668411412808386</v>
      </c>
      <c r="L447" s="79">
        <f>IF(DI_전체데이터!$B447="Healthcare &amp; Bio",DI_전체데이터!$Z447,NA())</f>
        <v>2.3913043478260869</v>
      </c>
    </row>
    <row r="448" spans="1:12" x14ac:dyDescent="0.3">
      <c r="A448" s="79" t="e">
        <f>IF(DI_전체데이터!$B448="Technology",DI_전체데이터!$AN448,NA())</f>
        <v>#N/A</v>
      </c>
      <c r="B448" s="79" t="e">
        <f>IF(DI_전체데이터!$B448="Technology",DI_전체데이터!$Z448,NA())</f>
        <v>#N/A</v>
      </c>
      <c r="C448" s="79" t="e">
        <f>IF(DI_전체데이터!$B448="Consumer &amp; Retail",DI_전체데이터!$AN448,NA())</f>
        <v>#N/A</v>
      </c>
      <c r="D448" s="79" t="e">
        <f>IF(DI_전체데이터!$B448="Consumer &amp; Retail",DI_전체데이터!$Z448,NA())</f>
        <v>#N/A</v>
      </c>
      <c r="E448" s="79" t="e">
        <f>IF(DI_전체데이터!$B448="Finance",DI_전체데이터!$AN448,NA())</f>
        <v>#N/A</v>
      </c>
      <c r="F448" s="79" t="e">
        <f>IF(DI_전체데이터!$B448="Finance",DI_전체데이터!$Z448,NA())</f>
        <v>#N/A</v>
      </c>
      <c r="G448" s="79" t="e">
        <f>IF(DI_전체데이터!$B448="Industrials",DI_전체데이터!$AN448,NA())</f>
        <v>#N/A</v>
      </c>
      <c r="H448" s="79" t="e">
        <f>IF(DI_전체데이터!$B448="Industrials",DI_전체데이터!$Z448,NA())</f>
        <v>#N/A</v>
      </c>
      <c r="I448" s="79" t="e">
        <f>IF(DI_전체데이터!$B448="Energy &amp; Materials",DI_전체데이터!$AN448,NA())</f>
        <v>#N/A</v>
      </c>
      <c r="J448" s="79" t="e">
        <f>IF(DI_전체데이터!$B448="Energy &amp; Materials",DI_전체데이터!$Z448,NA())</f>
        <v>#N/A</v>
      </c>
      <c r="K448" s="79">
        <f>IF(DI_전체데이터!$B448="Healthcare &amp; Bio",DI_전체데이터!$AN448,NA())</f>
        <v>0.49852268254785981</v>
      </c>
      <c r="L448" s="79">
        <f>IF(DI_전체데이터!$B448="Healthcare &amp; Bio",DI_전체데이터!$Z448,NA())</f>
        <v>2.8181818181818179</v>
      </c>
    </row>
    <row r="449" spans="1:12" x14ac:dyDescent="0.3">
      <c r="A449" s="79" t="e">
        <f>IF(DI_전체데이터!$B449="Technology",DI_전체데이터!$AN449,NA())</f>
        <v>#N/A</v>
      </c>
      <c r="B449" s="79" t="e">
        <f>IF(DI_전체데이터!$B449="Technology",DI_전체데이터!$Z449,NA())</f>
        <v>#N/A</v>
      </c>
      <c r="C449" s="79" t="e">
        <f>IF(DI_전체데이터!$B449="Consumer &amp; Retail",DI_전체데이터!$AN449,NA())</f>
        <v>#N/A</v>
      </c>
      <c r="D449" s="79" t="e">
        <f>IF(DI_전체데이터!$B449="Consumer &amp; Retail",DI_전체데이터!$Z449,NA())</f>
        <v>#N/A</v>
      </c>
      <c r="E449" s="79" t="e">
        <f>IF(DI_전체데이터!$B449="Finance",DI_전체데이터!$AN449,NA())</f>
        <v>#N/A</v>
      </c>
      <c r="F449" s="79" t="e">
        <f>IF(DI_전체데이터!$B449="Finance",DI_전체데이터!$Z449,NA())</f>
        <v>#N/A</v>
      </c>
      <c r="G449" s="79" t="e">
        <f>IF(DI_전체데이터!$B449="Industrials",DI_전체데이터!$AN449,NA())</f>
        <v>#N/A</v>
      </c>
      <c r="H449" s="79" t="e">
        <f>IF(DI_전체데이터!$B449="Industrials",DI_전체데이터!$Z449,NA())</f>
        <v>#N/A</v>
      </c>
      <c r="I449" s="79" t="e">
        <f>IF(DI_전체데이터!$B449="Energy &amp; Materials",DI_전체데이터!$AN449,NA())</f>
        <v>#N/A</v>
      </c>
      <c r="J449" s="79" t="e">
        <f>IF(DI_전체데이터!$B449="Energy &amp; Materials",DI_전체데이터!$Z449,NA())</f>
        <v>#N/A</v>
      </c>
      <c r="K449" s="79">
        <f>IF(DI_전체데이터!$B449="Healthcare &amp; Bio",DI_전체데이터!$AN449,NA())</f>
        <v>0.54165502255333309</v>
      </c>
      <c r="L449" s="79">
        <f>IF(DI_전체데이터!$B449="Healthcare &amp; Bio",DI_전체데이터!$Z449,NA())</f>
        <v>2.833333333333333</v>
      </c>
    </row>
    <row r="450" spans="1:12" x14ac:dyDescent="0.3">
      <c r="A450" s="79" t="e">
        <f>IF(DI_전체데이터!$B450="Technology",DI_전체데이터!$AN450,NA())</f>
        <v>#N/A</v>
      </c>
      <c r="B450" s="79" t="e">
        <f>IF(DI_전체데이터!$B450="Technology",DI_전체데이터!$Z450,NA())</f>
        <v>#N/A</v>
      </c>
      <c r="C450" s="79" t="e">
        <f>IF(DI_전체데이터!$B450="Consumer &amp; Retail",DI_전체데이터!$AN450,NA())</f>
        <v>#N/A</v>
      </c>
      <c r="D450" s="79" t="e">
        <f>IF(DI_전체데이터!$B450="Consumer &amp; Retail",DI_전체데이터!$Z450,NA())</f>
        <v>#N/A</v>
      </c>
      <c r="E450" s="79" t="e">
        <f>IF(DI_전체데이터!$B450="Finance",DI_전체데이터!$AN450,NA())</f>
        <v>#N/A</v>
      </c>
      <c r="F450" s="79" t="e">
        <f>IF(DI_전체데이터!$B450="Finance",DI_전체데이터!$Z450,NA())</f>
        <v>#N/A</v>
      </c>
      <c r="G450" s="79" t="e">
        <f>IF(DI_전체데이터!$B450="Industrials",DI_전체데이터!$AN450,NA())</f>
        <v>#N/A</v>
      </c>
      <c r="H450" s="79" t="e">
        <f>IF(DI_전체데이터!$B450="Industrials",DI_전체데이터!$Z450,NA())</f>
        <v>#N/A</v>
      </c>
      <c r="I450" s="79" t="e">
        <f>IF(DI_전체데이터!$B450="Energy &amp; Materials",DI_전체데이터!$AN450,NA())</f>
        <v>#N/A</v>
      </c>
      <c r="J450" s="79" t="e">
        <f>IF(DI_전체데이터!$B450="Energy &amp; Materials",DI_전체데이터!$Z450,NA())</f>
        <v>#N/A</v>
      </c>
      <c r="K450" s="79">
        <f>IF(DI_전체데이터!$B450="Healthcare &amp; Bio",DI_전체데이터!$AN450,NA())</f>
        <v>0.82632846658945736</v>
      </c>
      <c r="L450" s="79">
        <f>IF(DI_전체데이터!$B450="Healthcare &amp; Bio",DI_전체데이터!$Z450,NA())</f>
        <v>2.9333333333333331</v>
      </c>
    </row>
    <row r="451" spans="1:12" x14ac:dyDescent="0.3">
      <c r="A451" s="79" t="e">
        <f>IF(DI_전체데이터!$B451="Technology",DI_전체데이터!$AN451,NA())</f>
        <v>#N/A</v>
      </c>
      <c r="B451" s="79" t="e">
        <f>IF(DI_전체데이터!$B451="Technology",DI_전체데이터!$Z451,NA())</f>
        <v>#N/A</v>
      </c>
      <c r="C451" s="79" t="e">
        <f>IF(DI_전체데이터!$B451="Consumer &amp; Retail",DI_전체데이터!$AN451,NA())</f>
        <v>#N/A</v>
      </c>
      <c r="D451" s="79" t="e">
        <f>IF(DI_전체데이터!$B451="Consumer &amp; Retail",DI_전체데이터!$Z451,NA())</f>
        <v>#N/A</v>
      </c>
      <c r="E451" s="79" t="e">
        <f>IF(DI_전체데이터!$B451="Finance",DI_전체데이터!$AN451,NA())</f>
        <v>#N/A</v>
      </c>
      <c r="F451" s="79" t="e">
        <f>IF(DI_전체데이터!$B451="Finance",DI_전체데이터!$Z451,NA())</f>
        <v>#N/A</v>
      </c>
      <c r="G451" s="79" t="e">
        <f>IF(DI_전체데이터!$B451="Industrials",DI_전체데이터!$AN451,NA())</f>
        <v>#N/A</v>
      </c>
      <c r="H451" s="79" t="e">
        <f>IF(DI_전체데이터!$B451="Industrials",DI_전체데이터!$Z451,NA())</f>
        <v>#N/A</v>
      </c>
      <c r="I451" s="79" t="e">
        <f>IF(DI_전체데이터!$B451="Energy &amp; Materials",DI_전체데이터!$AN451,NA())</f>
        <v>#N/A</v>
      </c>
      <c r="J451" s="79" t="e">
        <f>IF(DI_전체데이터!$B451="Energy &amp; Materials",DI_전체데이터!$Z451,NA())</f>
        <v>#N/A</v>
      </c>
      <c r="K451" s="79">
        <f>IF(DI_전체데이터!$B451="Healthcare &amp; Bio",DI_전체데이터!$AN451,NA())</f>
        <v>0.39704936911370436</v>
      </c>
      <c r="L451" s="79">
        <f>IF(DI_전체데이터!$B451="Healthcare &amp; Bio",DI_전체데이터!$Z451,NA())</f>
        <v>2.8125</v>
      </c>
    </row>
    <row r="452" spans="1:12" x14ac:dyDescent="0.3">
      <c r="A452" s="79" t="e">
        <f>IF(DI_전체데이터!$B452="Technology",DI_전체데이터!$AN452,NA())</f>
        <v>#N/A</v>
      </c>
      <c r="B452" s="79" t="e">
        <f>IF(DI_전체데이터!$B452="Technology",DI_전체데이터!$Z452,NA())</f>
        <v>#N/A</v>
      </c>
      <c r="C452" s="79" t="e">
        <f>IF(DI_전체데이터!$B452="Consumer &amp; Retail",DI_전체데이터!$AN452,NA())</f>
        <v>#N/A</v>
      </c>
      <c r="D452" s="79" t="e">
        <f>IF(DI_전체데이터!$B452="Consumer &amp; Retail",DI_전체데이터!$Z452,NA())</f>
        <v>#N/A</v>
      </c>
      <c r="E452" s="79" t="e">
        <f>IF(DI_전체데이터!$B452="Finance",DI_전체데이터!$AN452,NA())</f>
        <v>#N/A</v>
      </c>
      <c r="F452" s="79" t="e">
        <f>IF(DI_전체데이터!$B452="Finance",DI_전체데이터!$Z452,NA())</f>
        <v>#N/A</v>
      </c>
      <c r="G452" s="79" t="e">
        <f>IF(DI_전체데이터!$B452="Industrials",DI_전체데이터!$AN452,NA())</f>
        <v>#N/A</v>
      </c>
      <c r="H452" s="79" t="e">
        <f>IF(DI_전체데이터!$B452="Industrials",DI_전체데이터!$Z452,NA())</f>
        <v>#N/A</v>
      </c>
      <c r="I452" s="79" t="e">
        <f>IF(DI_전체데이터!$B452="Energy &amp; Materials",DI_전체데이터!$AN452,NA())</f>
        <v>#N/A</v>
      </c>
      <c r="J452" s="79" t="e">
        <f>IF(DI_전체데이터!$B452="Energy &amp; Materials",DI_전체데이터!$Z452,NA())</f>
        <v>#N/A</v>
      </c>
      <c r="K452" s="79">
        <f>IF(DI_전체데이터!$B452="Healthcare &amp; Bio",DI_전체데이터!$AN452,NA())</f>
        <v>0.81694269906698724</v>
      </c>
      <c r="L452" s="79">
        <f>IF(DI_전체데이터!$B452="Healthcare &amp; Bio",DI_전체데이터!$Z452,NA())</f>
        <v>2.96</v>
      </c>
    </row>
    <row r="453" spans="1:12" x14ac:dyDescent="0.3">
      <c r="A453" s="79" t="e">
        <f>IF(DI_전체데이터!$B453="Technology",DI_전체데이터!$AN453,NA())</f>
        <v>#N/A</v>
      </c>
      <c r="B453" s="79" t="e">
        <f>IF(DI_전체데이터!$B453="Technology",DI_전체데이터!$Z453,NA())</f>
        <v>#N/A</v>
      </c>
      <c r="C453" s="79" t="e">
        <f>IF(DI_전체데이터!$B453="Consumer &amp; Retail",DI_전체데이터!$AN453,NA())</f>
        <v>#N/A</v>
      </c>
      <c r="D453" s="79" t="e">
        <f>IF(DI_전체데이터!$B453="Consumer &amp; Retail",DI_전체데이터!$Z453,NA())</f>
        <v>#N/A</v>
      </c>
      <c r="E453" s="79" t="e">
        <f>IF(DI_전체데이터!$B453="Finance",DI_전체데이터!$AN453,NA())</f>
        <v>#N/A</v>
      </c>
      <c r="F453" s="79" t="e">
        <f>IF(DI_전체데이터!$B453="Finance",DI_전체데이터!$Z453,NA())</f>
        <v>#N/A</v>
      </c>
      <c r="G453" s="79" t="e">
        <f>IF(DI_전체데이터!$B453="Industrials",DI_전체데이터!$AN453,NA())</f>
        <v>#N/A</v>
      </c>
      <c r="H453" s="79" t="e">
        <f>IF(DI_전체데이터!$B453="Industrials",DI_전체데이터!$Z453,NA())</f>
        <v>#N/A</v>
      </c>
      <c r="I453" s="79" t="e">
        <f>IF(DI_전체데이터!$B453="Energy &amp; Materials",DI_전체데이터!$AN453,NA())</f>
        <v>#N/A</v>
      </c>
      <c r="J453" s="79" t="e">
        <f>IF(DI_전체데이터!$B453="Energy &amp; Materials",DI_전체데이터!$Z453,NA())</f>
        <v>#N/A</v>
      </c>
      <c r="K453" s="79">
        <f>IF(DI_전체데이터!$B453="Healthcare &amp; Bio",DI_전체데이터!$AN453,NA())</f>
        <v>-0.96701088355939069</v>
      </c>
      <c r="L453" s="79">
        <f>IF(DI_전체데이터!$B453="Healthcare &amp; Bio",DI_전체데이터!$Z453,NA())</f>
        <v>2.333333333333333</v>
      </c>
    </row>
    <row r="454" spans="1:12" x14ac:dyDescent="0.3">
      <c r="A454" s="79" t="e">
        <f>IF(DI_전체데이터!$B454="Technology",DI_전체데이터!$AN454,NA())</f>
        <v>#N/A</v>
      </c>
      <c r="B454" s="79" t="e">
        <f>IF(DI_전체데이터!$B454="Technology",DI_전체데이터!$Z454,NA())</f>
        <v>#N/A</v>
      </c>
      <c r="C454" s="79" t="e">
        <f>IF(DI_전체데이터!$B454="Consumer &amp; Retail",DI_전체데이터!$AN454,NA())</f>
        <v>#N/A</v>
      </c>
      <c r="D454" s="79" t="e">
        <f>IF(DI_전체데이터!$B454="Consumer &amp; Retail",DI_전체데이터!$Z454,NA())</f>
        <v>#N/A</v>
      </c>
      <c r="E454" s="79" t="e">
        <f>IF(DI_전체데이터!$B454="Finance",DI_전체데이터!$AN454,NA())</f>
        <v>#N/A</v>
      </c>
      <c r="F454" s="79" t="e">
        <f>IF(DI_전체데이터!$B454="Finance",DI_전체데이터!$Z454,NA())</f>
        <v>#N/A</v>
      </c>
      <c r="G454" s="79" t="e">
        <f>IF(DI_전체데이터!$B454="Industrials",DI_전체데이터!$AN454,NA())</f>
        <v>#N/A</v>
      </c>
      <c r="H454" s="79" t="e">
        <f>IF(DI_전체데이터!$B454="Industrials",DI_전체데이터!$Z454,NA())</f>
        <v>#N/A</v>
      </c>
      <c r="I454" s="79" t="e">
        <f>IF(DI_전체데이터!$B454="Energy &amp; Materials",DI_전체데이터!$AN454,NA())</f>
        <v>#N/A</v>
      </c>
      <c r="J454" s="79" t="e">
        <f>IF(DI_전체데이터!$B454="Energy &amp; Materials",DI_전체데이터!$Z454,NA())</f>
        <v>#N/A</v>
      </c>
      <c r="K454" s="79">
        <f>IF(DI_전체데이터!$B454="Healthcare &amp; Bio",DI_전체데이터!$AN454,NA())</f>
        <v>-0.62195216351560179</v>
      </c>
      <c r="L454" s="79">
        <f>IF(DI_전체데이터!$B454="Healthcare &amp; Bio",DI_전체데이터!$Z454,NA())</f>
        <v>2.454545454545455</v>
      </c>
    </row>
    <row r="455" spans="1:12" x14ac:dyDescent="0.3">
      <c r="A455" s="79" t="e">
        <f>IF(DI_전체데이터!$B455="Technology",DI_전체데이터!$AN455,NA())</f>
        <v>#N/A</v>
      </c>
      <c r="B455" s="79" t="e">
        <f>IF(DI_전체데이터!$B455="Technology",DI_전체데이터!$Z455,NA())</f>
        <v>#N/A</v>
      </c>
      <c r="C455" s="79" t="e">
        <f>IF(DI_전체데이터!$B455="Consumer &amp; Retail",DI_전체데이터!$AN455,NA())</f>
        <v>#N/A</v>
      </c>
      <c r="D455" s="79" t="e">
        <f>IF(DI_전체데이터!$B455="Consumer &amp; Retail",DI_전체데이터!$Z455,NA())</f>
        <v>#N/A</v>
      </c>
      <c r="E455" s="79" t="e">
        <f>IF(DI_전체데이터!$B455="Finance",DI_전체데이터!$AN455,NA())</f>
        <v>#N/A</v>
      </c>
      <c r="F455" s="79" t="e">
        <f>IF(DI_전체데이터!$B455="Finance",DI_전체데이터!$Z455,NA())</f>
        <v>#N/A</v>
      </c>
      <c r="G455" s="79" t="e">
        <f>IF(DI_전체데이터!$B455="Industrials",DI_전체데이터!$AN455,NA())</f>
        <v>#N/A</v>
      </c>
      <c r="H455" s="79" t="e">
        <f>IF(DI_전체데이터!$B455="Industrials",DI_전체데이터!$Z455,NA())</f>
        <v>#N/A</v>
      </c>
      <c r="I455" s="79" t="e">
        <f>IF(DI_전체데이터!$B455="Energy &amp; Materials",DI_전체데이터!$AN455,NA())</f>
        <v>#N/A</v>
      </c>
      <c r="J455" s="79" t="e">
        <f>IF(DI_전체데이터!$B455="Energy &amp; Materials",DI_전체데이터!$Z455,NA())</f>
        <v>#N/A</v>
      </c>
      <c r="K455" s="79">
        <f>IF(DI_전체데이터!$B455="Healthcare &amp; Bio",DI_전체데이터!$AN455,NA())</f>
        <v>0.55511018352031449</v>
      </c>
      <c r="L455" s="79">
        <f>IF(DI_전체데이터!$B455="Healthcare &amp; Bio",DI_전체데이터!$Z455,NA())</f>
        <v>2.7692307692307692</v>
      </c>
    </row>
    <row r="456" spans="1:12" x14ac:dyDescent="0.3">
      <c r="A456" s="79" t="e">
        <f>IF(DI_전체데이터!$B456="Technology",DI_전체데이터!$AN456,NA())</f>
        <v>#N/A</v>
      </c>
      <c r="B456" s="79" t="e">
        <f>IF(DI_전체데이터!$B456="Technology",DI_전체데이터!$Z456,NA())</f>
        <v>#N/A</v>
      </c>
      <c r="C456" s="79" t="e">
        <f>IF(DI_전체데이터!$B456="Consumer &amp; Retail",DI_전체데이터!$AN456,NA())</f>
        <v>#N/A</v>
      </c>
      <c r="D456" s="79" t="e">
        <f>IF(DI_전체데이터!$B456="Consumer &amp; Retail",DI_전체데이터!$Z456,NA())</f>
        <v>#N/A</v>
      </c>
      <c r="E456" s="79" t="e">
        <f>IF(DI_전체데이터!$B456="Finance",DI_전체데이터!$AN456,NA())</f>
        <v>#N/A</v>
      </c>
      <c r="F456" s="79" t="e">
        <f>IF(DI_전체데이터!$B456="Finance",DI_전체데이터!$Z456,NA())</f>
        <v>#N/A</v>
      </c>
      <c r="G456" s="79" t="e">
        <f>IF(DI_전체데이터!$B456="Industrials",DI_전체데이터!$AN456,NA())</f>
        <v>#N/A</v>
      </c>
      <c r="H456" s="79" t="e">
        <f>IF(DI_전체데이터!$B456="Industrials",DI_전체데이터!$Z456,NA())</f>
        <v>#N/A</v>
      </c>
      <c r="I456" s="79" t="e">
        <f>IF(DI_전체데이터!$B456="Energy &amp; Materials",DI_전체데이터!$AN456,NA())</f>
        <v>#N/A</v>
      </c>
      <c r="J456" s="79" t="e">
        <f>IF(DI_전체데이터!$B456="Energy &amp; Materials",DI_전체데이터!$Z456,NA())</f>
        <v>#N/A</v>
      </c>
      <c r="K456" s="79">
        <f>IF(DI_전체데이터!$B456="Healthcare &amp; Bio",DI_전체데이터!$AN456,NA())</f>
        <v>-1.3500120957983612</v>
      </c>
      <c r="L456" s="79">
        <f>IF(DI_전체데이터!$B456="Healthcare &amp; Bio",DI_전체데이터!$Z456,NA())</f>
        <v>2.1</v>
      </c>
    </row>
    <row r="457" spans="1:12" x14ac:dyDescent="0.3">
      <c r="A457" s="79" t="e">
        <f>IF(DI_전체데이터!$B457="Technology",DI_전체데이터!$AN457,NA())</f>
        <v>#N/A</v>
      </c>
      <c r="B457" s="79" t="e">
        <f>IF(DI_전체데이터!$B457="Technology",DI_전체데이터!$Z457,NA())</f>
        <v>#N/A</v>
      </c>
      <c r="C457" s="79" t="e">
        <f>IF(DI_전체데이터!$B457="Consumer &amp; Retail",DI_전체데이터!$AN457,NA())</f>
        <v>#N/A</v>
      </c>
      <c r="D457" s="79" t="e">
        <f>IF(DI_전체데이터!$B457="Consumer &amp; Retail",DI_전체데이터!$Z457,NA())</f>
        <v>#N/A</v>
      </c>
      <c r="E457" s="79" t="e">
        <f>IF(DI_전체데이터!$B457="Finance",DI_전체데이터!$AN457,NA())</f>
        <v>#N/A</v>
      </c>
      <c r="F457" s="79" t="e">
        <f>IF(DI_전체데이터!$B457="Finance",DI_전체데이터!$Z457,NA())</f>
        <v>#N/A</v>
      </c>
      <c r="G457" s="79" t="e">
        <f>IF(DI_전체데이터!$B457="Industrials",DI_전체데이터!$AN457,NA())</f>
        <v>#N/A</v>
      </c>
      <c r="H457" s="79" t="e">
        <f>IF(DI_전체데이터!$B457="Industrials",DI_전체데이터!$Z457,NA())</f>
        <v>#N/A</v>
      </c>
      <c r="I457" s="79" t="e">
        <f>IF(DI_전체데이터!$B457="Energy &amp; Materials",DI_전체데이터!$AN457,NA())</f>
        <v>#N/A</v>
      </c>
      <c r="J457" s="79" t="e">
        <f>IF(DI_전체데이터!$B457="Energy &amp; Materials",DI_전체데이터!$Z457,NA())</f>
        <v>#N/A</v>
      </c>
      <c r="K457" s="79">
        <f>IF(DI_전체데이터!$B457="Healthcare &amp; Bio",DI_전체데이터!$AN457,NA())</f>
        <v>2.4320779463958555</v>
      </c>
      <c r="L457" s="79">
        <f>IF(DI_전체데이터!$B457="Healthcare &amp; Bio",DI_전체데이터!$Z457,NA())</f>
        <v>3.4285714285714279</v>
      </c>
    </row>
    <row r="458" spans="1:12" x14ac:dyDescent="0.3">
      <c r="A458" s="79" t="e">
        <f>IF(DI_전체데이터!$B458="Technology",DI_전체데이터!$AN458,NA())</f>
        <v>#N/A</v>
      </c>
      <c r="B458" s="79" t="e">
        <f>IF(DI_전체데이터!$B458="Technology",DI_전체데이터!$Z458,NA())</f>
        <v>#N/A</v>
      </c>
      <c r="C458" s="79" t="e">
        <f>IF(DI_전체데이터!$B458="Consumer &amp; Retail",DI_전체데이터!$AN458,NA())</f>
        <v>#N/A</v>
      </c>
      <c r="D458" s="79" t="e">
        <f>IF(DI_전체데이터!$B458="Consumer &amp; Retail",DI_전체데이터!$Z458,NA())</f>
        <v>#N/A</v>
      </c>
      <c r="E458" s="79" t="e">
        <f>IF(DI_전체데이터!$B458="Finance",DI_전체데이터!$AN458,NA())</f>
        <v>#N/A</v>
      </c>
      <c r="F458" s="79" t="e">
        <f>IF(DI_전체데이터!$B458="Finance",DI_전체데이터!$Z458,NA())</f>
        <v>#N/A</v>
      </c>
      <c r="G458" s="79" t="e">
        <f>IF(DI_전체데이터!$B458="Industrials",DI_전체데이터!$AN458,NA())</f>
        <v>#N/A</v>
      </c>
      <c r="H458" s="79" t="e">
        <f>IF(DI_전체데이터!$B458="Industrials",DI_전체데이터!$Z458,NA())</f>
        <v>#N/A</v>
      </c>
      <c r="I458" s="79" t="e">
        <f>IF(DI_전체데이터!$B458="Energy &amp; Materials",DI_전체데이터!$AN458,NA())</f>
        <v>#N/A</v>
      </c>
      <c r="J458" s="79" t="e">
        <f>IF(DI_전체데이터!$B458="Energy &amp; Materials",DI_전체데이터!$Z458,NA())</f>
        <v>#N/A</v>
      </c>
      <c r="K458" s="79">
        <f>IF(DI_전체데이터!$B458="Healthcare &amp; Bio",DI_전체데이터!$AN458,NA())</f>
        <v>0.14452348539128973</v>
      </c>
      <c r="L458" s="79">
        <f>IF(DI_전체데이터!$B458="Healthcare &amp; Bio",DI_전체데이터!$Z458,NA())</f>
        <v>2.625</v>
      </c>
    </row>
    <row r="459" spans="1:12" x14ac:dyDescent="0.3">
      <c r="A459" s="79" t="e">
        <f>IF(DI_전체데이터!$B459="Technology",DI_전체데이터!$AN459,NA())</f>
        <v>#N/A</v>
      </c>
      <c r="B459" s="79" t="e">
        <f>IF(DI_전체데이터!$B459="Technology",DI_전체데이터!$Z459,NA())</f>
        <v>#N/A</v>
      </c>
      <c r="C459" s="79" t="e">
        <f>IF(DI_전체데이터!$B459="Consumer &amp; Retail",DI_전체데이터!$AN459,NA())</f>
        <v>#N/A</v>
      </c>
      <c r="D459" s="79" t="e">
        <f>IF(DI_전체데이터!$B459="Consumer &amp; Retail",DI_전체데이터!$Z459,NA())</f>
        <v>#N/A</v>
      </c>
      <c r="E459" s="79" t="e">
        <f>IF(DI_전체데이터!$B459="Finance",DI_전체데이터!$AN459,NA())</f>
        <v>#N/A</v>
      </c>
      <c r="F459" s="79" t="e">
        <f>IF(DI_전체데이터!$B459="Finance",DI_전체데이터!$Z459,NA())</f>
        <v>#N/A</v>
      </c>
      <c r="G459" s="79" t="e">
        <f>IF(DI_전체데이터!$B459="Industrials",DI_전체데이터!$AN459,NA())</f>
        <v>#N/A</v>
      </c>
      <c r="H459" s="79" t="e">
        <f>IF(DI_전체데이터!$B459="Industrials",DI_전체데이터!$Z459,NA())</f>
        <v>#N/A</v>
      </c>
      <c r="I459" s="79" t="e">
        <f>IF(DI_전체데이터!$B459="Energy &amp; Materials",DI_전체데이터!$AN459,NA())</f>
        <v>#N/A</v>
      </c>
      <c r="J459" s="79" t="e">
        <f>IF(DI_전체데이터!$B459="Energy &amp; Materials",DI_전체데이터!$Z459,NA())</f>
        <v>#N/A</v>
      </c>
      <c r="K459" s="79">
        <f>IF(DI_전체데이터!$B459="Healthcare &amp; Bio",DI_전체데이터!$AN459,NA())</f>
        <v>-0.93154500571666021</v>
      </c>
      <c r="L459" s="79">
        <f>IF(DI_전체데이터!$B459="Healthcare &amp; Bio",DI_전체데이터!$Z459,NA())</f>
        <v>3.28125</v>
      </c>
    </row>
    <row r="460" spans="1:12" x14ac:dyDescent="0.3">
      <c r="A460" s="79" t="e">
        <f>IF(DI_전체데이터!$B460="Technology",DI_전체데이터!$AN460,NA())</f>
        <v>#N/A</v>
      </c>
      <c r="B460" s="79" t="e">
        <f>IF(DI_전체데이터!$B460="Technology",DI_전체데이터!$Z460,NA())</f>
        <v>#N/A</v>
      </c>
      <c r="C460" s="79" t="e">
        <f>IF(DI_전체데이터!$B460="Consumer &amp; Retail",DI_전체데이터!$AN460,NA())</f>
        <v>#N/A</v>
      </c>
      <c r="D460" s="79" t="e">
        <f>IF(DI_전체데이터!$B460="Consumer &amp; Retail",DI_전체데이터!$Z460,NA())</f>
        <v>#N/A</v>
      </c>
      <c r="E460" s="79" t="e">
        <f>IF(DI_전체데이터!$B460="Finance",DI_전체데이터!$AN460,NA())</f>
        <v>#N/A</v>
      </c>
      <c r="F460" s="79" t="e">
        <f>IF(DI_전체데이터!$B460="Finance",DI_전체데이터!$Z460,NA())</f>
        <v>#N/A</v>
      </c>
      <c r="G460" s="79" t="e">
        <f>IF(DI_전체데이터!$B460="Industrials",DI_전체데이터!$AN460,NA())</f>
        <v>#N/A</v>
      </c>
      <c r="H460" s="79" t="e">
        <f>IF(DI_전체데이터!$B460="Industrials",DI_전체데이터!$Z460,NA())</f>
        <v>#N/A</v>
      </c>
      <c r="I460" s="79" t="e">
        <f>IF(DI_전체데이터!$B460="Energy &amp; Materials",DI_전체데이터!$AN460,NA())</f>
        <v>#N/A</v>
      </c>
      <c r="J460" s="79" t="e">
        <f>IF(DI_전체데이터!$B460="Energy &amp; Materials",DI_전체데이터!$Z460,NA())</f>
        <v>#N/A</v>
      </c>
      <c r="K460" s="79">
        <f>IF(DI_전체데이터!$B460="Healthcare &amp; Bio",DI_전체데이터!$AN460,NA())</f>
        <v>-2.246798502227537</v>
      </c>
      <c r="L460" s="79">
        <f>IF(DI_전체데이터!$B460="Healthcare &amp; Bio",DI_전체데이터!$Z460,NA())</f>
        <v>3</v>
      </c>
    </row>
    <row r="461" spans="1:12" x14ac:dyDescent="0.3">
      <c r="A461" s="79" t="e">
        <f>IF(DI_전체데이터!$B461="Technology",DI_전체데이터!$AN461,NA())</f>
        <v>#N/A</v>
      </c>
      <c r="B461" s="79" t="e">
        <f>IF(DI_전체데이터!$B461="Technology",DI_전체데이터!$Z461,NA())</f>
        <v>#N/A</v>
      </c>
      <c r="C461" s="79" t="e">
        <f>IF(DI_전체데이터!$B461="Consumer &amp; Retail",DI_전체데이터!$AN461,NA())</f>
        <v>#N/A</v>
      </c>
      <c r="D461" s="79" t="e">
        <f>IF(DI_전체데이터!$B461="Consumer &amp; Retail",DI_전체데이터!$Z461,NA())</f>
        <v>#N/A</v>
      </c>
      <c r="E461" s="79" t="e">
        <f>IF(DI_전체데이터!$B461="Finance",DI_전체데이터!$AN461,NA())</f>
        <v>#N/A</v>
      </c>
      <c r="F461" s="79" t="e">
        <f>IF(DI_전체데이터!$B461="Finance",DI_전체데이터!$Z461,NA())</f>
        <v>#N/A</v>
      </c>
      <c r="G461" s="79" t="e">
        <f>IF(DI_전체데이터!$B461="Industrials",DI_전체데이터!$AN461,NA())</f>
        <v>#N/A</v>
      </c>
      <c r="H461" s="79" t="e">
        <f>IF(DI_전체데이터!$B461="Industrials",DI_전체데이터!$Z461,NA())</f>
        <v>#N/A</v>
      </c>
      <c r="I461" s="79" t="e">
        <f>IF(DI_전체데이터!$B461="Energy &amp; Materials",DI_전체데이터!$AN461,NA())</f>
        <v>#N/A</v>
      </c>
      <c r="J461" s="79" t="e">
        <f>IF(DI_전체데이터!$B461="Energy &amp; Materials",DI_전체데이터!$Z461,NA())</f>
        <v>#N/A</v>
      </c>
      <c r="K461" s="79">
        <f>IF(DI_전체데이터!$B461="Healthcare &amp; Bio",DI_전체데이터!$AN461,NA())</f>
        <v>-1.146455707760921</v>
      </c>
      <c r="L461" s="79">
        <f>IF(DI_전체데이터!$B461="Healthcare &amp; Bio",DI_전체데이터!$Z461,NA())</f>
        <v>3.2352941176470589</v>
      </c>
    </row>
    <row r="462" spans="1:12" x14ac:dyDescent="0.3">
      <c r="A462" s="79" t="e">
        <f>IF(DI_전체데이터!$B462="Technology",DI_전체데이터!$AN462,NA())</f>
        <v>#N/A</v>
      </c>
      <c r="B462" s="79" t="e">
        <f>IF(DI_전체데이터!$B462="Technology",DI_전체데이터!$Z462,NA())</f>
        <v>#N/A</v>
      </c>
      <c r="C462" s="79" t="e">
        <f>IF(DI_전체데이터!$B462="Consumer &amp; Retail",DI_전체데이터!$AN462,NA())</f>
        <v>#N/A</v>
      </c>
      <c r="D462" s="79" t="e">
        <f>IF(DI_전체데이터!$B462="Consumer &amp; Retail",DI_전체데이터!$Z462,NA())</f>
        <v>#N/A</v>
      </c>
      <c r="E462" s="79" t="e">
        <f>IF(DI_전체데이터!$B462="Finance",DI_전체데이터!$AN462,NA())</f>
        <v>#N/A</v>
      </c>
      <c r="F462" s="79" t="e">
        <f>IF(DI_전체데이터!$B462="Finance",DI_전체데이터!$Z462,NA())</f>
        <v>#N/A</v>
      </c>
      <c r="G462" s="79" t="e">
        <f>IF(DI_전체데이터!$B462="Industrials",DI_전체데이터!$AN462,NA())</f>
        <v>#N/A</v>
      </c>
      <c r="H462" s="79" t="e">
        <f>IF(DI_전체데이터!$B462="Industrials",DI_전체데이터!$Z462,NA())</f>
        <v>#N/A</v>
      </c>
      <c r="I462" s="79" t="e">
        <f>IF(DI_전체데이터!$B462="Energy &amp; Materials",DI_전체데이터!$AN462,NA())</f>
        <v>#N/A</v>
      </c>
      <c r="J462" s="79" t="e">
        <f>IF(DI_전체데이터!$B462="Energy &amp; Materials",DI_전체데이터!$Z462,NA())</f>
        <v>#N/A</v>
      </c>
      <c r="K462" s="79">
        <f>IF(DI_전체데이터!$B462="Healthcare &amp; Bio",DI_전체데이터!$AN462,NA())</f>
        <v>0.5590756236623341</v>
      </c>
      <c r="L462" s="79">
        <f>IF(DI_전체데이터!$B462="Healthcare &amp; Bio",DI_전체데이터!$Z462,NA())</f>
        <v>3.6</v>
      </c>
    </row>
    <row r="463" spans="1:12" x14ac:dyDescent="0.3">
      <c r="A463" s="79" t="e">
        <f>IF(DI_전체데이터!$B463="Technology",DI_전체데이터!$AN463,NA())</f>
        <v>#N/A</v>
      </c>
      <c r="B463" s="79" t="e">
        <f>IF(DI_전체데이터!$B463="Technology",DI_전체데이터!$Z463,NA())</f>
        <v>#N/A</v>
      </c>
      <c r="C463" s="79" t="e">
        <f>IF(DI_전체데이터!$B463="Consumer &amp; Retail",DI_전체데이터!$AN463,NA())</f>
        <v>#N/A</v>
      </c>
      <c r="D463" s="79" t="e">
        <f>IF(DI_전체데이터!$B463="Consumer &amp; Retail",DI_전체데이터!$Z463,NA())</f>
        <v>#N/A</v>
      </c>
      <c r="E463" s="79" t="e">
        <f>IF(DI_전체데이터!$B463="Finance",DI_전체데이터!$AN463,NA())</f>
        <v>#N/A</v>
      </c>
      <c r="F463" s="79" t="e">
        <f>IF(DI_전체데이터!$B463="Finance",DI_전체데이터!$Z463,NA())</f>
        <v>#N/A</v>
      </c>
      <c r="G463" s="79" t="e">
        <f>IF(DI_전체데이터!$B463="Industrials",DI_전체데이터!$AN463,NA())</f>
        <v>#N/A</v>
      </c>
      <c r="H463" s="79" t="e">
        <f>IF(DI_전체데이터!$B463="Industrials",DI_전체데이터!$Z463,NA())</f>
        <v>#N/A</v>
      </c>
      <c r="I463" s="79" t="e">
        <f>IF(DI_전체데이터!$B463="Energy &amp; Materials",DI_전체데이터!$AN463,NA())</f>
        <v>#N/A</v>
      </c>
      <c r="J463" s="79" t="e">
        <f>IF(DI_전체데이터!$B463="Energy &amp; Materials",DI_전체데이터!$Z463,NA())</f>
        <v>#N/A</v>
      </c>
      <c r="K463" s="79">
        <f>IF(DI_전체데이터!$B463="Healthcare &amp; Bio",DI_전체데이터!$AN463,NA())</f>
        <v>0.61598644510586731</v>
      </c>
      <c r="L463" s="79">
        <f>IF(DI_전체데이터!$B463="Healthcare &amp; Bio",DI_전체데이터!$Z463,NA())</f>
        <v>3.6363636363636358</v>
      </c>
    </row>
    <row r="464" spans="1:12" x14ac:dyDescent="0.3">
      <c r="A464" s="79" t="e">
        <f>IF(DI_전체데이터!$B464="Technology",DI_전체데이터!$AN464,NA())</f>
        <v>#N/A</v>
      </c>
      <c r="B464" s="79" t="e">
        <f>IF(DI_전체데이터!$B464="Technology",DI_전체데이터!$Z464,NA())</f>
        <v>#N/A</v>
      </c>
      <c r="C464" s="79" t="e">
        <f>IF(DI_전체데이터!$B464="Consumer &amp; Retail",DI_전체데이터!$AN464,NA())</f>
        <v>#N/A</v>
      </c>
      <c r="D464" s="79" t="e">
        <f>IF(DI_전체데이터!$B464="Consumer &amp; Retail",DI_전체데이터!$Z464,NA())</f>
        <v>#N/A</v>
      </c>
      <c r="E464" s="79" t="e">
        <f>IF(DI_전체데이터!$B464="Finance",DI_전체데이터!$AN464,NA())</f>
        <v>#N/A</v>
      </c>
      <c r="F464" s="79" t="e">
        <f>IF(DI_전체데이터!$B464="Finance",DI_전체데이터!$Z464,NA())</f>
        <v>#N/A</v>
      </c>
      <c r="G464" s="79" t="e">
        <f>IF(DI_전체데이터!$B464="Industrials",DI_전체데이터!$AN464,NA())</f>
        <v>#N/A</v>
      </c>
      <c r="H464" s="79" t="e">
        <f>IF(DI_전체데이터!$B464="Industrials",DI_전체데이터!$Z464,NA())</f>
        <v>#N/A</v>
      </c>
      <c r="I464" s="79" t="e">
        <f>IF(DI_전체데이터!$B464="Energy &amp; Materials",DI_전체데이터!$AN464,NA())</f>
        <v>#N/A</v>
      </c>
      <c r="J464" s="79" t="e">
        <f>IF(DI_전체데이터!$B464="Energy &amp; Materials",DI_전체데이터!$Z464,NA())</f>
        <v>#N/A</v>
      </c>
      <c r="K464" s="79">
        <f>IF(DI_전체데이터!$B464="Healthcare &amp; Bio",DI_전체데이터!$AN464,NA())</f>
        <v>-1.98582410799201</v>
      </c>
      <c r="L464" s="79">
        <f>IF(DI_전체데이터!$B464="Healthcare &amp; Bio",DI_전체데이터!$Z464,NA())</f>
        <v>3.08</v>
      </c>
    </row>
    <row r="465" spans="1:12" x14ac:dyDescent="0.3">
      <c r="A465" s="79" t="e">
        <f>IF(DI_전체데이터!$B465="Technology",DI_전체데이터!$AN465,NA())</f>
        <v>#N/A</v>
      </c>
      <c r="B465" s="79" t="e">
        <f>IF(DI_전체데이터!$B465="Technology",DI_전체데이터!$Z465,NA())</f>
        <v>#N/A</v>
      </c>
      <c r="C465" s="79" t="e">
        <f>IF(DI_전체데이터!$B465="Consumer &amp; Retail",DI_전체데이터!$AN465,NA())</f>
        <v>#N/A</v>
      </c>
      <c r="D465" s="79" t="e">
        <f>IF(DI_전체데이터!$B465="Consumer &amp; Retail",DI_전체데이터!$Z465,NA())</f>
        <v>#N/A</v>
      </c>
      <c r="E465" s="79" t="e">
        <f>IF(DI_전체데이터!$B465="Finance",DI_전체데이터!$AN465,NA())</f>
        <v>#N/A</v>
      </c>
      <c r="F465" s="79" t="e">
        <f>IF(DI_전체데이터!$B465="Finance",DI_전체데이터!$Z465,NA())</f>
        <v>#N/A</v>
      </c>
      <c r="G465" s="79" t="e">
        <f>IF(DI_전체데이터!$B465="Industrials",DI_전체데이터!$AN465,NA())</f>
        <v>#N/A</v>
      </c>
      <c r="H465" s="79" t="e">
        <f>IF(DI_전체데이터!$B465="Industrials",DI_전체데이터!$Z465,NA())</f>
        <v>#N/A</v>
      </c>
      <c r="I465" s="79" t="e">
        <f>IF(DI_전체데이터!$B465="Energy &amp; Materials",DI_전체데이터!$AN465,NA())</f>
        <v>#N/A</v>
      </c>
      <c r="J465" s="79" t="e">
        <f>IF(DI_전체데이터!$B465="Energy &amp; Materials",DI_전체데이터!$Z465,NA())</f>
        <v>#N/A</v>
      </c>
      <c r="K465" s="79">
        <f>IF(DI_전체데이터!$B465="Healthcare &amp; Bio",DI_전체데이터!$AN465,NA())</f>
        <v>-1.7753835485502698</v>
      </c>
      <c r="L465" s="79">
        <f>IF(DI_전체데이터!$B465="Healthcare &amp; Bio",DI_전체데이터!$Z465,NA())</f>
        <v>3.125</v>
      </c>
    </row>
    <row r="466" spans="1:12" x14ac:dyDescent="0.3">
      <c r="A466" s="79" t="e">
        <f>IF(DI_전체데이터!$B466="Technology",DI_전체데이터!$AN466,NA())</f>
        <v>#N/A</v>
      </c>
      <c r="B466" s="79" t="e">
        <f>IF(DI_전체데이터!$B466="Technology",DI_전체데이터!$Z466,NA())</f>
        <v>#N/A</v>
      </c>
      <c r="C466" s="79" t="e">
        <f>IF(DI_전체데이터!$B466="Consumer &amp; Retail",DI_전체데이터!$AN466,NA())</f>
        <v>#N/A</v>
      </c>
      <c r="D466" s="79" t="e">
        <f>IF(DI_전체데이터!$B466="Consumer &amp; Retail",DI_전체데이터!$Z466,NA())</f>
        <v>#N/A</v>
      </c>
      <c r="E466" s="79" t="e">
        <f>IF(DI_전체데이터!$B466="Finance",DI_전체데이터!$AN466,NA())</f>
        <v>#N/A</v>
      </c>
      <c r="F466" s="79" t="e">
        <f>IF(DI_전체데이터!$B466="Finance",DI_전체데이터!$Z466,NA())</f>
        <v>#N/A</v>
      </c>
      <c r="G466" s="79" t="e">
        <f>IF(DI_전체데이터!$B466="Industrials",DI_전체데이터!$AN466,NA())</f>
        <v>#N/A</v>
      </c>
      <c r="H466" s="79" t="e">
        <f>IF(DI_전체데이터!$B466="Industrials",DI_전체데이터!$Z466,NA())</f>
        <v>#N/A</v>
      </c>
      <c r="I466" s="79" t="e">
        <f>IF(DI_전체데이터!$B466="Energy &amp; Materials",DI_전체데이터!$AN466,NA())</f>
        <v>#N/A</v>
      </c>
      <c r="J466" s="79" t="e">
        <f>IF(DI_전체데이터!$B466="Energy &amp; Materials",DI_전체데이터!$Z466,NA())</f>
        <v>#N/A</v>
      </c>
      <c r="K466" s="79">
        <f>IF(DI_전체데이터!$B466="Healthcare &amp; Bio",DI_전체데이터!$AN466,NA())</f>
        <v>0.23809093993551811</v>
      </c>
      <c r="L466" s="79">
        <f>IF(DI_전체데이터!$B466="Healthcare &amp; Bio",DI_전체데이터!$Z466,NA())</f>
        <v>3.5555555555555558</v>
      </c>
    </row>
    <row r="467" spans="1:12" x14ac:dyDescent="0.3">
      <c r="A467" s="79" t="e">
        <f>IF(DI_전체데이터!$B467="Technology",DI_전체데이터!$AN467,NA())</f>
        <v>#N/A</v>
      </c>
      <c r="B467" s="79" t="e">
        <f>IF(DI_전체데이터!$B467="Technology",DI_전체데이터!$Z467,NA())</f>
        <v>#N/A</v>
      </c>
      <c r="C467" s="79" t="e">
        <f>IF(DI_전체데이터!$B467="Consumer &amp; Retail",DI_전체데이터!$AN467,NA())</f>
        <v>#N/A</v>
      </c>
      <c r="D467" s="79" t="e">
        <f>IF(DI_전체데이터!$B467="Consumer &amp; Retail",DI_전체데이터!$Z467,NA())</f>
        <v>#N/A</v>
      </c>
      <c r="E467" s="79" t="e">
        <f>IF(DI_전체데이터!$B467="Finance",DI_전체데이터!$AN467,NA())</f>
        <v>#N/A</v>
      </c>
      <c r="F467" s="79" t="e">
        <f>IF(DI_전체데이터!$B467="Finance",DI_전체데이터!$Z467,NA())</f>
        <v>#N/A</v>
      </c>
      <c r="G467" s="79" t="e">
        <f>IF(DI_전체데이터!$B467="Industrials",DI_전체데이터!$AN467,NA())</f>
        <v>#N/A</v>
      </c>
      <c r="H467" s="79" t="e">
        <f>IF(DI_전체데이터!$B467="Industrials",DI_전체데이터!$Z467,NA())</f>
        <v>#N/A</v>
      </c>
      <c r="I467" s="79" t="e">
        <f>IF(DI_전체데이터!$B467="Energy &amp; Materials",DI_전체데이터!$AN467,NA())</f>
        <v>#N/A</v>
      </c>
      <c r="J467" s="79" t="e">
        <f>IF(DI_전체데이터!$B467="Energy &amp; Materials",DI_전체데이터!$Z467,NA())</f>
        <v>#N/A</v>
      </c>
      <c r="K467" s="79">
        <f>IF(DI_전체데이터!$B467="Healthcare &amp; Bio",DI_전체데이터!$AN467,NA())</f>
        <v>-9.6094740254283662E-2</v>
      </c>
      <c r="L467" s="79">
        <f>IF(DI_전체데이터!$B467="Healthcare &amp; Bio",DI_전체데이터!$Z467,NA())</f>
        <v>3.4285714285714279</v>
      </c>
    </row>
    <row r="468" spans="1:12" x14ac:dyDescent="0.3">
      <c r="A468" s="79" t="e">
        <f>IF(DI_전체데이터!$B468="Technology",DI_전체데이터!$AN468,NA())</f>
        <v>#N/A</v>
      </c>
      <c r="B468" s="79" t="e">
        <f>IF(DI_전체데이터!$B468="Technology",DI_전체데이터!$Z468,NA())</f>
        <v>#N/A</v>
      </c>
      <c r="C468" s="79" t="e">
        <f>IF(DI_전체데이터!$B468="Consumer &amp; Retail",DI_전체데이터!$AN468,NA())</f>
        <v>#N/A</v>
      </c>
      <c r="D468" s="79" t="e">
        <f>IF(DI_전체데이터!$B468="Consumer &amp; Retail",DI_전체데이터!$Z468,NA())</f>
        <v>#N/A</v>
      </c>
      <c r="E468" s="79" t="e">
        <f>IF(DI_전체데이터!$B468="Finance",DI_전체데이터!$AN468,NA())</f>
        <v>#N/A</v>
      </c>
      <c r="F468" s="79" t="e">
        <f>IF(DI_전체데이터!$B468="Finance",DI_전체데이터!$Z468,NA())</f>
        <v>#N/A</v>
      </c>
      <c r="G468" s="79" t="e">
        <f>IF(DI_전체데이터!$B468="Industrials",DI_전체데이터!$AN468,NA())</f>
        <v>#N/A</v>
      </c>
      <c r="H468" s="79" t="e">
        <f>IF(DI_전체데이터!$B468="Industrials",DI_전체데이터!$Z468,NA())</f>
        <v>#N/A</v>
      </c>
      <c r="I468" s="79" t="e">
        <f>IF(DI_전체데이터!$B468="Energy &amp; Materials",DI_전체데이터!$AN468,NA())</f>
        <v>#N/A</v>
      </c>
      <c r="J468" s="79" t="e">
        <f>IF(DI_전체데이터!$B468="Energy &amp; Materials",DI_전체데이터!$Z468,NA())</f>
        <v>#N/A</v>
      </c>
      <c r="K468" s="79">
        <f>IF(DI_전체데이터!$B468="Healthcare &amp; Bio",DI_전체데이터!$AN468,NA())</f>
        <v>0.23793789378022767</v>
      </c>
      <c r="L468" s="79">
        <f>IF(DI_전체데이터!$B468="Healthcare &amp; Bio",DI_전체데이터!$Z468,NA())</f>
        <v>3.5</v>
      </c>
    </row>
    <row r="469" spans="1:12" x14ac:dyDescent="0.3">
      <c r="A469" s="79" t="e">
        <f>IF(DI_전체데이터!$B469="Technology",DI_전체데이터!$AN469,NA())</f>
        <v>#N/A</v>
      </c>
      <c r="B469" s="79" t="e">
        <f>IF(DI_전체데이터!$B469="Technology",DI_전체데이터!$Z469,NA())</f>
        <v>#N/A</v>
      </c>
      <c r="C469" s="79" t="e">
        <f>IF(DI_전체데이터!$B469="Consumer &amp; Retail",DI_전체데이터!$AN469,NA())</f>
        <v>#N/A</v>
      </c>
      <c r="D469" s="79" t="e">
        <f>IF(DI_전체데이터!$B469="Consumer &amp; Retail",DI_전체데이터!$Z469,NA())</f>
        <v>#N/A</v>
      </c>
      <c r="E469" s="79" t="e">
        <f>IF(DI_전체데이터!$B469="Finance",DI_전체데이터!$AN469,NA())</f>
        <v>#N/A</v>
      </c>
      <c r="F469" s="79" t="e">
        <f>IF(DI_전체데이터!$B469="Finance",DI_전체데이터!$Z469,NA())</f>
        <v>#N/A</v>
      </c>
      <c r="G469" s="79" t="e">
        <f>IF(DI_전체데이터!$B469="Industrials",DI_전체데이터!$AN469,NA())</f>
        <v>#N/A</v>
      </c>
      <c r="H469" s="79" t="e">
        <f>IF(DI_전체데이터!$B469="Industrials",DI_전체데이터!$Z469,NA())</f>
        <v>#N/A</v>
      </c>
      <c r="I469" s="79" t="e">
        <f>IF(DI_전체데이터!$B469="Energy &amp; Materials",DI_전체데이터!$AN469,NA())</f>
        <v>#N/A</v>
      </c>
      <c r="J469" s="79" t="e">
        <f>IF(DI_전체데이터!$B469="Energy &amp; Materials",DI_전체데이터!$Z469,NA())</f>
        <v>#N/A</v>
      </c>
      <c r="K469" s="79">
        <f>IF(DI_전체데이터!$B469="Healthcare &amp; Bio",DI_전체데이터!$AN469,NA())</f>
        <v>-1.2500256578280358</v>
      </c>
      <c r="L469" s="79">
        <f>IF(DI_전체데이터!$B469="Healthcare &amp; Bio",DI_전체데이터!$Z469,NA())</f>
        <v>3.1818181818181821</v>
      </c>
    </row>
    <row r="470" spans="1:12" x14ac:dyDescent="0.3">
      <c r="A470" s="79" t="e">
        <f>IF(DI_전체데이터!$B470="Technology",DI_전체데이터!$AN470,NA())</f>
        <v>#N/A</v>
      </c>
      <c r="B470" s="79" t="e">
        <f>IF(DI_전체데이터!$B470="Technology",DI_전체데이터!$Z470,NA())</f>
        <v>#N/A</v>
      </c>
      <c r="C470" s="79" t="e">
        <f>IF(DI_전체데이터!$B470="Consumer &amp; Retail",DI_전체데이터!$AN470,NA())</f>
        <v>#N/A</v>
      </c>
      <c r="D470" s="79" t="e">
        <f>IF(DI_전체데이터!$B470="Consumer &amp; Retail",DI_전체데이터!$Z470,NA())</f>
        <v>#N/A</v>
      </c>
      <c r="E470" s="79" t="e">
        <f>IF(DI_전체데이터!$B470="Finance",DI_전체데이터!$AN470,NA())</f>
        <v>#N/A</v>
      </c>
      <c r="F470" s="79" t="e">
        <f>IF(DI_전체데이터!$B470="Finance",DI_전체데이터!$Z470,NA())</f>
        <v>#N/A</v>
      </c>
      <c r="G470" s="79" t="e">
        <f>IF(DI_전체데이터!$B470="Industrials",DI_전체데이터!$AN470,NA())</f>
        <v>#N/A</v>
      </c>
      <c r="H470" s="79" t="e">
        <f>IF(DI_전체데이터!$B470="Industrials",DI_전체데이터!$Z470,NA())</f>
        <v>#N/A</v>
      </c>
      <c r="I470" s="79" t="e">
        <f>IF(DI_전체데이터!$B470="Energy &amp; Materials",DI_전체데이터!$AN470,NA())</f>
        <v>#N/A</v>
      </c>
      <c r="J470" s="79" t="e">
        <f>IF(DI_전체데이터!$B470="Energy &amp; Materials",DI_전체데이터!$Z470,NA())</f>
        <v>#N/A</v>
      </c>
      <c r="K470" s="79">
        <f>IF(DI_전체데이터!$B470="Healthcare &amp; Bio",DI_전체데이터!$AN470,NA())</f>
        <v>-0.54147158563362663</v>
      </c>
      <c r="L470" s="79">
        <f>IF(DI_전체데이터!$B470="Healthcare &amp; Bio",DI_전체데이터!$Z470,NA())</f>
        <v>3.333333333333333</v>
      </c>
    </row>
    <row r="471" spans="1:12" x14ac:dyDescent="0.3">
      <c r="A471" s="79" t="e">
        <f>IF(DI_전체데이터!$B471="Technology",DI_전체데이터!$AN471,NA())</f>
        <v>#N/A</v>
      </c>
      <c r="B471" s="79" t="e">
        <f>IF(DI_전체데이터!$B471="Technology",DI_전체데이터!$Z471,NA())</f>
        <v>#N/A</v>
      </c>
      <c r="C471" s="79" t="e">
        <f>IF(DI_전체데이터!$B471="Consumer &amp; Retail",DI_전체데이터!$AN471,NA())</f>
        <v>#N/A</v>
      </c>
      <c r="D471" s="79" t="e">
        <f>IF(DI_전체데이터!$B471="Consumer &amp; Retail",DI_전체데이터!$Z471,NA())</f>
        <v>#N/A</v>
      </c>
      <c r="E471" s="79" t="e">
        <f>IF(DI_전체데이터!$B471="Finance",DI_전체데이터!$AN471,NA())</f>
        <v>#N/A</v>
      </c>
      <c r="F471" s="79" t="e">
        <f>IF(DI_전체데이터!$B471="Finance",DI_전체데이터!$Z471,NA())</f>
        <v>#N/A</v>
      </c>
      <c r="G471" s="79" t="e">
        <f>IF(DI_전체데이터!$B471="Industrials",DI_전체데이터!$AN471,NA())</f>
        <v>#N/A</v>
      </c>
      <c r="H471" s="79" t="e">
        <f>IF(DI_전체데이터!$B471="Industrials",DI_전체데이터!$Z471,NA())</f>
        <v>#N/A</v>
      </c>
      <c r="I471" s="79" t="e">
        <f>IF(DI_전체데이터!$B471="Energy &amp; Materials",DI_전체데이터!$AN471,NA())</f>
        <v>#N/A</v>
      </c>
      <c r="J471" s="79" t="e">
        <f>IF(DI_전체데이터!$B471="Energy &amp; Materials",DI_전체데이터!$Z471,NA())</f>
        <v>#N/A</v>
      </c>
      <c r="K471" s="79">
        <f>IF(DI_전체데이터!$B471="Healthcare &amp; Bio",DI_전체데이터!$AN471,NA())</f>
        <v>1.3386610967633423</v>
      </c>
      <c r="L471" s="79">
        <f>IF(DI_전체데이터!$B471="Healthcare &amp; Bio",DI_전체데이터!$Z471,NA())</f>
        <v>3.4827586206896548</v>
      </c>
    </row>
    <row r="472" spans="1:12" x14ac:dyDescent="0.3">
      <c r="A472" s="79" t="e">
        <f>IF(DI_전체데이터!$B472="Technology",DI_전체데이터!$AN472,NA())</f>
        <v>#N/A</v>
      </c>
      <c r="B472" s="79" t="e">
        <f>IF(DI_전체데이터!$B472="Technology",DI_전체데이터!$Z472,NA())</f>
        <v>#N/A</v>
      </c>
      <c r="C472" s="79" t="e">
        <f>IF(DI_전체데이터!$B472="Consumer &amp; Retail",DI_전체데이터!$AN472,NA())</f>
        <v>#N/A</v>
      </c>
      <c r="D472" s="79" t="e">
        <f>IF(DI_전체데이터!$B472="Consumer &amp; Retail",DI_전체데이터!$Z472,NA())</f>
        <v>#N/A</v>
      </c>
      <c r="E472" s="79" t="e">
        <f>IF(DI_전체데이터!$B472="Finance",DI_전체데이터!$AN472,NA())</f>
        <v>#N/A</v>
      </c>
      <c r="F472" s="79" t="e">
        <f>IF(DI_전체데이터!$B472="Finance",DI_전체데이터!$Z472,NA())</f>
        <v>#N/A</v>
      </c>
      <c r="G472" s="79" t="e">
        <f>IF(DI_전체데이터!$B472="Industrials",DI_전체데이터!$AN472,NA())</f>
        <v>#N/A</v>
      </c>
      <c r="H472" s="79" t="e">
        <f>IF(DI_전체데이터!$B472="Industrials",DI_전체데이터!$Z472,NA())</f>
        <v>#N/A</v>
      </c>
      <c r="I472" s="79" t="e">
        <f>IF(DI_전체데이터!$B472="Energy &amp; Materials",DI_전체데이터!$AN472,NA())</f>
        <v>#N/A</v>
      </c>
      <c r="J472" s="79" t="e">
        <f>IF(DI_전체데이터!$B472="Energy &amp; Materials",DI_전체데이터!$Z472,NA())</f>
        <v>#N/A</v>
      </c>
      <c r="K472" s="79">
        <f>IF(DI_전체데이터!$B472="Healthcare &amp; Bio",DI_전체데이터!$AN472,NA())</f>
        <v>-0.74720717245198154</v>
      </c>
      <c r="L472" s="79">
        <f>IF(DI_전체데이터!$B472="Healthcare &amp; Bio",DI_전체데이터!$Z472,NA())</f>
        <v>3</v>
      </c>
    </row>
    <row r="473" spans="1:12" x14ac:dyDescent="0.3">
      <c r="A473" s="79" t="e">
        <f>IF(DI_전체데이터!$B473="Technology",DI_전체데이터!$AN473,NA())</f>
        <v>#N/A</v>
      </c>
      <c r="B473" s="79" t="e">
        <f>IF(DI_전체데이터!$B473="Technology",DI_전체데이터!$Z473,NA())</f>
        <v>#N/A</v>
      </c>
      <c r="C473" s="79" t="e">
        <f>IF(DI_전체데이터!$B473="Consumer &amp; Retail",DI_전체데이터!$AN473,NA())</f>
        <v>#N/A</v>
      </c>
      <c r="D473" s="79" t="e">
        <f>IF(DI_전체데이터!$B473="Consumer &amp; Retail",DI_전체데이터!$Z473,NA())</f>
        <v>#N/A</v>
      </c>
      <c r="E473" s="79" t="e">
        <f>IF(DI_전체데이터!$B473="Finance",DI_전체데이터!$AN473,NA())</f>
        <v>#N/A</v>
      </c>
      <c r="F473" s="79" t="e">
        <f>IF(DI_전체데이터!$B473="Finance",DI_전체데이터!$Z473,NA())</f>
        <v>#N/A</v>
      </c>
      <c r="G473" s="79" t="e">
        <f>IF(DI_전체데이터!$B473="Industrials",DI_전체데이터!$AN473,NA())</f>
        <v>#N/A</v>
      </c>
      <c r="H473" s="79" t="e">
        <f>IF(DI_전체데이터!$B473="Industrials",DI_전체데이터!$Z473,NA())</f>
        <v>#N/A</v>
      </c>
      <c r="I473" s="79" t="e">
        <f>IF(DI_전체데이터!$B473="Energy &amp; Materials",DI_전체데이터!$AN473,NA())</f>
        <v>#N/A</v>
      </c>
      <c r="J473" s="79" t="e">
        <f>IF(DI_전체데이터!$B473="Energy &amp; Materials",DI_전체데이터!$Z473,NA())</f>
        <v>#N/A</v>
      </c>
      <c r="K473" s="79">
        <f>IF(DI_전체데이터!$B473="Healthcare &amp; Bio",DI_전체데이터!$AN473,NA())</f>
        <v>-0.43858380608848668</v>
      </c>
      <c r="L473" s="79">
        <f>IF(DI_전체데이터!$B473="Healthcare &amp; Bio",DI_전체데이터!$Z473,NA())</f>
        <v>3.0714285714285721</v>
      </c>
    </row>
    <row r="474" spans="1:12" x14ac:dyDescent="0.3">
      <c r="A474" s="79" t="e">
        <f>IF(DI_전체데이터!$B474="Technology",DI_전체데이터!$AN474,NA())</f>
        <v>#N/A</v>
      </c>
      <c r="B474" s="79" t="e">
        <f>IF(DI_전체데이터!$B474="Technology",DI_전체데이터!$Z474,NA())</f>
        <v>#N/A</v>
      </c>
      <c r="C474" s="79" t="e">
        <f>IF(DI_전체데이터!$B474="Consumer &amp; Retail",DI_전체데이터!$AN474,NA())</f>
        <v>#N/A</v>
      </c>
      <c r="D474" s="79" t="e">
        <f>IF(DI_전체데이터!$B474="Consumer &amp; Retail",DI_전체데이터!$Z474,NA())</f>
        <v>#N/A</v>
      </c>
      <c r="E474" s="79" t="e">
        <f>IF(DI_전체데이터!$B474="Finance",DI_전체데이터!$AN474,NA())</f>
        <v>#N/A</v>
      </c>
      <c r="F474" s="79" t="e">
        <f>IF(DI_전체데이터!$B474="Finance",DI_전체데이터!$Z474,NA())</f>
        <v>#N/A</v>
      </c>
      <c r="G474" s="79" t="e">
        <f>IF(DI_전체데이터!$B474="Industrials",DI_전체데이터!$AN474,NA())</f>
        <v>#N/A</v>
      </c>
      <c r="H474" s="79" t="e">
        <f>IF(DI_전체데이터!$B474="Industrials",DI_전체데이터!$Z474,NA())</f>
        <v>#N/A</v>
      </c>
      <c r="I474" s="79" t="e">
        <f>IF(DI_전체데이터!$B474="Energy &amp; Materials",DI_전체데이터!$AN474,NA())</f>
        <v>#N/A</v>
      </c>
      <c r="J474" s="79" t="e">
        <f>IF(DI_전체데이터!$B474="Energy &amp; Materials",DI_전체데이터!$Z474,NA())</f>
        <v>#N/A</v>
      </c>
      <c r="K474" s="79">
        <f>IF(DI_전체데이터!$B474="Healthcare &amp; Bio",DI_전체데이터!$AN474,NA())</f>
        <v>-0.74720717245198154</v>
      </c>
      <c r="L474" s="79">
        <f>IF(DI_전체데이터!$B474="Healthcare &amp; Bio",DI_전체데이터!$Z474,NA())</f>
        <v>3</v>
      </c>
    </row>
    <row r="475" spans="1:12" x14ac:dyDescent="0.3">
      <c r="A475" s="79" t="e">
        <f>IF(DI_전체데이터!$B475="Technology",DI_전체데이터!$AN475,NA())</f>
        <v>#N/A</v>
      </c>
      <c r="B475" s="79" t="e">
        <f>IF(DI_전체데이터!$B475="Technology",DI_전체데이터!$Z475,NA())</f>
        <v>#N/A</v>
      </c>
      <c r="C475" s="79" t="e">
        <f>IF(DI_전체데이터!$B475="Consumer &amp; Retail",DI_전체데이터!$AN475,NA())</f>
        <v>#N/A</v>
      </c>
      <c r="D475" s="79" t="e">
        <f>IF(DI_전체데이터!$B475="Consumer &amp; Retail",DI_전체데이터!$Z475,NA())</f>
        <v>#N/A</v>
      </c>
      <c r="E475" s="79" t="e">
        <f>IF(DI_전체데이터!$B475="Finance",DI_전체데이터!$AN475,NA())</f>
        <v>#N/A</v>
      </c>
      <c r="F475" s="79" t="e">
        <f>IF(DI_전체데이터!$B475="Finance",DI_전체데이터!$Z475,NA())</f>
        <v>#N/A</v>
      </c>
      <c r="G475" s="79" t="e">
        <f>IF(DI_전체데이터!$B475="Industrials",DI_전체데이터!$AN475,NA())</f>
        <v>#N/A</v>
      </c>
      <c r="H475" s="79" t="e">
        <f>IF(DI_전체데이터!$B475="Industrials",DI_전체데이터!$Z475,NA())</f>
        <v>#N/A</v>
      </c>
      <c r="I475" s="79" t="e">
        <f>IF(DI_전체데이터!$B475="Energy &amp; Materials",DI_전체데이터!$AN475,NA())</f>
        <v>#N/A</v>
      </c>
      <c r="J475" s="79" t="e">
        <f>IF(DI_전체데이터!$B475="Energy &amp; Materials",DI_전체데이터!$Z475,NA())</f>
        <v>#N/A</v>
      </c>
      <c r="K475" s="79">
        <f>IF(DI_전체데이터!$B475="Healthcare &amp; Bio",DI_전체데이터!$AN475,NA())</f>
        <v>0.33076683021676917</v>
      </c>
      <c r="L475" s="79">
        <f>IF(DI_전체데이터!$B475="Healthcare &amp; Bio",DI_전체데이터!$Z475,NA())</f>
        <v>3.2692307692307692</v>
      </c>
    </row>
    <row r="476" spans="1:12" x14ac:dyDescent="0.3">
      <c r="A476" s="79" t="e">
        <f>IF(DI_전체데이터!$B476="Technology",DI_전체데이터!$AN476,NA())</f>
        <v>#N/A</v>
      </c>
      <c r="B476" s="79" t="e">
        <f>IF(DI_전체데이터!$B476="Technology",DI_전체데이터!$Z476,NA())</f>
        <v>#N/A</v>
      </c>
      <c r="C476" s="79" t="e">
        <f>IF(DI_전체데이터!$B476="Consumer &amp; Retail",DI_전체데이터!$AN476,NA())</f>
        <v>#N/A</v>
      </c>
      <c r="D476" s="79" t="e">
        <f>IF(DI_전체데이터!$B476="Consumer &amp; Retail",DI_전체데이터!$Z476,NA())</f>
        <v>#N/A</v>
      </c>
      <c r="E476" s="79" t="e">
        <f>IF(DI_전체데이터!$B476="Finance",DI_전체데이터!$AN476,NA())</f>
        <v>#N/A</v>
      </c>
      <c r="F476" s="79" t="e">
        <f>IF(DI_전체데이터!$B476="Finance",DI_전체데이터!$Z476,NA())</f>
        <v>#N/A</v>
      </c>
      <c r="G476" s="79" t="e">
        <f>IF(DI_전체데이터!$B476="Industrials",DI_전체데이터!$AN476,NA())</f>
        <v>#N/A</v>
      </c>
      <c r="H476" s="79" t="e">
        <f>IF(DI_전체데이터!$B476="Industrials",DI_전체데이터!$Z476,NA())</f>
        <v>#N/A</v>
      </c>
      <c r="I476" s="79" t="e">
        <f>IF(DI_전체데이터!$B476="Energy &amp; Materials",DI_전체데이터!$AN476,NA())</f>
        <v>#N/A</v>
      </c>
      <c r="J476" s="79" t="e">
        <f>IF(DI_전체데이터!$B476="Energy &amp; Materials",DI_전체데이터!$Z476,NA())</f>
        <v>#N/A</v>
      </c>
      <c r="K476" s="79">
        <f>IF(DI_전체데이터!$B476="Healthcare &amp; Bio",DI_전체데이터!$AN476,NA())</f>
        <v>-0.47244526429334582</v>
      </c>
      <c r="L476" s="79">
        <f>IF(DI_전체데이터!$B476="Healthcare &amp; Bio",DI_전체데이터!$Z476,NA())</f>
        <v>3.083333333333333</v>
      </c>
    </row>
    <row r="477" spans="1:12" x14ac:dyDescent="0.3">
      <c r="A477" s="79" t="e">
        <f>IF(DI_전체데이터!$B477="Technology",DI_전체데이터!$AN477,NA())</f>
        <v>#N/A</v>
      </c>
      <c r="B477" s="79" t="e">
        <f>IF(DI_전체데이터!$B477="Technology",DI_전체데이터!$Z477,NA())</f>
        <v>#N/A</v>
      </c>
      <c r="C477" s="79" t="e">
        <f>IF(DI_전체데이터!$B477="Consumer &amp; Retail",DI_전체데이터!$AN477,NA())</f>
        <v>#N/A</v>
      </c>
      <c r="D477" s="79" t="e">
        <f>IF(DI_전체데이터!$B477="Consumer &amp; Retail",DI_전체데이터!$Z477,NA())</f>
        <v>#N/A</v>
      </c>
      <c r="E477" s="79" t="e">
        <f>IF(DI_전체데이터!$B477="Finance",DI_전체데이터!$AN477,NA())</f>
        <v>#N/A</v>
      </c>
      <c r="F477" s="79" t="e">
        <f>IF(DI_전체데이터!$B477="Finance",DI_전체데이터!$Z477,NA())</f>
        <v>#N/A</v>
      </c>
      <c r="G477" s="79" t="e">
        <f>IF(DI_전체데이터!$B477="Industrials",DI_전체데이터!$AN477,NA())</f>
        <v>#N/A</v>
      </c>
      <c r="H477" s="79" t="e">
        <f>IF(DI_전체데이터!$B477="Industrials",DI_전체데이터!$Z477,NA())</f>
        <v>#N/A</v>
      </c>
      <c r="I477" s="79" t="e">
        <f>IF(DI_전체데이터!$B477="Energy &amp; Materials",DI_전체데이터!$AN477,NA())</f>
        <v>#N/A</v>
      </c>
      <c r="J477" s="79" t="e">
        <f>IF(DI_전체데이터!$B477="Energy &amp; Materials",DI_전체데이터!$Z477,NA())</f>
        <v>#N/A</v>
      </c>
      <c r="K477" s="79">
        <f>IF(DI_전체데이터!$B477="Healthcare &amp; Bio",DI_전체데이터!$AN477,NA())</f>
        <v>-0.54445738311149183</v>
      </c>
      <c r="L477" s="79">
        <f>IF(DI_전체데이터!$B477="Healthcare &amp; Bio",DI_전체데이터!$Z477,NA())</f>
        <v>3.0666666666666669</v>
      </c>
    </row>
    <row r="478" spans="1:12" x14ac:dyDescent="0.3">
      <c r="A478" s="79" t="e">
        <f>IF(DI_전체데이터!$B478="Technology",DI_전체데이터!$AN478,NA())</f>
        <v>#N/A</v>
      </c>
      <c r="B478" s="79" t="e">
        <f>IF(DI_전체데이터!$B478="Technology",DI_전체데이터!$Z478,NA())</f>
        <v>#N/A</v>
      </c>
      <c r="C478" s="79" t="e">
        <f>IF(DI_전체데이터!$B478="Consumer &amp; Retail",DI_전체데이터!$AN478,NA())</f>
        <v>#N/A</v>
      </c>
      <c r="D478" s="79" t="e">
        <f>IF(DI_전체데이터!$B478="Consumer &amp; Retail",DI_전체데이터!$Z478,NA())</f>
        <v>#N/A</v>
      </c>
      <c r="E478" s="79" t="e">
        <f>IF(DI_전체데이터!$B478="Finance",DI_전체데이터!$AN478,NA())</f>
        <v>#N/A</v>
      </c>
      <c r="F478" s="79" t="e">
        <f>IF(DI_전체데이터!$B478="Finance",DI_전체데이터!$Z478,NA())</f>
        <v>#N/A</v>
      </c>
      <c r="G478" s="79" t="e">
        <f>IF(DI_전체데이터!$B478="Industrials",DI_전체데이터!$AN478,NA())</f>
        <v>#N/A</v>
      </c>
      <c r="H478" s="79" t="e">
        <f>IF(DI_전체데이터!$B478="Industrials",DI_전체데이터!$Z478,NA())</f>
        <v>#N/A</v>
      </c>
      <c r="I478" s="79" t="e">
        <f>IF(DI_전체데이터!$B478="Energy &amp; Materials",DI_전체데이터!$AN478,NA())</f>
        <v>#N/A</v>
      </c>
      <c r="J478" s="79" t="e">
        <f>IF(DI_전체데이터!$B478="Energy &amp; Materials",DI_전체데이터!$Z478,NA())</f>
        <v>#N/A</v>
      </c>
      <c r="K478" s="79">
        <f>IF(DI_전체데이터!$B478="Healthcare &amp; Bio",DI_전체데이터!$AN478,NA())</f>
        <v>-4.6919107640649688E-2</v>
      </c>
      <c r="L478" s="79">
        <f>IF(DI_전체데이터!$B478="Healthcare &amp; Bio",DI_전체데이터!$Z478,NA())</f>
        <v>3.1818181818181821</v>
      </c>
    </row>
    <row r="479" spans="1:12" x14ac:dyDescent="0.3">
      <c r="A479" s="79" t="e">
        <f>IF(DI_전체데이터!$B479="Technology",DI_전체데이터!$AN479,NA())</f>
        <v>#N/A</v>
      </c>
      <c r="B479" s="79" t="e">
        <f>IF(DI_전체데이터!$B479="Technology",DI_전체데이터!$Z479,NA())</f>
        <v>#N/A</v>
      </c>
      <c r="C479" s="79" t="e">
        <f>IF(DI_전체데이터!$B479="Consumer &amp; Retail",DI_전체데이터!$AN479,NA())</f>
        <v>#N/A</v>
      </c>
      <c r="D479" s="79" t="e">
        <f>IF(DI_전체데이터!$B479="Consumer &amp; Retail",DI_전체데이터!$Z479,NA())</f>
        <v>#N/A</v>
      </c>
      <c r="E479" s="79" t="e">
        <f>IF(DI_전체데이터!$B479="Finance",DI_전체데이터!$AN479,NA())</f>
        <v>#N/A</v>
      </c>
      <c r="F479" s="79" t="e">
        <f>IF(DI_전체데이터!$B479="Finance",DI_전체데이터!$Z479,NA())</f>
        <v>#N/A</v>
      </c>
      <c r="G479" s="79" t="e">
        <f>IF(DI_전체데이터!$B479="Industrials",DI_전체데이터!$AN479,NA())</f>
        <v>#N/A</v>
      </c>
      <c r="H479" s="79" t="e">
        <f>IF(DI_전체데이터!$B479="Industrials",DI_전체데이터!$Z479,NA())</f>
        <v>#N/A</v>
      </c>
      <c r="I479" s="79" t="e">
        <f>IF(DI_전체데이터!$B479="Energy &amp; Materials",DI_전체데이터!$AN479,NA())</f>
        <v>#N/A</v>
      </c>
      <c r="J479" s="79" t="e">
        <f>IF(DI_전체데이터!$B479="Energy &amp; Materials",DI_전체데이터!$Z479,NA())</f>
        <v>#N/A</v>
      </c>
      <c r="K479" s="79">
        <f>IF(DI_전체데이터!$B479="Healthcare &amp; Bio",DI_전체데이터!$AN479,NA())</f>
        <v>-0.14061422803369317</v>
      </c>
      <c r="L479" s="79">
        <f>IF(DI_전체데이터!$B479="Healthcare &amp; Bio",DI_전체데이터!$Z479,NA())</f>
        <v>3.3103448275862069</v>
      </c>
    </row>
    <row r="480" spans="1:12" x14ac:dyDescent="0.3">
      <c r="A480" s="79" t="e">
        <f>IF(DI_전체데이터!$B480="Technology",DI_전체데이터!$AN480,NA())</f>
        <v>#N/A</v>
      </c>
      <c r="B480" s="79" t="e">
        <f>IF(DI_전체데이터!$B480="Technology",DI_전체데이터!$Z480,NA())</f>
        <v>#N/A</v>
      </c>
      <c r="C480" s="79" t="e">
        <f>IF(DI_전체데이터!$B480="Consumer &amp; Retail",DI_전체데이터!$AN480,NA())</f>
        <v>#N/A</v>
      </c>
      <c r="D480" s="79" t="e">
        <f>IF(DI_전체데이터!$B480="Consumer &amp; Retail",DI_전체데이터!$Z480,NA())</f>
        <v>#N/A</v>
      </c>
      <c r="E480" s="79" t="e">
        <f>IF(DI_전체데이터!$B480="Finance",DI_전체데이터!$AN480,NA())</f>
        <v>#N/A</v>
      </c>
      <c r="F480" s="79" t="e">
        <f>IF(DI_전체데이터!$B480="Finance",DI_전체데이터!$Z480,NA())</f>
        <v>#N/A</v>
      </c>
      <c r="G480" s="79" t="e">
        <f>IF(DI_전체데이터!$B480="Industrials",DI_전체데이터!$AN480,NA())</f>
        <v>#N/A</v>
      </c>
      <c r="H480" s="79" t="e">
        <f>IF(DI_전체데이터!$B480="Industrials",DI_전체데이터!$Z480,NA())</f>
        <v>#N/A</v>
      </c>
      <c r="I480" s="79" t="e">
        <f>IF(DI_전체데이터!$B480="Energy &amp; Materials",DI_전체데이터!$AN480,NA())</f>
        <v>#N/A</v>
      </c>
      <c r="J480" s="79" t="e">
        <f>IF(DI_전체데이터!$B480="Energy &amp; Materials",DI_전체데이터!$Z480,NA())</f>
        <v>#N/A</v>
      </c>
      <c r="K480" s="79">
        <f>IF(DI_전체데이터!$B480="Healthcare &amp; Bio",DI_전체데이터!$AN480,NA())</f>
        <v>-0.94143865282171979</v>
      </c>
      <c r="L480" s="79">
        <f>IF(DI_전체데이터!$B480="Healthcare &amp; Bio",DI_전체데이터!$Z480,NA())</f>
        <v>3.125</v>
      </c>
    </row>
    <row r="481" spans="1:12" x14ac:dyDescent="0.3">
      <c r="A481" s="79" t="e">
        <f>IF(DI_전체데이터!$B481="Technology",DI_전체데이터!$AN481,NA())</f>
        <v>#N/A</v>
      </c>
      <c r="B481" s="79" t="e">
        <f>IF(DI_전체데이터!$B481="Technology",DI_전체데이터!$Z481,NA())</f>
        <v>#N/A</v>
      </c>
      <c r="C481" s="79" t="e">
        <f>IF(DI_전체데이터!$B481="Consumer &amp; Retail",DI_전체데이터!$AN481,NA())</f>
        <v>#N/A</v>
      </c>
      <c r="D481" s="79" t="e">
        <f>IF(DI_전체데이터!$B481="Consumer &amp; Retail",DI_전체데이터!$Z481,NA())</f>
        <v>#N/A</v>
      </c>
      <c r="E481" s="79" t="e">
        <f>IF(DI_전체데이터!$B481="Finance",DI_전체데이터!$AN481,NA())</f>
        <v>#N/A</v>
      </c>
      <c r="F481" s="79" t="e">
        <f>IF(DI_전체데이터!$B481="Finance",DI_전체데이터!$Z481,NA())</f>
        <v>#N/A</v>
      </c>
      <c r="G481" s="79" t="e">
        <f>IF(DI_전체데이터!$B481="Industrials",DI_전체데이터!$AN481,NA())</f>
        <v>#N/A</v>
      </c>
      <c r="H481" s="79" t="e">
        <f>IF(DI_전체데이터!$B481="Industrials",DI_전체데이터!$Z481,NA())</f>
        <v>#N/A</v>
      </c>
      <c r="I481" s="79" t="e">
        <f>IF(DI_전체데이터!$B481="Energy &amp; Materials",DI_전체데이터!$AN481,NA())</f>
        <v>#N/A</v>
      </c>
      <c r="J481" s="79" t="e">
        <f>IF(DI_전체데이터!$B481="Energy &amp; Materials",DI_전체데이터!$Z481,NA())</f>
        <v>#N/A</v>
      </c>
      <c r="K481" s="79">
        <f>IF(DI_전체데이터!$B481="Healthcare &amp; Bio",DI_전체데이터!$AN481,NA())</f>
        <v>-0.73009873889889221</v>
      </c>
      <c r="L481" s="79">
        <f>IF(DI_전체데이터!$B481="Healthcare &amp; Bio",DI_전체데이터!$Z481,NA())</f>
        <v>3.1739130434782612</v>
      </c>
    </row>
    <row r="482" spans="1:12" x14ac:dyDescent="0.3">
      <c r="A482" s="79" t="e">
        <f>IF(DI_전체데이터!$B482="Technology",DI_전체데이터!$AN482,NA())</f>
        <v>#N/A</v>
      </c>
      <c r="B482" s="79" t="e">
        <f>IF(DI_전체데이터!$B482="Technology",DI_전체데이터!$Z482,NA())</f>
        <v>#N/A</v>
      </c>
      <c r="C482" s="79" t="e">
        <f>IF(DI_전체데이터!$B482="Consumer &amp; Retail",DI_전체데이터!$AN482,NA())</f>
        <v>#N/A</v>
      </c>
      <c r="D482" s="79" t="e">
        <f>IF(DI_전체데이터!$B482="Consumer &amp; Retail",DI_전체데이터!$Z482,NA())</f>
        <v>#N/A</v>
      </c>
      <c r="E482" s="79" t="e">
        <f>IF(DI_전체데이터!$B482="Finance",DI_전체데이터!$AN482,NA())</f>
        <v>#N/A</v>
      </c>
      <c r="F482" s="79" t="e">
        <f>IF(DI_전체데이터!$B482="Finance",DI_전체데이터!$Z482,NA())</f>
        <v>#N/A</v>
      </c>
      <c r="G482" s="79" t="e">
        <f>IF(DI_전체데이터!$B482="Industrials",DI_전체데이터!$AN482,NA())</f>
        <v>#N/A</v>
      </c>
      <c r="H482" s="79" t="e">
        <f>IF(DI_전체데이터!$B482="Industrials",DI_전체데이터!$Z482,NA())</f>
        <v>#N/A</v>
      </c>
      <c r="I482" s="79" t="e">
        <f>IF(DI_전체데이터!$B482="Energy &amp; Materials",DI_전체데이터!$AN482,NA())</f>
        <v>#N/A</v>
      </c>
      <c r="J482" s="79" t="e">
        <f>IF(DI_전체데이터!$B482="Energy &amp; Materials",DI_전체데이터!$Z482,NA())</f>
        <v>#N/A</v>
      </c>
      <c r="K482" s="79">
        <f>IF(DI_전체데이터!$B482="Healthcare &amp; Bio",DI_전체데이터!$AN482,NA())</f>
        <v>1.9750521593132793</v>
      </c>
      <c r="L482" s="79">
        <f>IF(DI_전체데이터!$B482="Healthcare &amp; Bio",DI_전체데이터!$Z482,NA())</f>
        <v>3.8</v>
      </c>
    </row>
    <row r="483" spans="1:12" x14ac:dyDescent="0.3">
      <c r="A483" s="79" t="e">
        <f>IF(DI_전체데이터!$B483="Technology",DI_전체데이터!$AN483,NA())</f>
        <v>#N/A</v>
      </c>
      <c r="B483" s="79" t="e">
        <f>IF(DI_전체데이터!$B483="Technology",DI_전체데이터!$Z483,NA())</f>
        <v>#N/A</v>
      </c>
      <c r="C483" s="79" t="e">
        <f>IF(DI_전체데이터!$B483="Consumer &amp; Retail",DI_전체데이터!$AN483,NA())</f>
        <v>#N/A</v>
      </c>
      <c r="D483" s="79" t="e">
        <f>IF(DI_전체데이터!$B483="Consumer &amp; Retail",DI_전체데이터!$Z483,NA())</f>
        <v>#N/A</v>
      </c>
      <c r="E483" s="79" t="e">
        <f>IF(DI_전체데이터!$B483="Finance",DI_전체데이터!$AN483,NA())</f>
        <v>#N/A</v>
      </c>
      <c r="F483" s="79" t="e">
        <f>IF(DI_전체데이터!$B483="Finance",DI_전체데이터!$Z483,NA())</f>
        <v>#N/A</v>
      </c>
      <c r="G483" s="79">
        <f>IF(DI_전체데이터!$B483="Industrials",DI_전체데이터!$AN483,NA())</f>
        <v>-0.44185219621785154</v>
      </c>
      <c r="H483" s="79">
        <f>IF(DI_전체데이터!$B483="Industrials",DI_전체데이터!$Z483,NA())</f>
        <v>4.2166666666666668</v>
      </c>
      <c r="I483" s="79" t="e">
        <f>IF(DI_전체데이터!$B483="Energy &amp; Materials",DI_전체데이터!$AN483,NA())</f>
        <v>#N/A</v>
      </c>
      <c r="J483" s="79" t="e">
        <f>IF(DI_전체데이터!$B483="Energy &amp; Materials",DI_전체데이터!$Z483,NA())</f>
        <v>#N/A</v>
      </c>
      <c r="K483" s="79" t="e">
        <f>IF(DI_전체데이터!$B483="Healthcare &amp; Bio",DI_전체데이터!$AN483,NA())</f>
        <v>#N/A</v>
      </c>
      <c r="L483" s="79" t="e">
        <f>IF(DI_전체데이터!$B483="Healthcare &amp; Bio",DI_전체데이터!$Z483,NA())</f>
        <v>#N/A</v>
      </c>
    </row>
    <row r="484" spans="1:12" x14ac:dyDescent="0.3">
      <c r="A484" s="79" t="e">
        <f>IF(DI_전체데이터!$B484="Technology",DI_전체데이터!$AN484,NA())</f>
        <v>#N/A</v>
      </c>
      <c r="B484" s="79" t="e">
        <f>IF(DI_전체데이터!$B484="Technology",DI_전체데이터!$Z484,NA())</f>
        <v>#N/A</v>
      </c>
      <c r="C484" s="79" t="e">
        <f>IF(DI_전체데이터!$B484="Consumer &amp; Retail",DI_전체데이터!$AN484,NA())</f>
        <v>#N/A</v>
      </c>
      <c r="D484" s="79" t="e">
        <f>IF(DI_전체데이터!$B484="Consumer &amp; Retail",DI_전체데이터!$Z484,NA())</f>
        <v>#N/A</v>
      </c>
      <c r="E484" s="79" t="e">
        <f>IF(DI_전체데이터!$B484="Finance",DI_전체데이터!$AN484,NA())</f>
        <v>#N/A</v>
      </c>
      <c r="F484" s="79" t="e">
        <f>IF(DI_전체데이터!$B484="Finance",DI_전체데이터!$Z484,NA())</f>
        <v>#N/A</v>
      </c>
      <c r="G484" s="79">
        <f>IF(DI_전체데이터!$B484="Industrials",DI_전체데이터!$AN484,NA())</f>
        <v>0.52479187204267019</v>
      </c>
      <c r="H484" s="79">
        <f>IF(DI_전체데이터!$B484="Industrials",DI_전체데이터!$Z484,NA())</f>
        <v>4.3176470588235292</v>
      </c>
      <c r="I484" s="79" t="e">
        <f>IF(DI_전체데이터!$B484="Energy &amp; Materials",DI_전체데이터!$AN484,NA())</f>
        <v>#N/A</v>
      </c>
      <c r="J484" s="79" t="e">
        <f>IF(DI_전체데이터!$B484="Energy &amp; Materials",DI_전체데이터!$Z484,NA())</f>
        <v>#N/A</v>
      </c>
      <c r="K484" s="79" t="e">
        <f>IF(DI_전체데이터!$B484="Healthcare &amp; Bio",DI_전체데이터!$AN484,NA())</f>
        <v>#N/A</v>
      </c>
      <c r="L484" s="79" t="e">
        <f>IF(DI_전체데이터!$B484="Healthcare &amp; Bio",DI_전체데이터!$Z484,NA())</f>
        <v>#N/A</v>
      </c>
    </row>
    <row r="485" spans="1:12" x14ac:dyDescent="0.3">
      <c r="A485" s="79" t="e">
        <f>IF(DI_전체데이터!$B485="Technology",DI_전체데이터!$AN485,NA())</f>
        <v>#N/A</v>
      </c>
      <c r="B485" s="79" t="e">
        <f>IF(DI_전체데이터!$B485="Technology",DI_전체데이터!$Z485,NA())</f>
        <v>#N/A</v>
      </c>
      <c r="C485" s="79" t="e">
        <f>IF(DI_전체데이터!$B485="Consumer &amp; Retail",DI_전체데이터!$AN485,NA())</f>
        <v>#N/A</v>
      </c>
      <c r="D485" s="79" t="e">
        <f>IF(DI_전체데이터!$B485="Consumer &amp; Retail",DI_전체데이터!$Z485,NA())</f>
        <v>#N/A</v>
      </c>
      <c r="E485" s="79" t="e">
        <f>IF(DI_전체데이터!$B485="Finance",DI_전체데이터!$AN485,NA())</f>
        <v>#N/A</v>
      </c>
      <c r="F485" s="79" t="e">
        <f>IF(DI_전체데이터!$B485="Finance",DI_전체데이터!$Z485,NA())</f>
        <v>#N/A</v>
      </c>
      <c r="G485" s="79">
        <f>IF(DI_전체데이터!$B485="Industrials",DI_전체데이터!$AN485,NA())</f>
        <v>-0.51234802689026948</v>
      </c>
      <c r="H485" s="79">
        <f>IF(DI_전체데이터!$B485="Industrials",DI_전체데이터!$Z485,NA())</f>
        <v>4.2093023255813957</v>
      </c>
      <c r="I485" s="79" t="e">
        <f>IF(DI_전체데이터!$B485="Energy &amp; Materials",DI_전체데이터!$AN485,NA())</f>
        <v>#N/A</v>
      </c>
      <c r="J485" s="79" t="e">
        <f>IF(DI_전체데이터!$B485="Energy &amp; Materials",DI_전체데이터!$Z485,NA())</f>
        <v>#N/A</v>
      </c>
      <c r="K485" s="79" t="e">
        <f>IF(DI_전체데이터!$B485="Healthcare &amp; Bio",DI_전체데이터!$AN485,NA())</f>
        <v>#N/A</v>
      </c>
      <c r="L485" s="79" t="e">
        <f>IF(DI_전체데이터!$B485="Healthcare &amp; Bio",DI_전체데이터!$Z485,NA())</f>
        <v>#N/A</v>
      </c>
    </row>
    <row r="486" spans="1:12" x14ac:dyDescent="0.3">
      <c r="A486" s="79" t="e">
        <f>IF(DI_전체데이터!$B486="Technology",DI_전체데이터!$AN486,NA())</f>
        <v>#N/A</v>
      </c>
      <c r="B486" s="79" t="e">
        <f>IF(DI_전체데이터!$B486="Technology",DI_전체데이터!$Z486,NA())</f>
        <v>#N/A</v>
      </c>
      <c r="C486" s="79" t="e">
        <f>IF(DI_전체데이터!$B486="Consumer &amp; Retail",DI_전체데이터!$AN486,NA())</f>
        <v>#N/A</v>
      </c>
      <c r="D486" s="79" t="e">
        <f>IF(DI_전체데이터!$B486="Consumer &amp; Retail",DI_전체데이터!$Z486,NA())</f>
        <v>#N/A</v>
      </c>
      <c r="E486" s="79" t="e">
        <f>IF(DI_전체데이터!$B486="Finance",DI_전체데이터!$AN486,NA())</f>
        <v>#N/A</v>
      </c>
      <c r="F486" s="79" t="e">
        <f>IF(DI_전체데이터!$B486="Finance",DI_전체데이터!$Z486,NA())</f>
        <v>#N/A</v>
      </c>
      <c r="G486" s="79">
        <f>IF(DI_전체데이터!$B486="Industrials",DI_전체데이터!$AN486,NA())</f>
        <v>-0.79284722682895881</v>
      </c>
      <c r="H486" s="79">
        <f>IF(DI_전체데이터!$B486="Industrials",DI_전체데이터!$Z486,NA())</f>
        <v>4.18</v>
      </c>
      <c r="I486" s="79" t="e">
        <f>IF(DI_전체데이터!$B486="Energy &amp; Materials",DI_전체데이터!$AN486,NA())</f>
        <v>#N/A</v>
      </c>
      <c r="J486" s="79" t="e">
        <f>IF(DI_전체데이터!$B486="Energy &amp; Materials",DI_전체데이터!$Z486,NA())</f>
        <v>#N/A</v>
      </c>
      <c r="K486" s="79" t="e">
        <f>IF(DI_전체데이터!$B486="Healthcare &amp; Bio",DI_전체데이터!$AN486,NA())</f>
        <v>#N/A</v>
      </c>
      <c r="L486" s="79" t="e">
        <f>IF(DI_전체데이터!$B486="Healthcare &amp; Bio",DI_전체데이터!$Z486,NA())</f>
        <v>#N/A</v>
      </c>
    </row>
    <row r="487" spans="1:12" x14ac:dyDescent="0.3">
      <c r="A487" s="79" t="e">
        <f>IF(DI_전체데이터!$B487="Technology",DI_전체데이터!$AN487,NA())</f>
        <v>#N/A</v>
      </c>
      <c r="B487" s="79" t="e">
        <f>IF(DI_전체데이터!$B487="Technology",DI_전체데이터!$Z487,NA())</f>
        <v>#N/A</v>
      </c>
      <c r="C487" s="79" t="e">
        <f>IF(DI_전체데이터!$B487="Consumer &amp; Retail",DI_전체데이터!$AN487,NA())</f>
        <v>#N/A</v>
      </c>
      <c r="D487" s="79" t="e">
        <f>IF(DI_전체데이터!$B487="Consumer &amp; Retail",DI_전체데이터!$Z487,NA())</f>
        <v>#N/A</v>
      </c>
      <c r="E487" s="79" t="e">
        <f>IF(DI_전체데이터!$B487="Finance",DI_전체데이터!$AN487,NA())</f>
        <v>#N/A</v>
      </c>
      <c r="F487" s="79" t="e">
        <f>IF(DI_전체데이터!$B487="Finance",DI_전체데이터!$Z487,NA())</f>
        <v>#N/A</v>
      </c>
      <c r="G487" s="79">
        <f>IF(DI_전체데이터!$B487="Industrials",DI_전체데이터!$AN487,NA())</f>
        <v>-0.72139149844434225</v>
      </c>
      <c r="H487" s="79">
        <f>IF(DI_전체데이터!$B487="Industrials",DI_전체데이터!$Z487,NA())</f>
        <v>4.209090909090909</v>
      </c>
      <c r="I487" s="79" t="e">
        <f>IF(DI_전체데이터!$B487="Energy &amp; Materials",DI_전체데이터!$AN487,NA())</f>
        <v>#N/A</v>
      </c>
      <c r="J487" s="79" t="e">
        <f>IF(DI_전체데이터!$B487="Energy &amp; Materials",DI_전체데이터!$Z487,NA())</f>
        <v>#N/A</v>
      </c>
      <c r="K487" s="79" t="e">
        <f>IF(DI_전체데이터!$B487="Healthcare &amp; Bio",DI_전체데이터!$AN487,NA())</f>
        <v>#N/A</v>
      </c>
      <c r="L487" s="79" t="e">
        <f>IF(DI_전체데이터!$B487="Healthcare &amp; Bio",DI_전체데이터!$Z487,NA())</f>
        <v>#N/A</v>
      </c>
    </row>
    <row r="488" spans="1:12" x14ac:dyDescent="0.3">
      <c r="A488" s="79" t="e">
        <f>IF(DI_전체데이터!$B488="Technology",DI_전체데이터!$AN488,NA())</f>
        <v>#N/A</v>
      </c>
      <c r="B488" s="79" t="e">
        <f>IF(DI_전체데이터!$B488="Technology",DI_전체데이터!$Z488,NA())</f>
        <v>#N/A</v>
      </c>
      <c r="C488" s="79" t="e">
        <f>IF(DI_전체데이터!$B488="Consumer &amp; Retail",DI_전체데이터!$AN488,NA())</f>
        <v>#N/A</v>
      </c>
      <c r="D488" s="79" t="e">
        <f>IF(DI_전체데이터!$B488="Consumer &amp; Retail",DI_전체데이터!$Z488,NA())</f>
        <v>#N/A</v>
      </c>
      <c r="E488" s="79" t="e">
        <f>IF(DI_전체데이터!$B488="Finance",DI_전체데이터!$AN488,NA())</f>
        <v>#N/A</v>
      </c>
      <c r="F488" s="79" t="e">
        <f>IF(DI_전체데이터!$B488="Finance",DI_전체데이터!$Z488,NA())</f>
        <v>#N/A</v>
      </c>
      <c r="G488" s="79">
        <f>IF(DI_전체데이터!$B488="Industrials",DI_전체데이터!$AN488,NA())</f>
        <v>-1.6018190601514408</v>
      </c>
      <c r="H488" s="79">
        <f>IF(DI_전체데이터!$B488="Industrials",DI_전체데이터!$Z488,NA())</f>
        <v>4.1171171171171173</v>
      </c>
      <c r="I488" s="79" t="e">
        <f>IF(DI_전체데이터!$B488="Energy &amp; Materials",DI_전체데이터!$AN488,NA())</f>
        <v>#N/A</v>
      </c>
      <c r="J488" s="79" t="e">
        <f>IF(DI_전체데이터!$B488="Energy &amp; Materials",DI_전체데이터!$Z488,NA())</f>
        <v>#N/A</v>
      </c>
      <c r="K488" s="79" t="e">
        <f>IF(DI_전체데이터!$B488="Healthcare &amp; Bio",DI_전체데이터!$AN488,NA())</f>
        <v>#N/A</v>
      </c>
      <c r="L488" s="79" t="e">
        <f>IF(DI_전체데이터!$B488="Healthcare &amp; Bio",DI_전체데이터!$Z488,NA())</f>
        <v>#N/A</v>
      </c>
    </row>
    <row r="489" spans="1:12" x14ac:dyDescent="0.3">
      <c r="A489" s="79" t="e">
        <f>IF(DI_전체데이터!$B489="Technology",DI_전체데이터!$AN489,NA())</f>
        <v>#N/A</v>
      </c>
      <c r="B489" s="79" t="e">
        <f>IF(DI_전체데이터!$B489="Technology",DI_전체데이터!$Z489,NA())</f>
        <v>#N/A</v>
      </c>
      <c r="C489" s="79" t="e">
        <f>IF(DI_전체데이터!$B489="Consumer &amp; Retail",DI_전체데이터!$AN489,NA())</f>
        <v>#N/A</v>
      </c>
      <c r="D489" s="79" t="e">
        <f>IF(DI_전체데이터!$B489="Consumer &amp; Retail",DI_전체데이터!$Z489,NA())</f>
        <v>#N/A</v>
      </c>
      <c r="E489" s="79" t="e">
        <f>IF(DI_전체데이터!$B489="Finance",DI_전체데이터!$AN489,NA())</f>
        <v>#N/A</v>
      </c>
      <c r="F489" s="79" t="e">
        <f>IF(DI_전체데이터!$B489="Finance",DI_전체데이터!$Z489,NA())</f>
        <v>#N/A</v>
      </c>
      <c r="G489" s="79">
        <f>IF(DI_전체데이터!$B489="Industrials",DI_전체데이터!$AN489,NA())</f>
        <v>1.8552626429084613</v>
      </c>
      <c r="H489" s="79">
        <f>IF(DI_전체데이터!$B489="Industrials",DI_전체데이터!$Z489,NA())</f>
        <v>4.4782608695652177</v>
      </c>
      <c r="I489" s="79" t="e">
        <f>IF(DI_전체데이터!$B489="Energy &amp; Materials",DI_전체데이터!$AN489,NA())</f>
        <v>#N/A</v>
      </c>
      <c r="J489" s="79" t="e">
        <f>IF(DI_전체데이터!$B489="Energy &amp; Materials",DI_전체데이터!$Z489,NA())</f>
        <v>#N/A</v>
      </c>
      <c r="K489" s="79" t="e">
        <f>IF(DI_전체데이터!$B489="Healthcare &amp; Bio",DI_전체데이터!$AN489,NA())</f>
        <v>#N/A</v>
      </c>
      <c r="L489" s="79" t="e">
        <f>IF(DI_전체데이터!$B489="Healthcare &amp; Bio",DI_전체데이터!$Z489,NA())</f>
        <v>#N/A</v>
      </c>
    </row>
    <row r="490" spans="1:12" x14ac:dyDescent="0.3">
      <c r="A490" s="79" t="e">
        <f>IF(DI_전체데이터!$B490="Technology",DI_전체데이터!$AN490,NA())</f>
        <v>#N/A</v>
      </c>
      <c r="B490" s="79" t="e">
        <f>IF(DI_전체데이터!$B490="Technology",DI_전체데이터!$Z490,NA())</f>
        <v>#N/A</v>
      </c>
      <c r="C490" s="79" t="e">
        <f>IF(DI_전체데이터!$B490="Consumer &amp; Retail",DI_전체데이터!$AN490,NA())</f>
        <v>#N/A</v>
      </c>
      <c r="D490" s="79" t="e">
        <f>IF(DI_전체데이터!$B490="Consumer &amp; Retail",DI_전체데이터!$Z490,NA())</f>
        <v>#N/A</v>
      </c>
      <c r="E490" s="79" t="e">
        <f>IF(DI_전체데이터!$B490="Finance",DI_전체데이터!$AN490,NA())</f>
        <v>#N/A</v>
      </c>
      <c r="F490" s="79" t="e">
        <f>IF(DI_전체데이터!$B490="Finance",DI_전체데이터!$Z490,NA())</f>
        <v>#N/A</v>
      </c>
      <c r="G490" s="79">
        <f>IF(DI_전체데이터!$B490="Industrials",DI_전체데이터!$AN490,NA())</f>
        <v>7.8800760417104487E-2</v>
      </c>
      <c r="H490" s="79">
        <f>IF(DI_전체데이터!$B490="Industrials",DI_전체데이터!$Z490,NA())</f>
        <v>4.2926829268292694</v>
      </c>
      <c r="I490" s="79" t="e">
        <f>IF(DI_전체데이터!$B490="Energy &amp; Materials",DI_전체데이터!$AN490,NA())</f>
        <v>#N/A</v>
      </c>
      <c r="J490" s="79" t="e">
        <f>IF(DI_전체데이터!$B490="Energy &amp; Materials",DI_전체데이터!$Z490,NA())</f>
        <v>#N/A</v>
      </c>
      <c r="K490" s="79" t="e">
        <f>IF(DI_전체데이터!$B490="Healthcare &amp; Bio",DI_전체데이터!$AN490,NA())</f>
        <v>#N/A</v>
      </c>
      <c r="L490" s="79" t="e">
        <f>IF(DI_전체데이터!$B490="Healthcare &amp; Bio",DI_전체데이터!$Z490,NA())</f>
        <v>#N/A</v>
      </c>
    </row>
    <row r="491" spans="1:12" x14ac:dyDescent="0.3">
      <c r="A491" s="79" t="e">
        <f>IF(DI_전체데이터!$B491="Technology",DI_전체데이터!$AN491,NA())</f>
        <v>#N/A</v>
      </c>
      <c r="B491" s="79" t="e">
        <f>IF(DI_전체데이터!$B491="Technology",DI_전체데이터!$Z491,NA())</f>
        <v>#N/A</v>
      </c>
      <c r="C491" s="79" t="e">
        <f>IF(DI_전체데이터!$B491="Consumer &amp; Retail",DI_전체데이터!$AN491,NA())</f>
        <v>#N/A</v>
      </c>
      <c r="D491" s="79" t="e">
        <f>IF(DI_전체데이터!$B491="Consumer &amp; Retail",DI_전체데이터!$Z491,NA())</f>
        <v>#N/A</v>
      </c>
      <c r="E491" s="79" t="e">
        <f>IF(DI_전체데이터!$B491="Finance",DI_전체데이터!$AN491,NA())</f>
        <v>#N/A</v>
      </c>
      <c r="F491" s="79" t="e">
        <f>IF(DI_전체데이터!$B491="Finance",DI_전체데이터!$Z491,NA())</f>
        <v>#N/A</v>
      </c>
      <c r="G491" s="79">
        <f>IF(DI_전체데이터!$B491="Industrials",DI_전체데이터!$AN491,NA())</f>
        <v>-0.67494033813891052</v>
      </c>
      <c r="H491" s="79">
        <f>IF(DI_전체데이터!$B491="Industrials",DI_전체데이터!$Z491,NA())</f>
        <v>4.2105263157894726</v>
      </c>
      <c r="I491" s="79" t="e">
        <f>IF(DI_전체데이터!$B491="Energy &amp; Materials",DI_전체데이터!$AN491,NA())</f>
        <v>#N/A</v>
      </c>
      <c r="J491" s="79" t="e">
        <f>IF(DI_전체데이터!$B491="Energy &amp; Materials",DI_전체데이터!$Z491,NA())</f>
        <v>#N/A</v>
      </c>
      <c r="K491" s="79" t="e">
        <f>IF(DI_전체데이터!$B491="Healthcare &amp; Bio",DI_전체데이터!$AN491,NA())</f>
        <v>#N/A</v>
      </c>
      <c r="L491" s="79" t="e">
        <f>IF(DI_전체데이터!$B491="Healthcare &amp; Bio",DI_전체데이터!$Z491,NA())</f>
        <v>#N/A</v>
      </c>
    </row>
    <row r="492" spans="1:12" x14ac:dyDescent="0.3">
      <c r="A492" s="79" t="e">
        <f>IF(DI_전체데이터!$B492="Technology",DI_전체데이터!$AN492,NA())</f>
        <v>#N/A</v>
      </c>
      <c r="B492" s="79" t="e">
        <f>IF(DI_전체데이터!$B492="Technology",DI_전체데이터!$Z492,NA())</f>
        <v>#N/A</v>
      </c>
      <c r="C492" s="79" t="e">
        <f>IF(DI_전체데이터!$B492="Consumer &amp; Retail",DI_전체데이터!$AN492,NA())</f>
        <v>#N/A</v>
      </c>
      <c r="D492" s="79" t="e">
        <f>IF(DI_전체데이터!$B492="Consumer &amp; Retail",DI_전체데이터!$Z492,NA())</f>
        <v>#N/A</v>
      </c>
      <c r="E492" s="79" t="e">
        <f>IF(DI_전체데이터!$B492="Finance",DI_전체데이터!$AN492,NA())</f>
        <v>#N/A</v>
      </c>
      <c r="F492" s="79" t="e">
        <f>IF(DI_전체데이터!$B492="Finance",DI_전체데이터!$Z492,NA())</f>
        <v>#N/A</v>
      </c>
      <c r="G492" s="79">
        <f>IF(DI_전체데이터!$B492="Industrials",DI_전체데이터!$AN492,NA())</f>
        <v>-1.3227097042701188</v>
      </c>
      <c r="H492" s="79">
        <f>IF(DI_전체데이터!$B492="Industrials",DI_전체데이터!$Z492,NA())</f>
        <v>4.1428571428571432</v>
      </c>
      <c r="I492" s="79" t="e">
        <f>IF(DI_전체데이터!$B492="Energy &amp; Materials",DI_전체데이터!$AN492,NA())</f>
        <v>#N/A</v>
      </c>
      <c r="J492" s="79" t="e">
        <f>IF(DI_전체데이터!$B492="Energy &amp; Materials",DI_전체데이터!$Z492,NA())</f>
        <v>#N/A</v>
      </c>
      <c r="K492" s="79" t="e">
        <f>IF(DI_전체데이터!$B492="Healthcare &amp; Bio",DI_전체데이터!$AN492,NA())</f>
        <v>#N/A</v>
      </c>
      <c r="L492" s="79" t="e">
        <f>IF(DI_전체데이터!$B492="Healthcare &amp; Bio",DI_전체데이터!$Z492,NA())</f>
        <v>#N/A</v>
      </c>
    </row>
    <row r="493" spans="1:12" x14ac:dyDescent="0.3">
      <c r="A493" s="79" t="e">
        <f>IF(DI_전체데이터!$B493="Technology",DI_전체데이터!$AN493,NA())</f>
        <v>#N/A</v>
      </c>
      <c r="B493" s="79" t="e">
        <f>IF(DI_전체데이터!$B493="Technology",DI_전체데이터!$Z493,NA())</f>
        <v>#N/A</v>
      </c>
      <c r="C493" s="79" t="e">
        <f>IF(DI_전체데이터!$B493="Consumer &amp; Retail",DI_전체데이터!$AN493,NA())</f>
        <v>#N/A</v>
      </c>
      <c r="D493" s="79" t="e">
        <f>IF(DI_전체데이터!$B493="Consumer &amp; Retail",DI_전체데이터!$Z493,NA())</f>
        <v>#N/A</v>
      </c>
      <c r="E493" s="79" t="e">
        <f>IF(DI_전체데이터!$B493="Finance",DI_전체데이터!$AN493,NA())</f>
        <v>#N/A</v>
      </c>
      <c r="F493" s="79" t="e">
        <f>IF(DI_전체데이터!$B493="Finance",DI_전체데이터!$Z493,NA())</f>
        <v>#N/A</v>
      </c>
      <c r="G493" s="79">
        <f>IF(DI_전체데이터!$B493="Industrials",DI_전체데이터!$AN493,NA())</f>
        <v>-1.869714946780936</v>
      </c>
      <c r="H493" s="79">
        <f>IF(DI_전체데이터!$B493="Industrials",DI_전체데이터!$Z493,NA())</f>
        <v>4.0857142857142854</v>
      </c>
      <c r="I493" s="79" t="e">
        <f>IF(DI_전체데이터!$B493="Energy &amp; Materials",DI_전체데이터!$AN493,NA())</f>
        <v>#N/A</v>
      </c>
      <c r="J493" s="79" t="e">
        <f>IF(DI_전체데이터!$B493="Energy &amp; Materials",DI_전체데이터!$Z493,NA())</f>
        <v>#N/A</v>
      </c>
      <c r="K493" s="79" t="e">
        <f>IF(DI_전체데이터!$B493="Healthcare &amp; Bio",DI_전체데이터!$AN493,NA())</f>
        <v>#N/A</v>
      </c>
      <c r="L493" s="79" t="e">
        <f>IF(DI_전체데이터!$B493="Healthcare &amp; Bio",DI_전체데이터!$Z493,NA())</f>
        <v>#N/A</v>
      </c>
    </row>
    <row r="494" spans="1:12" x14ac:dyDescent="0.3">
      <c r="A494" s="79" t="e">
        <f>IF(DI_전체데이터!$B494="Technology",DI_전체데이터!$AN494,NA())</f>
        <v>#N/A</v>
      </c>
      <c r="B494" s="79" t="e">
        <f>IF(DI_전체데이터!$B494="Technology",DI_전체데이터!$Z494,NA())</f>
        <v>#N/A</v>
      </c>
      <c r="C494" s="79" t="e">
        <f>IF(DI_전체데이터!$B494="Consumer &amp; Retail",DI_전체데이터!$AN494,NA())</f>
        <v>#N/A</v>
      </c>
      <c r="D494" s="79" t="e">
        <f>IF(DI_전체데이터!$B494="Consumer &amp; Retail",DI_전체데이터!$Z494,NA())</f>
        <v>#N/A</v>
      </c>
      <c r="E494" s="79" t="e">
        <f>IF(DI_전체데이터!$B494="Finance",DI_전체데이터!$AN494,NA())</f>
        <v>#N/A</v>
      </c>
      <c r="F494" s="79" t="e">
        <f>IF(DI_전체데이터!$B494="Finance",DI_전체데이터!$Z494,NA())</f>
        <v>#N/A</v>
      </c>
      <c r="G494" s="79">
        <f>IF(DI_전체데이터!$B494="Industrials",DI_전체데이터!$AN494,NA())</f>
        <v>-1.0150192553577935</v>
      </c>
      <c r="H494" s="79">
        <f>IF(DI_전체데이터!$B494="Industrials",DI_전체데이터!$Z494,NA())</f>
        <v>4.1749999999999998</v>
      </c>
      <c r="I494" s="79" t="e">
        <f>IF(DI_전체데이터!$B494="Energy &amp; Materials",DI_전체데이터!$AN494,NA())</f>
        <v>#N/A</v>
      </c>
      <c r="J494" s="79" t="e">
        <f>IF(DI_전체데이터!$B494="Energy &amp; Materials",DI_전체데이터!$Z494,NA())</f>
        <v>#N/A</v>
      </c>
      <c r="K494" s="79" t="e">
        <f>IF(DI_전체데이터!$B494="Healthcare &amp; Bio",DI_전체데이터!$AN494,NA())</f>
        <v>#N/A</v>
      </c>
      <c r="L494" s="79" t="e">
        <f>IF(DI_전체데이터!$B494="Healthcare &amp; Bio",DI_전체데이터!$Z494,NA())</f>
        <v>#N/A</v>
      </c>
    </row>
    <row r="495" spans="1:12" x14ac:dyDescent="0.3">
      <c r="A495" s="79" t="e">
        <f>IF(DI_전체데이터!$B495="Technology",DI_전체데이터!$AN495,NA())</f>
        <v>#N/A</v>
      </c>
      <c r="B495" s="79" t="e">
        <f>IF(DI_전체데이터!$B495="Technology",DI_전체데이터!$Z495,NA())</f>
        <v>#N/A</v>
      </c>
      <c r="C495" s="79" t="e">
        <f>IF(DI_전체데이터!$B495="Consumer &amp; Retail",DI_전체데이터!$AN495,NA())</f>
        <v>#N/A</v>
      </c>
      <c r="D495" s="79" t="e">
        <f>IF(DI_전체데이터!$B495="Consumer &amp; Retail",DI_전체데이터!$Z495,NA())</f>
        <v>#N/A</v>
      </c>
      <c r="E495" s="79" t="e">
        <f>IF(DI_전체데이터!$B495="Finance",DI_전체데이터!$AN495,NA())</f>
        <v>#N/A</v>
      </c>
      <c r="F495" s="79" t="e">
        <f>IF(DI_전체데이터!$B495="Finance",DI_전체데이터!$Z495,NA())</f>
        <v>#N/A</v>
      </c>
      <c r="G495" s="79">
        <f>IF(DI_전체데이터!$B495="Industrials",DI_전체데이터!$AN495,NA())</f>
        <v>1.8271891491539805</v>
      </c>
      <c r="H495" s="79">
        <f>IF(DI_전체데이터!$B495="Industrials",DI_전체데이터!$Z495,NA())</f>
        <v>4.333333333333333</v>
      </c>
      <c r="I495" s="79" t="e">
        <f>IF(DI_전체데이터!$B495="Energy &amp; Materials",DI_전체데이터!$AN495,NA())</f>
        <v>#N/A</v>
      </c>
      <c r="J495" s="79" t="e">
        <f>IF(DI_전체데이터!$B495="Energy &amp; Materials",DI_전체데이터!$Z495,NA())</f>
        <v>#N/A</v>
      </c>
      <c r="K495" s="79" t="e">
        <f>IF(DI_전체데이터!$B495="Healthcare &amp; Bio",DI_전체데이터!$AN495,NA())</f>
        <v>#N/A</v>
      </c>
      <c r="L495" s="79" t="e">
        <f>IF(DI_전체데이터!$B495="Healthcare &amp; Bio",DI_전체데이터!$Z495,NA())</f>
        <v>#N/A</v>
      </c>
    </row>
    <row r="496" spans="1:12" x14ac:dyDescent="0.3">
      <c r="A496" s="79" t="e">
        <f>IF(DI_전체데이터!$B496="Technology",DI_전체데이터!$AN496,NA())</f>
        <v>#N/A</v>
      </c>
      <c r="B496" s="79" t="e">
        <f>IF(DI_전체데이터!$B496="Technology",DI_전체데이터!$Z496,NA())</f>
        <v>#N/A</v>
      </c>
      <c r="C496" s="79" t="e">
        <f>IF(DI_전체데이터!$B496="Consumer &amp; Retail",DI_전체데이터!$AN496,NA())</f>
        <v>#N/A</v>
      </c>
      <c r="D496" s="79" t="e">
        <f>IF(DI_전체데이터!$B496="Consumer &amp; Retail",DI_전체데이터!$Z496,NA())</f>
        <v>#N/A</v>
      </c>
      <c r="E496" s="79" t="e">
        <f>IF(DI_전체데이터!$B496="Finance",DI_전체데이터!$AN496,NA())</f>
        <v>#N/A</v>
      </c>
      <c r="F496" s="79" t="e">
        <f>IF(DI_전체데이터!$B496="Finance",DI_전체데이터!$Z496,NA())</f>
        <v>#N/A</v>
      </c>
      <c r="G496" s="79">
        <f>IF(DI_전체데이터!$B496="Industrials",DI_전체데이터!$AN496,NA())</f>
        <v>0.8967739527407339</v>
      </c>
      <c r="H496" s="79">
        <f>IF(DI_전체데이터!$B496="Industrials",DI_전체데이터!$Z496,NA())</f>
        <v>4.0769230769230766</v>
      </c>
      <c r="I496" s="79" t="e">
        <f>IF(DI_전체데이터!$B496="Energy &amp; Materials",DI_전체데이터!$AN496,NA())</f>
        <v>#N/A</v>
      </c>
      <c r="J496" s="79" t="e">
        <f>IF(DI_전체데이터!$B496="Energy &amp; Materials",DI_전체데이터!$Z496,NA())</f>
        <v>#N/A</v>
      </c>
      <c r="K496" s="79" t="e">
        <f>IF(DI_전체데이터!$B496="Healthcare &amp; Bio",DI_전체데이터!$AN496,NA())</f>
        <v>#N/A</v>
      </c>
      <c r="L496" s="79" t="e">
        <f>IF(DI_전체데이터!$B496="Healthcare &amp; Bio",DI_전체데이터!$Z496,NA())</f>
        <v>#N/A</v>
      </c>
    </row>
    <row r="497" spans="1:12" x14ac:dyDescent="0.3">
      <c r="A497" s="79" t="e">
        <f>IF(DI_전체데이터!$B497="Technology",DI_전체데이터!$AN497,NA())</f>
        <v>#N/A</v>
      </c>
      <c r="B497" s="79" t="e">
        <f>IF(DI_전체데이터!$B497="Technology",DI_전체데이터!$Z497,NA())</f>
        <v>#N/A</v>
      </c>
      <c r="C497" s="79" t="e">
        <f>IF(DI_전체데이터!$B497="Consumer &amp; Retail",DI_전체데이터!$AN497,NA())</f>
        <v>#N/A</v>
      </c>
      <c r="D497" s="79" t="e">
        <f>IF(DI_전체데이터!$B497="Consumer &amp; Retail",DI_전체데이터!$Z497,NA())</f>
        <v>#N/A</v>
      </c>
      <c r="E497" s="79" t="e">
        <f>IF(DI_전체데이터!$B497="Finance",DI_전체데이터!$AN497,NA())</f>
        <v>#N/A</v>
      </c>
      <c r="F497" s="79" t="e">
        <f>IF(DI_전체데이터!$B497="Finance",DI_전체데이터!$Z497,NA())</f>
        <v>#N/A</v>
      </c>
      <c r="G497" s="79">
        <f>IF(DI_전체데이터!$B497="Industrials",DI_전체데이터!$AN497,NA())</f>
        <v>2.3110050512888702</v>
      </c>
      <c r="H497" s="79">
        <f>IF(DI_전체데이터!$B497="Industrials",DI_전체데이터!$Z497,NA())</f>
        <v>4.4666666666666668</v>
      </c>
      <c r="I497" s="79" t="e">
        <f>IF(DI_전체데이터!$B497="Energy &amp; Materials",DI_전체데이터!$AN497,NA())</f>
        <v>#N/A</v>
      </c>
      <c r="J497" s="79" t="e">
        <f>IF(DI_전체데이터!$B497="Energy &amp; Materials",DI_전체데이터!$Z497,NA())</f>
        <v>#N/A</v>
      </c>
      <c r="K497" s="79" t="e">
        <f>IF(DI_전체데이터!$B497="Healthcare &amp; Bio",DI_전체데이터!$AN497,NA())</f>
        <v>#N/A</v>
      </c>
      <c r="L497" s="79" t="e">
        <f>IF(DI_전체데이터!$B497="Healthcare &amp; Bio",DI_전체데이터!$Z497,NA())</f>
        <v>#N/A</v>
      </c>
    </row>
    <row r="498" spans="1:12" x14ac:dyDescent="0.3">
      <c r="A498" s="79" t="e">
        <f>IF(DI_전체데이터!$B498="Technology",DI_전체데이터!$AN498,NA())</f>
        <v>#N/A</v>
      </c>
      <c r="B498" s="79" t="e">
        <f>IF(DI_전체데이터!$B498="Technology",DI_전체데이터!$Z498,NA())</f>
        <v>#N/A</v>
      </c>
      <c r="C498" s="79" t="e">
        <f>IF(DI_전체데이터!$B498="Consumer &amp; Retail",DI_전체데이터!$AN498,NA())</f>
        <v>#N/A</v>
      </c>
      <c r="D498" s="79" t="e">
        <f>IF(DI_전체데이터!$B498="Consumer &amp; Retail",DI_전체데이터!$Z498,NA())</f>
        <v>#N/A</v>
      </c>
      <c r="E498" s="79" t="e">
        <f>IF(DI_전체데이터!$B498="Finance",DI_전체데이터!$AN498,NA())</f>
        <v>#N/A</v>
      </c>
      <c r="F498" s="79" t="e">
        <f>IF(DI_전체데이터!$B498="Finance",DI_전체데이터!$Z498,NA())</f>
        <v>#N/A</v>
      </c>
      <c r="G498" s="79">
        <f>IF(DI_전체데이터!$B498="Industrials",DI_전체데이터!$AN498,NA())</f>
        <v>1.978381618571134</v>
      </c>
      <c r="H498" s="79">
        <f>IF(DI_전체데이터!$B498="Industrials",DI_전체데이터!$Z498,NA())</f>
        <v>4.375</v>
      </c>
      <c r="I498" s="79" t="e">
        <f>IF(DI_전체데이터!$B498="Energy &amp; Materials",DI_전체데이터!$AN498,NA())</f>
        <v>#N/A</v>
      </c>
      <c r="J498" s="79" t="e">
        <f>IF(DI_전체데이터!$B498="Energy &amp; Materials",DI_전체데이터!$Z498,NA())</f>
        <v>#N/A</v>
      </c>
      <c r="K498" s="79" t="e">
        <f>IF(DI_전체데이터!$B498="Healthcare &amp; Bio",DI_전체데이터!$AN498,NA())</f>
        <v>#N/A</v>
      </c>
      <c r="L498" s="79" t="e">
        <f>IF(DI_전체데이터!$B498="Healthcare &amp; Bio",DI_전체데이터!$Z498,NA())</f>
        <v>#N/A</v>
      </c>
    </row>
    <row r="499" spans="1:12" x14ac:dyDescent="0.3">
      <c r="A499" s="79" t="e">
        <f>IF(DI_전체데이터!$B499="Technology",DI_전체데이터!$AN499,NA())</f>
        <v>#N/A</v>
      </c>
      <c r="B499" s="79" t="e">
        <f>IF(DI_전체데이터!$B499="Technology",DI_전체데이터!$Z499,NA())</f>
        <v>#N/A</v>
      </c>
      <c r="C499" s="79" t="e">
        <f>IF(DI_전체데이터!$B499="Consumer &amp; Retail",DI_전체데이터!$AN499,NA())</f>
        <v>#N/A</v>
      </c>
      <c r="D499" s="79" t="e">
        <f>IF(DI_전체데이터!$B499="Consumer &amp; Retail",DI_전체데이터!$Z499,NA())</f>
        <v>#N/A</v>
      </c>
      <c r="E499" s="79" t="e">
        <f>IF(DI_전체데이터!$B499="Finance",DI_전체데이터!$AN499,NA())</f>
        <v>#N/A</v>
      </c>
      <c r="F499" s="79" t="e">
        <f>IF(DI_전체데이터!$B499="Finance",DI_전체데이터!$Z499,NA())</f>
        <v>#N/A</v>
      </c>
      <c r="G499" s="79">
        <f>IF(DI_전체데이터!$B499="Industrials",DI_전체데이터!$AN499,NA())</f>
        <v>-0.77692983325341547</v>
      </c>
      <c r="H499" s="79">
        <f>IF(DI_전체데이터!$B499="Industrials",DI_전체데이터!$Z499,NA())</f>
        <v>4.243243243243243</v>
      </c>
      <c r="I499" s="79" t="e">
        <f>IF(DI_전체데이터!$B499="Energy &amp; Materials",DI_전체데이터!$AN499,NA())</f>
        <v>#N/A</v>
      </c>
      <c r="J499" s="79" t="e">
        <f>IF(DI_전체데이터!$B499="Energy &amp; Materials",DI_전체데이터!$Z499,NA())</f>
        <v>#N/A</v>
      </c>
      <c r="K499" s="79" t="e">
        <f>IF(DI_전체데이터!$B499="Healthcare &amp; Bio",DI_전체데이터!$AN499,NA())</f>
        <v>#N/A</v>
      </c>
      <c r="L499" s="79" t="e">
        <f>IF(DI_전체데이터!$B499="Healthcare &amp; Bio",DI_전체데이터!$Z499,NA())</f>
        <v>#N/A</v>
      </c>
    </row>
    <row r="500" spans="1:12" x14ac:dyDescent="0.3">
      <c r="A500" s="79" t="e">
        <f>IF(DI_전체데이터!$B500="Technology",DI_전체데이터!$AN500,NA())</f>
        <v>#N/A</v>
      </c>
      <c r="B500" s="79" t="e">
        <f>IF(DI_전체데이터!$B500="Technology",DI_전체데이터!$Z500,NA())</f>
        <v>#N/A</v>
      </c>
      <c r="C500" s="79" t="e">
        <f>IF(DI_전체데이터!$B500="Consumer &amp; Retail",DI_전체데이터!$AN500,NA())</f>
        <v>#N/A</v>
      </c>
      <c r="D500" s="79" t="e">
        <f>IF(DI_전체데이터!$B500="Consumer &amp; Retail",DI_전체데이터!$Z500,NA())</f>
        <v>#N/A</v>
      </c>
      <c r="E500" s="79" t="e">
        <f>IF(DI_전체데이터!$B500="Finance",DI_전체데이터!$AN500,NA())</f>
        <v>#N/A</v>
      </c>
      <c r="F500" s="79" t="e">
        <f>IF(DI_전체데이터!$B500="Finance",DI_전체데이터!$Z500,NA())</f>
        <v>#N/A</v>
      </c>
      <c r="G500" s="79">
        <f>IF(DI_전체데이터!$B500="Industrials",DI_전체데이터!$AN500,NA())</f>
        <v>0.34242988440722</v>
      </c>
      <c r="H500" s="79">
        <f>IF(DI_전체데이터!$B500="Industrials",DI_전체데이터!$Z500,NA())</f>
        <v>4.5517241379310347</v>
      </c>
      <c r="I500" s="79" t="e">
        <f>IF(DI_전체데이터!$B500="Energy &amp; Materials",DI_전체데이터!$AN500,NA())</f>
        <v>#N/A</v>
      </c>
      <c r="J500" s="79" t="e">
        <f>IF(DI_전체데이터!$B500="Energy &amp; Materials",DI_전체데이터!$Z500,NA())</f>
        <v>#N/A</v>
      </c>
      <c r="K500" s="79" t="e">
        <f>IF(DI_전체데이터!$B500="Healthcare &amp; Bio",DI_전체데이터!$AN500,NA())</f>
        <v>#N/A</v>
      </c>
      <c r="L500" s="79" t="e">
        <f>IF(DI_전체데이터!$B500="Healthcare &amp; Bio",DI_전체데이터!$Z500,NA())</f>
        <v>#N/A</v>
      </c>
    </row>
    <row r="501" spans="1:12" x14ac:dyDescent="0.3">
      <c r="A501" s="79" t="e">
        <f>IF(DI_전체데이터!$B501="Technology",DI_전체데이터!$AN501,NA())</f>
        <v>#N/A</v>
      </c>
      <c r="B501" s="79" t="e">
        <f>IF(DI_전체데이터!$B501="Technology",DI_전체데이터!$Z501,NA())</f>
        <v>#N/A</v>
      </c>
      <c r="C501" s="79" t="e">
        <f>IF(DI_전체데이터!$B501="Consumer &amp; Retail",DI_전체데이터!$AN501,NA())</f>
        <v>#N/A</v>
      </c>
      <c r="D501" s="79" t="e">
        <f>IF(DI_전체데이터!$B501="Consumer &amp; Retail",DI_전체데이터!$Z501,NA())</f>
        <v>#N/A</v>
      </c>
      <c r="E501" s="79" t="e">
        <f>IF(DI_전체데이터!$B501="Finance",DI_전체데이터!$AN501,NA())</f>
        <v>#N/A</v>
      </c>
      <c r="F501" s="79" t="e">
        <f>IF(DI_전체데이터!$B501="Finance",DI_전체데이터!$Z501,NA())</f>
        <v>#N/A</v>
      </c>
      <c r="G501" s="79">
        <f>IF(DI_전체데이터!$B501="Industrials",DI_전체데이터!$AN501,NA())</f>
        <v>-1.0547970743443966</v>
      </c>
      <c r="H501" s="79">
        <f>IF(DI_전체데이터!$B501="Industrials",DI_전체데이터!$Z501,NA())</f>
        <v>4.166666666666667</v>
      </c>
      <c r="I501" s="79" t="e">
        <f>IF(DI_전체데이터!$B501="Energy &amp; Materials",DI_전체데이터!$AN501,NA())</f>
        <v>#N/A</v>
      </c>
      <c r="J501" s="79" t="e">
        <f>IF(DI_전체데이터!$B501="Energy &amp; Materials",DI_전체데이터!$Z501,NA())</f>
        <v>#N/A</v>
      </c>
      <c r="K501" s="79" t="e">
        <f>IF(DI_전체데이터!$B501="Healthcare &amp; Bio",DI_전체데이터!$AN501,NA())</f>
        <v>#N/A</v>
      </c>
      <c r="L501" s="79" t="e">
        <f>IF(DI_전체데이터!$B501="Healthcare &amp; Bio",DI_전체데이터!$Z501,NA())</f>
        <v>#N/A</v>
      </c>
    </row>
    <row r="502" spans="1:12" x14ac:dyDescent="0.3">
      <c r="A502" s="79" t="e">
        <f>IF(DI_전체데이터!$B502="Technology",DI_전체데이터!$AN502,NA())</f>
        <v>#N/A</v>
      </c>
      <c r="B502" s="79" t="e">
        <f>IF(DI_전체데이터!$B502="Technology",DI_전체데이터!$Z502,NA())</f>
        <v>#N/A</v>
      </c>
      <c r="C502" s="79" t="e">
        <f>IF(DI_전체데이터!$B502="Consumer &amp; Retail",DI_전체데이터!$AN502,NA())</f>
        <v>#N/A</v>
      </c>
      <c r="D502" s="79" t="e">
        <f>IF(DI_전체데이터!$B502="Consumer &amp; Retail",DI_전체데이터!$Z502,NA())</f>
        <v>#N/A</v>
      </c>
      <c r="E502" s="79" t="e">
        <f>IF(DI_전체데이터!$B502="Finance",DI_전체데이터!$AN502,NA())</f>
        <v>#N/A</v>
      </c>
      <c r="F502" s="79" t="e">
        <f>IF(DI_전체데이터!$B502="Finance",DI_전체데이터!$Z502,NA())</f>
        <v>#N/A</v>
      </c>
      <c r="G502" s="79">
        <f>IF(DI_전체데이터!$B502="Industrials",DI_전체데이터!$AN502,NA())</f>
        <v>-1.0194558371344975E-2</v>
      </c>
      <c r="H502" s="79">
        <f>IF(DI_전체데이터!$B502="Industrials",DI_전체데이터!$Z502,NA())</f>
        <v>4.4545454545454541</v>
      </c>
      <c r="I502" s="79" t="e">
        <f>IF(DI_전체데이터!$B502="Energy &amp; Materials",DI_전체데이터!$AN502,NA())</f>
        <v>#N/A</v>
      </c>
      <c r="J502" s="79" t="e">
        <f>IF(DI_전체데이터!$B502="Energy &amp; Materials",DI_전체데이터!$Z502,NA())</f>
        <v>#N/A</v>
      </c>
      <c r="K502" s="79" t="e">
        <f>IF(DI_전체데이터!$B502="Healthcare &amp; Bio",DI_전체데이터!$AN502,NA())</f>
        <v>#N/A</v>
      </c>
      <c r="L502" s="79" t="e">
        <f>IF(DI_전체데이터!$B502="Healthcare &amp; Bio",DI_전체데이터!$Z502,NA())</f>
        <v>#N/A</v>
      </c>
    </row>
    <row r="503" spans="1:12" x14ac:dyDescent="0.3">
      <c r="A503" s="79" t="e">
        <f>IF(DI_전체데이터!$B503="Technology",DI_전체데이터!$AN503,NA())</f>
        <v>#N/A</v>
      </c>
      <c r="B503" s="79" t="e">
        <f>IF(DI_전체데이터!$B503="Technology",DI_전체데이터!$Z503,NA())</f>
        <v>#N/A</v>
      </c>
      <c r="C503" s="79" t="e">
        <f>IF(DI_전체데이터!$B503="Consumer &amp; Retail",DI_전체데이터!$AN503,NA())</f>
        <v>#N/A</v>
      </c>
      <c r="D503" s="79" t="e">
        <f>IF(DI_전체데이터!$B503="Consumer &amp; Retail",DI_전체데이터!$Z503,NA())</f>
        <v>#N/A</v>
      </c>
      <c r="E503" s="79" t="e">
        <f>IF(DI_전체데이터!$B503="Finance",DI_전체데이터!$AN503,NA())</f>
        <v>#N/A</v>
      </c>
      <c r="F503" s="79" t="e">
        <f>IF(DI_전체데이터!$B503="Finance",DI_전체데이터!$Z503,NA())</f>
        <v>#N/A</v>
      </c>
      <c r="G503" s="79">
        <f>IF(DI_전체데이터!$B503="Industrials",DI_전체데이터!$AN503,NA())</f>
        <v>1.485104065349216</v>
      </c>
      <c r="H503" s="79">
        <f>IF(DI_전체데이터!$B503="Industrials",DI_전체데이터!$Z503,NA())</f>
        <v>4.5333333333333332</v>
      </c>
      <c r="I503" s="79" t="e">
        <f>IF(DI_전체데이터!$B503="Energy &amp; Materials",DI_전체데이터!$AN503,NA())</f>
        <v>#N/A</v>
      </c>
      <c r="J503" s="79" t="e">
        <f>IF(DI_전체데이터!$B503="Energy &amp; Materials",DI_전체데이터!$Z503,NA())</f>
        <v>#N/A</v>
      </c>
      <c r="K503" s="79" t="e">
        <f>IF(DI_전체데이터!$B503="Healthcare &amp; Bio",DI_전체데이터!$AN503,NA())</f>
        <v>#N/A</v>
      </c>
      <c r="L503" s="79" t="e">
        <f>IF(DI_전체데이터!$B503="Healthcare &amp; Bio",DI_전체데이터!$Z503,NA())</f>
        <v>#N/A</v>
      </c>
    </row>
    <row r="504" spans="1:12" x14ac:dyDescent="0.3">
      <c r="A504" s="79" t="e">
        <f>IF(DI_전체데이터!$B504="Technology",DI_전체데이터!$AN504,NA())</f>
        <v>#N/A</v>
      </c>
      <c r="B504" s="79" t="e">
        <f>IF(DI_전체데이터!$B504="Technology",DI_전체데이터!$Z504,NA())</f>
        <v>#N/A</v>
      </c>
      <c r="C504" s="79" t="e">
        <f>IF(DI_전체데이터!$B504="Consumer &amp; Retail",DI_전체데이터!$AN504,NA())</f>
        <v>#N/A</v>
      </c>
      <c r="D504" s="79" t="e">
        <f>IF(DI_전체데이터!$B504="Consumer &amp; Retail",DI_전체데이터!$Z504,NA())</f>
        <v>#N/A</v>
      </c>
      <c r="E504" s="79" t="e">
        <f>IF(DI_전체데이터!$B504="Finance",DI_전체데이터!$AN504,NA())</f>
        <v>#N/A</v>
      </c>
      <c r="F504" s="79" t="e">
        <f>IF(DI_전체데이터!$B504="Finance",DI_전체데이터!$Z504,NA())</f>
        <v>#N/A</v>
      </c>
      <c r="G504" s="79">
        <f>IF(DI_전체데이터!$B504="Industrials",DI_전체데이터!$AN504,NA())</f>
        <v>0.45699527331257894</v>
      </c>
      <c r="H504" s="79">
        <f>IF(DI_전체데이터!$B504="Industrials",DI_전체데이터!$Z504,NA())</f>
        <v>4.25</v>
      </c>
      <c r="I504" s="79" t="e">
        <f>IF(DI_전체데이터!$B504="Energy &amp; Materials",DI_전체데이터!$AN504,NA())</f>
        <v>#N/A</v>
      </c>
      <c r="J504" s="79" t="e">
        <f>IF(DI_전체데이터!$B504="Energy &amp; Materials",DI_전체데이터!$Z504,NA())</f>
        <v>#N/A</v>
      </c>
      <c r="K504" s="79" t="e">
        <f>IF(DI_전체데이터!$B504="Healthcare &amp; Bio",DI_전체데이터!$AN504,NA())</f>
        <v>#N/A</v>
      </c>
      <c r="L504" s="79" t="e">
        <f>IF(DI_전체데이터!$B504="Healthcare &amp; Bio",DI_전체데이터!$Z504,NA())</f>
        <v>#N/A</v>
      </c>
    </row>
    <row r="505" spans="1:12" x14ac:dyDescent="0.3">
      <c r="A505" s="79" t="e">
        <f>IF(DI_전체데이터!$B505="Technology",DI_전체데이터!$AN505,NA())</f>
        <v>#N/A</v>
      </c>
      <c r="B505" s="79" t="e">
        <f>IF(DI_전체데이터!$B505="Technology",DI_전체데이터!$Z505,NA())</f>
        <v>#N/A</v>
      </c>
      <c r="C505" s="79" t="e">
        <f>IF(DI_전체데이터!$B505="Consumer &amp; Retail",DI_전체데이터!$AN505,NA())</f>
        <v>#N/A</v>
      </c>
      <c r="D505" s="79" t="e">
        <f>IF(DI_전체데이터!$B505="Consumer &amp; Retail",DI_전체데이터!$Z505,NA())</f>
        <v>#N/A</v>
      </c>
      <c r="E505" s="79" t="e">
        <f>IF(DI_전체데이터!$B505="Finance",DI_전체데이터!$AN505,NA())</f>
        <v>#N/A</v>
      </c>
      <c r="F505" s="79" t="e">
        <f>IF(DI_전체데이터!$B505="Finance",DI_전체데이터!$Z505,NA())</f>
        <v>#N/A</v>
      </c>
      <c r="G505" s="79">
        <f>IF(DI_전체데이터!$B505="Industrials",DI_전체데이터!$AN505,NA())</f>
        <v>-2.0995319368320029</v>
      </c>
      <c r="H505" s="79">
        <f>IF(DI_전체데이터!$B505="Industrials",DI_전체데이터!$Z505,NA())</f>
        <v>3.545454545454545</v>
      </c>
      <c r="I505" s="79" t="e">
        <f>IF(DI_전체데이터!$B505="Energy &amp; Materials",DI_전체데이터!$AN505,NA())</f>
        <v>#N/A</v>
      </c>
      <c r="J505" s="79" t="e">
        <f>IF(DI_전체데이터!$B505="Energy &amp; Materials",DI_전체데이터!$Z505,NA())</f>
        <v>#N/A</v>
      </c>
      <c r="K505" s="79" t="e">
        <f>IF(DI_전체데이터!$B505="Healthcare &amp; Bio",DI_전체데이터!$AN505,NA())</f>
        <v>#N/A</v>
      </c>
      <c r="L505" s="79" t="e">
        <f>IF(DI_전체데이터!$B505="Healthcare &amp; Bio",DI_전체데이터!$Z505,NA())</f>
        <v>#N/A</v>
      </c>
    </row>
    <row r="506" spans="1:12" x14ac:dyDescent="0.3">
      <c r="A506" s="79" t="e">
        <f>IF(DI_전체데이터!$B506="Technology",DI_전체데이터!$AN506,NA())</f>
        <v>#N/A</v>
      </c>
      <c r="B506" s="79" t="e">
        <f>IF(DI_전체데이터!$B506="Technology",DI_전체데이터!$Z506,NA())</f>
        <v>#N/A</v>
      </c>
      <c r="C506" s="79" t="e">
        <f>IF(DI_전체데이터!$B506="Consumer &amp; Retail",DI_전체데이터!$AN506,NA())</f>
        <v>#N/A</v>
      </c>
      <c r="D506" s="79" t="e">
        <f>IF(DI_전체데이터!$B506="Consumer &amp; Retail",DI_전체데이터!$Z506,NA())</f>
        <v>#N/A</v>
      </c>
      <c r="E506" s="79" t="e">
        <f>IF(DI_전체데이터!$B506="Finance",DI_전체데이터!$AN506,NA())</f>
        <v>#N/A</v>
      </c>
      <c r="F506" s="79" t="e">
        <f>IF(DI_전체데이터!$B506="Finance",DI_전체데이터!$Z506,NA())</f>
        <v>#N/A</v>
      </c>
      <c r="G506" s="79">
        <f>IF(DI_전체데이터!$B506="Industrials",DI_전체데이터!$AN506,NA())</f>
        <v>1.1373613856897655</v>
      </c>
      <c r="H506" s="79">
        <f>IF(DI_전체데이터!$B506="Industrials",DI_전체데이터!$Z506,NA())</f>
        <v>4.4375</v>
      </c>
      <c r="I506" s="79" t="e">
        <f>IF(DI_전체데이터!$B506="Energy &amp; Materials",DI_전체데이터!$AN506,NA())</f>
        <v>#N/A</v>
      </c>
      <c r="J506" s="79" t="e">
        <f>IF(DI_전체데이터!$B506="Energy &amp; Materials",DI_전체데이터!$Z506,NA())</f>
        <v>#N/A</v>
      </c>
      <c r="K506" s="79" t="e">
        <f>IF(DI_전체데이터!$B506="Healthcare &amp; Bio",DI_전체데이터!$AN506,NA())</f>
        <v>#N/A</v>
      </c>
      <c r="L506" s="79" t="e">
        <f>IF(DI_전체데이터!$B506="Healthcare &amp; Bio",DI_전체데이터!$Z506,NA())</f>
        <v>#N/A</v>
      </c>
    </row>
    <row r="507" spans="1:12" x14ac:dyDescent="0.3">
      <c r="A507" s="79" t="e">
        <f>IF(DI_전체데이터!$B507="Technology",DI_전체데이터!$AN507,NA())</f>
        <v>#N/A</v>
      </c>
      <c r="B507" s="79" t="e">
        <f>IF(DI_전체데이터!$B507="Technology",DI_전체데이터!$Z507,NA())</f>
        <v>#N/A</v>
      </c>
      <c r="C507" s="79" t="e">
        <f>IF(DI_전체데이터!$B507="Consumer &amp; Retail",DI_전체데이터!$AN507,NA())</f>
        <v>#N/A</v>
      </c>
      <c r="D507" s="79" t="e">
        <f>IF(DI_전체데이터!$B507="Consumer &amp; Retail",DI_전체데이터!$Z507,NA())</f>
        <v>#N/A</v>
      </c>
      <c r="E507" s="79" t="e">
        <f>IF(DI_전체데이터!$B507="Finance",DI_전체데이터!$AN507,NA())</f>
        <v>#N/A</v>
      </c>
      <c r="F507" s="79" t="e">
        <f>IF(DI_전체데이터!$B507="Finance",DI_전체데이터!$Z507,NA())</f>
        <v>#N/A</v>
      </c>
      <c r="G507" s="79">
        <f>IF(DI_전체데이터!$B507="Industrials",DI_전체데이터!$AN507,NA())</f>
        <v>-1.8789125601991157</v>
      </c>
      <c r="H507" s="79">
        <f>IF(DI_전체데이터!$B507="Industrials",DI_전체데이터!$Z507,NA())</f>
        <v>3.8048780487804881</v>
      </c>
      <c r="I507" s="79" t="e">
        <f>IF(DI_전체데이터!$B507="Energy &amp; Materials",DI_전체데이터!$AN507,NA())</f>
        <v>#N/A</v>
      </c>
      <c r="J507" s="79" t="e">
        <f>IF(DI_전체데이터!$B507="Energy &amp; Materials",DI_전체데이터!$Z507,NA())</f>
        <v>#N/A</v>
      </c>
      <c r="K507" s="79" t="e">
        <f>IF(DI_전체데이터!$B507="Healthcare &amp; Bio",DI_전체데이터!$AN507,NA())</f>
        <v>#N/A</v>
      </c>
      <c r="L507" s="79" t="e">
        <f>IF(DI_전체데이터!$B507="Healthcare &amp; Bio",DI_전체데이터!$Z507,NA())</f>
        <v>#N/A</v>
      </c>
    </row>
    <row r="508" spans="1:12" x14ac:dyDescent="0.3">
      <c r="A508" s="79" t="e">
        <f>IF(DI_전체데이터!$B508="Technology",DI_전체데이터!$AN508,NA())</f>
        <v>#N/A</v>
      </c>
      <c r="B508" s="79" t="e">
        <f>IF(DI_전체데이터!$B508="Technology",DI_전체데이터!$Z508,NA())</f>
        <v>#N/A</v>
      </c>
      <c r="C508" s="79" t="e">
        <f>IF(DI_전체데이터!$B508="Consumer &amp; Retail",DI_전체데이터!$AN508,NA())</f>
        <v>#N/A</v>
      </c>
      <c r="D508" s="79" t="e">
        <f>IF(DI_전체데이터!$B508="Consumer &amp; Retail",DI_전체데이터!$Z508,NA())</f>
        <v>#N/A</v>
      </c>
      <c r="E508" s="79" t="e">
        <f>IF(DI_전체데이터!$B508="Finance",DI_전체데이터!$AN508,NA())</f>
        <v>#N/A</v>
      </c>
      <c r="F508" s="79" t="e">
        <f>IF(DI_전체데이터!$B508="Finance",DI_전체데이터!$Z508,NA())</f>
        <v>#N/A</v>
      </c>
      <c r="G508" s="79">
        <f>IF(DI_전체데이터!$B508="Industrials",DI_전체데이터!$AN508,NA())</f>
        <v>-0.22654353534745336</v>
      </c>
      <c r="H508" s="79">
        <f>IF(DI_전체데이터!$B508="Industrials",DI_전체데이터!$Z508,NA())</f>
        <v>4.166666666666667</v>
      </c>
      <c r="I508" s="79" t="e">
        <f>IF(DI_전체데이터!$B508="Energy &amp; Materials",DI_전체데이터!$AN508,NA())</f>
        <v>#N/A</v>
      </c>
      <c r="J508" s="79" t="e">
        <f>IF(DI_전체데이터!$B508="Energy &amp; Materials",DI_전체데이터!$Z508,NA())</f>
        <v>#N/A</v>
      </c>
      <c r="K508" s="79" t="e">
        <f>IF(DI_전체데이터!$B508="Healthcare &amp; Bio",DI_전체데이터!$AN508,NA())</f>
        <v>#N/A</v>
      </c>
      <c r="L508" s="79" t="e">
        <f>IF(DI_전체데이터!$B508="Healthcare &amp; Bio",DI_전체데이터!$Z508,NA())</f>
        <v>#N/A</v>
      </c>
    </row>
    <row r="509" spans="1:12" x14ac:dyDescent="0.3">
      <c r="A509" s="79" t="e">
        <f>IF(DI_전체데이터!$B509="Technology",DI_전체데이터!$AN509,NA())</f>
        <v>#N/A</v>
      </c>
      <c r="B509" s="79" t="e">
        <f>IF(DI_전체데이터!$B509="Technology",DI_전체데이터!$Z509,NA())</f>
        <v>#N/A</v>
      </c>
      <c r="C509" s="79" t="e">
        <f>IF(DI_전체데이터!$B509="Consumer &amp; Retail",DI_전체데이터!$AN509,NA())</f>
        <v>#N/A</v>
      </c>
      <c r="D509" s="79" t="e">
        <f>IF(DI_전체데이터!$B509="Consumer &amp; Retail",DI_전체데이터!$Z509,NA())</f>
        <v>#N/A</v>
      </c>
      <c r="E509" s="79" t="e">
        <f>IF(DI_전체데이터!$B509="Finance",DI_전체데이터!$AN509,NA())</f>
        <v>#N/A</v>
      </c>
      <c r="F509" s="79" t="e">
        <f>IF(DI_전체데이터!$B509="Finance",DI_전체데이터!$Z509,NA())</f>
        <v>#N/A</v>
      </c>
      <c r="G509" s="79">
        <f>IF(DI_전체데이터!$B509="Industrials",DI_전체데이터!$AN509,NA())</f>
        <v>-2.7276414333171455</v>
      </c>
      <c r="H509" s="79">
        <f>IF(DI_전체데이터!$B509="Industrials",DI_전체데이터!$Z509,NA())</f>
        <v>3.6190476190476191</v>
      </c>
      <c r="I509" s="79" t="e">
        <f>IF(DI_전체데이터!$B509="Energy &amp; Materials",DI_전체데이터!$AN509,NA())</f>
        <v>#N/A</v>
      </c>
      <c r="J509" s="79" t="e">
        <f>IF(DI_전체데이터!$B509="Energy &amp; Materials",DI_전체데이터!$Z509,NA())</f>
        <v>#N/A</v>
      </c>
      <c r="K509" s="79" t="e">
        <f>IF(DI_전체데이터!$B509="Healthcare &amp; Bio",DI_전체데이터!$AN509,NA())</f>
        <v>#N/A</v>
      </c>
      <c r="L509" s="79" t="e">
        <f>IF(DI_전체데이터!$B509="Healthcare &amp; Bio",DI_전체데이터!$Z509,NA())</f>
        <v>#N/A</v>
      </c>
    </row>
    <row r="510" spans="1:12" x14ac:dyDescent="0.3">
      <c r="A510" s="79" t="e">
        <f>IF(DI_전체데이터!$B510="Technology",DI_전체데이터!$AN510,NA())</f>
        <v>#N/A</v>
      </c>
      <c r="B510" s="79" t="e">
        <f>IF(DI_전체데이터!$B510="Technology",DI_전체데이터!$Z510,NA())</f>
        <v>#N/A</v>
      </c>
      <c r="C510" s="79" t="e">
        <f>IF(DI_전체데이터!$B510="Consumer &amp; Retail",DI_전체데이터!$AN510,NA())</f>
        <v>#N/A</v>
      </c>
      <c r="D510" s="79" t="e">
        <f>IF(DI_전체데이터!$B510="Consumer &amp; Retail",DI_전체데이터!$Z510,NA())</f>
        <v>#N/A</v>
      </c>
      <c r="E510" s="79" t="e">
        <f>IF(DI_전체데이터!$B510="Finance",DI_전체데이터!$AN510,NA())</f>
        <v>#N/A</v>
      </c>
      <c r="F510" s="79" t="e">
        <f>IF(DI_전체데이터!$B510="Finance",DI_전체데이터!$Z510,NA())</f>
        <v>#N/A</v>
      </c>
      <c r="G510" s="79">
        <f>IF(DI_전체데이터!$B510="Industrials",DI_전체데이터!$AN510,NA())</f>
        <v>-0.31609691276836271</v>
      </c>
      <c r="H510" s="79">
        <f>IF(DI_전체데이터!$B510="Industrials",DI_전체데이터!$Z510,NA())</f>
        <v>4.1470588235294121</v>
      </c>
      <c r="I510" s="79" t="e">
        <f>IF(DI_전체데이터!$B510="Energy &amp; Materials",DI_전체데이터!$AN510,NA())</f>
        <v>#N/A</v>
      </c>
      <c r="J510" s="79" t="e">
        <f>IF(DI_전체데이터!$B510="Energy &amp; Materials",DI_전체데이터!$Z510,NA())</f>
        <v>#N/A</v>
      </c>
      <c r="K510" s="79" t="e">
        <f>IF(DI_전체데이터!$B510="Healthcare &amp; Bio",DI_전체데이터!$AN510,NA())</f>
        <v>#N/A</v>
      </c>
      <c r="L510" s="79" t="e">
        <f>IF(DI_전체데이터!$B510="Healthcare &amp; Bio",DI_전체데이터!$Z510,NA())</f>
        <v>#N/A</v>
      </c>
    </row>
    <row r="511" spans="1:12" x14ac:dyDescent="0.3">
      <c r="A511" s="79" t="e">
        <f>IF(DI_전체데이터!$B511="Technology",DI_전체데이터!$AN511,NA())</f>
        <v>#N/A</v>
      </c>
      <c r="B511" s="79" t="e">
        <f>IF(DI_전체데이터!$B511="Technology",DI_전체데이터!$Z511,NA())</f>
        <v>#N/A</v>
      </c>
      <c r="C511" s="79" t="e">
        <f>IF(DI_전체데이터!$B511="Consumer &amp; Retail",DI_전체데이터!$AN511,NA())</f>
        <v>#N/A</v>
      </c>
      <c r="D511" s="79" t="e">
        <f>IF(DI_전체데이터!$B511="Consumer &amp; Retail",DI_전체데이터!$Z511,NA())</f>
        <v>#N/A</v>
      </c>
      <c r="E511" s="79" t="e">
        <f>IF(DI_전체데이터!$B511="Finance",DI_전체데이터!$AN511,NA())</f>
        <v>#N/A</v>
      </c>
      <c r="F511" s="79" t="e">
        <f>IF(DI_전체데이터!$B511="Finance",DI_전체데이터!$Z511,NA())</f>
        <v>#N/A</v>
      </c>
      <c r="G511" s="79">
        <f>IF(DI_전체데이터!$B511="Industrials",DI_전체데이터!$AN511,NA())</f>
        <v>-0.96640579880457489</v>
      </c>
      <c r="H511" s="79">
        <f>IF(DI_전체데이터!$B511="Industrials",DI_전체데이터!$Z511,NA())</f>
        <v>4.05</v>
      </c>
      <c r="I511" s="79" t="e">
        <f>IF(DI_전체데이터!$B511="Energy &amp; Materials",DI_전체데이터!$AN511,NA())</f>
        <v>#N/A</v>
      </c>
      <c r="J511" s="79" t="e">
        <f>IF(DI_전체데이터!$B511="Energy &amp; Materials",DI_전체데이터!$Z511,NA())</f>
        <v>#N/A</v>
      </c>
      <c r="K511" s="79" t="e">
        <f>IF(DI_전체데이터!$B511="Healthcare &amp; Bio",DI_전체데이터!$AN511,NA())</f>
        <v>#N/A</v>
      </c>
      <c r="L511" s="79" t="e">
        <f>IF(DI_전체데이터!$B511="Healthcare &amp; Bio",DI_전체데이터!$Z511,NA())</f>
        <v>#N/A</v>
      </c>
    </row>
    <row r="512" spans="1:12" x14ac:dyDescent="0.3">
      <c r="A512" s="79" t="e">
        <f>IF(DI_전체데이터!$B512="Technology",DI_전체데이터!$AN512,NA())</f>
        <v>#N/A</v>
      </c>
      <c r="B512" s="79" t="e">
        <f>IF(DI_전체데이터!$B512="Technology",DI_전체데이터!$Z512,NA())</f>
        <v>#N/A</v>
      </c>
      <c r="C512" s="79" t="e">
        <f>IF(DI_전체데이터!$B512="Consumer &amp; Retail",DI_전체데이터!$AN512,NA())</f>
        <v>#N/A</v>
      </c>
      <c r="D512" s="79" t="e">
        <f>IF(DI_전체데이터!$B512="Consumer &amp; Retail",DI_전체데이터!$Z512,NA())</f>
        <v>#N/A</v>
      </c>
      <c r="E512" s="79" t="e">
        <f>IF(DI_전체데이터!$B512="Finance",DI_전체데이터!$AN512,NA())</f>
        <v>#N/A</v>
      </c>
      <c r="F512" s="79" t="e">
        <f>IF(DI_전체데이터!$B512="Finance",DI_전체데이터!$Z512,NA())</f>
        <v>#N/A</v>
      </c>
      <c r="G512" s="79">
        <f>IF(DI_전체데이터!$B512="Industrials",DI_전체데이터!$AN512,NA())</f>
        <v>-0.44909797270276763</v>
      </c>
      <c r="H512" s="79">
        <f>IF(DI_전체데이터!$B512="Industrials",DI_전체데이터!$Z512,NA())</f>
        <v>4.1632653061224492</v>
      </c>
      <c r="I512" s="79" t="e">
        <f>IF(DI_전체데이터!$B512="Energy &amp; Materials",DI_전체데이터!$AN512,NA())</f>
        <v>#N/A</v>
      </c>
      <c r="J512" s="79" t="e">
        <f>IF(DI_전체데이터!$B512="Energy &amp; Materials",DI_전체데이터!$Z512,NA())</f>
        <v>#N/A</v>
      </c>
      <c r="K512" s="79" t="e">
        <f>IF(DI_전체데이터!$B512="Healthcare &amp; Bio",DI_전체데이터!$AN512,NA())</f>
        <v>#N/A</v>
      </c>
      <c r="L512" s="79" t="e">
        <f>IF(DI_전체데이터!$B512="Healthcare &amp; Bio",DI_전체데이터!$Z512,NA())</f>
        <v>#N/A</v>
      </c>
    </row>
    <row r="513" spans="1:12" x14ac:dyDescent="0.3">
      <c r="A513" s="79" t="e">
        <f>IF(DI_전체데이터!$B513="Technology",DI_전체데이터!$AN513,NA())</f>
        <v>#N/A</v>
      </c>
      <c r="B513" s="79" t="e">
        <f>IF(DI_전체데이터!$B513="Technology",DI_전체데이터!$Z513,NA())</f>
        <v>#N/A</v>
      </c>
      <c r="C513" s="79" t="e">
        <f>IF(DI_전체데이터!$B513="Consumer &amp; Retail",DI_전체데이터!$AN513,NA())</f>
        <v>#N/A</v>
      </c>
      <c r="D513" s="79" t="e">
        <f>IF(DI_전체데이터!$B513="Consumer &amp; Retail",DI_전체데이터!$Z513,NA())</f>
        <v>#N/A</v>
      </c>
      <c r="E513" s="79" t="e">
        <f>IF(DI_전체데이터!$B513="Finance",DI_전체데이터!$AN513,NA())</f>
        <v>#N/A</v>
      </c>
      <c r="F513" s="79" t="e">
        <f>IF(DI_전체데이터!$B513="Finance",DI_전체데이터!$Z513,NA())</f>
        <v>#N/A</v>
      </c>
      <c r="G513" s="79">
        <f>IF(DI_전체데이터!$B513="Industrials",DI_전체데이터!$AN513,NA())</f>
        <v>0.32764050492756891</v>
      </c>
      <c r="H513" s="79">
        <f>IF(DI_전체데이터!$B513="Industrials",DI_전체데이터!$Z513,NA())</f>
        <v>4.333333333333333</v>
      </c>
      <c r="I513" s="79" t="e">
        <f>IF(DI_전체데이터!$B513="Energy &amp; Materials",DI_전체데이터!$AN513,NA())</f>
        <v>#N/A</v>
      </c>
      <c r="J513" s="79" t="e">
        <f>IF(DI_전체데이터!$B513="Energy &amp; Materials",DI_전체데이터!$Z513,NA())</f>
        <v>#N/A</v>
      </c>
      <c r="K513" s="79" t="e">
        <f>IF(DI_전체데이터!$B513="Healthcare &amp; Bio",DI_전체데이터!$AN513,NA())</f>
        <v>#N/A</v>
      </c>
      <c r="L513" s="79" t="e">
        <f>IF(DI_전체데이터!$B513="Healthcare &amp; Bio",DI_전체데이터!$Z513,NA())</f>
        <v>#N/A</v>
      </c>
    </row>
    <row r="514" spans="1:12" x14ac:dyDescent="0.3">
      <c r="A514" s="79" t="e">
        <f>IF(DI_전체데이터!$B514="Technology",DI_전체데이터!$AN514,NA())</f>
        <v>#N/A</v>
      </c>
      <c r="B514" s="79" t="e">
        <f>IF(DI_전체데이터!$B514="Technology",DI_전체데이터!$Z514,NA())</f>
        <v>#N/A</v>
      </c>
      <c r="C514" s="79" t="e">
        <f>IF(DI_전체데이터!$B514="Consumer &amp; Retail",DI_전체데이터!$AN514,NA())</f>
        <v>#N/A</v>
      </c>
      <c r="D514" s="79" t="e">
        <f>IF(DI_전체데이터!$B514="Consumer &amp; Retail",DI_전체데이터!$Z514,NA())</f>
        <v>#N/A</v>
      </c>
      <c r="E514" s="79" t="e">
        <f>IF(DI_전체데이터!$B514="Finance",DI_전체데이터!$AN514,NA())</f>
        <v>#N/A</v>
      </c>
      <c r="F514" s="79" t="e">
        <f>IF(DI_전체데이터!$B514="Finance",DI_전체데이터!$Z514,NA())</f>
        <v>#N/A</v>
      </c>
      <c r="G514" s="79">
        <f>IF(DI_전체데이터!$B514="Industrials",DI_전체데이터!$AN514,NA())</f>
        <v>-0.12908171991906864</v>
      </c>
      <c r="H514" s="79">
        <f>IF(DI_전체데이터!$B514="Industrials",DI_전체데이터!$Z514,NA())</f>
        <v>4.2333333333333334</v>
      </c>
      <c r="I514" s="79" t="e">
        <f>IF(DI_전체데이터!$B514="Energy &amp; Materials",DI_전체데이터!$AN514,NA())</f>
        <v>#N/A</v>
      </c>
      <c r="J514" s="79" t="e">
        <f>IF(DI_전체데이터!$B514="Energy &amp; Materials",DI_전체데이터!$Z514,NA())</f>
        <v>#N/A</v>
      </c>
      <c r="K514" s="79" t="e">
        <f>IF(DI_전체데이터!$B514="Healthcare &amp; Bio",DI_전체데이터!$AN514,NA())</f>
        <v>#N/A</v>
      </c>
      <c r="L514" s="79" t="e">
        <f>IF(DI_전체데이터!$B514="Healthcare &amp; Bio",DI_전체데이터!$Z514,NA())</f>
        <v>#N/A</v>
      </c>
    </row>
    <row r="515" spans="1:12" x14ac:dyDescent="0.3">
      <c r="A515" s="79" t="e">
        <f>IF(DI_전체데이터!$B515="Technology",DI_전체데이터!$AN515,NA())</f>
        <v>#N/A</v>
      </c>
      <c r="B515" s="79" t="e">
        <f>IF(DI_전체데이터!$B515="Technology",DI_전체데이터!$Z515,NA())</f>
        <v>#N/A</v>
      </c>
      <c r="C515" s="79" t="e">
        <f>IF(DI_전체데이터!$B515="Consumer &amp; Retail",DI_전체데이터!$AN515,NA())</f>
        <v>#N/A</v>
      </c>
      <c r="D515" s="79" t="e">
        <f>IF(DI_전체데이터!$B515="Consumer &amp; Retail",DI_전체데이터!$Z515,NA())</f>
        <v>#N/A</v>
      </c>
      <c r="E515" s="79" t="e">
        <f>IF(DI_전체데이터!$B515="Finance",DI_전체데이터!$AN515,NA())</f>
        <v>#N/A</v>
      </c>
      <c r="F515" s="79" t="e">
        <f>IF(DI_전체데이터!$B515="Finance",DI_전체데이터!$Z515,NA())</f>
        <v>#N/A</v>
      </c>
      <c r="G515" s="79">
        <f>IF(DI_전체데이터!$B515="Industrials",DI_전체데이터!$AN515,NA())</f>
        <v>0.40611669032046704</v>
      </c>
      <c r="H515" s="79">
        <f>IF(DI_전체데이터!$B515="Industrials",DI_전체데이터!$Z515,NA())</f>
        <v>4.0857142857142854</v>
      </c>
      <c r="I515" s="79" t="e">
        <f>IF(DI_전체데이터!$B515="Energy &amp; Materials",DI_전체데이터!$AN515,NA())</f>
        <v>#N/A</v>
      </c>
      <c r="J515" s="79" t="e">
        <f>IF(DI_전체데이터!$B515="Energy &amp; Materials",DI_전체데이터!$Z515,NA())</f>
        <v>#N/A</v>
      </c>
      <c r="K515" s="79" t="e">
        <f>IF(DI_전체데이터!$B515="Healthcare &amp; Bio",DI_전체데이터!$AN515,NA())</f>
        <v>#N/A</v>
      </c>
      <c r="L515" s="79" t="e">
        <f>IF(DI_전체데이터!$B515="Healthcare &amp; Bio",DI_전체데이터!$Z515,NA())</f>
        <v>#N/A</v>
      </c>
    </row>
    <row r="516" spans="1:12" x14ac:dyDescent="0.3">
      <c r="A516" s="79" t="e">
        <f>IF(DI_전체데이터!$B516="Technology",DI_전체데이터!$AN516,NA())</f>
        <v>#N/A</v>
      </c>
      <c r="B516" s="79" t="e">
        <f>IF(DI_전체데이터!$B516="Technology",DI_전체데이터!$Z516,NA())</f>
        <v>#N/A</v>
      </c>
      <c r="C516" s="79" t="e">
        <f>IF(DI_전체데이터!$B516="Consumer &amp; Retail",DI_전체데이터!$AN516,NA())</f>
        <v>#N/A</v>
      </c>
      <c r="D516" s="79" t="e">
        <f>IF(DI_전체데이터!$B516="Consumer &amp; Retail",DI_전체데이터!$Z516,NA())</f>
        <v>#N/A</v>
      </c>
      <c r="E516" s="79" t="e">
        <f>IF(DI_전체데이터!$B516="Finance",DI_전체데이터!$AN516,NA())</f>
        <v>#N/A</v>
      </c>
      <c r="F516" s="79" t="e">
        <f>IF(DI_전체데이터!$B516="Finance",DI_전체데이터!$Z516,NA())</f>
        <v>#N/A</v>
      </c>
      <c r="G516" s="79">
        <f>IF(DI_전체데이터!$B516="Industrials",DI_전체데이터!$AN516,NA())</f>
        <v>1.2991717549759505</v>
      </c>
      <c r="H516" s="79">
        <f>IF(DI_전체데이터!$B516="Industrials",DI_전체데이터!$Z516,NA())</f>
        <v>4.28125</v>
      </c>
      <c r="I516" s="79" t="e">
        <f>IF(DI_전체데이터!$B516="Energy &amp; Materials",DI_전체데이터!$AN516,NA())</f>
        <v>#N/A</v>
      </c>
      <c r="J516" s="79" t="e">
        <f>IF(DI_전체데이터!$B516="Energy &amp; Materials",DI_전체데이터!$Z516,NA())</f>
        <v>#N/A</v>
      </c>
      <c r="K516" s="79" t="e">
        <f>IF(DI_전체데이터!$B516="Healthcare &amp; Bio",DI_전체데이터!$AN516,NA())</f>
        <v>#N/A</v>
      </c>
      <c r="L516" s="79" t="e">
        <f>IF(DI_전체데이터!$B516="Healthcare &amp; Bio",DI_전체데이터!$Z516,NA())</f>
        <v>#N/A</v>
      </c>
    </row>
    <row r="517" spans="1:12" x14ac:dyDescent="0.3">
      <c r="A517" s="79" t="e">
        <f>IF(DI_전체데이터!$B517="Technology",DI_전체데이터!$AN517,NA())</f>
        <v>#N/A</v>
      </c>
      <c r="B517" s="79" t="e">
        <f>IF(DI_전체데이터!$B517="Technology",DI_전체데이터!$Z517,NA())</f>
        <v>#N/A</v>
      </c>
      <c r="C517" s="79" t="e">
        <f>IF(DI_전체데이터!$B517="Consumer &amp; Retail",DI_전체데이터!$AN517,NA())</f>
        <v>#N/A</v>
      </c>
      <c r="D517" s="79" t="e">
        <f>IF(DI_전체데이터!$B517="Consumer &amp; Retail",DI_전체데이터!$Z517,NA())</f>
        <v>#N/A</v>
      </c>
      <c r="E517" s="79" t="e">
        <f>IF(DI_전체데이터!$B517="Finance",DI_전체데이터!$AN517,NA())</f>
        <v>#N/A</v>
      </c>
      <c r="F517" s="79" t="e">
        <f>IF(DI_전체데이터!$B517="Finance",DI_전체데이터!$Z517,NA())</f>
        <v>#N/A</v>
      </c>
      <c r="G517" s="79">
        <f>IF(DI_전체데이터!$B517="Industrials",DI_전체데이터!$AN517,NA())</f>
        <v>1.7427786456631407</v>
      </c>
      <c r="H517" s="79">
        <f>IF(DI_전체데이터!$B517="Industrials",DI_전체데이터!$Z517,NA())</f>
        <v>4.3783783783783781</v>
      </c>
      <c r="I517" s="79" t="e">
        <f>IF(DI_전체데이터!$B517="Energy &amp; Materials",DI_전체데이터!$AN517,NA())</f>
        <v>#N/A</v>
      </c>
      <c r="J517" s="79" t="e">
        <f>IF(DI_전체데이터!$B517="Energy &amp; Materials",DI_전체데이터!$Z517,NA())</f>
        <v>#N/A</v>
      </c>
      <c r="K517" s="79" t="e">
        <f>IF(DI_전체데이터!$B517="Healthcare &amp; Bio",DI_전체데이터!$AN517,NA())</f>
        <v>#N/A</v>
      </c>
      <c r="L517" s="79" t="e">
        <f>IF(DI_전체데이터!$B517="Healthcare &amp; Bio",DI_전체데이터!$Z517,NA())</f>
        <v>#N/A</v>
      </c>
    </row>
    <row r="518" spans="1:12" x14ac:dyDescent="0.3">
      <c r="A518" s="79" t="e">
        <f>IF(DI_전체데이터!$B518="Technology",DI_전체데이터!$AN518,NA())</f>
        <v>#N/A</v>
      </c>
      <c r="B518" s="79" t="e">
        <f>IF(DI_전체데이터!$B518="Technology",DI_전체데이터!$Z518,NA())</f>
        <v>#N/A</v>
      </c>
      <c r="C518" s="79" t="e">
        <f>IF(DI_전체데이터!$B518="Consumer &amp; Retail",DI_전체데이터!$AN518,NA())</f>
        <v>#N/A</v>
      </c>
      <c r="D518" s="79" t="e">
        <f>IF(DI_전체데이터!$B518="Consumer &amp; Retail",DI_전체데이터!$Z518,NA())</f>
        <v>#N/A</v>
      </c>
      <c r="E518" s="79" t="e">
        <f>IF(DI_전체데이터!$B518="Finance",DI_전체데이터!$AN518,NA())</f>
        <v>#N/A</v>
      </c>
      <c r="F518" s="79" t="e">
        <f>IF(DI_전체데이터!$B518="Finance",DI_전체데이터!$Z518,NA())</f>
        <v>#N/A</v>
      </c>
      <c r="G518" s="79">
        <f>IF(DI_전체데이터!$B518="Industrials",DI_전체데이터!$AN518,NA())</f>
        <v>1.1310726027754474</v>
      </c>
      <c r="H518" s="79">
        <f>IF(DI_전체데이터!$B518="Industrials",DI_전체데이터!$Z518,NA())</f>
        <v>4.2444444444444436</v>
      </c>
      <c r="I518" s="79" t="e">
        <f>IF(DI_전체데이터!$B518="Energy &amp; Materials",DI_전체데이터!$AN518,NA())</f>
        <v>#N/A</v>
      </c>
      <c r="J518" s="79" t="e">
        <f>IF(DI_전체데이터!$B518="Energy &amp; Materials",DI_전체데이터!$Z518,NA())</f>
        <v>#N/A</v>
      </c>
      <c r="K518" s="79" t="e">
        <f>IF(DI_전체데이터!$B518="Healthcare &amp; Bio",DI_전체데이터!$AN518,NA())</f>
        <v>#N/A</v>
      </c>
      <c r="L518" s="79" t="e">
        <f>IF(DI_전체데이터!$B518="Healthcare &amp; Bio",DI_전체데이터!$Z518,NA())</f>
        <v>#N/A</v>
      </c>
    </row>
    <row r="519" spans="1:12" x14ac:dyDescent="0.3">
      <c r="A519" s="79" t="e">
        <f>IF(DI_전체데이터!$B519="Technology",DI_전체데이터!$AN519,NA())</f>
        <v>#N/A</v>
      </c>
      <c r="B519" s="79" t="e">
        <f>IF(DI_전체데이터!$B519="Technology",DI_전체데이터!$Z519,NA())</f>
        <v>#N/A</v>
      </c>
      <c r="C519" s="79" t="e">
        <f>IF(DI_전체데이터!$B519="Consumer &amp; Retail",DI_전체데이터!$AN519,NA())</f>
        <v>#N/A</v>
      </c>
      <c r="D519" s="79" t="e">
        <f>IF(DI_전체데이터!$B519="Consumer &amp; Retail",DI_전체데이터!$Z519,NA())</f>
        <v>#N/A</v>
      </c>
      <c r="E519" s="79" t="e">
        <f>IF(DI_전체데이터!$B519="Finance",DI_전체데이터!$AN519,NA())</f>
        <v>#N/A</v>
      </c>
      <c r="F519" s="79" t="e">
        <f>IF(DI_전체데이터!$B519="Finance",DI_전체데이터!$Z519,NA())</f>
        <v>#N/A</v>
      </c>
      <c r="G519" s="79">
        <f>IF(DI_전체데이터!$B519="Industrials",DI_전체데이터!$AN519,NA())</f>
        <v>1.6089208435574385</v>
      </c>
      <c r="H519" s="79">
        <f>IF(DI_전체데이터!$B519="Industrials",DI_전체데이터!$Z519,NA())</f>
        <v>3.1428571428571428</v>
      </c>
      <c r="I519" s="79" t="e">
        <f>IF(DI_전체데이터!$B519="Energy &amp; Materials",DI_전체데이터!$AN519,NA())</f>
        <v>#N/A</v>
      </c>
      <c r="J519" s="79" t="e">
        <f>IF(DI_전체데이터!$B519="Energy &amp; Materials",DI_전체데이터!$Z519,NA())</f>
        <v>#N/A</v>
      </c>
      <c r="K519" s="79" t="e">
        <f>IF(DI_전체데이터!$B519="Healthcare &amp; Bio",DI_전체데이터!$AN519,NA())</f>
        <v>#N/A</v>
      </c>
      <c r="L519" s="79" t="e">
        <f>IF(DI_전체데이터!$B519="Healthcare &amp; Bio",DI_전체데이터!$Z519,NA())</f>
        <v>#N/A</v>
      </c>
    </row>
    <row r="520" spans="1:12" x14ac:dyDescent="0.3">
      <c r="A520" s="79" t="e">
        <f>IF(DI_전체데이터!$B520="Technology",DI_전체데이터!$AN520,NA())</f>
        <v>#N/A</v>
      </c>
      <c r="B520" s="79" t="e">
        <f>IF(DI_전체데이터!$B520="Technology",DI_전체데이터!$Z520,NA())</f>
        <v>#N/A</v>
      </c>
      <c r="C520" s="79" t="e">
        <f>IF(DI_전체데이터!$B520="Consumer &amp; Retail",DI_전체데이터!$AN520,NA())</f>
        <v>#N/A</v>
      </c>
      <c r="D520" s="79" t="e">
        <f>IF(DI_전체데이터!$B520="Consumer &amp; Retail",DI_전체데이터!$Z520,NA())</f>
        <v>#N/A</v>
      </c>
      <c r="E520" s="79" t="e">
        <f>IF(DI_전체데이터!$B520="Finance",DI_전체데이터!$AN520,NA())</f>
        <v>#N/A</v>
      </c>
      <c r="F520" s="79" t="e">
        <f>IF(DI_전체데이터!$B520="Finance",DI_전체데이터!$Z520,NA())</f>
        <v>#N/A</v>
      </c>
      <c r="G520" s="79">
        <f>IF(DI_전체데이터!$B520="Industrials",DI_전체데이터!$AN520,NA())</f>
        <v>1.6089208435574385</v>
      </c>
      <c r="H520" s="79">
        <f>IF(DI_전체데이터!$B520="Industrials",DI_전체데이터!$Z520,NA())</f>
        <v>3.1428571428571428</v>
      </c>
      <c r="I520" s="79" t="e">
        <f>IF(DI_전체데이터!$B520="Energy &amp; Materials",DI_전체데이터!$AN520,NA())</f>
        <v>#N/A</v>
      </c>
      <c r="J520" s="79" t="e">
        <f>IF(DI_전체데이터!$B520="Energy &amp; Materials",DI_전체데이터!$Z520,NA())</f>
        <v>#N/A</v>
      </c>
      <c r="K520" s="79" t="e">
        <f>IF(DI_전체데이터!$B520="Healthcare &amp; Bio",DI_전체데이터!$AN520,NA())</f>
        <v>#N/A</v>
      </c>
      <c r="L520" s="79" t="e">
        <f>IF(DI_전체데이터!$B520="Healthcare &amp; Bio",DI_전체데이터!$Z520,NA())</f>
        <v>#N/A</v>
      </c>
    </row>
    <row r="521" spans="1:12" x14ac:dyDescent="0.3">
      <c r="A521" s="79" t="e">
        <f>IF(DI_전체데이터!$B521="Technology",DI_전체데이터!$AN521,NA())</f>
        <v>#N/A</v>
      </c>
      <c r="B521" s="79" t="e">
        <f>IF(DI_전체데이터!$B521="Technology",DI_전체데이터!$Z521,NA())</f>
        <v>#N/A</v>
      </c>
      <c r="C521" s="79" t="e">
        <f>IF(DI_전체데이터!$B521="Consumer &amp; Retail",DI_전체데이터!$AN521,NA())</f>
        <v>#N/A</v>
      </c>
      <c r="D521" s="79" t="e">
        <f>IF(DI_전체데이터!$B521="Consumer &amp; Retail",DI_전체데이터!$Z521,NA())</f>
        <v>#N/A</v>
      </c>
      <c r="E521" s="79" t="e">
        <f>IF(DI_전체데이터!$B521="Finance",DI_전체데이터!$AN521,NA())</f>
        <v>#N/A</v>
      </c>
      <c r="F521" s="79" t="e">
        <f>IF(DI_전체데이터!$B521="Finance",DI_전체데이터!$Z521,NA())</f>
        <v>#N/A</v>
      </c>
      <c r="G521" s="79">
        <f>IF(DI_전체데이터!$B521="Industrials",DI_전체데이터!$AN521,NA())</f>
        <v>0.22725325177927491</v>
      </c>
      <c r="H521" s="79">
        <f>IF(DI_전체데이터!$B521="Industrials",DI_전체데이터!$Z521,NA())</f>
        <v>2.833333333333333</v>
      </c>
      <c r="I521" s="79" t="e">
        <f>IF(DI_전체데이터!$B521="Energy &amp; Materials",DI_전체데이터!$AN521,NA())</f>
        <v>#N/A</v>
      </c>
      <c r="J521" s="79" t="e">
        <f>IF(DI_전체데이터!$B521="Energy &amp; Materials",DI_전체데이터!$Z521,NA())</f>
        <v>#N/A</v>
      </c>
      <c r="K521" s="79" t="e">
        <f>IF(DI_전체데이터!$B521="Healthcare &amp; Bio",DI_전체데이터!$AN521,NA())</f>
        <v>#N/A</v>
      </c>
      <c r="L521" s="79" t="e">
        <f>IF(DI_전체데이터!$B521="Healthcare &amp; Bio",DI_전체데이터!$Z521,NA())</f>
        <v>#N/A</v>
      </c>
    </row>
    <row r="522" spans="1:12" x14ac:dyDescent="0.3">
      <c r="A522" s="79" t="e">
        <f>IF(DI_전체데이터!$B522="Technology",DI_전체데이터!$AN522,NA())</f>
        <v>#N/A</v>
      </c>
      <c r="B522" s="79" t="e">
        <f>IF(DI_전체데이터!$B522="Technology",DI_전체데이터!$Z522,NA())</f>
        <v>#N/A</v>
      </c>
      <c r="C522" s="79" t="e">
        <f>IF(DI_전체데이터!$B522="Consumer &amp; Retail",DI_전체데이터!$AN522,NA())</f>
        <v>#N/A</v>
      </c>
      <c r="D522" s="79" t="e">
        <f>IF(DI_전체데이터!$B522="Consumer &amp; Retail",DI_전체데이터!$Z522,NA())</f>
        <v>#N/A</v>
      </c>
      <c r="E522" s="79" t="e">
        <f>IF(DI_전체데이터!$B522="Finance",DI_전체데이터!$AN522,NA())</f>
        <v>#N/A</v>
      </c>
      <c r="F522" s="79" t="e">
        <f>IF(DI_전체데이터!$B522="Finance",DI_전체데이터!$Z522,NA())</f>
        <v>#N/A</v>
      </c>
      <c r="G522" s="79">
        <f>IF(DI_전체데이터!$B522="Industrials",DI_전체데이터!$AN522,NA())</f>
        <v>0.97122810889059452</v>
      </c>
      <c r="H522" s="79">
        <f>IF(DI_전체데이터!$B522="Industrials",DI_전체데이터!$Z522,NA())</f>
        <v>3</v>
      </c>
      <c r="I522" s="79" t="e">
        <f>IF(DI_전체데이터!$B522="Energy &amp; Materials",DI_전체데이터!$AN522,NA())</f>
        <v>#N/A</v>
      </c>
      <c r="J522" s="79" t="e">
        <f>IF(DI_전체데이터!$B522="Energy &amp; Materials",DI_전체데이터!$Z522,NA())</f>
        <v>#N/A</v>
      </c>
      <c r="K522" s="79" t="e">
        <f>IF(DI_전체데이터!$B522="Healthcare &amp; Bio",DI_전체데이터!$AN522,NA())</f>
        <v>#N/A</v>
      </c>
      <c r="L522" s="79" t="e">
        <f>IF(DI_전체데이터!$B522="Healthcare &amp; Bio",DI_전체데이터!$Z522,NA())</f>
        <v>#N/A</v>
      </c>
    </row>
    <row r="523" spans="1:12" x14ac:dyDescent="0.3">
      <c r="A523" s="79" t="e">
        <f>IF(DI_전체데이터!$B523="Technology",DI_전체데이터!$AN523,NA())</f>
        <v>#N/A</v>
      </c>
      <c r="B523" s="79" t="e">
        <f>IF(DI_전체데이터!$B523="Technology",DI_전체데이터!$Z523,NA())</f>
        <v>#N/A</v>
      </c>
      <c r="C523" s="79" t="e">
        <f>IF(DI_전체데이터!$B523="Consumer &amp; Retail",DI_전체데이터!$AN523,NA())</f>
        <v>#N/A</v>
      </c>
      <c r="D523" s="79" t="e">
        <f>IF(DI_전체데이터!$B523="Consumer &amp; Retail",DI_전체데이터!$Z523,NA())</f>
        <v>#N/A</v>
      </c>
      <c r="E523" s="79" t="e">
        <f>IF(DI_전체데이터!$B523="Finance",DI_전체데이터!$AN523,NA())</f>
        <v>#N/A</v>
      </c>
      <c r="F523" s="79" t="e">
        <f>IF(DI_전체데이터!$B523="Finance",DI_전체데이터!$Z523,NA())</f>
        <v>#N/A</v>
      </c>
      <c r="G523" s="79">
        <f>IF(DI_전체데이터!$B523="Industrials",DI_전체데이터!$AN523,NA())</f>
        <v>0.7642084410878911</v>
      </c>
      <c r="H523" s="79">
        <f>IF(DI_전체데이터!$B523="Industrials",DI_전체데이터!$Z523,NA())</f>
        <v>3</v>
      </c>
      <c r="I523" s="79" t="e">
        <f>IF(DI_전체데이터!$B523="Energy &amp; Materials",DI_전체데이터!$AN523,NA())</f>
        <v>#N/A</v>
      </c>
      <c r="J523" s="79" t="e">
        <f>IF(DI_전체데이터!$B523="Energy &amp; Materials",DI_전체데이터!$Z523,NA())</f>
        <v>#N/A</v>
      </c>
      <c r="K523" s="79" t="e">
        <f>IF(DI_전체데이터!$B523="Healthcare &amp; Bio",DI_전체데이터!$AN523,NA())</f>
        <v>#N/A</v>
      </c>
      <c r="L523" s="79" t="e">
        <f>IF(DI_전체데이터!$B523="Healthcare &amp; Bio",DI_전체데이터!$Z523,NA())</f>
        <v>#N/A</v>
      </c>
    </row>
    <row r="524" spans="1:12" x14ac:dyDescent="0.3">
      <c r="A524" s="79" t="e">
        <f>IF(DI_전체데이터!$B524="Technology",DI_전체데이터!$AN524,NA())</f>
        <v>#N/A</v>
      </c>
      <c r="B524" s="79" t="e">
        <f>IF(DI_전체데이터!$B524="Technology",DI_전체데이터!$Z524,NA())</f>
        <v>#N/A</v>
      </c>
      <c r="C524" s="79" t="e">
        <f>IF(DI_전체데이터!$B524="Consumer &amp; Retail",DI_전체데이터!$AN524,NA())</f>
        <v>#N/A</v>
      </c>
      <c r="D524" s="79" t="e">
        <f>IF(DI_전체데이터!$B524="Consumer &amp; Retail",DI_전체데이터!$Z524,NA())</f>
        <v>#N/A</v>
      </c>
      <c r="E524" s="79" t="e">
        <f>IF(DI_전체데이터!$B524="Finance",DI_전체데이터!$AN524,NA())</f>
        <v>#N/A</v>
      </c>
      <c r="F524" s="79" t="e">
        <f>IF(DI_전체데이터!$B524="Finance",DI_전체데이터!$Z524,NA())</f>
        <v>#N/A</v>
      </c>
      <c r="G524" s="79">
        <f>IF(DI_전체데이터!$B524="Industrials",DI_전체데이터!$AN524,NA())</f>
        <v>2.2521581553105263</v>
      </c>
      <c r="H524" s="79">
        <f>IF(DI_전체데이터!$B524="Industrials",DI_전체데이터!$Z524,NA())</f>
        <v>3.333333333333333</v>
      </c>
      <c r="I524" s="79" t="e">
        <f>IF(DI_전체데이터!$B524="Energy &amp; Materials",DI_전체데이터!$AN524,NA())</f>
        <v>#N/A</v>
      </c>
      <c r="J524" s="79" t="e">
        <f>IF(DI_전체데이터!$B524="Energy &amp; Materials",DI_전체데이터!$Z524,NA())</f>
        <v>#N/A</v>
      </c>
      <c r="K524" s="79" t="e">
        <f>IF(DI_전체데이터!$B524="Healthcare &amp; Bio",DI_전체데이터!$AN524,NA())</f>
        <v>#N/A</v>
      </c>
      <c r="L524" s="79" t="e">
        <f>IF(DI_전체데이터!$B524="Healthcare &amp; Bio",DI_전체데이터!$Z524,NA())</f>
        <v>#N/A</v>
      </c>
    </row>
    <row r="525" spans="1:12" x14ac:dyDescent="0.3">
      <c r="A525" s="79" t="e">
        <f>IF(DI_전체데이터!$B525="Technology",DI_전체데이터!$AN525,NA())</f>
        <v>#N/A</v>
      </c>
      <c r="B525" s="79" t="e">
        <f>IF(DI_전체데이터!$B525="Technology",DI_전체데이터!$Z525,NA())</f>
        <v>#N/A</v>
      </c>
      <c r="C525" s="79" t="e">
        <f>IF(DI_전체데이터!$B525="Consumer &amp; Retail",DI_전체데이터!$AN525,NA())</f>
        <v>#N/A</v>
      </c>
      <c r="D525" s="79" t="e">
        <f>IF(DI_전체데이터!$B525="Consumer &amp; Retail",DI_전체데이터!$Z525,NA())</f>
        <v>#N/A</v>
      </c>
      <c r="E525" s="79" t="e">
        <f>IF(DI_전체데이터!$B525="Finance",DI_전체데이터!$AN525,NA())</f>
        <v>#N/A</v>
      </c>
      <c r="F525" s="79" t="e">
        <f>IF(DI_전체데이터!$B525="Finance",DI_전체데이터!$Z525,NA())</f>
        <v>#N/A</v>
      </c>
      <c r="G525" s="79">
        <f>IF(DI_전체데이터!$B525="Industrials",DI_전체데이터!$AN525,NA())</f>
        <v>-12.627338986915838</v>
      </c>
      <c r="H525" s="79">
        <f>IF(DI_전체데이터!$B525="Industrials",DI_전체데이터!$Z525,NA())</f>
        <v>0</v>
      </c>
      <c r="I525" s="79" t="e">
        <f>IF(DI_전체데이터!$B525="Energy &amp; Materials",DI_전체데이터!$AN525,NA())</f>
        <v>#N/A</v>
      </c>
      <c r="J525" s="79" t="e">
        <f>IF(DI_전체데이터!$B525="Energy &amp; Materials",DI_전체데이터!$Z525,NA())</f>
        <v>#N/A</v>
      </c>
      <c r="K525" s="79" t="e">
        <f>IF(DI_전체데이터!$B525="Healthcare &amp; Bio",DI_전체데이터!$AN525,NA())</f>
        <v>#N/A</v>
      </c>
      <c r="L525" s="79" t="e">
        <f>IF(DI_전체데이터!$B525="Healthcare &amp; Bio",DI_전체데이터!$Z525,NA())</f>
        <v>#N/A</v>
      </c>
    </row>
    <row r="526" spans="1:12" x14ac:dyDescent="0.3">
      <c r="A526" s="79" t="e">
        <f>IF(DI_전체데이터!$B526="Technology",DI_전체데이터!$AN526,NA())</f>
        <v>#N/A</v>
      </c>
      <c r="B526" s="79" t="e">
        <f>IF(DI_전체데이터!$B526="Technology",DI_전체데이터!$Z526,NA())</f>
        <v>#N/A</v>
      </c>
      <c r="C526" s="79" t="e">
        <f>IF(DI_전체데이터!$B526="Consumer &amp; Retail",DI_전체데이터!$AN526,NA())</f>
        <v>#N/A</v>
      </c>
      <c r="D526" s="79" t="e">
        <f>IF(DI_전체데이터!$B526="Consumer &amp; Retail",DI_전체데이터!$Z526,NA())</f>
        <v>#N/A</v>
      </c>
      <c r="E526" s="79" t="e">
        <f>IF(DI_전체데이터!$B526="Finance",DI_전체데이터!$AN526,NA())</f>
        <v>#N/A</v>
      </c>
      <c r="F526" s="79" t="e">
        <f>IF(DI_전체데이터!$B526="Finance",DI_전체데이터!$Z526,NA())</f>
        <v>#N/A</v>
      </c>
      <c r="G526" s="79">
        <f>IF(DI_전체데이터!$B526="Industrials",DI_전체데이터!$AN526,NA())</f>
        <v>2.9961330124218457</v>
      </c>
      <c r="H526" s="79">
        <f>IF(DI_전체데이터!$B526="Industrials",DI_전체데이터!$Z526,NA())</f>
        <v>3.5</v>
      </c>
      <c r="I526" s="79" t="e">
        <f>IF(DI_전체데이터!$B526="Energy &amp; Materials",DI_전체데이터!$AN526,NA())</f>
        <v>#N/A</v>
      </c>
      <c r="J526" s="79" t="e">
        <f>IF(DI_전체데이터!$B526="Energy &amp; Materials",DI_전체데이터!$Z526,NA())</f>
        <v>#N/A</v>
      </c>
      <c r="K526" s="79" t="e">
        <f>IF(DI_전체데이터!$B526="Healthcare &amp; Bio",DI_전체데이터!$AN526,NA())</f>
        <v>#N/A</v>
      </c>
      <c r="L526" s="79" t="e">
        <f>IF(DI_전체데이터!$B526="Healthcare &amp; Bio",DI_전체데이터!$Z526,NA())</f>
        <v>#N/A</v>
      </c>
    </row>
    <row r="527" spans="1:12" x14ac:dyDescent="0.3">
      <c r="A527" s="79" t="e">
        <f>IF(DI_전체데이터!$B527="Technology",DI_전체데이터!$AN527,NA())</f>
        <v>#N/A</v>
      </c>
      <c r="B527" s="79" t="e">
        <f>IF(DI_전체데이터!$B527="Technology",DI_전체데이터!$Z527,NA())</f>
        <v>#N/A</v>
      </c>
      <c r="C527" s="79" t="e">
        <f>IF(DI_전체데이터!$B527="Consumer &amp; Retail",DI_전체데이터!$AN527,NA())</f>
        <v>#N/A</v>
      </c>
      <c r="D527" s="79" t="e">
        <f>IF(DI_전체데이터!$B527="Consumer &amp; Retail",DI_전체데이터!$Z527,NA())</f>
        <v>#N/A</v>
      </c>
      <c r="E527" s="79" t="e">
        <f>IF(DI_전체데이터!$B527="Finance",DI_전체데이터!$AN527,NA())</f>
        <v>#N/A</v>
      </c>
      <c r="F527" s="79" t="e">
        <f>IF(DI_전체데이터!$B527="Finance",DI_전체데이터!$Z527,NA())</f>
        <v>#N/A</v>
      </c>
      <c r="G527" s="79">
        <f>IF(DI_전체데이터!$B527="Industrials",DI_전체데이터!$AN527,NA())</f>
        <v>-13.488128256120232</v>
      </c>
      <c r="H527" s="79">
        <f>IF(DI_전체데이터!$B527="Industrials",DI_전체데이터!$Z527,NA())</f>
        <v>0</v>
      </c>
      <c r="I527" s="79" t="e">
        <f>IF(DI_전체데이터!$B527="Energy &amp; Materials",DI_전체데이터!$AN527,NA())</f>
        <v>#N/A</v>
      </c>
      <c r="J527" s="79" t="e">
        <f>IF(DI_전체데이터!$B527="Energy &amp; Materials",DI_전체데이터!$Z527,NA())</f>
        <v>#N/A</v>
      </c>
      <c r="K527" s="79" t="e">
        <f>IF(DI_전체데이터!$B527="Healthcare &amp; Bio",DI_전체데이터!$AN527,NA())</f>
        <v>#N/A</v>
      </c>
      <c r="L527" s="79" t="e">
        <f>IF(DI_전체데이터!$B527="Healthcare &amp; Bio",DI_전체데이터!$Z527,NA())</f>
        <v>#N/A</v>
      </c>
    </row>
    <row r="528" spans="1:12" x14ac:dyDescent="0.3">
      <c r="A528" s="79" t="e">
        <f>IF(DI_전체데이터!$B528="Technology",DI_전체데이터!$AN528,NA())</f>
        <v>#N/A</v>
      </c>
      <c r="B528" s="79" t="e">
        <f>IF(DI_전체데이터!$B528="Technology",DI_전체데이터!$Z528,NA())</f>
        <v>#N/A</v>
      </c>
      <c r="C528" s="79" t="e">
        <f>IF(DI_전체데이터!$B528="Consumer &amp; Retail",DI_전체데이터!$AN528,NA())</f>
        <v>#N/A</v>
      </c>
      <c r="D528" s="79" t="e">
        <f>IF(DI_전체데이터!$B528="Consumer &amp; Retail",DI_전체데이터!$Z528,NA())</f>
        <v>#N/A</v>
      </c>
      <c r="E528" s="79" t="e">
        <f>IF(DI_전체데이터!$B528="Finance",DI_전체데이터!$AN528,NA())</f>
        <v>#N/A</v>
      </c>
      <c r="F528" s="79" t="e">
        <f>IF(DI_전체데이터!$B528="Finance",DI_전체데이터!$Z528,NA())</f>
        <v>#N/A</v>
      </c>
      <c r="G528" s="79">
        <f>IF(DI_전체데이터!$B528="Industrials",DI_전체데이터!$AN528,NA())</f>
        <v>-13.488128256120232</v>
      </c>
      <c r="H528" s="79">
        <f>IF(DI_전체데이터!$B528="Industrials",DI_전체데이터!$Z528,NA())</f>
        <v>0</v>
      </c>
      <c r="I528" s="79" t="e">
        <f>IF(DI_전체데이터!$B528="Energy &amp; Materials",DI_전체데이터!$AN528,NA())</f>
        <v>#N/A</v>
      </c>
      <c r="J528" s="79" t="e">
        <f>IF(DI_전체데이터!$B528="Energy &amp; Materials",DI_전체데이터!$Z528,NA())</f>
        <v>#N/A</v>
      </c>
      <c r="K528" s="79" t="e">
        <f>IF(DI_전체데이터!$B528="Healthcare &amp; Bio",DI_전체데이터!$AN528,NA())</f>
        <v>#N/A</v>
      </c>
      <c r="L528" s="79" t="e">
        <f>IF(DI_전체데이터!$B528="Healthcare &amp; Bio",DI_전체데이터!$Z528,NA())</f>
        <v>#N/A</v>
      </c>
    </row>
    <row r="529" spans="1:12" x14ac:dyDescent="0.3">
      <c r="A529" s="79" t="e">
        <f>IF(DI_전체데이터!$B529="Technology",DI_전체데이터!$AN529,NA())</f>
        <v>#N/A</v>
      </c>
      <c r="B529" s="79" t="e">
        <f>IF(DI_전체데이터!$B529="Technology",DI_전체데이터!$Z529,NA())</f>
        <v>#N/A</v>
      </c>
      <c r="C529" s="79" t="e">
        <f>IF(DI_전체데이터!$B529="Consumer &amp; Retail",DI_전체데이터!$AN529,NA())</f>
        <v>#N/A</v>
      </c>
      <c r="D529" s="79" t="e">
        <f>IF(DI_전체데이터!$B529="Consumer &amp; Retail",DI_전체데이터!$Z529,NA())</f>
        <v>#N/A</v>
      </c>
      <c r="E529" s="79" t="e">
        <f>IF(DI_전체데이터!$B529="Finance",DI_전체데이터!$AN529,NA())</f>
        <v>#N/A</v>
      </c>
      <c r="F529" s="79" t="e">
        <f>IF(DI_전체데이터!$B529="Finance",DI_전체데이터!$Z529,NA())</f>
        <v>#N/A</v>
      </c>
      <c r="G529" s="79">
        <f>IF(DI_전체데이터!$B529="Industrials",DI_전체데이터!$AN529,NA())</f>
        <v>-9.6580828116502926E-2</v>
      </c>
      <c r="H529" s="79">
        <f>IF(DI_전체데이터!$B529="Industrials",DI_전체데이터!$Z529,NA())</f>
        <v>3</v>
      </c>
      <c r="I529" s="79" t="e">
        <f>IF(DI_전체데이터!$B529="Energy &amp; Materials",DI_전체데이터!$AN529,NA())</f>
        <v>#N/A</v>
      </c>
      <c r="J529" s="79" t="e">
        <f>IF(DI_전체데이터!$B529="Energy &amp; Materials",DI_전체데이터!$Z529,NA())</f>
        <v>#N/A</v>
      </c>
      <c r="K529" s="79" t="e">
        <f>IF(DI_전체데이터!$B529="Healthcare &amp; Bio",DI_전체데이터!$AN529,NA())</f>
        <v>#N/A</v>
      </c>
      <c r="L529" s="79" t="e">
        <f>IF(DI_전체데이터!$B529="Healthcare &amp; Bio",DI_전체데이터!$Z529,NA())</f>
        <v>#N/A</v>
      </c>
    </row>
    <row r="530" spans="1:12" x14ac:dyDescent="0.3">
      <c r="A530" s="79" t="e">
        <f>IF(DI_전체데이터!$B530="Technology",DI_전체데이터!$AN530,NA())</f>
        <v>#N/A</v>
      </c>
      <c r="B530" s="79" t="e">
        <f>IF(DI_전체데이터!$B530="Technology",DI_전체데이터!$Z530,NA())</f>
        <v>#N/A</v>
      </c>
      <c r="C530" s="79" t="e">
        <f>IF(DI_전체데이터!$B530="Consumer &amp; Retail",DI_전체데이터!$AN530,NA())</f>
        <v>#N/A</v>
      </c>
      <c r="D530" s="79" t="e">
        <f>IF(DI_전체데이터!$B530="Consumer &amp; Retail",DI_전체데이터!$Z530,NA())</f>
        <v>#N/A</v>
      </c>
      <c r="E530" s="79" t="e">
        <f>IF(DI_전체데이터!$B530="Finance",DI_전체데이터!$AN530,NA())</f>
        <v>#N/A</v>
      </c>
      <c r="F530" s="79" t="e">
        <f>IF(DI_전체데이터!$B530="Finance",DI_전체데이터!$Z530,NA())</f>
        <v>#N/A</v>
      </c>
      <c r="G530" s="79">
        <f>IF(DI_전체데이터!$B530="Industrials",DI_전체데이터!$AN530,NA())</f>
        <v>1.816497375884027</v>
      </c>
      <c r="H530" s="79">
        <f>IF(DI_전체데이터!$B530="Industrials",DI_전체데이터!$Z530,NA())</f>
        <v>3.4285714285714279</v>
      </c>
      <c r="I530" s="79" t="e">
        <f>IF(DI_전체데이터!$B530="Energy &amp; Materials",DI_전체데이터!$AN530,NA())</f>
        <v>#N/A</v>
      </c>
      <c r="J530" s="79" t="e">
        <f>IF(DI_전체데이터!$B530="Energy &amp; Materials",DI_전체데이터!$Z530,NA())</f>
        <v>#N/A</v>
      </c>
      <c r="K530" s="79" t="e">
        <f>IF(DI_전체데이터!$B530="Healthcare &amp; Bio",DI_전체데이터!$AN530,NA())</f>
        <v>#N/A</v>
      </c>
      <c r="L530" s="79" t="e">
        <f>IF(DI_전체데이터!$B530="Healthcare &amp; Bio",DI_전체데이터!$Z530,NA())</f>
        <v>#N/A</v>
      </c>
    </row>
    <row r="531" spans="1:12" x14ac:dyDescent="0.3">
      <c r="A531" s="79" t="e">
        <f>IF(DI_전체데이터!$B531="Technology",DI_전체데이터!$AN531,NA())</f>
        <v>#N/A</v>
      </c>
      <c r="B531" s="79" t="e">
        <f>IF(DI_전체데이터!$B531="Technology",DI_전체데이터!$Z531,NA())</f>
        <v>#N/A</v>
      </c>
      <c r="C531" s="79" t="e">
        <f>IF(DI_전체데이터!$B531="Consumer &amp; Retail",DI_전체데이터!$AN531,NA())</f>
        <v>#N/A</v>
      </c>
      <c r="D531" s="79" t="e">
        <f>IF(DI_전체데이터!$B531="Consumer &amp; Retail",DI_전체데이터!$Z531,NA())</f>
        <v>#N/A</v>
      </c>
      <c r="E531" s="79" t="e">
        <f>IF(DI_전체데이터!$B531="Finance",DI_전체데이터!$AN531,NA())</f>
        <v>#N/A</v>
      </c>
      <c r="F531" s="79" t="e">
        <f>IF(DI_전체데이터!$B531="Finance",DI_전체데이터!$Z531,NA())</f>
        <v>#N/A</v>
      </c>
      <c r="G531" s="79">
        <f>IF(DI_전체데이터!$B531="Industrials",DI_전체데이터!$AN531,NA())</f>
        <v>-1.3114338029774304</v>
      </c>
      <c r="H531" s="79">
        <f>IF(DI_전체데이터!$B531="Industrials",DI_전체데이터!$Z531,NA())</f>
        <v>3.1052631578947372</v>
      </c>
      <c r="I531" s="79" t="e">
        <f>IF(DI_전체데이터!$B531="Energy &amp; Materials",DI_전체데이터!$AN531,NA())</f>
        <v>#N/A</v>
      </c>
      <c r="J531" s="79" t="e">
        <f>IF(DI_전체데이터!$B531="Energy &amp; Materials",DI_전체데이터!$Z531,NA())</f>
        <v>#N/A</v>
      </c>
      <c r="K531" s="79" t="e">
        <f>IF(DI_전체데이터!$B531="Healthcare &amp; Bio",DI_전체데이터!$AN531,NA())</f>
        <v>#N/A</v>
      </c>
      <c r="L531" s="79" t="e">
        <f>IF(DI_전체데이터!$B531="Healthcare &amp; Bio",DI_전체데이터!$Z531,NA())</f>
        <v>#N/A</v>
      </c>
    </row>
    <row r="532" spans="1:12" x14ac:dyDescent="0.3">
      <c r="A532" s="79" t="e">
        <f>IF(DI_전체데이터!$B532="Technology",DI_전체데이터!$AN532,NA())</f>
        <v>#N/A</v>
      </c>
      <c r="B532" s="79" t="e">
        <f>IF(DI_전체데이터!$B532="Technology",DI_전체데이터!$Z532,NA())</f>
        <v>#N/A</v>
      </c>
      <c r="C532" s="79" t="e">
        <f>IF(DI_전체데이터!$B532="Consumer &amp; Retail",DI_전체데이터!$AN532,NA())</f>
        <v>#N/A</v>
      </c>
      <c r="D532" s="79" t="e">
        <f>IF(DI_전체데이터!$B532="Consumer &amp; Retail",DI_전체데이터!$Z532,NA())</f>
        <v>#N/A</v>
      </c>
      <c r="E532" s="79" t="e">
        <f>IF(DI_전체데이터!$B532="Finance",DI_전체데이터!$AN532,NA())</f>
        <v>#N/A</v>
      </c>
      <c r="F532" s="79" t="e">
        <f>IF(DI_전체데이터!$B532="Finance",DI_전체데이터!$Z532,NA())</f>
        <v>#N/A</v>
      </c>
      <c r="G532" s="79">
        <f>IF(DI_전체데이터!$B532="Industrials",DI_전체데이터!$AN532,NA())</f>
        <v>-1.6392043615227672</v>
      </c>
      <c r="H532" s="79">
        <f>IF(DI_전체데이터!$B532="Industrials",DI_전체데이터!$Z532,NA())</f>
        <v>3.0487804878048781</v>
      </c>
      <c r="I532" s="79" t="e">
        <f>IF(DI_전체데이터!$B532="Energy &amp; Materials",DI_전체데이터!$AN532,NA())</f>
        <v>#N/A</v>
      </c>
      <c r="J532" s="79" t="e">
        <f>IF(DI_전체데이터!$B532="Energy &amp; Materials",DI_전체데이터!$Z532,NA())</f>
        <v>#N/A</v>
      </c>
      <c r="K532" s="79" t="e">
        <f>IF(DI_전체데이터!$B532="Healthcare &amp; Bio",DI_전체데이터!$AN532,NA())</f>
        <v>#N/A</v>
      </c>
      <c r="L532" s="79" t="e">
        <f>IF(DI_전체데이터!$B532="Healthcare &amp; Bio",DI_전체데이터!$Z532,NA())</f>
        <v>#N/A</v>
      </c>
    </row>
    <row r="533" spans="1:12" x14ac:dyDescent="0.3">
      <c r="A533" s="79" t="e">
        <f>IF(DI_전체데이터!$B533="Technology",DI_전체데이터!$AN533,NA())</f>
        <v>#N/A</v>
      </c>
      <c r="B533" s="79" t="e">
        <f>IF(DI_전체데이터!$B533="Technology",DI_전체데이터!$Z533,NA())</f>
        <v>#N/A</v>
      </c>
      <c r="C533" s="79" t="e">
        <f>IF(DI_전체데이터!$B533="Consumer &amp; Retail",DI_전체데이터!$AN533,NA())</f>
        <v>#N/A</v>
      </c>
      <c r="D533" s="79" t="e">
        <f>IF(DI_전체데이터!$B533="Consumer &amp; Retail",DI_전체데이터!$Z533,NA())</f>
        <v>#N/A</v>
      </c>
      <c r="E533" s="79" t="e">
        <f>IF(DI_전체데이터!$B533="Finance",DI_전체데이터!$AN533,NA())</f>
        <v>#N/A</v>
      </c>
      <c r="F533" s="79" t="e">
        <f>IF(DI_전체데이터!$B533="Finance",DI_전체데이터!$Z533,NA())</f>
        <v>#N/A</v>
      </c>
      <c r="G533" s="79">
        <f>IF(DI_전체데이터!$B533="Industrials",DI_전체데이터!$AN533,NA())</f>
        <v>-0.76167318432639219</v>
      </c>
      <c r="H533" s="79">
        <f>IF(DI_전체데이터!$B533="Industrials",DI_전체데이터!$Z533,NA())</f>
        <v>3.2</v>
      </c>
      <c r="I533" s="79" t="e">
        <f>IF(DI_전체데이터!$B533="Energy &amp; Materials",DI_전체데이터!$AN533,NA())</f>
        <v>#N/A</v>
      </c>
      <c r="J533" s="79" t="e">
        <f>IF(DI_전체데이터!$B533="Energy &amp; Materials",DI_전체데이터!$Z533,NA())</f>
        <v>#N/A</v>
      </c>
      <c r="K533" s="79" t="e">
        <f>IF(DI_전체데이터!$B533="Healthcare &amp; Bio",DI_전체데이터!$AN533,NA())</f>
        <v>#N/A</v>
      </c>
      <c r="L533" s="79" t="e">
        <f>IF(DI_전체데이터!$B533="Healthcare &amp; Bio",DI_전체데이터!$Z533,NA())</f>
        <v>#N/A</v>
      </c>
    </row>
    <row r="534" spans="1:12" x14ac:dyDescent="0.3">
      <c r="A534" s="79" t="e">
        <f>IF(DI_전체데이터!$B534="Technology",DI_전체데이터!$AN534,NA())</f>
        <v>#N/A</v>
      </c>
      <c r="B534" s="79" t="e">
        <f>IF(DI_전체데이터!$B534="Technology",DI_전체데이터!$Z534,NA())</f>
        <v>#N/A</v>
      </c>
      <c r="C534" s="79" t="e">
        <f>IF(DI_전체데이터!$B534="Consumer &amp; Retail",DI_전체데이터!$AN534,NA())</f>
        <v>#N/A</v>
      </c>
      <c r="D534" s="79" t="e">
        <f>IF(DI_전체데이터!$B534="Consumer &amp; Retail",DI_전체데이터!$Z534,NA())</f>
        <v>#N/A</v>
      </c>
      <c r="E534" s="79" t="e">
        <f>IF(DI_전체데이터!$B534="Finance",DI_전체데이터!$AN534,NA())</f>
        <v>#N/A</v>
      </c>
      <c r="F534" s="79" t="e">
        <f>IF(DI_전체데이터!$B534="Finance",DI_전체데이터!$Z534,NA())</f>
        <v>#N/A</v>
      </c>
      <c r="G534" s="79">
        <f>IF(DI_전체데이터!$B534="Industrials",DI_전체데이터!$AN534,NA())</f>
        <v>-1.0932748273222583</v>
      </c>
      <c r="H534" s="79">
        <f>IF(DI_전체데이터!$B534="Industrials",DI_전체데이터!$Z534,NA())</f>
        <v>3.1428571428571428</v>
      </c>
      <c r="I534" s="79" t="e">
        <f>IF(DI_전체데이터!$B534="Energy &amp; Materials",DI_전체데이터!$AN534,NA())</f>
        <v>#N/A</v>
      </c>
      <c r="J534" s="79" t="e">
        <f>IF(DI_전체데이터!$B534="Energy &amp; Materials",DI_전체데이터!$Z534,NA())</f>
        <v>#N/A</v>
      </c>
      <c r="K534" s="79" t="e">
        <f>IF(DI_전체데이터!$B534="Healthcare &amp; Bio",DI_전체데이터!$AN534,NA())</f>
        <v>#N/A</v>
      </c>
      <c r="L534" s="79" t="e">
        <f>IF(DI_전체데이터!$B534="Healthcare &amp; Bio",DI_전체데이터!$Z534,NA())</f>
        <v>#N/A</v>
      </c>
    </row>
    <row r="535" spans="1:12" x14ac:dyDescent="0.3">
      <c r="A535" s="79" t="e">
        <f>IF(DI_전체데이터!$B535="Technology",DI_전체데이터!$AN535,NA())</f>
        <v>#N/A</v>
      </c>
      <c r="B535" s="79" t="e">
        <f>IF(DI_전체데이터!$B535="Technology",DI_전체데이터!$Z535,NA())</f>
        <v>#N/A</v>
      </c>
      <c r="C535" s="79" t="e">
        <f>IF(DI_전체데이터!$B535="Consumer &amp; Retail",DI_전체데이터!$AN535,NA())</f>
        <v>#N/A</v>
      </c>
      <c r="D535" s="79" t="e">
        <f>IF(DI_전체데이터!$B535="Consumer &amp; Retail",DI_전체데이터!$Z535,NA())</f>
        <v>#N/A</v>
      </c>
      <c r="E535" s="79" t="e">
        <f>IF(DI_전체데이터!$B535="Finance",DI_전체데이터!$AN535,NA())</f>
        <v>#N/A</v>
      </c>
      <c r="F535" s="79" t="e">
        <f>IF(DI_전체데이터!$B535="Finance",DI_전체데이터!$Z535,NA())</f>
        <v>#N/A</v>
      </c>
      <c r="G535" s="79">
        <f>IF(DI_전체데이터!$B535="Industrials",DI_전체데이터!$AN535,NA())</f>
        <v>-0.44454831965176678</v>
      </c>
      <c r="H535" s="79">
        <f>IF(DI_전체데이터!$B535="Industrials",DI_전체데이터!$Z535,NA())</f>
        <v>3.290322580645161</v>
      </c>
      <c r="I535" s="79" t="e">
        <f>IF(DI_전체데이터!$B535="Energy &amp; Materials",DI_전체데이터!$AN535,NA())</f>
        <v>#N/A</v>
      </c>
      <c r="J535" s="79" t="e">
        <f>IF(DI_전체데이터!$B535="Energy &amp; Materials",DI_전체데이터!$Z535,NA())</f>
        <v>#N/A</v>
      </c>
      <c r="K535" s="79" t="e">
        <f>IF(DI_전체데이터!$B535="Healthcare &amp; Bio",DI_전체데이터!$AN535,NA())</f>
        <v>#N/A</v>
      </c>
      <c r="L535" s="79" t="e">
        <f>IF(DI_전체데이터!$B535="Healthcare &amp; Bio",DI_전체데이터!$Z535,NA())</f>
        <v>#N/A</v>
      </c>
    </row>
    <row r="536" spans="1:12" x14ac:dyDescent="0.3">
      <c r="A536" s="79" t="e">
        <f>IF(DI_전체데이터!$B536="Technology",DI_전체데이터!$AN536,NA())</f>
        <v>#N/A</v>
      </c>
      <c r="B536" s="79" t="e">
        <f>IF(DI_전체데이터!$B536="Technology",DI_전체데이터!$Z536,NA())</f>
        <v>#N/A</v>
      </c>
      <c r="C536" s="79" t="e">
        <f>IF(DI_전체데이터!$B536="Consumer &amp; Retail",DI_전체데이터!$AN536,NA())</f>
        <v>#N/A</v>
      </c>
      <c r="D536" s="79" t="e">
        <f>IF(DI_전체데이터!$B536="Consumer &amp; Retail",DI_전체데이터!$Z536,NA())</f>
        <v>#N/A</v>
      </c>
      <c r="E536" s="79" t="e">
        <f>IF(DI_전체데이터!$B536="Finance",DI_전체데이터!$AN536,NA())</f>
        <v>#N/A</v>
      </c>
      <c r="F536" s="79" t="e">
        <f>IF(DI_전체데이터!$B536="Finance",DI_전체데이터!$Z536,NA())</f>
        <v>#N/A</v>
      </c>
      <c r="G536" s="79">
        <f>IF(DI_전체데이터!$B536="Industrials",DI_전체데이터!$AN536,NA())</f>
        <v>-1.7879439701188877</v>
      </c>
      <c r="H536" s="79">
        <f>IF(DI_전체데이터!$B536="Industrials",DI_전체데이터!$Z536,NA())</f>
        <v>3.0588235294117641</v>
      </c>
      <c r="I536" s="79" t="e">
        <f>IF(DI_전체데이터!$B536="Energy &amp; Materials",DI_전체데이터!$AN536,NA())</f>
        <v>#N/A</v>
      </c>
      <c r="J536" s="79" t="e">
        <f>IF(DI_전체데이터!$B536="Energy &amp; Materials",DI_전체데이터!$Z536,NA())</f>
        <v>#N/A</v>
      </c>
      <c r="K536" s="79" t="e">
        <f>IF(DI_전체데이터!$B536="Healthcare &amp; Bio",DI_전체데이터!$AN536,NA())</f>
        <v>#N/A</v>
      </c>
      <c r="L536" s="79" t="e">
        <f>IF(DI_전체데이터!$B536="Healthcare &amp; Bio",DI_전체데이터!$Z536,NA())</f>
        <v>#N/A</v>
      </c>
    </row>
    <row r="537" spans="1:12" x14ac:dyDescent="0.3">
      <c r="A537" s="79" t="e">
        <f>IF(DI_전체데이터!$B537="Technology",DI_전체데이터!$AN537,NA())</f>
        <v>#N/A</v>
      </c>
      <c r="B537" s="79" t="e">
        <f>IF(DI_전체데이터!$B537="Technology",DI_전체데이터!$Z537,NA())</f>
        <v>#N/A</v>
      </c>
      <c r="C537" s="79" t="e">
        <f>IF(DI_전체데이터!$B537="Consumer &amp; Retail",DI_전체데이터!$AN537,NA())</f>
        <v>#N/A</v>
      </c>
      <c r="D537" s="79" t="e">
        <f>IF(DI_전체데이터!$B537="Consumer &amp; Retail",DI_전체데이터!$Z537,NA())</f>
        <v>#N/A</v>
      </c>
      <c r="E537" s="79" t="e">
        <f>IF(DI_전체데이터!$B537="Finance",DI_전체데이터!$AN537,NA())</f>
        <v>#N/A</v>
      </c>
      <c r="F537" s="79" t="e">
        <f>IF(DI_전체데이터!$B537="Finance",DI_전체데이터!$Z537,NA())</f>
        <v>#N/A</v>
      </c>
      <c r="G537" s="79">
        <f>IF(DI_전체데이터!$B537="Industrials",DI_전체데이터!$AN537,NA())</f>
        <v>0.23489829652255534</v>
      </c>
      <c r="H537" s="79">
        <f>IF(DI_전체데이터!$B537="Industrials",DI_전체데이터!$Z537,NA())</f>
        <v>3.407407407407407</v>
      </c>
      <c r="I537" s="79" t="e">
        <f>IF(DI_전체데이터!$B537="Energy &amp; Materials",DI_전체데이터!$AN537,NA())</f>
        <v>#N/A</v>
      </c>
      <c r="J537" s="79" t="e">
        <f>IF(DI_전체데이터!$B537="Energy &amp; Materials",DI_전체데이터!$Z537,NA())</f>
        <v>#N/A</v>
      </c>
      <c r="K537" s="79" t="e">
        <f>IF(DI_전체데이터!$B537="Healthcare &amp; Bio",DI_전체데이터!$AN537,NA())</f>
        <v>#N/A</v>
      </c>
      <c r="L537" s="79" t="e">
        <f>IF(DI_전체데이터!$B537="Healthcare &amp; Bio",DI_전체데이터!$Z537,NA())</f>
        <v>#N/A</v>
      </c>
    </row>
    <row r="538" spans="1:12" x14ac:dyDescent="0.3">
      <c r="A538" s="79" t="e">
        <f>IF(DI_전체데이터!$B538="Technology",DI_전체데이터!$AN538,NA())</f>
        <v>#N/A</v>
      </c>
      <c r="B538" s="79" t="e">
        <f>IF(DI_전체데이터!$B538="Technology",DI_전체데이터!$Z538,NA())</f>
        <v>#N/A</v>
      </c>
      <c r="C538" s="79" t="e">
        <f>IF(DI_전체데이터!$B538="Consumer &amp; Retail",DI_전체데이터!$AN538,NA())</f>
        <v>#N/A</v>
      </c>
      <c r="D538" s="79" t="e">
        <f>IF(DI_전체데이터!$B538="Consumer &amp; Retail",DI_전체데이터!$Z538,NA())</f>
        <v>#N/A</v>
      </c>
      <c r="E538" s="79" t="e">
        <f>IF(DI_전체데이터!$B538="Finance",DI_전체데이터!$AN538,NA())</f>
        <v>#N/A</v>
      </c>
      <c r="F538" s="79" t="e">
        <f>IF(DI_전체데이터!$B538="Finance",DI_전체데이터!$Z538,NA())</f>
        <v>#N/A</v>
      </c>
      <c r="G538" s="79">
        <f>IF(DI_전체데이터!$B538="Industrials",DI_전체데이터!$AN538,NA())</f>
        <v>1.5635378762029557</v>
      </c>
      <c r="H538" s="79">
        <f>IF(DI_전체데이터!$B538="Industrials",DI_전체데이터!$Z538,NA())</f>
        <v>3.6363636363636358</v>
      </c>
      <c r="I538" s="79" t="e">
        <f>IF(DI_전체데이터!$B538="Energy &amp; Materials",DI_전체데이터!$AN538,NA())</f>
        <v>#N/A</v>
      </c>
      <c r="J538" s="79" t="e">
        <f>IF(DI_전체데이터!$B538="Energy &amp; Materials",DI_전체데이터!$Z538,NA())</f>
        <v>#N/A</v>
      </c>
      <c r="K538" s="79" t="e">
        <f>IF(DI_전체데이터!$B538="Healthcare &amp; Bio",DI_전체데이터!$AN538,NA())</f>
        <v>#N/A</v>
      </c>
      <c r="L538" s="79" t="e">
        <f>IF(DI_전체데이터!$B538="Healthcare &amp; Bio",DI_전체데이터!$Z538,NA())</f>
        <v>#N/A</v>
      </c>
    </row>
    <row r="539" spans="1:12" x14ac:dyDescent="0.3">
      <c r="A539" s="79" t="e">
        <f>IF(DI_전체데이터!$B539="Technology",DI_전체데이터!$AN539,NA())</f>
        <v>#N/A</v>
      </c>
      <c r="B539" s="79" t="e">
        <f>IF(DI_전체데이터!$B539="Technology",DI_전체데이터!$Z539,NA())</f>
        <v>#N/A</v>
      </c>
      <c r="C539" s="79" t="e">
        <f>IF(DI_전체데이터!$B539="Consumer &amp; Retail",DI_전체데이터!$AN539,NA())</f>
        <v>#N/A</v>
      </c>
      <c r="D539" s="79" t="e">
        <f>IF(DI_전체데이터!$B539="Consumer &amp; Retail",DI_전체데이터!$Z539,NA())</f>
        <v>#N/A</v>
      </c>
      <c r="E539" s="79" t="e">
        <f>IF(DI_전체데이터!$B539="Finance",DI_전체데이터!$AN539,NA())</f>
        <v>#N/A</v>
      </c>
      <c r="F539" s="79" t="e">
        <f>IF(DI_전체데이터!$B539="Finance",DI_전체데이터!$Z539,NA())</f>
        <v>#N/A</v>
      </c>
      <c r="G539" s="79">
        <f>IF(DI_전체데이터!$B539="Industrials",DI_전체데이터!$AN539,NA())</f>
        <v>-0.69585692644887587</v>
      </c>
      <c r="H539" s="79">
        <f>IF(DI_전체데이터!$B539="Industrials",DI_전체데이터!$Z539,NA())</f>
        <v>3.241379310344827</v>
      </c>
      <c r="I539" s="79" t="e">
        <f>IF(DI_전체데이터!$B539="Energy &amp; Materials",DI_전체데이터!$AN539,NA())</f>
        <v>#N/A</v>
      </c>
      <c r="J539" s="79" t="e">
        <f>IF(DI_전체데이터!$B539="Energy &amp; Materials",DI_전체데이터!$Z539,NA())</f>
        <v>#N/A</v>
      </c>
      <c r="K539" s="79" t="e">
        <f>IF(DI_전체데이터!$B539="Healthcare &amp; Bio",DI_전체데이터!$AN539,NA())</f>
        <v>#N/A</v>
      </c>
      <c r="L539" s="79" t="e">
        <f>IF(DI_전체데이터!$B539="Healthcare &amp; Bio",DI_전체데이터!$Z539,NA())</f>
        <v>#N/A</v>
      </c>
    </row>
    <row r="540" spans="1:12" x14ac:dyDescent="0.3">
      <c r="A540" s="79" t="e">
        <f>IF(DI_전체데이터!$B540="Technology",DI_전체데이터!$AN540,NA())</f>
        <v>#N/A</v>
      </c>
      <c r="B540" s="79" t="e">
        <f>IF(DI_전체데이터!$B540="Technology",DI_전체데이터!$Z540,NA())</f>
        <v>#N/A</v>
      </c>
      <c r="C540" s="79" t="e">
        <f>IF(DI_전체데이터!$B540="Consumer &amp; Retail",DI_전체데이터!$AN540,NA())</f>
        <v>#N/A</v>
      </c>
      <c r="D540" s="79" t="e">
        <f>IF(DI_전체데이터!$B540="Consumer &amp; Retail",DI_전체데이터!$Z540,NA())</f>
        <v>#N/A</v>
      </c>
      <c r="E540" s="79" t="e">
        <f>IF(DI_전체데이터!$B540="Finance",DI_전체데이터!$AN540,NA())</f>
        <v>#N/A</v>
      </c>
      <c r="F540" s="79" t="e">
        <f>IF(DI_전체데이터!$B540="Finance",DI_전체데이터!$Z540,NA())</f>
        <v>#N/A</v>
      </c>
      <c r="G540" s="79">
        <f>IF(DI_전체데이터!$B540="Industrials",DI_전체데이터!$AN540,NA())</f>
        <v>0.50476971198442799</v>
      </c>
      <c r="H540" s="79">
        <f>IF(DI_전체데이터!$B540="Industrials",DI_전체데이터!$Z540,NA())</f>
        <v>3.4482758620689649</v>
      </c>
      <c r="I540" s="79" t="e">
        <f>IF(DI_전체데이터!$B540="Energy &amp; Materials",DI_전체데이터!$AN540,NA())</f>
        <v>#N/A</v>
      </c>
      <c r="J540" s="79" t="e">
        <f>IF(DI_전체데이터!$B540="Energy &amp; Materials",DI_전체데이터!$Z540,NA())</f>
        <v>#N/A</v>
      </c>
      <c r="K540" s="79" t="e">
        <f>IF(DI_전체데이터!$B540="Healthcare &amp; Bio",DI_전체데이터!$AN540,NA())</f>
        <v>#N/A</v>
      </c>
      <c r="L540" s="79" t="e">
        <f>IF(DI_전체데이터!$B540="Healthcare &amp; Bio",DI_전체데이터!$Z540,NA())</f>
        <v>#N/A</v>
      </c>
    </row>
    <row r="541" spans="1:12" x14ac:dyDescent="0.3">
      <c r="A541" s="79" t="e">
        <f>IF(DI_전체데이터!$B541="Technology",DI_전체데이터!$AN541,NA())</f>
        <v>#N/A</v>
      </c>
      <c r="B541" s="79" t="e">
        <f>IF(DI_전체데이터!$B541="Technology",DI_전체데이터!$Z541,NA())</f>
        <v>#N/A</v>
      </c>
      <c r="C541" s="79" t="e">
        <f>IF(DI_전체데이터!$B541="Consumer &amp; Retail",DI_전체데이터!$AN541,NA())</f>
        <v>#N/A</v>
      </c>
      <c r="D541" s="79" t="e">
        <f>IF(DI_전체데이터!$B541="Consumer &amp; Retail",DI_전체데이터!$Z541,NA())</f>
        <v>#N/A</v>
      </c>
      <c r="E541" s="79" t="e">
        <f>IF(DI_전체데이터!$B541="Finance",DI_전체데이터!$AN541,NA())</f>
        <v>#N/A</v>
      </c>
      <c r="F541" s="79" t="e">
        <f>IF(DI_전체데이터!$B541="Finance",DI_전체데이터!$Z541,NA())</f>
        <v>#N/A</v>
      </c>
      <c r="G541" s="79">
        <f>IF(DI_전체데이터!$B541="Industrials",DI_전체데이터!$AN541,NA())</f>
        <v>-0.51394379941352197</v>
      </c>
      <c r="H541" s="79">
        <f>IF(DI_전체데이터!$B541="Industrials",DI_전체데이터!$Z541,NA())</f>
        <v>3.2727272727272729</v>
      </c>
      <c r="I541" s="79" t="e">
        <f>IF(DI_전체데이터!$B541="Energy &amp; Materials",DI_전체데이터!$AN541,NA())</f>
        <v>#N/A</v>
      </c>
      <c r="J541" s="79" t="e">
        <f>IF(DI_전체데이터!$B541="Energy &amp; Materials",DI_전체데이터!$Z541,NA())</f>
        <v>#N/A</v>
      </c>
      <c r="K541" s="79" t="e">
        <f>IF(DI_전체데이터!$B541="Healthcare &amp; Bio",DI_전체데이터!$AN541,NA())</f>
        <v>#N/A</v>
      </c>
      <c r="L541" s="79" t="e">
        <f>IF(DI_전체데이터!$B541="Healthcare &amp; Bio",DI_전체데이터!$Z541,NA())</f>
        <v>#N/A</v>
      </c>
    </row>
    <row r="542" spans="1:12" x14ac:dyDescent="0.3">
      <c r="A542" s="79" t="e">
        <f>IF(DI_전체데이터!$B542="Technology",DI_전체데이터!$AN542,NA())</f>
        <v>#N/A</v>
      </c>
      <c r="B542" s="79" t="e">
        <f>IF(DI_전체데이터!$B542="Technology",DI_전체데이터!$Z542,NA())</f>
        <v>#N/A</v>
      </c>
      <c r="C542" s="79" t="e">
        <f>IF(DI_전체데이터!$B542="Consumer &amp; Retail",DI_전체데이터!$AN542,NA())</f>
        <v>#N/A</v>
      </c>
      <c r="D542" s="79" t="e">
        <f>IF(DI_전체데이터!$B542="Consumer &amp; Retail",DI_전체데이터!$Z542,NA())</f>
        <v>#N/A</v>
      </c>
      <c r="E542" s="79" t="e">
        <f>IF(DI_전체데이터!$B542="Finance",DI_전체데이터!$AN542,NA())</f>
        <v>#N/A</v>
      </c>
      <c r="F542" s="79" t="e">
        <f>IF(DI_전체데이터!$B542="Finance",DI_전체데이터!$Z542,NA())</f>
        <v>#N/A</v>
      </c>
      <c r="G542" s="79">
        <f>IF(DI_전체데이터!$B542="Industrials",DI_전체데이터!$AN542,NA())</f>
        <v>-0.5491136706403551</v>
      </c>
      <c r="H542" s="79">
        <f>IF(DI_전체데이터!$B542="Industrials",DI_전체데이터!$Z542,NA())</f>
        <v>3.2666666666666671</v>
      </c>
      <c r="I542" s="79" t="e">
        <f>IF(DI_전체데이터!$B542="Energy &amp; Materials",DI_전체데이터!$AN542,NA())</f>
        <v>#N/A</v>
      </c>
      <c r="J542" s="79" t="e">
        <f>IF(DI_전체데이터!$B542="Energy &amp; Materials",DI_전체데이터!$Z542,NA())</f>
        <v>#N/A</v>
      </c>
      <c r="K542" s="79" t="e">
        <f>IF(DI_전체데이터!$B542="Healthcare &amp; Bio",DI_전체데이터!$AN542,NA())</f>
        <v>#N/A</v>
      </c>
      <c r="L542" s="79" t="e">
        <f>IF(DI_전체데이터!$B542="Healthcare &amp; Bio",DI_전체데이터!$Z542,NA())</f>
        <v>#N/A</v>
      </c>
    </row>
    <row r="543" spans="1:12" x14ac:dyDescent="0.3">
      <c r="A543" s="79" t="e">
        <f>IF(DI_전체데이터!$B543="Technology",DI_전체데이터!$AN543,NA())</f>
        <v>#N/A</v>
      </c>
      <c r="B543" s="79" t="e">
        <f>IF(DI_전체데이터!$B543="Technology",DI_전체데이터!$Z543,NA())</f>
        <v>#N/A</v>
      </c>
      <c r="C543" s="79" t="e">
        <f>IF(DI_전체데이터!$B543="Consumer &amp; Retail",DI_전체데이터!$AN543,NA())</f>
        <v>#N/A</v>
      </c>
      <c r="D543" s="79" t="e">
        <f>IF(DI_전체데이터!$B543="Consumer &amp; Retail",DI_전체데이터!$Z543,NA())</f>
        <v>#N/A</v>
      </c>
      <c r="E543" s="79" t="e">
        <f>IF(DI_전체데이터!$B543="Finance",DI_전체데이터!$AN543,NA())</f>
        <v>#N/A</v>
      </c>
      <c r="F543" s="79" t="e">
        <f>IF(DI_전체데이터!$B543="Finance",DI_전체데이터!$Z543,NA())</f>
        <v>#N/A</v>
      </c>
      <c r="G543" s="79">
        <f>IF(DI_전체데이터!$B543="Industrials",DI_전체데이터!$AN543,NA())</f>
        <v>0.25019473915966156</v>
      </c>
      <c r="H543" s="79">
        <f>IF(DI_전체데이터!$B543="Industrials",DI_전체데이터!$Z543,NA())</f>
        <v>3.5</v>
      </c>
      <c r="I543" s="79" t="e">
        <f>IF(DI_전체데이터!$B543="Energy &amp; Materials",DI_전체데이터!$AN543,NA())</f>
        <v>#N/A</v>
      </c>
      <c r="J543" s="79" t="e">
        <f>IF(DI_전체데이터!$B543="Energy &amp; Materials",DI_전체데이터!$Z543,NA())</f>
        <v>#N/A</v>
      </c>
      <c r="K543" s="79" t="e">
        <f>IF(DI_전체데이터!$B543="Healthcare &amp; Bio",DI_전체데이터!$AN543,NA())</f>
        <v>#N/A</v>
      </c>
      <c r="L543" s="79" t="e">
        <f>IF(DI_전체데이터!$B543="Healthcare &amp; Bio",DI_전체데이터!$Z543,NA())</f>
        <v>#N/A</v>
      </c>
    </row>
    <row r="544" spans="1:12" x14ac:dyDescent="0.3">
      <c r="A544" s="79" t="e">
        <f>IF(DI_전체데이터!$B544="Technology",DI_전체데이터!$AN544,NA())</f>
        <v>#N/A</v>
      </c>
      <c r="B544" s="79" t="e">
        <f>IF(DI_전체데이터!$B544="Technology",DI_전체데이터!$Z544,NA())</f>
        <v>#N/A</v>
      </c>
      <c r="C544" s="79" t="e">
        <f>IF(DI_전체데이터!$B544="Consumer &amp; Retail",DI_전체데이터!$AN544,NA())</f>
        <v>#N/A</v>
      </c>
      <c r="D544" s="79" t="e">
        <f>IF(DI_전체데이터!$B544="Consumer &amp; Retail",DI_전체데이터!$Z544,NA())</f>
        <v>#N/A</v>
      </c>
      <c r="E544" s="79" t="e">
        <f>IF(DI_전체데이터!$B544="Finance",DI_전체데이터!$AN544,NA())</f>
        <v>#N/A</v>
      </c>
      <c r="F544" s="79" t="e">
        <f>IF(DI_전체데이터!$B544="Finance",DI_전체데이터!$Z544,NA())</f>
        <v>#N/A</v>
      </c>
      <c r="G544" s="79">
        <f>IF(DI_전체데이터!$B544="Industrials",DI_전체데이터!$AN544,NA())</f>
        <v>0.95895151543087453</v>
      </c>
      <c r="H544" s="79">
        <f>IF(DI_전체데이터!$B544="Industrials",DI_전체데이터!$Z544,NA())</f>
        <v>3.666666666666667</v>
      </c>
      <c r="I544" s="79" t="e">
        <f>IF(DI_전체데이터!$B544="Energy &amp; Materials",DI_전체데이터!$AN544,NA())</f>
        <v>#N/A</v>
      </c>
      <c r="J544" s="79" t="e">
        <f>IF(DI_전체데이터!$B544="Energy &amp; Materials",DI_전체데이터!$Z544,NA())</f>
        <v>#N/A</v>
      </c>
      <c r="K544" s="79" t="e">
        <f>IF(DI_전체데이터!$B544="Healthcare &amp; Bio",DI_전체데이터!$AN544,NA())</f>
        <v>#N/A</v>
      </c>
      <c r="L544" s="79" t="e">
        <f>IF(DI_전체데이터!$B544="Healthcare &amp; Bio",DI_전체데이터!$Z544,NA())</f>
        <v>#N/A</v>
      </c>
    </row>
    <row r="545" spans="1:12" x14ac:dyDescent="0.3">
      <c r="A545" s="79" t="e">
        <f>IF(DI_전체데이터!$B545="Technology",DI_전체데이터!$AN545,NA())</f>
        <v>#N/A</v>
      </c>
      <c r="B545" s="79" t="e">
        <f>IF(DI_전체데이터!$B545="Technology",DI_전체데이터!$Z545,NA())</f>
        <v>#N/A</v>
      </c>
      <c r="C545" s="79" t="e">
        <f>IF(DI_전체데이터!$B545="Consumer &amp; Retail",DI_전체데이터!$AN545,NA())</f>
        <v>#N/A</v>
      </c>
      <c r="D545" s="79" t="e">
        <f>IF(DI_전체데이터!$B545="Consumer &amp; Retail",DI_전체데이터!$Z545,NA())</f>
        <v>#N/A</v>
      </c>
      <c r="E545" s="79" t="e">
        <f>IF(DI_전체데이터!$B545="Finance",DI_전체데이터!$AN545,NA())</f>
        <v>#N/A</v>
      </c>
      <c r="F545" s="79" t="e">
        <f>IF(DI_전체데이터!$B545="Finance",DI_전체데이터!$Z545,NA())</f>
        <v>#N/A</v>
      </c>
      <c r="G545" s="79">
        <f>IF(DI_전체데이터!$B545="Industrials",DI_전체데이터!$AN545,NA())</f>
        <v>-1.4894809844151313</v>
      </c>
      <c r="H545" s="79">
        <f>IF(DI_전체데이터!$B545="Industrials",DI_전체데이터!$Z545,NA())</f>
        <v>3.0909090909090908</v>
      </c>
      <c r="I545" s="79" t="e">
        <f>IF(DI_전체데이터!$B545="Energy &amp; Materials",DI_전체데이터!$AN545,NA())</f>
        <v>#N/A</v>
      </c>
      <c r="J545" s="79" t="e">
        <f>IF(DI_전체데이터!$B545="Energy &amp; Materials",DI_전체데이터!$Z545,NA())</f>
        <v>#N/A</v>
      </c>
      <c r="K545" s="79" t="e">
        <f>IF(DI_전체데이터!$B545="Healthcare &amp; Bio",DI_전체데이터!$AN545,NA())</f>
        <v>#N/A</v>
      </c>
      <c r="L545" s="79" t="e">
        <f>IF(DI_전체데이터!$B545="Healthcare &amp; Bio",DI_전체데이터!$Z545,NA())</f>
        <v>#N/A</v>
      </c>
    </row>
    <row r="546" spans="1:12" x14ac:dyDescent="0.3">
      <c r="A546" s="79" t="e">
        <f>IF(DI_전체데이터!$B546="Technology",DI_전체데이터!$AN546,NA())</f>
        <v>#N/A</v>
      </c>
      <c r="B546" s="79" t="e">
        <f>IF(DI_전체데이터!$B546="Technology",DI_전체데이터!$Z546,NA())</f>
        <v>#N/A</v>
      </c>
      <c r="C546" s="79" t="e">
        <f>IF(DI_전체데이터!$B546="Consumer &amp; Retail",DI_전체데이터!$AN546,NA())</f>
        <v>#N/A</v>
      </c>
      <c r="D546" s="79" t="e">
        <f>IF(DI_전체데이터!$B546="Consumer &amp; Retail",DI_전체데이터!$Z546,NA())</f>
        <v>#N/A</v>
      </c>
      <c r="E546" s="79" t="e">
        <f>IF(DI_전체데이터!$B546="Finance",DI_전체데이터!$AN546,NA())</f>
        <v>#N/A</v>
      </c>
      <c r="F546" s="79" t="e">
        <f>IF(DI_전체데이터!$B546="Finance",DI_전체데이터!$Z546,NA())</f>
        <v>#N/A</v>
      </c>
      <c r="G546" s="79">
        <f>IF(DI_전체데이터!$B546="Industrials",DI_전체데이터!$AN546,NA())</f>
        <v>-0.45856203711155152</v>
      </c>
      <c r="H546" s="79">
        <f>IF(DI_전체데이터!$B546="Industrials",DI_전체데이터!$Z546,NA())</f>
        <v>3.333333333333333</v>
      </c>
      <c r="I546" s="79" t="e">
        <f>IF(DI_전체데이터!$B546="Energy &amp; Materials",DI_전체데이터!$AN546,NA())</f>
        <v>#N/A</v>
      </c>
      <c r="J546" s="79" t="e">
        <f>IF(DI_전체데이터!$B546="Energy &amp; Materials",DI_전체데이터!$Z546,NA())</f>
        <v>#N/A</v>
      </c>
      <c r="K546" s="79" t="e">
        <f>IF(DI_전체데이터!$B546="Healthcare &amp; Bio",DI_전체데이터!$AN546,NA())</f>
        <v>#N/A</v>
      </c>
      <c r="L546" s="79" t="e">
        <f>IF(DI_전체데이터!$B546="Healthcare &amp; Bio",DI_전체데이터!$Z546,NA())</f>
        <v>#N/A</v>
      </c>
    </row>
    <row r="547" spans="1:12" x14ac:dyDescent="0.3">
      <c r="A547" s="79" t="e">
        <f>IF(DI_전체데이터!$B547="Technology",DI_전체데이터!$AN547,NA())</f>
        <v>#N/A</v>
      </c>
      <c r="B547" s="79" t="e">
        <f>IF(DI_전체데이터!$B547="Technology",DI_전체데이터!$Z547,NA())</f>
        <v>#N/A</v>
      </c>
      <c r="C547" s="79" t="e">
        <f>IF(DI_전체데이터!$B547="Consumer &amp; Retail",DI_전체데이터!$AN547,NA())</f>
        <v>#N/A</v>
      </c>
      <c r="D547" s="79" t="e">
        <f>IF(DI_전체데이터!$B547="Consumer &amp; Retail",DI_전체데이터!$Z547,NA())</f>
        <v>#N/A</v>
      </c>
      <c r="E547" s="79" t="e">
        <f>IF(DI_전체데이터!$B547="Finance",DI_전체데이터!$AN547,NA())</f>
        <v>#N/A</v>
      </c>
      <c r="F547" s="79" t="e">
        <f>IF(DI_전체데이터!$B547="Finance",DI_전체데이터!$Z547,NA())</f>
        <v>#N/A</v>
      </c>
      <c r="G547" s="79">
        <f>IF(DI_전체데이터!$B547="Industrials",DI_전체데이터!$AN547,NA())</f>
        <v>0.96636444569608781</v>
      </c>
      <c r="H547" s="79">
        <f>IF(DI_전체데이터!$B547="Industrials",DI_전체데이터!$Z547,NA())</f>
        <v>3.4736842105263159</v>
      </c>
      <c r="I547" s="79" t="e">
        <f>IF(DI_전체데이터!$B547="Energy &amp; Materials",DI_전체데이터!$AN547,NA())</f>
        <v>#N/A</v>
      </c>
      <c r="J547" s="79" t="e">
        <f>IF(DI_전체데이터!$B547="Energy &amp; Materials",DI_전체데이터!$Z547,NA())</f>
        <v>#N/A</v>
      </c>
      <c r="K547" s="79" t="e">
        <f>IF(DI_전체데이터!$B547="Healthcare &amp; Bio",DI_전체데이터!$AN547,NA())</f>
        <v>#N/A</v>
      </c>
      <c r="L547" s="79" t="e">
        <f>IF(DI_전체데이터!$B547="Healthcare &amp; Bio",DI_전체데이터!$Z547,NA())</f>
        <v>#N/A</v>
      </c>
    </row>
    <row r="548" spans="1:12" x14ac:dyDescent="0.3">
      <c r="A548" s="79" t="e">
        <f>IF(DI_전체데이터!$B548="Technology",DI_전체데이터!$AN548,NA())</f>
        <v>#N/A</v>
      </c>
      <c r="B548" s="79" t="e">
        <f>IF(DI_전체데이터!$B548="Technology",DI_전체데이터!$Z548,NA())</f>
        <v>#N/A</v>
      </c>
      <c r="C548" s="79" t="e">
        <f>IF(DI_전체데이터!$B548="Consumer &amp; Retail",DI_전체데이터!$AN548,NA())</f>
        <v>#N/A</v>
      </c>
      <c r="D548" s="79" t="e">
        <f>IF(DI_전체데이터!$B548="Consumer &amp; Retail",DI_전체데이터!$Z548,NA())</f>
        <v>#N/A</v>
      </c>
      <c r="E548" s="79" t="e">
        <f>IF(DI_전체데이터!$B548="Finance",DI_전체데이터!$AN548,NA())</f>
        <v>#N/A</v>
      </c>
      <c r="F548" s="79" t="e">
        <f>IF(DI_전체데이터!$B548="Finance",DI_전체데이터!$Z548,NA())</f>
        <v>#N/A</v>
      </c>
      <c r="G548" s="79">
        <f>IF(DI_전체데이터!$B548="Industrials",DI_전체데이터!$AN548,NA())</f>
        <v>1.928781541895944</v>
      </c>
      <c r="H548" s="79">
        <f>IF(DI_전체데이터!$B548="Industrials",DI_전체데이터!$Z548,NA())</f>
        <v>3.7</v>
      </c>
      <c r="I548" s="79" t="e">
        <f>IF(DI_전체데이터!$B548="Energy &amp; Materials",DI_전체데이터!$AN548,NA())</f>
        <v>#N/A</v>
      </c>
      <c r="J548" s="79" t="e">
        <f>IF(DI_전체데이터!$B548="Energy &amp; Materials",DI_전체데이터!$Z548,NA())</f>
        <v>#N/A</v>
      </c>
      <c r="K548" s="79" t="e">
        <f>IF(DI_전체데이터!$B548="Healthcare &amp; Bio",DI_전체데이터!$AN548,NA())</f>
        <v>#N/A</v>
      </c>
      <c r="L548" s="79" t="e">
        <f>IF(DI_전체데이터!$B548="Healthcare &amp; Bio",DI_전체데이터!$Z548,NA())</f>
        <v>#N/A</v>
      </c>
    </row>
    <row r="549" spans="1:12" x14ac:dyDescent="0.3">
      <c r="A549" s="79" t="e">
        <f>IF(DI_전체데이터!$B549="Technology",DI_전체데이터!$AN549,NA())</f>
        <v>#N/A</v>
      </c>
      <c r="B549" s="79" t="e">
        <f>IF(DI_전체데이터!$B549="Technology",DI_전체데이터!$Z549,NA())</f>
        <v>#N/A</v>
      </c>
      <c r="C549" s="79" t="e">
        <f>IF(DI_전체데이터!$B549="Consumer &amp; Retail",DI_전체데이터!$AN549,NA())</f>
        <v>#N/A</v>
      </c>
      <c r="D549" s="79" t="e">
        <f>IF(DI_전체데이터!$B549="Consumer &amp; Retail",DI_전체데이터!$Z549,NA())</f>
        <v>#N/A</v>
      </c>
      <c r="E549" s="79" t="e">
        <f>IF(DI_전체데이터!$B549="Finance",DI_전체데이터!$AN549,NA())</f>
        <v>#N/A</v>
      </c>
      <c r="F549" s="79" t="e">
        <f>IF(DI_전체데이터!$B549="Finance",DI_전체데이터!$Z549,NA())</f>
        <v>#N/A</v>
      </c>
      <c r="G549" s="79">
        <f>IF(DI_전체데이터!$B549="Industrials",DI_전체데이터!$AN549,NA())</f>
        <v>1.3440572014721934</v>
      </c>
      <c r="H549" s="79">
        <f>IF(DI_전체데이터!$B549="Industrials",DI_전체데이터!$Z549,NA())</f>
        <v>3.5625</v>
      </c>
      <c r="I549" s="79" t="e">
        <f>IF(DI_전체데이터!$B549="Energy &amp; Materials",DI_전체데이터!$AN549,NA())</f>
        <v>#N/A</v>
      </c>
      <c r="J549" s="79" t="e">
        <f>IF(DI_전체데이터!$B549="Energy &amp; Materials",DI_전체데이터!$Z549,NA())</f>
        <v>#N/A</v>
      </c>
      <c r="K549" s="79" t="e">
        <f>IF(DI_전체데이터!$B549="Healthcare &amp; Bio",DI_전체데이터!$AN549,NA())</f>
        <v>#N/A</v>
      </c>
      <c r="L549" s="79" t="e">
        <f>IF(DI_전체데이터!$B549="Healthcare &amp; Bio",DI_전체데이터!$Z549,NA())</f>
        <v>#N/A</v>
      </c>
    </row>
    <row r="550" spans="1:12" x14ac:dyDescent="0.3">
      <c r="A550" s="79" t="e">
        <f>IF(DI_전체데이터!$B550="Technology",DI_전체데이터!$AN550,NA())</f>
        <v>#N/A</v>
      </c>
      <c r="B550" s="79" t="e">
        <f>IF(DI_전체데이터!$B550="Technology",DI_전체데이터!$Z550,NA())</f>
        <v>#N/A</v>
      </c>
      <c r="C550" s="79" t="e">
        <f>IF(DI_전체데이터!$B550="Consumer &amp; Retail",DI_전체데이터!$AN550,NA())</f>
        <v>#N/A</v>
      </c>
      <c r="D550" s="79" t="e">
        <f>IF(DI_전체데이터!$B550="Consumer &amp; Retail",DI_전체데이터!$Z550,NA())</f>
        <v>#N/A</v>
      </c>
      <c r="E550" s="79" t="e">
        <f>IF(DI_전체데이터!$B550="Finance",DI_전체데이터!$AN550,NA())</f>
        <v>#N/A</v>
      </c>
      <c r="F550" s="79" t="e">
        <f>IF(DI_전체데이터!$B550="Finance",DI_전체데이터!$Z550,NA())</f>
        <v>#N/A</v>
      </c>
      <c r="G550" s="79">
        <f>IF(DI_전체데이터!$B550="Industrials",DI_전체데이터!$AN550,NA())</f>
        <v>1.6098409925738979</v>
      </c>
      <c r="H550" s="79">
        <f>IF(DI_전체데이터!$B550="Industrials",DI_전체데이터!$Z550,NA())</f>
        <v>3.625</v>
      </c>
      <c r="I550" s="79" t="e">
        <f>IF(DI_전체데이터!$B550="Energy &amp; Materials",DI_전체데이터!$AN550,NA())</f>
        <v>#N/A</v>
      </c>
      <c r="J550" s="79" t="e">
        <f>IF(DI_전체데이터!$B550="Energy &amp; Materials",DI_전체데이터!$Z550,NA())</f>
        <v>#N/A</v>
      </c>
      <c r="K550" s="79" t="e">
        <f>IF(DI_전체데이터!$B550="Healthcare &amp; Bio",DI_전체데이터!$AN550,NA())</f>
        <v>#N/A</v>
      </c>
      <c r="L550" s="79" t="e">
        <f>IF(DI_전체데이터!$B550="Healthcare &amp; Bio",DI_전체데이터!$Z550,NA())</f>
        <v>#N/A</v>
      </c>
    </row>
    <row r="551" spans="1:12" x14ac:dyDescent="0.3">
      <c r="A551" s="79" t="e">
        <f>IF(DI_전체데이터!$B551="Technology",DI_전체데이터!$AN551,NA())</f>
        <v>#N/A</v>
      </c>
      <c r="B551" s="79" t="e">
        <f>IF(DI_전체데이터!$B551="Technology",DI_전체데이터!$Z551,NA())</f>
        <v>#N/A</v>
      </c>
      <c r="C551" s="79" t="e">
        <f>IF(DI_전체데이터!$B551="Consumer &amp; Retail",DI_전체데이터!$AN551,NA())</f>
        <v>#N/A</v>
      </c>
      <c r="D551" s="79" t="e">
        <f>IF(DI_전체데이터!$B551="Consumer &amp; Retail",DI_전체데이터!$Z551,NA())</f>
        <v>#N/A</v>
      </c>
      <c r="E551" s="79" t="e">
        <f>IF(DI_전체데이터!$B551="Finance",DI_전체데이터!$AN551,NA())</f>
        <v>#N/A</v>
      </c>
      <c r="F551" s="79" t="e">
        <f>IF(DI_전체데이터!$B551="Finance",DI_전체데이터!$Z551,NA())</f>
        <v>#N/A</v>
      </c>
      <c r="G551" s="79">
        <f>IF(DI_전체데이터!$B551="Industrials",DI_전체데이터!$AN551,NA())</f>
        <v>2.5198534790141824</v>
      </c>
      <c r="H551" s="79">
        <f>IF(DI_전체데이터!$B551="Industrials",DI_전체데이터!$Z551,NA())</f>
        <v>3.7647058823529411</v>
      </c>
      <c r="I551" s="79" t="e">
        <f>IF(DI_전체데이터!$B551="Energy &amp; Materials",DI_전체데이터!$AN551,NA())</f>
        <v>#N/A</v>
      </c>
      <c r="J551" s="79" t="e">
        <f>IF(DI_전체데이터!$B551="Energy &amp; Materials",DI_전체데이터!$Z551,NA())</f>
        <v>#N/A</v>
      </c>
      <c r="K551" s="79" t="e">
        <f>IF(DI_전체데이터!$B551="Healthcare &amp; Bio",DI_전체데이터!$AN551,NA())</f>
        <v>#N/A</v>
      </c>
      <c r="L551" s="79" t="e">
        <f>IF(DI_전체데이터!$B551="Healthcare &amp; Bio",DI_전체데이터!$Z551,NA())</f>
        <v>#N/A</v>
      </c>
    </row>
    <row r="552" spans="1:12" x14ac:dyDescent="0.3">
      <c r="A552" s="79" t="e">
        <f>IF(DI_전체데이터!$B552="Technology",DI_전체데이터!$AN552,NA())</f>
        <v>#N/A</v>
      </c>
      <c r="B552" s="79" t="e">
        <f>IF(DI_전체데이터!$B552="Technology",DI_전체데이터!$Z552,NA())</f>
        <v>#N/A</v>
      </c>
      <c r="C552" s="79" t="e">
        <f>IF(DI_전체데이터!$B552="Consumer &amp; Retail",DI_전체데이터!$AN552,NA())</f>
        <v>#N/A</v>
      </c>
      <c r="D552" s="79" t="e">
        <f>IF(DI_전체데이터!$B552="Consumer &amp; Retail",DI_전체데이터!$Z552,NA())</f>
        <v>#N/A</v>
      </c>
      <c r="E552" s="79" t="e">
        <f>IF(DI_전체데이터!$B552="Finance",DI_전체데이터!$AN552,NA())</f>
        <v>#N/A</v>
      </c>
      <c r="F552" s="79" t="e">
        <f>IF(DI_전체데이터!$B552="Finance",DI_전체데이터!$Z552,NA())</f>
        <v>#N/A</v>
      </c>
      <c r="G552" s="79">
        <f>IF(DI_전체데이터!$B552="Industrials",DI_전체데이터!$AN552,NA())</f>
        <v>3.0201523799115102</v>
      </c>
      <c r="H552" s="79">
        <f>IF(DI_전체데이터!$B552="Industrials",DI_전체데이터!$Z552,NA())</f>
        <v>3.882352941176471</v>
      </c>
      <c r="I552" s="79" t="e">
        <f>IF(DI_전체데이터!$B552="Energy &amp; Materials",DI_전체데이터!$AN552,NA())</f>
        <v>#N/A</v>
      </c>
      <c r="J552" s="79" t="e">
        <f>IF(DI_전체데이터!$B552="Energy &amp; Materials",DI_전체데이터!$Z552,NA())</f>
        <v>#N/A</v>
      </c>
      <c r="K552" s="79" t="e">
        <f>IF(DI_전체데이터!$B552="Healthcare &amp; Bio",DI_전체데이터!$AN552,NA())</f>
        <v>#N/A</v>
      </c>
      <c r="L552" s="79" t="e">
        <f>IF(DI_전체데이터!$B552="Healthcare &amp; Bio",DI_전체데이터!$Z552,NA())</f>
        <v>#N/A</v>
      </c>
    </row>
    <row r="553" spans="1:12" x14ac:dyDescent="0.3">
      <c r="A553" s="79" t="e">
        <f>IF(DI_전체데이터!$B553="Technology",DI_전체데이터!$AN553,NA())</f>
        <v>#N/A</v>
      </c>
      <c r="B553" s="79" t="e">
        <f>IF(DI_전체데이터!$B553="Technology",DI_전체데이터!$Z553,NA())</f>
        <v>#N/A</v>
      </c>
      <c r="C553" s="79" t="e">
        <f>IF(DI_전체데이터!$B553="Consumer &amp; Retail",DI_전체데이터!$AN553,NA())</f>
        <v>#N/A</v>
      </c>
      <c r="D553" s="79" t="e">
        <f>IF(DI_전체데이터!$B553="Consumer &amp; Retail",DI_전체데이터!$Z553,NA())</f>
        <v>#N/A</v>
      </c>
      <c r="E553" s="79" t="e">
        <f>IF(DI_전체데이터!$B553="Finance",DI_전체데이터!$AN553,NA())</f>
        <v>#N/A</v>
      </c>
      <c r="F553" s="79" t="e">
        <f>IF(DI_전체데이터!$B553="Finance",DI_전체데이터!$Z553,NA())</f>
        <v>#N/A</v>
      </c>
      <c r="G553" s="79">
        <f>IF(DI_전체데이터!$B553="Industrials",DI_전체데이터!$AN553,NA())</f>
        <v>3.2966333514600317</v>
      </c>
      <c r="H553" s="79">
        <f>IF(DI_전체데이터!$B553="Industrials",DI_전체데이터!$Z553,NA())</f>
        <v>3.9473684210526319</v>
      </c>
      <c r="I553" s="79" t="e">
        <f>IF(DI_전체데이터!$B553="Energy &amp; Materials",DI_전체데이터!$AN553,NA())</f>
        <v>#N/A</v>
      </c>
      <c r="J553" s="79" t="e">
        <f>IF(DI_전체데이터!$B553="Energy &amp; Materials",DI_전체데이터!$Z553,NA())</f>
        <v>#N/A</v>
      </c>
      <c r="K553" s="79" t="e">
        <f>IF(DI_전체데이터!$B553="Healthcare &amp; Bio",DI_전체데이터!$AN553,NA())</f>
        <v>#N/A</v>
      </c>
      <c r="L553" s="79" t="e">
        <f>IF(DI_전체데이터!$B553="Healthcare &amp; Bio",DI_전체데이터!$Z553,NA())</f>
        <v>#N/A</v>
      </c>
    </row>
    <row r="554" spans="1:12" x14ac:dyDescent="0.3">
      <c r="A554" s="79" t="e">
        <f>IF(DI_전체데이터!$B554="Technology",DI_전체데이터!$AN554,NA())</f>
        <v>#N/A</v>
      </c>
      <c r="B554" s="79" t="e">
        <f>IF(DI_전체데이터!$B554="Technology",DI_전체데이터!$Z554,NA())</f>
        <v>#N/A</v>
      </c>
      <c r="C554" s="79" t="e">
        <f>IF(DI_전체데이터!$B554="Consumer &amp; Retail",DI_전체데이터!$AN554,NA())</f>
        <v>#N/A</v>
      </c>
      <c r="D554" s="79" t="e">
        <f>IF(DI_전체데이터!$B554="Consumer &amp; Retail",DI_전체데이터!$Z554,NA())</f>
        <v>#N/A</v>
      </c>
      <c r="E554" s="79" t="e">
        <f>IF(DI_전체데이터!$B554="Finance",DI_전체데이터!$AN554,NA())</f>
        <v>#N/A</v>
      </c>
      <c r="F554" s="79" t="e">
        <f>IF(DI_전체데이터!$B554="Finance",DI_전체데이터!$Z554,NA())</f>
        <v>#N/A</v>
      </c>
      <c r="G554" s="79">
        <f>IF(DI_전체데이터!$B554="Industrials",DI_전체데이터!$AN554,NA())</f>
        <v>1.3941809519951991</v>
      </c>
      <c r="H554" s="79">
        <f>IF(DI_전체데이터!$B554="Industrials",DI_전체데이터!$Z554,NA())</f>
        <v>3.5</v>
      </c>
      <c r="I554" s="79" t="e">
        <f>IF(DI_전체데이터!$B554="Energy &amp; Materials",DI_전체데이터!$AN554,NA())</f>
        <v>#N/A</v>
      </c>
      <c r="J554" s="79" t="e">
        <f>IF(DI_전체데이터!$B554="Energy &amp; Materials",DI_전체데이터!$Z554,NA())</f>
        <v>#N/A</v>
      </c>
      <c r="K554" s="79" t="e">
        <f>IF(DI_전체데이터!$B554="Healthcare &amp; Bio",DI_전체데이터!$AN554,NA())</f>
        <v>#N/A</v>
      </c>
      <c r="L554" s="79" t="e">
        <f>IF(DI_전체데이터!$B554="Healthcare &amp; Bio",DI_전체데이터!$Z554,NA())</f>
        <v>#N/A</v>
      </c>
    </row>
    <row r="555" spans="1:12" x14ac:dyDescent="0.3">
      <c r="A555" s="79" t="e">
        <f>IF(DI_전체데이터!$B555="Technology",DI_전체데이터!$AN555,NA())</f>
        <v>#N/A</v>
      </c>
      <c r="B555" s="79" t="e">
        <f>IF(DI_전체데이터!$B555="Technology",DI_전체데이터!$Z555,NA())</f>
        <v>#N/A</v>
      </c>
      <c r="C555" s="79" t="e">
        <f>IF(DI_전체데이터!$B555="Consumer &amp; Retail",DI_전체데이터!$AN555,NA())</f>
        <v>#N/A</v>
      </c>
      <c r="D555" s="79" t="e">
        <f>IF(DI_전체데이터!$B555="Consumer &amp; Retail",DI_전체데이터!$Z555,NA())</f>
        <v>#N/A</v>
      </c>
      <c r="E555" s="79" t="e">
        <f>IF(DI_전체데이터!$B555="Finance",DI_전체데이터!$AN555,NA())</f>
        <v>#N/A</v>
      </c>
      <c r="F555" s="79" t="e">
        <f>IF(DI_전체데이터!$B555="Finance",DI_전체데이터!$Z555,NA())</f>
        <v>#N/A</v>
      </c>
      <c r="G555" s="79">
        <f>IF(DI_전체데이터!$B555="Industrials",DI_전체데이터!$AN555,NA())</f>
        <v>-1.0362016797053395</v>
      </c>
      <c r="H555" s="79">
        <f>IF(DI_전체데이터!$B555="Industrials",DI_전체데이터!$Z555,NA())</f>
        <v>3.2962962962962958</v>
      </c>
      <c r="I555" s="79" t="e">
        <f>IF(DI_전체데이터!$B555="Energy &amp; Materials",DI_전체데이터!$AN555,NA())</f>
        <v>#N/A</v>
      </c>
      <c r="J555" s="79" t="e">
        <f>IF(DI_전체데이터!$B555="Energy &amp; Materials",DI_전체데이터!$Z555,NA())</f>
        <v>#N/A</v>
      </c>
      <c r="K555" s="79" t="e">
        <f>IF(DI_전체데이터!$B555="Healthcare &amp; Bio",DI_전체데이터!$AN555,NA())</f>
        <v>#N/A</v>
      </c>
      <c r="L555" s="79" t="e">
        <f>IF(DI_전체데이터!$B555="Healthcare &amp; Bio",DI_전체데이터!$Z555,NA())</f>
        <v>#N/A</v>
      </c>
    </row>
    <row r="556" spans="1:12" x14ac:dyDescent="0.3">
      <c r="A556" s="79" t="e">
        <f>IF(DI_전체데이터!$B556="Technology",DI_전체데이터!$AN556,NA())</f>
        <v>#N/A</v>
      </c>
      <c r="B556" s="79" t="e">
        <f>IF(DI_전체데이터!$B556="Technology",DI_전체데이터!$Z556,NA())</f>
        <v>#N/A</v>
      </c>
      <c r="C556" s="79" t="e">
        <f>IF(DI_전체데이터!$B556="Consumer &amp; Retail",DI_전체데이터!$AN556,NA())</f>
        <v>#N/A</v>
      </c>
      <c r="D556" s="79" t="e">
        <f>IF(DI_전체데이터!$B556="Consumer &amp; Retail",DI_전체데이터!$Z556,NA())</f>
        <v>#N/A</v>
      </c>
      <c r="E556" s="79" t="e">
        <f>IF(DI_전체데이터!$B556="Finance",DI_전체데이터!$AN556,NA())</f>
        <v>#N/A</v>
      </c>
      <c r="F556" s="79" t="e">
        <f>IF(DI_전체데이터!$B556="Finance",DI_전체데이터!$Z556,NA())</f>
        <v>#N/A</v>
      </c>
      <c r="G556" s="79">
        <f>IF(DI_전체데이터!$B556="Industrials",DI_전체데이터!$AN556,NA())</f>
        <v>-2.306695486936766</v>
      </c>
      <c r="H556" s="79">
        <f>IF(DI_전체데이터!$B556="Industrials",DI_전체데이터!$Z556,NA())</f>
        <v>2.9047619047619051</v>
      </c>
      <c r="I556" s="79" t="e">
        <f>IF(DI_전체데이터!$B556="Energy &amp; Materials",DI_전체데이터!$AN556,NA())</f>
        <v>#N/A</v>
      </c>
      <c r="J556" s="79" t="e">
        <f>IF(DI_전체데이터!$B556="Energy &amp; Materials",DI_전체데이터!$Z556,NA())</f>
        <v>#N/A</v>
      </c>
      <c r="K556" s="79" t="e">
        <f>IF(DI_전체데이터!$B556="Healthcare &amp; Bio",DI_전체데이터!$AN556,NA())</f>
        <v>#N/A</v>
      </c>
      <c r="L556" s="79" t="e">
        <f>IF(DI_전체데이터!$B556="Healthcare &amp; Bio",DI_전체데이터!$Z556,NA())</f>
        <v>#N/A</v>
      </c>
    </row>
    <row r="557" spans="1:12" x14ac:dyDescent="0.3">
      <c r="A557" s="79" t="e">
        <f>IF(DI_전체데이터!$B557="Technology",DI_전체데이터!$AN557,NA())</f>
        <v>#N/A</v>
      </c>
      <c r="B557" s="79" t="e">
        <f>IF(DI_전체데이터!$B557="Technology",DI_전체데이터!$Z557,NA())</f>
        <v>#N/A</v>
      </c>
      <c r="C557" s="79" t="e">
        <f>IF(DI_전체데이터!$B557="Consumer &amp; Retail",DI_전체데이터!$AN557,NA())</f>
        <v>#N/A</v>
      </c>
      <c r="D557" s="79" t="e">
        <f>IF(DI_전체데이터!$B557="Consumer &amp; Retail",DI_전체데이터!$Z557,NA())</f>
        <v>#N/A</v>
      </c>
      <c r="E557" s="79" t="e">
        <f>IF(DI_전체데이터!$B557="Finance",DI_전체데이터!$AN557,NA())</f>
        <v>#N/A</v>
      </c>
      <c r="F557" s="79" t="e">
        <f>IF(DI_전체데이터!$B557="Finance",DI_전체데이터!$Z557,NA())</f>
        <v>#N/A</v>
      </c>
      <c r="G557" s="79">
        <f>IF(DI_전체데이터!$B557="Industrials",DI_전체데이터!$AN557,NA())</f>
        <v>8.8357028046805008E-2</v>
      </c>
      <c r="H557" s="79">
        <f>IF(DI_전체데이터!$B557="Industrials",DI_전체데이터!$Z557,NA())</f>
        <v>3.6428571428571428</v>
      </c>
      <c r="I557" s="79" t="e">
        <f>IF(DI_전체데이터!$B557="Energy &amp; Materials",DI_전체데이터!$AN557,NA())</f>
        <v>#N/A</v>
      </c>
      <c r="J557" s="79" t="e">
        <f>IF(DI_전체데이터!$B557="Energy &amp; Materials",DI_전체데이터!$Z557,NA())</f>
        <v>#N/A</v>
      </c>
      <c r="K557" s="79" t="e">
        <f>IF(DI_전체데이터!$B557="Healthcare &amp; Bio",DI_전체데이터!$AN557,NA())</f>
        <v>#N/A</v>
      </c>
      <c r="L557" s="79" t="e">
        <f>IF(DI_전체데이터!$B557="Healthcare &amp; Bio",DI_전체데이터!$Z557,NA())</f>
        <v>#N/A</v>
      </c>
    </row>
    <row r="558" spans="1:12" x14ac:dyDescent="0.3">
      <c r="A558" s="79" t="e">
        <f>IF(DI_전체데이터!$B558="Technology",DI_전체데이터!$AN558,NA())</f>
        <v>#N/A</v>
      </c>
      <c r="B558" s="79" t="e">
        <f>IF(DI_전체데이터!$B558="Technology",DI_전체데이터!$Z558,NA())</f>
        <v>#N/A</v>
      </c>
      <c r="C558" s="79" t="e">
        <f>IF(DI_전체데이터!$B558="Consumer &amp; Retail",DI_전체데이터!$AN558,NA())</f>
        <v>#N/A</v>
      </c>
      <c r="D558" s="79" t="e">
        <f>IF(DI_전체데이터!$B558="Consumer &amp; Retail",DI_전체데이터!$Z558,NA())</f>
        <v>#N/A</v>
      </c>
      <c r="E558" s="79" t="e">
        <f>IF(DI_전체데이터!$B558="Finance",DI_전체데이터!$AN558,NA())</f>
        <v>#N/A</v>
      </c>
      <c r="F558" s="79" t="e">
        <f>IF(DI_전체데이터!$B558="Finance",DI_전체데이터!$Z558,NA())</f>
        <v>#N/A</v>
      </c>
      <c r="G558" s="79">
        <f>IF(DI_전체데이터!$B558="Industrials",DI_전체데이터!$AN558,NA())</f>
        <v>-0.99922264997303234</v>
      </c>
      <c r="H558" s="79">
        <f>IF(DI_전체데이터!$B558="Industrials",DI_전체데이터!$Z558,NA())</f>
        <v>3.307692307692307</v>
      </c>
      <c r="I558" s="79" t="e">
        <f>IF(DI_전체데이터!$B558="Energy &amp; Materials",DI_전체데이터!$AN558,NA())</f>
        <v>#N/A</v>
      </c>
      <c r="J558" s="79" t="e">
        <f>IF(DI_전체데이터!$B558="Energy &amp; Materials",DI_전체데이터!$Z558,NA())</f>
        <v>#N/A</v>
      </c>
      <c r="K558" s="79" t="e">
        <f>IF(DI_전체데이터!$B558="Healthcare &amp; Bio",DI_전체데이터!$AN558,NA())</f>
        <v>#N/A</v>
      </c>
      <c r="L558" s="79" t="e">
        <f>IF(DI_전체데이터!$B558="Healthcare &amp; Bio",DI_전체데이터!$Z558,NA())</f>
        <v>#N/A</v>
      </c>
    </row>
    <row r="559" spans="1:12" x14ac:dyDescent="0.3">
      <c r="A559" s="79" t="e">
        <f>IF(DI_전체데이터!$B559="Technology",DI_전체데이터!$AN559,NA())</f>
        <v>#N/A</v>
      </c>
      <c r="B559" s="79" t="e">
        <f>IF(DI_전체데이터!$B559="Technology",DI_전체데이터!$Z559,NA())</f>
        <v>#N/A</v>
      </c>
      <c r="C559" s="79" t="e">
        <f>IF(DI_전체데이터!$B559="Consumer &amp; Retail",DI_전체데이터!$AN559,NA())</f>
        <v>#N/A</v>
      </c>
      <c r="D559" s="79" t="e">
        <f>IF(DI_전체데이터!$B559="Consumer &amp; Retail",DI_전체데이터!$Z559,NA())</f>
        <v>#N/A</v>
      </c>
      <c r="E559" s="79" t="e">
        <f>IF(DI_전체데이터!$B559="Finance",DI_전체데이터!$AN559,NA())</f>
        <v>#N/A</v>
      </c>
      <c r="F559" s="79" t="e">
        <f>IF(DI_전체데이터!$B559="Finance",DI_전체데이터!$Z559,NA())</f>
        <v>#N/A</v>
      </c>
      <c r="G559" s="79">
        <f>IF(DI_전체데이터!$B559="Industrials",DI_전체데이터!$AN559,NA())</f>
        <v>0.94715717714901959</v>
      </c>
      <c r="H559" s="79">
        <f>IF(DI_전체데이터!$B559="Industrials",DI_전체데이터!$Z559,NA())</f>
        <v>3.333333333333333</v>
      </c>
      <c r="I559" s="79" t="e">
        <f>IF(DI_전체데이터!$B559="Energy &amp; Materials",DI_전체데이터!$AN559,NA())</f>
        <v>#N/A</v>
      </c>
      <c r="J559" s="79" t="e">
        <f>IF(DI_전체데이터!$B559="Energy &amp; Materials",DI_전체데이터!$Z559,NA())</f>
        <v>#N/A</v>
      </c>
      <c r="K559" s="79" t="e">
        <f>IF(DI_전체데이터!$B559="Healthcare &amp; Bio",DI_전체데이터!$AN559,NA())</f>
        <v>#N/A</v>
      </c>
      <c r="L559" s="79" t="e">
        <f>IF(DI_전체데이터!$B559="Healthcare &amp; Bio",DI_전체데이터!$Z559,NA())</f>
        <v>#N/A</v>
      </c>
    </row>
    <row r="560" spans="1:12" x14ac:dyDescent="0.3">
      <c r="A560" s="79" t="e">
        <f>IF(DI_전체데이터!$B560="Technology",DI_전체데이터!$AN560,NA())</f>
        <v>#N/A</v>
      </c>
      <c r="B560" s="79" t="e">
        <f>IF(DI_전체데이터!$B560="Technology",DI_전체데이터!$Z560,NA())</f>
        <v>#N/A</v>
      </c>
      <c r="C560" s="79" t="e">
        <f>IF(DI_전체데이터!$B560="Consumer &amp; Retail",DI_전체데이터!$AN560,NA())</f>
        <v>#N/A</v>
      </c>
      <c r="D560" s="79" t="e">
        <f>IF(DI_전체데이터!$B560="Consumer &amp; Retail",DI_전체데이터!$Z560,NA())</f>
        <v>#N/A</v>
      </c>
      <c r="E560" s="79" t="e">
        <f>IF(DI_전체데이터!$B560="Finance",DI_전체데이터!$AN560,NA())</f>
        <v>#N/A</v>
      </c>
      <c r="F560" s="79" t="e">
        <f>IF(DI_전체데이터!$B560="Finance",DI_전체데이터!$Z560,NA())</f>
        <v>#N/A</v>
      </c>
      <c r="G560" s="79">
        <f>IF(DI_전체데이터!$B560="Industrials",DI_전체데이터!$AN560,NA())</f>
        <v>1.782967292348566</v>
      </c>
      <c r="H560" s="79">
        <f>IF(DI_전체데이터!$B560="Industrials",DI_전체데이터!$Z560,NA())</f>
        <v>3.5909090909090908</v>
      </c>
      <c r="I560" s="79" t="e">
        <f>IF(DI_전체데이터!$B560="Energy &amp; Materials",DI_전체데이터!$AN560,NA())</f>
        <v>#N/A</v>
      </c>
      <c r="J560" s="79" t="e">
        <f>IF(DI_전체데이터!$B560="Energy &amp; Materials",DI_전체데이터!$Z560,NA())</f>
        <v>#N/A</v>
      </c>
      <c r="K560" s="79" t="e">
        <f>IF(DI_전체데이터!$B560="Healthcare &amp; Bio",DI_전체데이터!$AN560,NA())</f>
        <v>#N/A</v>
      </c>
      <c r="L560" s="79" t="e">
        <f>IF(DI_전체데이터!$B560="Healthcare &amp; Bio",DI_전체데이터!$Z560,NA())</f>
        <v>#N/A</v>
      </c>
    </row>
    <row r="561" spans="1:12" x14ac:dyDescent="0.3">
      <c r="A561" s="79" t="e">
        <f>IF(DI_전체데이터!$B561="Technology",DI_전체데이터!$AN561,NA())</f>
        <v>#N/A</v>
      </c>
      <c r="B561" s="79" t="e">
        <f>IF(DI_전체데이터!$B561="Technology",DI_전체데이터!$Z561,NA())</f>
        <v>#N/A</v>
      </c>
      <c r="C561" s="79" t="e">
        <f>IF(DI_전체데이터!$B561="Consumer &amp; Retail",DI_전체데이터!$AN561,NA())</f>
        <v>#N/A</v>
      </c>
      <c r="D561" s="79" t="e">
        <f>IF(DI_전체데이터!$B561="Consumer &amp; Retail",DI_전체데이터!$Z561,NA())</f>
        <v>#N/A</v>
      </c>
      <c r="E561" s="79" t="e">
        <f>IF(DI_전체데이터!$B561="Finance",DI_전체데이터!$AN561,NA())</f>
        <v>#N/A</v>
      </c>
      <c r="F561" s="79" t="e">
        <f>IF(DI_전체데이터!$B561="Finance",DI_전체데이터!$Z561,NA())</f>
        <v>#N/A</v>
      </c>
      <c r="G561" s="79">
        <f>IF(DI_전체데이터!$B561="Industrials",DI_전체데이터!$AN561,NA())</f>
        <v>0.32907910876616286</v>
      </c>
      <c r="H561" s="79">
        <f>IF(DI_전체데이터!$B561="Industrials",DI_전체데이터!$Z561,NA())</f>
        <v>3.1428571428571428</v>
      </c>
      <c r="I561" s="79" t="e">
        <f>IF(DI_전체데이터!$B561="Energy &amp; Materials",DI_전체데이터!$AN561,NA())</f>
        <v>#N/A</v>
      </c>
      <c r="J561" s="79" t="e">
        <f>IF(DI_전체데이터!$B561="Energy &amp; Materials",DI_전체데이터!$Z561,NA())</f>
        <v>#N/A</v>
      </c>
      <c r="K561" s="79" t="e">
        <f>IF(DI_전체데이터!$B561="Healthcare &amp; Bio",DI_전체데이터!$AN561,NA())</f>
        <v>#N/A</v>
      </c>
      <c r="L561" s="79" t="e">
        <f>IF(DI_전체데이터!$B561="Healthcare &amp; Bio",DI_전체데이터!$Z561,NA())</f>
        <v>#N/A</v>
      </c>
    </row>
    <row r="562" spans="1:12" x14ac:dyDescent="0.3">
      <c r="A562" s="79" t="e">
        <f>IF(DI_전체데이터!$B562="Technology",DI_전체데이터!$AN562,NA())</f>
        <v>#N/A</v>
      </c>
      <c r="B562" s="79" t="e">
        <f>IF(DI_전체데이터!$B562="Technology",DI_전체데이터!$Z562,NA())</f>
        <v>#N/A</v>
      </c>
      <c r="C562" s="79" t="e">
        <f>IF(DI_전체데이터!$B562="Consumer &amp; Retail",DI_전체데이터!$AN562,NA())</f>
        <v>#N/A</v>
      </c>
      <c r="D562" s="79" t="e">
        <f>IF(DI_전체데이터!$B562="Consumer &amp; Retail",DI_전체데이터!$Z562,NA())</f>
        <v>#N/A</v>
      </c>
      <c r="E562" s="79" t="e">
        <f>IF(DI_전체데이터!$B562="Finance",DI_전체데이터!$AN562,NA())</f>
        <v>#N/A</v>
      </c>
      <c r="F562" s="79" t="e">
        <f>IF(DI_전체데이터!$B562="Finance",DI_전체데이터!$Z562,NA())</f>
        <v>#N/A</v>
      </c>
      <c r="G562" s="79">
        <f>IF(DI_전체데이터!$B562="Industrials",DI_전체데이터!$AN562,NA())</f>
        <v>3.3600388671820971</v>
      </c>
      <c r="H562" s="79">
        <f>IF(DI_전체데이터!$B562="Industrials",DI_전체데이터!$Z562,NA())</f>
        <v>4.0769230769230766</v>
      </c>
      <c r="I562" s="79" t="e">
        <f>IF(DI_전체데이터!$B562="Energy &amp; Materials",DI_전체데이터!$AN562,NA())</f>
        <v>#N/A</v>
      </c>
      <c r="J562" s="79" t="e">
        <f>IF(DI_전체데이터!$B562="Energy &amp; Materials",DI_전체데이터!$Z562,NA())</f>
        <v>#N/A</v>
      </c>
      <c r="K562" s="79" t="e">
        <f>IF(DI_전체데이터!$B562="Healthcare &amp; Bio",DI_전체데이터!$AN562,NA())</f>
        <v>#N/A</v>
      </c>
      <c r="L562" s="79" t="e">
        <f>IF(DI_전체데이터!$B562="Healthcare &amp; Bio",DI_전체데이터!$Z562,NA())</f>
        <v>#N/A</v>
      </c>
    </row>
    <row r="563" spans="1:12" x14ac:dyDescent="0.3">
      <c r="A563" s="79" t="e">
        <f>IF(DI_전체데이터!$B563="Technology",DI_전체데이터!$AN563,NA())</f>
        <v>#N/A</v>
      </c>
      <c r="B563" s="79" t="e">
        <f>IF(DI_전체데이터!$B563="Technology",DI_전체데이터!$Z563,NA())</f>
        <v>#N/A</v>
      </c>
      <c r="C563" s="79" t="e">
        <f>IF(DI_전체데이터!$B563="Consumer &amp; Retail",DI_전체데이터!$AN563,NA())</f>
        <v>#N/A</v>
      </c>
      <c r="D563" s="79" t="e">
        <f>IF(DI_전체데이터!$B563="Consumer &amp; Retail",DI_전체데이터!$Z563,NA())</f>
        <v>#N/A</v>
      </c>
      <c r="E563" s="79" t="e">
        <f>IF(DI_전체데이터!$B563="Finance",DI_전체데이터!$AN563,NA())</f>
        <v>#N/A</v>
      </c>
      <c r="F563" s="79" t="e">
        <f>IF(DI_전체데이터!$B563="Finance",DI_전체데이터!$Z563,NA())</f>
        <v>#N/A</v>
      </c>
      <c r="G563" s="79">
        <f>IF(DI_전체데이터!$B563="Industrials",DI_전체데이터!$AN563,NA())</f>
        <v>7.4510533683217028E-2</v>
      </c>
      <c r="H563" s="79">
        <f>IF(DI_전체데이터!$B563="Industrials",DI_전체데이터!$Z563,NA())</f>
        <v>3.692307692307693</v>
      </c>
      <c r="I563" s="79" t="e">
        <f>IF(DI_전체데이터!$B563="Energy &amp; Materials",DI_전체데이터!$AN563,NA())</f>
        <v>#N/A</v>
      </c>
      <c r="J563" s="79" t="e">
        <f>IF(DI_전체데이터!$B563="Energy &amp; Materials",DI_전체데이터!$Z563,NA())</f>
        <v>#N/A</v>
      </c>
      <c r="K563" s="79" t="e">
        <f>IF(DI_전체데이터!$B563="Healthcare &amp; Bio",DI_전체데이터!$AN563,NA())</f>
        <v>#N/A</v>
      </c>
      <c r="L563" s="79" t="e">
        <f>IF(DI_전체데이터!$B563="Healthcare &amp; Bio",DI_전체데이터!$Z563,NA())</f>
        <v>#N/A</v>
      </c>
    </row>
    <row r="564" spans="1:12" x14ac:dyDescent="0.3">
      <c r="A564" s="79" t="e">
        <f>IF(DI_전체데이터!$B564="Technology",DI_전체데이터!$AN564,NA())</f>
        <v>#N/A</v>
      </c>
      <c r="B564" s="79" t="e">
        <f>IF(DI_전체데이터!$B564="Technology",DI_전체데이터!$Z564,NA())</f>
        <v>#N/A</v>
      </c>
      <c r="C564" s="79" t="e">
        <f>IF(DI_전체데이터!$B564="Consumer &amp; Retail",DI_전체데이터!$AN564,NA())</f>
        <v>#N/A</v>
      </c>
      <c r="D564" s="79" t="e">
        <f>IF(DI_전체데이터!$B564="Consumer &amp; Retail",DI_전체데이터!$Z564,NA())</f>
        <v>#N/A</v>
      </c>
      <c r="E564" s="79" t="e">
        <f>IF(DI_전체데이터!$B564="Finance",DI_전체데이터!$AN564,NA())</f>
        <v>#N/A</v>
      </c>
      <c r="F564" s="79" t="e">
        <f>IF(DI_전체데이터!$B564="Finance",DI_전체데이터!$Z564,NA())</f>
        <v>#N/A</v>
      </c>
      <c r="G564" s="79">
        <f>IF(DI_전체데이터!$B564="Industrials",DI_전체데이터!$AN564,NA())</f>
        <v>-0.1968029996788252</v>
      </c>
      <c r="H564" s="79">
        <f>IF(DI_전체데이터!$B564="Industrials",DI_전체데이터!$Z564,NA())</f>
        <v>3.6086956521739131</v>
      </c>
      <c r="I564" s="79" t="e">
        <f>IF(DI_전체데이터!$B564="Energy &amp; Materials",DI_전체데이터!$AN564,NA())</f>
        <v>#N/A</v>
      </c>
      <c r="J564" s="79" t="e">
        <f>IF(DI_전체데이터!$B564="Energy &amp; Materials",DI_전체데이터!$Z564,NA())</f>
        <v>#N/A</v>
      </c>
      <c r="K564" s="79" t="e">
        <f>IF(DI_전체데이터!$B564="Healthcare &amp; Bio",DI_전체데이터!$AN564,NA())</f>
        <v>#N/A</v>
      </c>
      <c r="L564" s="79" t="e">
        <f>IF(DI_전체데이터!$B564="Healthcare &amp; Bio",DI_전체데이터!$Z564,NA())</f>
        <v>#N/A</v>
      </c>
    </row>
    <row r="565" spans="1:12" x14ac:dyDescent="0.3">
      <c r="A565" s="79" t="e">
        <f>IF(DI_전체데이터!$B565="Technology",DI_전체데이터!$AN565,NA())</f>
        <v>#N/A</v>
      </c>
      <c r="B565" s="79" t="e">
        <f>IF(DI_전체데이터!$B565="Technology",DI_전체데이터!$Z565,NA())</f>
        <v>#N/A</v>
      </c>
      <c r="C565" s="79" t="e">
        <f>IF(DI_전체데이터!$B565="Consumer &amp; Retail",DI_전체데이터!$AN565,NA())</f>
        <v>#N/A</v>
      </c>
      <c r="D565" s="79" t="e">
        <f>IF(DI_전체데이터!$B565="Consumer &amp; Retail",DI_전체데이터!$Z565,NA())</f>
        <v>#N/A</v>
      </c>
      <c r="E565" s="79" t="e">
        <f>IF(DI_전체데이터!$B565="Finance",DI_전체데이터!$AN565,NA())</f>
        <v>#N/A</v>
      </c>
      <c r="F565" s="79" t="e">
        <f>IF(DI_전체데이터!$B565="Finance",DI_전체데이터!$Z565,NA())</f>
        <v>#N/A</v>
      </c>
      <c r="G565" s="79">
        <f>IF(DI_전체데이터!$B565="Industrials",DI_전체데이터!$AN565,NA())</f>
        <v>-0.40201469036720644</v>
      </c>
      <c r="H565" s="79">
        <f>IF(DI_전체데이터!$B565="Industrials",DI_전체데이터!$Z565,NA())</f>
        <v>3.545454545454545</v>
      </c>
      <c r="I565" s="79" t="e">
        <f>IF(DI_전체데이터!$B565="Energy &amp; Materials",DI_전체데이터!$AN565,NA())</f>
        <v>#N/A</v>
      </c>
      <c r="J565" s="79" t="e">
        <f>IF(DI_전체데이터!$B565="Energy &amp; Materials",DI_전체데이터!$Z565,NA())</f>
        <v>#N/A</v>
      </c>
      <c r="K565" s="79" t="e">
        <f>IF(DI_전체데이터!$B565="Healthcare &amp; Bio",DI_전체데이터!$AN565,NA())</f>
        <v>#N/A</v>
      </c>
      <c r="L565" s="79" t="e">
        <f>IF(DI_전체데이터!$B565="Healthcare &amp; Bio",DI_전체데이터!$Z565,NA())</f>
        <v>#N/A</v>
      </c>
    </row>
    <row r="566" spans="1:12" x14ac:dyDescent="0.3">
      <c r="A566" s="79" t="e">
        <f>IF(DI_전체데이터!$B566="Technology",DI_전체데이터!$AN566,NA())</f>
        <v>#N/A</v>
      </c>
      <c r="B566" s="79" t="e">
        <f>IF(DI_전체데이터!$B566="Technology",DI_전체데이터!$Z566,NA())</f>
        <v>#N/A</v>
      </c>
      <c r="C566" s="79" t="e">
        <f>IF(DI_전체데이터!$B566="Consumer &amp; Retail",DI_전체데이터!$AN566,NA())</f>
        <v>#N/A</v>
      </c>
      <c r="D566" s="79" t="e">
        <f>IF(DI_전체데이터!$B566="Consumer &amp; Retail",DI_전체데이터!$Z566,NA())</f>
        <v>#N/A</v>
      </c>
      <c r="E566" s="79" t="e">
        <f>IF(DI_전체데이터!$B566="Finance",DI_전체데이터!$AN566,NA())</f>
        <v>#N/A</v>
      </c>
      <c r="F566" s="79" t="e">
        <f>IF(DI_전체데이터!$B566="Finance",DI_전체데이터!$Z566,NA())</f>
        <v>#N/A</v>
      </c>
      <c r="G566" s="79">
        <f>IF(DI_전체데이터!$B566="Industrials",DI_전체데이터!$AN566,NA())</f>
        <v>0.14582723388123586</v>
      </c>
      <c r="H566" s="79">
        <f>IF(DI_전체데이터!$B566="Industrials",DI_전체데이터!$Z566,NA())</f>
        <v>3.714285714285714</v>
      </c>
      <c r="I566" s="79" t="e">
        <f>IF(DI_전체데이터!$B566="Energy &amp; Materials",DI_전체데이터!$AN566,NA())</f>
        <v>#N/A</v>
      </c>
      <c r="J566" s="79" t="e">
        <f>IF(DI_전체데이터!$B566="Energy &amp; Materials",DI_전체데이터!$Z566,NA())</f>
        <v>#N/A</v>
      </c>
      <c r="K566" s="79" t="e">
        <f>IF(DI_전체데이터!$B566="Healthcare &amp; Bio",DI_전체데이터!$AN566,NA())</f>
        <v>#N/A</v>
      </c>
      <c r="L566" s="79" t="e">
        <f>IF(DI_전체데이터!$B566="Healthcare &amp; Bio",DI_전체데이터!$Z566,NA())</f>
        <v>#N/A</v>
      </c>
    </row>
    <row r="567" spans="1:12" x14ac:dyDescent="0.3">
      <c r="A567" s="79" t="e">
        <f>IF(DI_전체데이터!$B567="Technology",DI_전체데이터!$AN567,NA())</f>
        <v>#N/A</v>
      </c>
      <c r="B567" s="79" t="e">
        <f>IF(DI_전체데이터!$B567="Technology",DI_전체데이터!$Z567,NA())</f>
        <v>#N/A</v>
      </c>
      <c r="C567" s="79" t="e">
        <f>IF(DI_전체데이터!$B567="Consumer &amp; Retail",DI_전체데이터!$AN567,NA())</f>
        <v>#N/A</v>
      </c>
      <c r="D567" s="79" t="e">
        <f>IF(DI_전체데이터!$B567="Consumer &amp; Retail",DI_전체데이터!$Z567,NA())</f>
        <v>#N/A</v>
      </c>
      <c r="E567" s="79" t="e">
        <f>IF(DI_전체데이터!$B567="Finance",DI_전체데이터!$AN567,NA())</f>
        <v>#N/A</v>
      </c>
      <c r="F567" s="79" t="e">
        <f>IF(DI_전체데이터!$B567="Finance",DI_전체데이터!$Z567,NA())</f>
        <v>#N/A</v>
      </c>
      <c r="G567" s="79">
        <f>IF(DI_전체데이터!$B567="Industrials",DI_전체데이터!$AN567,NA())</f>
        <v>-2.1053117889670725</v>
      </c>
      <c r="H567" s="79">
        <f>IF(DI_전체데이터!$B567="Industrials",DI_전체데이터!$Z567,NA())</f>
        <v>3.0294117647058818</v>
      </c>
      <c r="I567" s="79" t="e">
        <f>IF(DI_전체데이터!$B567="Energy &amp; Materials",DI_전체데이터!$AN567,NA())</f>
        <v>#N/A</v>
      </c>
      <c r="J567" s="79" t="e">
        <f>IF(DI_전체데이터!$B567="Energy &amp; Materials",DI_전체데이터!$Z567,NA())</f>
        <v>#N/A</v>
      </c>
      <c r="K567" s="79" t="e">
        <f>IF(DI_전체데이터!$B567="Healthcare &amp; Bio",DI_전체데이터!$AN567,NA())</f>
        <v>#N/A</v>
      </c>
      <c r="L567" s="79" t="e">
        <f>IF(DI_전체데이터!$B567="Healthcare &amp; Bio",DI_전체데이터!$Z567,NA())</f>
        <v>#N/A</v>
      </c>
    </row>
    <row r="568" spans="1:12" x14ac:dyDescent="0.3">
      <c r="A568" s="79" t="e">
        <f>IF(DI_전체데이터!$B568="Technology",DI_전체데이터!$AN568,NA())</f>
        <v>#N/A</v>
      </c>
      <c r="B568" s="79" t="e">
        <f>IF(DI_전체데이터!$B568="Technology",DI_전체데이터!$Z568,NA())</f>
        <v>#N/A</v>
      </c>
      <c r="C568" s="79" t="e">
        <f>IF(DI_전체데이터!$B568="Consumer &amp; Retail",DI_전체데이터!$AN568,NA())</f>
        <v>#N/A</v>
      </c>
      <c r="D568" s="79" t="e">
        <f>IF(DI_전체데이터!$B568="Consumer &amp; Retail",DI_전체데이터!$Z568,NA())</f>
        <v>#N/A</v>
      </c>
      <c r="E568" s="79" t="e">
        <f>IF(DI_전체데이터!$B568="Finance",DI_전체데이터!$AN568,NA())</f>
        <v>#N/A</v>
      </c>
      <c r="F568" s="79" t="e">
        <f>IF(DI_전체데이터!$B568="Finance",DI_전체데이터!$Z568,NA())</f>
        <v>#N/A</v>
      </c>
      <c r="G568" s="79">
        <f>IF(DI_전체데이터!$B568="Industrials",DI_전체데이터!$AN568,NA())</f>
        <v>-2.4075363327545531</v>
      </c>
      <c r="H568" s="79">
        <f>IF(DI_전체데이터!$B568="Industrials",DI_전체데이터!$Z568,NA())</f>
        <v>2.833333333333333</v>
      </c>
      <c r="I568" s="79" t="e">
        <f>IF(DI_전체데이터!$B568="Energy &amp; Materials",DI_전체데이터!$AN568,NA())</f>
        <v>#N/A</v>
      </c>
      <c r="J568" s="79" t="e">
        <f>IF(DI_전체데이터!$B568="Energy &amp; Materials",DI_전체데이터!$Z568,NA())</f>
        <v>#N/A</v>
      </c>
      <c r="K568" s="79" t="e">
        <f>IF(DI_전체데이터!$B568="Healthcare &amp; Bio",DI_전체데이터!$AN568,NA())</f>
        <v>#N/A</v>
      </c>
      <c r="L568" s="79" t="e">
        <f>IF(DI_전체데이터!$B568="Healthcare &amp; Bio",DI_전체데이터!$Z568,NA())</f>
        <v>#N/A</v>
      </c>
    </row>
    <row r="569" spans="1:12" x14ac:dyDescent="0.3">
      <c r="A569" s="79" t="e">
        <f>IF(DI_전체데이터!$B569="Technology",DI_전체데이터!$AN569,NA())</f>
        <v>#N/A</v>
      </c>
      <c r="B569" s="79" t="e">
        <f>IF(DI_전체데이터!$B569="Technology",DI_전체데이터!$Z569,NA())</f>
        <v>#N/A</v>
      </c>
      <c r="C569" s="79" t="e">
        <f>IF(DI_전체데이터!$B569="Consumer &amp; Retail",DI_전체데이터!$AN569,NA())</f>
        <v>#N/A</v>
      </c>
      <c r="D569" s="79" t="e">
        <f>IF(DI_전체데이터!$B569="Consumer &amp; Retail",DI_전체데이터!$Z569,NA())</f>
        <v>#N/A</v>
      </c>
      <c r="E569" s="79" t="e">
        <f>IF(DI_전체데이터!$B569="Finance",DI_전체데이터!$AN569,NA())</f>
        <v>#N/A</v>
      </c>
      <c r="F569" s="79" t="e">
        <f>IF(DI_전체데이터!$B569="Finance",DI_전체데이터!$Z569,NA())</f>
        <v>#N/A</v>
      </c>
      <c r="G569" s="79">
        <f>IF(DI_전체데이터!$B569="Industrials",DI_전체데이터!$AN569,NA())</f>
        <v>-1.563466356890945</v>
      </c>
      <c r="H569" s="79">
        <f>IF(DI_전체데이터!$B569="Industrials",DI_전체데이터!$Z569,NA())</f>
        <v>3.3809523809523809</v>
      </c>
      <c r="I569" s="79" t="e">
        <f>IF(DI_전체데이터!$B569="Energy &amp; Materials",DI_전체데이터!$AN569,NA())</f>
        <v>#N/A</v>
      </c>
      <c r="J569" s="79" t="e">
        <f>IF(DI_전체데이터!$B569="Energy &amp; Materials",DI_전체데이터!$Z569,NA())</f>
        <v>#N/A</v>
      </c>
      <c r="K569" s="79" t="e">
        <f>IF(DI_전체데이터!$B569="Healthcare &amp; Bio",DI_전체데이터!$AN569,NA())</f>
        <v>#N/A</v>
      </c>
      <c r="L569" s="79" t="e">
        <f>IF(DI_전체데이터!$B569="Healthcare &amp; Bio",DI_전체데이터!$Z569,NA())</f>
        <v>#N/A</v>
      </c>
    </row>
    <row r="570" spans="1:12" x14ac:dyDescent="0.3">
      <c r="A570" s="79" t="e">
        <f>IF(DI_전체데이터!$B570="Technology",DI_전체데이터!$AN570,NA())</f>
        <v>#N/A</v>
      </c>
      <c r="B570" s="79" t="e">
        <f>IF(DI_전체데이터!$B570="Technology",DI_전체데이터!$Z570,NA())</f>
        <v>#N/A</v>
      </c>
      <c r="C570" s="79" t="e">
        <f>IF(DI_전체데이터!$B570="Consumer &amp; Retail",DI_전체데이터!$AN570,NA())</f>
        <v>#N/A</v>
      </c>
      <c r="D570" s="79" t="e">
        <f>IF(DI_전체데이터!$B570="Consumer &amp; Retail",DI_전체데이터!$Z570,NA())</f>
        <v>#N/A</v>
      </c>
      <c r="E570" s="79" t="e">
        <f>IF(DI_전체데이터!$B570="Finance",DI_전체데이터!$AN570,NA())</f>
        <v>#N/A</v>
      </c>
      <c r="F570" s="79" t="e">
        <f>IF(DI_전체데이터!$B570="Finance",DI_전체데이터!$Z570,NA())</f>
        <v>#N/A</v>
      </c>
      <c r="G570" s="79">
        <f>IF(DI_전체데이터!$B570="Industrials",DI_전체데이터!$AN570,NA())</f>
        <v>-1.0113903424319497</v>
      </c>
      <c r="H570" s="79">
        <f>IF(DI_전체데이터!$B570="Industrials",DI_전체데이터!$Z570,NA())</f>
        <v>3.7391304347826089</v>
      </c>
      <c r="I570" s="79" t="e">
        <f>IF(DI_전체데이터!$B570="Energy &amp; Materials",DI_전체데이터!$AN570,NA())</f>
        <v>#N/A</v>
      </c>
      <c r="J570" s="79" t="e">
        <f>IF(DI_전체데이터!$B570="Energy &amp; Materials",DI_전체데이터!$Z570,NA())</f>
        <v>#N/A</v>
      </c>
      <c r="K570" s="79" t="e">
        <f>IF(DI_전체데이터!$B570="Healthcare &amp; Bio",DI_전체데이터!$AN570,NA())</f>
        <v>#N/A</v>
      </c>
      <c r="L570" s="79" t="e">
        <f>IF(DI_전체데이터!$B570="Healthcare &amp; Bio",DI_전체데이터!$Z570,NA())</f>
        <v>#N/A</v>
      </c>
    </row>
    <row r="571" spans="1:12" x14ac:dyDescent="0.3">
      <c r="A571" s="79" t="e">
        <f>IF(DI_전체데이터!$B571="Technology",DI_전체데이터!$AN571,NA())</f>
        <v>#N/A</v>
      </c>
      <c r="B571" s="79" t="e">
        <f>IF(DI_전체데이터!$B571="Technology",DI_전체데이터!$Z571,NA())</f>
        <v>#N/A</v>
      </c>
      <c r="C571" s="79" t="e">
        <f>IF(DI_전체데이터!$B571="Consumer &amp; Retail",DI_전체데이터!$AN571,NA())</f>
        <v>#N/A</v>
      </c>
      <c r="D571" s="79" t="e">
        <f>IF(DI_전체데이터!$B571="Consumer &amp; Retail",DI_전체데이터!$Z571,NA())</f>
        <v>#N/A</v>
      </c>
      <c r="E571" s="79" t="e">
        <f>IF(DI_전체데이터!$B571="Finance",DI_전체데이터!$AN571,NA())</f>
        <v>#N/A</v>
      </c>
      <c r="F571" s="79" t="e">
        <f>IF(DI_전체데이터!$B571="Finance",DI_전체데이터!$Z571,NA())</f>
        <v>#N/A</v>
      </c>
      <c r="G571" s="79">
        <f>IF(DI_전체데이터!$B571="Industrials",DI_전체데이터!$AN571,NA())</f>
        <v>-0.71537021589679417</v>
      </c>
      <c r="H571" s="79">
        <f>IF(DI_전체데이터!$B571="Industrials",DI_전체데이터!$Z571,NA())</f>
        <v>3.393939393939394</v>
      </c>
      <c r="I571" s="79" t="e">
        <f>IF(DI_전체데이터!$B571="Energy &amp; Materials",DI_전체데이터!$AN571,NA())</f>
        <v>#N/A</v>
      </c>
      <c r="J571" s="79" t="e">
        <f>IF(DI_전체데이터!$B571="Energy &amp; Materials",DI_전체데이터!$Z571,NA())</f>
        <v>#N/A</v>
      </c>
      <c r="K571" s="79" t="e">
        <f>IF(DI_전체데이터!$B571="Healthcare &amp; Bio",DI_전체데이터!$AN571,NA())</f>
        <v>#N/A</v>
      </c>
      <c r="L571" s="79" t="e">
        <f>IF(DI_전체데이터!$B571="Healthcare &amp; Bio",DI_전체데이터!$Z571,NA())</f>
        <v>#N/A</v>
      </c>
    </row>
    <row r="572" spans="1:12" x14ac:dyDescent="0.3">
      <c r="A572" s="79" t="e">
        <f>IF(DI_전체데이터!$B572="Technology",DI_전체데이터!$AN572,NA())</f>
        <v>#N/A</v>
      </c>
      <c r="B572" s="79" t="e">
        <f>IF(DI_전체데이터!$B572="Technology",DI_전체데이터!$Z572,NA())</f>
        <v>#N/A</v>
      </c>
      <c r="C572" s="79" t="e">
        <f>IF(DI_전체데이터!$B572="Consumer &amp; Retail",DI_전체데이터!$AN572,NA())</f>
        <v>#N/A</v>
      </c>
      <c r="D572" s="79" t="e">
        <f>IF(DI_전체데이터!$B572="Consumer &amp; Retail",DI_전체데이터!$Z572,NA())</f>
        <v>#N/A</v>
      </c>
      <c r="E572" s="79" t="e">
        <f>IF(DI_전체데이터!$B572="Finance",DI_전체데이터!$AN572,NA())</f>
        <v>#N/A</v>
      </c>
      <c r="F572" s="79" t="e">
        <f>IF(DI_전체데이터!$B572="Finance",DI_전체데이터!$Z572,NA())</f>
        <v>#N/A</v>
      </c>
      <c r="G572" s="79">
        <f>IF(DI_전체데이터!$B572="Industrials",DI_전체데이터!$AN572,NA())</f>
        <v>-1.3796536575953389</v>
      </c>
      <c r="H572" s="79">
        <f>IF(DI_전체데이터!$B572="Industrials",DI_전체데이터!$Z572,NA())</f>
        <v>2.9629629629629628</v>
      </c>
      <c r="I572" s="79" t="e">
        <f>IF(DI_전체데이터!$B572="Energy &amp; Materials",DI_전체데이터!$AN572,NA())</f>
        <v>#N/A</v>
      </c>
      <c r="J572" s="79" t="e">
        <f>IF(DI_전체데이터!$B572="Energy &amp; Materials",DI_전체데이터!$Z572,NA())</f>
        <v>#N/A</v>
      </c>
      <c r="K572" s="79" t="e">
        <f>IF(DI_전체데이터!$B572="Healthcare &amp; Bio",DI_전체데이터!$AN572,NA())</f>
        <v>#N/A</v>
      </c>
      <c r="L572" s="79" t="e">
        <f>IF(DI_전체데이터!$B572="Healthcare &amp; Bio",DI_전체데이터!$Z572,NA())</f>
        <v>#N/A</v>
      </c>
    </row>
    <row r="573" spans="1:12" x14ac:dyDescent="0.3">
      <c r="A573" s="79" t="e">
        <f>IF(DI_전체데이터!$B573="Technology",DI_전체데이터!$AN573,NA())</f>
        <v>#N/A</v>
      </c>
      <c r="B573" s="79" t="e">
        <f>IF(DI_전체데이터!$B573="Technology",DI_전체데이터!$Z573,NA())</f>
        <v>#N/A</v>
      </c>
      <c r="C573" s="79" t="e">
        <f>IF(DI_전체데이터!$B573="Consumer &amp; Retail",DI_전체데이터!$AN573,NA())</f>
        <v>#N/A</v>
      </c>
      <c r="D573" s="79" t="e">
        <f>IF(DI_전체데이터!$B573="Consumer &amp; Retail",DI_전체데이터!$Z573,NA())</f>
        <v>#N/A</v>
      </c>
      <c r="E573" s="79" t="e">
        <f>IF(DI_전체데이터!$B573="Finance",DI_전체데이터!$AN573,NA())</f>
        <v>#N/A</v>
      </c>
      <c r="F573" s="79" t="e">
        <f>IF(DI_전체데이터!$B573="Finance",DI_전체데이터!$Z573,NA())</f>
        <v>#N/A</v>
      </c>
      <c r="G573" s="79">
        <f>IF(DI_전체데이터!$B573="Industrials",DI_전체데이터!$AN573,NA())</f>
        <v>0.21877837399178368</v>
      </c>
      <c r="H573" s="79">
        <f>IF(DI_전체데이터!$B573="Industrials",DI_전체데이터!$Z573,NA())</f>
        <v>4</v>
      </c>
      <c r="I573" s="79" t="e">
        <f>IF(DI_전체데이터!$B573="Energy &amp; Materials",DI_전체데이터!$AN573,NA())</f>
        <v>#N/A</v>
      </c>
      <c r="J573" s="79" t="e">
        <f>IF(DI_전체데이터!$B573="Energy &amp; Materials",DI_전체데이터!$Z573,NA())</f>
        <v>#N/A</v>
      </c>
      <c r="K573" s="79" t="e">
        <f>IF(DI_전체데이터!$B573="Healthcare &amp; Bio",DI_전체데이터!$AN573,NA())</f>
        <v>#N/A</v>
      </c>
      <c r="L573" s="79" t="e">
        <f>IF(DI_전체데이터!$B573="Healthcare &amp; Bio",DI_전체데이터!$Z573,NA())</f>
        <v>#N/A</v>
      </c>
    </row>
    <row r="574" spans="1:12" x14ac:dyDescent="0.3">
      <c r="A574" s="79" t="e">
        <f>IF(DI_전체데이터!$B574="Technology",DI_전체데이터!$AN574,NA())</f>
        <v>#N/A</v>
      </c>
      <c r="B574" s="79" t="e">
        <f>IF(DI_전체데이터!$B574="Technology",DI_전체데이터!$Z574,NA())</f>
        <v>#N/A</v>
      </c>
      <c r="C574" s="79" t="e">
        <f>IF(DI_전체데이터!$B574="Consumer &amp; Retail",DI_전체데이터!$AN574,NA())</f>
        <v>#N/A</v>
      </c>
      <c r="D574" s="79" t="e">
        <f>IF(DI_전체데이터!$B574="Consumer &amp; Retail",DI_전체데이터!$Z574,NA())</f>
        <v>#N/A</v>
      </c>
      <c r="E574" s="79" t="e">
        <f>IF(DI_전체데이터!$B574="Finance",DI_전체데이터!$AN574,NA())</f>
        <v>#N/A</v>
      </c>
      <c r="F574" s="79" t="e">
        <f>IF(DI_전체데이터!$B574="Finance",DI_전체데이터!$Z574,NA())</f>
        <v>#N/A</v>
      </c>
      <c r="G574" s="79">
        <f>IF(DI_전체데이터!$B574="Industrials",DI_전체데이터!$AN574,NA())</f>
        <v>-0.55189421266629313</v>
      </c>
      <c r="H574" s="79">
        <f>IF(DI_전체데이터!$B574="Industrials",DI_전체데이터!$Z574,NA())</f>
        <v>3.5</v>
      </c>
      <c r="I574" s="79" t="e">
        <f>IF(DI_전체데이터!$B574="Energy &amp; Materials",DI_전체데이터!$AN574,NA())</f>
        <v>#N/A</v>
      </c>
      <c r="J574" s="79" t="e">
        <f>IF(DI_전체데이터!$B574="Energy &amp; Materials",DI_전체데이터!$Z574,NA())</f>
        <v>#N/A</v>
      </c>
      <c r="K574" s="79" t="e">
        <f>IF(DI_전체데이터!$B574="Healthcare &amp; Bio",DI_전체데이터!$AN574,NA())</f>
        <v>#N/A</v>
      </c>
      <c r="L574" s="79" t="e">
        <f>IF(DI_전체데이터!$B574="Healthcare &amp; Bio",DI_전체데이터!$Z574,NA())</f>
        <v>#N/A</v>
      </c>
    </row>
    <row r="575" spans="1:12" x14ac:dyDescent="0.3">
      <c r="A575" s="79" t="e">
        <f>IF(DI_전체데이터!$B575="Technology",DI_전체데이터!$AN575,NA())</f>
        <v>#N/A</v>
      </c>
      <c r="B575" s="79" t="e">
        <f>IF(DI_전체데이터!$B575="Technology",DI_전체데이터!$Z575,NA())</f>
        <v>#N/A</v>
      </c>
      <c r="C575" s="79" t="e">
        <f>IF(DI_전체데이터!$B575="Consumer &amp; Retail",DI_전체데이터!$AN575,NA())</f>
        <v>#N/A</v>
      </c>
      <c r="D575" s="79" t="e">
        <f>IF(DI_전체데이터!$B575="Consumer &amp; Retail",DI_전체데이터!$Z575,NA())</f>
        <v>#N/A</v>
      </c>
      <c r="E575" s="79" t="e">
        <f>IF(DI_전체데이터!$B575="Finance",DI_전체데이터!$AN575,NA())</f>
        <v>#N/A</v>
      </c>
      <c r="F575" s="79" t="e">
        <f>IF(DI_전체데이터!$B575="Finance",DI_전체데이터!$Z575,NA())</f>
        <v>#N/A</v>
      </c>
      <c r="G575" s="79">
        <f>IF(DI_전체데이터!$B575="Industrials",DI_전체데이터!$AN575,NA())</f>
        <v>-1.6958804255018303</v>
      </c>
      <c r="H575" s="79">
        <f>IF(DI_전체데이터!$B575="Industrials",DI_전체데이터!$Z575,NA())</f>
        <v>3.5</v>
      </c>
      <c r="I575" s="79" t="e">
        <f>IF(DI_전체데이터!$B575="Energy &amp; Materials",DI_전체데이터!$AN575,NA())</f>
        <v>#N/A</v>
      </c>
      <c r="J575" s="79" t="e">
        <f>IF(DI_전체데이터!$B575="Energy &amp; Materials",DI_전체데이터!$Z575,NA())</f>
        <v>#N/A</v>
      </c>
      <c r="K575" s="79" t="e">
        <f>IF(DI_전체데이터!$B575="Healthcare &amp; Bio",DI_전체데이터!$AN575,NA())</f>
        <v>#N/A</v>
      </c>
      <c r="L575" s="79" t="e">
        <f>IF(DI_전체데이터!$B575="Healthcare &amp; Bio",DI_전체데이터!$Z575,NA())</f>
        <v>#N/A</v>
      </c>
    </row>
    <row r="576" spans="1:12" x14ac:dyDescent="0.3">
      <c r="A576" s="79" t="e">
        <f>IF(DI_전체데이터!$B576="Technology",DI_전체데이터!$AN576,NA())</f>
        <v>#N/A</v>
      </c>
      <c r="B576" s="79" t="e">
        <f>IF(DI_전체데이터!$B576="Technology",DI_전체데이터!$Z576,NA())</f>
        <v>#N/A</v>
      </c>
      <c r="C576" s="79" t="e">
        <f>IF(DI_전체데이터!$B576="Consumer &amp; Retail",DI_전체데이터!$AN576,NA())</f>
        <v>#N/A</v>
      </c>
      <c r="D576" s="79" t="e">
        <f>IF(DI_전체데이터!$B576="Consumer &amp; Retail",DI_전체데이터!$Z576,NA())</f>
        <v>#N/A</v>
      </c>
      <c r="E576" s="79" t="e">
        <f>IF(DI_전체데이터!$B576="Finance",DI_전체데이터!$AN576,NA())</f>
        <v>#N/A</v>
      </c>
      <c r="F576" s="79" t="e">
        <f>IF(DI_전체데이터!$B576="Finance",DI_전체데이터!$Z576,NA())</f>
        <v>#N/A</v>
      </c>
      <c r="G576" s="79">
        <f>IF(DI_전체데이터!$B576="Industrials",DI_전체데이터!$AN576,NA())</f>
        <v>-2.9803347365986244</v>
      </c>
      <c r="H576" s="79">
        <f>IF(DI_전체데이터!$B576="Industrials",DI_전체데이터!$Z576,NA())</f>
        <v>2.666666666666667</v>
      </c>
      <c r="I576" s="79" t="e">
        <f>IF(DI_전체데이터!$B576="Energy &amp; Materials",DI_전체데이터!$AN576,NA())</f>
        <v>#N/A</v>
      </c>
      <c r="J576" s="79" t="e">
        <f>IF(DI_전체데이터!$B576="Energy &amp; Materials",DI_전체데이터!$Z576,NA())</f>
        <v>#N/A</v>
      </c>
      <c r="K576" s="79" t="e">
        <f>IF(DI_전체데이터!$B576="Healthcare &amp; Bio",DI_전체데이터!$AN576,NA())</f>
        <v>#N/A</v>
      </c>
      <c r="L576" s="79" t="e">
        <f>IF(DI_전체데이터!$B576="Healthcare &amp; Bio",DI_전체데이터!$Z576,NA())</f>
        <v>#N/A</v>
      </c>
    </row>
    <row r="577" spans="1:12" x14ac:dyDescent="0.3">
      <c r="A577" s="79" t="e">
        <f>IF(DI_전체데이터!$B577="Technology",DI_전체데이터!$AN577,NA())</f>
        <v>#N/A</v>
      </c>
      <c r="B577" s="79" t="e">
        <f>IF(DI_전체데이터!$B577="Technology",DI_전체데이터!$Z577,NA())</f>
        <v>#N/A</v>
      </c>
      <c r="C577" s="79" t="e">
        <f>IF(DI_전체데이터!$B577="Consumer &amp; Retail",DI_전체데이터!$AN577,NA())</f>
        <v>#N/A</v>
      </c>
      <c r="D577" s="79" t="e">
        <f>IF(DI_전체데이터!$B577="Consumer &amp; Retail",DI_전체데이터!$Z577,NA())</f>
        <v>#N/A</v>
      </c>
      <c r="E577" s="79" t="e">
        <f>IF(DI_전체데이터!$B577="Finance",DI_전체데이터!$AN577,NA())</f>
        <v>#N/A</v>
      </c>
      <c r="F577" s="79" t="e">
        <f>IF(DI_전체데이터!$B577="Finance",DI_전체데이터!$Z577,NA())</f>
        <v>#N/A</v>
      </c>
      <c r="G577" s="79">
        <f>IF(DI_전체데이터!$B577="Industrials",DI_전체데이터!$AN577,NA())</f>
        <v>-7.0905885321083684</v>
      </c>
      <c r="H577" s="79">
        <f>IF(DI_전체데이터!$B577="Industrials",DI_전체데이터!$Z577,NA())</f>
        <v>0</v>
      </c>
      <c r="I577" s="79" t="e">
        <f>IF(DI_전체데이터!$B577="Energy &amp; Materials",DI_전체데이터!$AN577,NA())</f>
        <v>#N/A</v>
      </c>
      <c r="J577" s="79" t="e">
        <f>IF(DI_전체데이터!$B577="Energy &amp; Materials",DI_전체데이터!$Z577,NA())</f>
        <v>#N/A</v>
      </c>
      <c r="K577" s="79" t="e">
        <f>IF(DI_전체데이터!$B577="Healthcare &amp; Bio",DI_전체데이터!$AN577,NA())</f>
        <v>#N/A</v>
      </c>
      <c r="L577" s="79" t="e">
        <f>IF(DI_전체데이터!$B577="Healthcare &amp; Bio",DI_전체데이터!$Z577,NA())</f>
        <v>#N/A</v>
      </c>
    </row>
    <row r="578" spans="1:12" x14ac:dyDescent="0.3">
      <c r="A578" s="79" t="e">
        <f>IF(DI_전체데이터!$B578="Technology",DI_전체데이터!$AN578,NA())</f>
        <v>#N/A</v>
      </c>
      <c r="B578" s="79" t="e">
        <f>IF(DI_전체데이터!$B578="Technology",DI_전체데이터!$Z578,NA())</f>
        <v>#N/A</v>
      </c>
      <c r="C578" s="79" t="e">
        <f>IF(DI_전체데이터!$B578="Consumer &amp; Retail",DI_전체데이터!$AN578,NA())</f>
        <v>#N/A</v>
      </c>
      <c r="D578" s="79" t="e">
        <f>IF(DI_전체데이터!$B578="Consumer &amp; Retail",DI_전체데이터!$Z578,NA())</f>
        <v>#N/A</v>
      </c>
      <c r="E578" s="79" t="e">
        <f>IF(DI_전체데이터!$B578="Finance",DI_전체데이터!$AN578,NA())</f>
        <v>#N/A</v>
      </c>
      <c r="F578" s="79" t="e">
        <f>IF(DI_전체데이터!$B578="Finance",DI_전체데이터!$Z578,NA())</f>
        <v>#N/A</v>
      </c>
      <c r="G578" s="79">
        <f>IF(DI_전체데이터!$B578="Industrials",DI_전체데이터!$AN578,NA())</f>
        <v>0.61613733447240038</v>
      </c>
      <c r="H578" s="79">
        <f>IF(DI_전체데이터!$B578="Industrials",DI_전체데이터!$Z578,NA())</f>
        <v>5</v>
      </c>
      <c r="I578" s="79" t="e">
        <f>IF(DI_전체데이터!$B578="Energy &amp; Materials",DI_전체데이터!$AN578,NA())</f>
        <v>#N/A</v>
      </c>
      <c r="J578" s="79" t="e">
        <f>IF(DI_전체데이터!$B578="Energy &amp; Materials",DI_전체데이터!$Z578,NA())</f>
        <v>#N/A</v>
      </c>
      <c r="K578" s="79" t="e">
        <f>IF(DI_전체데이터!$B578="Healthcare &amp; Bio",DI_전체데이터!$AN578,NA())</f>
        <v>#N/A</v>
      </c>
      <c r="L578" s="79" t="e">
        <f>IF(DI_전체데이터!$B578="Healthcare &amp; Bio",DI_전체데이터!$Z578,NA())</f>
        <v>#N/A</v>
      </c>
    </row>
    <row r="579" spans="1:12" x14ac:dyDescent="0.3">
      <c r="A579" s="79" t="e">
        <f>IF(DI_전체데이터!$B579="Technology",DI_전체데이터!$AN579,NA())</f>
        <v>#N/A</v>
      </c>
      <c r="B579" s="79" t="e">
        <f>IF(DI_전체데이터!$B579="Technology",DI_전체데이터!$Z579,NA())</f>
        <v>#N/A</v>
      </c>
      <c r="C579" s="79" t="e">
        <f>IF(DI_전체데이터!$B579="Consumer &amp; Retail",DI_전체데이터!$AN579,NA())</f>
        <v>#N/A</v>
      </c>
      <c r="D579" s="79" t="e">
        <f>IF(DI_전체데이터!$B579="Consumer &amp; Retail",DI_전체데이터!$Z579,NA())</f>
        <v>#N/A</v>
      </c>
      <c r="E579" s="79" t="e">
        <f>IF(DI_전체데이터!$B579="Finance",DI_전체데이터!$AN579,NA())</f>
        <v>#N/A</v>
      </c>
      <c r="F579" s="79" t="e">
        <f>IF(DI_전체데이터!$B579="Finance",DI_전체데이터!$Z579,NA())</f>
        <v>#N/A</v>
      </c>
      <c r="G579" s="79">
        <f>IF(DI_전체데이터!$B579="Industrials",DI_전체데이터!$AN579,NA())</f>
        <v>4.2882407030999437E-2</v>
      </c>
      <c r="H579" s="79">
        <f>IF(DI_전체데이터!$B579="Industrials",DI_전체데이터!$Z579,NA())</f>
        <v>3.6</v>
      </c>
      <c r="I579" s="79" t="e">
        <f>IF(DI_전체데이터!$B579="Energy &amp; Materials",DI_전체데이터!$AN579,NA())</f>
        <v>#N/A</v>
      </c>
      <c r="J579" s="79" t="e">
        <f>IF(DI_전체데이터!$B579="Energy &amp; Materials",DI_전체데이터!$Z579,NA())</f>
        <v>#N/A</v>
      </c>
      <c r="K579" s="79" t="e">
        <f>IF(DI_전체데이터!$B579="Healthcare &amp; Bio",DI_전체데이터!$AN579,NA())</f>
        <v>#N/A</v>
      </c>
      <c r="L579" s="79" t="e">
        <f>IF(DI_전체데이터!$B579="Healthcare &amp; Bio",DI_전체데이터!$Z579,NA())</f>
        <v>#N/A</v>
      </c>
    </row>
    <row r="580" spans="1:12" x14ac:dyDescent="0.3">
      <c r="A580" s="79" t="e">
        <f>IF(DI_전체데이터!$B580="Technology",DI_전체데이터!$AN580,NA())</f>
        <v>#N/A</v>
      </c>
      <c r="B580" s="79" t="e">
        <f>IF(DI_전체데이터!$B580="Technology",DI_전체데이터!$Z580,NA())</f>
        <v>#N/A</v>
      </c>
      <c r="C580" s="79" t="e">
        <f>IF(DI_전체데이터!$B580="Consumer &amp; Retail",DI_전체데이터!$AN580,NA())</f>
        <v>#N/A</v>
      </c>
      <c r="D580" s="79" t="e">
        <f>IF(DI_전체데이터!$B580="Consumer &amp; Retail",DI_전체데이터!$Z580,NA())</f>
        <v>#N/A</v>
      </c>
      <c r="E580" s="79" t="e">
        <f>IF(DI_전체데이터!$B580="Finance",DI_전체데이터!$AN580,NA())</f>
        <v>#N/A</v>
      </c>
      <c r="F580" s="79" t="e">
        <f>IF(DI_전체데이터!$B580="Finance",DI_전체데이터!$Z580,NA())</f>
        <v>#N/A</v>
      </c>
      <c r="G580" s="79">
        <f>IF(DI_전체데이터!$B580="Industrials",DI_전체데이터!$AN580,NA())</f>
        <v>-1.1817138046553506</v>
      </c>
      <c r="H580" s="79">
        <f>IF(DI_전체데이터!$B580="Industrials",DI_전체데이터!$Z580,NA())</f>
        <v>2.9047619047619051</v>
      </c>
      <c r="I580" s="79" t="e">
        <f>IF(DI_전체데이터!$B580="Energy &amp; Materials",DI_전체데이터!$AN580,NA())</f>
        <v>#N/A</v>
      </c>
      <c r="J580" s="79" t="e">
        <f>IF(DI_전체데이터!$B580="Energy &amp; Materials",DI_전체데이터!$Z580,NA())</f>
        <v>#N/A</v>
      </c>
      <c r="K580" s="79" t="e">
        <f>IF(DI_전체데이터!$B580="Healthcare &amp; Bio",DI_전체데이터!$AN580,NA())</f>
        <v>#N/A</v>
      </c>
      <c r="L580" s="79" t="e">
        <f>IF(DI_전체데이터!$B580="Healthcare &amp; Bio",DI_전체데이터!$Z580,NA())</f>
        <v>#N/A</v>
      </c>
    </row>
    <row r="581" spans="1:12" x14ac:dyDescent="0.3">
      <c r="A581" s="79" t="e">
        <f>IF(DI_전체데이터!$B581="Technology",DI_전체데이터!$AN581,NA())</f>
        <v>#N/A</v>
      </c>
      <c r="B581" s="79" t="e">
        <f>IF(DI_전체데이터!$B581="Technology",DI_전체데이터!$Z581,NA())</f>
        <v>#N/A</v>
      </c>
      <c r="C581" s="79" t="e">
        <f>IF(DI_전체데이터!$B581="Consumer &amp; Retail",DI_전체데이터!$AN581,NA())</f>
        <v>#N/A</v>
      </c>
      <c r="D581" s="79" t="e">
        <f>IF(DI_전체데이터!$B581="Consumer &amp; Retail",DI_전체데이터!$Z581,NA())</f>
        <v>#N/A</v>
      </c>
      <c r="E581" s="79" t="e">
        <f>IF(DI_전체데이터!$B581="Finance",DI_전체데이터!$AN581,NA())</f>
        <v>#N/A</v>
      </c>
      <c r="F581" s="79" t="e">
        <f>IF(DI_전체데이터!$B581="Finance",DI_전체데이터!$Z581,NA())</f>
        <v>#N/A</v>
      </c>
      <c r="G581" s="79">
        <f>IF(DI_전체데이터!$B581="Industrials",DI_전체데이터!$AN581,NA())</f>
        <v>-0.45351369123040486</v>
      </c>
      <c r="H581" s="79">
        <f>IF(DI_전체데이터!$B581="Industrials",DI_전체데이터!$Z581,NA())</f>
        <v>3.3181818181818179</v>
      </c>
      <c r="I581" s="79" t="e">
        <f>IF(DI_전체데이터!$B581="Energy &amp; Materials",DI_전체데이터!$AN581,NA())</f>
        <v>#N/A</v>
      </c>
      <c r="J581" s="79" t="e">
        <f>IF(DI_전체데이터!$B581="Energy &amp; Materials",DI_전체데이터!$Z581,NA())</f>
        <v>#N/A</v>
      </c>
      <c r="K581" s="79" t="e">
        <f>IF(DI_전체데이터!$B581="Healthcare &amp; Bio",DI_전체데이터!$AN581,NA())</f>
        <v>#N/A</v>
      </c>
      <c r="L581" s="79" t="e">
        <f>IF(DI_전체데이터!$B581="Healthcare &amp; Bio",DI_전체데이터!$Z581,NA())</f>
        <v>#N/A</v>
      </c>
    </row>
    <row r="582" spans="1:12" x14ac:dyDescent="0.3">
      <c r="A582" s="79" t="e">
        <f>IF(DI_전체데이터!$B582="Technology",DI_전체데이터!$AN582,NA())</f>
        <v>#N/A</v>
      </c>
      <c r="B582" s="79" t="e">
        <f>IF(DI_전체데이터!$B582="Technology",DI_전체데이터!$Z582,NA())</f>
        <v>#N/A</v>
      </c>
      <c r="C582" s="79" t="e">
        <f>IF(DI_전체데이터!$B582="Consumer &amp; Retail",DI_전체데이터!$AN582,NA())</f>
        <v>#N/A</v>
      </c>
      <c r="D582" s="79" t="e">
        <f>IF(DI_전체데이터!$B582="Consumer &amp; Retail",DI_전체데이터!$Z582,NA())</f>
        <v>#N/A</v>
      </c>
      <c r="E582" s="79" t="e">
        <f>IF(DI_전체데이터!$B582="Finance",DI_전체데이터!$AN582,NA())</f>
        <v>#N/A</v>
      </c>
      <c r="F582" s="79" t="e">
        <f>IF(DI_전체데이터!$B582="Finance",DI_전체데이터!$Z582,NA())</f>
        <v>#N/A</v>
      </c>
      <c r="G582" s="79">
        <f>IF(DI_전체데이터!$B582="Industrials",DI_전체데이터!$AN582,NA())</f>
        <v>-0.57360952145493749</v>
      </c>
      <c r="H582" s="79">
        <f>IF(DI_전체데이터!$B582="Industrials",DI_전체데이터!$Z582,NA())</f>
        <v>3.25</v>
      </c>
      <c r="I582" s="79" t="e">
        <f>IF(DI_전체데이터!$B582="Energy &amp; Materials",DI_전체데이터!$AN582,NA())</f>
        <v>#N/A</v>
      </c>
      <c r="J582" s="79" t="e">
        <f>IF(DI_전체데이터!$B582="Energy &amp; Materials",DI_전체데이터!$Z582,NA())</f>
        <v>#N/A</v>
      </c>
      <c r="K582" s="79" t="e">
        <f>IF(DI_전체데이터!$B582="Healthcare &amp; Bio",DI_전체데이터!$AN582,NA())</f>
        <v>#N/A</v>
      </c>
      <c r="L582" s="79" t="e">
        <f>IF(DI_전체데이터!$B582="Healthcare &amp; Bio",DI_전체데이터!$Z582,NA())</f>
        <v>#N/A</v>
      </c>
    </row>
    <row r="583" spans="1:12" x14ac:dyDescent="0.3">
      <c r="A583" s="79" t="e">
        <f>IF(DI_전체데이터!$B583="Technology",DI_전체데이터!$AN583,NA())</f>
        <v>#N/A</v>
      </c>
      <c r="B583" s="79" t="e">
        <f>IF(DI_전체데이터!$B583="Technology",DI_전체데이터!$Z583,NA())</f>
        <v>#N/A</v>
      </c>
      <c r="C583" s="79" t="e">
        <f>IF(DI_전체데이터!$B583="Consumer &amp; Retail",DI_전체데이터!$AN583,NA())</f>
        <v>#N/A</v>
      </c>
      <c r="D583" s="79" t="e">
        <f>IF(DI_전체데이터!$B583="Consumer &amp; Retail",DI_전체데이터!$Z583,NA())</f>
        <v>#N/A</v>
      </c>
      <c r="E583" s="79" t="e">
        <f>IF(DI_전체데이터!$B583="Finance",DI_전체데이터!$AN583,NA())</f>
        <v>#N/A</v>
      </c>
      <c r="F583" s="79" t="e">
        <f>IF(DI_전체데이터!$B583="Finance",DI_전체데이터!$Z583,NA())</f>
        <v>#N/A</v>
      </c>
      <c r="G583" s="79">
        <f>IF(DI_전체데이터!$B583="Industrials",DI_전체데이터!$AN583,NA())</f>
        <v>-1.0014278650223529E-2</v>
      </c>
      <c r="H583" s="79">
        <f>IF(DI_전체데이터!$B583="Industrials",DI_전체데이터!$Z583,NA())</f>
        <v>3.6875</v>
      </c>
      <c r="I583" s="79" t="e">
        <f>IF(DI_전체데이터!$B583="Energy &amp; Materials",DI_전체데이터!$AN583,NA())</f>
        <v>#N/A</v>
      </c>
      <c r="J583" s="79" t="e">
        <f>IF(DI_전체데이터!$B583="Energy &amp; Materials",DI_전체데이터!$Z583,NA())</f>
        <v>#N/A</v>
      </c>
      <c r="K583" s="79" t="e">
        <f>IF(DI_전체데이터!$B583="Healthcare &amp; Bio",DI_전체데이터!$AN583,NA())</f>
        <v>#N/A</v>
      </c>
      <c r="L583" s="79" t="e">
        <f>IF(DI_전체데이터!$B583="Healthcare &amp; Bio",DI_전체데이터!$Z583,NA())</f>
        <v>#N/A</v>
      </c>
    </row>
    <row r="584" spans="1:12" x14ac:dyDescent="0.3">
      <c r="A584" s="79" t="e">
        <f>IF(DI_전체데이터!$B584="Technology",DI_전체데이터!$AN584,NA())</f>
        <v>#N/A</v>
      </c>
      <c r="B584" s="79" t="e">
        <f>IF(DI_전체데이터!$B584="Technology",DI_전체데이터!$Z584,NA())</f>
        <v>#N/A</v>
      </c>
      <c r="C584" s="79" t="e">
        <f>IF(DI_전체데이터!$B584="Consumer &amp; Retail",DI_전체데이터!$AN584,NA())</f>
        <v>#N/A</v>
      </c>
      <c r="D584" s="79" t="e">
        <f>IF(DI_전체데이터!$B584="Consumer &amp; Retail",DI_전체데이터!$Z584,NA())</f>
        <v>#N/A</v>
      </c>
      <c r="E584" s="79" t="e">
        <f>IF(DI_전체데이터!$B584="Finance",DI_전체데이터!$AN584,NA())</f>
        <v>#N/A</v>
      </c>
      <c r="F584" s="79" t="e">
        <f>IF(DI_전체데이터!$B584="Finance",DI_전체데이터!$Z584,NA())</f>
        <v>#N/A</v>
      </c>
      <c r="G584" s="79">
        <f>IF(DI_전체데이터!$B584="Industrials",DI_전체데이터!$AN584,NA())</f>
        <v>0.11768762082186301</v>
      </c>
      <c r="H584" s="79">
        <f>IF(DI_전체데이터!$B584="Industrials",DI_전체데이터!$Z584,NA())</f>
        <v>3.76</v>
      </c>
      <c r="I584" s="79" t="e">
        <f>IF(DI_전체데이터!$B584="Energy &amp; Materials",DI_전체데이터!$AN584,NA())</f>
        <v>#N/A</v>
      </c>
      <c r="J584" s="79" t="e">
        <f>IF(DI_전체데이터!$B584="Energy &amp; Materials",DI_전체데이터!$Z584,NA())</f>
        <v>#N/A</v>
      </c>
      <c r="K584" s="79" t="e">
        <f>IF(DI_전체데이터!$B584="Healthcare &amp; Bio",DI_전체데이터!$AN584,NA())</f>
        <v>#N/A</v>
      </c>
      <c r="L584" s="79" t="e">
        <f>IF(DI_전체데이터!$B584="Healthcare &amp; Bio",DI_전체데이터!$Z584,NA())</f>
        <v>#N/A</v>
      </c>
    </row>
    <row r="585" spans="1:12" x14ac:dyDescent="0.3">
      <c r="A585" s="79" t="e">
        <f>IF(DI_전체데이터!$B585="Technology",DI_전체데이터!$AN585,NA())</f>
        <v>#N/A</v>
      </c>
      <c r="B585" s="79" t="e">
        <f>IF(DI_전체데이터!$B585="Technology",DI_전체데이터!$Z585,NA())</f>
        <v>#N/A</v>
      </c>
      <c r="C585" s="79" t="e">
        <f>IF(DI_전체데이터!$B585="Consumer &amp; Retail",DI_전체데이터!$AN585,NA())</f>
        <v>#N/A</v>
      </c>
      <c r="D585" s="79" t="e">
        <f>IF(DI_전체데이터!$B585="Consumer &amp; Retail",DI_전체데이터!$Z585,NA())</f>
        <v>#N/A</v>
      </c>
      <c r="E585" s="79" t="e">
        <f>IF(DI_전체데이터!$B585="Finance",DI_전체데이터!$AN585,NA())</f>
        <v>#N/A</v>
      </c>
      <c r="F585" s="79" t="e">
        <f>IF(DI_전체데이터!$B585="Finance",DI_전체데이터!$Z585,NA())</f>
        <v>#N/A</v>
      </c>
      <c r="G585" s="79">
        <f>IF(DI_전체데이터!$B585="Industrials",DI_전체데이터!$AN585,NA())</f>
        <v>-1.2209805667475992</v>
      </c>
      <c r="H585" s="79">
        <f>IF(DI_전체데이터!$B585="Industrials",DI_전체데이터!$Z585,NA())</f>
        <v>3</v>
      </c>
      <c r="I585" s="79" t="e">
        <f>IF(DI_전체데이터!$B585="Energy &amp; Materials",DI_전체데이터!$AN585,NA())</f>
        <v>#N/A</v>
      </c>
      <c r="J585" s="79" t="e">
        <f>IF(DI_전체데이터!$B585="Energy &amp; Materials",DI_전체데이터!$Z585,NA())</f>
        <v>#N/A</v>
      </c>
      <c r="K585" s="79" t="e">
        <f>IF(DI_전체데이터!$B585="Healthcare &amp; Bio",DI_전체데이터!$AN585,NA())</f>
        <v>#N/A</v>
      </c>
      <c r="L585" s="79" t="e">
        <f>IF(DI_전체데이터!$B585="Healthcare &amp; Bio",DI_전체데이터!$Z585,NA())</f>
        <v>#N/A</v>
      </c>
    </row>
    <row r="586" spans="1:12" x14ac:dyDescent="0.3">
      <c r="A586" s="79" t="e">
        <f>IF(DI_전체데이터!$B586="Technology",DI_전체데이터!$AN586,NA())</f>
        <v>#N/A</v>
      </c>
      <c r="B586" s="79" t="e">
        <f>IF(DI_전체데이터!$B586="Technology",DI_전체데이터!$Z586,NA())</f>
        <v>#N/A</v>
      </c>
      <c r="C586" s="79" t="e">
        <f>IF(DI_전체데이터!$B586="Consumer &amp; Retail",DI_전체데이터!$AN586,NA())</f>
        <v>#N/A</v>
      </c>
      <c r="D586" s="79" t="e">
        <f>IF(DI_전체데이터!$B586="Consumer &amp; Retail",DI_전체데이터!$Z586,NA())</f>
        <v>#N/A</v>
      </c>
      <c r="E586" s="79" t="e">
        <f>IF(DI_전체데이터!$B586="Finance",DI_전체데이터!$AN586,NA())</f>
        <v>#N/A</v>
      </c>
      <c r="F586" s="79" t="e">
        <f>IF(DI_전체데이터!$B586="Finance",DI_전체데이터!$Z586,NA())</f>
        <v>#N/A</v>
      </c>
      <c r="G586" s="79">
        <f>IF(DI_전체데이터!$B586="Industrials",DI_전체데이터!$AN586,NA())</f>
        <v>1.4211276981921297</v>
      </c>
      <c r="H586" s="79">
        <f>IF(DI_전체데이터!$B586="Industrials",DI_전체데이터!$Z586,NA())</f>
        <v>4.5</v>
      </c>
      <c r="I586" s="79" t="e">
        <f>IF(DI_전체데이터!$B586="Energy &amp; Materials",DI_전체데이터!$AN586,NA())</f>
        <v>#N/A</v>
      </c>
      <c r="J586" s="79" t="e">
        <f>IF(DI_전체데이터!$B586="Energy &amp; Materials",DI_전체데이터!$Z586,NA())</f>
        <v>#N/A</v>
      </c>
      <c r="K586" s="79" t="e">
        <f>IF(DI_전체데이터!$B586="Healthcare &amp; Bio",DI_전체데이터!$AN586,NA())</f>
        <v>#N/A</v>
      </c>
      <c r="L586" s="79" t="e">
        <f>IF(DI_전체데이터!$B586="Healthcare &amp; Bio",DI_전체데이터!$Z586,NA())</f>
        <v>#N/A</v>
      </c>
    </row>
    <row r="587" spans="1:12" x14ac:dyDescent="0.3">
      <c r="A587" s="79" t="e">
        <f>IF(DI_전체데이터!$B587="Technology",DI_전체데이터!$AN587,NA())</f>
        <v>#N/A</v>
      </c>
      <c r="B587" s="79" t="e">
        <f>IF(DI_전체데이터!$B587="Technology",DI_전체데이터!$Z587,NA())</f>
        <v>#N/A</v>
      </c>
      <c r="C587" s="79" t="e">
        <f>IF(DI_전체데이터!$B587="Consumer &amp; Retail",DI_전체데이터!$AN587,NA())</f>
        <v>#N/A</v>
      </c>
      <c r="D587" s="79" t="e">
        <f>IF(DI_전체데이터!$B587="Consumer &amp; Retail",DI_전체데이터!$Z587,NA())</f>
        <v>#N/A</v>
      </c>
      <c r="E587" s="79" t="e">
        <f>IF(DI_전체데이터!$B587="Finance",DI_전체데이터!$AN587,NA())</f>
        <v>#N/A</v>
      </c>
      <c r="F587" s="79" t="e">
        <f>IF(DI_전체데이터!$B587="Finance",DI_전체데이터!$Z587,NA())</f>
        <v>#N/A</v>
      </c>
      <c r="G587" s="79">
        <f>IF(DI_전체데이터!$B587="Industrials",DI_전체데이터!$AN587,NA())</f>
        <v>-0.89227591290483754</v>
      </c>
      <c r="H587" s="79">
        <f>IF(DI_전체데이터!$B587="Industrials",DI_전체데이터!$Z587,NA())</f>
        <v>2.5</v>
      </c>
      <c r="I587" s="79" t="e">
        <f>IF(DI_전체데이터!$B587="Energy &amp; Materials",DI_전체데이터!$AN587,NA())</f>
        <v>#N/A</v>
      </c>
      <c r="J587" s="79" t="e">
        <f>IF(DI_전체데이터!$B587="Energy &amp; Materials",DI_전체데이터!$Z587,NA())</f>
        <v>#N/A</v>
      </c>
      <c r="K587" s="79" t="e">
        <f>IF(DI_전체데이터!$B587="Healthcare &amp; Bio",DI_전체데이터!$AN587,NA())</f>
        <v>#N/A</v>
      </c>
      <c r="L587" s="79" t="e">
        <f>IF(DI_전체데이터!$B587="Healthcare &amp; Bio",DI_전체데이터!$Z587,NA())</f>
        <v>#N/A</v>
      </c>
    </row>
    <row r="588" spans="1:12" x14ac:dyDescent="0.3">
      <c r="A588" s="79" t="e">
        <f>IF(DI_전체데이터!$B588="Technology",DI_전체데이터!$AN588,NA())</f>
        <v>#N/A</v>
      </c>
      <c r="B588" s="79" t="e">
        <f>IF(DI_전체데이터!$B588="Technology",DI_전체데이터!$Z588,NA())</f>
        <v>#N/A</v>
      </c>
      <c r="C588" s="79" t="e">
        <f>IF(DI_전체데이터!$B588="Consumer &amp; Retail",DI_전체데이터!$AN588,NA())</f>
        <v>#N/A</v>
      </c>
      <c r="D588" s="79" t="e">
        <f>IF(DI_전체데이터!$B588="Consumer &amp; Retail",DI_전체데이터!$Z588,NA())</f>
        <v>#N/A</v>
      </c>
      <c r="E588" s="79" t="e">
        <f>IF(DI_전체데이터!$B588="Finance",DI_전체데이터!$AN588,NA())</f>
        <v>#N/A</v>
      </c>
      <c r="F588" s="79" t="e">
        <f>IF(DI_전체데이터!$B588="Finance",DI_전체데이터!$Z588,NA())</f>
        <v>#N/A</v>
      </c>
      <c r="G588" s="79">
        <f>IF(DI_전체데이터!$B588="Industrials",DI_전체데이터!$AN588,NA())</f>
        <v>0.69298904605899969</v>
      </c>
      <c r="H588" s="79">
        <f>IF(DI_전체데이터!$B588="Industrials",DI_전체데이터!$Z588,NA())</f>
        <v>3.4</v>
      </c>
      <c r="I588" s="79" t="e">
        <f>IF(DI_전체데이터!$B588="Energy &amp; Materials",DI_전체데이터!$AN588,NA())</f>
        <v>#N/A</v>
      </c>
      <c r="J588" s="79" t="e">
        <f>IF(DI_전체데이터!$B588="Energy &amp; Materials",DI_전체데이터!$Z588,NA())</f>
        <v>#N/A</v>
      </c>
      <c r="K588" s="79" t="e">
        <f>IF(DI_전체데이터!$B588="Healthcare &amp; Bio",DI_전체데이터!$AN588,NA())</f>
        <v>#N/A</v>
      </c>
      <c r="L588" s="79" t="e">
        <f>IF(DI_전체데이터!$B588="Healthcare &amp; Bio",DI_전체데이터!$Z588,NA())</f>
        <v>#N/A</v>
      </c>
    </row>
    <row r="589" spans="1:12" x14ac:dyDescent="0.3">
      <c r="A589" s="79" t="e">
        <f>IF(DI_전체데이터!$B589="Technology",DI_전체데이터!$AN589,NA())</f>
        <v>#N/A</v>
      </c>
      <c r="B589" s="79" t="e">
        <f>IF(DI_전체데이터!$B589="Technology",DI_전체데이터!$Z589,NA())</f>
        <v>#N/A</v>
      </c>
      <c r="C589" s="79" t="e">
        <f>IF(DI_전체데이터!$B589="Consumer &amp; Retail",DI_전체데이터!$AN589,NA())</f>
        <v>#N/A</v>
      </c>
      <c r="D589" s="79" t="e">
        <f>IF(DI_전체데이터!$B589="Consumer &amp; Retail",DI_전체데이터!$Z589,NA())</f>
        <v>#N/A</v>
      </c>
      <c r="E589" s="79" t="e">
        <f>IF(DI_전체데이터!$B589="Finance",DI_전체데이터!$AN589,NA())</f>
        <v>#N/A</v>
      </c>
      <c r="F589" s="79" t="e">
        <f>IF(DI_전체데이터!$B589="Finance",DI_전체데이터!$Z589,NA())</f>
        <v>#N/A</v>
      </c>
      <c r="G589" s="79">
        <f>IF(DI_전체데이터!$B589="Industrials",DI_전체데이터!$AN589,NA())</f>
        <v>1.1626971820482854</v>
      </c>
      <c r="H589" s="79">
        <f>IF(DI_전체데이터!$B589="Industrials",DI_전체데이터!$Z589,NA())</f>
        <v>3.666666666666667</v>
      </c>
      <c r="I589" s="79" t="e">
        <f>IF(DI_전체데이터!$B589="Energy &amp; Materials",DI_전체데이터!$AN589,NA())</f>
        <v>#N/A</v>
      </c>
      <c r="J589" s="79" t="e">
        <f>IF(DI_전체데이터!$B589="Energy &amp; Materials",DI_전체데이터!$Z589,NA())</f>
        <v>#N/A</v>
      </c>
      <c r="K589" s="79" t="e">
        <f>IF(DI_전체데이터!$B589="Healthcare &amp; Bio",DI_전체데이터!$AN589,NA())</f>
        <v>#N/A</v>
      </c>
      <c r="L589" s="79" t="e">
        <f>IF(DI_전체데이터!$B589="Healthcare &amp; Bio",DI_전체데이터!$Z589,NA())</f>
        <v>#N/A</v>
      </c>
    </row>
    <row r="590" spans="1:12" x14ac:dyDescent="0.3">
      <c r="A590" s="79" t="e">
        <f>IF(DI_전체데이터!$B590="Technology",DI_전체데이터!$AN590,NA())</f>
        <v>#N/A</v>
      </c>
      <c r="B590" s="79" t="e">
        <f>IF(DI_전체데이터!$B590="Technology",DI_전체데이터!$Z590,NA())</f>
        <v>#N/A</v>
      </c>
      <c r="C590" s="79" t="e">
        <f>IF(DI_전체데이터!$B590="Consumer &amp; Retail",DI_전체데이터!$AN590,NA())</f>
        <v>#N/A</v>
      </c>
      <c r="D590" s="79" t="e">
        <f>IF(DI_전체데이터!$B590="Consumer &amp; Retail",DI_전체데이터!$Z590,NA())</f>
        <v>#N/A</v>
      </c>
      <c r="E590" s="79" t="e">
        <f>IF(DI_전체데이터!$B590="Finance",DI_전체데이터!$AN590,NA())</f>
        <v>#N/A</v>
      </c>
      <c r="F590" s="79" t="e">
        <f>IF(DI_전체데이터!$B590="Finance",DI_전체데이터!$Z590,NA())</f>
        <v>#N/A</v>
      </c>
      <c r="G590" s="79">
        <f>IF(DI_전체데이터!$B590="Industrials",DI_전체데이터!$AN590,NA())</f>
        <v>-0.89227591290483754</v>
      </c>
      <c r="H590" s="79">
        <f>IF(DI_전체데이터!$B590="Industrials",DI_전체데이터!$Z590,NA())</f>
        <v>2.5</v>
      </c>
      <c r="I590" s="79" t="e">
        <f>IF(DI_전체데이터!$B590="Energy &amp; Materials",DI_전체데이터!$AN590,NA())</f>
        <v>#N/A</v>
      </c>
      <c r="J590" s="79" t="e">
        <f>IF(DI_전체데이터!$B590="Energy &amp; Materials",DI_전체데이터!$Z590,NA())</f>
        <v>#N/A</v>
      </c>
      <c r="K590" s="79" t="e">
        <f>IF(DI_전체데이터!$B590="Healthcare &amp; Bio",DI_전체데이터!$AN590,NA())</f>
        <v>#N/A</v>
      </c>
      <c r="L590" s="79" t="e">
        <f>IF(DI_전체데이터!$B590="Healthcare &amp; Bio",DI_전체데이터!$Z590,NA())</f>
        <v>#N/A</v>
      </c>
    </row>
    <row r="591" spans="1:12" x14ac:dyDescent="0.3">
      <c r="A591" s="79" t="e">
        <f>IF(DI_전체데이터!$B591="Technology",DI_전체데이터!$AN591,NA())</f>
        <v>#N/A</v>
      </c>
      <c r="B591" s="79" t="e">
        <f>IF(DI_전체데이터!$B591="Technology",DI_전체데이터!$Z591,NA())</f>
        <v>#N/A</v>
      </c>
      <c r="C591" s="79" t="e">
        <f>IF(DI_전체데이터!$B591="Consumer &amp; Retail",DI_전체데이터!$AN591,NA())</f>
        <v>#N/A</v>
      </c>
      <c r="D591" s="79" t="e">
        <f>IF(DI_전체데이터!$B591="Consumer &amp; Retail",DI_전체데이터!$Z591,NA())</f>
        <v>#N/A</v>
      </c>
      <c r="E591" s="79" t="e">
        <f>IF(DI_전체데이터!$B591="Finance",DI_전체데이터!$AN591,NA())</f>
        <v>#N/A</v>
      </c>
      <c r="F591" s="79" t="e">
        <f>IF(DI_전체데이터!$B591="Finance",DI_전체데이터!$Z591,NA())</f>
        <v>#N/A</v>
      </c>
      <c r="G591" s="79">
        <f>IF(DI_전체데이터!$B591="Industrials",DI_전체데이터!$AN591,NA())</f>
        <v>-1.6098373550794021</v>
      </c>
      <c r="H591" s="79">
        <f>IF(DI_전체데이터!$B591="Industrials",DI_전체데이터!$Z591,NA())</f>
        <v>3.129032258064516</v>
      </c>
      <c r="I591" s="79" t="e">
        <f>IF(DI_전체데이터!$B591="Energy &amp; Materials",DI_전체데이터!$AN591,NA())</f>
        <v>#N/A</v>
      </c>
      <c r="J591" s="79" t="e">
        <f>IF(DI_전체데이터!$B591="Energy &amp; Materials",DI_전체데이터!$Z591,NA())</f>
        <v>#N/A</v>
      </c>
      <c r="K591" s="79" t="e">
        <f>IF(DI_전체데이터!$B591="Healthcare &amp; Bio",DI_전체데이터!$AN591,NA())</f>
        <v>#N/A</v>
      </c>
      <c r="L591" s="79" t="e">
        <f>IF(DI_전체데이터!$B591="Healthcare &amp; Bio",DI_전체데이터!$Z591,NA())</f>
        <v>#N/A</v>
      </c>
    </row>
    <row r="592" spans="1:12" x14ac:dyDescent="0.3">
      <c r="A592" s="79" t="e">
        <f>IF(DI_전체데이터!$B592="Technology",DI_전체데이터!$AN592,NA())</f>
        <v>#N/A</v>
      </c>
      <c r="B592" s="79" t="e">
        <f>IF(DI_전체데이터!$B592="Technology",DI_전체데이터!$Z592,NA())</f>
        <v>#N/A</v>
      </c>
      <c r="C592" s="79" t="e">
        <f>IF(DI_전체데이터!$B592="Consumer &amp; Retail",DI_전체데이터!$AN592,NA())</f>
        <v>#N/A</v>
      </c>
      <c r="D592" s="79" t="e">
        <f>IF(DI_전체데이터!$B592="Consumer &amp; Retail",DI_전체데이터!$Z592,NA())</f>
        <v>#N/A</v>
      </c>
      <c r="E592" s="79" t="e">
        <f>IF(DI_전체데이터!$B592="Finance",DI_전체데이터!$AN592,NA())</f>
        <v>#N/A</v>
      </c>
      <c r="F592" s="79" t="e">
        <f>IF(DI_전체데이터!$B592="Finance",DI_전체데이터!$Z592,NA())</f>
        <v>#N/A</v>
      </c>
      <c r="G592" s="79">
        <f>IF(DI_전체데이터!$B592="Industrials",DI_전체데이터!$AN592,NA())</f>
        <v>-0.42512323835167476</v>
      </c>
      <c r="H592" s="79">
        <f>IF(DI_전체데이터!$B592="Industrials",DI_전체데이터!$Z592,NA())</f>
        <v>3.3611111111111112</v>
      </c>
      <c r="I592" s="79" t="e">
        <f>IF(DI_전체데이터!$B592="Energy &amp; Materials",DI_전체데이터!$AN592,NA())</f>
        <v>#N/A</v>
      </c>
      <c r="J592" s="79" t="e">
        <f>IF(DI_전체데이터!$B592="Energy &amp; Materials",DI_전체데이터!$Z592,NA())</f>
        <v>#N/A</v>
      </c>
      <c r="K592" s="79" t="e">
        <f>IF(DI_전체데이터!$B592="Healthcare &amp; Bio",DI_전체데이터!$AN592,NA())</f>
        <v>#N/A</v>
      </c>
      <c r="L592" s="79" t="e">
        <f>IF(DI_전체데이터!$B592="Healthcare &amp; Bio",DI_전체데이터!$Z592,NA())</f>
        <v>#N/A</v>
      </c>
    </row>
    <row r="593" spans="1:12" x14ac:dyDescent="0.3">
      <c r="A593" s="79" t="e">
        <f>IF(DI_전체데이터!$B593="Technology",DI_전체데이터!$AN593,NA())</f>
        <v>#N/A</v>
      </c>
      <c r="B593" s="79" t="e">
        <f>IF(DI_전체데이터!$B593="Technology",DI_전체데이터!$Z593,NA())</f>
        <v>#N/A</v>
      </c>
      <c r="C593" s="79" t="e">
        <f>IF(DI_전체데이터!$B593="Consumer &amp; Retail",DI_전체데이터!$AN593,NA())</f>
        <v>#N/A</v>
      </c>
      <c r="D593" s="79" t="e">
        <f>IF(DI_전체데이터!$B593="Consumer &amp; Retail",DI_전체데이터!$Z593,NA())</f>
        <v>#N/A</v>
      </c>
      <c r="E593" s="79" t="e">
        <f>IF(DI_전체데이터!$B593="Finance",DI_전체데이터!$AN593,NA())</f>
        <v>#N/A</v>
      </c>
      <c r="F593" s="79" t="e">
        <f>IF(DI_전체데이터!$B593="Finance",DI_전체데이터!$Z593,NA())</f>
        <v>#N/A</v>
      </c>
      <c r="G593" s="79">
        <f>IF(DI_전체데이터!$B593="Industrials",DI_전체데이터!$AN593,NA())</f>
        <v>0.10156158132981685</v>
      </c>
      <c r="H593" s="79">
        <f>IF(DI_전체데이터!$B593="Industrials",DI_전체데이터!$Z593,NA())</f>
        <v>3.464285714285714</v>
      </c>
      <c r="I593" s="79" t="e">
        <f>IF(DI_전체데이터!$B593="Energy &amp; Materials",DI_전체데이터!$AN593,NA())</f>
        <v>#N/A</v>
      </c>
      <c r="J593" s="79" t="e">
        <f>IF(DI_전체데이터!$B593="Energy &amp; Materials",DI_전체데이터!$Z593,NA())</f>
        <v>#N/A</v>
      </c>
      <c r="K593" s="79" t="e">
        <f>IF(DI_전체데이터!$B593="Healthcare &amp; Bio",DI_전체데이터!$AN593,NA())</f>
        <v>#N/A</v>
      </c>
      <c r="L593" s="79" t="e">
        <f>IF(DI_전체데이터!$B593="Healthcare &amp; Bio",DI_전체데이터!$Z593,NA())</f>
        <v>#N/A</v>
      </c>
    </row>
    <row r="594" spans="1:12" x14ac:dyDescent="0.3">
      <c r="A594" s="79" t="e">
        <f>IF(DI_전체데이터!$B594="Technology",DI_전체데이터!$AN594,NA())</f>
        <v>#N/A</v>
      </c>
      <c r="B594" s="79" t="e">
        <f>IF(DI_전체데이터!$B594="Technology",DI_전체데이터!$Z594,NA())</f>
        <v>#N/A</v>
      </c>
      <c r="C594" s="79" t="e">
        <f>IF(DI_전체데이터!$B594="Consumer &amp; Retail",DI_전체데이터!$AN594,NA())</f>
        <v>#N/A</v>
      </c>
      <c r="D594" s="79" t="e">
        <f>IF(DI_전체데이터!$B594="Consumer &amp; Retail",DI_전체데이터!$Z594,NA())</f>
        <v>#N/A</v>
      </c>
      <c r="E594" s="79" t="e">
        <f>IF(DI_전체데이터!$B594="Finance",DI_전체데이터!$AN594,NA())</f>
        <v>#N/A</v>
      </c>
      <c r="F594" s="79" t="e">
        <f>IF(DI_전체데이터!$B594="Finance",DI_전체데이터!$Z594,NA())</f>
        <v>#N/A</v>
      </c>
      <c r="G594" s="79">
        <f>IF(DI_전체데이터!$B594="Industrials",DI_전체데이터!$AN594,NA())</f>
        <v>-8.0752394713778652E-2</v>
      </c>
      <c r="H594" s="79">
        <f>IF(DI_전체데이터!$B594="Industrials",DI_전체데이터!$Z594,NA())</f>
        <v>3.4285714285714279</v>
      </c>
      <c r="I594" s="79" t="e">
        <f>IF(DI_전체데이터!$B594="Energy &amp; Materials",DI_전체데이터!$AN594,NA())</f>
        <v>#N/A</v>
      </c>
      <c r="J594" s="79" t="e">
        <f>IF(DI_전체데이터!$B594="Energy &amp; Materials",DI_전체데이터!$Z594,NA())</f>
        <v>#N/A</v>
      </c>
      <c r="K594" s="79" t="e">
        <f>IF(DI_전체데이터!$B594="Healthcare &amp; Bio",DI_전체데이터!$AN594,NA())</f>
        <v>#N/A</v>
      </c>
      <c r="L594" s="79" t="e">
        <f>IF(DI_전체데이터!$B594="Healthcare &amp; Bio",DI_전체데이터!$Z594,NA())</f>
        <v>#N/A</v>
      </c>
    </row>
    <row r="595" spans="1:12" x14ac:dyDescent="0.3">
      <c r="A595" s="79" t="e">
        <f>IF(DI_전체데이터!$B595="Technology",DI_전체데이터!$AN595,NA())</f>
        <v>#N/A</v>
      </c>
      <c r="B595" s="79" t="e">
        <f>IF(DI_전체데이터!$B595="Technology",DI_전체데이터!$Z595,NA())</f>
        <v>#N/A</v>
      </c>
      <c r="C595" s="79" t="e">
        <f>IF(DI_전체데이터!$B595="Consumer &amp; Retail",DI_전체데이터!$AN595,NA())</f>
        <v>#N/A</v>
      </c>
      <c r="D595" s="79" t="e">
        <f>IF(DI_전체데이터!$B595="Consumer &amp; Retail",DI_전체데이터!$Z595,NA())</f>
        <v>#N/A</v>
      </c>
      <c r="E595" s="79" t="e">
        <f>IF(DI_전체데이터!$B595="Finance",DI_전체데이터!$AN595,NA())</f>
        <v>#N/A</v>
      </c>
      <c r="F595" s="79" t="e">
        <f>IF(DI_전체데이터!$B595="Finance",DI_전체데이터!$Z595,NA())</f>
        <v>#N/A</v>
      </c>
      <c r="G595" s="79">
        <f>IF(DI_전체데이터!$B595="Industrials",DI_전체데이터!$AN595,NA())</f>
        <v>7.6855889570705438E-2</v>
      </c>
      <c r="H595" s="79">
        <f>IF(DI_전체데이터!$B595="Industrials",DI_전체데이터!$Z595,NA())</f>
        <v>3.5</v>
      </c>
      <c r="I595" s="79" t="e">
        <f>IF(DI_전체데이터!$B595="Energy &amp; Materials",DI_전체데이터!$AN595,NA())</f>
        <v>#N/A</v>
      </c>
      <c r="J595" s="79" t="e">
        <f>IF(DI_전체데이터!$B595="Energy &amp; Materials",DI_전체데이터!$Z595,NA())</f>
        <v>#N/A</v>
      </c>
      <c r="K595" s="79" t="e">
        <f>IF(DI_전체데이터!$B595="Healthcare &amp; Bio",DI_전체데이터!$AN595,NA())</f>
        <v>#N/A</v>
      </c>
      <c r="L595" s="79" t="e">
        <f>IF(DI_전체데이터!$B595="Healthcare &amp; Bio",DI_전체데이터!$Z595,NA())</f>
        <v>#N/A</v>
      </c>
    </row>
    <row r="596" spans="1:12" x14ac:dyDescent="0.3">
      <c r="A596" s="79" t="e">
        <f>IF(DI_전체데이터!$B596="Technology",DI_전체데이터!$AN596,NA())</f>
        <v>#N/A</v>
      </c>
      <c r="B596" s="79" t="e">
        <f>IF(DI_전체데이터!$B596="Technology",DI_전체데이터!$Z596,NA())</f>
        <v>#N/A</v>
      </c>
      <c r="C596" s="79" t="e">
        <f>IF(DI_전체데이터!$B596="Consumer &amp; Retail",DI_전체데이터!$AN596,NA())</f>
        <v>#N/A</v>
      </c>
      <c r="D596" s="79" t="e">
        <f>IF(DI_전체데이터!$B596="Consumer &amp; Retail",DI_전체데이터!$Z596,NA())</f>
        <v>#N/A</v>
      </c>
      <c r="E596" s="79" t="e">
        <f>IF(DI_전체데이터!$B596="Finance",DI_전체데이터!$AN596,NA())</f>
        <v>#N/A</v>
      </c>
      <c r="F596" s="79" t="e">
        <f>IF(DI_전체데이터!$B596="Finance",DI_전체데이터!$Z596,NA())</f>
        <v>#N/A</v>
      </c>
      <c r="G596" s="79">
        <f>IF(DI_전체데이터!$B596="Industrials",DI_전체데이터!$AN596,NA())</f>
        <v>-2.2932257989960139</v>
      </c>
      <c r="H596" s="79">
        <f>IF(DI_전체데이터!$B596="Industrials",DI_전체데이터!$Z596,NA())</f>
        <v>3.035714285714286</v>
      </c>
      <c r="I596" s="79" t="e">
        <f>IF(DI_전체데이터!$B596="Energy &amp; Materials",DI_전체데이터!$AN596,NA())</f>
        <v>#N/A</v>
      </c>
      <c r="J596" s="79" t="e">
        <f>IF(DI_전체데이터!$B596="Energy &amp; Materials",DI_전체데이터!$Z596,NA())</f>
        <v>#N/A</v>
      </c>
      <c r="K596" s="79" t="e">
        <f>IF(DI_전체데이터!$B596="Healthcare &amp; Bio",DI_전체데이터!$AN596,NA())</f>
        <v>#N/A</v>
      </c>
      <c r="L596" s="79" t="e">
        <f>IF(DI_전체데이터!$B596="Healthcare &amp; Bio",DI_전체데이터!$Z596,NA())</f>
        <v>#N/A</v>
      </c>
    </row>
    <row r="597" spans="1:12" x14ac:dyDescent="0.3">
      <c r="A597" s="79" t="e">
        <f>IF(DI_전체데이터!$B597="Technology",DI_전체데이터!$AN597,NA())</f>
        <v>#N/A</v>
      </c>
      <c r="B597" s="79" t="e">
        <f>IF(DI_전체데이터!$B597="Technology",DI_전체데이터!$Z597,NA())</f>
        <v>#N/A</v>
      </c>
      <c r="C597" s="79" t="e">
        <f>IF(DI_전체데이터!$B597="Consumer &amp; Retail",DI_전체데이터!$AN597,NA())</f>
        <v>#N/A</v>
      </c>
      <c r="D597" s="79" t="e">
        <f>IF(DI_전체데이터!$B597="Consumer &amp; Retail",DI_전체데이터!$Z597,NA())</f>
        <v>#N/A</v>
      </c>
      <c r="E597" s="79" t="e">
        <f>IF(DI_전체데이터!$B597="Finance",DI_전체데이터!$AN597,NA())</f>
        <v>#N/A</v>
      </c>
      <c r="F597" s="79" t="e">
        <f>IF(DI_전체데이터!$B597="Finance",DI_전체데이터!$Z597,NA())</f>
        <v>#N/A</v>
      </c>
      <c r="G597" s="79">
        <f>IF(DI_전체데이터!$B597="Industrials",DI_전체데이터!$AN597,NA())</f>
        <v>-1.1993419427344518</v>
      </c>
      <c r="H597" s="79">
        <f>IF(DI_전체데이터!$B597="Industrials",DI_전체데이터!$Z597,NA())</f>
        <v>3.25</v>
      </c>
      <c r="I597" s="79" t="e">
        <f>IF(DI_전체데이터!$B597="Energy &amp; Materials",DI_전체데이터!$AN597,NA())</f>
        <v>#N/A</v>
      </c>
      <c r="J597" s="79" t="e">
        <f>IF(DI_전체데이터!$B597="Energy &amp; Materials",DI_전체데이터!$Z597,NA())</f>
        <v>#N/A</v>
      </c>
      <c r="K597" s="79" t="e">
        <f>IF(DI_전체데이터!$B597="Healthcare &amp; Bio",DI_전체데이터!$AN597,NA())</f>
        <v>#N/A</v>
      </c>
      <c r="L597" s="79" t="e">
        <f>IF(DI_전체데이터!$B597="Healthcare &amp; Bio",DI_전체데이터!$Z597,NA())</f>
        <v>#N/A</v>
      </c>
    </row>
    <row r="598" spans="1:12" x14ac:dyDescent="0.3">
      <c r="A598" s="79" t="e">
        <f>IF(DI_전체데이터!$B598="Technology",DI_전체데이터!$AN598,NA())</f>
        <v>#N/A</v>
      </c>
      <c r="B598" s="79" t="e">
        <f>IF(DI_전체데이터!$B598="Technology",DI_전체데이터!$Z598,NA())</f>
        <v>#N/A</v>
      </c>
      <c r="C598" s="79" t="e">
        <f>IF(DI_전체데이터!$B598="Consumer &amp; Retail",DI_전체데이터!$AN598,NA())</f>
        <v>#N/A</v>
      </c>
      <c r="D598" s="79" t="e">
        <f>IF(DI_전체데이터!$B598="Consumer &amp; Retail",DI_전체데이터!$Z598,NA())</f>
        <v>#N/A</v>
      </c>
      <c r="E598" s="79" t="e">
        <f>IF(DI_전체데이터!$B598="Finance",DI_전체데이터!$AN598,NA())</f>
        <v>#N/A</v>
      </c>
      <c r="F598" s="79" t="e">
        <f>IF(DI_전체데이터!$B598="Finance",DI_전체데이터!$Z598,NA())</f>
        <v>#N/A</v>
      </c>
      <c r="G598" s="79">
        <f>IF(DI_전체데이터!$B598="Industrials",DI_전체데이터!$AN598,NA())</f>
        <v>-0.26346353237733761</v>
      </c>
      <c r="H598" s="79">
        <f>IF(DI_전체데이터!$B598="Industrials",DI_전체데이터!$Z598,NA())</f>
        <v>3.4333333333333331</v>
      </c>
      <c r="I598" s="79" t="e">
        <f>IF(DI_전체데이터!$B598="Energy &amp; Materials",DI_전체데이터!$AN598,NA())</f>
        <v>#N/A</v>
      </c>
      <c r="J598" s="79" t="e">
        <f>IF(DI_전체데이터!$B598="Energy &amp; Materials",DI_전체데이터!$Z598,NA())</f>
        <v>#N/A</v>
      </c>
      <c r="K598" s="79" t="e">
        <f>IF(DI_전체데이터!$B598="Healthcare &amp; Bio",DI_전체데이터!$AN598,NA())</f>
        <v>#N/A</v>
      </c>
      <c r="L598" s="79" t="e">
        <f>IF(DI_전체데이터!$B598="Healthcare &amp; Bio",DI_전체데이터!$Z598,NA())</f>
        <v>#N/A</v>
      </c>
    </row>
    <row r="599" spans="1:12" x14ac:dyDescent="0.3">
      <c r="A599" s="79" t="e">
        <f>IF(DI_전체데이터!$B599="Technology",DI_전체데이터!$AN599,NA())</f>
        <v>#N/A</v>
      </c>
      <c r="B599" s="79" t="e">
        <f>IF(DI_전체데이터!$B599="Technology",DI_전체데이터!$Z599,NA())</f>
        <v>#N/A</v>
      </c>
      <c r="C599" s="79" t="e">
        <f>IF(DI_전체데이터!$B599="Consumer &amp; Retail",DI_전체데이터!$AN599,NA())</f>
        <v>#N/A</v>
      </c>
      <c r="D599" s="79" t="e">
        <f>IF(DI_전체데이터!$B599="Consumer &amp; Retail",DI_전체데이터!$Z599,NA())</f>
        <v>#N/A</v>
      </c>
      <c r="E599" s="79" t="e">
        <f>IF(DI_전체데이터!$B599="Finance",DI_전체데이터!$AN599,NA())</f>
        <v>#N/A</v>
      </c>
      <c r="F599" s="79" t="e">
        <f>IF(DI_전체데이터!$B599="Finance",DI_전체데이터!$Z599,NA())</f>
        <v>#N/A</v>
      </c>
      <c r="G599" s="79">
        <f>IF(DI_전체데이터!$B599="Industrials",DI_전체데이터!$AN599,NA())</f>
        <v>0.51257632934485098</v>
      </c>
      <c r="H599" s="79">
        <f>IF(DI_전체데이터!$B599="Industrials",DI_전체데이터!$Z599,NA())</f>
        <v>3.5789473684210531</v>
      </c>
      <c r="I599" s="79" t="e">
        <f>IF(DI_전체데이터!$B599="Energy &amp; Materials",DI_전체데이터!$AN599,NA())</f>
        <v>#N/A</v>
      </c>
      <c r="J599" s="79" t="e">
        <f>IF(DI_전체데이터!$B599="Energy &amp; Materials",DI_전체데이터!$Z599,NA())</f>
        <v>#N/A</v>
      </c>
      <c r="K599" s="79" t="e">
        <f>IF(DI_전체데이터!$B599="Healthcare &amp; Bio",DI_전체데이터!$AN599,NA())</f>
        <v>#N/A</v>
      </c>
      <c r="L599" s="79" t="e">
        <f>IF(DI_전체데이터!$B599="Healthcare &amp; Bio",DI_전체데이터!$Z599,NA())</f>
        <v>#N/A</v>
      </c>
    </row>
    <row r="600" spans="1:12" x14ac:dyDescent="0.3">
      <c r="A600" s="79" t="e">
        <f>IF(DI_전체데이터!$B600="Technology",DI_전체데이터!$AN600,NA())</f>
        <v>#N/A</v>
      </c>
      <c r="B600" s="79" t="e">
        <f>IF(DI_전체데이터!$B600="Technology",DI_전체데이터!$Z600,NA())</f>
        <v>#N/A</v>
      </c>
      <c r="C600" s="79" t="e">
        <f>IF(DI_전체데이터!$B600="Consumer &amp; Retail",DI_전체데이터!$AN600,NA())</f>
        <v>#N/A</v>
      </c>
      <c r="D600" s="79" t="e">
        <f>IF(DI_전체데이터!$B600="Consumer &amp; Retail",DI_전체데이터!$Z600,NA())</f>
        <v>#N/A</v>
      </c>
      <c r="E600" s="79" t="e">
        <f>IF(DI_전체데이터!$B600="Finance",DI_전체데이터!$AN600,NA())</f>
        <v>#N/A</v>
      </c>
      <c r="F600" s="79" t="e">
        <f>IF(DI_전체데이터!$B600="Finance",DI_전체데이터!$Z600,NA())</f>
        <v>#N/A</v>
      </c>
      <c r="G600" s="79">
        <f>IF(DI_전체데이터!$B600="Industrials",DI_전체데이터!$AN600,NA())</f>
        <v>-2.0907746026170346</v>
      </c>
      <c r="H600" s="79">
        <f>IF(DI_전체데이터!$B600="Industrials",DI_전체데이터!$Z600,NA())</f>
        <v>3.068965517241379</v>
      </c>
      <c r="I600" s="79" t="e">
        <f>IF(DI_전체데이터!$B600="Energy &amp; Materials",DI_전체데이터!$AN600,NA())</f>
        <v>#N/A</v>
      </c>
      <c r="J600" s="79" t="e">
        <f>IF(DI_전체데이터!$B600="Energy &amp; Materials",DI_전체데이터!$Z600,NA())</f>
        <v>#N/A</v>
      </c>
      <c r="K600" s="79" t="e">
        <f>IF(DI_전체데이터!$B600="Healthcare &amp; Bio",DI_전체데이터!$AN600,NA())</f>
        <v>#N/A</v>
      </c>
      <c r="L600" s="79" t="e">
        <f>IF(DI_전체데이터!$B600="Healthcare &amp; Bio",DI_전체데이터!$Z600,NA())</f>
        <v>#N/A</v>
      </c>
    </row>
    <row r="601" spans="1:12" x14ac:dyDescent="0.3">
      <c r="A601" s="79" t="e">
        <f>IF(DI_전체데이터!$B601="Technology",DI_전체데이터!$AN601,NA())</f>
        <v>#N/A</v>
      </c>
      <c r="B601" s="79" t="e">
        <f>IF(DI_전체데이터!$B601="Technology",DI_전체데이터!$Z601,NA())</f>
        <v>#N/A</v>
      </c>
      <c r="C601" s="79" t="e">
        <f>IF(DI_전체데이터!$B601="Consumer &amp; Retail",DI_전체데이터!$AN601,NA())</f>
        <v>#N/A</v>
      </c>
      <c r="D601" s="79" t="e">
        <f>IF(DI_전체데이터!$B601="Consumer &amp; Retail",DI_전체데이터!$Z601,NA())</f>
        <v>#N/A</v>
      </c>
      <c r="E601" s="79" t="e">
        <f>IF(DI_전체데이터!$B601="Finance",DI_전체데이터!$AN601,NA())</f>
        <v>#N/A</v>
      </c>
      <c r="F601" s="79" t="e">
        <f>IF(DI_전체데이터!$B601="Finance",DI_전체데이터!$Z601,NA())</f>
        <v>#N/A</v>
      </c>
      <c r="G601" s="79">
        <f>IF(DI_전체데이터!$B601="Industrials",DI_전체데이터!$AN601,NA())</f>
        <v>0.20409966032762017</v>
      </c>
      <c r="H601" s="79">
        <f>IF(DI_전체데이터!$B601="Industrials",DI_전체데이터!$Z601,NA())</f>
        <v>3.518518518518519</v>
      </c>
      <c r="I601" s="79" t="e">
        <f>IF(DI_전체데이터!$B601="Energy &amp; Materials",DI_전체데이터!$AN601,NA())</f>
        <v>#N/A</v>
      </c>
      <c r="J601" s="79" t="e">
        <f>IF(DI_전체데이터!$B601="Energy &amp; Materials",DI_전체데이터!$Z601,NA())</f>
        <v>#N/A</v>
      </c>
      <c r="K601" s="79" t="e">
        <f>IF(DI_전체데이터!$B601="Healthcare &amp; Bio",DI_전체데이터!$AN601,NA())</f>
        <v>#N/A</v>
      </c>
      <c r="L601" s="79" t="e">
        <f>IF(DI_전체데이터!$B601="Healthcare &amp; Bio",DI_전체데이터!$Z601,NA())</f>
        <v>#N/A</v>
      </c>
    </row>
    <row r="602" spans="1:12" x14ac:dyDescent="0.3">
      <c r="A602" s="79" t="e">
        <f>IF(DI_전체데이터!$B602="Technology",DI_전체데이터!$AN602,NA())</f>
        <v>#N/A</v>
      </c>
      <c r="B602" s="79" t="e">
        <f>IF(DI_전체데이터!$B602="Technology",DI_전체데이터!$Z602,NA())</f>
        <v>#N/A</v>
      </c>
      <c r="C602" s="79" t="e">
        <f>IF(DI_전체데이터!$B602="Consumer &amp; Retail",DI_전체데이터!$AN602,NA())</f>
        <v>#N/A</v>
      </c>
      <c r="D602" s="79" t="e">
        <f>IF(DI_전체데이터!$B602="Consumer &amp; Retail",DI_전체데이터!$Z602,NA())</f>
        <v>#N/A</v>
      </c>
      <c r="E602" s="79" t="e">
        <f>IF(DI_전체데이터!$B602="Finance",DI_전체데이터!$AN602,NA())</f>
        <v>#N/A</v>
      </c>
      <c r="F602" s="79" t="e">
        <f>IF(DI_전체데이터!$B602="Finance",DI_전체데이터!$Z602,NA())</f>
        <v>#N/A</v>
      </c>
      <c r="G602" s="79">
        <f>IF(DI_전체데이터!$B602="Industrials",DI_전체데이터!$AN602,NA())</f>
        <v>0.5736384265843294</v>
      </c>
      <c r="H602" s="79">
        <f>IF(DI_전체데이터!$B602="Industrials",DI_전체데이터!$Z602,NA())</f>
        <v>3.5909090909090908</v>
      </c>
      <c r="I602" s="79" t="e">
        <f>IF(DI_전체데이터!$B602="Energy &amp; Materials",DI_전체데이터!$AN602,NA())</f>
        <v>#N/A</v>
      </c>
      <c r="J602" s="79" t="e">
        <f>IF(DI_전체데이터!$B602="Energy &amp; Materials",DI_전체데이터!$Z602,NA())</f>
        <v>#N/A</v>
      </c>
      <c r="K602" s="79" t="e">
        <f>IF(DI_전체데이터!$B602="Healthcare &amp; Bio",DI_전체데이터!$AN602,NA())</f>
        <v>#N/A</v>
      </c>
      <c r="L602" s="79" t="e">
        <f>IF(DI_전체데이터!$B602="Healthcare &amp; Bio",DI_전체데이터!$Z602,NA())</f>
        <v>#N/A</v>
      </c>
    </row>
    <row r="603" spans="1:12" x14ac:dyDescent="0.3">
      <c r="A603" s="79">
        <f>IF(DI_전체데이터!$B603="Technology",DI_전체데이터!$AN603,NA())</f>
        <v>0.94196456665475237</v>
      </c>
      <c r="B603" s="79">
        <f>IF(DI_전체데이터!$B603="Technology",DI_전체데이터!$Z603,NA())</f>
        <v>4.0196850393700787</v>
      </c>
      <c r="C603" s="79" t="e">
        <f>IF(DI_전체데이터!$B603="Consumer &amp; Retail",DI_전체데이터!$AN603,NA())</f>
        <v>#N/A</v>
      </c>
      <c r="D603" s="79" t="e">
        <f>IF(DI_전체데이터!$B603="Consumer &amp; Retail",DI_전체데이터!$Z603,NA())</f>
        <v>#N/A</v>
      </c>
      <c r="E603" s="79" t="e">
        <f>IF(DI_전체데이터!$B603="Finance",DI_전체데이터!$AN603,NA())</f>
        <v>#N/A</v>
      </c>
      <c r="F603" s="79" t="e">
        <f>IF(DI_전체데이터!$B603="Finance",DI_전체데이터!$Z603,NA())</f>
        <v>#N/A</v>
      </c>
      <c r="G603" s="79" t="e">
        <f>IF(DI_전체데이터!$B603="Industrials",DI_전체데이터!$AN603,NA())</f>
        <v>#N/A</v>
      </c>
      <c r="H603" s="79" t="e">
        <f>IF(DI_전체데이터!$B603="Industrials",DI_전체데이터!$Z603,NA())</f>
        <v>#N/A</v>
      </c>
      <c r="I603" s="79" t="e">
        <f>IF(DI_전체데이터!$B603="Energy &amp; Materials",DI_전체데이터!$AN603,NA())</f>
        <v>#N/A</v>
      </c>
      <c r="J603" s="79" t="e">
        <f>IF(DI_전체데이터!$B603="Energy &amp; Materials",DI_전체데이터!$Z603,NA())</f>
        <v>#N/A</v>
      </c>
      <c r="K603" s="79" t="e">
        <f>IF(DI_전체데이터!$B603="Healthcare &amp; Bio",DI_전체데이터!$AN603,NA())</f>
        <v>#N/A</v>
      </c>
      <c r="L603" s="79" t="e">
        <f>IF(DI_전체데이터!$B603="Healthcare &amp; Bio",DI_전체데이터!$Z603,NA())</f>
        <v>#N/A</v>
      </c>
    </row>
    <row r="604" spans="1:12" x14ac:dyDescent="0.3">
      <c r="A604" s="79">
        <f>IF(DI_전체데이터!$B604="Technology",DI_전체데이터!$AN604,NA())</f>
        <v>0.21276846586382009</v>
      </c>
      <c r="B604" s="79">
        <f>IF(DI_전체데이터!$B604="Technology",DI_전체데이터!$Z604,NA())</f>
        <v>3.858490566037736</v>
      </c>
      <c r="C604" s="79" t="e">
        <f>IF(DI_전체데이터!$B604="Consumer &amp; Retail",DI_전체데이터!$AN604,NA())</f>
        <v>#N/A</v>
      </c>
      <c r="D604" s="79" t="e">
        <f>IF(DI_전체데이터!$B604="Consumer &amp; Retail",DI_전체데이터!$Z604,NA())</f>
        <v>#N/A</v>
      </c>
      <c r="E604" s="79" t="e">
        <f>IF(DI_전체데이터!$B604="Finance",DI_전체데이터!$AN604,NA())</f>
        <v>#N/A</v>
      </c>
      <c r="F604" s="79" t="e">
        <f>IF(DI_전체데이터!$B604="Finance",DI_전체데이터!$Z604,NA())</f>
        <v>#N/A</v>
      </c>
      <c r="G604" s="79" t="e">
        <f>IF(DI_전체데이터!$B604="Industrials",DI_전체데이터!$AN604,NA())</f>
        <v>#N/A</v>
      </c>
      <c r="H604" s="79" t="e">
        <f>IF(DI_전체데이터!$B604="Industrials",DI_전체데이터!$Z604,NA())</f>
        <v>#N/A</v>
      </c>
      <c r="I604" s="79" t="e">
        <f>IF(DI_전체데이터!$B604="Energy &amp; Materials",DI_전체데이터!$AN604,NA())</f>
        <v>#N/A</v>
      </c>
      <c r="J604" s="79" t="e">
        <f>IF(DI_전체데이터!$B604="Energy &amp; Materials",DI_전체데이터!$Z604,NA())</f>
        <v>#N/A</v>
      </c>
      <c r="K604" s="79" t="e">
        <f>IF(DI_전체데이터!$B604="Healthcare &amp; Bio",DI_전체데이터!$AN604,NA())</f>
        <v>#N/A</v>
      </c>
      <c r="L604" s="79" t="e">
        <f>IF(DI_전체데이터!$B604="Healthcare &amp; Bio",DI_전체데이터!$Z604,NA())</f>
        <v>#N/A</v>
      </c>
    </row>
    <row r="605" spans="1:12" x14ac:dyDescent="0.3">
      <c r="A605" s="79">
        <f>IF(DI_전체데이터!$B605="Technology",DI_전체데이터!$AN605,NA())</f>
        <v>0.65623248604629292</v>
      </c>
      <c r="B605" s="79">
        <f>IF(DI_전체데이터!$B605="Technology",DI_전체데이터!$Z605,NA())</f>
        <v>3.956521739130435</v>
      </c>
      <c r="C605" s="79" t="e">
        <f>IF(DI_전체데이터!$B605="Consumer &amp; Retail",DI_전체데이터!$AN605,NA())</f>
        <v>#N/A</v>
      </c>
      <c r="D605" s="79" t="e">
        <f>IF(DI_전체데이터!$B605="Consumer &amp; Retail",DI_전체데이터!$Z605,NA())</f>
        <v>#N/A</v>
      </c>
      <c r="E605" s="79" t="e">
        <f>IF(DI_전체데이터!$B605="Finance",DI_전체데이터!$AN605,NA())</f>
        <v>#N/A</v>
      </c>
      <c r="F605" s="79" t="e">
        <f>IF(DI_전체데이터!$B605="Finance",DI_전체데이터!$Z605,NA())</f>
        <v>#N/A</v>
      </c>
      <c r="G605" s="79" t="e">
        <f>IF(DI_전체데이터!$B605="Industrials",DI_전체데이터!$AN605,NA())</f>
        <v>#N/A</v>
      </c>
      <c r="H605" s="79" t="e">
        <f>IF(DI_전체데이터!$B605="Industrials",DI_전체데이터!$Z605,NA())</f>
        <v>#N/A</v>
      </c>
      <c r="I605" s="79" t="e">
        <f>IF(DI_전체데이터!$B605="Energy &amp; Materials",DI_전체데이터!$AN605,NA())</f>
        <v>#N/A</v>
      </c>
      <c r="J605" s="79" t="e">
        <f>IF(DI_전체데이터!$B605="Energy &amp; Materials",DI_전체데이터!$Z605,NA())</f>
        <v>#N/A</v>
      </c>
      <c r="K605" s="79" t="e">
        <f>IF(DI_전체데이터!$B605="Healthcare &amp; Bio",DI_전체데이터!$AN605,NA())</f>
        <v>#N/A</v>
      </c>
      <c r="L605" s="79" t="e">
        <f>IF(DI_전체데이터!$B605="Healthcare &amp; Bio",DI_전체데이터!$Z605,NA())</f>
        <v>#N/A</v>
      </c>
    </row>
    <row r="606" spans="1:12" x14ac:dyDescent="0.3">
      <c r="A606" s="79">
        <f>IF(DI_전체데이터!$B606="Technology",DI_전체데이터!$AN606,NA())</f>
        <v>0.98896652453221356</v>
      </c>
      <c r="B606" s="79">
        <f>IF(DI_전체데이터!$B606="Technology",DI_전체데이터!$Z606,NA())</f>
        <v>4.030075187969925</v>
      </c>
      <c r="C606" s="79" t="e">
        <f>IF(DI_전체데이터!$B606="Consumer &amp; Retail",DI_전체데이터!$AN606,NA())</f>
        <v>#N/A</v>
      </c>
      <c r="D606" s="79" t="e">
        <f>IF(DI_전체데이터!$B606="Consumer &amp; Retail",DI_전체데이터!$Z606,NA())</f>
        <v>#N/A</v>
      </c>
      <c r="E606" s="79" t="e">
        <f>IF(DI_전체데이터!$B606="Finance",DI_전체데이터!$AN606,NA())</f>
        <v>#N/A</v>
      </c>
      <c r="F606" s="79" t="e">
        <f>IF(DI_전체데이터!$B606="Finance",DI_전체데이터!$Z606,NA())</f>
        <v>#N/A</v>
      </c>
      <c r="G606" s="79" t="e">
        <f>IF(DI_전체데이터!$B606="Industrials",DI_전체데이터!$AN606,NA())</f>
        <v>#N/A</v>
      </c>
      <c r="H606" s="79" t="e">
        <f>IF(DI_전체데이터!$B606="Industrials",DI_전체데이터!$Z606,NA())</f>
        <v>#N/A</v>
      </c>
      <c r="I606" s="79" t="e">
        <f>IF(DI_전체데이터!$B606="Energy &amp; Materials",DI_전체데이터!$AN606,NA())</f>
        <v>#N/A</v>
      </c>
      <c r="J606" s="79" t="e">
        <f>IF(DI_전체데이터!$B606="Energy &amp; Materials",DI_전체데이터!$Z606,NA())</f>
        <v>#N/A</v>
      </c>
      <c r="K606" s="79" t="e">
        <f>IF(DI_전체데이터!$B606="Healthcare &amp; Bio",DI_전체데이터!$AN606,NA())</f>
        <v>#N/A</v>
      </c>
      <c r="L606" s="79" t="e">
        <f>IF(DI_전체데이터!$B606="Healthcare &amp; Bio",DI_전체데이터!$Z606,NA())</f>
        <v>#N/A</v>
      </c>
    </row>
    <row r="607" spans="1:12" x14ac:dyDescent="0.3">
      <c r="A607" s="79">
        <f>IF(DI_전체데이터!$B607="Technology",DI_전체데이터!$AN607,NA())</f>
        <v>2.0034383173279968</v>
      </c>
      <c r="B607" s="79">
        <f>IF(DI_전체데이터!$B607="Technology",DI_전체데이터!$Z607,NA())</f>
        <v>3.9038461538461542</v>
      </c>
      <c r="C607" s="79" t="e">
        <f>IF(DI_전체데이터!$B607="Consumer &amp; Retail",DI_전체데이터!$AN607,NA())</f>
        <v>#N/A</v>
      </c>
      <c r="D607" s="79" t="e">
        <f>IF(DI_전체데이터!$B607="Consumer &amp; Retail",DI_전체데이터!$Z607,NA())</f>
        <v>#N/A</v>
      </c>
      <c r="E607" s="79" t="e">
        <f>IF(DI_전체데이터!$B607="Finance",DI_전체데이터!$AN607,NA())</f>
        <v>#N/A</v>
      </c>
      <c r="F607" s="79" t="e">
        <f>IF(DI_전체데이터!$B607="Finance",DI_전체데이터!$Z607,NA())</f>
        <v>#N/A</v>
      </c>
      <c r="G607" s="79" t="e">
        <f>IF(DI_전체데이터!$B607="Industrials",DI_전체데이터!$AN607,NA())</f>
        <v>#N/A</v>
      </c>
      <c r="H607" s="79" t="e">
        <f>IF(DI_전체데이터!$B607="Industrials",DI_전체데이터!$Z607,NA())</f>
        <v>#N/A</v>
      </c>
      <c r="I607" s="79" t="e">
        <f>IF(DI_전체데이터!$B607="Energy &amp; Materials",DI_전체데이터!$AN607,NA())</f>
        <v>#N/A</v>
      </c>
      <c r="J607" s="79" t="e">
        <f>IF(DI_전체데이터!$B607="Energy &amp; Materials",DI_전체데이터!$Z607,NA())</f>
        <v>#N/A</v>
      </c>
      <c r="K607" s="79" t="e">
        <f>IF(DI_전체데이터!$B607="Healthcare &amp; Bio",DI_전체데이터!$AN607,NA())</f>
        <v>#N/A</v>
      </c>
      <c r="L607" s="79" t="e">
        <f>IF(DI_전체데이터!$B607="Healthcare &amp; Bio",DI_전체데이터!$Z607,NA())</f>
        <v>#N/A</v>
      </c>
    </row>
    <row r="608" spans="1:12" x14ac:dyDescent="0.3">
      <c r="A608" s="79">
        <f>IF(DI_전체데이터!$B608="Technology",DI_전체데이터!$AN608,NA())</f>
        <v>2.0904326270483735</v>
      </c>
      <c r="B608" s="79">
        <f>IF(DI_전체데이터!$B608="Technology",DI_전체데이터!$Z608,NA())</f>
        <v>3.9230769230769229</v>
      </c>
      <c r="C608" s="79" t="e">
        <f>IF(DI_전체데이터!$B608="Consumer &amp; Retail",DI_전체데이터!$AN608,NA())</f>
        <v>#N/A</v>
      </c>
      <c r="D608" s="79" t="e">
        <f>IF(DI_전체데이터!$B608="Consumer &amp; Retail",DI_전체데이터!$Z608,NA())</f>
        <v>#N/A</v>
      </c>
      <c r="E608" s="79" t="e">
        <f>IF(DI_전체데이터!$B608="Finance",DI_전체데이터!$AN608,NA())</f>
        <v>#N/A</v>
      </c>
      <c r="F608" s="79" t="e">
        <f>IF(DI_전체데이터!$B608="Finance",DI_전체데이터!$Z608,NA())</f>
        <v>#N/A</v>
      </c>
      <c r="G608" s="79" t="e">
        <f>IF(DI_전체데이터!$B608="Industrials",DI_전체데이터!$AN608,NA())</f>
        <v>#N/A</v>
      </c>
      <c r="H608" s="79" t="e">
        <f>IF(DI_전체데이터!$B608="Industrials",DI_전체데이터!$Z608,NA())</f>
        <v>#N/A</v>
      </c>
      <c r="I608" s="79" t="e">
        <f>IF(DI_전체데이터!$B608="Energy &amp; Materials",DI_전체데이터!$AN608,NA())</f>
        <v>#N/A</v>
      </c>
      <c r="J608" s="79" t="e">
        <f>IF(DI_전체데이터!$B608="Energy &amp; Materials",DI_전체데이터!$Z608,NA())</f>
        <v>#N/A</v>
      </c>
      <c r="K608" s="79" t="e">
        <f>IF(DI_전체데이터!$B608="Healthcare &amp; Bio",DI_전체데이터!$AN608,NA())</f>
        <v>#N/A</v>
      </c>
      <c r="L608" s="79" t="e">
        <f>IF(DI_전체데이터!$B608="Healthcare &amp; Bio",DI_전체데이터!$Z608,NA())</f>
        <v>#N/A</v>
      </c>
    </row>
    <row r="609" spans="1:12" x14ac:dyDescent="0.3">
      <c r="A609" s="79">
        <f>IF(DI_전체데이터!$B609="Technology",DI_전체데이터!$AN609,NA())</f>
        <v>2.0240247570328154</v>
      </c>
      <c r="B609" s="79">
        <f>IF(DI_전체데이터!$B609="Technology",DI_전체데이터!$Z609,NA())</f>
        <v>3.9083969465648849</v>
      </c>
      <c r="C609" s="79" t="e">
        <f>IF(DI_전체데이터!$B609="Consumer &amp; Retail",DI_전체데이터!$AN609,NA())</f>
        <v>#N/A</v>
      </c>
      <c r="D609" s="79" t="e">
        <f>IF(DI_전체데이터!$B609="Consumer &amp; Retail",DI_전체데이터!$Z609,NA())</f>
        <v>#N/A</v>
      </c>
      <c r="E609" s="79" t="e">
        <f>IF(DI_전체데이터!$B609="Finance",DI_전체데이터!$AN609,NA())</f>
        <v>#N/A</v>
      </c>
      <c r="F609" s="79" t="e">
        <f>IF(DI_전체데이터!$B609="Finance",DI_전체데이터!$Z609,NA())</f>
        <v>#N/A</v>
      </c>
      <c r="G609" s="79" t="e">
        <f>IF(DI_전체데이터!$B609="Industrials",DI_전체데이터!$AN609,NA())</f>
        <v>#N/A</v>
      </c>
      <c r="H609" s="79" t="e">
        <f>IF(DI_전체데이터!$B609="Industrials",DI_전체데이터!$Z609,NA())</f>
        <v>#N/A</v>
      </c>
      <c r="I609" s="79" t="e">
        <f>IF(DI_전체데이터!$B609="Energy &amp; Materials",DI_전체데이터!$AN609,NA())</f>
        <v>#N/A</v>
      </c>
      <c r="J609" s="79" t="e">
        <f>IF(DI_전체데이터!$B609="Energy &amp; Materials",DI_전체데이터!$Z609,NA())</f>
        <v>#N/A</v>
      </c>
      <c r="K609" s="79" t="e">
        <f>IF(DI_전체데이터!$B609="Healthcare &amp; Bio",DI_전체데이터!$AN609,NA())</f>
        <v>#N/A</v>
      </c>
      <c r="L609" s="79" t="e">
        <f>IF(DI_전체데이터!$B609="Healthcare &amp; Bio",DI_전체데이터!$Z609,NA())</f>
        <v>#N/A</v>
      </c>
    </row>
    <row r="610" spans="1:12" x14ac:dyDescent="0.3">
      <c r="A610" s="79">
        <f>IF(DI_전체데이터!$B610="Technology",DI_전체데이터!$AN610,NA())</f>
        <v>-0.61814696208342013</v>
      </c>
      <c r="B610" s="79">
        <f>IF(DI_전체데이터!$B610="Technology",DI_전체데이터!$Z610,NA())</f>
        <v>3.3243243243243241</v>
      </c>
      <c r="C610" s="79" t="e">
        <f>IF(DI_전체데이터!$B610="Consumer &amp; Retail",DI_전체데이터!$AN610,NA())</f>
        <v>#N/A</v>
      </c>
      <c r="D610" s="79" t="e">
        <f>IF(DI_전체데이터!$B610="Consumer &amp; Retail",DI_전체데이터!$Z610,NA())</f>
        <v>#N/A</v>
      </c>
      <c r="E610" s="79" t="e">
        <f>IF(DI_전체데이터!$B610="Finance",DI_전체데이터!$AN610,NA())</f>
        <v>#N/A</v>
      </c>
      <c r="F610" s="79" t="e">
        <f>IF(DI_전체데이터!$B610="Finance",DI_전체데이터!$Z610,NA())</f>
        <v>#N/A</v>
      </c>
      <c r="G610" s="79" t="e">
        <f>IF(DI_전체데이터!$B610="Industrials",DI_전체데이터!$AN610,NA())</f>
        <v>#N/A</v>
      </c>
      <c r="H610" s="79" t="e">
        <f>IF(DI_전체데이터!$B610="Industrials",DI_전체데이터!$Z610,NA())</f>
        <v>#N/A</v>
      </c>
      <c r="I610" s="79" t="e">
        <f>IF(DI_전체데이터!$B610="Energy &amp; Materials",DI_전체데이터!$AN610,NA())</f>
        <v>#N/A</v>
      </c>
      <c r="J610" s="79" t="e">
        <f>IF(DI_전체데이터!$B610="Energy &amp; Materials",DI_전체데이터!$Z610,NA())</f>
        <v>#N/A</v>
      </c>
      <c r="K610" s="79" t="e">
        <f>IF(DI_전체데이터!$B610="Healthcare &amp; Bio",DI_전체데이터!$AN610,NA())</f>
        <v>#N/A</v>
      </c>
      <c r="L610" s="79" t="e">
        <f>IF(DI_전체데이터!$B610="Healthcare &amp; Bio",DI_전체데이터!$Z610,NA())</f>
        <v>#N/A</v>
      </c>
    </row>
    <row r="611" spans="1:12" x14ac:dyDescent="0.3">
      <c r="A611" s="79">
        <f>IF(DI_전체데이터!$B611="Technology",DI_전체데이터!$AN611,NA())</f>
        <v>-1.2004162540790033</v>
      </c>
      <c r="B611" s="79">
        <f>IF(DI_전체데이터!$B611="Technology",DI_전체데이터!$Z611,NA())</f>
        <v>3.4761904761904758</v>
      </c>
      <c r="C611" s="79" t="e">
        <f>IF(DI_전체데이터!$B611="Consumer &amp; Retail",DI_전체데이터!$AN611,NA())</f>
        <v>#N/A</v>
      </c>
      <c r="D611" s="79" t="e">
        <f>IF(DI_전체데이터!$B611="Consumer &amp; Retail",DI_전체데이터!$Z611,NA())</f>
        <v>#N/A</v>
      </c>
      <c r="E611" s="79" t="e">
        <f>IF(DI_전체데이터!$B611="Finance",DI_전체데이터!$AN611,NA())</f>
        <v>#N/A</v>
      </c>
      <c r="F611" s="79" t="e">
        <f>IF(DI_전체데이터!$B611="Finance",DI_전체데이터!$Z611,NA())</f>
        <v>#N/A</v>
      </c>
      <c r="G611" s="79" t="e">
        <f>IF(DI_전체데이터!$B611="Industrials",DI_전체데이터!$AN611,NA())</f>
        <v>#N/A</v>
      </c>
      <c r="H611" s="79" t="e">
        <f>IF(DI_전체데이터!$B611="Industrials",DI_전체데이터!$Z611,NA())</f>
        <v>#N/A</v>
      </c>
      <c r="I611" s="79" t="e">
        <f>IF(DI_전체데이터!$B611="Energy &amp; Materials",DI_전체데이터!$AN611,NA())</f>
        <v>#N/A</v>
      </c>
      <c r="J611" s="79" t="e">
        <f>IF(DI_전체데이터!$B611="Energy &amp; Materials",DI_전체데이터!$Z611,NA())</f>
        <v>#N/A</v>
      </c>
      <c r="K611" s="79" t="e">
        <f>IF(DI_전체데이터!$B611="Healthcare &amp; Bio",DI_전체데이터!$AN611,NA())</f>
        <v>#N/A</v>
      </c>
      <c r="L611" s="79" t="e">
        <f>IF(DI_전체데이터!$B611="Healthcare &amp; Bio",DI_전체데이터!$Z611,NA())</f>
        <v>#N/A</v>
      </c>
    </row>
    <row r="612" spans="1:12" x14ac:dyDescent="0.3">
      <c r="A612" s="79">
        <f>IF(DI_전체데이터!$B612="Technology",DI_전체데이터!$AN612,NA())</f>
        <v>0.25948514848524451</v>
      </c>
      <c r="B612" s="79">
        <f>IF(DI_전체데이터!$B612="Technology",DI_전체데이터!$Z612,NA())</f>
        <v>3.7989130434782612</v>
      </c>
      <c r="C612" s="79" t="e">
        <f>IF(DI_전체데이터!$B612="Consumer &amp; Retail",DI_전체데이터!$AN612,NA())</f>
        <v>#N/A</v>
      </c>
      <c r="D612" s="79" t="e">
        <f>IF(DI_전체데이터!$B612="Consumer &amp; Retail",DI_전체데이터!$Z612,NA())</f>
        <v>#N/A</v>
      </c>
      <c r="E612" s="79" t="e">
        <f>IF(DI_전체데이터!$B612="Finance",DI_전체데이터!$AN612,NA())</f>
        <v>#N/A</v>
      </c>
      <c r="F612" s="79" t="e">
        <f>IF(DI_전체데이터!$B612="Finance",DI_전체데이터!$Z612,NA())</f>
        <v>#N/A</v>
      </c>
      <c r="G612" s="79" t="e">
        <f>IF(DI_전체데이터!$B612="Industrials",DI_전체데이터!$AN612,NA())</f>
        <v>#N/A</v>
      </c>
      <c r="H612" s="79" t="e">
        <f>IF(DI_전체데이터!$B612="Industrials",DI_전체데이터!$Z612,NA())</f>
        <v>#N/A</v>
      </c>
      <c r="I612" s="79" t="e">
        <f>IF(DI_전체데이터!$B612="Energy &amp; Materials",DI_전체데이터!$AN612,NA())</f>
        <v>#N/A</v>
      </c>
      <c r="J612" s="79" t="e">
        <f>IF(DI_전체데이터!$B612="Energy &amp; Materials",DI_전체데이터!$Z612,NA())</f>
        <v>#N/A</v>
      </c>
      <c r="K612" s="79" t="e">
        <f>IF(DI_전체데이터!$B612="Healthcare &amp; Bio",DI_전체데이터!$AN612,NA())</f>
        <v>#N/A</v>
      </c>
      <c r="L612" s="79" t="e">
        <f>IF(DI_전체데이터!$B612="Healthcare &amp; Bio",DI_전체데이터!$Z612,NA())</f>
        <v>#N/A</v>
      </c>
    </row>
    <row r="613" spans="1:12" x14ac:dyDescent="0.3">
      <c r="A613" s="79">
        <f>IF(DI_전체데이터!$B613="Technology",DI_전체데이터!$AN613,NA())</f>
        <v>-0.50975745349090085</v>
      </c>
      <c r="B613" s="79">
        <f>IF(DI_전체데이터!$B613="Technology",DI_전체데이터!$Z613,NA())</f>
        <v>3.6288659793814428</v>
      </c>
      <c r="C613" s="79" t="e">
        <f>IF(DI_전체데이터!$B613="Consumer &amp; Retail",DI_전체데이터!$AN613,NA())</f>
        <v>#N/A</v>
      </c>
      <c r="D613" s="79" t="e">
        <f>IF(DI_전체데이터!$B613="Consumer &amp; Retail",DI_전체데이터!$Z613,NA())</f>
        <v>#N/A</v>
      </c>
      <c r="E613" s="79" t="e">
        <f>IF(DI_전체데이터!$B613="Finance",DI_전체데이터!$AN613,NA())</f>
        <v>#N/A</v>
      </c>
      <c r="F613" s="79" t="e">
        <f>IF(DI_전체데이터!$B613="Finance",DI_전체데이터!$Z613,NA())</f>
        <v>#N/A</v>
      </c>
      <c r="G613" s="79" t="e">
        <f>IF(DI_전체데이터!$B613="Industrials",DI_전체데이터!$AN613,NA())</f>
        <v>#N/A</v>
      </c>
      <c r="H613" s="79" t="e">
        <f>IF(DI_전체데이터!$B613="Industrials",DI_전체데이터!$Z613,NA())</f>
        <v>#N/A</v>
      </c>
      <c r="I613" s="79" t="e">
        <f>IF(DI_전체데이터!$B613="Energy &amp; Materials",DI_전체데이터!$AN613,NA())</f>
        <v>#N/A</v>
      </c>
      <c r="J613" s="79" t="e">
        <f>IF(DI_전체데이터!$B613="Energy &amp; Materials",DI_전체데이터!$Z613,NA())</f>
        <v>#N/A</v>
      </c>
      <c r="K613" s="79" t="e">
        <f>IF(DI_전체데이터!$B613="Healthcare &amp; Bio",DI_전체데이터!$AN613,NA())</f>
        <v>#N/A</v>
      </c>
      <c r="L613" s="79" t="e">
        <f>IF(DI_전체데이터!$B613="Healthcare &amp; Bio",DI_전체데이터!$Z613,NA())</f>
        <v>#N/A</v>
      </c>
    </row>
    <row r="614" spans="1:12" x14ac:dyDescent="0.3">
      <c r="A614" s="79">
        <f>IF(DI_전체데이터!$B614="Technology",DI_전체데이터!$AN614,NA())</f>
        <v>0.75789721148796685</v>
      </c>
      <c r="B614" s="79">
        <f>IF(DI_전체데이터!$B614="Technology",DI_전체데이터!$Z614,NA())</f>
        <v>3.9090909090909092</v>
      </c>
      <c r="C614" s="79" t="e">
        <f>IF(DI_전체데이터!$B614="Consumer &amp; Retail",DI_전체데이터!$AN614,NA())</f>
        <v>#N/A</v>
      </c>
      <c r="D614" s="79" t="e">
        <f>IF(DI_전체데이터!$B614="Consumer &amp; Retail",DI_전체데이터!$Z614,NA())</f>
        <v>#N/A</v>
      </c>
      <c r="E614" s="79" t="e">
        <f>IF(DI_전체데이터!$B614="Finance",DI_전체데이터!$AN614,NA())</f>
        <v>#N/A</v>
      </c>
      <c r="F614" s="79" t="e">
        <f>IF(DI_전체데이터!$B614="Finance",DI_전체데이터!$Z614,NA())</f>
        <v>#N/A</v>
      </c>
      <c r="G614" s="79" t="e">
        <f>IF(DI_전체데이터!$B614="Industrials",DI_전체데이터!$AN614,NA())</f>
        <v>#N/A</v>
      </c>
      <c r="H614" s="79" t="e">
        <f>IF(DI_전체데이터!$B614="Industrials",DI_전체데이터!$Z614,NA())</f>
        <v>#N/A</v>
      </c>
      <c r="I614" s="79" t="e">
        <f>IF(DI_전체데이터!$B614="Energy &amp; Materials",DI_전체데이터!$AN614,NA())</f>
        <v>#N/A</v>
      </c>
      <c r="J614" s="79" t="e">
        <f>IF(DI_전체데이터!$B614="Energy &amp; Materials",DI_전체데이터!$Z614,NA())</f>
        <v>#N/A</v>
      </c>
      <c r="K614" s="79" t="e">
        <f>IF(DI_전체데이터!$B614="Healthcare &amp; Bio",DI_전체데이터!$AN614,NA())</f>
        <v>#N/A</v>
      </c>
      <c r="L614" s="79" t="e">
        <f>IF(DI_전체데이터!$B614="Healthcare &amp; Bio",DI_전체데이터!$Z614,NA())</f>
        <v>#N/A</v>
      </c>
    </row>
    <row r="615" spans="1:12" x14ac:dyDescent="0.3">
      <c r="A615" s="79">
        <f>IF(DI_전체데이터!$B615="Technology",DI_전체데이터!$AN615,NA())</f>
        <v>-1.0025382024914604</v>
      </c>
      <c r="B615" s="79">
        <f>IF(DI_전체데이터!$B615="Technology",DI_전체데이터!$Z615,NA())</f>
        <v>3.915492957746479</v>
      </c>
      <c r="C615" s="79" t="e">
        <f>IF(DI_전체데이터!$B615="Consumer &amp; Retail",DI_전체데이터!$AN615,NA())</f>
        <v>#N/A</v>
      </c>
      <c r="D615" s="79" t="e">
        <f>IF(DI_전체데이터!$B615="Consumer &amp; Retail",DI_전체데이터!$Z615,NA())</f>
        <v>#N/A</v>
      </c>
      <c r="E615" s="79" t="e">
        <f>IF(DI_전체데이터!$B615="Finance",DI_전체데이터!$AN615,NA())</f>
        <v>#N/A</v>
      </c>
      <c r="F615" s="79" t="e">
        <f>IF(DI_전체데이터!$B615="Finance",DI_전체데이터!$Z615,NA())</f>
        <v>#N/A</v>
      </c>
      <c r="G615" s="79" t="e">
        <f>IF(DI_전체데이터!$B615="Industrials",DI_전체데이터!$AN615,NA())</f>
        <v>#N/A</v>
      </c>
      <c r="H615" s="79" t="e">
        <f>IF(DI_전체데이터!$B615="Industrials",DI_전체데이터!$Z615,NA())</f>
        <v>#N/A</v>
      </c>
      <c r="I615" s="79" t="e">
        <f>IF(DI_전체데이터!$B615="Energy &amp; Materials",DI_전체데이터!$AN615,NA())</f>
        <v>#N/A</v>
      </c>
      <c r="J615" s="79" t="e">
        <f>IF(DI_전체데이터!$B615="Energy &amp; Materials",DI_전체데이터!$Z615,NA())</f>
        <v>#N/A</v>
      </c>
      <c r="K615" s="79" t="e">
        <f>IF(DI_전체데이터!$B615="Healthcare &amp; Bio",DI_전체데이터!$AN615,NA())</f>
        <v>#N/A</v>
      </c>
      <c r="L615" s="79" t="e">
        <f>IF(DI_전체데이터!$B615="Healthcare &amp; Bio",DI_전체데이터!$Z615,NA())</f>
        <v>#N/A</v>
      </c>
    </row>
    <row r="616" spans="1:12" x14ac:dyDescent="0.3">
      <c r="A616" s="79">
        <f>IF(DI_전체데이터!$B616="Technology",DI_전체데이터!$AN616,NA())</f>
        <v>-0.48432867597392937</v>
      </c>
      <c r="B616" s="79">
        <f>IF(DI_전체데이터!$B616="Technology",DI_전체데이터!$Z616,NA())</f>
        <v>4.0454545454545459</v>
      </c>
      <c r="C616" s="79" t="e">
        <f>IF(DI_전체데이터!$B616="Consumer &amp; Retail",DI_전체데이터!$AN616,NA())</f>
        <v>#N/A</v>
      </c>
      <c r="D616" s="79" t="e">
        <f>IF(DI_전체데이터!$B616="Consumer &amp; Retail",DI_전체데이터!$Z616,NA())</f>
        <v>#N/A</v>
      </c>
      <c r="E616" s="79" t="e">
        <f>IF(DI_전체데이터!$B616="Finance",DI_전체데이터!$AN616,NA())</f>
        <v>#N/A</v>
      </c>
      <c r="F616" s="79" t="e">
        <f>IF(DI_전체데이터!$B616="Finance",DI_전체데이터!$Z616,NA())</f>
        <v>#N/A</v>
      </c>
      <c r="G616" s="79" t="e">
        <f>IF(DI_전체데이터!$B616="Industrials",DI_전체데이터!$AN616,NA())</f>
        <v>#N/A</v>
      </c>
      <c r="H616" s="79" t="e">
        <f>IF(DI_전체데이터!$B616="Industrials",DI_전체데이터!$Z616,NA())</f>
        <v>#N/A</v>
      </c>
      <c r="I616" s="79" t="e">
        <f>IF(DI_전체데이터!$B616="Energy &amp; Materials",DI_전체데이터!$AN616,NA())</f>
        <v>#N/A</v>
      </c>
      <c r="J616" s="79" t="e">
        <f>IF(DI_전체데이터!$B616="Energy &amp; Materials",DI_전체데이터!$Z616,NA())</f>
        <v>#N/A</v>
      </c>
      <c r="K616" s="79" t="e">
        <f>IF(DI_전체데이터!$B616="Healthcare &amp; Bio",DI_전체데이터!$AN616,NA())</f>
        <v>#N/A</v>
      </c>
      <c r="L616" s="79" t="e">
        <f>IF(DI_전체데이터!$B616="Healthcare &amp; Bio",DI_전체데이터!$Z616,NA())</f>
        <v>#N/A</v>
      </c>
    </row>
    <row r="617" spans="1:12" x14ac:dyDescent="0.3">
      <c r="A617" s="79">
        <f>IF(DI_전체데이터!$B617="Technology",DI_전체데이터!$AN617,NA())</f>
        <v>-1.0200104010866884</v>
      </c>
      <c r="B617" s="79">
        <f>IF(DI_전체데이터!$B617="Technology",DI_전체데이터!$Z617,NA())</f>
        <v>3.911111111111111</v>
      </c>
      <c r="C617" s="79" t="e">
        <f>IF(DI_전체데이터!$B617="Consumer &amp; Retail",DI_전체데이터!$AN617,NA())</f>
        <v>#N/A</v>
      </c>
      <c r="D617" s="79" t="e">
        <f>IF(DI_전체데이터!$B617="Consumer &amp; Retail",DI_전체데이터!$Z617,NA())</f>
        <v>#N/A</v>
      </c>
      <c r="E617" s="79" t="e">
        <f>IF(DI_전체데이터!$B617="Finance",DI_전체데이터!$AN617,NA())</f>
        <v>#N/A</v>
      </c>
      <c r="F617" s="79" t="e">
        <f>IF(DI_전체데이터!$B617="Finance",DI_전체데이터!$Z617,NA())</f>
        <v>#N/A</v>
      </c>
      <c r="G617" s="79" t="e">
        <f>IF(DI_전체데이터!$B617="Industrials",DI_전체데이터!$AN617,NA())</f>
        <v>#N/A</v>
      </c>
      <c r="H617" s="79" t="e">
        <f>IF(DI_전체데이터!$B617="Industrials",DI_전체데이터!$Z617,NA())</f>
        <v>#N/A</v>
      </c>
      <c r="I617" s="79" t="e">
        <f>IF(DI_전체데이터!$B617="Energy &amp; Materials",DI_전체데이터!$AN617,NA())</f>
        <v>#N/A</v>
      </c>
      <c r="J617" s="79" t="e">
        <f>IF(DI_전체데이터!$B617="Energy &amp; Materials",DI_전체데이터!$Z617,NA())</f>
        <v>#N/A</v>
      </c>
      <c r="K617" s="79" t="e">
        <f>IF(DI_전체데이터!$B617="Healthcare &amp; Bio",DI_전체데이터!$AN617,NA())</f>
        <v>#N/A</v>
      </c>
      <c r="L617" s="79" t="e">
        <f>IF(DI_전체데이터!$B617="Healthcare &amp; Bio",DI_전체데이터!$Z617,NA())</f>
        <v>#N/A</v>
      </c>
    </row>
    <row r="618" spans="1:12" x14ac:dyDescent="0.3">
      <c r="A618" s="79">
        <f>IF(DI_전체데이터!$B618="Technology",DI_전체데이터!$AN618,NA())</f>
        <v>-1.279021345097253</v>
      </c>
      <c r="B618" s="79">
        <f>IF(DI_전체데이터!$B618="Technology",DI_전체데이터!$Z618,NA())</f>
        <v>3.8461538461538458</v>
      </c>
      <c r="C618" s="79" t="e">
        <f>IF(DI_전체데이터!$B618="Consumer &amp; Retail",DI_전체데이터!$AN618,NA())</f>
        <v>#N/A</v>
      </c>
      <c r="D618" s="79" t="e">
        <f>IF(DI_전체데이터!$B618="Consumer &amp; Retail",DI_전체데이터!$Z618,NA())</f>
        <v>#N/A</v>
      </c>
      <c r="E618" s="79" t="e">
        <f>IF(DI_전체데이터!$B618="Finance",DI_전체데이터!$AN618,NA())</f>
        <v>#N/A</v>
      </c>
      <c r="F618" s="79" t="e">
        <f>IF(DI_전체데이터!$B618="Finance",DI_전체데이터!$Z618,NA())</f>
        <v>#N/A</v>
      </c>
      <c r="G618" s="79" t="e">
        <f>IF(DI_전체데이터!$B618="Industrials",DI_전체데이터!$AN618,NA())</f>
        <v>#N/A</v>
      </c>
      <c r="H618" s="79" t="e">
        <f>IF(DI_전체데이터!$B618="Industrials",DI_전체데이터!$Z618,NA())</f>
        <v>#N/A</v>
      </c>
      <c r="I618" s="79" t="e">
        <f>IF(DI_전체데이터!$B618="Energy &amp; Materials",DI_전체데이터!$AN618,NA())</f>
        <v>#N/A</v>
      </c>
      <c r="J618" s="79" t="e">
        <f>IF(DI_전체데이터!$B618="Energy &amp; Materials",DI_전체데이터!$Z618,NA())</f>
        <v>#N/A</v>
      </c>
      <c r="K618" s="79" t="e">
        <f>IF(DI_전체데이터!$B618="Healthcare &amp; Bio",DI_전체데이터!$AN618,NA())</f>
        <v>#N/A</v>
      </c>
      <c r="L618" s="79" t="e">
        <f>IF(DI_전체데이터!$B618="Healthcare &amp; Bio",DI_전체데이터!$Z618,NA())</f>
        <v>#N/A</v>
      </c>
    </row>
    <row r="619" spans="1:12" x14ac:dyDescent="0.3">
      <c r="A619" s="79">
        <f>IF(DI_전체데이터!$B619="Technology",DI_전체데이터!$AN619,NA())</f>
        <v>1.2578359255259834</v>
      </c>
      <c r="B619" s="79">
        <f>IF(DI_전체데이터!$B619="Technology",DI_전체데이터!$Z619,NA())</f>
        <v>4.0847457627118642</v>
      </c>
      <c r="C619" s="79" t="e">
        <f>IF(DI_전체데이터!$B619="Consumer &amp; Retail",DI_전체데이터!$AN619,NA())</f>
        <v>#N/A</v>
      </c>
      <c r="D619" s="79" t="e">
        <f>IF(DI_전체데이터!$B619="Consumer &amp; Retail",DI_전체데이터!$Z619,NA())</f>
        <v>#N/A</v>
      </c>
      <c r="E619" s="79" t="e">
        <f>IF(DI_전체데이터!$B619="Finance",DI_전체데이터!$AN619,NA())</f>
        <v>#N/A</v>
      </c>
      <c r="F619" s="79" t="e">
        <f>IF(DI_전체데이터!$B619="Finance",DI_전체데이터!$Z619,NA())</f>
        <v>#N/A</v>
      </c>
      <c r="G619" s="79" t="e">
        <f>IF(DI_전체데이터!$B619="Industrials",DI_전체데이터!$AN619,NA())</f>
        <v>#N/A</v>
      </c>
      <c r="H619" s="79" t="e">
        <f>IF(DI_전체데이터!$B619="Industrials",DI_전체데이터!$Z619,NA())</f>
        <v>#N/A</v>
      </c>
      <c r="I619" s="79" t="e">
        <f>IF(DI_전체데이터!$B619="Energy &amp; Materials",DI_전체데이터!$AN619,NA())</f>
        <v>#N/A</v>
      </c>
      <c r="J619" s="79" t="e">
        <f>IF(DI_전체데이터!$B619="Energy &amp; Materials",DI_전체데이터!$Z619,NA())</f>
        <v>#N/A</v>
      </c>
      <c r="K619" s="79" t="e">
        <f>IF(DI_전체데이터!$B619="Healthcare &amp; Bio",DI_전체데이터!$AN619,NA())</f>
        <v>#N/A</v>
      </c>
      <c r="L619" s="79" t="e">
        <f>IF(DI_전체데이터!$B619="Healthcare &amp; Bio",DI_전체데이터!$Z619,NA())</f>
        <v>#N/A</v>
      </c>
    </row>
    <row r="620" spans="1:12" x14ac:dyDescent="0.3">
      <c r="A620" s="79">
        <f>IF(DI_전체데이터!$B620="Technology",DI_전체데이터!$AN620,NA())</f>
        <v>1.2047348861253213</v>
      </c>
      <c r="B620" s="79">
        <f>IF(DI_전체데이터!$B620="Technology",DI_전체데이터!$Z620,NA())</f>
        <v>4.0714285714285712</v>
      </c>
      <c r="C620" s="79" t="e">
        <f>IF(DI_전체데이터!$B620="Consumer &amp; Retail",DI_전체데이터!$AN620,NA())</f>
        <v>#N/A</v>
      </c>
      <c r="D620" s="79" t="e">
        <f>IF(DI_전체데이터!$B620="Consumer &amp; Retail",DI_전체데이터!$Z620,NA())</f>
        <v>#N/A</v>
      </c>
      <c r="E620" s="79" t="e">
        <f>IF(DI_전체데이터!$B620="Finance",DI_전체데이터!$AN620,NA())</f>
        <v>#N/A</v>
      </c>
      <c r="F620" s="79" t="e">
        <f>IF(DI_전체데이터!$B620="Finance",DI_전체데이터!$Z620,NA())</f>
        <v>#N/A</v>
      </c>
      <c r="G620" s="79" t="e">
        <f>IF(DI_전체데이터!$B620="Industrials",DI_전체데이터!$AN620,NA())</f>
        <v>#N/A</v>
      </c>
      <c r="H620" s="79" t="e">
        <f>IF(DI_전체데이터!$B620="Industrials",DI_전체데이터!$Z620,NA())</f>
        <v>#N/A</v>
      </c>
      <c r="I620" s="79" t="e">
        <f>IF(DI_전체데이터!$B620="Energy &amp; Materials",DI_전체데이터!$AN620,NA())</f>
        <v>#N/A</v>
      </c>
      <c r="J620" s="79" t="e">
        <f>IF(DI_전체데이터!$B620="Energy &amp; Materials",DI_전체데이터!$Z620,NA())</f>
        <v>#N/A</v>
      </c>
      <c r="K620" s="79" t="e">
        <f>IF(DI_전체데이터!$B620="Healthcare &amp; Bio",DI_전체데이터!$AN620,NA())</f>
        <v>#N/A</v>
      </c>
      <c r="L620" s="79" t="e">
        <f>IF(DI_전체데이터!$B620="Healthcare &amp; Bio",DI_전체데이터!$Z620,NA())</f>
        <v>#N/A</v>
      </c>
    </row>
    <row r="621" spans="1:12" x14ac:dyDescent="0.3">
      <c r="A621" s="79">
        <f>IF(DI_전체데이터!$B621="Technology",DI_전체데이터!$AN621,NA())</f>
        <v>0.80264359312352052</v>
      </c>
      <c r="B621" s="79">
        <f>IF(DI_전체데이터!$B621="Technology",DI_전체데이터!$Z621,NA())</f>
        <v>3.9705882352941182</v>
      </c>
      <c r="C621" s="79" t="e">
        <f>IF(DI_전체데이터!$B621="Consumer &amp; Retail",DI_전체데이터!$AN621,NA())</f>
        <v>#N/A</v>
      </c>
      <c r="D621" s="79" t="e">
        <f>IF(DI_전체데이터!$B621="Consumer &amp; Retail",DI_전체데이터!$Z621,NA())</f>
        <v>#N/A</v>
      </c>
      <c r="E621" s="79" t="e">
        <f>IF(DI_전체데이터!$B621="Finance",DI_전체데이터!$AN621,NA())</f>
        <v>#N/A</v>
      </c>
      <c r="F621" s="79" t="e">
        <f>IF(DI_전체데이터!$B621="Finance",DI_전체데이터!$Z621,NA())</f>
        <v>#N/A</v>
      </c>
      <c r="G621" s="79" t="e">
        <f>IF(DI_전체데이터!$B621="Industrials",DI_전체데이터!$AN621,NA())</f>
        <v>#N/A</v>
      </c>
      <c r="H621" s="79" t="e">
        <f>IF(DI_전체데이터!$B621="Industrials",DI_전체데이터!$Z621,NA())</f>
        <v>#N/A</v>
      </c>
      <c r="I621" s="79" t="e">
        <f>IF(DI_전체데이터!$B621="Energy &amp; Materials",DI_전체데이터!$AN621,NA())</f>
        <v>#N/A</v>
      </c>
      <c r="J621" s="79" t="e">
        <f>IF(DI_전체데이터!$B621="Energy &amp; Materials",DI_전체데이터!$Z621,NA())</f>
        <v>#N/A</v>
      </c>
      <c r="K621" s="79" t="e">
        <f>IF(DI_전체데이터!$B621="Healthcare &amp; Bio",DI_전체데이터!$AN621,NA())</f>
        <v>#N/A</v>
      </c>
      <c r="L621" s="79" t="e">
        <f>IF(DI_전체데이터!$B621="Healthcare &amp; Bio",DI_전체데이터!$Z621,NA())</f>
        <v>#N/A</v>
      </c>
    </row>
    <row r="622" spans="1:12" x14ac:dyDescent="0.3">
      <c r="A622" s="79">
        <f>IF(DI_전체데이터!$B622="Technology",DI_전체데이터!$AN622,NA())</f>
        <v>2.074169129326596</v>
      </c>
      <c r="B622" s="79">
        <f>IF(DI_전체데이터!$B622="Technology",DI_전체데이터!$Z622,NA())</f>
        <v>4.2894736842105274</v>
      </c>
      <c r="C622" s="79" t="e">
        <f>IF(DI_전체데이터!$B622="Consumer &amp; Retail",DI_전체데이터!$AN622,NA())</f>
        <v>#N/A</v>
      </c>
      <c r="D622" s="79" t="e">
        <f>IF(DI_전체데이터!$B622="Consumer &amp; Retail",DI_전체데이터!$Z622,NA())</f>
        <v>#N/A</v>
      </c>
      <c r="E622" s="79" t="e">
        <f>IF(DI_전체데이터!$B622="Finance",DI_전체데이터!$AN622,NA())</f>
        <v>#N/A</v>
      </c>
      <c r="F622" s="79" t="e">
        <f>IF(DI_전체데이터!$B622="Finance",DI_전체데이터!$Z622,NA())</f>
        <v>#N/A</v>
      </c>
      <c r="G622" s="79" t="e">
        <f>IF(DI_전체데이터!$B622="Industrials",DI_전체데이터!$AN622,NA())</f>
        <v>#N/A</v>
      </c>
      <c r="H622" s="79" t="e">
        <f>IF(DI_전체데이터!$B622="Industrials",DI_전체데이터!$Z622,NA())</f>
        <v>#N/A</v>
      </c>
      <c r="I622" s="79" t="e">
        <f>IF(DI_전체데이터!$B622="Energy &amp; Materials",DI_전체데이터!$AN622,NA())</f>
        <v>#N/A</v>
      </c>
      <c r="J622" s="79" t="e">
        <f>IF(DI_전체데이터!$B622="Energy &amp; Materials",DI_전체데이터!$Z622,NA())</f>
        <v>#N/A</v>
      </c>
      <c r="K622" s="79" t="e">
        <f>IF(DI_전체데이터!$B622="Healthcare &amp; Bio",DI_전체데이터!$AN622,NA())</f>
        <v>#N/A</v>
      </c>
      <c r="L622" s="79" t="e">
        <f>IF(DI_전체데이터!$B622="Healthcare &amp; Bio",DI_전체데이터!$Z622,NA())</f>
        <v>#N/A</v>
      </c>
    </row>
    <row r="623" spans="1:12" x14ac:dyDescent="0.3">
      <c r="A623" s="79">
        <f>IF(DI_전체데이터!$B623="Technology",DI_전체데이터!$AN623,NA())</f>
        <v>1.3887531494365482</v>
      </c>
      <c r="B623" s="79">
        <f>IF(DI_전체데이터!$B623="Technology",DI_전체데이터!$Z623,NA())</f>
        <v>4.4358974358974361</v>
      </c>
      <c r="C623" s="79" t="e">
        <f>IF(DI_전체데이터!$B623="Consumer &amp; Retail",DI_전체데이터!$AN623,NA())</f>
        <v>#N/A</v>
      </c>
      <c r="D623" s="79" t="e">
        <f>IF(DI_전체데이터!$B623="Consumer &amp; Retail",DI_전체데이터!$Z623,NA())</f>
        <v>#N/A</v>
      </c>
      <c r="E623" s="79" t="e">
        <f>IF(DI_전체데이터!$B623="Finance",DI_전체데이터!$AN623,NA())</f>
        <v>#N/A</v>
      </c>
      <c r="F623" s="79" t="e">
        <f>IF(DI_전체데이터!$B623="Finance",DI_전체데이터!$Z623,NA())</f>
        <v>#N/A</v>
      </c>
      <c r="G623" s="79" t="e">
        <f>IF(DI_전체데이터!$B623="Industrials",DI_전체데이터!$AN623,NA())</f>
        <v>#N/A</v>
      </c>
      <c r="H623" s="79" t="e">
        <f>IF(DI_전체데이터!$B623="Industrials",DI_전체데이터!$Z623,NA())</f>
        <v>#N/A</v>
      </c>
      <c r="I623" s="79" t="e">
        <f>IF(DI_전체데이터!$B623="Energy &amp; Materials",DI_전체데이터!$AN623,NA())</f>
        <v>#N/A</v>
      </c>
      <c r="J623" s="79" t="e">
        <f>IF(DI_전체데이터!$B623="Energy &amp; Materials",DI_전체데이터!$Z623,NA())</f>
        <v>#N/A</v>
      </c>
      <c r="K623" s="79" t="e">
        <f>IF(DI_전체데이터!$B623="Healthcare &amp; Bio",DI_전체데이터!$AN623,NA())</f>
        <v>#N/A</v>
      </c>
      <c r="L623" s="79" t="e">
        <f>IF(DI_전체데이터!$B623="Healthcare &amp; Bio",DI_전체데이터!$Z623,NA())</f>
        <v>#N/A</v>
      </c>
    </row>
    <row r="624" spans="1:12" x14ac:dyDescent="0.3">
      <c r="A624" s="79">
        <f>IF(DI_전체데이터!$B624="Technology",DI_전체데이터!$AN624,NA())</f>
        <v>1.2456155224833423</v>
      </c>
      <c r="B624" s="79">
        <f>IF(DI_전체데이터!$B624="Technology",DI_전체데이터!$Z624,NA())</f>
        <v>4.4000000000000004</v>
      </c>
      <c r="C624" s="79" t="e">
        <f>IF(DI_전체데이터!$B624="Consumer &amp; Retail",DI_전체데이터!$AN624,NA())</f>
        <v>#N/A</v>
      </c>
      <c r="D624" s="79" t="e">
        <f>IF(DI_전체데이터!$B624="Consumer &amp; Retail",DI_전체데이터!$Z624,NA())</f>
        <v>#N/A</v>
      </c>
      <c r="E624" s="79" t="e">
        <f>IF(DI_전체데이터!$B624="Finance",DI_전체데이터!$AN624,NA())</f>
        <v>#N/A</v>
      </c>
      <c r="F624" s="79" t="e">
        <f>IF(DI_전체데이터!$B624="Finance",DI_전체데이터!$Z624,NA())</f>
        <v>#N/A</v>
      </c>
      <c r="G624" s="79" t="e">
        <f>IF(DI_전체데이터!$B624="Industrials",DI_전체데이터!$AN624,NA())</f>
        <v>#N/A</v>
      </c>
      <c r="H624" s="79" t="e">
        <f>IF(DI_전체데이터!$B624="Industrials",DI_전체데이터!$Z624,NA())</f>
        <v>#N/A</v>
      </c>
      <c r="I624" s="79" t="e">
        <f>IF(DI_전체데이터!$B624="Energy &amp; Materials",DI_전체데이터!$AN624,NA())</f>
        <v>#N/A</v>
      </c>
      <c r="J624" s="79" t="e">
        <f>IF(DI_전체데이터!$B624="Energy &amp; Materials",DI_전체데이터!$Z624,NA())</f>
        <v>#N/A</v>
      </c>
      <c r="K624" s="79" t="e">
        <f>IF(DI_전체데이터!$B624="Healthcare &amp; Bio",DI_전체데이터!$AN624,NA())</f>
        <v>#N/A</v>
      </c>
      <c r="L624" s="79" t="e">
        <f>IF(DI_전체데이터!$B624="Healthcare &amp; Bio",DI_전체데이터!$Z624,NA())</f>
        <v>#N/A</v>
      </c>
    </row>
    <row r="625" spans="1:12" x14ac:dyDescent="0.3">
      <c r="A625" s="79">
        <f>IF(DI_전체데이터!$B625="Technology",DI_전체데이터!$AN625,NA())</f>
        <v>1.5052605202124125</v>
      </c>
      <c r="B625" s="79">
        <f>IF(DI_전체데이터!$B625="Technology",DI_전체데이터!$Z625,NA())</f>
        <v>4.4651162790697674</v>
      </c>
      <c r="C625" s="79" t="e">
        <f>IF(DI_전체데이터!$B625="Consumer &amp; Retail",DI_전체데이터!$AN625,NA())</f>
        <v>#N/A</v>
      </c>
      <c r="D625" s="79" t="e">
        <f>IF(DI_전체데이터!$B625="Consumer &amp; Retail",DI_전체데이터!$Z625,NA())</f>
        <v>#N/A</v>
      </c>
      <c r="E625" s="79" t="e">
        <f>IF(DI_전체데이터!$B625="Finance",DI_전체데이터!$AN625,NA())</f>
        <v>#N/A</v>
      </c>
      <c r="F625" s="79" t="e">
        <f>IF(DI_전체데이터!$B625="Finance",DI_전체데이터!$Z625,NA())</f>
        <v>#N/A</v>
      </c>
      <c r="G625" s="79" t="e">
        <f>IF(DI_전체데이터!$B625="Industrials",DI_전체데이터!$AN625,NA())</f>
        <v>#N/A</v>
      </c>
      <c r="H625" s="79" t="e">
        <f>IF(DI_전체데이터!$B625="Industrials",DI_전체데이터!$Z625,NA())</f>
        <v>#N/A</v>
      </c>
      <c r="I625" s="79" t="e">
        <f>IF(DI_전체데이터!$B625="Energy &amp; Materials",DI_전체데이터!$AN625,NA())</f>
        <v>#N/A</v>
      </c>
      <c r="J625" s="79" t="e">
        <f>IF(DI_전체데이터!$B625="Energy &amp; Materials",DI_전체데이터!$Z625,NA())</f>
        <v>#N/A</v>
      </c>
      <c r="K625" s="79" t="e">
        <f>IF(DI_전체데이터!$B625="Healthcare &amp; Bio",DI_전체데이터!$AN625,NA())</f>
        <v>#N/A</v>
      </c>
      <c r="L625" s="79" t="e">
        <f>IF(DI_전체데이터!$B625="Healthcare &amp; Bio",DI_전체데이터!$Z625,NA())</f>
        <v>#N/A</v>
      </c>
    </row>
    <row r="626" spans="1:12" x14ac:dyDescent="0.3">
      <c r="A626" s="79">
        <f>IF(DI_전체데이터!$B626="Technology",DI_전체데이터!$AN626,NA())</f>
        <v>1.9137753332417475</v>
      </c>
      <c r="B626" s="79">
        <f>IF(DI_전체데이터!$B626="Technology",DI_전체데이터!$Z626,NA())</f>
        <v>4.5675675675675684</v>
      </c>
      <c r="C626" s="79" t="e">
        <f>IF(DI_전체데이터!$B626="Consumer &amp; Retail",DI_전체데이터!$AN626,NA())</f>
        <v>#N/A</v>
      </c>
      <c r="D626" s="79" t="e">
        <f>IF(DI_전체데이터!$B626="Consumer &amp; Retail",DI_전체데이터!$Z626,NA())</f>
        <v>#N/A</v>
      </c>
      <c r="E626" s="79" t="e">
        <f>IF(DI_전체데이터!$B626="Finance",DI_전체데이터!$AN626,NA())</f>
        <v>#N/A</v>
      </c>
      <c r="F626" s="79" t="e">
        <f>IF(DI_전체데이터!$B626="Finance",DI_전체데이터!$Z626,NA())</f>
        <v>#N/A</v>
      </c>
      <c r="G626" s="79" t="e">
        <f>IF(DI_전체데이터!$B626="Industrials",DI_전체데이터!$AN626,NA())</f>
        <v>#N/A</v>
      </c>
      <c r="H626" s="79" t="e">
        <f>IF(DI_전체데이터!$B626="Industrials",DI_전체데이터!$Z626,NA())</f>
        <v>#N/A</v>
      </c>
      <c r="I626" s="79" t="e">
        <f>IF(DI_전체데이터!$B626="Energy &amp; Materials",DI_전체데이터!$AN626,NA())</f>
        <v>#N/A</v>
      </c>
      <c r="J626" s="79" t="e">
        <f>IF(DI_전체데이터!$B626="Energy &amp; Materials",DI_전체데이터!$Z626,NA())</f>
        <v>#N/A</v>
      </c>
      <c r="K626" s="79" t="e">
        <f>IF(DI_전체데이터!$B626="Healthcare &amp; Bio",DI_전체데이터!$AN626,NA())</f>
        <v>#N/A</v>
      </c>
      <c r="L626" s="79" t="e">
        <f>IF(DI_전체데이터!$B626="Healthcare &amp; Bio",DI_전체데이터!$Z626,NA())</f>
        <v>#N/A</v>
      </c>
    </row>
    <row r="627" spans="1:12" x14ac:dyDescent="0.3">
      <c r="A627" s="79">
        <f>IF(DI_전체데이터!$B627="Technology",DI_전체데이터!$AN627,NA())</f>
        <v>-3.7030595026538342</v>
      </c>
      <c r="B627" s="79">
        <f>IF(DI_전체데이터!$B627="Technology",DI_전체데이터!$Z627,NA())</f>
        <v>4.1190476190476186</v>
      </c>
      <c r="C627" s="79" t="e">
        <f>IF(DI_전체데이터!$B627="Consumer &amp; Retail",DI_전체데이터!$AN627,NA())</f>
        <v>#N/A</v>
      </c>
      <c r="D627" s="79" t="e">
        <f>IF(DI_전체데이터!$B627="Consumer &amp; Retail",DI_전체데이터!$Z627,NA())</f>
        <v>#N/A</v>
      </c>
      <c r="E627" s="79" t="e">
        <f>IF(DI_전체데이터!$B627="Finance",DI_전체데이터!$AN627,NA())</f>
        <v>#N/A</v>
      </c>
      <c r="F627" s="79" t="e">
        <f>IF(DI_전체데이터!$B627="Finance",DI_전체데이터!$Z627,NA())</f>
        <v>#N/A</v>
      </c>
      <c r="G627" s="79" t="e">
        <f>IF(DI_전체데이터!$B627="Industrials",DI_전체데이터!$AN627,NA())</f>
        <v>#N/A</v>
      </c>
      <c r="H627" s="79" t="e">
        <f>IF(DI_전체데이터!$B627="Industrials",DI_전체데이터!$Z627,NA())</f>
        <v>#N/A</v>
      </c>
      <c r="I627" s="79" t="e">
        <f>IF(DI_전체데이터!$B627="Energy &amp; Materials",DI_전체데이터!$AN627,NA())</f>
        <v>#N/A</v>
      </c>
      <c r="J627" s="79" t="e">
        <f>IF(DI_전체데이터!$B627="Energy &amp; Materials",DI_전체데이터!$Z627,NA())</f>
        <v>#N/A</v>
      </c>
      <c r="K627" s="79" t="e">
        <f>IF(DI_전체데이터!$B627="Healthcare &amp; Bio",DI_전체데이터!$AN627,NA())</f>
        <v>#N/A</v>
      </c>
      <c r="L627" s="79" t="e">
        <f>IF(DI_전체데이터!$B627="Healthcare &amp; Bio",DI_전체데이터!$Z627,NA())</f>
        <v>#N/A</v>
      </c>
    </row>
    <row r="628" spans="1:12" x14ac:dyDescent="0.3">
      <c r="A628" s="79">
        <f>IF(DI_전체데이터!$B628="Technology",DI_전체데이터!$AN628,NA())</f>
        <v>-3.712590555741639</v>
      </c>
      <c r="B628" s="79">
        <f>IF(DI_전체데이터!$B628="Technology",DI_전체데이터!$Z628,NA())</f>
        <v>4.117647058823529</v>
      </c>
      <c r="C628" s="79" t="e">
        <f>IF(DI_전체데이터!$B628="Consumer &amp; Retail",DI_전체데이터!$AN628,NA())</f>
        <v>#N/A</v>
      </c>
      <c r="D628" s="79" t="e">
        <f>IF(DI_전체데이터!$B628="Consumer &amp; Retail",DI_전체데이터!$Z628,NA())</f>
        <v>#N/A</v>
      </c>
      <c r="E628" s="79" t="e">
        <f>IF(DI_전체데이터!$B628="Finance",DI_전체데이터!$AN628,NA())</f>
        <v>#N/A</v>
      </c>
      <c r="F628" s="79" t="e">
        <f>IF(DI_전체데이터!$B628="Finance",DI_전체데이터!$Z628,NA())</f>
        <v>#N/A</v>
      </c>
      <c r="G628" s="79" t="e">
        <f>IF(DI_전체데이터!$B628="Industrials",DI_전체데이터!$AN628,NA())</f>
        <v>#N/A</v>
      </c>
      <c r="H628" s="79" t="e">
        <f>IF(DI_전체데이터!$B628="Industrials",DI_전체데이터!$Z628,NA())</f>
        <v>#N/A</v>
      </c>
      <c r="I628" s="79" t="e">
        <f>IF(DI_전체데이터!$B628="Energy &amp; Materials",DI_전체데이터!$AN628,NA())</f>
        <v>#N/A</v>
      </c>
      <c r="J628" s="79" t="e">
        <f>IF(DI_전체데이터!$B628="Energy &amp; Materials",DI_전체데이터!$Z628,NA())</f>
        <v>#N/A</v>
      </c>
      <c r="K628" s="79" t="e">
        <f>IF(DI_전체데이터!$B628="Healthcare &amp; Bio",DI_전체데이터!$AN628,NA())</f>
        <v>#N/A</v>
      </c>
      <c r="L628" s="79" t="e">
        <f>IF(DI_전체데이터!$B628="Healthcare &amp; Bio",DI_전체데이터!$Z628,NA())</f>
        <v>#N/A</v>
      </c>
    </row>
    <row r="629" spans="1:12" x14ac:dyDescent="0.3">
      <c r="A629" s="79">
        <f>IF(DI_전체데이터!$B629="Technology",DI_전체데이터!$AN629,NA())</f>
        <v>-2.1799972192225767</v>
      </c>
      <c r="B629" s="79">
        <f>IF(DI_전체데이터!$B629="Technology",DI_전체데이터!$Z629,NA())</f>
        <v>4.3428571428571434</v>
      </c>
      <c r="C629" s="79" t="e">
        <f>IF(DI_전체데이터!$B629="Consumer &amp; Retail",DI_전체데이터!$AN629,NA())</f>
        <v>#N/A</v>
      </c>
      <c r="D629" s="79" t="e">
        <f>IF(DI_전체데이터!$B629="Consumer &amp; Retail",DI_전체데이터!$Z629,NA())</f>
        <v>#N/A</v>
      </c>
      <c r="E629" s="79" t="e">
        <f>IF(DI_전체데이터!$B629="Finance",DI_전체데이터!$AN629,NA())</f>
        <v>#N/A</v>
      </c>
      <c r="F629" s="79" t="e">
        <f>IF(DI_전체데이터!$B629="Finance",DI_전체데이터!$Z629,NA())</f>
        <v>#N/A</v>
      </c>
      <c r="G629" s="79" t="e">
        <f>IF(DI_전체데이터!$B629="Industrials",DI_전체데이터!$AN629,NA())</f>
        <v>#N/A</v>
      </c>
      <c r="H629" s="79" t="e">
        <f>IF(DI_전체데이터!$B629="Industrials",DI_전체데이터!$Z629,NA())</f>
        <v>#N/A</v>
      </c>
      <c r="I629" s="79" t="e">
        <f>IF(DI_전체데이터!$B629="Energy &amp; Materials",DI_전체데이터!$AN629,NA())</f>
        <v>#N/A</v>
      </c>
      <c r="J629" s="79" t="e">
        <f>IF(DI_전체데이터!$B629="Energy &amp; Materials",DI_전체데이터!$Z629,NA())</f>
        <v>#N/A</v>
      </c>
      <c r="K629" s="79" t="e">
        <f>IF(DI_전체데이터!$B629="Healthcare &amp; Bio",DI_전체데이터!$AN629,NA())</f>
        <v>#N/A</v>
      </c>
      <c r="L629" s="79" t="e">
        <f>IF(DI_전체데이터!$B629="Healthcare &amp; Bio",DI_전체데이터!$Z629,NA())</f>
        <v>#N/A</v>
      </c>
    </row>
    <row r="630" spans="1:12" x14ac:dyDescent="0.3">
      <c r="A630" s="79">
        <f>IF(DI_전체데이터!$B630="Technology",DI_전체데이터!$AN630,NA())</f>
        <v>-1.3941618921330545</v>
      </c>
      <c r="B630" s="79">
        <f>IF(DI_전체데이터!$B630="Technology",DI_전체데이터!$Z630,NA())</f>
        <v>4.458333333333333</v>
      </c>
      <c r="C630" s="79" t="e">
        <f>IF(DI_전체데이터!$B630="Consumer &amp; Retail",DI_전체데이터!$AN630,NA())</f>
        <v>#N/A</v>
      </c>
      <c r="D630" s="79" t="e">
        <f>IF(DI_전체데이터!$B630="Consumer &amp; Retail",DI_전체데이터!$Z630,NA())</f>
        <v>#N/A</v>
      </c>
      <c r="E630" s="79" t="e">
        <f>IF(DI_전체데이터!$B630="Finance",DI_전체데이터!$AN630,NA())</f>
        <v>#N/A</v>
      </c>
      <c r="F630" s="79" t="e">
        <f>IF(DI_전체데이터!$B630="Finance",DI_전체데이터!$Z630,NA())</f>
        <v>#N/A</v>
      </c>
      <c r="G630" s="79" t="e">
        <f>IF(DI_전체데이터!$B630="Industrials",DI_전체데이터!$AN630,NA())</f>
        <v>#N/A</v>
      </c>
      <c r="H630" s="79" t="e">
        <f>IF(DI_전체데이터!$B630="Industrials",DI_전체데이터!$Z630,NA())</f>
        <v>#N/A</v>
      </c>
      <c r="I630" s="79" t="e">
        <f>IF(DI_전체데이터!$B630="Energy &amp; Materials",DI_전체데이터!$AN630,NA())</f>
        <v>#N/A</v>
      </c>
      <c r="J630" s="79" t="e">
        <f>IF(DI_전체데이터!$B630="Energy &amp; Materials",DI_전체데이터!$Z630,NA())</f>
        <v>#N/A</v>
      </c>
      <c r="K630" s="79" t="e">
        <f>IF(DI_전체데이터!$B630="Healthcare &amp; Bio",DI_전체데이터!$AN630,NA())</f>
        <v>#N/A</v>
      </c>
      <c r="L630" s="79" t="e">
        <f>IF(DI_전체데이터!$B630="Healthcare &amp; Bio",DI_전체데이터!$Z630,NA())</f>
        <v>#N/A</v>
      </c>
    </row>
    <row r="631" spans="1:12" x14ac:dyDescent="0.3">
      <c r="A631" s="79">
        <f>IF(DI_전체데이터!$B631="Technology",DI_전체데이터!$AN631,NA())</f>
        <v>-0.75333222949394574</v>
      </c>
      <c r="B631" s="79">
        <f>IF(DI_전체데이터!$B631="Technology",DI_전체데이터!$Z631,NA())</f>
        <v>4.2666666666666666</v>
      </c>
      <c r="C631" s="79" t="e">
        <f>IF(DI_전체데이터!$B631="Consumer &amp; Retail",DI_전체데이터!$AN631,NA())</f>
        <v>#N/A</v>
      </c>
      <c r="D631" s="79" t="e">
        <f>IF(DI_전체데이터!$B631="Consumer &amp; Retail",DI_전체데이터!$Z631,NA())</f>
        <v>#N/A</v>
      </c>
      <c r="E631" s="79" t="e">
        <f>IF(DI_전체데이터!$B631="Finance",DI_전체데이터!$AN631,NA())</f>
        <v>#N/A</v>
      </c>
      <c r="F631" s="79" t="e">
        <f>IF(DI_전체데이터!$B631="Finance",DI_전체데이터!$Z631,NA())</f>
        <v>#N/A</v>
      </c>
      <c r="G631" s="79" t="e">
        <f>IF(DI_전체데이터!$B631="Industrials",DI_전체데이터!$AN631,NA())</f>
        <v>#N/A</v>
      </c>
      <c r="H631" s="79" t="e">
        <f>IF(DI_전체데이터!$B631="Industrials",DI_전체데이터!$Z631,NA())</f>
        <v>#N/A</v>
      </c>
      <c r="I631" s="79" t="e">
        <f>IF(DI_전체데이터!$B631="Energy &amp; Materials",DI_전체데이터!$AN631,NA())</f>
        <v>#N/A</v>
      </c>
      <c r="J631" s="79" t="e">
        <f>IF(DI_전체데이터!$B631="Energy &amp; Materials",DI_전체데이터!$Z631,NA())</f>
        <v>#N/A</v>
      </c>
      <c r="K631" s="79" t="e">
        <f>IF(DI_전체데이터!$B631="Healthcare &amp; Bio",DI_전체데이터!$AN631,NA())</f>
        <v>#N/A</v>
      </c>
      <c r="L631" s="79" t="e">
        <f>IF(DI_전체데이터!$B631="Healthcare &amp; Bio",DI_전체데이터!$Z631,NA())</f>
        <v>#N/A</v>
      </c>
    </row>
    <row r="632" spans="1:12" x14ac:dyDescent="0.3">
      <c r="A632" s="79">
        <f>IF(DI_전체데이터!$B632="Technology",DI_전체데이터!$AN632,NA())</f>
        <v>5.8512839837832037E-2</v>
      </c>
      <c r="B632" s="79">
        <f>IF(DI_전체데이터!$B632="Technology",DI_전체데이터!$Z632,NA())</f>
        <v>4.3859649122807021</v>
      </c>
      <c r="C632" s="79" t="e">
        <f>IF(DI_전체데이터!$B632="Consumer &amp; Retail",DI_전체데이터!$AN632,NA())</f>
        <v>#N/A</v>
      </c>
      <c r="D632" s="79" t="e">
        <f>IF(DI_전체데이터!$B632="Consumer &amp; Retail",DI_전체데이터!$Z632,NA())</f>
        <v>#N/A</v>
      </c>
      <c r="E632" s="79" t="e">
        <f>IF(DI_전체데이터!$B632="Finance",DI_전체데이터!$AN632,NA())</f>
        <v>#N/A</v>
      </c>
      <c r="F632" s="79" t="e">
        <f>IF(DI_전체데이터!$B632="Finance",DI_전체데이터!$Z632,NA())</f>
        <v>#N/A</v>
      </c>
      <c r="G632" s="79" t="e">
        <f>IF(DI_전체데이터!$B632="Industrials",DI_전체데이터!$AN632,NA())</f>
        <v>#N/A</v>
      </c>
      <c r="H632" s="79" t="e">
        <f>IF(DI_전체데이터!$B632="Industrials",DI_전체데이터!$Z632,NA())</f>
        <v>#N/A</v>
      </c>
      <c r="I632" s="79" t="e">
        <f>IF(DI_전체데이터!$B632="Energy &amp; Materials",DI_전체데이터!$AN632,NA())</f>
        <v>#N/A</v>
      </c>
      <c r="J632" s="79" t="e">
        <f>IF(DI_전체데이터!$B632="Energy &amp; Materials",DI_전체데이터!$Z632,NA())</f>
        <v>#N/A</v>
      </c>
      <c r="K632" s="79" t="e">
        <f>IF(DI_전체데이터!$B632="Healthcare &amp; Bio",DI_전체데이터!$AN632,NA())</f>
        <v>#N/A</v>
      </c>
      <c r="L632" s="79" t="e">
        <f>IF(DI_전체데이터!$B632="Healthcare &amp; Bio",DI_전체데이터!$Z632,NA())</f>
        <v>#N/A</v>
      </c>
    </row>
    <row r="633" spans="1:12" x14ac:dyDescent="0.3">
      <c r="A633" s="79">
        <f>IF(DI_전체데이터!$B633="Technology",DI_전체데이터!$AN633,NA())</f>
        <v>0.40921797089107842</v>
      </c>
      <c r="B633" s="79">
        <f>IF(DI_전체데이터!$B633="Technology",DI_전체데이터!$Z633,NA())</f>
        <v>4.4375</v>
      </c>
      <c r="C633" s="79" t="e">
        <f>IF(DI_전체데이터!$B633="Consumer &amp; Retail",DI_전체데이터!$AN633,NA())</f>
        <v>#N/A</v>
      </c>
      <c r="D633" s="79" t="e">
        <f>IF(DI_전체데이터!$B633="Consumer &amp; Retail",DI_전체데이터!$Z633,NA())</f>
        <v>#N/A</v>
      </c>
      <c r="E633" s="79" t="e">
        <f>IF(DI_전체데이터!$B633="Finance",DI_전체데이터!$AN633,NA())</f>
        <v>#N/A</v>
      </c>
      <c r="F633" s="79" t="e">
        <f>IF(DI_전체데이터!$B633="Finance",DI_전체데이터!$Z633,NA())</f>
        <v>#N/A</v>
      </c>
      <c r="G633" s="79" t="e">
        <f>IF(DI_전체데이터!$B633="Industrials",DI_전체데이터!$AN633,NA())</f>
        <v>#N/A</v>
      </c>
      <c r="H633" s="79" t="e">
        <f>IF(DI_전체데이터!$B633="Industrials",DI_전체데이터!$Z633,NA())</f>
        <v>#N/A</v>
      </c>
      <c r="I633" s="79" t="e">
        <f>IF(DI_전체데이터!$B633="Energy &amp; Materials",DI_전체데이터!$AN633,NA())</f>
        <v>#N/A</v>
      </c>
      <c r="J633" s="79" t="e">
        <f>IF(DI_전체데이터!$B633="Energy &amp; Materials",DI_전체데이터!$Z633,NA())</f>
        <v>#N/A</v>
      </c>
      <c r="K633" s="79" t="e">
        <f>IF(DI_전체데이터!$B633="Healthcare &amp; Bio",DI_전체데이터!$AN633,NA())</f>
        <v>#N/A</v>
      </c>
      <c r="L633" s="79" t="e">
        <f>IF(DI_전체데이터!$B633="Healthcare &amp; Bio",DI_전체데이터!$Z633,NA())</f>
        <v>#N/A</v>
      </c>
    </row>
    <row r="634" spans="1:12" x14ac:dyDescent="0.3">
      <c r="A634" s="79">
        <f>IF(DI_전체데이터!$B634="Technology",DI_전체데이터!$AN634,NA())</f>
        <v>-0.16621935928515533</v>
      </c>
      <c r="B634" s="79">
        <f>IF(DI_전체데이터!$B634="Technology",DI_전체데이터!$Z634,NA())</f>
        <v>4.3529411764705879</v>
      </c>
      <c r="C634" s="79" t="e">
        <f>IF(DI_전체데이터!$B634="Consumer &amp; Retail",DI_전체데이터!$AN634,NA())</f>
        <v>#N/A</v>
      </c>
      <c r="D634" s="79" t="e">
        <f>IF(DI_전체데이터!$B634="Consumer &amp; Retail",DI_전체데이터!$Z634,NA())</f>
        <v>#N/A</v>
      </c>
      <c r="E634" s="79" t="e">
        <f>IF(DI_전체데이터!$B634="Finance",DI_전체데이터!$AN634,NA())</f>
        <v>#N/A</v>
      </c>
      <c r="F634" s="79" t="e">
        <f>IF(DI_전체데이터!$B634="Finance",DI_전체데이터!$Z634,NA())</f>
        <v>#N/A</v>
      </c>
      <c r="G634" s="79" t="e">
        <f>IF(DI_전체데이터!$B634="Industrials",DI_전체데이터!$AN634,NA())</f>
        <v>#N/A</v>
      </c>
      <c r="H634" s="79" t="e">
        <f>IF(DI_전체데이터!$B634="Industrials",DI_전체데이터!$Z634,NA())</f>
        <v>#N/A</v>
      </c>
      <c r="I634" s="79" t="e">
        <f>IF(DI_전체데이터!$B634="Energy &amp; Materials",DI_전체데이터!$AN634,NA())</f>
        <v>#N/A</v>
      </c>
      <c r="J634" s="79" t="e">
        <f>IF(DI_전체데이터!$B634="Energy &amp; Materials",DI_전체데이터!$Z634,NA())</f>
        <v>#N/A</v>
      </c>
      <c r="K634" s="79" t="e">
        <f>IF(DI_전체데이터!$B634="Healthcare &amp; Bio",DI_전체데이터!$AN634,NA())</f>
        <v>#N/A</v>
      </c>
      <c r="L634" s="79" t="e">
        <f>IF(DI_전체데이터!$B634="Healthcare &amp; Bio",DI_전체데이터!$Z634,NA())</f>
        <v>#N/A</v>
      </c>
    </row>
    <row r="635" spans="1:12" x14ac:dyDescent="0.3">
      <c r="A635" s="79">
        <f>IF(DI_전체데이터!$B635="Technology",DI_전체데이터!$AN635,NA())</f>
        <v>0.19273972935682337</v>
      </c>
      <c r="B635" s="79">
        <f>IF(DI_전체데이터!$B635="Technology",DI_전체데이터!$Z635,NA())</f>
        <v>4.333333333333333</v>
      </c>
      <c r="C635" s="79" t="e">
        <f>IF(DI_전체데이터!$B635="Consumer &amp; Retail",DI_전체데이터!$AN635,NA())</f>
        <v>#N/A</v>
      </c>
      <c r="D635" s="79" t="e">
        <f>IF(DI_전체데이터!$B635="Consumer &amp; Retail",DI_전체데이터!$Z635,NA())</f>
        <v>#N/A</v>
      </c>
      <c r="E635" s="79" t="e">
        <f>IF(DI_전체데이터!$B635="Finance",DI_전체데이터!$AN635,NA())</f>
        <v>#N/A</v>
      </c>
      <c r="F635" s="79" t="e">
        <f>IF(DI_전체데이터!$B635="Finance",DI_전체데이터!$Z635,NA())</f>
        <v>#N/A</v>
      </c>
      <c r="G635" s="79" t="e">
        <f>IF(DI_전체데이터!$B635="Industrials",DI_전체데이터!$AN635,NA())</f>
        <v>#N/A</v>
      </c>
      <c r="H635" s="79" t="e">
        <f>IF(DI_전체데이터!$B635="Industrials",DI_전체데이터!$Z635,NA())</f>
        <v>#N/A</v>
      </c>
      <c r="I635" s="79" t="e">
        <f>IF(DI_전체데이터!$B635="Energy &amp; Materials",DI_전체데이터!$AN635,NA())</f>
        <v>#N/A</v>
      </c>
      <c r="J635" s="79" t="e">
        <f>IF(DI_전체데이터!$B635="Energy &amp; Materials",DI_전체데이터!$Z635,NA())</f>
        <v>#N/A</v>
      </c>
      <c r="K635" s="79" t="e">
        <f>IF(DI_전체데이터!$B635="Healthcare &amp; Bio",DI_전체데이터!$AN635,NA())</f>
        <v>#N/A</v>
      </c>
      <c r="L635" s="79" t="e">
        <f>IF(DI_전체데이터!$B635="Healthcare &amp; Bio",DI_전체데이터!$Z635,NA())</f>
        <v>#N/A</v>
      </c>
    </row>
    <row r="636" spans="1:12" x14ac:dyDescent="0.3">
      <c r="A636" s="79">
        <f>IF(DI_전체데이터!$B636="Technology",DI_전체데이터!$AN636,NA())</f>
        <v>2.4611303642544344</v>
      </c>
      <c r="B636" s="79">
        <f>IF(DI_전체데이터!$B636="Technology",DI_전체데이터!$Z636,NA())</f>
        <v>4.666666666666667</v>
      </c>
      <c r="C636" s="79" t="e">
        <f>IF(DI_전체데이터!$B636="Consumer &amp; Retail",DI_전체데이터!$AN636,NA())</f>
        <v>#N/A</v>
      </c>
      <c r="D636" s="79" t="e">
        <f>IF(DI_전체데이터!$B636="Consumer &amp; Retail",DI_전체데이터!$Z636,NA())</f>
        <v>#N/A</v>
      </c>
      <c r="E636" s="79" t="e">
        <f>IF(DI_전체데이터!$B636="Finance",DI_전체데이터!$AN636,NA())</f>
        <v>#N/A</v>
      </c>
      <c r="F636" s="79" t="e">
        <f>IF(DI_전체데이터!$B636="Finance",DI_전체데이터!$Z636,NA())</f>
        <v>#N/A</v>
      </c>
      <c r="G636" s="79" t="e">
        <f>IF(DI_전체데이터!$B636="Industrials",DI_전체데이터!$AN636,NA())</f>
        <v>#N/A</v>
      </c>
      <c r="H636" s="79" t="e">
        <f>IF(DI_전체데이터!$B636="Industrials",DI_전체데이터!$Z636,NA())</f>
        <v>#N/A</v>
      </c>
      <c r="I636" s="79" t="e">
        <f>IF(DI_전체데이터!$B636="Energy &amp; Materials",DI_전체데이터!$AN636,NA())</f>
        <v>#N/A</v>
      </c>
      <c r="J636" s="79" t="e">
        <f>IF(DI_전체데이터!$B636="Energy &amp; Materials",DI_전체데이터!$Z636,NA())</f>
        <v>#N/A</v>
      </c>
      <c r="K636" s="79" t="e">
        <f>IF(DI_전체데이터!$B636="Healthcare &amp; Bio",DI_전체데이터!$AN636,NA())</f>
        <v>#N/A</v>
      </c>
      <c r="L636" s="79" t="e">
        <f>IF(DI_전체데이터!$B636="Healthcare &amp; Bio",DI_전체데이터!$Z636,NA())</f>
        <v>#N/A</v>
      </c>
    </row>
    <row r="637" spans="1:12" x14ac:dyDescent="0.3">
      <c r="A637" s="79">
        <f>IF(DI_전체데이터!$B637="Technology",DI_전체데이터!$AN637,NA())</f>
        <v>0.60517439024729702</v>
      </c>
      <c r="B637" s="79">
        <f>IF(DI_전체데이터!$B637="Technology",DI_전체데이터!$Z637,NA())</f>
        <v>4.3939393939393936</v>
      </c>
      <c r="C637" s="79" t="e">
        <f>IF(DI_전체데이터!$B637="Consumer &amp; Retail",DI_전체데이터!$AN637,NA())</f>
        <v>#N/A</v>
      </c>
      <c r="D637" s="79" t="e">
        <f>IF(DI_전체데이터!$B637="Consumer &amp; Retail",DI_전체데이터!$Z637,NA())</f>
        <v>#N/A</v>
      </c>
      <c r="E637" s="79" t="e">
        <f>IF(DI_전체데이터!$B637="Finance",DI_전체데이터!$AN637,NA())</f>
        <v>#N/A</v>
      </c>
      <c r="F637" s="79" t="e">
        <f>IF(DI_전체데이터!$B637="Finance",DI_전체데이터!$Z637,NA())</f>
        <v>#N/A</v>
      </c>
      <c r="G637" s="79" t="e">
        <f>IF(DI_전체데이터!$B637="Industrials",DI_전체데이터!$AN637,NA())</f>
        <v>#N/A</v>
      </c>
      <c r="H637" s="79" t="e">
        <f>IF(DI_전체데이터!$B637="Industrials",DI_전체데이터!$Z637,NA())</f>
        <v>#N/A</v>
      </c>
      <c r="I637" s="79" t="e">
        <f>IF(DI_전체데이터!$B637="Energy &amp; Materials",DI_전체데이터!$AN637,NA())</f>
        <v>#N/A</v>
      </c>
      <c r="J637" s="79" t="e">
        <f>IF(DI_전체데이터!$B637="Energy &amp; Materials",DI_전체데이터!$Z637,NA())</f>
        <v>#N/A</v>
      </c>
      <c r="K637" s="79" t="e">
        <f>IF(DI_전체데이터!$B637="Healthcare &amp; Bio",DI_전체데이터!$AN637,NA())</f>
        <v>#N/A</v>
      </c>
      <c r="L637" s="79" t="e">
        <f>IF(DI_전체데이터!$B637="Healthcare &amp; Bio",DI_전체데이터!$Z637,NA())</f>
        <v>#N/A</v>
      </c>
    </row>
    <row r="638" spans="1:12" x14ac:dyDescent="0.3">
      <c r="A638" s="79">
        <f>IF(DI_전체데이터!$B638="Technology",DI_전체데이터!$AN638,NA())</f>
        <v>0.25755089035390366</v>
      </c>
      <c r="B638" s="79">
        <f>IF(DI_전체데이터!$B638="Technology",DI_전체데이터!$Z638,NA())</f>
        <v>4.3428571428571434</v>
      </c>
      <c r="C638" s="79" t="e">
        <f>IF(DI_전체데이터!$B638="Consumer &amp; Retail",DI_전체데이터!$AN638,NA())</f>
        <v>#N/A</v>
      </c>
      <c r="D638" s="79" t="e">
        <f>IF(DI_전체데이터!$B638="Consumer &amp; Retail",DI_전체데이터!$Z638,NA())</f>
        <v>#N/A</v>
      </c>
      <c r="E638" s="79" t="e">
        <f>IF(DI_전체데이터!$B638="Finance",DI_전체데이터!$AN638,NA())</f>
        <v>#N/A</v>
      </c>
      <c r="F638" s="79" t="e">
        <f>IF(DI_전체데이터!$B638="Finance",DI_전체데이터!$Z638,NA())</f>
        <v>#N/A</v>
      </c>
      <c r="G638" s="79" t="e">
        <f>IF(DI_전체데이터!$B638="Industrials",DI_전체데이터!$AN638,NA())</f>
        <v>#N/A</v>
      </c>
      <c r="H638" s="79" t="e">
        <f>IF(DI_전체데이터!$B638="Industrials",DI_전체데이터!$Z638,NA())</f>
        <v>#N/A</v>
      </c>
      <c r="I638" s="79" t="e">
        <f>IF(DI_전체데이터!$B638="Energy &amp; Materials",DI_전체데이터!$AN638,NA())</f>
        <v>#N/A</v>
      </c>
      <c r="J638" s="79" t="e">
        <f>IF(DI_전체데이터!$B638="Energy &amp; Materials",DI_전체데이터!$Z638,NA())</f>
        <v>#N/A</v>
      </c>
      <c r="K638" s="79" t="e">
        <f>IF(DI_전체데이터!$B638="Healthcare &amp; Bio",DI_전체데이터!$AN638,NA())</f>
        <v>#N/A</v>
      </c>
      <c r="L638" s="79" t="e">
        <f>IF(DI_전체데이터!$B638="Healthcare &amp; Bio",DI_전체데이터!$Z638,NA())</f>
        <v>#N/A</v>
      </c>
    </row>
    <row r="639" spans="1:12" x14ac:dyDescent="0.3">
      <c r="A639" s="79">
        <f>IF(DI_전체데이터!$B639="Technology",DI_전체데이터!$AN639,NA())</f>
        <v>-0.67113231472255674</v>
      </c>
      <c r="B639" s="79">
        <f>IF(DI_전체데이터!$B639="Technology",DI_전체데이터!$Z639,NA())</f>
        <v>3.7058823529411771</v>
      </c>
      <c r="C639" s="79" t="e">
        <f>IF(DI_전체데이터!$B639="Consumer &amp; Retail",DI_전체데이터!$AN639,NA())</f>
        <v>#N/A</v>
      </c>
      <c r="D639" s="79" t="e">
        <f>IF(DI_전체데이터!$B639="Consumer &amp; Retail",DI_전체데이터!$Z639,NA())</f>
        <v>#N/A</v>
      </c>
      <c r="E639" s="79" t="e">
        <f>IF(DI_전체데이터!$B639="Finance",DI_전체데이터!$AN639,NA())</f>
        <v>#N/A</v>
      </c>
      <c r="F639" s="79" t="e">
        <f>IF(DI_전체데이터!$B639="Finance",DI_전체데이터!$Z639,NA())</f>
        <v>#N/A</v>
      </c>
      <c r="G639" s="79" t="e">
        <f>IF(DI_전체데이터!$B639="Industrials",DI_전체데이터!$AN639,NA())</f>
        <v>#N/A</v>
      </c>
      <c r="H639" s="79" t="e">
        <f>IF(DI_전체데이터!$B639="Industrials",DI_전체데이터!$Z639,NA())</f>
        <v>#N/A</v>
      </c>
      <c r="I639" s="79" t="e">
        <f>IF(DI_전체데이터!$B639="Energy &amp; Materials",DI_전체데이터!$AN639,NA())</f>
        <v>#N/A</v>
      </c>
      <c r="J639" s="79" t="e">
        <f>IF(DI_전체데이터!$B639="Energy &amp; Materials",DI_전체데이터!$Z639,NA())</f>
        <v>#N/A</v>
      </c>
      <c r="K639" s="79" t="e">
        <f>IF(DI_전체데이터!$B639="Healthcare &amp; Bio",DI_전체데이터!$AN639,NA())</f>
        <v>#N/A</v>
      </c>
      <c r="L639" s="79" t="e">
        <f>IF(DI_전체데이터!$B639="Healthcare &amp; Bio",DI_전체데이터!$Z639,NA())</f>
        <v>#N/A</v>
      </c>
    </row>
    <row r="640" spans="1:12" x14ac:dyDescent="0.3">
      <c r="A640" s="79">
        <f>IF(DI_전체데이터!$B640="Technology",DI_전체데이터!$AN640,NA())</f>
        <v>1.6180228959557324E-2</v>
      </c>
      <c r="B640" s="79">
        <f>IF(DI_전체데이터!$B640="Technology",DI_전체데이터!$Z640,NA())</f>
        <v>3.9189189189189189</v>
      </c>
      <c r="C640" s="79" t="e">
        <f>IF(DI_전체데이터!$B640="Consumer &amp; Retail",DI_전체데이터!$AN640,NA())</f>
        <v>#N/A</v>
      </c>
      <c r="D640" s="79" t="e">
        <f>IF(DI_전체데이터!$B640="Consumer &amp; Retail",DI_전체데이터!$Z640,NA())</f>
        <v>#N/A</v>
      </c>
      <c r="E640" s="79" t="e">
        <f>IF(DI_전체데이터!$B640="Finance",DI_전체데이터!$AN640,NA())</f>
        <v>#N/A</v>
      </c>
      <c r="F640" s="79" t="e">
        <f>IF(DI_전체데이터!$B640="Finance",DI_전체데이터!$Z640,NA())</f>
        <v>#N/A</v>
      </c>
      <c r="G640" s="79" t="e">
        <f>IF(DI_전체데이터!$B640="Industrials",DI_전체데이터!$AN640,NA())</f>
        <v>#N/A</v>
      </c>
      <c r="H640" s="79" t="e">
        <f>IF(DI_전체데이터!$B640="Industrials",DI_전체데이터!$Z640,NA())</f>
        <v>#N/A</v>
      </c>
      <c r="I640" s="79" t="e">
        <f>IF(DI_전체데이터!$B640="Energy &amp; Materials",DI_전체데이터!$AN640,NA())</f>
        <v>#N/A</v>
      </c>
      <c r="J640" s="79" t="e">
        <f>IF(DI_전체데이터!$B640="Energy &amp; Materials",DI_전체데이터!$Z640,NA())</f>
        <v>#N/A</v>
      </c>
      <c r="K640" s="79" t="e">
        <f>IF(DI_전체데이터!$B640="Healthcare &amp; Bio",DI_전체데이터!$AN640,NA())</f>
        <v>#N/A</v>
      </c>
      <c r="L640" s="79" t="e">
        <f>IF(DI_전체데이터!$B640="Healthcare &amp; Bio",DI_전체데이터!$Z640,NA())</f>
        <v>#N/A</v>
      </c>
    </row>
    <row r="641" spans="1:12" x14ac:dyDescent="0.3">
      <c r="A641" s="79">
        <f>IF(DI_전체데이터!$B641="Technology",DI_전체데이터!$AN641,NA())</f>
        <v>-0.86091264394821643</v>
      </c>
      <c r="B641" s="79">
        <f>IF(DI_전체데이터!$B641="Technology",DI_전체데이터!$Z641,NA())</f>
        <v>3.6470588235294121</v>
      </c>
      <c r="C641" s="79" t="e">
        <f>IF(DI_전체데이터!$B641="Consumer &amp; Retail",DI_전체데이터!$AN641,NA())</f>
        <v>#N/A</v>
      </c>
      <c r="D641" s="79" t="e">
        <f>IF(DI_전체데이터!$B641="Consumer &amp; Retail",DI_전체데이터!$Z641,NA())</f>
        <v>#N/A</v>
      </c>
      <c r="E641" s="79" t="e">
        <f>IF(DI_전체데이터!$B641="Finance",DI_전체데이터!$AN641,NA())</f>
        <v>#N/A</v>
      </c>
      <c r="F641" s="79" t="e">
        <f>IF(DI_전체데이터!$B641="Finance",DI_전체데이터!$Z641,NA())</f>
        <v>#N/A</v>
      </c>
      <c r="G641" s="79" t="e">
        <f>IF(DI_전체데이터!$B641="Industrials",DI_전체데이터!$AN641,NA())</f>
        <v>#N/A</v>
      </c>
      <c r="H641" s="79" t="e">
        <f>IF(DI_전체데이터!$B641="Industrials",DI_전체데이터!$Z641,NA())</f>
        <v>#N/A</v>
      </c>
      <c r="I641" s="79" t="e">
        <f>IF(DI_전체데이터!$B641="Energy &amp; Materials",DI_전체데이터!$AN641,NA())</f>
        <v>#N/A</v>
      </c>
      <c r="J641" s="79" t="e">
        <f>IF(DI_전체데이터!$B641="Energy &amp; Materials",DI_전체데이터!$Z641,NA())</f>
        <v>#N/A</v>
      </c>
      <c r="K641" s="79" t="e">
        <f>IF(DI_전체데이터!$B641="Healthcare &amp; Bio",DI_전체데이터!$AN641,NA())</f>
        <v>#N/A</v>
      </c>
      <c r="L641" s="79" t="e">
        <f>IF(DI_전체데이터!$B641="Healthcare &amp; Bio",DI_전체데이터!$Z641,NA())</f>
        <v>#N/A</v>
      </c>
    </row>
    <row r="642" spans="1:12" x14ac:dyDescent="0.3">
      <c r="A642" s="79">
        <f>IF(DI_전체데이터!$B642="Technology",DI_전체데이터!$AN642,NA())</f>
        <v>-0.38973389552589188</v>
      </c>
      <c r="B642" s="79">
        <f>IF(DI_전체데이터!$B642="Technology",DI_전체데이터!$Z642,NA())</f>
        <v>3.7931034482758621</v>
      </c>
      <c r="C642" s="79" t="e">
        <f>IF(DI_전체데이터!$B642="Consumer &amp; Retail",DI_전체데이터!$AN642,NA())</f>
        <v>#N/A</v>
      </c>
      <c r="D642" s="79" t="e">
        <f>IF(DI_전체데이터!$B642="Consumer &amp; Retail",DI_전체데이터!$Z642,NA())</f>
        <v>#N/A</v>
      </c>
      <c r="E642" s="79" t="e">
        <f>IF(DI_전체데이터!$B642="Finance",DI_전체데이터!$AN642,NA())</f>
        <v>#N/A</v>
      </c>
      <c r="F642" s="79" t="e">
        <f>IF(DI_전체데이터!$B642="Finance",DI_전체데이터!$Z642,NA())</f>
        <v>#N/A</v>
      </c>
      <c r="G642" s="79" t="e">
        <f>IF(DI_전체데이터!$B642="Industrials",DI_전체데이터!$AN642,NA())</f>
        <v>#N/A</v>
      </c>
      <c r="H642" s="79" t="e">
        <f>IF(DI_전체데이터!$B642="Industrials",DI_전체데이터!$Z642,NA())</f>
        <v>#N/A</v>
      </c>
      <c r="I642" s="79" t="e">
        <f>IF(DI_전체데이터!$B642="Energy &amp; Materials",DI_전체데이터!$AN642,NA())</f>
        <v>#N/A</v>
      </c>
      <c r="J642" s="79" t="e">
        <f>IF(DI_전체데이터!$B642="Energy &amp; Materials",DI_전체데이터!$Z642,NA())</f>
        <v>#N/A</v>
      </c>
      <c r="K642" s="79" t="e">
        <f>IF(DI_전체데이터!$B642="Healthcare &amp; Bio",DI_전체데이터!$AN642,NA())</f>
        <v>#N/A</v>
      </c>
      <c r="L642" s="79" t="e">
        <f>IF(DI_전체데이터!$B642="Healthcare &amp; Bio",DI_전체데이터!$Z642,NA())</f>
        <v>#N/A</v>
      </c>
    </row>
    <row r="643" spans="1:12" x14ac:dyDescent="0.3">
      <c r="A643" s="79">
        <f>IF(DI_전체데이터!$B643="Technology",DI_전체데이터!$AN643,NA())</f>
        <v>-0.73483596325806011</v>
      </c>
      <c r="B643" s="79">
        <f>IF(DI_전체데이터!$B643="Technology",DI_전체데이터!$Z643,NA())</f>
        <v>3.7407407407407409</v>
      </c>
      <c r="C643" s="79" t="e">
        <f>IF(DI_전체데이터!$B643="Consumer &amp; Retail",DI_전체데이터!$AN643,NA())</f>
        <v>#N/A</v>
      </c>
      <c r="D643" s="79" t="e">
        <f>IF(DI_전체데이터!$B643="Consumer &amp; Retail",DI_전체데이터!$Z643,NA())</f>
        <v>#N/A</v>
      </c>
      <c r="E643" s="79" t="e">
        <f>IF(DI_전체데이터!$B643="Finance",DI_전체데이터!$AN643,NA())</f>
        <v>#N/A</v>
      </c>
      <c r="F643" s="79" t="e">
        <f>IF(DI_전체데이터!$B643="Finance",DI_전체데이터!$Z643,NA())</f>
        <v>#N/A</v>
      </c>
      <c r="G643" s="79" t="e">
        <f>IF(DI_전체데이터!$B643="Industrials",DI_전체데이터!$AN643,NA())</f>
        <v>#N/A</v>
      </c>
      <c r="H643" s="79" t="e">
        <f>IF(DI_전체데이터!$B643="Industrials",DI_전체데이터!$Z643,NA())</f>
        <v>#N/A</v>
      </c>
      <c r="I643" s="79" t="e">
        <f>IF(DI_전체데이터!$B643="Energy &amp; Materials",DI_전체데이터!$AN643,NA())</f>
        <v>#N/A</v>
      </c>
      <c r="J643" s="79" t="e">
        <f>IF(DI_전체데이터!$B643="Energy &amp; Materials",DI_전체데이터!$Z643,NA())</f>
        <v>#N/A</v>
      </c>
      <c r="K643" s="79" t="e">
        <f>IF(DI_전체데이터!$B643="Healthcare &amp; Bio",DI_전체데이터!$AN643,NA())</f>
        <v>#N/A</v>
      </c>
      <c r="L643" s="79" t="e">
        <f>IF(DI_전체데이터!$B643="Healthcare &amp; Bio",DI_전체데이터!$Z643,NA())</f>
        <v>#N/A</v>
      </c>
    </row>
    <row r="644" spans="1:12" x14ac:dyDescent="0.3">
      <c r="A644" s="79">
        <f>IF(DI_전체데이터!$B644="Technology",DI_전체데이터!$AN644,NA())</f>
        <v>-1.5115295328667762</v>
      </c>
      <c r="B644" s="79">
        <f>IF(DI_전체데이터!$B644="Technology",DI_전체데이터!$Z644,NA())</f>
        <v>3.5</v>
      </c>
      <c r="C644" s="79" t="e">
        <f>IF(DI_전체데이터!$B644="Consumer &amp; Retail",DI_전체데이터!$AN644,NA())</f>
        <v>#N/A</v>
      </c>
      <c r="D644" s="79" t="e">
        <f>IF(DI_전체데이터!$B644="Consumer &amp; Retail",DI_전체데이터!$Z644,NA())</f>
        <v>#N/A</v>
      </c>
      <c r="E644" s="79" t="e">
        <f>IF(DI_전체데이터!$B644="Finance",DI_전체데이터!$AN644,NA())</f>
        <v>#N/A</v>
      </c>
      <c r="F644" s="79" t="e">
        <f>IF(DI_전체데이터!$B644="Finance",DI_전체데이터!$Z644,NA())</f>
        <v>#N/A</v>
      </c>
      <c r="G644" s="79" t="e">
        <f>IF(DI_전체데이터!$B644="Industrials",DI_전체데이터!$AN644,NA())</f>
        <v>#N/A</v>
      </c>
      <c r="H644" s="79" t="e">
        <f>IF(DI_전체데이터!$B644="Industrials",DI_전체데이터!$Z644,NA())</f>
        <v>#N/A</v>
      </c>
      <c r="I644" s="79" t="e">
        <f>IF(DI_전체데이터!$B644="Energy &amp; Materials",DI_전체데이터!$AN644,NA())</f>
        <v>#N/A</v>
      </c>
      <c r="J644" s="79" t="e">
        <f>IF(DI_전체데이터!$B644="Energy &amp; Materials",DI_전체데이터!$Z644,NA())</f>
        <v>#N/A</v>
      </c>
      <c r="K644" s="79" t="e">
        <f>IF(DI_전체데이터!$B644="Healthcare &amp; Bio",DI_전체데이터!$AN644,NA())</f>
        <v>#N/A</v>
      </c>
      <c r="L644" s="79" t="e">
        <f>IF(DI_전체데이터!$B644="Healthcare &amp; Bio",DI_전체데이터!$Z644,NA())</f>
        <v>#N/A</v>
      </c>
    </row>
    <row r="645" spans="1:12" x14ac:dyDescent="0.3">
      <c r="A645" s="79">
        <f>IF(DI_전체데이터!$B645="Technology",DI_전체데이터!$AN645,NA())</f>
        <v>1.1770251311633915</v>
      </c>
      <c r="B645" s="79">
        <f>IF(DI_전체데이터!$B645="Technology",DI_전체데이터!$Z645,NA())</f>
        <v>4.333333333333333</v>
      </c>
      <c r="C645" s="79" t="e">
        <f>IF(DI_전체데이터!$B645="Consumer &amp; Retail",DI_전체데이터!$AN645,NA())</f>
        <v>#N/A</v>
      </c>
      <c r="D645" s="79" t="e">
        <f>IF(DI_전체데이터!$B645="Consumer &amp; Retail",DI_전체데이터!$Z645,NA())</f>
        <v>#N/A</v>
      </c>
      <c r="E645" s="79" t="e">
        <f>IF(DI_전체데이터!$B645="Finance",DI_전체데이터!$AN645,NA())</f>
        <v>#N/A</v>
      </c>
      <c r="F645" s="79" t="e">
        <f>IF(DI_전체데이터!$B645="Finance",DI_전체데이터!$Z645,NA())</f>
        <v>#N/A</v>
      </c>
      <c r="G645" s="79" t="e">
        <f>IF(DI_전체데이터!$B645="Industrials",DI_전체데이터!$AN645,NA())</f>
        <v>#N/A</v>
      </c>
      <c r="H645" s="79" t="e">
        <f>IF(DI_전체데이터!$B645="Industrials",DI_전체데이터!$Z645,NA())</f>
        <v>#N/A</v>
      </c>
      <c r="I645" s="79" t="e">
        <f>IF(DI_전체데이터!$B645="Energy &amp; Materials",DI_전체데이터!$AN645,NA())</f>
        <v>#N/A</v>
      </c>
      <c r="J645" s="79" t="e">
        <f>IF(DI_전체데이터!$B645="Energy &amp; Materials",DI_전체데이터!$Z645,NA())</f>
        <v>#N/A</v>
      </c>
      <c r="K645" s="79" t="e">
        <f>IF(DI_전체데이터!$B645="Healthcare &amp; Bio",DI_전체데이터!$AN645,NA())</f>
        <v>#N/A</v>
      </c>
      <c r="L645" s="79" t="e">
        <f>IF(DI_전체데이터!$B645="Healthcare &amp; Bio",DI_전체데이터!$Z645,NA())</f>
        <v>#N/A</v>
      </c>
    </row>
    <row r="646" spans="1:12" x14ac:dyDescent="0.3">
      <c r="A646" s="79">
        <f>IF(DI_전체데이터!$B646="Technology",DI_전체데이터!$AN646,NA())</f>
        <v>0.10160326555132504</v>
      </c>
      <c r="B646" s="79">
        <f>IF(DI_전체데이터!$B646="Technology",DI_전체데이터!$Z646,NA())</f>
        <v>4</v>
      </c>
      <c r="C646" s="79" t="e">
        <f>IF(DI_전체데이터!$B646="Consumer &amp; Retail",DI_전체데이터!$AN646,NA())</f>
        <v>#N/A</v>
      </c>
      <c r="D646" s="79" t="e">
        <f>IF(DI_전체데이터!$B646="Consumer &amp; Retail",DI_전체데이터!$Z646,NA())</f>
        <v>#N/A</v>
      </c>
      <c r="E646" s="79" t="e">
        <f>IF(DI_전체데이터!$B646="Finance",DI_전체데이터!$AN646,NA())</f>
        <v>#N/A</v>
      </c>
      <c r="F646" s="79" t="e">
        <f>IF(DI_전체데이터!$B646="Finance",DI_전체데이터!$Z646,NA())</f>
        <v>#N/A</v>
      </c>
      <c r="G646" s="79" t="e">
        <f>IF(DI_전체데이터!$B646="Industrials",DI_전체데이터!$AN646,NA())</f>
        <v>#N/A</v>
      </c>
      <c r="H646" s="79" t="e">
        <f>IF(DI_전체데이터!$B646="Industrials",DI_전체데이터!$Z646,NA())</f>
        <v>#N/A</v>
      </c>
      <c r="I646" s="79" t="e">
        <f>IF(DI_전체데이터!$B646="Energy &amp; Materials",DI_전체데이터!$AN646,NA())</f>
        <v>#N/A</v>
      </c>
      <c r="J646" s="79" t="e">
        <f>IF(DI_전체데이터!$B646="Energy &amp; Materials",DI_전체데이터!$Z646,NA())</f>
        <v>#N/A</v>
      </c>
      <c r="K646" s="79" t="e">
        <f>IF(DI_전체데이터!$B646="Healthcare &amp; Bio",DI_전체데이터!$AN646,NA())</f>
        <v>#N/A</v>
      </c>
      <c r="L646" s="79" t="e">
        <f>IF(DI_전체데이터!$B646="Healthcare &amp; Bio",DI_전체데이터!$Z646,NA())</f>
        <v>#N/A</v>
      </c>
    </row>
    <row r="647" spans="1:12" x14ac:dyDescent="0.3">
      <c r="A647" s="79">
        <f>IF(DI_전체데이터!$B647="Technology",DI_전체데이터!$AN647,NA())</f>
        <v>-12.311065289922233</v>
      </c>
      <c r="B647" s="79">
        <f>IF(DI_전체데이터!$B647="Technology",DI_전체데이터!$Z647,NA())</f>
        <v>0</v>
      </c>
      <c r="C647" s="79" t="e">
        <f>IF(DI_전체데이터!$B647="Consumer &amp; Retail",DI_전체데이터!$AN647,NA())</f>
        <v>#N/A</v>
      </c>
      <c r="D647" s="79" t="e">
        <f>IF(DI_전체데이터!$B647="Consumer &amp; Retail",DI_전체데이터!$Z647,NA())</f>
        <v>#N/A</v>
      </c>
      <c r="E647" s="79" t="e">
        <f>IF(DI_전체데이터!$B647="Finance",DI_전체데이터!$AN647,NA())</f>
        <v>#N/A</v>
      </c>
      <c r="F647" s="79" t="e">
        <f>IF(DI_전체데이터!$B647="Finance",DI_전체데이터!$Z647,NA())</f>
        <v>#N/A</v>
      </c>
      <c r="G647" s="79" t="e">
        <f>IF(DI_전체데이터!$B647="Industrials",DI_전체데이터!$AN647,NA())</f>
        <v>#N/A</v>
      </c>
      <c r="H647" s="79" t="e">
        <f>IF(DI_전체데이터!$B647="Industrials",DI_전체데이터!$Z647,NA())</f>
        <v>#N/A</v>
      </c>
      <c r="I647" s="79" t="e">
        <f>IF(DI_전체데이터!$B647="Energy &amp; Materials",DI_전체데이터!$AN647,NA())</f>
        <v>#N/A</v>
      </c>
      <c r="J647" s="79" t="e">
        <f>IF(DI_전체데이터!$B647="Energy &amp; Materials",DI_전체데이터!$Z647,NA())</f>
        <v>#N/A</v>
      </c>
      <c r="K647" s="79" t="e">
        <f>IF(DI_전체데이터!$B647="Healthcare &amp; Bio",DI_전체데이터!$AN647,NA())</f>
        <v>#N/A</v>
      </c>
      <c r="L647" s="79" t="e">
        <f>IF(DI_전체데이터!$B647="Healthcare &amp; Bio",DI_전체데이터!$Z647,NA())</f>
        <v>#N/A</v>
      </c>
    </row>
    <row r="648" spans="1:12" x14ac:dyDescent="0.3">
      <c r="A648" s="79">
        <f>IF(DI_전체데이터!$B648="Technology",DI_전체데이터!$AN648,NA())</f>
        <v>0.59399709742257434</v>
      </c>
      <c r="B648" s="79">
        <f>IF(DI_전체데이터!$B648="Technology",DI_전체데이터!$Z648,NA())</f>
        <v>4</v>
      </c>
      <c r="C648" s="79" t="e">
        <f>IF(DI_전체데이터!$B648="Consumer &amp; Retail",DI_전체데이터!$AN648,NA())</f>
        <v>#N/A</v>
      </c>
      <c r="D648" s="79" t="e">
        <f>IF(DI_전체데이터!$B648="Consumer &amp; Retail",DI_전체데이터!$Z648,NA())</f>
        <v>#N/A</v>
      </c>
      <c r="E648" s="79" t="e">
        <f>IF(DI_전체데이터!$B648="Finance",DI_전체데이터!$AN648,NA())</f>
        <v>#N/A</v>
      </c>
      <c r="F648" s="79" t="e">
        <f>IF(DI_전체데이터!$B648="Finance",DI_전체데이터!$Z648,NA())</f>
        <v>#N/A</v>
      </c>
      <c r="G648" s="79" t="e">
        <f>IF(DI_전체데이터!$B648="Industrials",DI_전체데이터!$AN648,NA())</f>
        <v>#N/A</v>
      </c>
      <c r="H648" s="79" t="e">
        <f>IF(DI_전체데이터!$B648="Industrials",DI_전체데이터!$Z648,NA())</f>
        <v>#N/A</v>
      </c>
      <c r="I648" s="79" t="e">
        <f>IF(DI_전체데이터!$B648="Energy &amp; Materials",DI_전체데이터!$AN648,NA())</f>
        <v>#N/A</v>
      </c>
      <c r="J648" s="79" t="e">
        <f>IF(DI_전체데이터!$B648="Energy &amp; Materials",DI_전체데이터!$Z648,NA())</f>
        <v>#N/A</v>
      </c>
      <c r="K648" s="79" t="e">
        <f>IF(DI_전체데이터!$B648="Healthcare &amp; Bio",DI_전체데이터!$AN648,NA())</f>
        <v>#N/A</v>
      </c>
      <c r="L648" s="79" t="e">
        <f>IF(DI_전체데이터!$B648="Healthcare &amp; Bio",DI_전체데이터!$Z648,NA())</f>
        <v>#N/A</v>
      </c>
    </row>
    <row r="649" spans="1:12" x14ac:dyDescent="0.3">
      <c r="A649" s="79">
        <f>IF(DI_전체데이터!$B649="Technology",DI_전체데이터!$AN649,NA())</f>
        <v>-12.311065289922233</v>
      </c>
      <c r="B649" s="79">
        <f>IF(DI_전체데이터!$B649="Technology",DI_전체데이터!$Z649,NA())</f>
        <v>0</v>
      </c>
      <c r="C649" s="79" t="e">
        <f>IF(DI_전체데이터!$B649="Consumer &amp; Retail",DI_전체데이터!$AN649,NA())</f>
        <v>#N/A</v>
      </c>
      <c r="D649" s="79" t="e">
        <f>IF(DI_전체데이터!$B649="Consumer &amp; Retail",DI_전체데이터!$Z649,NA())</f>
        <v>#N/A</v>
      </c>
      <c r="E649" s="79" t="e">
        <f>IF(DI_전체데이터!$B649="Finance",DI_전체데이터!$AN649,NA())</f>
        <v>#N/A</v>
      </c>
      <c r="F649" s="79" t="e">
        <f>IF(DI_전체데이터!$B649="Finance",DI_전체데이터!$Z649,NA())</f>
        <v>#N/A</v>
      </c>
      <c r="G649" s="79" t="e">
        <f>IF(DI_전체데이터!$B649="Industrials",DI_전체데이터!$AN649,NA())</f>
        <v>#N/A</v>
      </c>
      <c r="H649" s="79" t="e">
        <f>IF(DI_전체데이터!$B649="Industrials",DI_전체데이터!$Z649,NA())</f>
        <v>#N/A</v>
      </c>
      <c r="I649" s="79" t="e">
        <f>IF(DI_전체데이터!$B649="Energy &amp; Materials",DI_전체데이터!$AN649,NA())</f>
        <v>#N/A</v>
      </c>
      <c r="J649" s="79" t="e">
        <f>IF(DI_전체데이터!$B649="Energy &amp; Materials",DI_전체데이터!$Z649,NA())</f>
        <v>#N/A</v>
      </c>
      <c r="K649" s="79" t="e">
        <f>IF(DI_전체데이터!$B649="Healthcare &amp; Bio",DI_전체데이터!$AN649,NA())</f>
        <v>#N/A</v>
      </c>
      <c r="L649" s="79" t="e">
        <f>IF(DI_전체데이터!$B649="Healthcare &amp; Bio",DI_전체데이터!$Z649,NA())</f>
        <v>#N/A</v>
      </c>
    </row>
    <row r="650" spans="1:12" x14ac:dyDescent="0.3">
      <c r="A650" s="79">
        <f>IF(DI_전체데이터!$B650="Technology",DI_전체데이터!$AN650,NA())</f>
        <v>2.2071298958406755</v>
      </c>
      <c r="B650" s="79">
        <f>IF(DI_전체데이터!$B650="Technology",DI_전체데이터!$Z650,NA())</f>
        <v>4.5</v>
      </c>
      <c r="C650" s="79" t="e">
        <f>IF(DI_전체데이터!$B650="Consumer &amp; Retail",DI_전체데이터!$AN650,NA())</f>
        <v>#N/A</v>
      </c>
      <c r="D650" s="79" t="e">
        <f>IF(DI_전체데이터!$B650="Consumer &amp; Retail",DI_전체데이터!$Z650,NA())</f>
        <v>#N/A</v>
      </c>
      <c r="E650" s="79" t="e">
        <f>IF(DI_전체데이터!$B650="Finance",DI_전체데이터!$AN650,NA())</f>
        <v>#N/A</v>
      </c>
      <c r="F650" s="79" t="e">
        <f>IF(DI_전체데이터!$B650="Finance",DI_전체데이터!$Z650,NA())</f>
        <v>#N/A</v>
      </c>
      <c r="G650" s="79" t="e">
        <f>IF(DI_전체데이터!$B650="Industrials",DI_전체데이터!$AN650,NA())</f>
        <v>#N/A</v>
      </c>
      <c r="H650" s="79" t="e">
        <f>IF(DI_전체데이터!$B650="Industrials",DI_전체데이터!$Z650,NA())</f>
        <v>#N/A</v>
      </c>
      <c r="I650" s="79" t="e">
        <f>IF(DI_전체데이터!$B650="Energy &amp; Materials",DI_전체데이터!$AN650,NA())</f>
        <v>#N/A</v>
      </c>
      <c r="J650" s="79" t="e">
        <f>IF(DI_전체데이터!$B650="Energy &amp; Materials",DI_전체데이터!$Z650,NA())</f>
        <v>#N/A</v>
      </c>
      <c r="K650" s="79" t="e">
        <f>IF(DI_전체데이터!$B650="Healthcare &amp; Bio",DI_전체데이터!$AN650,NA())</f>
        <v>#N/A</v>
      </c>
      <c r="L650" s="79" t="e">
        <f>IF(DI_전체데이터!$B650="Healthcare &amp; Bio",DI_전체데이터!$Z650,NA())</f>
        <v>#N/A</v>
      </c>
    </row>
    <row r="651" spans="1:12" x14ac:dyDescent="0.3">
      <c r="A651" s="79">
        <f>IF(DI_전체데이터!$B651="Technology",DI_전체데이터!$AN651,NA())</f>
        <v>-1.210080649102055</v>
      </c>
      <c r="B651" s="79">
        <f>IF(DI_전체데이터!$B651="Technology",DI_전체데이터!$Z651,NA())</f>
        <v>3.1898734177215191</v>
      </c>
      <c r="C651" s="79" t="e">
        <f>IF(DI_전체데이터!$B651="Consumer &amp; Retail",DI_전체데이터!$AN651,NA())</f>
        <v>#N/A</v>
      </c>
      <c r="D651" s="79" t="e">
        <f>IF(DI_전체데이터!$B651="Consumer &amp; Retail",DI_전체데이터!$Z651,NA())</f>
        <v>#N/A</v>
      </c>
      <c r="E651" s="79" t="e">
        <f>IF(DI_전체데이터!$B651="Finance",DI_전체데이터!$AN651,NA())</f>
        <v>#N/A</v>
      </c>
      <c r="F651" s="79" t="e">
        <f>IF(DI_전체데이터!$B651="Finance",DI_전체데이터!$Z651,NA())</f>
        <v>#N/A</v>
      </c>
      <c r="G651" s="79" t="e">
        <f>IF(DI_전체데이터!$B651="Industrials",DI_전체데이터!$AN651,NA())</f>
        <v>#N/A</v>
      </c>
      <c r="H651" s="79" t="e">
        <f>IF(DI_전체데이터!$B651="Industrials",DI_전체데이터!$Z651,NA())</f>
        <v>#N/A</v>
      </c>
      <c r="I651" s="79" t="e">
        <f>IF(DI_전체데이터!$B651="Energy &amp; Materials",DI_전체데이터!$AN651,NA())</f>
        <v>#N/A</v>
      </c>
      <c r="J651" s="79" t="e">
        <f>IF(DI_전체데이터!$B651="Energy &amp; Materials",DI_전체데이터!$Z651,NA())</f>
        <v>#N/A</v>
      </c>
      <c r="K651" s="79" t="e">
        <f>IF(DI_전체데이터!$B651="Healthcare &amp; Bio",DI_전체데이터!$AN651,NA())</f>
        <v>#N/A</v>
      </c>
      <c r="L651" s="79" t="e">
        <f>IF(DI_전체데이터!$B651="Healthcare &amp; Bio",DI_전체데이터!$Z651,NA())</f>
        <v>#N/A</v>
      </c>
    </row>
    <row r="652" spans="1:12" x14ac:dyDescent="0.3">
      <c r="A652" s="79">
        <f>IF(DI_전체데이터!$B652="Technology",DI_전체데이터!$AN652,NA())</f>
        <v>0.15618943773344551</v>
      </c>
      <c r="B652" s="79">
        <f>IF(DI_전체데이터!$B652="Technology",DI_전체데이터!$Z652,NA())</f>
        <v>3.3636363636363642</v>
      </c>
      <c r="C652" s="79" t="e">
        <f>IF(DI_전체데이터!$B652="Consumer &amp; Retail",DI_전체데이터!$AN652,NA())</f>
        <v>#N/A</v>
      </c>
      <c r="D652" s="79" t="e">
        <f>IF(DI_전체데이터!$B652="Consumer &amp; Retail",DI_전체데이터!$Z652,NA())</f>
        <v>#N/A</v>
      </c>
      <c r="E652" s="79" t="e">
        <f>IF(DI_전체데이터!$B652="Finance",DI_전체데이터!$AN652,NA())</f>
        <v>#N/A</v>
      </c>
      <c r="F652" s="79" t="e">
        <f>IF(DI_전체데이터!$B652="Finance",DI_전체데이터!$Z652,NA())</f>
        <v>#N/A</v>
      </c>
      <c r="G652" s="79" t="e">
        <f>IF(DI_전체데이터!$B652="Industrials",DI_전체데이터!$AN652,NA())</f>
        <v>#N/A</v>
      </c>
      <c r="H652" s="79" t="e">
        <f>IF(DI_전체데이터!$B652="Industrials",DI_전체데이터!$Z652,NA())</f>
        <v>#N/A</v>
      </c>
      <c r="I652" s="79" t="e">
        <f>IF(DI_전체데이터!$B652="Energy &amp; Materials",DI_전체데이터!$AN652,NA())</f>
        <v>#N/A</v>
      </c>
      <c r="J652" s="79" t="e">
        <f>IF(DI_전체데이터!$B652="Energy &amp; Materials",DI_전체데이터!$Z652,NA())</f>
        <v>#N/A</v>
      </c>
      <c r="K652" s="79" t="e">
        <f>IF(DI_전체데이터!$B652="Healthcare &amp; Bio",DI_전체데이터!$AN652,NA())</f>
        <v>#N/A</v>
      </c>
      <c r="L652" s="79" t="e">
        <f>IF(DI_전체데이터!$B652="Healthcare &amp; Bio",DI_전체데이터!$Z652,NA())</f>
        <v>#N/A</v>
      </c>
    </row>
    <row r="653" spans="1:12" x14ac:dyDescent="0.3">
      <c r="A653" s="79">
        <f>IF(DI_전체데이터!$B653="Technology",DI_전체데이터!$AN653,NA())</f>
        <v>-0.60626768798844033</v>
      </c>
      <c r="B653" s="79">
        <f>IF(DI_전체데이터!$B653="Technology",DI_전체데이터!$Z653,NA())</f>
        <v>3.2666666666666671</v>
      </c>
      <c r="C653" s="79" t="e">
        <f>IF(DI_전체데이터!$B653="Consumer &amp; Retail",DI_전체데이터!$AN653,NA())</f>
        <v>#N/A</v>
      </c>
      <c r="D653" s="79" t="e">
        <f>IF(DI_전체데이터!$B653="Consumer &amp; Retail",DI_전체데이터!$Z653,NA())</f>
        <v>#N/A</v>
      </c>
      <c r="E653" s="79" t="e">
        <f>IF(DI_전체데이터!$B653="Finance",DI_전체데이터!$AN653,NA())</f>
        <v>#N/A</v>
      </c>
      <c r="F653" s="79" t="e">
        <f>IF(DI_전체데이터!$B653="Finance",DI_전체데이터!$Z653,NA())</f>
        <v>#N/A</v>
      </c>
      <c r="G653" s="79" t="e">
        <f>IF(DI_전체데이터!$B653="Industrials",DI_전체데이터!$AN653,NA())</f>
        <v>#N/A</v>
      </c>
      <c r="H653" s="79" t="e">
        <f>IF(DI_전체데이터!$B653="Industrials",DI_전체데이터!$Z653,NA())</f>
        <v>#N/A</v>
      </c>
      <c r="I653" s="79" t="e">
        <f>IF(DI_전체데이터!$B653="Energy &amp; Materials",DI_전체데이터!$AN653,NA())</f>
        <v>#N/A</v>
      </c>
      <c r="J653" s="79" t="e">
        <f>IF(DI_전체데이터!$B653="Energy &amp; Materials",DI_전체데이터!$Z653,NA())</f>
        <v>#N/A</v>
      </c>
      <c r="K653" s="79" t="e">
        <f>IF(DI_전체데이터!$B653="Healthcare &amp; Bio",DI_전체데이터!$AN653,NA())</f>
        <v>#N/A</v>
      </c>
      <c r="L653" s="79" t="e">
        <f>IF(DI_전체데이터!$B653="Healthcare &amp; Bio",DI_전체데이터!$Z653,NA())</f>
        <v>#N/A</v>
      </c>
    </row>
    <row r="654" spans="1:12" x14ac:dyDescent="0.3">
      <c r="A654" s="79">
        <f>IF(DI_전체데이터!$B654="Technology",DI_전체데이터!$AN654,NA())</f>
        <v>-0.1591650719860869</v>
      </c>
      <c r="B654" s="79">
        <f>IF(DI_전체데이터!$B654="Technology",DI_전체데이터!$Z654,NA())</f>
        <v>3.3235294117647061</v>
      </c>
      <c r="C654" s="79" t="e">
        <f>IF(DI_전체데이터!$B654="Consumer &amp; Retail",DI_전체데이터!$AN654,NA())</f>
        <v>#N/A</v>
      </c>
      <c r="D654" s="79" t="e">
        <f>IF(DI_전체데이터!$B654="Consumer &amp; Retail",DI_전체데이터!$Z654,NA())</f>
        <v>#N/A</v>
      </c>
      <c r="E654" s="79" t="e">
        <f>IF(DI_전체데이터!$B654="Finance",DI_전체데이터!$AN654,NA())</f>
        <v>#N/A</v>
      </c>
      <c r="F654" s="79" t="e">
        <f>IF(DI_전체데이터!$B654="Finance",DI_전체데이터!$Z654,NA())</f>
        <v>#N/A</v>
      </c>
      <c r="G654" s="79" t="e">
        <f>IF(DI_전체데이터!$B654="Industrials",DI_전체데이터!$AN654,NA())</f>
        <v>#N/A</v>
      </c>
      <c r="H654" s="79" t="e">
        <f>IF(DI_전체데이터!$B654="Industrials",DI_전체데이터!$Z654,NA())</f>
        <v>#N/A</v>
      </c>
      <c r="I654" s="79" t="e">
        <f>IF(DI_전체데이터!$B654="Energy &amp; Materials",DI_전체데이터!$AN654,NA())</f>
        <v>#N/A</v>
      </c>
      <c r="J654" s="79" t="e">
        <f>IF(DI_전체데이터!$B654="Energy &amp; Materials",DI_전체데이터!$Z654,NA())</f>
        <v>#N/A</v>
      </c>
      <c r="K654" s="79" t="e">
        <f>IF(DI_전체데이터!$B654="Healthcare &amp; Bio",DI_전체데이터!$AN654,NA())</f>
        <v>#N/A</v>
      </c>
      <c r="L654" s="79" t="e">
        <f>IF(DI_전체데이터!$B654="Healthcare &amp; Bio",DI_전체데이터!$Z654,NA())</f>
        <v>#N/A</v>
      </c>
    </row>
    <row r="655" spans="1:12" x14ac:dyDescent="0.3">
      <c r="A655" s="79">
        <f>IF(DI_전체데이터!$B655="Technology",DI_전체데이터!$AN655,NA())</f>
        <v>0.30993270512407123</v>
      </c>
      <c r="B655" s="79">
        <f>IF(DI_전체데이터!$B655="Technology",DI_전체데이터!$Z655,NA())</f>
        <v>3.405594405594405</v>
      </c>
      <c r="C655" s="79" t="e">
        <f>IF(DI_전체데이터!$B655="Consumer &amp; Retail",DI_전체데이터!$AN655,NA())</f>
        <v>#N/A</v>
      </c>
      <c r="D655" s="79" t="e">
        <f>IF(DI_전체데이터!$B655="Consumer &amp; Retail",DI_전체데이터!$Z655,NA())</f>
        <v>#N/A</v>
      </c>
      <c r="E655" s="79" t="e">
        <f>IF(DI_전체데이터!$B655="Finance",DI_전체데이터!$AN655,NA())</f>
        <v>#N/A</v>
      </c>
      <c r="F655" s="79" t="e">
        <f>IF(DI_전체데이터!$B655="Finance",DI_전체데이터!$Z655,NA())</f>
        <v>#N/A</v>
      </c>
      <c r="G655" s="79" t="e">
        <f>IF(DI_전체데이터!$B655="Industrials",DI_전체데이터!$AN655,NA())</f>
        <v>#N/A</v>
      </c>
      <c r="H655" s="79" t="e">
        <f>IF(DI_전체데이터!$B655="Industrials",DI_전체데이터!$Z655,NA())</f>
        <v>#N/A</v>
      </c>
      <c r="I655" s="79" t="e">
        <f>IF(DI_전체데이터!$B655="Energy &amp; Materials",DI_전체데이터!$AN655,NA())</f>
        <v>#N/A</v>
      </c>
      <c r="J655" s="79" t="e">
        <f>IF(DI_전체데이터!$B655="Energy &amp; Materials",DI_전체데이터!$Z655,NA())</f>
        <v>#N/A</v>
      </c>
      <c r="K655" s="79" t="e">
        <f>IF(DI_전체데이터!$B655="Healthcare &amp; Bio",DI_전체데이터!$AN655,NA())</f>
        <v>#N/A</v>
      </c>
      <c r="L655" s="79" t="e">
        <f>IF(DI_전체데이터!$B655="Healthcare &amp; Bio",DI_전체데이터!$Z655,NA())</f>
        <v>#N/A</v>
      </c>
    </row>
    <row r="656" spans="1:12" x14ac:dyDescent="0.3">
      <c r="A656" s="79">
        <f>IF(DI_전체데이터!$B656="Technology",DI_전체데이터!$AN656,NA())</f>
        <v>0.64717335688567368</v>
      </c>
      <c r="B656" s="79">
        <f>IF(DI_전체데이터!$B656="Technology",DI_전체데이터!$Z656,NA())</f>
        <v>3.4484848484848478</v>
      </c>
      <c r="C656" s="79" t="e">
        <f>IF(DI_전체데이터!$B656="Consumer &amp; Retail",DI_전체데이터!$AN656,NA())</f>
        <v>#N/A</v>
      </c>
      <c r="D656" s="79" t="e">
        <f>IF(DI_전체데이터!$B656="Consumer &amp; Retail",DI_전체데이터!$Z656,NA())</f>
        <v>#N/A</v>
      </c>
      <c r="E656" s="79" t="e">
        <f>IF(DI_전체데이터!$B656="Finance",DI_전체데이터!$AN656,NA())</f>
        <v>#N/A</v>
      </c>
      <c r="F656" s="79" t="e">
        <f>IF(DI_전체데이터!$B656="Finance",DI_전체데이터!$Z656,NA())</f>
        <v>#N/A</v>
      </c>
      <c r="G656" s="79" t="e">
        <f>IF(DI_전체데이터!$B656="Industrials",DI_전체데이터!$AN656,NA())</f>
        <v>#N/A</v>
      </c>
      <c r="H656" s="79" t="e">
        <f>IF(DI_전체데이터!$B656="Industrials",DI_전체데이터!$Z656,NA())</f>
        <v>#N/A</v>
      </c>
      <c r="I656" s="79" t="e">
        <f>IF(DI_전체데이터!$B656="Energy &amp; Materials",DI_전체데이터!$AN656,NA())</f>
        <v>#N/A</v>
      </c>
      <c r="J656" s="79" t="e">
        <f>IF(DI_전체데이터!$B656="Energy &amp; Materials",DI_전체데이터!$Z656,NA())</f>
        <v>#N/A</v>
      </c>
      <c r="K656" s="79" t="e">
        <f>IF(DI_전체데이터!$B656="Healthcare &amp; Bio",DI_전체데이터!$AN656,NA())</f>
        <v>#N/A</v>
      </c>
      <c r="L656" s="79" t="e">
        <f>IF(DI_전체데이터!$B656="Healthcare &amp; Bio",DI_전체데이터!$Z656,NA())</f>
        <v>#N/A</v>
      </c>
    </row>
    <row r="657" spans="1:12" x14ac:dyDescent="0.3">
      <c r="A657" s="79">
        <f>IF(DI_전체데이터!$B657="Technology",DI_전체데이터!$AN657,NA())</f>
        <v>1.3919810121047436</v>
      </c>
      <c r="B657" s="79">
        <f>IF(DI_전체데이터!$B657="Technology",DI_전체데이터!$Z657,NA())</f>
        <v>3.5432098765432101</v>
      </c>
      <c r="C657" s="79" t="e">
        <f>IF(DI_전체데이터!$B657="Consumer &amp; Retail",DI_전체데이터!$AN657,NA())</f>
        <v>#N/A</v>
      </c>
      <c r="D657" s="79" t="e">
        <f>IF(DI_전체데이터!$B657="Consumer &amp; Retail",DI_전체데이터!$Z657,NA())</f>
        <v>#N/A</v>
      </c>
      <c r="E657" s="79" t="e">
        <f>IF(DI_전체데이터!$B657="Finance",DI_전체데이터!$AN657,NA())</f>
        <v>#N/A</v>
      </c>
      <c r="F657" s="79" t="e">
        <f>IF(DI_전체데이터!$B657="Finance",DI_전체데이터!$Z657,NA())</f>
        <v>#N/A</v>
      </c>
      <c r="G657" s="79" t="e">
        <f>IF(DI_전체데이터!$B657="Industrials",DI_전체데이터!$AN657,NA())</f>
        <v>#N/A</v>
      </c>
      <c r="H657" s="79" t="e">
        <f>IF(DI_전체데이터!$B657="Industrials",DI_전체데이터!$Z657,NA())</f>
        <v>#N/A</v>
      </c>
      <c r="I657" s="79" t="e">
        <f>IF(DI_전체데이터!$B657="Energy &amp; Materials",DI_전체데이터!$AN657,NA())</f>
        <v>#N/A</v>
      </c>
      <c r="J657" s="79" t="e">
        <f>IF(DI_전체데이터!$B657="Energy &amp; Materials",DI_전체데이터!$Z657,NA())</f>
        <v>#N/A</v>
      </c>
      <c r="K657" s="79" t="e">
        <f>IF(DI_전체데이터!$B657="Healthcare &amp; Bio",DI_전체데이터!$AN657,NA())</f>
        <v>#N/A</v>
      </c>
      <c r="L657" s="79" t="e">
        <f>IF(DI_전체데이터!$B657="Healthcare &amp; Bio",DI_전체데이터!$Z657,NA())</f>
        <v>#N/A</v>
      </c>
    </row>
    <row r="658" spans="1:12" x14ac:dyDescent="0.3">
      <c r="A658" s="79">
        <f>IF(DI_전체데이터!$B658="Technology",DI_전체데이터!$AN658,NA())</f>
        <v>-1.2867171059816978</v>
      </c>
      <c r="B658" s="79">
        <f>IF(DI_전체데이터!$B658="Technology",DI_전체데이터!$Z658,NA())</f>
        <v>3.20253164556962</v>
      </c>
      <c r="C658" s="79" t="e">
        <f>IF(DI_전체데이터!$B658="Consumer &amp; Retail",DI_전체데이터!$AN658,NA())</f>
        <v>#N/A</v>
      </c>
      <c r="D658" s="79" t="e">
        <f>IF(DI_전체데이터!$B658="Consumer &amp; Retail",DI_전체데이터!$Z658,NA())</f>
        <v>#N/A</v>
      </c>
      <c r="E658" s="79" t="e">
        <f>IF(DI_전체데이터!$B658="Finance",DI_전체데이터!$AN658,NA())</f>
        <v>#N/A</v>
      </c>
      <c r="F658" s="79" t="e">
        <f>IF(DI_전체데이터!$B658="Finance",DI_전체데이터!$Z658,NA())</f>
        <v>#N/A</v>
      </c>
      <c r="G658" s="79" t="e">
        <f>IF(DI_전체데이터!$B658="Industrials",DI_전체데이터!$AN658,NA())</f>
        <v>#N/A</v>
      </c>
      <c r="H658" s="79" t="e">
        <f>IF(DI_전체데이터!$B658="Industrials",DI_전체데이터!$Z658,NA())</f>
        <v>#N/A</v>
      </c>
      <c r="I658" s="79" t="e">
        <f>IF(DI_전체데이터!$B658="Energy &amp; Materials",DI_전체데이터!$AN658,NA())</f>
        <v>#N/A</v>
      </c>
      <c r="J658" s="79" t="e">
        <f>IF(DI_전체데이터!$B658="Energy &amp; Materials",DI_전체데이터!$Z658,NA())</f>
        <v>#N/A</v>
      </c>
      <c r="K658" s="79" t="e">
        <f>IF(DI_전체데이터!$B658="Healthcare &amp; Bio",DI_전체데이터!$AN658,NA())</f>
        <v>#N/A</v>
      </c>
      <c r="L658" s="79" t="e">
        <f>IF(DI_전체데이터!$B658="Healthcare &amp; Bio",DI_전체데이터!$Z658,NA())</f>
        <v>#N/A</v>
      </c>
    </row>
    <row r="659" spans="1:12" x14ac:dyDescent="0.3">
      <c r="A659" s="79">
        <f>IF(DI_전체데이터!$B659="Technology",DI_전체데이터!$AN659,NA())</f>
        <v>-0.29003992197160211</v>
      </c>
      <c r="B659" s="79">
        <f>IF(DI_전체데이터!$B659="Technology",DI_전체데이터!$Z659,NA())</f>
        <v>3.2666666666666671</v>
      </c>
      <c r="C659" s="79" t="e">
        <f>IF(DI_전체데이터!$B659="Consumer &amp; Retail",DI_전체데이터!$AN659,NA())</f>
        <v>#N/A</v>
      </c>
      <c r="D659" s="79" t="e">
        <f>IF(DI_전체데이터!$B659="Consumer &amp; Retail",DI_전체데이터!$Z659,NA())</f>
        <v>#N/A</v>
      </c>
      <c r="E659" s="79" t="e">
        <f>IF(DI_전체데이터!$B659="Finance",DI_전체데이터!$AN659,NA())</f>
        <v>#N/A</v>
      </c>
      <c r="F659" s="79" t="e">
        <f>IF(DI_전체데이터!$B659="Finance",DI_전체데이터!$Z659,NA())</f>
        <v>#N/A</v>
      </c>
      <c r="G659" s="79" t="e">
        <f>IF(DI_전체데이터!$B659="Industrials",DI_전체데이터!$AN659,NA())</f>
        <v>#N/A</v>
      </c>
      <c r="H659" s="79" t="e">
        <f>IF(DI_전체데이터!$B659="Industrials",DI_전체데이터!$Z659,NA())</f>
        <v>#N/A</v>
      </c>
      <c r="I659" s="79" t="e">
        <f>IF(DI_전체데이터!$B659="Energy &amp; Materials",DI_전체데이터!$AN659,NA())</f>
        <v>#N/A</v>
      </c>
      <c r="J659" s="79" t="e">
        <f>IF(DI_전체데이터!$B659="Energy &amp; Materials",DI_전체데이터!$Z659,NA())</f>
        <v>#N/A</v>
      </c>
      <c r="K659" s="79" t="e">
        <f>IF(DI_전체데이터!$B659="Healthcare &amp; Bio",DI_전체데이터!$AN659,NA())</f>
        <v>#N/A</v>
      </c>
      <c r="L659" s="79" t="e">
        <f>IF(DI_전체데이터!$B659="Healthcare &amp; Bio",DI_전체데이터!$Z659,NA())</f>
        <v>#N/A</v>
      </c>
    </row>
    <row r="660" spans="1:12" x14ac:dyDescent="0.3">
      <c r="A660" s="79">
        <f>IF(DI_전체데이터!$B660="Technology",DI_전체데이터!$AN660,NA())</f>
        <v>1.7758825105909966</v>
      </c>
      <c r="B660" s="79">
        <f>IF(DI_전체데이터!$B660="Technology",DI_전체데이터!$Z660,NA())</f>
        <v>3.5294117647058818</v>
      </c>
      <c r="C660" s="79" t="e">
        <f>IF(DI_전체데이터!$B660="Consumer &amp; Retail",DI_전체데이터!$AN660,NA())</f>
        <v>#N/A</v>
      </c>
      <c r="D660" s="79" t="e">
        <f>IF(DI_전체데이터!$B660="Consumer &amp; Retail",DI_전체데이터!$Z660,NA())</f>
        <v>#N/A</v>
      </c>
      <c r="E660" s="79" t="e">
        <f>IF(DI_전체데이터!$B660="Finance",DI_전체데이터!$AN660,NA())</f>
        <v>#N/A</v>
      </c>
      <c r="F660" s="79" t="e">
        <f>IF(DI_전체데이터!$B660="Finance",DI_전체데이터!$Z660,NA())</f>
        <v>#N/A</v>
      </c>
      <c r="G660" s="79" t="e">
        <f>IF(DI_전체데이터!$B660="Industrials",DI_전체데이터!$AN660,NA())</f>
        <v>#N/A</v>
      </c>
      <c r="H660" s="79" t="e">
        <f>IF(DI_전체데이터!$B660="Industrials",DI_전체데이터!$Z660,NA())</f>
        <v>#N/A</v>
      </c>
      <c r="I660" s="79" t="e">
        <f>IF(DI_전체데이터!$B660="Energy &amp; Materials",DI_전체데이터!$AN660,NA())</f>
        <v>#N/A</v>
      </c>
      <c r="J660" s="79" t="e">
        <f>IF(DI_전체데이터!$B660="Energy &amp; Materials",DI_전체데이터!$Z660,NA())</f>
        <v>#N/A</v>
      </c>
      <c r="K660" s="79" t="e">
        <f>IF(DI_전체데이터!$B660="Healthcare &amp; Bio",DI_전체데이터!$AN660,NA())</f>
        <v>#N/A</v>
      </c>
      <c r="L660" s="79" t="e">
        <f>IF(DI_전체데이터!$B660="Healthcare &amp; Bio",DI_전체데이터!$Z660,NA())</f>
        <v>#N/A</v>
      </c>
    </row>
    <row r="661" spans="1:12" x14ac:dyDescent="0.3">
      <c r="A661" s="79">
        <f>IF(DI_전체데이터!$B661="Technology",DI_전체데이터!$AN661,NA())</f>
        <v>0.83567802696818017</v>
      </c>
      <c r="B661" s="79">
        <f>IF(DI_전체데이터!$B661="Technology",DI_전체데이터!$Z661,NA())</f>
        <v>3.4098360655737698</v>
      </c>
      <c r="C661" s="79" t="e">
        <f>IF(DI_전체데이터!$B661="Consumer &amp; Retail",DI_전체데이터!$AN661,NA())</f>
        <v>#N/A</v>
      </c>
      <c r="D661" s="79" t="e">
        <f>IF(DI_전체데이터!$B661="Consumer &amp; Retail",DI_전체데이터!$Z661,NA())</f>
        <v>#N/A</v>
      </c>
      <c r="E661" s="79" t="e">
        <f>IF(DI_전체데이터!$B661="Finance",DI_전체데이터!$AN661,NA())</f>
        <v>#N/A</v>
      </c>
      <c r="F661" s="79" t="e">
        <f>IF(DI_전체데이터!$B661="Finance",DI_전체데이터!$Z661,NA())</f>
        <v>#N/A</v>
      </c>
      <c r="G661" s="79" t="e">
        <f>IF(DI_전체데이터!$B661="Industrials",DI_전체데이터!$AN661,NA())</f>
        <v>#N/A</v>
      </c>
      <c r="H661" s="79" t="e">
        <f>IF(DI_전체데이터!$B661="Industrials",DI_전체데이터!$Z661,NA())</f>
        <v>#N/A</v>
      </c>
      <c r="I661" s="79" t="e">
        <f>IF(DI_전체데이터!$B661="Energy &amp; Materials",DI_전체데이터!$AN661,NA())</f>
        <v>#N/A</v>
      </c>
      <c r="J661" s="79" t="e">
        <f>IF(DI_전체데이터!$B661="Energy &amp; Materials",DI_전체데이터!$Z661,NA())</f>
        <v>#N/A</v>
      </c>
      <c r="K661" s="79" t="e">
        <f>IF(DI_전체데이터!$B661="Healthcare &amp; Bio",DI_전체데이터!$AN661,NA())</f>
        <v>#N/A</v>
      </c>
      <c r="L661" s="79" t="e">
        <f>IF(DI_전체데이터!$B661="Healthcare &amp; Bio",DI_전체데이터!$Z661,NA())</f>
        <v>#N/A</v>
      </c>
    </row>
    <row r="662" spans="1:12" x14ac:dyDescent="0.3">
      <c r="A662" s="79">
        <f>IF(DI_전체데이터!$B662="Technology",DI_전체데이터!$AN662,NA())</f>
        <v>-1.0043198117275443</v>
      </c>
      <c r="B662" s="79">
        <f>IF(DI_전체데이터!$B662="Technology",DI_전체데이터!$Z662,NA())</f>
        <v>3.1758241758241761</v>
      </c>
      <c r="C662" s="79" t="e">
        <f>IF(DI_전체데이터!$B662="Consumer &amp; Retail",DI_전체데이터!$AN662,NA())</f>
        <v>#N/A</v>
      </c>
      <c r="D662" s="79" t="e">
        <f>IF(DI_전체데이터!$B662="Consumer &amp; Retail",DI_전체데이터!$Z662,NA())</f>
        <v>#N/A</v>
      </c>
      <c r="E662" s="79" t="e">
        <f>IF(DI_전체데이터!$B662="Finance",DI_전체데이터!$AN662,NA())</f>
        <v>#N/A</v>
      </c>
      <c r="F662" s="79" t="e">
        <f>IF(DI_전체데이터!$B662="Finance",DI_전체데이터!$Z662,NA())</f>
        <v>#N/A</v>
      </c>
      <c r="G662" s="79" t="e">
        <f>IF(DI_전체데이터!$B662="Industrials",DI_전체데이터!$AN662,NA())</f>
        <v>#N/A</v>
      </c>
      <c r="H662" s="79" t="e">
        <f>IF(DI_전체데이터!$B662="Industrials",DI_전체데이터!$Z662,NA())</f>
        <v>#N/A</v>
      </c>
      <c r="I662" s="79" t="e">
        <f>IF(DI_전체데이터!$B662="Energy &amp; Materials",DI_전체데이터!$AN662,NA())</f>
        <v>#N/A</v>
      </c>
      <c r="J662" s="79" t="e">
        <f>IF(DI_전체데이터!$B662="Energy &amp; Materials",DI_전체데이터!$Z662,NA())</f>
        <v>#N/A</v>
      </c>
      <c r="K662" s="79" t="e">
        <f>IF(DI_전체데이터!$B662="Healthcare &amp; Bio",DI_전체데이터!$AN662,NA())</f>
        <v>#N/A</v>
      </c>
      <c r="L662" s="79" t="e">
        <f>IF(DI_전체데이터!$B662="Healthcare &amp; Bio",DI_전체데이터!$Z662,NA())</f>
        <v>#N/A</v>
      </c>
    </row>
    <row r="663" spans="1:12" x14ac:dyDescent="0.3">
      <c r="A663" s="79">
        <f>IF(DI_전체데이터!$B663="Technology",DI_전체데이터!$AN663,NA())</f>
        <v>2.8171565524392888</v>
      </c>
      <c r="B663" s="79">
        <f>IF(DI_전체데이터!$B663="Technology",DI_전체데이터!$Z663,NA())</f>
        <v>3.9375</v>
      </c>
      <c r="C663" s="79" t="e">
        <f>IF(DI_전체데이터!$B663="Consumer &amp; Retail",DI_전체데이터!$AN663,NA())</f>
        <v>#N/A</v>
      </c>
      <c r="D663" s="79" t="e">
        <f>IF(DI_전체데이터!$B663="Consumer &amp; Retail",DI_전체데이터!$Z663,NA())</f>
        <v>#N/A</v>
      </c>
      <c r="E663" s="79" t="e">
        <f>IF(DI_전체데이터!$B663="Finance",DI_전체데이터!$AN663,NA())</f>
        <v>#N/A</v>
      </c>
      <c r="F663" s="79" t="e">
        <f>IF(DI_전체데이터!$B663="Finance",DI_전체데이터!$Z663,NA())</f>
        <v>#N/A</v>
      </c>
      <c r="G663" s="79" t="e">
        <f>IF(DI_전체데이터!$B663="Industrials",DI_전체데이터!$AN663,NA())</f>
        <v>#N/A</v>
      </c>
      <c r="H663" s="79" t="e">
        <f>IF(DI_전체데이터!$B663="Industrials",DI_전체데이터!$Z663,NA())</f>
        <v>#N/A</v>
      </c>
      <c r="I663" s="79" t="e">
        <f>IF(DI_전체데이터!$B663="Energy &amp; Materials",DI_전체데이터!$AN663,NA())</f>
        <v>#N/A</v>
      </c>
      <c r="J663" s="79" t="e">
        <f>IF(DI_전체데이터!$B663="Energy &amp; Materials",DI_전체데이터!$Z663,NA())</f>
        <v>#N/A</v>
      </c>
      <c r="K663" s="79" t="e">
        <f>IF(DI_전체데이터!$B663="Healthcare &amp; Bio",DI_전체데이터!$AN663,NA())</f>
        <v>#N/A</v>
      </c>
      <c r="L663" s="79" t="e">
        <f>IF(DI_전체데이터!$B663="Healthcare &amp; Bio",DI_전체데이터!$Z663,NA())</f>
        <v>#N/A</v>
      </c>
    </row>
    <row r="664" spans="1:12" x14ac:dyDescent="0.3">
      <c r="A664" s="79">
        <f>IF(DI_전체데이터!$B664="Technology",DI_전체데이터!$AN664,NA())</f>
        <v>-1.2886362007184626E-2</v>
      </c>
      <c r="B664" s="79">
        <f>IF(DI_전체데이터!$B664="Technology",DI_전체데이터!$Z664,NA())</f>
        <v>2.9285714285714279</v>
      </c>
      <c r="C664" s="79" t="e">
        <f>IF(DI_전체데이터!$B664="Consumer &amp; Retail",DI_전체데이터!$AN664,NA())</f>
        <v>#N/A</v>
      </c>
      <c r="D664" s="79" t="e">
        <f>IF(DI_전체데이터!$B664="Consumer &amp; Retail",DI_전체데이터!$Z664,NA())</f>
        <v>#N/A</v>
      </c>
      <c r="E664" s="79" t="e">
        <f>IF(DI_전체데이터!$B664="Finance",DI_전체데이터!$AN664,NA())</f>
        <v>#N/A</v>
      </c>
      <c r="F664" s="79" t="e">
        <f>IF(DI_전체데이터!$B664="Finance",DI_전체데이터!$Z664,NA())</f>
        <v>#N/A</v>
      </c>
      <c r="G664" s="79" t="e">
        <f>IF(DI_전체데이터!$B664="Industrials",DI_전체데이터!$AN664,NA())</f>
        <v>#N/A</v>
      </c>
      <c r="H664" s="79" t="e">
        <f>IF(DI_전체데이터!$B664="Industrials",DI_전체데이터!$Z664,NA())</f>
        <v>#N/A</v>
      </c>
      <c r="I664" s="79" t="e">
        <f>IF(DI_전체데이터!$B664="Energy &amp; Materials",DI_전체데이터!$AN664,NA())</f>
        <v>#N/A</v>
      </c>
      <c r="J664" s="79" t="e">
        <f>IF(DI_전체데이터!$B664="Energy &amp; Materials",DI_전체데이터!$Z664,NA())</f>
        <v>#N/A</v>
      </c>
      <c r="K664" s="79" t="e">
        <f>IF(DI_전체데이터!$B664="Healthcare &amp; Bio",DI_전체데이터!$AN664,NA())</f>
        <v>#N/A</v>
      </c>
      <c r="L664" s="79" t="e">
        <f>IF(DI_전체데이터!$B664="Healthcare &amp; Bio",DI_전체데이터!$Z664,NA())</f>
        <v>#N/A</v>
      </c>
    </row>
    <row r="665" spans="1:12" x14ac:dyDescent="0.3">
      <c r="A665" s="79">
        <f>IF(DI_전체데이터!$B665="Technology",DI_전체데이터!$AN665,NA())</f>
        <v>1.0289701445501018</v>
      </c>
      <c r="B665" s="79">
        <f>IF(DI_전체데이터!$B665="Technology",DI_전체데이터!$Z665,NA())</f>
        <v>3.3</v>
      </c>
      <c r="C665" s="79" t="e">
        <f>IF(DI_전체데이터!$B665="Consumer &amp; Retail",DI_전체데이터!$AN665,NA())</f>
        <v>#N/A</v>
      </c>
      <c r="D665" s="79" t="e">
        <f>IF(DI_전체데이터!$B665="Consumer &amp; Retail",DI_전체데이터!$Z665,NA())</f>
        <v>#N/A</v>
      </c>
      <c r="E665" s="79" t="e">
        <f>IF(DI_전체데이터!$B665="Finance",DI_전체데이터!$AN665,NA())</f>
        <v>#N/A</v>
      </c>
      <c r="F665" s="79" t="e">
        <f>IF(DI_전체데이터!$B665="Finance",DI_전체데이터!$Z665,NA())</f>
        <v>#N/A</v>
      </c>
      <c r="G665" s="79" t="e">
        <f>IF(DI_전체데이터!$B665="Industrials",DI_전체데이터!$AN665,NA())</f>
        <v>#N/A</v>
      </c>
      <c r="H665" s="79" t="e">
        <f>IF(DI_전체데이터!$B665="Industrials",DI_전체데이터!$Z665,NA())</f>
        <v>#N/A</v>
      </c>
      <c r="I665" s="79" t="e">
        <f>IF(DI_전체데이터!$B665="Energy &amp; Materials",DI_전체데이터!$AN665,NA())</f>
        <v>#N/A</v>
      </c>
      <c r="J665" s="79" t="e">
        <f>IF(DI_전체데이터!$B665="Energy &amp; Materials",DI_전체데이터!$Z665,NA())</f>
        <v>#N/A</v>
      </c>
      <c r="K665" s="79" t="e">
        <f>IF(DI_전체데이터!$B665="Healthcare &amp; Bio",DI_전체데이터!$AN665,NA())</f>
        <v>#N/A</v>
      </c>
      <c r="L665" s="79" t="e">
        <f>IF(DI_전체데이터!$B665="Healthcare &amp; Bio",DI_전체데이터!$Z665,NA())</f>
        <v>#N/A</v>
      </c>
    </row>
    <row r="666" spans="1:12" x14ac:dyDescent="0.3">
      <c r="A666" s="79">
        <f>IF(DI_전체데이터!$B666="Technology",DI_전체데이터!$AN666,NA())</f>
        <v>1.9136234504138339</v>
      </c>
      <c r="B666" s="79">
        <f>IF(DI_전체데이터!$B666="Technology",DI_전체데이터!$Z666,NA())</f>
        <v>3.6153846153846159</v>
      </c>
      <c r="C666" s="79" t="e">
        <f>IF(DI_전체데이터!$B666="Consumer &amp; Retail",DI_전체데이터!$AN666,NA())</f>
        <v>#N/A</v>
      </c>
      <c r="D666" s="79" t="e">
        <f>IF(DI_전체데이터!$B666="Consumer &amp; Retail",DI_전체데이터!$Z666,NA())</f>
        <v>#N/A</v>
      </c>
      <c r="E666" s="79" t="e">
        <f>IF(DI_전체데이터!$B666="Finance",DI_전체데이터!$AN666,NA())</f>
        <v>#N/A</v>
      </c>
      <c r="F666" s="79" t="e">
        <f>IF(DI_전체데이터!$B666="Finance",DI_전체데이터!$Z666,NA())</f>
        <v>#N/A</v>
      </c>
      <c r="G666" s="79" t="e">
        <f>IF(DI_전체데이터!$B666="Industrials",DI_전체데이터!$AN666,NA())</f>
        <v>#N/A</v>
      </c>
      <c r="H666" s="79" t="e">
        <f>IF(DI_전체데이터!$B666="Industrials",DI_전체데이터!$Z666,NA())</f>
        <v>#N/A</v>
      </c>
      <c r="I666" s="79" t="e">
        <f>IF(DI_전체데이터!$B666="Energy &amp; Materials",DI_전체데이터!$AN666,NA())</f>
        <v>#N/A</v>
      </c>
      <c r="J666" s="79" t="e">
        <f>IF(DI_전체데이터!$B666="Energy &amp; Materials",DI_전체데이터!$Z666,NA())</f>
        <v>#N/A</v>
      </c>
      <c r="K666" s="79" t="e">
        <f>IF(DI_전체데이터!$B666="Healthcare &amp; Bio",DI_전체데이터!$AN666,NA())</f>
        <v>#N/A</v>
      </c>
      <c r="L666" s="79" t="e">
        <f>IF(DI_전체데이터!$B666="Healthcare &amp; Bio",DI_전체데이터!$Z666,NA())</f>
        <v>#N/A</v>
      </c>
    </row>
    <row r="667" spans="1:12" x14ac:dyDescent="0.3">
      <c r="A667" s="79">
        <f>IF(DI_전체데이터!$B667="Technology",DI_전체데이터!$AN667,NA())</f>
        <v>0.29426849497197682</v>
      </c>
      <c r="B667" s="79">
        <f>IF(DI_전체데이터!$B667="Technology",DI_전체데이터!$Z667,NA())</f>
        <v>3.8571428571428572</v>
      </c>
      <c r="C667" s="79" t="e">
        <f>IF(DI_전체데이터!$B667="Consumer &amp; Retail",DI_전체데이터!$AN667,NA())</f>
        <v>#N/A</v>
      </c>
      <c r="D667" s="79" t="e">
        <f>IF(DI_전체데이터!$B667="Consumer &amp; Retail",DI_전체데이터!$Z667,NA())</f>
        <v>#N/A</v>
      </c>
      <c r="E667" s="79" t="e">
        <f>IF(DI_전체데이터!$B667="Finance",DI_전체데이터!$AN667,NA())</f>
        <v>#N/A</v>
      </c>
      <c r="F667" s="79" t="e">
        <f>IF(DI_전체데이터!$B667="Finance",DI_전체데이터!$Z667,NA())</f>
        <v>#N/A</v>
      </c>
      <c r="G667" s="79" t="e">
        <f>IF(DI_전체데이터!$B667="Industrials",DI_전체데이터!$AN667,NA())</f>
        <v>#N/A</v>
      </c>
      <c r="H667" s="79" t="e">
        <f>IF(DI_전체데이터!$B667="Industrials",DI_전체데이터!$Z667,NA())</f>
        <v>#N/A</v>
      </c>
      <c r="I667" s="79" t="e">
        <f>IF(DI_전체데이터!$B667="Energy &amp; Materials",DI_전체데이터!$AN667,NA())</f>
        <v>#N/A</v>
      </c>
      <c r="J667" s="79" t="e">
        <f>IF(DI_전체데이터!$B667="Energy &amp; Materials",DI_전체데이터!$Z667,NA())</f>
        <v>#N/A</v>
      </c>
      <c r="K667" s="79" t="e">
        <f>IF(DI_전체데이터!$B667="Healthcare &amp; Bio",DI_전체데이터!$AN667,NA())</f>
        <v>#N/A</v>
      </c>
      <c r="L667" s="79" t="e">
        <f>IF(DI_전체데이터!$B667="Healthcare &amp; Bio",DI_전체데이터!$Z667,NA())</f>
        <v>#N/A</v>
      </c>
    </row>
    <row r="668" spans="1:12" x14ac:dyDescent="0.3">
      <c r="A668" s="79">
        <f>IF(DI_전체데이터!$B668="Technology",DI_전체데이터!$AN668,NA())</f>
        <v>-0.32501684109354412</v>
      </c>
      <c r="B668" s="79">
        <f>IF(DI_전체데이터!$B668="Technology",DI_전체데이터!$Z668,NA())</f>
        <v>3.6363636363636358</v>
      </c>
      <c r="C668" s="79" t="e">
        <f>IF(DI_전체데이터!$B668="Consumer &amp; Retail",DI_전체데이터!$AN668,NA())</f>
        <v>#N/A</v>
      </c>
      <c r="D668" s="79" t="e">
        <f>IF(DI_전체데이터!$B668="Consumer &amp; Retail",DI_전체데이터!$Z668,NA())</f>
        <v>#N/A</v>
      </c>
      <c r="E668" s="79" t="e">
        <f>IF(DI_전체데이터!$B668="Finance",DI_전체데이터!$AN668,NA())</f>
        <v>#N/A</v>
      </c>
      <c r="F668" s="79" t="e">
        <f>IF(DI_전체데이터!$B668="Finance",DI_전체데이터!$Z668,NA())</f>
        <v>#N/A</v>
      </c>
      <c r="G668" s="79" t="e">
        <f>IF(DI_전체데이터!$B668="Industrials",DI_전체데이터!$AN668,NA())</f>
        <v>#N/A</v>
      </c>
      <c r="H668" s="79" t="e">
        <f>IF(DI_전체데이터!$B668="Industrials",DI_전체데이터!$Z668,NA())</f>
        <v>#N/A</v>
      </c>
      <c r="I668" s="79" t="e">
        <f>IF(DI_전체데이터!$B668="Energy &amp; Materials",DI_전체데이터!$AN668,NA())</f>
        <v>#N/A</v>
      </c>
      <c r="J668" s="79" t="e">
        <f>IF(DI_전체데이터!$B668="Energy &amp; Materials",DI_전체데이터!$Z668,NA())</f>
        <v>#N/A</v>
      </c>
      <c r="K668" s="79" t="e">
        <f>IF(DI_전체데이터!$B668="Healthcare &amp; Bio",DI_전체데이터!$AN668,NA())</f>
        <v>#N/A</v>
      </c>
      <c r="L668" s="79" t="e">
        <f>IF(DI_전체데이터!$B668="Healthcare &amp; Bio",DI_전체데이터!$Z668,NA())</f>
        <v>#N/A</v>
      </c>
    </row>
    <row r="669" spans="1:12" x14ac:dyDescent="0.3">
      <c r="A669" s="79">
        <f>IF(DI_전체데이터!$B669="Technology",DI_전체데이터!$AN669,NA())</f>
        <v>-6.2670357657017561E-3</v>
      </c>
      <c r="B669" s="79">
        <f>IF(DI_전체데이터!$B669="Technology",DI_전체데이터!$Z669,NA())</f>
        <v>3.75</v>
      </c>
      <c r="C669" s="79" t="e">
        <f>IF(DI_전체데이터!$B669="Consumer &amp; Retail",DI_전체데이터!$AN669,NA())</f>
        <v>#N/A</v>
      </c>
      <c r="D669" s="79" t="e">
        <f>IF(DI_전체데이터!$B669="Consumer &amp; Retail",DI_전체데이터!$Z669,NA())</f>
        <v>#N/A</v>
      </c>
      <c r="E669" s="79" t="e">
        <f>IF(DI_전체데이터!$B669="Finance",DI_전체데이터!$AN669,NA())</f>
        <v>#N/A</v>
      </c>
      <c r="F669" s="79" t="e">
        <f>IF(DI_전체데이터!$B669="Finance",DI_전체데이터!$Z669,NA())</f>
        <v>#N/A</v>
      </c>
      <c r="G669" s="79" t="e">
        <f>IF(DI_전체데이터!$B669="Industrials",DI_전체데이터!$AN669,NA())</f>
        <v>#N/A</v>
      </c>
      <c r="H669" s="79" t="e">
        <f>IF(DI_전체데이터!$B669="Industrials",DI_전체데이터!$Z669,NA())</f>
        <v>#N/A</v>
      </c>
      <c r="I669" s="79" t="e">
        <f>IF(DI_전체데이터!$B669="Energy &amp; Materials",DI_전체데이터!$AN669,NA())</f>
        <v>#N/A</v>
      </c>
      <c r="J669" s="79" t="e">
        <f>IF(DI_전체데이터!$B669="Energy &amp; Materials",DI_전체데이터!$Z669,NA())</f>
        <v>#N/A</v>
      </c>
      <c r="K669" s="79" t="e">
        <f>IF(DI_전체데이터!$B669="Healthcare &amp; Bio",DI_전체데이터!$AN669,NA())</f>
        <v>#N/A</v>
      </c>
      <c r="L669" s="79" t="e">
        <f>IF(DI_전체데이터!$B669="Healthcare &amp; Bio",DI_전체데이터!$Z669,NA())</f>
        <v>#N/A</v>
      </c>
    </row>
    <row r="670" spans="1:12" x14ac:dyDescent="0.3">
      <c r="A670" s="79">
        <f>IF(DI_전체데이터!$B670="Technology",DI_전체데이터!$AN670,NA())</f>
        <v>0.41448270726704778</v>
      </c>
      <c r="B670" s="79">
        <f>IF(DI_전체데이터!$B670="Technology",DI_전체데이터!$Z670,NA())</f>
        <v>3.9</v>
      </c>
      <c r="C670" s="79" t="e">
        <f>IF(DI_전체데이터!$B670="Consumer &amp; Retail",DI_전체데이터!$AN670,NA())</f>
        <v>#N/A</v>
      </c>
      <c r="D670" s="79" t="e">
        <f>IF(DI_전체데이터!$B670="Consumer &amp; Retail",DI_전체데이터!$Z670,NA())</f>
        <v>#N/A</v>
      </c>
      <c r="E670" s="79" t="e">
        <f>IF(DI_전체데이터!$B670="Finance",DI_전체데이터!$AN670,NA())</f>
        <v>#N/A</v>
      </c>
      <c r="F670" s="79" t="e">
        <f>IF(DI_전체데이터!$B670="Finance",DI_전체데이터!$Z670,NA())</f>
        <v>#N/A</v>
      </c>
      <c r="G670" s="79" t="e">
        <f>IF(DI_전체데이터!$B670="Industrials",DI_전체데이터!$AN670,NA())</f>
        <v>#N/A</v>
      </c>
      <c r="H670" s="79" t="e">
        <f>IF(DI_전체데이터!$B670="Industrials",DI_전체데이터!$Z670,NA())</f>
        <v>#N/A</v>
      </c>
      <c r="I670" s="79" t="e">
        <f>IF(DI_전체데이터!$B670="Energy &amp; Materials",DI_전체데이터!$AN670,NA())</f>
        <v>#N/A</v>
      </c>
      <c r="J670" s="79" t="e">
        <f>IF(DI_전체데이터!$B670="Energy &amp; Materials",DI_전체데이터!$Z670,NA())</f>
        <v>#N/A</v>
      </c>
      <c r="K670" s="79" t="e">
        <f>IF(DI_전체데이터!$B670="Healthcare &amp; Bio",DI_전체데이터!$AN670,NA())</f>
        <v>#N/A</v>
      </c>
      <c r="L670" s="79" t="e">
        <f>IF(DI_전체데이터!$B670="Healthcare &amp; Bio",DI_전체데이터!$Z670,NA())</f>
        <v>#N/A</v>
      </c>
    </row>
    <row r="671" spans="1:12" x14ac:dyDescent="0.3">
      <c r="A671" s="79">
        <f>IF(DI_전체데이터!$B671="Technology",DI_전체데이터!$AN671,NA())</f>
        <v>-1.4765755123914814E-2</v>
      </c>
      <c r="B671" s="79">
        <f>IF(DI_전체데이터!$B671="Technology",DI_전체데이터!$Z671,NA())</f>
        <v>3.5714285714285721</v>
      </c>
      <c r="C671" s="79" t="e">
        <f>IF(DI_전체데이터!$B671="Consumer &amp; Retail",DI_전체데이터!$AN671,NA())</f>
        <v>#N/A</v>
      </c>
      <c r="D671" s="79" t="e">
        <f>IF(DI_전체데이터!$B671="Consumer &amp; Retail",DI_전체데이터!$Z671,NA())</f>
        <v>#N/A</v>
      </c>
      <c r="E671" s="79" t="e">
        <f>IF(DI_전체데이터!$B671="Finance",DI_전체데이터!$AN671,NA())</f>
        <v>#N/A</v>
      </c>
      <c r="F671" s="79" t="e">
        <f>IF(DI_전체데이터!$B671="Finance",DI_전체데이터!$Z671,NA())</f>
        <v>#N/A</v>
      </c>
      <c r="G671" s="79" t="e">
        <f>IF(DI_전체데이터!$B671="Industrials",DI_전체데이터!$AN671,NA())</f>
        <v>#N/A</v>
      </c>
      <c r="H671" s="79" t="e">
        <f>IF(DI_전체데이터!$B671="Industrials",DI_전체데이터!$Z671,NA())</f>
        <v>#N/A</v>
      </c>
      <c r="I671" s="79" t="e">
        <f>IF(DI_전체데이터!$B671="Energy &amp; Materials",DI_전체데이터!$AN671,NA())</f>
        <v>#N/A</v>
      </c>
      <c r="J671" s="79" t="e">
        <f>IF(DI_전체데이터!$B671="Energy &amp; Materials",DI_전체데이터!$Z671,NA())</f>
        <v>#N/A</v>
      </c>
      <c r="K671" s="79" t="e">
        <f>IF(DI_전체데이터!$B671="Healthcare &amp; Bio",DI_전체데이터!$AN671,NA())</f>
        <v>#N/A</v>
      </c>
      <c r="L671" s="79" t="e">
        <f>IF(DI_전체데이터!$B671="Healthcare &amp; Bio",DI_전체데이터!$Z671,NA())</f>
        <v>#N/A</v>
      </c>
    </row>
    <row r="672" spans="1:12" x14ac:dyDescent="0.3">
      <c r="A672" s="79">
        <f>IF(DI_전체데이터!$B672="Technology",DI_전체데이터!$AN672,NA())</f>
        <v>-0.34262269774683718</v>
      </c>
      <c r="B672" s="79">
        <f>IF(DI_전체데이터!$B672="Technology",DI_전체데이터!$Z672,NA())</f>
        <v>3.454545454545455</v>
      </c>
      <c r="C672" s="79" t="e">
        <f>IF(DI_전체데이터!$B672="Consumer &amp; Retail",DI_전체데이터!$AN672,NA())</f>
        <v>#N/A</v>
      </c>
      <c r="D672" s="79" t="e">
        <f>IF(DI_전체데이터!$B672="Consumer &amp; Retail",DI_전체데이터!$Z672,NA())</f>
        <v>#N/A</v>
      </c>
      <c r="E672" s="79" t="e">
        <f>IF(DI_전체데이터!$B672="Finance",DI_전체데이터!$AN672,NA())</f>
        <v>#N/A</v>
      </c>
      <c r="F672" s="79" t="e">
        <f>IF(DI_전체데이터!$B672="Finance",DI_전체데이터!$Z672,NA())</f>
        <v>#N/A</v>
      </c>
      <c r="G672" s="79" t="e">
        <f>IF(DI_전체데이터!$B672="Industrials",DI_전체데이터!$AN672,NA())</f>
        <v>#N/A</v>
      </c>
      <c r="H672" s="79" t="e">
        <f>IF(DI_전체데이터!$B672="Industrials",DI_전체데이터!$Z672,NA())</f>
        <v>#N/A</v>
      </c>
      <c r="I672" s="79" t="e">
        <f>IF(DI_전체데이터!$B672="Energy &amp; Materials",DI_전체데이터!$AN672,NA())</f>
        <v>#N/A</v>
      </c>
      <c r="J672" s="79" t="e">
        <f>IF(DI_전체데이터!$B672="Energy &amp; Materials",DI_전체데이터!$Z672,NA())</f>
        <v>#N/A</v>
      </c>
      <c r="K672" s="79" t="e">
        <f>IF(DI_전체데이터!$B672="Healthcare &amp; Bio",DI_전체데이터!$AN672,NA())</f>
        <v>#N/A</v>
      </c>
      <c r="L672" s="79" t="e">
        <f>IF(DI_전체데이터!$B672="Healthcare &amp; Bio",DI_전체데이터!$Z672,NA())</f>
        <v>#N/A</v>
      </c>
    </row>
    <row r="673" spans="1:12" x14ac:dyDescent="0.3">
      <c r="A673" s="79">
        <f>IF(DI_전체데이터!$B673="Technology",DI_전체데이터!$AN673,NA())</f>
        <v>1.8107093204679083</v>
      </c>
      <c r="B673" s="79">
        <f>IF(DI_전체데이터!$B673="Technology",DI_전체데이터!$Z673,NA())</f>
        <v>4.2222222222222223</v>
      </c>
      <c r="C673" s="79" t="e">
        <f>IF(DI_전체데이터!$B673="Consumer &amp; Retail",DI_전체데이터!$AN673,NA())</f>
        <v>#N/A</v>
      </c>
      <c r="D673" s="79" t="e">
        <f>IF(DI_전체데이터!$B673="Consumer &amp; Retail",DI_전체데이터!$Z673,NA())</f>
        <v>#N/A</v>
      </c>
      <c r="E673" s="79" t="e">
        <f>IF(DI_전체데이터!$B673="Finance",DI_전체데이터!$AN673,NA())</f>
        <v>#N/A</v>
      </c>
      <c r="F673" s="79" t="e">
        <f>IF(DI_전체데이터!$B673="Finance",DI_전체데이터!$Z673,NA())</f>
        <v>#N/A</v>
      </c>
      <c r="G673" s="79" t="e">
        <f>IF(DI_전체데이터!$B673="Industrials",DI_전체데이터!$AN673,NA())</f>
        <v>#N/A</v>
      </c>
      <c r="H673" s="79" t="e">
        <f>IF(DI_전체데이터!$B673="Industrials",DI_전체데이터!$Z673,NA())</f>
        <v>#N/A</v>
      </c>
      <c r="I673" s="79" t="e">
        <f>IF(DI_전체데이터!$B673="Energy &amp; Materials",DI_전체데이터!$AN673,NA())</f>
        <v>#N/A</v>
      </c>
      <c r="J673" s="79" t="e">
        <f>IF(DI_전체데이터!$B673="Energy &amp; Materials",DI_전체데이터!$Z673,NA())</f>
        <v>#N/A</v>
      </c>
      <c r="K673" s="79" t="e">
        <f>IF(DI_전체데이터!$B673="Healthcare &amp; Bio",DI_전체데이터!$AN673,NA())</f>
        <v>#N/A</v>
      </c>
      <c r="L673" s="79" t="e">
        <f>IF(DI_전체데이터!$B673="Healthcare &amp; Bio",DI_전체데이터!$Z673,NA())</f>
        <v>#N/A</v>
      </c>
    </row>
    <row r="674" spans="1:12" x14ac:dyDescent="0.3">
      <c r="A674" s="79">
        <f>IF(DI_전체데이터!$B674="Technology",DI_전체데이터!$AN674,NA())</f>
        <v>1.467876196515296</v>
      </c>
      <c r="B674" s="79">
        <f>IF(DI_전체데이터!$B674="Technology",DI_전체데이터!$Z674,NA())</f>
        <v>4.0999999999999996</v>
      </c>
      <c r="C674" s="79" t="e">
        <f>IF(DI_전체데이터!$B674="Consumer &amp; Retail",DI_전체데이터!$AN674,NA())</f>
        <v>#N/A</v>
      </c>
      <c r="D674" s="79" t="e">
        <f>IF(DI_전체데이터!$B674="Consumer &amp; Retail",DI_전체데이터!$Z674,NA())</f>
        <v>#N/A</v>
      </c>
      <c r="E674" s="79" t="e">
        <f>IF(DI_전체데이터!$B674="Finance",DI_전체데이터!$AN674,NA())</f>
        <v>#N/A</v>
      </c>
      <c r="F674" s="79" t="e">
        <f>IF(DI_전체데이터!$B674="Finance",DI_전체데이터!$Z674,NA())</f>
        <v>#N/A</v>
      </c>
      <c r="G674" s="79" t="e">
        <f>IF(DI_전체데이터!$B674="Industrials",DI_전체데이터!$AN674,NA())</f>
        <v>#N/A</v>
      </c>
      <c r="H674" s="79" t="e">
        <f>IF(DI_전체데이터!$B674="Industrials",DI_전체데이터!$Z674,NA())</f>
        <v>#N/A</v>
      </c>
      <c r="I674" s="79" t="e">
        <f>IF(DI_전체데이터!$B674="Energy &amp; Materials",DI_전체데이터!$AN674,NA())</f>
        <v>#N/A</v>
      </c>
      <c r="J674" s="79" t="e">
        <f>IF(DI_전체데이터!$B674="Energy &amp; Materials",DI_전체데이터!$Z674,NA())</f>
        <v>#N/A</v>
      </c>
      <c r="K674" s="79" t="e">
        <f>IF(DI_전체데이터!$B674="Healthcare &amp; Bio",DI_전체데이터!$AN674,NA())</f>
        <v>#N/A</v>
      </c>
      <c r="L674" s="79" t="e">
        <f>IF(DI_전체데이터!$B674="Healthcare &amp; Bio",DI_전체데이터!$Z674,NA())</f>
        <v>#N/A</v>
      </c>
    </row>
    <row r="675" spans="1:12" x14ac:dyDescent="0.3">
      <c r="A675" s="79">
        <f>IF(DI_전체데이터!$B675="Technology",DI_전체데이터!$AN675,NA())</f>
        <v>-0.29298751508072057</v>
      </c>
      <c r="B675" s="79">
        <f>IF(DI_전체데이터!$B675="Technology",DI_전체데이터!$Z675,NA())</f>
        <v>4.1363636363636367</v>
      </c>
      <c r="C675" s="79" t="e">
        <f>IF(DI_전체데이터!$B675="Consumer &amp; Retail",DI_전체데이터!$AN675,NA())</f>
        <v>#N/A</v>
      </c>
      <c r="D675" s="79" t="e">
        <f>IF(DI_전체데이터!$B675="Consumer &amp; Retail",DI_전체데이터!$Z675,NA())</f>
        <v>#N/A</v>
      </c>
      <c r="E675" s="79" t="e">
        <f>IF(DI_전체데이터!$B675="Finance",DI_전체데이터!$AN675,NA())</f>
        <v>#N/A</v>
      </c>
      <c r="F675" s="79" t="e">
        <f>IF(DI_전체데이터!$B675="Finance",DI_전체데이터!$Z675,NA())</f>
        <v>#N/A</v>
      </c>
      <c r="G675" s="79" t="e">
        <f>IF(DI_전체데이터!$B675="Industrials",DI_전체데이터!$AN675,NA())</f>
        <v>#N/A</v>
      </c>
      <c r="H675" s="79" t="e">
        <f>IF(DI_전체데이터!$B675="Industrials",DI_전체데이터!$Z675,NA())</f>
        <v>#N/A</v>
      </c>
      <c r="I675" s="79" t="e">
        <f>IF(DI_전체데이터!$B675="Energy &amp; Materials",DI_전체데이터!$AN675,NA())</f>
        <v>#N/A</v>
      </c>
      <c r="J675" s="79" t="e">
        <f>IF(DI_전체데이터!$B675="Energy &amp; Materials",DI_전체데이터!$Z675,NA())</f>
        <v>#N/A</v>
      </c>
      <c r="K675" s="79" t="e">
        <f>IF(DI_전체데이터!$B675="Healthcare &amp; Bio",DI_전체데이터!$AN675,NA())</f>
        <v>#N/A</v>
      </c>
      <c r="L675" s="79" t="e">
        <f>IF(DI_전체데이터!$B675="Healthcare &amp; Bio",DI_전체데이터!$Z675,NA())</f>
        <v>#N/A</v>
      </c>
    </row>
    <row r="676" spans="1:12" x14ac:dyDescent="0.3">
      <c r="A676" s="79">
        <f>IF(DI_전체데이터!$B676="Technology",DI_전체데이터!$AN676,NA())</f>
        <v>1.203357364695014</v>
      </c>
      <c r="B676" s="79">
        <f>IF(DI_전체데이터!$B676="Technology",DI_전체데이터!$Z676,NA())</f>
        <v>4.583333333333333</v>
      </c>
      <c r="C676" s="79" t="e">
        <f>IF(DI_전체데이터!$B676="Consumer &amp; Retail",DI_전체데이터!$AN676,NA())</f>
        <v>#N/A</v>
      </c>
      <c r="D676" s="79" t="e">
        <f>IF(DI_전체데이터!$B676="Consumer &amp; Retail",DI_전체데이터!$Z676,NA())</f>
        <v>#N/A</v>
      </c>
      <c r="E676" s="79" t="e">
        <f>IF(DI_전체데이터!$B676="Finance",DI_전체데이터!$AN676,NA())</f>
        <v>#N/A</v>
      </c>
      <c r="F676" s="79" t="e">
        <f>IF(DI_전체데이터!$B676="Finance",DI_전체데이터!$Z676,NA())</f>
        <v>#N/A</v>
      </c>
      <c r="G676" s="79" t="e">
        <f>IF(DI_전체데이터!$B676="Industrials",DI_전체데이터!$AN676,NA())</f>
        <v>#N/A</v>
      </c>
      <c r="H676" s="79" t="e">
        <f>IF(DI_전체데이터!$B676="Industrials",DI_전체데이터!$Z676,NA())</f>
        <v>#N/A</v>
      </c>
      <c r="I676" s="79" t="e">
        <f>IF(DI_전체데이터!$B676="Energy &amp; Materials",DI_전체데이터!$AN676,NA())</f>
        <v>#N/A</v>
      </c>
      <c r="J676" s="79" t="e">
        <f>IF(DI_전체데이터!$B676="Energy &amp; Materials",DI_전체데이터!$Z676,NA())</f>
        <v>#N/A</v>
      </c>
      <c r="K676" s="79" t="e">
        <f>IF(DI_전체데이터!$B676="Healthcare &amp; Bio",DI_전체데이터!$AN676,NA())</f>
        <v>#N/A</v>
      </c>
      <c r="L676" s="79" t="e">
        <f>IF(DI_전체데이터!$B676="Healthcare &amp; Bio",DI_전체데이터!$Z676,NA())</f>
        <v>#N/A</v>
      </c>
    </row>
    <row r="677" spans="1:12" x14ac:dyDescent="0.3">
      <c r="A677" s="79">
        <f>IF(DI_전체데이터!$B677="Technology",DI_전체데이터!$AN677,NA())</f>
        <v>1.3648718432435119</v>
      </c>
      <c r="B677" s="79">
        <f>IF(DI_전체데이터!$B677="Technology",DI_전체데이터!$Z677,NA())</f>
        <v>4.6315789473684212</v>
      </c>
      <c r="C677" s="79" t="e">
        <f>IF(DI_전체데이터!$B677="Consumer &amp; Retail",DI_전체데이터!$AN677,NA())</f>
        <v>#N/A</v>
      </c>
      <c r="D677" s="79" t="e">
        <f>IF(DI_전체데이터!$B677="Consumer &amp; Retail",DI_전체데이터!$Z677,NA())</f>
        <v>#N/A</v>
      </c>
      <c r="E677" s="79" t="e">
        <f>IF(DI_전체데이터!$B677="Finance",DI_전체데이터!$AN677,NA())</f>
        <v>#N/A</v>
      </c>
      <c r="F677" s="79" t="e">
        <f>IF(DI_전체데이터!$B677="Finance",DI_전체데이터!$Z677,NA())</f>
        <v>#N/A</v>
      </c>
      <c r="G677" s="79" t="e">
        <f>IF(DI_전체데이터!$B677="Industrials",DI_전체데이터!$AN677,NA())</f>
        <v>#N/A</v>
      </c>
      <c r="H677" s="79" t="e">
        <f>IF(DI_전체데이터!$B677="Industrials",DI_전체데이터!$Z677,NA())</f>
        <v>#N/A</v>
      </c>
      <c r="I677" s="79" t="e">
        <f>IF(DI_전체데이터!$B677="Energy &amp; Materials",DI_전체데이터!$AN677,NA())</f>
        <v>#N/A</v>
      </c>
      <c r="J677" s="79" t="e">
        <f>IF(DI_전체데이터!$B677="Energy &amp; Materials",DI_전체데이터!$Z677,NA())</f>
        <v>#N/A</v>
      </c>
      <c r="K677" s="79" t="e">
        <f>IF(DI_전체데이터!$B677="Healthcare &amp; Bio",DI_전체데이터!$AN677,NA())</f>
        <v>#N/A</v>
      </c>
      <c r="L677" s="79" t="e">
        <f>IF(DI_전체데이터!$B677="Healthcare &amp; Bio",DI_전체데이터!$Z677,NA())</f>
        <v>#N/A</v>
      </c>
    </row>
    <row r="678" spans="1:12" x14ac:dyDescent="0.3">
      <c r="A678" s="79">
        <f>IF(DI_전체데이터!$B678="Technology",DI_전체데이터!$AN678,NA())</f>
        <v>-0.33103018151569796</v>
      </c>
      <c r="B678" s="79">
        <f>IF(DI_전체데이터!$B678="Technology",DI_전체데이터!$Z678,NA())</f>
        <v>4.125</v>
      </c>
      <c r="C678" s="79" t="e">
        <f>IF(DI_전체데이터!$B678="Consumer &amp; Retail",DI_전체데이터!$AN678,NA())</f>
        <v>#N/A</v>
      </c>
      <c r="D678" s="79" t="e">
        <f>IF(DI_전체데이터!$B678="Consumer &amp; Retail",DI_전체데이터!$Z678,NA())</f>
        <v>#N/A</v>
      </c>
      <c r="E678" s="79" t="e">
        <f>IF(DI_전체데이터!$B678="Finance",DI_전체데이터!$AN678,NA())</f>
        <v>#N/A</v>
      </c>
      <c r="F678" s="79" t="e">
        <f>IF(DI_전체데이터!$B678="Finance",DI_전체데이터!$Z678,NA())</f>
        <v>#N/A</v>
      </c>
      <c r="G678" s="79" t="e">
        <f>IF(DI_전체데이터!$B678="Industrials",DI_전체데이터!$AN678,NA())</f>
        <v>#N/A</v>
      </c>
      <c r="H678" s="79" t="e">
        <f>IF(DI_전체데이터!$B678="Industrials",DI_전체데이터!$Z678,NA())</f>
        <v>#N/A</v>
      </c>
      <c r="I678" s="79" t="e">
        <f>IF(DI_전체데이터!$B678="Energy &amp; Materials",DI_전체데이터!$AN678,NA())</f>
        <v>#N/A</v>
      </c>
      <c r="J678" s="79" t="e">
        <f>IF(DI_전체데이터!$B678="Energy &amp; Materials",DI_전체데이터!$Z678,NA())</f>
        <v>#N/A</v>
      </c>
      <c r="K678" s="79" t="e">
        <f>IF(DI_전체데이터!$B678="Healthcare &amp; Bio",DI_전체데이터!$AN678,NA())</f>
        <v>#N/A</v>
      </c>
      <c r="L678" s="79" t="e">
        <f>IF(DI_전체데이터!$B678="Healthcare &amp; Bio",DI_전체데이터!$Z678,NA())</f>
        <v>#N/A</v>
      </c>
    </row>
    <row r="679" spans="1:12" x14ac:dyDescent="0.3">
      <c r="A679" s="79">
        <f>IF(DI_전체데이터!$B679="Technology",DI_전체데이터!$AN679,NA())</f>
        <v>0.19025263727112318</v>
      </c>
      <c r="B679" s="79">
        <f>IF(DI_전체데이터!$B679="Technology",DI_전체데이터!$Z679,NA())</f>
        <v>4.333333333333333</v>
      </c>
      <c r="C679" s="79" t="e">
        <f>IF(DI_전체데이터!$B679="Consumer &amp; Retail",DI_전체데이터!$AN679,NA())</f>
        <v>#N/A</v>
      </c>
      <c r="D679" s="79" t="e">
        <f>IF(DI_전체데이터!$B679="Consumer &amp; Retail",DI_전체데이터!$Z679,NA())</f>
        <v>#N/A</v>
      </c>
      <c r="E679" s="79" t="e">
        <f>IF(DI_전체데이터!$B679="Finance",DI_전체데이터!$AN679,NA())</f>
        <v>#N/A</v>
      </c>
      <c r="F679" s="79" t="e">
        <f>IF(DI_전체데이터!$B679="Finance",DI_전체데이터!$Z679,NA())</f>
        <v>#N/A</v>
      </c>
      <c r="G679" s="79" t="e">
        <f>IF(DI_전체데이터!$B679="Industrials",DI_전체데이터!$AN679,NA())</f>
        <v>#N/A</v>
      </c>
      <c r="H679" s="79" t="e">
        <f>IF(DI_전체데이터!$B679="Industrials",DI_전체데이터!$Z679,NA())</f>
        <v>#N/A</v>
      </c>
      <c r="I679" s="79" t="e">
        <f>IF(DI_전체데이터!$B679="Energy &amp; Materials",DI_전체데이터!$AN679,NA())</f>
        <v>#N/A</v>
      </c>
      <c r="J679" s="79" t="e">
        <f>IF(DI_전체데이터!$B679="Energy &amp; Materials",DI_전체데이터!$Z679,NA())</f>
        <v>#N/A</v>
      </c>
      <c r="K679" s="79" t="e">
        <f>IF(DI_전체데이터!$B679="Healthcare &amp; Bio",DI_전체데이터!$AN679,NA())</f>
        <v>#N/A</v>
      </c>
      <c r="L679" s="79" t="e">
        <f>IF(DI_전체데이터!$B679="Healthcare &amp; Bio",DI_전체데이터!$Z679,NA())</f>
        <v>#N/A</v>
      </c>
    </row>
    <row r="680" spans="1:12" x14ac:dyDescent="0.3">
      <c r="A680" s="79">
        <f>IF(DI_전체데이터!$B680="Technology",DI_전체데이터!$AN680,NA())</f>
        <v>-0.22821669351361673</v>
      </c>
      <c r="B680" s="79">
        <f>IF(DI_전체데이터!$B680="Technology",DI_전체데이터!$Z680,NA())</f>
        <v>4.208333333333333</v>
      </c>
      <c r="C680" s="79" t="e">
        <f>IF(DI_전체데이터!$B680="Consumer &amp; Retail",DI_전체데이터!$AN680,NA())</f>
        <v>#N/A</v>
      </c>
      <c r="D680" s="79" t="e">
        <f>IF(DI_전체데이터!$B680="Consumer &amp; Retail",DI_전체데이터!$Z680,NA())</f>
        <v>#N/A</v>
      </c>
      <c r="E680" s="79" t="e">
        <f>IF(DI_전체데이터!$B680="Finance",DI_전체데이터!$AN680,NA())</f>
        <v>#N/A</v>
      </c>
      <c r="F680" s="79" t="e">
        <f>IF(DI_전체데이터!$B680="Finance",DI_전체데이터!$Z680,NA())</f>
        <v>#N/A</v>
      </c>
      <c r="G680" s="79" t="e">
        <f>IF(DI_전체데이터!$B680="Industrials",DI_전체데이터!$AN680,NA())</f>
        <v>#N/A</v>
      </c>
      <c r="H680" s="79" t="e">
        <f>IF(DI_전체데이터!$B680="Industrials",DI_전체데이터!$Z680,NA())</f>
        <v>#N/A</v>
      </c>
      <c r="I680" s="79" t="e">
        <f>IF(DI_전체데이터!$B680="Energy &amp; Materials",DI_전체데이터!$AN680,NA())</f>
        <v>#N/A</v>
      </c>
      <c r="J680" s="79" t="e">
        <f>IF(DI_전체데이터!$B680="Energy &amp; Materials",DI_전체데이터!$Z680,NA())</f>
        <v>#N/A</v>
      </c>
      <c r="K680" s="79" t="e">
        <f>IF(DI_전체데이터!$B680="Healthcare &amp; Bio",DI_전체데이터!$AN680,NA())</f>
        <v>#N/A</v>
      </c>
      <c r="L680" s="79" t="e">
        <f>IF(DI_전체데이터!$B680="Healthcare &amp; Bio",DI_전체데이터!$Z680,NA())</f>
        <v>#N/A</v>
      </c>
    </row>
    <row r="681" spans="1:12" x14ac:dyDescent="0.3">
      <c r="A681" s="79">
        <f>IF(DI_전체데이터!$B681="Technology",DI_전체데이터!$AN681,NA())</f>
        <v>-1.1831851663300741</v>
      </c>
      <c r="B681" s="79">
        <f>IF(DI_전체데이터!$B681="Technology",DI_전체데이터!$Z681,NA())</f>
        <v>3.9230769230769229</v>
      </c>
      <c r="C681" s="79" t="e">
        <f>IF(DI_전체데이터!$B681="Consumer &amp; Retail",DI_전체데이터!$AN681,NA())</f>
        <v>#N/A</v>
      </c>
      <c r="D681" s="79" t="e">
        <f>IF(DI_전체데이터!$B681="Consumer &amp; Retail",DI_전체데이터!$Z681,NA())</f>
        <v>#N/A</v>
      </c>
      <c r="E681" s="79" t="e">
        <f>IF(DI_전체데이터!$B681="Finance",DI_전체데이터!$AN681,NA())</f>
        <v>#N/A</v>
      </c>
      <c r="F681" s="79" t="e">
        <f>IF(DI_전체데이터!$B681="Finance",DI_전체데이터!$Z681,NA())</f>
        <v>#N/A</v>
      </c>
      <c r="G681" s="79" t="e">
        <f>IF(DI_전체데이터!$B681="Industrials",DI_전체데이터!$AN681,NA())</f>
        <v>#N/A</v>
      </c>
      <c r="H681" s="79" t="e">
        <f>IF(DI_전체데이터!$B681="Industrials",DI_전체데이터!$Z681,NA())</f>
        <v>#N/A</v>
      </c>
      <c r="I681" s="79" t="e">
        <f>IF(DI_전체데이터!$B681="Energy &amp; Materials",DI_전체데이터!$AN681,NA())</f>
        <v>#N/A</v>
      </c>
      <c r="J681" s="79" t="e">
        <f>IF(DI_전체데이터!$B681="Energy &amp; Materials",DI_전체데이터!$Z681,NA())</f>
        <v>#N/A</v>
      </c>
      <c r="K681" s="79" t="e">
        <f>IF(DI_전체데이터!$B681="Healthcare &amp; Bio",DI_전체데이터!$AN681,NA())</f>
        <v>#N/A</v>
      </c>
      <c r="L681" s="79" t="e">
        <f>IF(DI_전체데이터!$B681="Healthcare &amp; Bio",DI_전체데이터!$Z681,NA())</f>
        <v>#N/A</v>
      </c>
    </row>
    <row r="682" spans="1:12" x14ac:dyDescent="0.3">
      <c r="A682" s="79">
        <f>IF(DI_전체데이터!$B682="Technology",DI_전체데이터!$AN682,NA())</f>
        <v>0.93419811422177212</v>
      </c>
      <c r="B682" s="79">
        <f>IF(DI_전체데이터!$B682="Technology",DI_전체데이터!$Z682,NA())</f>
        <v>4.5555555555555554</v>
      </c>
      <c r="C682" s="79" t="e">
        <f>IF(DI_전체데이터!$B682="Consumer &amp; Retail",DI_전체데이터!$AN682,NA())</f>
        <v>#N/A</v>
      </c>
      <c r="D682" s="79" t="e">
        <f>IF(DI_전체데이터!$B682="Consumer &amp; Retail",DI_전체데이터!$Z682,NA())</f>
        <v>#N/A</v>
      </c>
      <c r="E682" s="79" t="e">
        <f>IF(DI_전체데이터!$B682="Finance",DI_전체데이터!$AN682,NA())</f>
        <v>#N/A</v>
      </c>
      <c r="F682" s="79" t="e">
        <f>IF(DI_전체데이터!$B682="Finance",DI_전체데이터!$Z682,NA())</f>
        <v>#N/A</v>
      </c>
      <c r="G682" s="79" t="e">
        <f>IF(DI_전체데이터!$B682="Industrials",DI_전체데이터!$AN682,NA())</f>
        <v>#N/A</v>
      </c>
      <c r="H682" s="79" t="e">
        <f>IF(DI_전체데이터!$B682="Industrials",DI_전체데이터!$Z682,NA())</f>
        <v>#N/A</v>
      </c>
      <c r="I682" s="79" t="e">
        <f>IF(DI_전체데이터!$B682="Energy &amp; Materials",DI_전체데이터!$AN682,NA())</f>
        <v>#N/A</v>
      </c>
      <c r="J682" s="79" t="e">
        <f>IF(DI_전체데이터!$B682="Energy &amp; Materials",DI_전체데이터!$Z682,NA())</f>
        <v>#N/A</v>
      </c>
      <c r="K682" s="79" t="e">
        <f>IF(DI_전체데이터!$B682="Healthcare &amp; Bio",DI_전체데이터!$AN682,NA())</f>
        <v>#N/A</v>
      </c>
      <c r="L682" s="79" t="e">
        <f>IF(DI_전체데이터!$B682="Healthcare &amp; Bio",DI_전체데이터!$Z682,NA())</f>
        <v>#N/A</v>
      </c>
    </row>
    <row r="683" spans="1:12" x14ac:dyDescent="0.3">
      <c r="A683" s="79">
        <f>IF(DI_전체데이터!$B683="Technology",DI_전체데이터!$AN683,NA())</f>
        <v>-0.76804721091139183</v>
      </c>
      <c r="B683" s="79">
        <f>IF(DI_전체데이터!$B683="Technology",DI_전체데이터!$Z683,NA())</f>
        <v>3.9</v>
      </c>
      <c r="C683" s="79" t="e">
        <f>IF(DI_전체데이터!$B683="Consumer &amp; Retail",DI_전체데이터!$AN683,NA())</f>
        <v>#N/A</v>
      </c>
      <c r="D683" s="79" t="e">
        <f>IF(DI_전체데이터!$B683="Consumer &amp; Retail",DI_전체데이터!$Z683,NA())</f>
        <v>#N/A</v>
      </c>
      <c r="E683" s="79" t="e">
        <f>IF(DI_전체데이터!$B683="Finance",DI_전체데이터!$AN683,NA())</f>
        <v>#N/A</v>
      </c>
      <c r="F683" s="79" t="e">
        <f>IF(DI_전체데이터!$B683="Finance",DI_전체데이터!$Z683,NA())</f>
        <v>#N/A</v>
      </c>
      <c r="G683" s="79" t="e">
        <f>IF(DI_전체데이터!$B683="Industrials",DI_전체데이터!$AN683,NA())</f>
        <v>#N/A</v>
      </c>
      <c r="H683" s="79" t="e">
        <f>IF(DI_전체데이터!$B683="Industrials",DI_전체데이터!$Z683,NA())</f>
        <v>#N/A</v>
      </c>
      <c r="I683" s="79" t="e">
        <f>IF(DI_전체데이터!$B683="Energy &amp; Materials",DI_전체데이터!$AN683,NA())</f>
        <v>#N/A</v>
      </c>
      <c r="J683" s="79" t="e">
        <f>IF(DI_전체데이터!$B683="Energy &amp; Materials",DI_전체데이터!$Z683,NA())</f>
        <v>#N/A</v>
      </c>
      <c r="K683" s="79" t="e">
        <f>IF(DI_전체데이터!$B683="Healthcare &amp; Bio",DI_전체데이터!$AN683,NA())</f>
        <v>#N/A</v>
      </c>
      <c r="L683" s="79" t="e">
        <f>IF(DI_전체데이터!$B683="Healthcare &amp; Bio",DI_전체데이터!$Z683,NA())</f>
        <v>#N/A</v>
      </c>
    </row>
    <row r="684" spans="1:12" x14ac:dyDescent="0.3">
      <c r="A684" s="79">
        <f>IF(DI_전체데이터!$B684="Technology",DI_전체데이터!$AN684,NA())</f>
        <v>1.0732178445414646</v>
      </c>
      <c r="B684" s="79">
        <f>IF(DI_전체데이터!$B684="Technology",DI_전체데이터!$Z684,NA())</f>
        <v>4.45</v>
      </c>
      <c r="C684" s="79" t="e">
        <f>IF(DI_전체데이터!$B684="Consumer &amp; Retail",DI_전체데이터!$AN684,NA())</f>
        <v>#N/A</v>
      </c>
      <c r="D684" s="79" t="e">
        <f>IF(DI_전체데이터!$B684="Consumer &amp; Retail",DI_전체데이터!$Z684,NA())</f>
        <v>#N/A</v>
      </c>
      <c r="E684" s="79" t="e">
        <f>IF(DI_전체데이터!$B684="Finance",DI_전체데이터!$AN684,NA())</f>
        <v>#N/A</v>
      </c>
      <c r="F684" s="79" t="e">
        <f>IF(DI_전체데이터!$B684="Finance",DI_전체데이터!$Z684,NA())</f>
        <v>#N/A</v>
      </c>
      <c r="G684" s="79" t="e">
        <f>IF(DI_전체데이터!$B684="Industrials",DI_전체데이터!$AN684,NA())</f>
        <v>#N/A</v>
      </c>
      <c r="H684" s="79" t="e">
        <f>IF(DI_전체데이터!$B684="Industrials",DI_전체데이터!$Z684,NA())</f>
        <v>#N/A</v>
      </c>
      <c r="I684" s="79" t="e">
        <f>IF(DI_전체데이터!$B684="Energy &amp; Materials",DI_전체데이터!$AN684,NA())</f>
        <v>#N/A</v>
      </c>
      <c r="J684" s="79" t="e">
        <f>IF(DI_전체데이터!$B684="Energy &amp; Materials",DI_전체데이터!$Z684,NA())</f>
        <v>#N/A</v>
      </c>
      <c r="K684" s="79" t="e">
        <f>IF(DI_전체데이터!$B684="Healthcare &amp; Bio",DI_전체데이터!$AN684,NA())</f>
        <v>#N/A</v>
      </c>
      <c r="L684" s="79" t="e">
        <f>IF(DI_전체데이터!$B684="Healthcare &amp; Bio",DI_전체데이터!$Z684,NA())</f>
        <v>#N/A</v>
      </c>
    </row>
    <row r="685" spans="1:12" x14ac:dyDescent="0.3">
      <c r="A685" s="79">
        <f>IF(DI_전체데이터!$B685="Technology",DI_전체데이터!$AN685,NA())</f>
        <v>0.10236899712086789</v>
      </c>
      <c r="B685" s="79">
        <f>IF(DI_전체데이터!$B685="Technology",DI_전체데이터!$Z685,NA())</f>
        <v>4.16</v>
      </c>
      <c r="C685" s="79" t="e">
        <f>IF(DI_전체데이터!$B685="Consumer &amp; Retail",DI_전체데이터!$AN685,NA())</f>
        <v>#N/A</v>
      </c>
      <c r="D685" s="79" t="e">
        <f>IF(DI_전체데이터!$B685="Consumer &amp; Retail",DI_전체데이터!$Z685,NA())</f>
        <v>#N/A</v>
      </c>
      <c r="E685" s="79" t="e">
        <f>IF(DI_전체데이터!$B685="Finance",DI_전체데이터!$AN685,NA())</f>
        <v>#N/A</v>
      </c>
      <c r="F685" s="79" t="e">
        <f>IF(DI_전체데이터!$B685="Finance",DI_전체데이터!$Z685,NA())</f>
        <v>#N/A</v>
      </c>
      <c r="G685" s="79" t="e">
        <f>IF(DI_전체데이터!$B685="Industrials",DI_전체데이터!$AN685,NA())</f>
        <v>#N/A</v>
      </c>
      <c r="H685" s="79" t="e">
        <f>IF(DI_전체데이터!$B685="Industrials",DI_전체데이터!$Z685,NA())</f>
        <v>#N/A</v>
      </c>
      <c r="I685" s="79" t="e">
        <f>IF(DI_전체데이터!$B685="Energy &amp; Materials",DI_전체데이터!$AN685,NA())</f>
        <v>#N/A</v>
      </c>
      <c r="J685" s="79" t="e">
        <f>IF(DI_전체데이터!$B685="Energy &amp; Materials",DI_전체데이터!$Z685,NA())</f>
        <v>#N/A</v>
      </c>
      <c r="K685" s="79" t="e">
        <f>IF(DI_전체데이터!$B685="Healthcare &amp; Bio",DI_전체데이터!$AN685,NA())</f>
        <v>#N/A</v>
      </c>
      <c r="L685" s="79" t="e">
        <f>IF(DI_전체데이터!$B685="Healthcare &amp; Bio",DI_전체데이터!$Z685,NA())</f>
        <v>#N/A</v>
      </c>
    </row>
    <row r="686" spans="1:12" x14ac:dyDescent="0.3">
      <c r="A686" s="79">
        <f>IF(DI_전체데이터!$B686="Technology",DI_전체데이터!$AN686,NA())</f>
        <v>-1.5045532330925333</v>
      </c>
      <c r="B686" s="79">
        <f>IF(DI_전체데이터!$B686="Technology",DI_전체데이터!$Z686,NA())</f>
        <v>3.68</v>
      </c>
      <c r="C686" s="79" t="e">
        <f>IF(DI_전체데이터!$B686="Consumer &amp; Retail",DI_전체데이터!$AN686,NA())</f>
        <v>#N/A</v>
      </c>
      <c r="D686" s="79" t="e">
        <f>IF(DI_전체데이터!$B686="Consumer &amp; Retail",DI_전체데이터!$Z686,NA())</f>
        <v>#N/A</v>
      </c>
      <c r="E686" s="79" t="e">
        <f>IF(DI_전체데이터!$B686="Finance",DI_전체데이터!$AN686,NA())</f>
        <v>#N/A</v>
      </c>
      <c r="F686" s="79" t="e">
        <f>IF(DI_전체데이터!$B686="Finance",DI_전체데이터!$Z686,NA())</f>
        <v>#N/A</v>
      </c>
      <c r="G686" s="79" t="e">
        <f>IF(DI_전체데이터!$B686="Industrials",DI_전체데이터!$AN686,NA())</f>
        <v>#N/A</v>
      </c>
      <c r="H686" s="79" t="e">
        <f>IF(DI_전체데이터!$B686="Industrials",DI_전체데이터!$Z686,NA())</f>
        <v>#N/A</v>
      </c>
      <c r="I686" s="79" t="e">
        <f>IF(DI_전체데이터!$B686="Energy &amp; Materials",DI_전체데이터!$AN686,NA())</f>
        <v>#N/A</v>
      </c>
      <c r="J686" s="79" t="e">
        <f>IF(DI_전체데이터!$B686="Energy &amp; Materials",DI_전체데이터!$Z686,NA())</f>
        <v>#N/A</v>
      </c>
      <c r="K686" s="79" t="e">
        <f>IF(DI_전체데이터!$B686="Healthcare &amp; Bio",DI_전체데이터!$AN686,NA())</f>
        <v>#N/A</v>
      </c>
      <c r="L686" s="79" t="e">
        <f>IF(DI_전체데이터!$B686="Healthcare &amp; Bio",DI_전체데이터!$Z686,NA())</f>
        <v>#N/A</v>
      </c>
    </row>
    <row r="687" spans="1:12" x14ac:dyDescent="0.3">
      <c r="A687" s="79">
        <f>IF(DI_전체데이터!$B687="Technology",DI_전체데이터!$AN687,NA())</f>
        <v>0.96870098958156303</v>
      </c>
      <c r="B687" s="79">
        <f>IF(DI_전체데이터!$B687="Technology",DI_전체데이터!$Z687,NA())</f>
        <v>3.6206896551724141</v>
      </c>
      <c r="C687" s="79" t="e">
        <f>IF(DI_전체데이터!$B687="Consumer &amp; Retail",DI_전체데이터!$AN687,NA())</f>
        <v>#N/A</v>
      </c>
      <c r="D687" s="79" t="e">
        <f>IF(DI_전체데이터!$B687="Consumer &amp; Retail",DI_전체데이터!$Z687,NA())</f>
        <v>#N/A</v>
      </c>
      <c r="E687" s="79" t="e">
        <f>IF(DI_전체데이터!$B687="Finance",DI_전체데이터!$AN687,NA())</f>
        <v>#N/A</v>
      </c>
      <c r="F687" s="79" t="e">
        <f>IF(DI_전체데이터!$B687="Finance",DI_전체데이터!$Z687,NA())</f>
        <v>#N/A</v>
      </c>
      <c r="G687" s="79" t="e">
        <f>IF(DI_전체데이터!$B687="Industrials",DI_전체데이터!$AN687,NA())</f>
        <v>#N/A</v>
      </c>
      <c r="H687" s="79" t="e">
        <f>IF(DI_전체데이터!$B687="Industrials",DI_전체데이터!$Z687,NA())</f>
        <v>#N/A</v>
      </c>
      <c r="I687" s="79" t="e">
        <f>IF(DI_전체데이터!$B687="Energy &amp; Materials",DI_전체데이터!$AN687,NA())</f>
        <v>#N/A</v>
      </c>
      <c r="J687" s="79" t="e">
        <f>IF(DI_전체데이터!$B687="Energy &amp; Materials",DI_전체데이터!$Z687,NA())</f>
        <v>#N/A</v>
      </c>
      <c r="K687" s="79" t="e">
        <f>IF(DI_전체데이터!$B687="Healthcare &amp; Bio",DI_전체데이터!$AN687,NA())</f>
        <v>#N/A</v>
      </c>
      <c r="L687" s="79" t="e">
        <f>IF(DI_전체데이터!$B687="Healthcare &amp; Bio",DI_전체데이터!$Z687,NA())</f>
        <v>#N/A</v>
      </c>
    </row>
    <row r="688" spans="1:12" x14ac:dyDescent="0.3">
      <c r="A688" s="79">
        <f>IF(DI_전체데이터!$B688="Technology",DI_전체데이터!$AN688,NA())</f>
        <v>0.74010977780777787</v>
      </c>
      <c r="B688" s="79">
        <f>IF(DI_전체데이터!$B688="Technology",DI_전체데이터!$Z688,NA())</f>
        <v>3.5757575757575761</v>
      </c>
      <c r="C688" s="79" t="e">
        <f>IF(DI_전체데이터!$B688="Consumer &amp; Retail",DI_전체데이터!$AN688,NA())</f>
        <v>#N/A</v>
      </c>
      <c r="D688" s="79" t="e">
        <f>IF(DI_전체데이터!$B688="Consumer &amp; Retail",DI_전체데이터!$Z688,NA())</f>
        <v>#N/A</v>
      </c>
      <c r="E688" s="79" t="e">
        <f>IF(DI_전체데이터!$B688="Finance",DI_전체데이터!$AN688,NA())</f>
        <v>#N/A</v>
      </c>
      <c r="F688" s="79" t="e">
        <f>IF(DI_전체데이터!$B688="Finance",DI_전체데이터!$Z688,NA())</f>
        <v>#N/A</v>
      </c>
      <c r="G688" s="79" t="e">
        <f>IF(DI_전체데이터!$B688="Industrials",DI_전체데이터!$AN688,NA())</f>
        <v>#N/A</v>
      </c>
      <c r="H688" s="79" t="e">
        <f>IF(DI_전체데이터!$B688="Industrials",DI_전체데이터!$Z688,NA())</f>
        <v>#N/A</v>
      </c>
      <c r="I688" s="79" t="e">
        <f>IF(DI_전체데이터!$B688="Energy &amp; Materials",DI_전체데이터!$AN688,NA())</f>
        <v>#N/A</v>
      </c>
      <c r="J688" s="79" t="e">
        <f>IF(DI_전체데이터!$B688="Energy &amp; Materials",DI_전체데이터!$Z688,NA())</f>
        <v>#N/A</v>
      </c>
      <c r="K688" s="79" t="e">
        <f>IF(DI_전체데이터!$B688="Healthcare &amp; Bio",DI_전체데이터!$AN688,NA())</f>
        <v>#N/A</v>
      </c>
      <c r="L688" s="79" t="e">
        <f>IF(DI_전체데이터!$B688="Healthcare &amp; Bio",DI_전체데이터!$Z688,NA())</f>
        <v>#N/A</v>
      </c>
    </row>
    <row r="689" spans="1:12" x14ac:dyDescent="0.3">
      <c r="A689" s="79">
        <f>IF(DI_전체데이터!$B689="Technology",DI_전체데이터!$AN689,NA())</f>
        <v>0.44240959503261551</v>
      </c>
      <c r="B689" s="79">
        <f>IF(DI_전체데이터!$B689="Technology",DI_전체데이터!$Z689,NA())</f>
        <v>3.5172413793103452</v>
      </c>
      <c r="C689" s="79" t="e">
        <f>IF(DI_전체데이터!$B689="Consumer &amp; Retail",DI_전체데이터!$AN689,NA())</f>
        <v>#N/A</v>
      </c>
      <c r="D689" s="79" t="e">
        <f>IF(DI_전체데이터!$B689="Consumer &amp; Retail",DI_전체데이터!$Z689,NA())</f>
        <v>#N/A</v>
      </c>
      <c r="E689" s="79" t="e">
        <f>IF(DI_전체데이터!$B689="Finance",DI_전체데이터!$AN689,NA())</f>
        <v>#N/A</v>
      </c>
      <c r="F689" s="79" t="e">
        <f>IF(DI_전체데이터!$B689="Finance",DI_전체데이터!$Z689,NA())</f>
        <v>#N/A</v>
      </c>
      <c r="G689" s="79" t="e">
        <f>IF(DI_전체데이터!$B689="Industrials",DI_전체데이터!$AN689,NA())</f>
        <v>#N/A</v>
      </c>
      <c r="H689" s="79" t="e">
        <f>IF(DI_전체데이터!$B689="Industrials",DI_전체데이터!$Z689,NA())</f>
        <v>#N/A</v>
      </c>
      <c r="I689" s="79" t="e">
        <f>IF(DI_전체데이터!$B689="Energy &amp; Materials",DI_전체데이터!$AN689,NA())</f>
        <v>#N/A</v>
      </c>
      <c r="J689" s="79" t="e">
        <f>IF(DI_전체데이터!$B689="Energy &amp; Materials",DI_전체데이터!$Z689,NA())</f>
        <v>#N/A</v>
      </c>
      <c r="K689" s="79" t="e">
        <f>IF(DI_전체데이터!$B689="Healthcare &amp; Bio",DI_전체데이터!$AN689,NA())</f>
        <v>#N/A</v>
      </c>
      <c r="L689" s="79" t="e">
        <f>IF(DI_전체데이터!$B689="Healthcare &amp; Bio",DI_전체데이터!$Z689,NA())</f>
        <v>#N/A</v>
      </c>
    </row>
    <row r="690" spans="1:12" x14ac:dyDescent="0.3">
      <c r="A690" s="79">
        <f>IF(DI_전체데이터!$B690="Technology",DI_전체데이터!$AN690,NA())</f>
        <v>1.6575864735033556</v>
      </c>
      <c r="B690" s="79">
        <f>IF(DI_전체데이터!$B690="Technology",DI_전체데이터!$Z690,NA())</f>
        <v>3.75609756097561</v>
      </c>
      <c r="C690" s="79" t="e">
        <f>IF(DI_전체데이터!$B690="Consumer &amp; Retail",DI_전체데이터!$AN690,NA())</f>
        <v>#N/A</v>
      </c>
      <c r="D690" s="79" t="e">
        <f>IF(DI_전체데이터!$B690="Consumer &amp; Retail",DI_전체데이터!$Z690,NA())</f>
        <v>#N/A</v>
      </c>
      <c r="E690" s="79" t="e">
        <f>IF(DI_전체데이터!$B690="Finance",DI_전체데이터!$AN690,NA())</f>
        <v>#N/A</v>
      </c>
      <c r="F690" s="79" t="e">
        <f>IF(DI_전체데이터!$B690="Finance",DI_전체데이터!$Z690,NA())</f>
        <v>#N/A</v>
      </c>
      <c r="G690" s="79" t="e">
        <f>IF(DI_전체데이터!$B690="Industrials",DI_전체데이터!$AN690,NA())</f>
        <v>#N/A</v>
      </c>
      <c r="H690" s="79" t="e">
        <f>IF(DI_전체데이터!$B690="Industrials",DI_전체데이터!$Z690,NA())</f>
        <v>#N/A</v>
      </c>
      <c r="I690" s="79" t="e">
        <f>IF(DI_전체데이터!$B690="Energy &amp; Materials",DI_전체데이터!$AN690,NA())</f>
        <v>#N/A</v>
      </c>
      <c r="J690" s="79" t="e">
        <f>IF(DI_전체데이터!$B690="Energy &amp; Materials",DI_전체데이터!$Z690,NA())</f>
        <v>#N/A</v>
      </c>
      <c r="K690" s="79" t="e">
        <f>IF(DI_전체데이터!$B690="Healthcare &amp; Bio",DI_전체데이터!$AN690,NA())</f>
        <v>#N/A</v>
      </c>
      <c r="L690" s="79" t="e">
        <f>IF(DI_전체데이터!$B690="Healthcare &amp; Bio",DI_전체데이터!$Z690,NA())</f>
        <v>#N/A</v>
      </c>
    </row>
    <row r="691" spans="1:12" x14ac:dyDescent="0.3">
      <c r="A691" s="79">
        <f>IF(DI_전체데이터!$B691="Technology",DI_전체데이터!$AN691,NA())</f>
        <v>-1.1745258204380664</v>
      </c>
      <c r="B691" s="79">
        <f>IF(DI_전체데이터!$B691="Technology",DI_전체데이터!$Z691,NA())</f>
        <v>3.2340425531914891</v>
      </c>
      <c r="C691" s="79" t="e">
        <f>IF(DI_전체데이터!$B691="Consumer &amp; Retail",DI_전체데이터!$AN691,NA())</f>
        <v>#N/A</v>
      </c>
      <c r="D691" s="79" t="e">
        <f>IF(DI_전체데이터!$B691="Consumer &amp; Retail",DI_전체데이터!$Z691,NA())</f>
        <v>#N/A</v>
      </c>
      <c r="E691" s="79" t="e">
        <f>IF(DI_전체데이터!$B691="Finance",DI_전체데이터!$AN691,NA())</f>
        <v>#N/A</v>
      </c>
      <c r="F691" s="79" t="e">
        <f>IF(DI_전체데이터!$B691="Finance",DI_전체데이터!$Z691,NA())</f>
        <v>#N/A</v>
      </c>
      <c r="G691" s="79" t="e">
        <f>IF(DI_전체데이터!$B691="Industrials",DI_전체데이터!$AN691,NA())</f>
        <v>#N/A</v>
      </c>
      <c r="H691" s="79" t="e">
        <f>IF(DI_전체데이터!$B691="Industrials",DI_전체데이터!$Z691,NA())</f>
        <v>#N/A</v>
      </c>
      <c r="I691" s="79" t="e">
        <f>IF(DI_전체데이터!$B691="Energy &amp; Materials",DI_전체데이터!$AN691,NA())</f>
        <v>#N/A</v>
      </c>
      <c r="J691" s="79" t="e">
        <f>IF(DI_전체데이터!$B691="Energy &amp; Materials",DI_전체데이터!$Z691,NA())</f>
        <v>#N/A</v>
      </c>
      <c r="K691" s="79" t="e">
        <f>IF(DI_전체데이터!$B691="Healthcare &amp; Bio",DI_전체데이터!$AN691,NA())</f>
        <v>#N/A</v>
      </c>
      <c r="L691" s="79" t="e">
        <f>IF(DI_전체데이터!$B691="Healthcare &amp; Bio",DI_전체데이터!$Z691,NA())</f>
        <v>#N/A</v>
      </c>
    </row>
    <row r="692" spans="1:12" x14ac:dyDescent="0.3">
      <c r="A692" s="79">
        <f>IF(DI_전체데이터!$B692="Technology",DI_전체데이터!$AN692,NA())</f>
        <v>-0.12980403540661348</v>
      </c>
      <c r="B692" s="79">
        <f>IF(DI_전체데이터!$B692="Technology",DI_전체데이터!$Z692,NA())</f>
        <v>3.439393939393939</v>
      </c>
      <c r="C692" s="79" t="e">
        <f>IF(DI_전체데이터!$B692="Consumer &amp; Retail",DI_전체데이터!$AN692,NA())</f>
        <v>#N/A</v>
      </c>
      <c r="D692" s="79" t="e">
        <f>IF(DI_전체데이터!$B692="Consumer &amp; Retail",DI_전체데이터!$Z692,NA())</f>
        <v>#N/A</v>
      </c>
      <c r="E692" s="79" t="e">
        <f>IF(DI_전체데이터!$B692="Finance",DI_전체데이터!$AN692,NA())</f>
        <v>#N/A</v>
      </c>
      <c r="F692" s="79" t="e">
        <f>IF(DI_전체데이터!$B692="Finance",DI_전체데이터!$Z692,NA())</f>
        <v>#N/A</v>
      </c>
      <c r="G692" s="79" t="e">
        <f>IF(DI_전체데이터!$B692="Industrials",DI_전체데이터!$AN692,NA())</f>
        <v>#N/A</v>
      </c>
      <c r="H692" s="79" t="e">
        <f>IF(DI_전체데이터!$B692="Industrials",DI_전체데이터!$Z692,NA())</f>
        <v>#N/A</v>
      </c>
      <c r="I692" s="79" t="e">
        <f>IF(DI_전체데이터!$B692="Energy &amp; Materials",DI_전체데이터!$AN692,NA())</f>
        <v>#N/A</v>
      </c>
      <c r="J692" s="79" t="e">
        <f>IF(DI_전체데이터!$B692="Energy &amp; Materials",DI_전체데이터!$Z692,NA())</f>
        <v>#N/A</v>
      </c>
      <c r="K692" s="79" t="e">
        <f>IF(DI_전체데이터!$B692="Healthcare &amp; Bio",DI_전체데이터!$AN692,NA())</f>
        <v>#N/A</v>
      </c>
      <c r="L692" s="79" t="e">
        <f>IF(DI_전체데이터!$B692="Healthcare &amp; Bio",DI_전체데이터!$Z692,NA())</f>
        <v>#N/A</v>
      </c>
    </row>
    <row r="693" spans="1:12" x14ac:dyDescent="0.3">
      <c r="A693" s="79">
        <f>IF(DI_전체데이터!$B693="Technology",DI_전체데이터!$AN693,NA())</f>
        <v>0.73151563160553335</v>
      </c>
      <c r="B693" s="79">
        <f>IF(DI_전체데이터!$B693="Technology",DI_전체데이터!$Z693,NA())</f>
        <v>3.6086956521739131</v>
      </c>
      <c r="C693" s="79" t="e">
        <f>IF(DI_전체데이터!$B693="Consumer &amp; Retail",DI_전체데이터!$AN693,NA())</f>
        <v>#N/A</v>
      </c>
      <c r="D693" s="79" t="e">
        <f>IF(DI_전체데이터!$B693="Consumer &amp; Retail",DI_전체데이터!$Z693,NA())</f>
        <v>#N/A</v>
      </c>
      <c r="E693" s="79" t="e">
        <f>IF(DI_전체데이터!$B693="Finance",DI_전체데이터!$AN693,NA())</f>
        <v>#N/A</v>
      </c>
      <c r="F693" s="79" t="e">
        <f>IF(DI_전체데이터!$B693="Finance",DI_전체데이터!$Z693,NA())</f>
        <v>#N/A</v>
      </c>
      <c r="G693" s="79" t="e">
        <f>IF(DI_전체데이터!$B693="Industrials",DI_전체데이터!$AN693,NA())</f>
        <v>#N/A</v>
      </c>
      <c r="H693" s="79" t="e">
        <f>IF(DI_전체데이터!$B693="Industrials",DI_전체데이터!$Z693,NA())</f>
        <v>#N/A</v>
      </c>
      <c r="I693" s="79" t="e">
        <f>IF(DI_전체데이터!$B693="Energy &amp; Materials",DI_전체데이터!$AN693,NA())</f>
        <v>#N/A</v>
      </c>
      <c r="J693" s="79" t="e">
        <f>IF(DI_전체데이터!$B693="Energy &amp; Materials",DI_전체데이터!$Z693,NA())</f>
        <v>#N/A</v>
      </c>
      <c r="K693" s="79" t="e">
        <f>IF(DI_전체데이터!$B693="Healthcare &amp; Bio",DI_전체데이터!$AN693,NA())</f>
        <v>#N/A</v>
      </c>
      <c r="L693" s="79" t="e">
        <f>IF(DI_전체데이터!$B693="Healthcare &amp; Bio",DI_전체데이터!$Z693,NA())</f>
        <v>#N/A</v>
      </c>
    </row>
    <row r="694" spans="1:12" x14ac:dyDescent="0.3">
      <c r="A694" s="79">
        <f>IF(DI_전체데이터!$B694="Technology",DI_전체데이터!$AN694,NA())</f>
        <v>-1.7404347705055023</v>
      </c>
      <c r="B694" s="79">
        <f>IF(DI_전체데이터!$B694="Technology",DI_전체데이터!$Z694,NA())</f>
        <v>3.12280701754386</v>
      </c>
      <c r="C694" s="79" t="e">
        <f>IF(DI_전체데이터!$B694="Consumer &amp; Retail",DI_전체데이터!$AN694,NA())</f>
        <v>#N/A</v>
      </c>
      <c r="D694" s="79" t="e">
        <f>IF(DI_전체데이터!$B694="Consumer &amp; Retail",DI_전체데이터!$Z694,NA())</f>
        <v>#N/A</v>
      </c>
      <c r="E694" s="79" t="e">
        <f>IF(DI_전체데이터!$B694="Finance",DI_전체데이터!$AN694,NA())</f>
        <v>#N/A</v>
      </c>
      <c r="F694" s="79" t="e">
        <f>IF(DI_전체데이터!$B694="Finance",DI_전체데이터!$Z694,NA())</f>
        <v>#N/A</v>
      </c>
      <c r="G694" s="79" t="e">
        <f>IF(DI_전체데이터!$B694="Industrials",DI_전체데이터!$AN694,NA())</f>
        <v>#N/A</v>
      </c>
      <c r="H694" s="79" t="e">
        <f>IF(DI_전체데이터!$B694="Industrials",DI_전체데이터!$Z694,NA())</f>
        <v>#N/A</v>
      </c>
      <c r="I694" s="79" t="e">
        <f>IF(DI_전체데이터!$B694="Energy &amp; Materials",DI_전체데이터!$AN694,NA())</f>
        <v>#N/A</v>
      </c>
      <c r="J694" s="79" t="e">
        <f>IF(DI_전체데이터!$B694="Energy &amp; Materials",DI_전체데이터!$Z694,NA())</f>
        <v>#N/A</v>
      </c>
      <c r="K694" s="79" t="e">
        <f>IF(DI_전체데이터!$B694="Healthcare &amp; Bio",DI_전체데이터!$AN694,NA())</f>
        <v>#N/A</v>
      </c>
      <c r="L694" s="79" t="e">
        <f>IF(DI_전체데이터!$B694="Healthcare &amp; Bio",DI_전체데이터!$Z694,NA())</f>
        <v>#N/A</v>
      </c>
    </row>
    <row r="695" spans="1:12" x14ac:dyDescent="0.3">
      <c r="A695" s="79">
        <f>IF(DI_전체데이터!$B695="Technology",DI_전체데이터!$AN695,NA())</f>
        <v>-0.88814538963596568</v>
      </c>
      <c r="B695" s="79">
        <f>IF(DI_전체데이터!$B695="Technology",DI_전체데이터!$Z695,NA())</f>
        <v>3.193548387096774</v>
      </c>
      <c r="C695" s="79" t="e">
        <f>IF(DI_전체데이터!$B695="Consumer &amp; Retail",DI_전체데이터!$AN695,NA())</f>
        <v>#N/A</v>
      </c>
      <c r="D695" s="79" t="e">
        <f>IF(DI_전체데이터!$B695="Consumer &amp; Retail",DI_전체데이터!$Z695,NA())</f>
        <v>#N/A</v>
      </c>
      <c r="E695" s="79" t="e">
        <f>IF(DI_전체데이터!$B695="Finance",DI_전체데이터!$AN695,NA())</f>
        <v>#N/A</v>
      </c>
      <c r="F695" s="79" t="e">
        <f>IF(DI_전체데이터!$B695="Finance",DI_전체데이터!$Z695,NA())</f>
        <v>#N/A</v>
      </c>
      <c r="G695" s="79" t="e">
        <f>IF(DI_전체데이터!$B695="Industrials",DI_전체데이터!$AN695,NA())</f>
        <v>#N/A</v>
      </c>
      <c r="H695" s="79" t="e">
        <f>IF(DI_전체데이터!$B695="Industrials",DI_전체데이터!$Z695,NA())</f>
        <v>#N/A</v>
      </c>
      <c r="I695" s="79" t="e">
        <f>IF(DI_전체데이터!$B695="Energy &amp; Materials",DI_전체데이터!$AN695,NA())</f>
        <v>#N/A</v>
      </c>
      <c r="J695" s="79" t="e">
        <f>IF(DI_전체데이터!$B695="Energy &amp; Materials",DI_전체데이터!$Z695,NA())</f>
        <v>#N/A</v>
      </c>
      <c r="K695" s="79" t="e">
        <f>IF(DI_전체데이터!$B695="Healthcare &amp; Bio",DI_전체데이터!$AN695,NA())</f>
        <v>#N/A</v>
      </c>
      <c r="L695" s="79" t="e">
        <f>IF(DI_전체데이터!$B695="Healthcare &amp; Bio",DI_전체데이터!$Z695,NA())</f>
        <v>#N/A</v>
      </c>
    </row>
    <row r="696" spans="1:12" x14ac:dyDescent="0.3">
      <c r="A696" s="79">
        <f>IF(DI_전체데이터!$B696="Technology",DI_전체데이터!$AN696,NA())</f>
        <v>0.33175656324863773</v>
      </c>
      <c r="B696" s="79">
        <f>IF(DI_전체데이터!$B696="Technology",DI_전체데이터!$Z696,NA())</f>
        <v>3.4333333333333331</v>
      </c>
      <c r="C696" s="79" t="e">
        <f>IF(DI_전체데이터!$B696="Consumer &amp; Retail",DI_전체데이터!$AN696,NA())</f>
        <v>#N/A</v>
      </c>
      <c r="D696" s="79" t="e">
        <f>IF(DI_전체데이터!$B696="Consumer &amp; Retail",DI_전체데이터!$Z696,NA())</f>
        <v>#N/A</v>
      </c>
      <c r="E696" s="79" t="e">
        <f>IF(DI_전체데이터!$B696="Finance",DI_전체데이터!$AN696,NA())</f>
        <v>#N/A</v>
      </c>
      <c r="F696" s="79" t="e">
        <f>IF(DI_전체데이터!$B696="Finance",DI_전체데이터!$Z696,NA())</f>
        <v>#N/A</v>
      </c>
      <c r="G696" s="79" t="e">
        <f>IF(DI_전체데이터!$B696="Industrials",DI_전체데이터!$AN696,NA())</f>
        <v>#N/A</v>
      </c>
      <c r="H696" s="79" t="e">
        <f>IF(DI_전체데이터!$B696="Industrials",DI_전체데이터!$Z696,NA())</f>
        <v>#N/A</v>
      </c>
      <c r="I696" s="79" t="e">
        <f>IF(DI_전체데이터!$B696="Energy &amp; Materials",DI_전체데이터!$AN696,NA())</f>
        <v>#N/A</v>
      </c>
      <c r="J696" s="79" t="e">
        <f>IF(DI_전체데이터!$B696="Energy &amp; Materials",DI_전체데이터!$Z696,NA())</f>
        <v>#N/A</v>
      </c>
      <c r="K696" s="79" t="e">
        <f>IF(DI_전체데이터!$B696="Healthcare &amp; Bio",DI_전체데이터!$AN696,NA())</f>
        <v>#N/A</v>
      </c>
      <c r="L696" s="79" t="e">
        <f>IF(DI_전체데이터!$B696="Healthcare &amp; Bio",DI_전체데이터!$Z696,NA())</f>
        <v>#N/A</v>
      </c>
    </row>
    <row r="697" spans="1:12" x14ac:dyDescent="0.3">
      <c r="A697" s="79">
        <f>IF(DI_전체데이터!$B697="Technology",DI_전체데이터!$AN697,NA())</f>
        <v>0.2220265273917007</v>
      </c>
      <c r="B697" s="79">
        <f>IF(DI_전체데이터!$B697="Technology",DI_전체데이터!$Z697,NA())</f>
        <v>3.4117647058823528</v>
      </c>
      <c r="C697" s="79" t="e">
        <f>IF(DI_전체데이터!$B697="Consumer &amp; Retail",DI_전체데이터!$AN697,NA())</f>
        <v>#N/A</v>
      </c>
      <c r="D697" s="79" t="e">
        <f>IF(DI_전체데이터!$B697="Consumer &amp; Retail",DI_전체데이터!$Z697,NA())</f>
        <v>#N/A</v>
      </c>
      <c r="E697" s="79" t="e">
        <f>IF(DI_전체데이터!$B697="Finance",DI_전체데이터!$AN697,NA())</f>
        <v>#N/A</v>
      </c>
      <c r="F697" s="79" t="e">
        <f>IF(DI_전체데이터!$B697="Finance",DI_전체데이터!$Z697,NA())</f>
        <v>#N/A</v>
      </c>
      <c r="G697" s="79" t="e">
        <f>IF(DI_전체데이터!$B697="Industrials",DI_전체데이터!$AN697,NA())</f>
        <v>#N/A</v>
      </c>
      <c r="H697" s="79" t="e">
        <f>IF(DI_전체데이터!$B697="Industrials",DI_전체데이터!$Z697,NA())</f>
        <v>#N/A</v>
      </c>
      <c r="I697" s="79" t="e">
        <f>IF(DI_전체데이터!$B697="Energy &amp; Materials",DI_전체데이터!$AN697,NA())</f>
        <v>#N/A</v>
      </c>
      <c r="J697" s="79" t="e">
        <f>IF(DI_전체데이터!$B697="Energy &amp; Materials",DI_전체데이터!$Z697,NA())</f>
        <v>#N/A</v>
      </c>
      <c r="K697" s="79" t="e">
        <f>IF(DI_전체데이터!$B697="Healthcare &amp; Bio",DI_전체데이터!$AN697,NA())</f>
        <v>#N/A</v>
      </c>
      <c r="L697" s="79" t="e">
        <f>IF(DI_전체데이터!$B697="Healthcare &amp; Bio",DI_전체데이터!$Z697,NA())</f>
        <v>#N/A</v>
      </c>
    </row>
    <row r="698" spans="1:12" x14ac:dyDescent="0.3">
      <c r="A698" s="79">
        <f>IF(DI_전체데이터!$B698="Technology",DI_전체데이터!$AN698,NA())</f>
        <v>-0.60094874153532951</v>
      </c>
      <c r="B698" s="79">
        <f>IF(DI_전체데이터!$B698="Technology",DI_전체데이터!$Z698,NA())</f>
        <v>3.25</v>
      </c>
      <c r="C698" s="79" t="e">
        <f>IF(DI_전체데이터!$B698="Consumer &amp; Retail",DI_전체데이터!$AN698,NA())</f>
        <v>#N/A</v>
      </c>
      <c r="D698" s="79" t="e">
        <f>IF(DI_전체데이터!$B698="Consumer &amp; Retail",DI_전체데이터!$Z698,NA())</f>
        <v>#N/A</v>
      </c>
      <c r="E698" s="79" t="e">
        <f>IF(DI_전체데이터!$B698="Finance",DI_전체데이터!$AN698,NA())</f>
        <v>#N/A</v>
      </c>
      <c r="F698" s="79" t="e">
        <f>IF(DI_전체데이터!$B698="Finance",DI_전체데이터!$Z698,NA())</f>
        <v>#N/A</v>
      </c>
      <c r="G698" s="79" t="e">
        <f>IF(DI_전체데이터!$B698="Industrials",DI_전체데이터!$AN698,NA())</f>
        <v>#N/A</v>
      </c>
      <c r="H698" s="79" t="e">
        <f>IF(DI_전체데이터!$B698="Industrials",DI_전체데이터!$Z698,NA())</f>
        <v>#N/A</v>
      </c>
      <c r="I698" s="79" t="e">
        <f>IF(DI_전체데이터!$B698="Energy &amp; Materials",DI_전체데이터!$AN698,NA())</f>
        <v>#N/A</v>
      </c>
      <c r="J698" s="79" t="e">
        <f>IF(DI_전체데이터!$B698="Energy &amp; Materials",DI_전체데이터!$Z698,NA())</f>
        <v>#N/A</v>
      </c>
      <c r="K698" s="79" t="e">
        <f>IF(DI_전체데이터!$B698="Healthcare &amp; Bio",DI_전체데이터!$AN698,NA())</f>
        <v>#N/A</v>
      </c>
      <c r="L698" s="79" t="e">
        <f>IF(DI_전체데이터!$B698="Healthcare &amp; Bio",DI_전체데이터!$Z698,NA())</f>
        <v>#N/A</v>
      </c>
    </row>
    <row r="699" spans="1:12" x14ac:dyDescent="0.3">
      <c r="A699" s="79">
        <f>IF(DI_전체데이터!$B699="Technology",DI_전체데이터!$AN699,NA())</f>
        <v>-1.1668098656537138</v>
      </c>
      <c r="B699" s="79">
        <f>IF(DI_전체데이터!$B699="Technology",DI_전체데이터!$Z699,NA())</f>
        <v>3.6428571428571428</v>
      </c>
      <c r="C699" s="79" t="e">
        <f>IF(DI_전체데이터!$B699="Consumer &amp; Retail",DI_전체데이터!$AN699,NA())</f>
        <v>#N/A</v>
      </c>
      <c r="D699" s="79" t="e">
        <f>IF(DI_전체데이터!$B699="Consumer &amp; Retail",DI_전체데이터!$Z699,NA())</f>
        <v>#N/A</v>
      </c>
      <c r="E699" s="79" t="e">
        <f>IF(DI_전체데이터!$B699="Finance",DI_전체데이터!$AN699,NA())</f>
        <v>#N/A</v>
      </c>
      <c r="F699" s="79" t="e">
        <f>IF(DI_전체데이터!$B699="Finance",DI_전체데이터!$Z699,NA())</f>
        <v>#N/A</v>
      </c>
      <c r="G699" s="79" t="e">
        <f>IF(DI_전체데이터!$B699="Industrials",DI_전체데이터!$AN699,NA())</f>
        <v>#N/A</v>
      </c>
      <c r="H699" s="79" t="e">
        <f>IF(DI_전체데이터!$B699="Industrials",DI_전체데이터!$Z699,NA())</f>
        <v>#N/A</v>
      </c>
      <c r="I699" s="79" t="e">
        <f>IF(DI_전체데이터!$B699="Energy &amp; Materials",DI_전체데이터!$AN699,NA())</f>
        <v>#N/A</v>
      </c>
      <c r="J699" s="79" t="e">
        <f>IF(DI_전체데이터!$B699="Energy &amp; Materials",DI_전체데이터!$Z699,NA())</f>
        <v>#N/A</v>
      </c>
      <c r="K699" s="79" t="e">
        <f>IF(DI_전체데이터!$B699="Healthcare &amp; Bio",DI_전체데이터!$AN699,NA())</f>
        <v>#N/A</v>
      </c>
      <c r="L699" s="79" t="e">
        <f>IF(DI_전체데이터!$B699="Healthcare &amp; Bio",DI_전체데이터!$Z699,NA())</f>
        <v>#N/A</v>
      </c>
    </row>
    <row r="700" spans="1:12" x14ac:dyDescent="0.3">
      <c r="A700" s="79">
        <f>IF(DI_전체데이터!$B700="Technology",DI_전체데이터!$AN700,NA())</f>
        <v>-0.16337240518066962</v>
      </c>
      <c r="B700" s="79">
        <f>IF(DI_전체데이터!$B700="Technology",DI_전체데이터!$Z700,NA())</f>
        <v>3.875</v>
      </c>
      <c r="C700" s="79" t="e">
        <f>IF(DI_전체데이터!$B700="Consumer &amp; Retail",DI_전체데이터!$AN700,NA())</f>
        <v>#N/A</v>
      </c>
      <c r="D700" s="79" t="e">
        <f>IF(DI_전체데이터!$B700="Consumer &amp; Retail",DI_전체데이터!$Z700,NA())</f>
        <v>#N/A</v>
      </c>
      <c r="E700" s="79" t="e">
        <f>IF(DI_전체데이터!$B700="Finance",DI_전체데이터!$AN700,NA())</f>
        <v>#N/A</v>
      </c>
      <c r="F700" s="79" t="e">
        <f>IF(DI_전체데이터!$B700="Finance",DI_전체데이터!$Z700,NA())</f>
        <v>#N/A</v>
      </c>
      <c r="G700" s="79" t="e">
        <f>IF(DI_전체데이터!$B700="Industrials",DI_전체데이터!$AN700,NA())</f>
        <v>#N/A</v>
      </c>
      <c r="H700" s="79" t="e">
        <f>IF(DI_전체데이터!$B700="Industrials",DI_전체데이터!$Z700,NA())</f>
        <v>#N/A</v>
      </c>
      <c r="I700" s="79" t="e">
        <f>IF(DI_전체데이터!$B700="Energy &amp; Materials",DI_전체데이터!$AN700,NA())</f>
        <v>#N/A</v>
      </c>
      <c r="J700" s="79" t="e">
        <f>IF(DI_전체데이터!$B700="Energy &amp; Materials",DI_전체데이터!$Z700,NA())</f>
        <v>#N/A</v>
      </c>
      <c r="K700" s="79" t="e">
        <f>IF(DI_전체데이터!$B700="Healthcare &amp; Bio",DI_전체데이터!$AN700,NA())</f>
        <v>#N/A</v>
      </c>
      <c r="L700" s="79" t="e">
        <f>IF(DI_전체데이터!$B700="Healthcare &amp; Bio",DI_전체데이터!$Z700,NA())</f>
        <v>#N/A</v>
      </c>
    </row>
    <row r="701" spans="1:12" x14ac:dyDescent="0.3">
      <c r="A701" s="79">
        <f>IF(DI_전체데이터!$B701="Technology",DI_전체데이터!$AN701,NA())</f>
        <v>-1.8872265039420544</v>
      </c>
      <c r="B701" s="79">
        <f>IF(DI_전체데이터!$B701="Technology",DI_전체데이터!$Z701,NA())</f>
        <v>3.4761904761904758</v>
      </c>
      <c r="C701" s="79" t="e">
        <f>IF(DI_전체데이터!$B701="Consumer &amp; Retail",DI_전체데이터!$AN701,NA())</f>
        <v>#N/A</v>
      </c>
      <c r="D701" s="79" t="e">
        <f>IF(DI_전체데이터!$B701="Consumer &amp; Retail",DI_전체데이터!$Z701,NA())</f>
        <v>#N/A</v>
      </c>
      <c r="E701" s="79" t="e">
        <f>IF(DI_전체데이터!$B701="Finance",DI_전체데이터!$AN701,NA())</f>
        <v>#N/A</v>
      </c>
      <c r="F701" s="79" t="e">
        <f>IF(DI_전체데이터!$B701="Finance",DI_전체데이터!$Z701,NA())</f>
        <v>#N/A</v>
      </c>
      <c r="G701" s="79" t="e">
        <f>IF(DI_전체데이터!$B701="Industrials",DI_전체데이터!$AN701,NA())</f>
        <v>#N/A</v>
      </c>
      <c r="H701" s="79" t="e">
        <f>IF(DI_전체데이터!$B701="Industrials",DI_전체데이터!$Z701,NA())</f>
        <v>#N/A</v>
      </c>
      <c r="I701" s="79" t="e">
        <f>IF(DI_전체데이터!$B701="Energy &amp; Materials",DI_전체데이터!$AN701,NA())</f>
        <v>#N/A</v>
      </c>
      <c r="J701" s="79" t="e">
        <f>IF(DI_전체데이터!$B701="Energy &amp; Materials",DI_전체데이터!$Z701,NA())</f>
        <v>#N/A</v>
      </c>
      <c r="K701" s="79" t="e">
        <f>IF(DI_전체데이터!$B701="Healthcare &amp; Bio",DI_전체데이터!$AN701,NA())</f>
        <v>#N/A</v>
      </c>
      <c r="L701" s="79" t="e">
        <f>IF(DI_전체데이터!$B701="Healthcare &amp; Bio",DI_전체데이터!$Z701,NA())</f>
        <v>#N/A</v>
      </c>
    </row>
    <row r="702" spans="1:12" x14ac:dyDescent="0.3">
      <c r="A702" s="79">
        <f>IF(DI_전체데이터!$B702="Technology",DI_전체데이터!$AN702,NA())</f>
        <v>-0.60544625140305874</v>
      </c>
      <c r="B702" s="79">
        <f>IF(DI_전체데이터!$B702="Technology",DI_전체데이터!$Z702,NA())</f>
        <v>3.7727272727272729</v>
      </c>
      <c r="C702" s="79" t="e">
        <f>IF(DI_전체데이터!$B702="Consumer &amp; Retail",DI_전체데이터!$AN702,NA())</f>
        <v>#N/A</v>
      </c>
      <c r="D702" s="79" t="e">
        <f>IF(DI_전체데이터!$B702="Consumer &amp; Retail",DI_전체데이터!$Z702,NA())</f>
        <v>#N/A</v>
      </c>
      <c r="E702" s="79" t="e">
        <f>IF(DI_전체데이터!$B702="Finance",DI_전체데이터!$AN702,NA())</f>
        <v>#N/A</v>
      </c>
      <c r="F702" s="79" t="e">
        <f>IF(DI_전체데이터!$B702="Finance",DI_전체데이터!$Z702,NA())</f>
        <v>#N/A</v>
      </c>
      <c r="G702" s="79" t="e">
        <f>IF(DI_전체데이터!$B702="Industrials",DI_전체데이터!$AN702,NA())</f>
        <v>#N/A</v>
      </c>
      <c r="H702" s="79" t="e">
        <f>IF(DI_전체데이터!$B702="Industrials",DI_전체데이터!$Z702,NA())</f>
        <v>#N/A</v>
      </c>
      <c r="I702" s="79" t="e">
        <f>IF(DI_전체데이터!$B702="Energy &amp; Materials",DI_전체데이터!$AN702,NA())</f>
        <v>#N/A</v>
      </c>
      <c r="J702" s="79" t="e">
        <f>IF(DI_전체데이터!$B702="Energy &amp; Materials",DI_전체데이터!$Z702,NA())</f>
        <v>#N/A</v>
      </c>
      <c r="K702" s="79" t="e">
        <f>IF(DI_전체데이터!$B702="Healthcare &amp; Bio",DI_전체데이터!$AN702,NA())</f>
        <v>#N/A</v>
      </c>
      <c r="L702" s="79" t="e">
        <f>IF(DI_전체데이터!$B702="Healthcare &amp; Bio",DI_전체데이터!$Z702,NA())</f>
        <v>#N/A</v>
      </c>
    </row>
    <row r="703" spans="1:12" x14ac:dyDescent="0.3">
      <c r="A703" s="79">
        <f>IF(DI_전체데이터!$B703="Technology",DI_전체데이터!$AN703,NA())</f>
        <v>-0.10797598015668479</v>
      </c>
      <c r="B703" s="79">
        <f>IF(DI_전체데이터!$B703="Technology",DI_전체데이터!$Z703,NA())</f>
        <v>3.9285714285714288</v>
      </c>
      <c r="C703" s="79" t="e">
        <f>IF(DI_전체데이터!$B703="Consumer &amp; Retail",DI_전체데이터!$AN703,NA())</f>
        <v>#N/A</v>
      </c>
      <c r="D703" s="79" t="e">
        <f>IF(DI_전체데이터!$B703="Consumer &amp; Retail",DI_전체데이터!$Z703,NA())</f>
        <v>#N/A</v>
      </c>
      <c r="E703" s="79" t="e">
        <f>IF(DI_전체데이터!$B703="Finance",DI_전체데이터!$AN703,NA())</f>
        <v>#N/A</v>
      </c>
      <c r="F703" s="79" t="e">
        <f>IF(DI_전체데이터!$B703="Finance",DI_전체데이터!$Z703,NA())</f>
        <v>#N/A</v>
      </c>
      <c r="G703" s="79" t="e">
        <f>IF(DI_전체데이터!$B703="Industrials",DI_전체데이터!$AN703,NA())</f>
        <v>#N/A</v>
      </c>
      <c r="H703" s="79" t="e">
        <f>IF(DI_전체데이터!$B703="Industrials",DI_전체데이터!$Z703,NA())</f>
        <v>#N/A</v>
      </c>
      <c r="I703" s="79" t="e">
        <f>IF(DI_전체데이터!$B703="Energy &amp; Materials",DI_전체데이터!$AN703,NA())</f>
        <v>#N/A</v>
      </c>
      <c r="J703" s="79" t="e">
        <f>IF(DI_전체데이터!$B703="Energy &amp; Materials",DI_전체데이터!$Z703,NA())</f>
        <v>#N/A</v>
      </c>
      <c r="K703" s="79" t="e">
        <f>IF(DI_전체데이터!$B703="Healthcare &amp; Bio",DI_전체데이터!$AN703,NA())</f>
        <v>#N/A</v>
      </c>
      <c r="L703" s="79" t="e">
        <f>IF(DI_전체데이터!$B703="Healthcare &amp; Bio",DI_전체데이터!$Z703,NA())</f>
        <v>#N/A</v>
      </c>
    </row>
    <row r="704" spans="1:12" x14ac:dyDescent="0.3">
      <c r="A704" s="79">
        <f>IF(DI_전체데이터!$B704="Technology",DI_전체데이터!$AN704,NA())</f>
        <v>0.20077400768117376</v>
      </c>
      <c r="B704" s="79">
        <f>IF(DI_전체데이터!$B704="Technology",DI_전체데이터!$Z704,NA())</f>
        <v>4</v>
      </c>
      <c r="C704" s="79" t="e">
        <f>IF(DI_전체데이터!$B704="Consumer &amp; Retail",DI_전체데이터!$AN704,NA())</f>
        <v>#N/A</v>
      </c>
      <c r="D704" s="79" t="e">
        <f>IF(DI_전체데이터!$B704="Consumer &amp; Retail",DI_전체데이터!$Z704,NA())</f>
        <v>#N/A</v>
      </c>
      <c r="E704" s="79" t="e">
        <f>IF(DI_전체데이터!$B704="Finance",DI_전체데이터!$AN704,NA())</f>
        <v>#N/A</v>
      </c>
      <c r="F704" s="79" t="e">
        <f>IF(DI_전체데이터!$B704="Finance",DI_전체데이터!$Z704,NA())</f>
        <v>#N/A</v>
      </c>
      <c r="G704" s="79" t="e">
        <f>IF(DI_전체데이터!$B704="Industrials",DI_전체데이터!$AN704,NA())</f>
        <v>#N/A</v>
      </c>
      <c r="H704" s="79" t="e">
        <f>IF(DI_전체데이터!$B704="Industrials",DI_전체데이터!$Z704,NA())</f>
        <v>#N/A</v>
      </c>
      <c r="I704" s="79" t="e">
        <f>IF(DI_전체데이터!$B704="Energy &amp; Materials",DI_전체데이터!$AN704,NA())</f>
        <v>#N/A</v>
      </c>
      <c r="J704" s="79" t="e">
        <f>IF(DI_전체데이터!$B704="Energy &amp; Materials",DI_전체데이터!$Z704,NA())</f>
        <v>#N/A</v>
      </c>
      <c r="K704" s="79" t="e">
        <f>IF(DI_전체데이터!$B704="Healthcare &amp; Bio",DI_전체데이터!$AN704,NA())</f>
        <v>#N/A</v>
      </c>
      <c r="L704" s="79" t="e">
        <f>IF(DI_전체데이터!$B704="Healthcare &amp; Bio",DI_전체데이터!$Z704,NA())</f>
        <v>#N/A</v>
      </c>
    </row>
    <row r="705" spans="1:12" x14ac:dyDescent="0.3">
      <c r="A705" s="79">
        <f>IF(DI_전체데이터!$B705="Technology",DI_전체데이터!$AN705,NA())</f>
        <v>1.0241073085821337</v>
      </c>
      <c r="B705" s="79">
        <f>IF(DI_전체데이터!$B705="Technology",DI_전체데이터!$Z705,NA())</f>
        <v>4.1904761904761907</v>
      </c>
      <c r="C705" s="79" t="e">
        <f>IF(DI_전체데이터!$B705="Consumer &amp; Retail",DI_전체데이터!$AN705,NA())</f>
        <v>#N/A</v>
      </c>
      <c r="D705" s="79" t="e">
        <f>IF(DI_전체데이터!$B705="Consumer &amp; Retail",DI_전체데이터!$Z705,NA())</f>
        <v>#N/A</v>
      </c>
      <c r="E705" s="79" t="e">
        <f>IF(DI_전체데이터!$B705="Finance",DI_전체데이터!$AN705,NA())</f>
        <v>#N/A</v>
      </c>
      <c r="F705" s="79" t="e">
        <f>IF(DI_전체데이터!$B705="Finance",DI_전체데이터!$Z705,NA())</f>
        <v>#N/A</v>
      </c>
      <c r="G705" s="79" t="e">
        <f>IF(DI_전체데이터!$B705="Industrials",DI_전체데이터!$AN705,NA())</f>
        <v>#N/A</v>
      </c>
      <c r="H705" s="79" t="e">
        <f>IF(DI_전체데이터!$B705="Industrials",DI_전체데이터!$Z705,NA())</f>
        <v>#N/A</v>
      </c>
      <c r="I705" s="79" t="e">
        <f>IF(DI_전체데이터!$B705="Energy &amp; Materials",DI_전체데이터!$AN705,NA())</f>
        <v>#N/A</v>
      </c>
      <c r="J705" s="79" t="e">
        <f>IF(DI_전체데이터!$B705="Energy &amp; Materials",DI_전체데이터!$Z705,NA())</f>
        <v>#N/A</v>
      </c>
      <c r="K705" s="79" t="e">
        <f>IF(DI_전체데이터!$B705="Healthcare &amp; Bio",DI_전체데이터!$AN705,NA())</f>
        <v>#N/A</v>
      </c>
      <c r="L705" s="79" t="e">
        <f>IF(DI_전체데이터!$B705="Healthcare &amp; Bio",DI_전체데이터!$Z705,NA())</f>
        <v>#N/A</v>
      </c>
    </row>
    <row r="706" spans="1:12" x14ac:dyDescent="0.3">
      <c r="A706" s="79">
        <f>IF(DI_전체데이터!$B706="Technology",DI_전체데이터!$AN706,NA())</f>
        <v>-0.33953847103508061</v>
      </c>
      <c r="B706" s="79">
        <f>IF(DI_전체데이터!$B706="Technology",DI_전체데이터!$Z706,NA())</f>
        <v>3.875</v>
      </c>
      <c r="C706" s="79" t="e">
        <f>IF(DI_전체데이터!$B706="Consumer &amp; Retail",DI_전체데이터!$AN706,NA())</f>
        <v>#N/A</v>
      </c>
      <c r="D706" s="79" t="e">
        <f>IF(DI_전체데이터!$B706="Consumer &amp; Retail",DI_전체데이터!$Z706,NA())</f>
        <v>#N/A</v>
      </c>
      <c r="E706" s="79" t="e">
        <f>IF(DI_전체데이터!$B706="Finance",DI_전체데이터!$AN706,NA())</f>
        <v>#N/A</v>
      </c>
      <c r="F706" s="79" t="e">
        <f>IF(DI_전체데이터!$B706="Finance",DI_전체데이터!$Z706,NA())</f>
        <v>#N/A</v>
      </c>
      <c r="G706" s="79" t="e">
        <f>IF(DI_전체데이터!$B706="Industrials",DI_전체데이터!$AN706,NA())</f>
        <v>#N/A</v>
      </c>
      <c r="H706" s="79" t="e">
        <f>IF(DI_전체데이터!$B706="Industrials",DI_전체데이터!$Z706,NA())</f>
        <v>#N/A</v>
      </c>
      <c r="I706" s="79" t="e">
        <f>IF(DI_전체데이터!$B706="Energy &amp; Materials",DI_전체데이터!$AN706,NA())</f>
        <v>#N/A</v>
      </c>
      <c r="J706" s="79" t="e">
        <f>IF(DI_전체데이터!$B706="Energy &amp; Materials",DI_전체데이터!$Z706,NA())</f>
        <v>#N/A</v>
      </c>
      <c r="K706" s="79" t="e">
        <f>IF(DI_전체데이터!$B706="Healthcare &amp; Bio",DI_전체데이터!$AN706,NA())</f>
        <v>#N/A</v>
      </c>
      <c r="L706" s="79" t="e">
        <f>IF(DI_전체데이터!$B706="Healthcare &amp; Bio",DI_전체데이터!$Z706,NA())</f>
        <v>#N/A</v>
      </c>
    </row>
    <row r="707" spans="1:12" x14ac:dyDescent="0.3">
      <c r="A707" s="79">
        <f>IF(DI_전체데이터!$B707="Technology",DI_전체데이터!$AN707,NA())</f>
        <v>-2.2529848291294554</v>
      </c>
      <c r="B707" s="79">
        <f>IF(DI_전체데이터!$B707="Technology",DI_전체데이터!$Z707,NA())</f>
        <v>4.05</v>
      </c>
      <c r="C707" s="79" t="e">
        <f>IF(DI_전체데이터!$B707="Consumer &amp; Retail",DI_전체데이터!$AN707,NA())</f>
        <v>#N/A</v>
      </c>
      <c r="D707" s="79" t="e">
        <f>IF(DI_전체데이터!$B707="Consumer &amp; Retail",DI_전체데이터!$Z707,NA())</f>
        <v>#N/A</v>
      </c>
      <c r="E707" s="79" t="e">
        <f>IF(DI_전체데이터!$B707="Finance",DI_전체데이터!$AN707,NA())</f>
        <v>#N/A</v>
      </c>
      <c r="F707" s="79" t="e">
        <f>IF(DI_전체데이터!$B707="Finance",DI_전체데이터!$Z707,NA())</f>
        <v>#N/A</v>
      </c>
      <c r="G707" s="79" t="e">
        <f>IF(DI_전체데이터!$B707="Industrials",DI_전체데이터!$AN707,NA())</f>
        <v>#N/A</v>
      </c>
      <c r="H707" s="79" t="e">
        <f>IF(DI_전체데이터!$B707="Industrials",DI_전체데이터!$Z707,NA())</f>
        <v>#N/A</v>
      </c>
      <c r="I707" s="79" t="e">
        <f>IF(DI_전체데이터!$B707="Energy &amp; Materials",DI_전체데이터!$AN707,NA())</f>
        <v>#N/A</v>
      </c>
      <c r="J707" s="79" t="e">
        <f>IF(DI_전체데이터!$B707="Energy &amp; Materials",DI_전체데이터!$Z707,NA())</f>
        <v>#N/A</v>
      </c>
      <c r="K707" s="79" t="e">
        <f>IF(DI_전체데이터!$B707="Healthcare &amp; Bio",DI_전체데이터!$AN707,NA())</f>
        <v>#N/A</v>
      </c>
      <c r="L707" s="79" t="e">
        <f>IF(DI_전체데이터!$B707="Healthcare &amp; Bio",DI_전체데이터!$Z707,NA())</f>
        <v>#N/A</v>
      </c>
    </row>
    <row r="708" spans="1:12" x14ac:dyDescent="0.3">
      <c r="A708" s="79">
        <f>IF(DI_전체데이터!$B708="Technology",DI_전체데이터!$AN708,NA())</f>
        <v>-1.2902462306895879</v>
      </c>
      <c r="B708" s="79">
        <f>IF(DI_전체데이터!$B708="Technology",DI_전체데이터!$Z708,NA())</f>
        <v>4.2727272727272716</v>
      </c>
      <c r="C708" s="79" t="e">
        <f>IF(DI_전체데이터!$B708="Consumer &amp; Retail",DI_전체데이터!$AN708,NA())</f>
        <v>#N/A</v>
      </c>
      <c r="D708" s="79" t="e">
        <f>IF(DI_전체데이터!$B708="Consumer &amp; Retail",DI_전체데이터!$Z708,NA())</f>
        <v>#N/A</v>
      </c>
      <c r="E708" s="79" t="e">
        <f>IF(DI_전체데이터!$B708="Finance",DI_전체데이터!$AN708,NA())</f>
        <v>#N/A</v>
      </c>
      <c r="F708" s="79" t="e">
        <f>IF(DI_전체데이터!$B708="Finance",DI_전체데이터!$Z708,NA())</f>
        <v>#N/A</v>
      </c>
      <c r="G708" s="79" t="e">
        <f>IF(DI_전체데이터!$B708="Industrials",DI_전체데이터!$AN708,NA())</f>
        <v>#N/A</v>
      </c>
      <c r="H708" s="79" t="e">
        <f>IF(DI_전체데이터!$B708="Industrials",DI_전체데이터!$Z708,NA())</f>
        <v>#N/A</v>
      </c>
      <c r="I708" s="79" t="e">
        <f>IF(DI_전체데이터!$B708="Energy &amp; Materials",DI_전체데이터!$AN708,NA())</f>
        <v>#N/A</v>
      </c>
      <c r="J708" s="79" t="e">
        <f>IF(DI_전체데이터!$B708="Energy &amp; Materials",DI_전체데이터!$Z708,NA())</f>
        <v>#N/A</v>
      </c>
      <c r="K708" s="79" t="e">
        <f>IF(DI_전체데이터!$B708="Healthcare &amp; Bio",DI_전체데이터!$AN708,NA())</f>
        <v>#N/A</v>
      </c>
      <c r="L708" s="79" t="e">
        <f>IF(DI_전체데이터!$B708="Healthcare &amp; Bio",DI_전체데이터!$Z708,NA())</f>
        <v>#N/A</v>
      </c>
    </row>
    <row r="709" spans="1:12" x14ac:dyDescent="0.3">
      <c r="A709" s="79">
        <f>IF(DI_전체데이터!$B709="Technology",DI_전체데이터!$AN709,NA())</f>
        <v>-1.9504098410483515</v>
      </c>
      <c r="B709" s="79">
        <f>IF(DI_전체데이터!$B709="Technology",DI_전체데이터!$Z709,NA())</f>
        <v>4.12</v>
      </c>
      <c r="C709" s="79" t="e">
        <f>IF(DI_전체데이터!$B709="Consumer &amp; Retail",DI_전체데이터!$AN709,NA())</f>
        <v>#N/A</v>
      </c>
      <c r="D709" s="79" t="e">
        <f>IF(DI_전체데이터!$B709="Consumer &amp; Retail",DI_전체데이터!$Z709,NA())</f>
        <v>#N/A</v>
      </c>
      <c r="E709" s="79" t="e">
        <f>IF(DI_전체데이터!$B709="Finance",DI_전체데이터!$AN709,NA())</f>
        <v>#N/A</v>
      </c>
      <c r="F709" s="79" t="e">
        <f>IF(DI_전체데이터!$B709="Finance",DI_전체데이터!$Z709,NA())</f>
        <v>#N/A</v>
      </c>
      <c r="G709" s="79" t="e">
        <f>IF(DI_전체데이터!$B709="Industrials",DI_전체데이터!$AN709,NA())</f>
        <v>#N/A</v>
      </c>
      <c r="H709" s="79" t="e">
        <f>IF(DI_전체데이터!$B709="Industrials",DI_전체데이터!$Z709,NA())</f>
        <v>#N/A</v>
      </c>
      <c r="I709" s="79" t="e">
        <f>IF(DI_전체데이터!$B709="Energy &amp; Materials",DI_전체데이터!$AN709,NA())</f>
        <v>#N/A</v>
      </c>
      <c r="J709" s="79" t="e">
        <f>IF(DI_전체데이터!$B709="Energy &amp; Materials",DI_전체데이터!$Z709,NA())</f>
        <v>#N/A</v>
      </c>
      <c r="K709" s="79" t="e">
        <f>IF(DI_전체데이터!$B709="Healthcare &amp; Bio",DI_전체데이터!$AN709,NA())</f>
        <v>#N/A</v>
      </c>
      <c r="L709" s="79" t="e">
        <f>IF(DI_전체데이터!$B709="Healthcare &amp; Bio",DI_전체데이터!$Z709,NA())</f>
        <v>#N/A</v>
      </c>
    </row>
    <row r="710" spans="1:12" x14ac:dyDescent="0.3">
      <c r="A710" s="79">
        <f>IF(DI_전체데이터!$B710="Technology",DI_전체데이터!$AN710,NA())</f>
        <v>-3.5497347780484652</v>
      </c>
      <c r="B710" s="79">
        <f>IF(DI_전체데이터!$B710="Technology",DI_전체데이터!$Z710,NA())</f>
        <v>3.75</v>
      </c>
      <c r="C710" s="79" t="e">
        <f>IF(DI_전체데이터!$B710="Consumer &amp; Retail",DI_전체데이터!$AN710,NA())</f>
        <v>#N/A</v>
      </c>
      <c r="D710" s="79" t="e">
        <f>IF(DI_전체데이터!$B710="Consumer &amp; Retail",DI_전체데이터!$Z710,NA())</f>
        <v>#N/A</v>
      </c>
      <c r="E710" s="79" t="e">
        <f>IF(DI_전체데이터!$B710="Finance",DI_전체데이터!$AN710,NA())</f>
        <v>#N/A</v>
      </c>
      <c r="F710" s="79" t="e">
        <f>IF(DI_전체데이터!$B710="Finance",DI_전체데이터!$Z710,NA())</f>
        <v>#N/A</v>
      </c>
      <c r="G710" s="79" t="e">
        <f>IF(DI_전체데이터!$B710="Industrials",DI_전체데이터!$AN710,NA())</f>
        <v>#N/A</v>
      </c>
      <c r="H710" s="79" t="e">
        <f>IF(DI_전체데이터!$B710="Industrials",DI_전체데이터!$Z710,NA())</f>
        <v>#N/A</v>
      </c>
      <c r="I710" s="79" t="e">
        <f>IF(DI_전체데이터!$B710="Energy &amp; Materials",DI_전체데이터!$AN710,NA())</f>
        <v>#N/A</v>
      </c>
      <c r="J710" s="79" t="e">
        <f>IF(DI_전체데이터!$B710="Energy &amp; Materials",DI_전체데이터!$Z710,NA())</f>
        <v>#N/A</v>
      </c>
      <c r="K710" s="79" t="e">
        <f>IF(DI_전체데이터!$B710="Healthcare &amp; Bio",DI_전체데이터!$AN710,NA())</f>
        <v>#N/A</v>
      </c>
      <c r="L710" s="79" t="e">
        <f>IF(DI_전체데이터!$B710="Healthcare &amp; Bio",DI_전체데이터!$Z710,NA())</f>
        <v>#N/A</v>
      </c>
    </row>
    <row r="711" spans="1:12" x14ac:dyDescent="0.3">
      <c r="A711" s="79">
        <f>IF(DI_전체데이터!$B711="Technology",DI_전체데이터!$AN711,NA())</f>
        <v>-1.5009168882728574</v>
      </c>
      <c r="B711" s="79">
        <f>IF(DI_전체데이터!$B711="Technology",DI_전체데이터!$Z711,NA())</f>
        <v>3.0277777777777781</v>
      </c>
      <c r="C711" s="79" t="e">
        <f>IF(DI_전체데이터!$B711="Consumer &amp; Retail",DI_전체데이터!$AN711,NA())</f>
        <v>#N/A</v>
      </c>
      <c r="D711" s="79" t="e">
        <f>IF(DI_전체데이터!$B711="Consumer &amp; Retail",DI_전체데이터!$Z711,NA())</f>
        <v>#N/A</v>
      </c>
      <c r="E711" s="79" t="e">
        <f>IF(DI_전체데이터!$B711="Finance",DI_전체데이터!$AN711,NA())</f>
        <v>#N/A</v>
      </c>
      <c r="F711" s="79" t="e">
        <f>IF(DI_전체데이터!$B711="Finance",DI_전체데이터!$Z711,NA())</f>
        <v>#N/A</v>
      </c>
      <c r="G711" s="79" t="e">
        <f>IF(DI_전체데이터!$B711="Industrials",DI_전체데이터!$AN711,NA())</f>
        <v>#N/A</v>
      </c>
      <c r="H711" s="79" t="e">
        <f>IF(DI_전체데이터!$B711="Industrials",DI_전체데이터!$Z711,NA())</f>
        <v>#N/A</v>
      </c>
      <c r="I711" s="79" t="e">
        <f>IF(DI_전체데이터!$B711="Energy &amp; Materials",DI_전체데이터!$AN711,NA())</f>
        <v>#N/A</v>
      </c>
      <c r="J711" s="79" t="e">
        <f>IF(DI_전체데이터!$B711="Energy &amp; Materials",DI_전체데이터!$Z711,NA())</f>
        <v>#N/A</v>
      </c>
      <c r="K711" s="79" t="e">
        <f>IF(DI_전체데이터!$B711="Healthcare &amp; Bio",DI_전체데이터!$AN711,NA())</f>
        <v>#N/A</v>
      </c>
      <c r="L711" s="79" t="e">
        <f>IF(DI_전체데이터!$B711="Healthcare &amp; Bio",DI_전체데이터!$Z711,NA())</f>
        <v>#N/A</v>
      </c>
    </row>
    <row r="712" spans="1:12" x14ac:dyDescent="0.3">
      <c r="A712" s="79">
        <f>IF(DI_전체데이터!$B712="Technology",DI_전체데이터!$AN712,NA())</f>
        <v>-0.88660554140455095</v>
      </c>
      <c r="B712" s="79">
        <f>IF(DI_전체데이터!$B712="Technology",DI_전체데이터!$Z712,NA())</f>
        <v>3.1538461538461542</v>
      </c>
      <c r="C712" s="79" t="e">
        <f>IF(DI_전체데이터!$B712="Consumer &amp; Retail",DI_전체데이터!$AN712,NA())</f>
        <v>#N/A</v>
      </c>
      <c r="D712" s="79" t="e">
        <f>IF(DI_전체데이터!$B712="Consumer &amp; Retail",DI_전체데이터!$Z712,NA())</f>
        <v>#N/A</v>
      </c>
      <c r="E712" s="79" t="e">
        <f>IF(DI_전체데이터!$B712="Finance",DI_전체데이터!$AN712,NA())</f>
        <v>#N/A</v>
      </c>
      <c r="F712" s="79" t="e">
        <f>IF(DI_전체데이터!$B712="Finance",DI_전체데이터!$Z712,NA())</f>
        <v>#N/A</v>
      </c>
      <c r="G712" s="79" t="e">
        <f>IF(DI_전체데이터!$B712="Industrials",DI_전체데이터!$AN712,NA())</f>
        <v>#N/A</v>
      </c>
      <c r="H712" s="79" t="e">
        <f>IF(DI_전체데이터!$B712="Industrials",DI_전체데이터!$Z712,NA())</f>
        <v>#N/A</v>
      </c>
      <c r="I712" s="79" t="e">
        <f>IF(DI_전체데이터!$B712="Energy &amp; Materials",DI_전체데이터!$AN712,NA())</f>
        <v>#N/A</v>
      </c>
      <c r="J712" s="79" t="e">
        <f>IF(DI_전체데이터!$B712="Energy &amp; Materials",DI_전체데이터!$Z712,NA())</f>
        <v>#N/A</v>
      </c>
      <c r="K712" s="79" t="e">
        <f>IF(DI_전체데이터!$B712="Healthcare &amp; Bio",DI_전체데이터!$AN712,NA())</f>
        <v>#N/A</v>
      </c>
      <c r="L712" s="79" t="e">
        <f>IF(DI_전체데이터!$B712="Healthcare &amp; Bio",DI_전체데이터!$Z712,NA())</f>
        <v>#N/A</v>
      </c>
    </row>
    <row r="713" spans="1:12" x14ac:dyDescent="0.3">
      <c r="A713" s="79">
        <f>IF(DI_전체데이터!$B713="Technology",DI_전체데이터!$AN713,NA())</f>
        <v>0.45208746629877544</v>
      </c>
      <c r="B713" s="79">
        <f>IF(DI_전체데이터!$B713="Technology",DI_전체데이터!$Z713,NA())</f>
        <v>3.4285714285714279</v>
      </c>
      <c r="C713" s="79" t="e">
        <f>IF(DI_전체데이터!$B713="Consumer &amp; Retail",DI_전체데이터!$AN713,NA())</f>
        <v>#N/A</v>
      </c>
      <c r="D713" s="79" t="e">
        <f>IF(DI_전체데이터!$B713="Consumer &amp; Retail",DI_전체데이터!$Z713,NA())</f>
        <v>#N/A</v>
      </c>
      <c r="E713" s="79" t="e">
        <f>IF(DI_전체데이터!$B713="Finance",DI_전체데이터!$AN713,NA())</f>
        <v>#N/A</v>
      </c>
      <c r="F713" s="79" t="e">
        <f>IF(DI_전체데이터!$B713="Finance",DI_전체데이터!$Z713,NA())</f>
        <v>#N/A</v>
      </c>
      <c r="G713" s="79" t="e">
        <f>IF(DI_전체데이터!$B713="Industrials",DI_전체데이터!$AN713,NA())</f>
        <v>#N/A</v>
      </c>
      <c r="H713" s="79" t="e">
        <f>IF(DI_전체데이터!$B713="Industrials",DI_전체데이터!$Z713,NA())</f>
        <v>#N/A</v>
      </c>
      <c r="I713" s="79" t="e">
        <f>IF(DI_전체데이터!$B713="Energy &amp; Materials",DI_전체데이터!$AN713,NA())</f>
        <v>#N/A</v>
      </c>
      <c r="J713" s="79" t="e">
        <f>IF(DI_전체데이터!$B713="Energy &amp; Materials",DI_전체데이터!$Z713,NA())</f>
        <v>#N/A</v>
      </c>
      <c r="K713" s="79" t="e">
        <f>IF(DI_전체데이터!$B713="Healthcare &amp; Bio",DI_전체데이터!$AN713,NA())</f>
        <v>#N/A</v>
      </c>
      <c r="L713" s="79" t="e">
        <f>IF(DI_전체데이터!$B713="Healthcare &amp; Bio",DI_전체데이터!$Z713,NA())</f>
        <v>#N/A</v>
      </c>
    </row>
    <row r="714" spans="1:12" x14ac:dyDescent="0.3">
      <c r="A714" s="79">
        <f>IF(DI_전체데이터!$B714="Technology",DI_전체데이터!$AN714,NA())</f>
        <v>0.28333101441860148</v>
      </c>
      <c r="B714" s="79">
        <f>IF(DI_전체데이터!$B714="Technology",DI_전체데이터!$Z714,NA())</f>
        <v>3.393939393939394</v>
      </c>
      <c r="C714" s="79" t="e">
        <f>IF(DI_전체데이터!$B714="Consumer &amp; Retail",DI_전체데이터!$AN714,NA())</f>
        <v>#N/A</v>
      </c>
      <c r="D714" s="79" t="e">
        <f>IF(DI_전체데이터!$B714="Consumer &amp; Retail",DI_전체데이터!$Z714,NA())</f>
        <v>#N/A</v>
      </c>
      <c r="E714" s="79" t="e">
        <f>IF(DI_전체데이터!$B714="Finance",DI_전체데이터!$AN714,NA())</f>
        <v>#N/A</v>
      </c>
      <c r="F714" s="79" t="e">
        <f>IF(DI_전체데이터!$B714="Finance",DI_전체데이터!$Z714,NA())</f>
        <v>#N/A</v>
      </c>
      <c r="G714" s="79" t="e">
        <f>IF(DI_전체데이터!$B714="Industrials",DI_전체데이터!$AN714,NA())</f>
        <v>#N/A</v>
      </c>
      <c r="H714" s="79" t="e">
        <f>IF(DI_전체데이터!$B714="Industrials",DI_전체데이터!$Z714,NA())</f>
        <v>#N/A</v>
      </c>
      <c r="I714" s="79" t="e">
        <f>IF(DI_전체데이터!$B714="Energy &amp; Materials",DI_전체데이터!$AN714,NA())</f>
        <v>#N/A</v>
      </c>
      <c r="J714" s="79" t="e">
        <f>IF(DI_전체데이터!$B714="Energy &amp; Materials",DI_전체데이터!$Z714,NA())</f>
        <v>#N/A</v>
      </c>
      <c r="K714" s="79" t="e">
        <f>IF(DI_전체데이터!$B714="Healthcare &amp; Bio",DI_전체데이터!$AN714,NA())</f>
        <v>#N/A</v>
      </c>
      <c r="L714" s="79" t="e">
        <f>IF(DI_전체데이터!$B714="Healthcare &amp; Bio",DI_전체데이터!$Z714,NA())</f>
        <v>#N/A</v>
      </c>
    </row>
    <row r="715" spans="1:12" x14ac:dyDescent="0.3">
      <c r="A715" s="79">
        <f>IF(DI_전체데이터!$B715="Technology",DI_전체데이터!$AN715,NA())</f>
        <v>-1.253699136764499</v>
      </c>
      <c r="B715" s="79">
        <f>IF(DI_전체데이터!$B715="Technology",DI_전체데이터!$Z715,NA())</f>
        <v>3.4761904761904758</v>
      </c>
      <c r="C715" s="79" t="e">
        <f>IF(DI_전체데이터!$B715="Consumer &amp; Retail",DI_전체데이터!$AN715,NA())</f>
        <v>#N/A</v>
      </c>
      <c r="D715" s="79" t="e">
        <f>IF(DI_전체데이터!$B715="Consumer &amp; Retail",DI_전체데이터!$Z715,NA())</f>
        <v>#N/A</v>
      </c>
      <c r="E715" s="79" t="e">
        <f>IF(DI_전체데이터!$B715="Finance",DI_전체데이터!$AN715,NA())</f>
        <v>#N/A</v>
      </c>
      <c r="F715" s="79" t="e">
        <f>IF(DI_전체데이터!$B715="Finance",DI_전체데이터!$Z715,NA())</f>
        <v>#N/A</v>
      </c>
      <c r="G715" s="79" t="e">
        <f>IF(DI_전체데이터!$B715="Industrials",DI_전체데이터!$AN715,NA())</f>
        <v>#N/A</v>
      </c>
      <c r="H715" s="79" t="e">
        <f>IF(DI_전체데이터!$B715="Industrials",DI_전체데이터!$Z715,NA())</f>
        <v>#N/A</v>
      </c>
      <c r="I715" s="79" t="e">
        <f>IF(DI_전체데이터!$B715="Energy &amp; Materials",DI_전체데이터!$AN715,NA())</f>
        <v>#N/A</v>
      </c>
      <c r="J715" s="79" t="e">
        <f>IF(DI_전체데이터!$B715="Energy &amp; Materials",DI_전체데이터!$Z715,NA())</f>
        <v>#N/A</v>
      </c>
      <c r="K715" s="79" t="e">
        <f>IF(DI_전체데이터!$B715="Healthcare &amp; Bio",DI_전체데이터!$AN715,NA())</f>
        <v>#N/A</v>
      </c>
      <c r="L715" s="79" t="e">
        <f>IF(DI_전체데이터!$B715="Healthcare &amp; Bio",DI_전체데이터!$Z715,NA())</f>
        <v>#N/A</v>
      </c>
    </row>
    <row r="716" spans="1:12" x14ac:dyDescent="0.3">
      <c r="A716" s="79">
        <f>IF(DI_전체데이터!$B716="Technology",DI_전체데이터!$AN716,NA())</f>
        <v>-1.0718298524747087</v>
      </c>
      <c r="B716" s="79">
        <f>IF(DI_전체데이터!$B716="Technology",DI_전체데이터!$Z716,NA())</f>
        <v>3.513513513513514</v>
      </c>
      <c r="C716" s="79" t="e">
        <f>IF(DI_전체데이터!$B716="Consumer &amp; Retail",DI_전체데이터!$AN716,NA())</f>
        <v>#N/A</v>
      </c>
      <c r="D716" s="79" t="e">
        <f>IF(DI_전체데이터!$B716="Consumer &amp; Retail",DI_전체데이터!$Z716,NA())</f>
        <v>#N/A</v>
      </c>
      <c r="E716" s="79" t="e">
        <f>IF(DI_전체데이터!$B716="Finance",DI_전체데이터!$AN716,NA())</f>
        <v>#N/A</v>
      </c>
      <c r="F716" s="79" t="e">
        <f>IF(DI_전체데이터!$B716="Finance",DI_전체데이터!$Z716,NA())</f>
        <v>#N/A</v>
      </c>
      <c r="G716" s="79" t="e">
        <f>IF(DI_전체데이터!$B716="Industrials",DI_전체데이터!$AN716,NA())</f>
        <v>#N/A</v>
      </c>
      <c r="H716" s="79" t="e">
        <f>IF(DI_전체데이터!$B716="Industrials",DI_전체데이터!$Z716,NA())</f>
        <v>#N/A</v>
      </c>
      <c r="I716" s="79" t="e">
        <f>IF(DI_전체데이터!$B716="Energy &amp; Materials",DI_전체데이터!$AN716,NA())</f>
        <v>#N/A</v>
      </c>
      <c r="J716" s="79" t="e">
        <f>IF(DI_전체데이터!$B716="Energy &amp; Materials",DI_전체데이터!$Z716,NA())</f>
        <v>#N/A</v>
      </c>
      <c r="K716" s="79" t="e">
        <f>IF(DI_전체데이터!$B716="Healthcare &amp; Bio",DI_전체데이터!$AN716,NA())</f>
        <v>#N/A</v>
      </c>
      <c r="L716" s="79" t="e">
        <f>IF(DI_전체데이터!$B716="Healthcare &amp; Bio",DI_전체데이터!$Z716,NA())</f>
        <v>#N/A</v>
      </c>
    </row>
    <row r="717" spans="1:12" x14ac:dyDescent="0.3">
      <c r="A717" s="79">
        <f>IF(DI_전체데이터!$B717="Technology",DI_전체데이터!$AN717,NA())</f>
        <v>-3.1992663079600039</v>
      </c>
      <c r="B717" s="79">
        <f>IF(DI_전체데이터!$B717="Technology",DI_전체데이터!$Z717,NA())</f>
        <v>3.0769230769230771</v>
      </c>
      <c r="C717" s="79" t="e">
        <f>IF(DI_전체데이터!$B717="Consumer &amp; Retail",DI_전체데이터!$AN717,NA())</f>
        <v>#N/A</v>
      </c>
      <c r="D717" s="79" t="e">
        <f>IF(DI_전체데이터!$B717="Consumer &amp; Retail",DI_전체데이터!$Z717,NA())</f>
        <v>#N/A</v>
      </c>
      <c r="E717" s="79" t="e">
        <f>IF(DI_전체데이터!$B717="Finance",DI_전체데이터!$AN717,NA())</f>
        <v>#N/A</v>
      </c>
      <c r="F717" s="79" t="e">
        <f>IF(DI_전체데이터!$B717="Finance",DI_전체데이터!$Z717,NA())</f>
        <v>#N/A</v>
      </c>
      <c r="G717" s="79" t="e">
        <f>IF(DI_전체데이터!$B717="Industrials",DI_전체데이터!$AN717,NA())</f>
        <v>#N/A</v>
      </c>
      <c r="H717" s="79" t="e">
        <f>IF(DI_전체데이터!$B717="Industrials",DI_전체데이터!$Z717,NA())</f>
        <v>#N/A</v>
      </c>
      <c r="I717" s="79" t="e">
        <f>IF(DI_전체데이터!$B717="Energy &amp; Materials",DI_전체데이터!$AN717,NA())</f>
        <v>#N/A</v>
      </c>
      <c r="J717" s="79" t="e">
        <f>IF(DI_전체데이터!$B717="Energy &amp; Materials",DI_전체데이터!$Z717,NA())</f>
        <v>#N/A</v>
      </c>
      <c r="K717" s="79" t="e">
        <f>IF(DI_전체데이터!$B717="Healthcare &amp; Bio",DI_전체데이터!$AN717,NA())</f>
        <v>#N/A</v>
      </c>
      <c r="L717" s="79" t="e">
        <f>IF(DI_전체데이터!$B717="Healthcare &amp; Bio",DI_전체데이터!$Z717,NA())</f>
        <v>#N/A</v>
      </c>
    </row>
    <row r="718" spans="1:12" x14ac:dyDescent="0.3">
      <c r="A718" s="79">
        <f>IF(DI_전체데이터!$B718="Technology",DI_전체데이터!$AN718,NA())</f>
        <v>-2.5995318405089121</v>
      </c>
      <c r="B718" s="79">
        <f>IF(DI_전체데이터!$B718="Technology",DI_전체데이터!$Z718,NA())</f>
        <v>3.2</v>
      </c>
      <c r="C718" s="79" t="e">
        <f>IF(DI_전체데이터!$B718="Consumer &amp; Retail",DI_전체데이터!$AN718,NA())</f>
        <v>#N/A</v>
      </c>
      <c r="D718" s="79" t="e">
        <f>IF(DI_전체데이터!$B718="Consumer &amp; Retail",DI_전체데이터!$Z718,NA())</f>
        <v>#N/A</v>
      </c>
      <c r="E718" s="79" t="e">
        <f>IF(DI_전체데이터!$B718="Finance",DI_전체데이터!$AN718,NA())</f>
        <v>#N/A</v>
      </c>
      <c r="F718" s="79" t="e">
        <f>IF(DI_전체데이터!$B718="Finance",DI_전체데이터!$Z718,NA())</f>
        <v>#N/A</v>
      </c>
      <c r="G718" s="79" t="e">
        <f>IF(DI_전체데이터!$B718="Industrials",DI_전체데이터!$AN718,NA())</f>
        <v>#N/A</v>
      </c>
      <c r="H718" s="79" t="e">
        <f>IF(DI_전체데이터!$B718="Industrials",DI_전체데이터!$Z718,NA())</f>
        <v>#N/A</v>
      </c>
      <c r="I718" s="79" t="e">
        <f>IF(DI_전체데이터!$B718="Energy &amp; Materials",DI_전체데이터!$AN718,NA())</f>
        <v>#N/A</v>
      </c>
      <c r="J718" s="79" t="e">
        <f>IF(DI_전체데이터!$B718="Energy &amp; Materials",DI_전체데이터!$Z718,NA())</f>
        <v>#N/A</v>
      </c>
      <c r="K718" s="79" t="e">
        <f>IF(DI_전체데이터!$B718="Healthcare &amp; Bio",DI_전체데이터!$AN718,NA())</f>
        <v>#N/A</v>
      </c>
      <c r="L718" s="79" t="e">
        <f>IF(DI_전체데이터!$B718="Healthcare &amp; Bio",DI_전체데이터!$Z718,NA())</f>
        <v>#N/A</v>
      </c>
    </row>
    <row r="719" spans="1:12" x14ac:dyDescent="0.3">
      <c r="A719" s="79">
        <f>IF(DI_전체데이터!$B719="Technology",DI_전체데이터!$AN719,NA())</f>
        <v>0.71030520198180724</v>
      </c>
      <c r="B719" s="79">
        <f>IF(DI_전체데이터!$B719="Technology",DI_전체데이터!$Z719,NA())</f>
        <v>3.416666666666667</v>
      </c>
      <c r="C719" s="79" t="e">
        <f>IF(DI_전체데이터!$B719="Consumer &amp; Retail",DI_전체데이터!$AN719,NA())</f>
        <v>#N/A</v>
      </c>
      <c r="D719" s="79" t="e">
        <f>IF(DI_전체데이터!$B719="Consumer &amp; Retail",DI_전체데이터!$Z719,NA())</f>
        <v>#N/A</v>
      </c>
      <c r="E719" s="79" t="e">
        <f>IF(DI_전체데이터!$B719="Finance",DI_전체데이터!$AN719,NA())</f>
        <v>#N/A</v>
      </c>
      <c r="F719" s="79" t="e">
        <f>IF(DI_전체데이터!$B719="Finance",DI_전체데이터!$Z719,NA())</f>
        <v>#N/A</v>
      </c>
      <c r="G719" s="79" t="e">
        <f>IF(DI_전체데이터!$B719="Industrials",DI_전체데이터!$AN719,NA())</f>
        <v>#N/A</v>
      </c>
      <c r="H719" s="79" t="e">
        <f>IF(DI_전체데이터!$B719="Industrials",DI_전체데이터!$Z719,NA())</f>
        <v>#N/A</v>
      </c>
      <c r="I719" s="79" t="e">
        <f>IF(DI_전체데이터!$B719="Energy &amp; Materials",DI_전체데이터!$AN719,NA())</f>
        <v>#N/A</v>
      </c>
      <c r="J719" s="79" t="e">
        <f>IF(DI_전체데이터!$B719="Energy &amp; Materials",DI_전체데이터!$Z719,NA())</f>
        <v>#N/A</v>
      </c>
      <c r="K719" s="79" t="e">
        <f>IF(DI_전체데이터!$B719="Healthcare &amp; Bio",DI_전체데이터!$AN719,NA())</f>
        <v>#N/A</v>
      </c>
      <c r="L719" s="79" t="e">
        <f>IF(DI_전체데이터!$B719="Healthcare &amp; Bio",DI_전체데이터!$Z719,NA())</f>
        <v>#N/A</v>
      </c>
    </row>
    <row r="720" spans="1:12" x14ac:dyDescent="0.3">
      <c r="A720" s="79">
        <f>IF(DI_전체데이터!$B720="Technology",DI_전체데이터!$AN720,NA())</f>
        <v>1.1163754143184828</v>
      </c>
      <c r="B720" s="79">
        <f>IF(DI_전체데이터!$B720="Technology",DI_전체데이터!$Z720,NA())</f>
        <v>3.5</v>
      </c>
      <c r="C720" s="79" t="e">
        <f>IF(DI_전체데이터!$B720="Consumer &amp; Retail",DI_전체데이터!$AN720,NA())</f>
        <v>#N/A</v>
      </c>
      <c r="D720" s="79" t="e">
        <f>IF(DI_전체데이터!$B720="Consumer &amp; Retail",DI_전체데이터!$Z720,NA())</f>
        <v>#N/A</v>
      </c>
      <c r="E720" s="79" t="e">
        <f>IF(DI_전체데이터!$B720="Finance",DI_전체데이터!$AN720,NA())</f>
        <v>#N/A</v>
      </c>
      <c r="F720" s="79" t="e">
        <f>IF(DI_전체데이터!$B720="Finance",DI_전체데이터!$Z720,NA())</f>
        <v>#N/A</v>
      </c>
      <c r="G720" s="79" t="e">
        <f>IF(DI_전체데이터!$B720="Industrials",DI_전체데이터!$AN720,NA())</f>
        <v>#N/A</v>
      </c>
      <c r="H720" s="79" t="e">
        <f>IF(DI_전체데이터!$B720="Industrials",DI_전체데이터!$Z720,NA())</f>
        <v>#N/A</v>
      </c>
      <c r="I720" s="79" t="e">
        <f>IF(DI_전체데이터!$B720="Energy &amp; Materials",DI_전체데이터!$AN720,NA())</f>
        <v>#N/A</v>
      </c>
      <c r="J720" s="79" t="e">
        <f>IF(DI_전체데이터!$B720="Energy &amp; Materials",DI_전체데이터!$Z720,NA())</f>
        <v>#N/A</v>
      </c>
      <c r="K720" s="79" t="e">
        <f>IF(DI_전체데이터!$B720="Healthcare &amp; Bio",DI_전체데이터!$AN720,NA())</f>
        <v>#N/A</v>
      </c>
      <c r="L720" s="79" t="e">
        <f>IF(DI_전체데이터!$B720="Healthcare &amp; Bio",DI_전체데이터!$Z720,NA())</f>
        <v>#N/A</v>
      </c>
    </row>
    <row r="721" spans="1:12" x14ac:dyDescent="0.3">
      <c r="A721" s="79">
        <f>IF(DI_전체데이터!$B721="Technology",DI_전체데이터!$AN721,NA())</f>
        <v>2.0140043047469245</v>
      </c>
      <c r="B721" s="79">
        <f>IF(DI_전체데이터!$B721="Technology",DI_전체데이터!$Z721,NA())</f>
        <v>3.6842105263157889</v>
      </c>
      <c r="C721" s="79" t="e">
        <f>IF(DI_전체데이터!$B721="Consumer &amp; Retail",DI_전체데이터!$AN721,NA())</f>
        <v>#N/A</v>
      </c>
      <c r="D721" s="79" t="e">
        <f>IF(DI_전체데이터!$B721="Consumer &amp; Retail",DI_전체데이터!$Z721,NA())</f>
        <v>#N/A</v>
      </c>
      <c r="E721" s="79" t="e">
        <f>IF(DI_전체데이터!$B721="Finance",DI_전체데이터!$AN721,NA())</f>
        <v>#N/A</v>
      </c>
      <c r="F721" s="79" t="e">
        <f>IF(DI_전체데이터!$B721="Finance",DI_전체데이터!$Z721,NA())</f>
        <v>#N/A</v>
      </c>
      <c r="G721" s="79" t="e">
        <f>IF(DI_전체데이터!$B721="Industrials",DI_전체데이터!$AN721,NA())</f>
        <v>#N/A</v>
      </c>
      <c r="H721" s="79" t="e">
        <f>IF(DI_전체데이터!$B721="Industrials",DI_전체데이터!$Z721,NA())</f>
        <v>#N/A</v>
      </c>
      <c r="I721" s="79" t="e">
        <f>IF(DI_전체데이터!$B721="Energy &amp; Materials",DI_전체데이터!$AN721,NA())</f>
        <v>#N/A</v>
      </c>
      <c r="J721" s="79" t="e">
        <f>IF(DI_전체데이터!$B721="Energy &amp; Materials",DI_전체데이터!$Z721,NA())</f>
        <v>#N/A</v>
      </c>
      <c r="K721" s="79" t="e">
        <f>IF(DI_전체데이터!$B721="Healthcare &amp; Bio",DI_전체데이터!$AN721,NA())</f>
        <v>#N/A</v>
      </c>
      <c r="L721" s="79" t="e">
        <f>IF(DI_전체데이터!$B721="Healthcare &amp; Bio",DI_전체데이터!$Z721,NA())</f>
        <v>#N/A</v>
      </c>
    </row>
    <row r="722" spans="1:12" x14ac:dyDescent="0.3">
      <c r="A722" s="79">
        <f>IF(DI_전체데이터!$B722="Technology",DI_전체데이터!$AN722,NA())</f>
        <v>-0.55064966790577252</v>
      </c>
      <c r="B722" s="79">
        <f>IF(DI_전체데이터!$B722="Technology",DI_전체데이터!$Z722,NA())</f>
        <v>3.1578947368421049</v>
      </c>
      <c r="C722" s="79" t="e">
        <f>IF(DI_전체데이터!$B722="Consumer &amp; Retail",DI_전체데이터!$AN722,NA())</f>
        <v>#N/A</v>
      </c>
      <c r="D722" s="79" t="e">
        <f>IF(DI_전체데이터!$B722="Consumer &amp; Retail",DI_전체데이터!$Z722,NA())</f>
        <v>#N/A</v>
      </c>
      <c r="E722" s="79" t="e">
        <f>IF(DI_전체데이터!$B722="Finance",DI_전체데이터!$AN722,NA())</f>
        <v>#N/A</v>
      </c>
      <c r="F722" s="79" t="e">
        <f>IF(DI_전체데이터!$B722="Finance",DI_전체데이터!$Z722,NA())</f>
        <v>#N/A</v>
      </c>
      <c r="G722" s="79" t="e">
        <f>IF(DI_전체데이터!$B722="Industrials",DI_전체데이터!$AN722,NA())</f>
        <v>#N/A</v>
      </c>
      <c r="H722" s="79" t="e">
        <f>IF(DI_전체데이터!$B722="Industrials",DI_전체데이터!$Z722,NA())</f>
        <v>#N/A</v>
      </c>
      <c r="I722" s="79" t="e">
        <f>IF(DI_전체데이터!$B722="Energy &amp; Materials",DI_전체데이터!$AN722,NA())</f>
        <v>#N/A</v>
      </c>
      <c r="J722" s="79" t="e">
        <f>IF(DI_전체데이터!$B722="Energy &amp; Materials",DI_전체데이터!$Z722,NA())</f>
        <v>#N/A</v>
      </c>
      <c r="K722" s="79" t="e">
        <f>IF(DI_전체데이터!$B722="Healthcare &amp; Bio",DI_전체데이터!$AN722,NA())</f>
        <v>#N/A</v>
      </c>
      <c r="L722" s="79" t="e">
        <f>IF(DI_전체데이터!$B722="Healthcare &amp; Bio",DI_전체데이터!$Z722,NA())</f>
        <v>#N/A</v>
      </c>
    </row>
  </sheetData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CC39-58EF-4A1E-946F-A265F24E9F10}">
  <dimension ref="A1:P39"/>
  <sheetViews>
    <sheetView topLeftCell="A42" workbookViewId="0">
      <selection activeCell="B48" sqref="B48"/>
    </sheetView>
  </sheetViews>
  <sheetFormatPr defaultRowHeight="16.5" x14ac:dyDescent="0.3"/>
  <cols>
    <col min="1" max="1" width="21.625" customWidth="1"/>
    <col min="2" max="2" width="16.625" customWidth="1"/>
    <col min="3" max="3" width="14.125" customWidth="1"/>
    <col min="4" max="4" width="17.5" customWidth="1"/>
    <col min="5" max="6" width="12.5" customWidth="1"/>
    <col min="7" max="7" width="11.625" customWidth="1"/>
    <col min="8" max="8" width="14.125" customWidth="1"/>
    <col min="9" max="9" width="9.125" customWidth="1"/>
    <col min="10" max="10" width="22.75" bestFit="1" customWidth="1"/>
    <col min="11" max="13" width="9" customWidth="1"/>
    <col min="14" max="14" width="22.75" customWidth="1" collapsed="1"/>
    <col min="15" max="15" width="9.375" customWidth="1"/>
    <col min="16" max="16" width="8.875" customWidth="1"/>
    <col min="17" max="17" width="9" customWidth="1"/>
  </cols>
  <sheetData>
    <row r="1" spans="1:13" ht="17.25" x14ac:dyDescent="0.3">
      <c r="A1" s="103" t="s">
        <v>485</v>
      </c>
      <c r="J1" t="s">
        <v>437</v>
      </c>
      <c r="K1" t="s">
        <v>497</v>
      </c>
    </row>
    <row r="2" spans="1:13" x14ac:dyDescent="0.3">
      <c r="J2" t="s">
        <v>495</v>
      </c>
      <c r="K2">
        <v>0.21840000000000001</v>
      </c>
    </row>
    <row r="3" spans="1:13" x14ac:dyDescent="0.3">
      <c r="A3" s="104" t="s">
        <v>462</v>
      </c>
      <c r="J3" t="s">
        <v>496</v>
      </c>
      <c r="K3">
        <v>2.0999999999999999E-3</v>
      </c>
    </row>
    <row r="4" spans="1:13" x14ac:dyDescent="0.3">
      <c r="A4" s="104" t="s">
        <v>437</v>
      </c>
      <c r="B4" s="104" t="s">
        <v>463</v>
      </c>
      <c r="C4" s="104" t="s">
        <v>295</v>
      </c>
      <c r="D4" s="104" t="s">
        <v>464</v>
      </c>
      <c r="E4" s="104" t="s">
        <v>465</v>
      </c>
      <c r="F4" s="104" t="s">
        <v>466</v>
      </c>
      <c r="G4" s="104" t="s">
        <v>202</v>
      </c>
      <c r="H4" s="104" t="s">
        <v>467</v>
      </c>
    </row>
    <row r="5" spans="1:13" x14ac:dyDescent="0.3">
      <c r="A5" t="s">
        <v>468</v>
      </c>
      <c r="B5" t="s">
        <v>486</v>
      </c>
      <c r="C5" s="105">
        <v>0.21840000000000001</v>
      </c>
      <c r="D5" s="106">
        <v>1.6799999999999999E-2</v>
      </c>
      <c r="E5" s="66">
        <v>13.032999999999999</v>
      </c>
      <c r="F5" s="66">
        <v>1E-4</v>
      </c>
      <c r="G5">
        <v>701</v>
      </c>
      <c r="H5">
        <v>60</v>
      </c>
      <c r="J5" t="s">
        <v>438</v>
      </c>
      <c r="K5" t="s">
        <v>472</v>
      </c>
      <c r="L5" t="s">
        <v>475</v>
      </c>
    </row>
    <row r="6" spans="1:13" x14ac:dyDescent="0.3">
      <c r="A6" t="s">
        <v>469</v>
      </c>
      <c r="B6" t="s">
        <v>487</v>
      </c>
      <c r="C6" s="66">
        <v>2.0999999999999999E-3</v>
      </c>
      <c r="D6" s="106">
        <v>5.7000000000000002E-3</v>
      </c>
      <c r="E6" s="66">
        <v>0.36699999999999999</v>
      </c>
      <c r="F6" s="66">
        <v>0.71399999999999997</v>
      </c>
      <c r="G6" s="66">
        <v>720</v>
      </c>
      <c r="H6" s="66">
        <v>60</v>
      </c>
      <c r="J6" t="s">
        <v>442</v>
      </c>
      <c r="K6">
        <v>0.21840000000000001</v>
      </c>
      <c r="L6">
        <v>2.0999999999999999E-3</v>
      </c>
    </row>
    <row r="7" spans="1:13" x14ac:dyDescent="0.3">
      <c r="J7" t="s">
        <v>440</v>
      </c>
      <c r="K7">
        <v>-1.3599999999999999E-2</v>
      </c>
      <c r="L7">
        <v>-3.8999999999999998E-3</v>
      </c>
    </row>
    <row r="8" spans="1:13" x14ac:dyDescent="0.3">
      <c r="A8" s="104" t="s">
        <v>470</v>
      </c>
      <c r="J8" t="s">
        <v>441</v>
      </c>
      <c r="K8">
        <v>-5.5999999999999999E-3</v>
      </c>
      <c r="L8">
        <v>2.7000000000000001E-3</v>
      </c>
    </row>
    <row r="9" spans="1:13" x14ac:dyDescent="0.3">
      <c r="A9" s="104" t="s">
        <v>471</v>
      </c>
      <c r="B9" s="113" t="s">
        <v>488</v>
      </c>
      <c r="C9" s="113" t="s">
        <v>473</v>
      </c>
      <c r="D9" s="113" t="s">
        <v>498</v>
      </c>
      <c r="E9" s="113" t="s">
        <v>489</v>
      </c>
      <c r="F9" s="113" t="s">
        <v>476</v>
      </c>
      <c r="G9" s="113" t="s">
        <v>499</v>
      </c>
      <c r="J9" t="s">
        <v>443</v>
      </c>
      <c r="K9">
        <v>-1.17E-2</v>
      </c>
      <c r="L9">
        <v>-3.3999999999999998E-3</v>
      </c>
    </row>
    <row r="10" spans="1:13" x14ac:dyDescent="0.3">
      <c r="A10" t="s">
        <v>478</v>
      </c>
      <c r="B10" s="105">
        <v>0.21840000000000001</v>
      </c>
      <c r="C10" s="106">
        <v>1.6799999999999999E-2</v>
      </c>
      <c r="D10" s="108">
        <v>1E-4</v>
      </c>
      <c r="E10" s="108">
        <v>2.0999999999999999E-3</v>
      </c>
      <c r="F10" s="106">
        <v>5.7000000000000002E-3</v>
      </c>
      <c r="G10" s="66">
        <v>0.71399999999999997</v>
      </c>
      <c r="J10" t="s">
        <v>444</v>
      </c>
      <c r="K10">
        <v>2.7000000000000001E-3</v>
      </c>
      <c r="L10">
        <v>-1.8E-3</v>
      </c>
    </row>
    <row r="11" spans="1:13" x14ac:dyDescent="0.3">
      <c r="A11" t="s">
        <v>440</v>
      </c>
      <c r="B11" s="66">
        <v>-1.3599999999999999E-2</v>
      </c>
      <c r="C11" s="106">
        <v>8.3999999999999995E-3</v>
      </c>
      <c r="D11" s="66">
        <v>0.10299999999999999</v>
      </c>
      <c r="E11" s="66">
        <v>-3.8999999999999998E-3</v>
      </c>
      <c r="F11" s="106">
        <v>6.1999999999999998E-3</v>
      </c>
      <c r="G11" s="66">
        <v>0.53400000000000003</v>
      </c>
    </row>
    <row r="12" spans="1:13" x14ac:dyDescent="0.3">
      <c r="A12" t="s">
        <v>441</v>
      </c>
      <c r="B12" s="66">
        <v>-5.5999999999999999E-3</v>
      </c>
      <c r="C12" s="106">
        <v>7.0000000000000001E-3</v>
      </c>
      <c r="D12" s="66">
        <v>0.41899999999999998</v>
      </c>
      <c r="E12" s="66">
        <v>2.7000000000000001E-3</v>
      </c>
      <c r="F12" s="106">
        <v>6.1999999999999998E-3</v>
      </c>
      <c r="G12" s="66">
        <v>0.67100000000000004</v>
      </c>
      <c r="J12" t="s">
        <v>438</v>
      </c>
      <c r="K12" t="s">
        <v>474</v>
      </c>
      <c r="L12" t="s">
        <v>477</v>
      </c>
      <c r="M12" t="s">
        <v>494</v>
      </c>
    </row>
    <row r="13" spans="1:13" x14ac:dyDescent="0.3">
      <c r="A13" t="s">
        <v>443</v>
      </c>
      <c r="B13" s="66">
        <v>-1.17E-2</v>
      </c>
      <c r="C13" s="106">
        <v>0.01</v>
      </c>
      <c r="D13" s="66">
        <v>0.23799999999999999</v>
      </c>
      <c r="E13" s="66">
        <v>-3.3999999999999998E-3</v>
      </c>
      <c r="F13" s="106">
        <v>5.4000000000000003E-3</v>
      </c>
      <c r="G13" s="66">
        <v>0.53200000000000003</v>
      </c>
      <c r="J13" t="s">
        <v>442</v>
      </c>
      <c r="K13">
        <v>1E-4</v>
      </c>
      <c r="L13">
        <v>0.71399999999999997</v>
      </c>
      <c r="M13">
        <v>0.05</v>
      </c>
    </row>
    <row r="14" spans="1:13" x14ac:dyDescent="0.3">
      <c r="A14" t="s">
        <v>444</v>
      </c>
      <c r="B14" s="66">
        <v>2.7000000000000001E-3</v>
      </c>
      <c r="C14" s="106">
        <v>1.2800000000000001E-2</v>
      </c>
      <c r="D14" s="66">
        <v>0.83599999999999997</v>
      </c>
      <c r="E14" s="66">
        <v>-1.8E-3</v>
      </c>
      <c r="F14" s="106">
        <v>6.0000000000000001E-3</v>
      </c>
      <c r="G14" s="66">
        <v>0.76700000000000002</v>
      </c>
      <c r="J14" t="s">
        <v>440</v>
      </c>
      <c r="K14">
        <v>0.10299999999999999</v>
      </c>
      <c r="L14">
        <v>0.53400000000000003</v>
      </c>
      <c r="M14">
        <v>0.05</v>
      </c>
    </row>
    <row r="15" spans="1:13" x14ac:dyDescent="0.3">
      <c r="J15" t="s">
        <v>441</v>
      </c>
      <c r="K15">
        <v>0.41899999999999998</v>
      </c>
      <c r="L15">
        <v>0.67100000000000004</v>
      </c>
      <c r="M15">
        <v>0.05</v>
      </c>
    </row>
    <row r="16" spans="1:13" x14ac:dyDescent="0.3">
      <c r="A16" s="104" t="s">
        <v>479</v>
      </c>
      <c r="J16" t="s">
        <v>443</v>
      </c>
      <c r="K16">
        <v>0.23799999999999999</v>
      </c>
      <c r="L16">
        <v>0.53200000000000003</v>
      </c>
      <c r="M16">
        <v>0.05</v>
      </c>
    </row>
    <row r="17" spans="1:13" x14ac:dyDescent="0.3">
      <c r="A17" s="109" t="s">
        <v>481</v>
      </c>
      <c r="B17" s="108">
        <f>C5</f>
        <v>0.21840000000000001</v>
      </c>
      <c r="C17" s="110" t="s">
        <v>482</v>
      </c>
      <c r="D17" s="109"/>
      <c r="J17" t="s">
        <v>444</v>
      </c>
      <c r="K17">
        <v>0.83599999999999997</v>
      </c>
      <c r="L17">
        <v>0.76700000000000002</v>
      </c>
      <c r="M17">
        <v>0.05</v>
      </c>
    </row>
    <row r="18" spans="1:13" x14ac:dyDescent="0.3">
      <c r="A18" s="109" t="s">
        <v>483</v>
      </c>
      <c r="B18" s="111">
        <f>C6</f>
        <v>2.0999999999999999E-3</v>
      </c>
      <c r="C18" s="112" t="s">
        <v>490</v>
      </c>
      <c r="D18" s="109"/>
    </row>
    <row r="19" spans="1:13" x14ac:dyDescent="0.3">
      <c r="A19" t="s">
        <v>306</v>
      </c>
      <c r="B19" s="107" t="s">
        <v>491</v>
      </c>
    </row>
    <row r="20" spans="1:13" x14ac:dyDescent="0.3">
      <c r="A20" t="s">
        <v>484</v>
      </c>
      <c r="B20" s="6" t="s">
        <v>492</v>
      </c>
    </row>
    <row r="22" spans="1:13" x14ac:dyDescent="0.3">
      <c r="A22" s="104" t="s">
        <v>480</v>
      </c>
    </row>
    <row r="23" spans="1:13" x14ac:dyDescent="0.3">
      <c r="A23" t="s">
        <v>493</v>
      </c>
    </row>
    <row r="25" spans="1:13" ht="17.25" thickBot="1" x14ac:dyDescent="0.35">
      <c r="A25" s="6" t="s">
        <v>506</v>
      </c>
    </row>
    <row r="26" spans="1:13" ht="17.25" thickBot="1" x14ac:dyDescent="0.35">
      <c r="A26" s="118" t="s">
        <v>438</v>
      </c>
      <c r="B26" s="118" t="s">
        <v>500</v>
      </c>
      <c r="C26" s="118" t="s">
        <v>501</v>
      </c>
      <c r="D26" s="118" t="s">
        <v>515</v>
      </c>
      <c r="E26" s="118" t="s">
        <v>502</v>
      </c>
      <c r="F26" s="118" t="s">
        <v>503</v>
      </c>
      <c r="G26" s="118" t="s">
        <v>504</v>
      </c>
      <c r="H26" s="118" t="s">
        <v>463</v>
      </c>
      <c r="I26" s="118" t="s">
        <v>202</v>
      </c>
    </row>
    <row r="27" spans="1:13" x14ac:dyDescent="0.3">
      <c r="A27" s="56" t="s">
        <v>439</v>
      </c>
      <c r="B27" s="127" t="s">
        <v>511</v>
      </c>
      <c r="C27" s="128">
        <f>B10</f>
        <v>0.21840000000000001</v>
      </c>
      <c r="D27" s="115">
        <f>C10</f>
        <v>1.6799999999999999E-2</v>
      </c>
      <c r="E27" s="57">
        <f>C27/D27</f>
        <v>13.000000000000002</v>
      </c>
      <c r="F27" s="116">
        <f>D10</f>
        <v>1E-4</v>
      </c>
      <c r="G27" s="36" t="str">
        <f>IF(F27&lt;0.001,"***",IF(F27&lt;0.01,"**",IF(F27&lt;0.05,"*",IF(F27&lt;0.1,"†","n.s."))))</f>
        <v>***</v>
      </c>
      <c r="H27" s="56" t="s">
        <v>513</v>
      </c>
      <c r="I27" s="56">
        <v>701</v>
      </c>
    </row>
    <row r="28" spans="1:13" x14ac:dyDescent="0.3">
      <c r="A28" s="56" t="s">
        <v>440</v>
      </c>
      <c r="B28" s="127" t="s">
        <v>39</v>
      </c>
      <c r="C28" s="114">
        <f>B11</f>
        <v>-1.3599999999999999E-2</v>
      </c>
      <c r="D28" s="115">
        <f>C11</f>
        <v>8.3999999999999995E-3</v>
      </c>
      <c r="E28" s="57">
        <f>C28/D28</f>
        <v>-1.6190476190476191</v>
      </c>
      <c r="F28" s="116">
        <f>D11</f>
        <v>0.10299999999999999</v>
      </c>
      <c r="G28" s="56" t="str">
        <f>IF(F28&lt;0.001,"***",IF(F28&lt;0.01,"**",IF(F28&lt;0.05,"*",IF(F28&lt;0.1,"†","n.s."))))</f>
        <v>n.s.</v>
      </c>
      <c r="H28" s="56" t="s">
        <v>25</v>
      </c>
      <c r="I28" s="56">
        <v>641</v>
      </c>
    </row>
    <row r="29" spans="1:13" x14ac:dyDescent="0.3">
      <c r="A29" s="56" t="s">
        <v>441</v>
      </c>
      <c r="B29" s="127" t="s">
        <v>39</v>
      </c>
      <c r="C29" s="114">
        <f>B12</f>
        <v>-5.5999999999999999E-3</v>
      </c>
      <c r="D29" s="115">
        <f>C12</f>
        <v>7.0000000000000001E-3</v>
      </c>
      <c r="E29" s="57">
        <f>C29/D29</f>
        <v>-0.79999999999999993</v>
      </c>
      <c r="F29" s="116">
        <f>D12</f>
        <v>0.41899999999999998</v>
      </c>
      <c r="G29" s="56" t="str">
        <f>IF(F29&lt;0.001,"***",IF(F29&lt;0.01,"**",IF(F29&lt;0.05,"*",IF(F29&lt;0.1,"†","n.s."))))</f>
        <v>n.s.</v>
      </c>
      <c r="H29" s="56" t="s">
        <v>25</v>
      </c>
      <c r="I29" s="56">
        <v>582</v>
      </c>
    </row>
    <row r="30" spans="1:13" x14ac:dyDescent="0.3">
      <c r="A30" s="56" t="s">
        <v>443</v>
      </c>
      <c r="B30" s="127" t="s">
        <v>39</v>
      </c>
      <c r="C30" s="114">
        <f>B13</f>
        <v>-1.17E-2</v>
      </c>
      <c r="D30" s="115">
        <f>C13</f>
        <v>0.01</v>
      </c>
      <c r="E30" s="57">
        <f>C30/D30</f>
        <v>-1.17</v>
      </c>
      <c r="F30" s="116">
        <f>D13</f>
        <v>0.23799999999999999</v>
      </c>
      <c r="G30" s="56" t="str">
        <f>IF(F30&lt;0.001,"***",IF(F30&lt;0.01,"**",IF(F30&lt;0.05,"*",IF(F30&lt;0.1,"†","n.s."))))</f>
        <v>n.s.</v>
      </c>
      <c r="H30" s="56" t="s">
        <v>25</v>
      </c>
      <c r="I30" s="56">
        <v>514</v>
      </c>
    </row>
    <row r="31" spans="1:13" x14ac:dyDescent="0.3">
      <c r="A31" s="119" t="s">
        <v>444</v>
      </c>
      <c r="B31" s="135" t="s">
        <v>39</v>
      </c>
      <c r="C31" s="120">
        <f>B14</f>
        <v>2.7000000000000001E-3</v>
      </c>
      <c r="D31" s="121">
        <f>C14</f>
        <v>1.2800000000000001E-2</v>
      </c>
      <c r="E31" s="122">
        <f>C31/D31</f>
        <v>0.2109375</v>
      </c>
      <c r="F31" s="123">
        <f>D14</f>
        <v>0.83599999999999997</v>
      </c>
      <c r="G31" s="119" t="str">
        <f>IF(F31&lt;0.001,"***",IF(F31&lt;0.01,"**",IF(F31&lt;0.05,"*",IF(F31&lt;0.1,"†","n.s."))))</f>
        <v>n.s.</v>
      </c>
      <c r="H31" s="119" t="s">
        <v>25</v>
      </c>
      <c r="I31" s="119">
        <v>464</v>
      </c>
    </row>
    <row r="32" spans="1:13" x14ac:dyDescent="0.3">
      <c r="A32" s="129" t="s">
        <v>439</v>
      </c>
      <c r="B32" s="130" t="s">
        <v>512</v>
      </c>
      <c r="C32" s="131">
        <f>E10</f>
        <v>2.0999999999999999E-3</v>
      </c>
      <c r="D32" s="132">
        <f>F10</f>
        <v>5.7000000000000002E-3</v>
      </c>
      <c r="E32" s="133">
        <f>C32/D32</f>
        <v>0.36842105263157893</v>
      </c>
      <c r="F32" s="134">
        <f>G10</f>
        <v>0.71399999999999997</v>
      </c>
      <c r="G32" s="129" t="str">
        <f>IF(F32&lt;0.001,"***",IF(F32&lt;0.01,"**",IF(F32&lt;0.05,"*",IF(F32&lt;0.1,"†","n.s."))))</f>
        <v>n.s.</v>
      </c>
      <c r="H32" s="56" t="s">
        <v>514</v>
      </c>
      <c r="I32" s="56">
        <v>720</v>
      </c>
    </row>
    <row r="33" spans="1:9" x14ac:dyDescent="0.3">
      <c r="A33" s="117" t="s">
        <v>440</v>
      </c>
      <c r="B33" s="130" t="s">
        <v>38</v>
      </c>
      <c r="C33" s="131">
        <f>E11</f>
        <v>-3.8999999999999998E-3</v>
      </c>
      <c r="D33" s="132">
        <f>F11</f>
        <v>6.1999999999999998E-3</v>
      </c>
      <c r="E33" s="133">
        <f>C33/D33</f>
        <v>-0.62903225806451613</v>
      </c>
      <c r="F33" s="134">
        <f>G11</f>
        <v>0.53400000000000003</v>
      </c>
      <c r="G33" s="129" t="str">
        <f>IF(F33&lt;0.001,"***",IF(F33&lt;0.01,"**",IF(F33&lt;0.05,"*",IF(F33&lt;0.1,"†","n.s."))))</f>
        <v>n.s.</v>
      </c>
      <c r="H33" s="56" t="s">
        <v>508</v>
      </c>
      <c r="I33" s="56">
        <v>660</v>
      </c>
    </row>
    <row r="34" spans="1:9" x14ac:dyDescent="0.3">
      <c r="A34" s="129" t="s">
        <v>441</v>
      </c>
      <c r="B34" s="130" t="s">
        <v>38</v>
      </c>
      <c r="C34" s="114">
        <f>E12</f>
        <v>2.7000000000000001E-3</v>
      </c>
      <c r="D34" s="115">
        <f>F12</f>
        <v>6.1999999999999998E-3</v>
      </c>
      <c r="E34" s="133">
        <f>C34/D34</f>
        <v>0.43548387096774199</v>
      </c>
      <c r="F34" s="134">
        <f>G12</f>
        <v>0.67100000000000004</v>
      </c>
      <c r="G34" s="129" t="str">
        <f>IF(F34&lt;0.001,"***",IF(F34&lt;0.01,"**",IF(F34&lt;0.05,"*",IF(F34&lt;0.1,"†","n.s."))))</f>
        <v>n.s.</v>
      </c>
      <c r="H34" s="56" t="s">
        <v>508</v>
      </c>
      <c r="I34" s="56">
        <v>600</v>
      </c>
    </row>
    <row r="35" spans="1:9" x14ac:dyDescent="0.3">
      <c r="A35" s="129" t="s">
        <v>443</v>
      </c>
      <c r="B35" s="130" t="s">
        <v>38</v>
      </c>
      <c r="C35" s="114">
        <f>E13</f>
        <v>-3.3999999999999998E-3</v>
      </c>
      <c r="D35" s="115">
        <f>F13</f>
        <v>5.4000000000000003E-3</v>
      </c>
      <c r="E35" s="133">
        <f>C35/D35</f>
        <v>-0.62962962962962954</v>
      </c>
      <c r="F35" s="134">
        <f>G13</f>
        <v>0.53200000000000003</v>
      </c>
      <c r="G35" s="129" t="str">
        <f>IF(F35&lt;0.001,"***",IF(F35&lt;0.01,"**",IF(F35&lt;0.05,"*",IF(F35&lt;0.1,"†","n.s."))))</f>
        <v>n.s.</v>
      </c>
      <c r="H35" s="56" t="s">
        <v>508</v>
      </c>
      <c r="I35" s="56">
        <v>540</v>
      </c>
    </row>
    <row r="36" spans="1:9" ht="17.25" thickBot="1" x14ac:dyDescent="0.35">
      <c r="A36" s="136" t="s">
        <v>444</v>
      </c>
      <c r="B36" s="137" t="s">
        <v>38</v>
      </c>
      <c r="C36" s="125">
        <f>E14</f>
        <v>-1.8E-3</v>
      </c>
      <c r="D36" s="126">
        <f>F14</f>
        <v>6.0000000000000001E-3</v>
      </c>
      <c r="E36" s="138">
        <f>C36/D36</f>
        <v>-0.3</v>
      </c>
      <c r="F36" s="139">
        <f>G14</f>
        <v>0.76700000000000002</v>
      </c>
      <c r="G36" s="136" t="str">
        <f>IF(F36&lt;0.001,"***",IF(F36&lt;0.01,"**",IF(F36&lt;0.05,"*",IF(F36&lt;0.1,"†","n.s."))))</f>
        <v>n.s.</v>
      </c>
      <c r="H36" s="124" t="s">
        <v>508</v>
      </c>
      <c r="I36" s="124">
        <v>480</v>
      </c>
    </row>
    <row r="38" spans="1:9" x14ac:dyDescent="0.3">
      <c r="A38" s="140" t="s">
        <v>509</v>
      </c>
    </row>
    <row r="39" spans="1:9" x14ac:dyDescent="0.3">
      <c r="A39" s="140" t="s">
        <v>510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81D5F-30B8-4798-B5A1-1F3E170C017B}">
  <dimension ref="A1:F18"/>
  <sheetViews>
    <sheetView workbookViewId="0">
      <selection activeCell="J25" sqref="J25"/>
    </sheetView>
  </sheetViews>
  <sheetFormatPr defaultRowHeight="16.5" x14ac:dyDescent="0.3"/>
  <cols>
    <col min="1" max="1" width="26.25" bestFit="1" customWidth="1"/>
  </cols>
  <sheetData>
    <row r="1" spans="1:6" ht="19.5" x14ac:dyDescent="0.35">
      <c r="A1" s="97" t="s">
        <v>414</v>
      </c>
      <c r="B1" s="97"/>
      <c r="C1" s="97"/>
    </row>
    <row r="3" spans="1:6" x14ac:dyDescent="0.3">
      <c r="A3" s="58" t="s">
        <v>415</v>
      </c>
      <c r="E3" t="s">
        <v>431</v>
      </c>
      <c r="F3" t="s">
        <v>432</v>
      </c>
    </row>
    <row r="4" spans="1:6" x14ac:dyDescent="0.3">
      <c r="A4" s="62" t="s">
        <v>416</v>
      </c>
      <c r="B4" s="62" t="s">
        <v>417</v>
      </c>
      <c r="C4" s="62" t="s">
        <v>418</v>
      </c>
      <c r="E4" s="62" t="s">
        <v>431</v>
      </c>
      <c r="F4" s="62" t="s">
        <v>432</v>
      </c>
    </row>
    <row r="5" spans="1:6" x14ac:dyDescent="0.3">
      <c r="A5" s="95" t="s">
        <v>433</v>
      </c>
      <c r="B5" s="94">
        <v>203.49</v>
      </c>
      <c r="C5" s="94">
        <f>AVERAGE($B$5:$B$8)</f>
        <v>196.31</v>
      </c>
      <c r="E5">
        <v>188</v>
      </c>
      <c r="F5">
        <v>0</v>
      </c>
    </row>
    <row r="6" spans="1:6" x14ac:dyDescent="0.3">
      <c r="A6" s="95" t="s">
        <v>434</v>
      </c>
      <c r="B6" s="94">
        <v>193.9</v>
      </c>
      <c r="C6" s="38">
        <f>AVERAGE($B$5:$B$8)</f>
        <v>196.31</v>
      </c>
      <c r="E6">
        <v>188</v>
      </c>
      <c r="F6">
        <v>27</v>
      </c>
    </row>
    <row r="7" spans="1:6" x14ac:dyDescent="0.3">
      <c r="A7" s="95" t="s">
        <v>435</v>
      </c>
      <c r="B7" s="94">
        <v>195.26</v>
      </c>
      <c r="C7" s="38">
        <f>AVERAGE($B$5:$B$8)</f>
        <v>196.31</v>
      </c>
      <c r="E7">
        <v>188</v>
      </c>
      <c r="F7">
        <v>0</v>
      </c>
    </row>
    <row r="8" spans="1:6" x14ac:dyDescent="0.3">
      <c r="A8" s="95" t="s">
        <v>436</v>
      </c>
      <c r="B8" s="94">
        <v>192.59</v>
      </c>
      <c r="C8" s="38">
        <f>AVERAGE($B$5:$B$8)</f>
        <v>196.31</v>
      </c>
      <c r="E8">
        <v>188</v>
      </c>
      <c r="F8">
        <v>0</v>
      </c>
    </row>
    <row r="11" spans="1:6" x14ac:dyDescent="0.3">
      <c r="A11" s="58" t="s">
        <v>419</v>
      </c>
    </row>
    <row r="12" spans="1:6" x14ac:dyDescent="0.3">
      <c r="A12" s="62" t="s">
        <v>420</v>
      </c>
      <c r="B12" s="62" t="s">
        <v>421</v>
      </c>
      <c r="C12" s="62" t="s">
        <v>422</v>
      </c>
      <c r="D12" s="62" t="s">
        <v>423</v>
      </c>
      <c r="E12" s="62" t="s">
        <v>424</v>
      </c>
    </row>
    <row r="13" spans="1:6" x14ac:dyDescent="0.3">
      <c r="A13" t="s">
        <v>425</v>
      </c>
      <c r="B13" s="93">
        <v>151</v>
      </c>
      <c r="C13" s="93">
        <v>138</v>
      </c>
      <c r="D13" s="93">
        <v>124</v>
      </c>
      <c r="E13" s="93">
        <v>102</v>
      </c>
    </row>
    <row r="14" spans="1:6" x14ac:dyDescent="0.3">
      <c r="A14" t="s">
        <v>426</v>
      </c>
      <c r="B14" s="93">
        <v>78</v>
      </c>
      <c r="C14" s="93">
        <v>63</v>
      </c>
      <c r="D14" s="93">
        <v>52</v>
      </c>
      <c r="E14" s="93">
        <v>45</v>
      </c>
    </row>
    <row r="15" spans="1:6" x14ac:dyDescent="0.3">
      <c r="A15" t="s">
        <v>427</v>
      </c>
      <c r="B15" s="93">
        <v>59</v>
      </c>
      <c r="C15" s="93">
        <v>54</v>
      </c>
      <c r="D15" s="93">
        <v>46</v>
      </c>
      <c r="E15" s="93">
        <v>38</v>
      </c>
    </row>
    <row r="16" spans="1:6" x14ac:dyDescent="0.3">
      <c r="A16" t="s">
        <v>428</v>
      </c>
      <c r="B16" s="93">
        <v>109</v>
      </c>
      <c r="C16" s="93">
        <v>159</v>
      </c>
      <c r="D16" s="93">
        <v>199</v>
      </c>
      <c r="E16" s="93">
        <v>244</v>
      </c>
    </row>
    <row r="17" spans="1:5" x14ac:dyDescent="0.3">
      <c r="A17" t="s">
        <v>429</v>
      </c>
      <c r="B17" s="93">
        <v>136</v>
      </c>
      <c r="C17" s="93">
        <v>119</v>
      </c>
      <c r="D17" s="93">
        <v>112</v>
      </c>
      <c r="E17" s="93">
        <v>104</v>
      </c>
    </row>
    <row r="18" spans="1:5" x14ac:dyDescent="0.3">
      <c r="A18" t="s">
        <v>430</v>
      </c>
      <c r="B18" s="93">
        <v>12</v>
      </c>
      <c r="C18" s="93">
        <v>12</v>
      </c>
      <c r="D18" s="93">
        <v>12</v>
      </c>
      <c r="E18" s="93">
        <v>12</v>
      </c>
    </row>
  </sheetData>
  <mergeCells count="1">
    <mergeCell ref="A1:C1"/>
  </mergeCells>
  <phoneticPr fontId="3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F5AFE-B1E2-435E-8ACC-192673F076B1}">
  <dimension ref="A1:P121"/>
  <sheetViews>
    <sheetView workbookViewId="0"/>
  </sheetViews>
  <sheetFormatPr defaultRowHeight="16.5" x14ac:dyDescent="0.3"/>
  <sheetData>
    <row r="1" spans="1:16" x14ac:dyDescent="0.3">
      <c r="A1" t="s">
        <v>446</v>
      </c>
      <c r="B1" t="s">
        <v>528</v>
      </c>
      <c r="C1" t="s">
        <v>529</v>
      </c>
      <c r="E1" t="s">
        <v>536</v>
      </c>
      <c r="F1" t="s">
        <v>537</v>
      </c>
      <c r="G1" t="s">
        <v>538</v>
      </c>
      <c r="H1" t="s">
        <v>539</v>
      </c>
      <c r="I1" t="s">
        <v>540</v>
      </c>
      <c r="J1" t="s">
        <v>541</v>
      </c>
      <c r="K1" t="s">
        <v>542</v>
      </c>
      <c r="L1" t="s">
        <v>543</v>
      </c>
      <c r="M1" t="s">
        <v>544</v>
      </c>
      <c r="N1" t="s">
        <v>545</v>
      </c>
      <c r="O1" t="s">
        <v>546</v>
      </c>
      <c r="P1" t="s">
        <v>547</v>
      </c>
    </row>
    <row r="2" spans="1:16" x14ac:dyDescent="0.3">
      <c r="A2" t="s">
        <v>530</v>
      </c>
      <c r="B2">
        <v>0.16800000000000001</v>
      </c>
      <c r="C2">
        <v>-3.0000000000000001E-3</v>
      </c>
      <c r="E2">
        <v>-1.10891898655447</v>
      </c>
      <c r="F2">
        <v>2.7741935483871001</v>
      </c>
      <c r="G2">
        <v>2.85980516220425E-2</v>
      </c>
      <c r="H2">
        <v>3.81481481481481</v>
      </c>
      <c r="I2">
        <v>-2.8495575674888398</v>
      </c>
      <c r="J2">
        <v>3.93333333333333</v>
      </c>
      <c r="K2">
        <v>-1.8380523914673701</v>
      </c>
      <c r="L2">
        <v>3</v>
      </c>
      <c r="M2">
        <v>-0.44185219621785199</v>
      </c>
      <c r="N2">
        <v>4.2166666666666703</v>
      </c>
      <c r="O2">
        <v>0.94196456665475203</v>
      </c>
      <c r="P2">
        <v>4.0196850393700796</v>
      </c>
    </row>
    <row r="3" spans="1:16" x14ac:dyDescent="0.3">
      <c r="A3" t="s">
        <v>531</v>
      </c>
      <c r="B3">
        <v>0.14399999999999999</v>
      </c>
      <c r="C3">
        <v>-8.9999999999999993E-3</v>
      </c>
      <c r="E3">
        <v>-1.97665741702137</v>
      </c>
      <c r="F3">
        <v>2.5625</v>
      </c>
      <c r="G3">
        <v>1.47252161453438</v>
      </c>
      <c r="H3">
        <v>4.2941176470588198</v>
      </c>
      <c r="I3">
        <v>-0.25348520520609302</v>
      </c>
      <c r="J3">
        <v>4.4000000000000004</v>
      </c>
      <c r="K3">
        <v>-0.91028904901878405</v>
      </c>
      <c r="L3">
        <v>3.5</v>
      </c>
      <c r="M3">
        <v>0.52479187204266997</v>
      </c>
      <c r="N3">
        <v>4.3176470588235301</v>
      </c>
      <c r="O3">
        <v>0.21276846586382001</v>
      </c>
      <c r="P3">
        <v>3.85849056603774</v>
      </c>
    </row>
    <row r="4" spans="1:16" x14ac:dyDescent="0.3">
      <c r="A4" t="s">
        <v>532</v>
      </c>
      <c r="B4">
        <v>0.128</v>
      </c>
      <c r="C4">
        <v>-4.3999999999999997E-2</v>
      </c>
      <c r="E4">
        <v>0.72756446416911102</v>
      </c>
      <c r="F4">
        <v>3.2222222222222201</v>
      </c>
      <c r="G4">
        <v>1.2953128136315</v>
      </c>
      <c r="H4">
        <v>4.2352941176470598</v>
      </c>
      <c r="I4">
        <v>-1.03642766367231</v>
      </c>
      <c r="J4">
        <v>4.2592592592592604</v>
      </c>
      <c r="K4">
        <v>-2.4565612864330899</v>
      </c>
      <c r="L4">
        <v>2.6666666666666701</v>
      </c>
      <c r="M4">
        <v>-0.51234802689026904</v>
      </c>
      <c r="N4">
        <v>4.2093023255814002</v>
      </c>
      <c r="O4">
        <v>0.65623248604629303</v>
      </c>
      <c r="P4">
        <v>3.9565217391304399</v>
      </c>
    </row>
    <row r="5" spans="1:16" x14ac:dyDescent="0.3">
      <c r="A5" t="s">
        <v>533</v>
      </c>
      <c r="B5">
        <v>0.106</v>
      </c>
      <c r="C5">
        <v>8.0000000000000002E-3</v>
      </c>
      <c r="E5">
        <v>-1.02724948721641</v>
      </c>
      <c r="F5">
        <v>2.7941176470588198</v>
      </c>
      <c r="G5">
        <v>0.74503285293308896</v>
      </c>
      <c r="H5">
        <v>4.0526315789473699</v>
      </c>
      <c r="I5">
        <v>-2.0395049130923399</v>
      </c>
      <c r="J5">
        <v>4.0789473684210504</v>
      </c>
      <c r="K5">
        <v>-1.0958417175085</v>
      </c>
      <c r="L5">
        <v>3.4</v>
      </c>
      <c r="M5">
        <v>-0.79284722682895903</v>
      </c>
      <c r="N5">
        <v>4.18</v>
      </c>
      <c r="O5">
        <v>0.98896652453221401</v>
      </c>
      <c r="P5">
        <v>4.0300751879699304</v>
      </c>
    </row>
    <row r="6" spans="1:16" x14ac:dyDescent="0.3">
      <c r="A6" t="s">
        <v>534</v>
      </c>
      <c r="B6">
        <v>7.5999999999999998E-2</v>
      </c>
      <c r="C6">
        <v>-0.06</v>
      </c>
      <c r="E6">
        <v>-0.149023713309276</v>
      </c>
      <c r="F6">
        <v>2.96428571428571</v>
      </c>
      <c r="G6">
        <v>-1.3949926281752401</v>
      </c>
      <c r="H6">
        <v>3.39393939393939</v>
      </c>
      <c r="I6">
        <v>-1.44483240886363</v>
      </c>
      <c r="J6">
        <v>3.9767441860465098</v>
      </c>
      <c r="K6">
        <v>-2.9258909029756102</v>
      </c>
      <c r="L6">
        <v>2</v>
      </c>
      <c r="M6">
        <v>-0.72139149844434203</v>
      </c>
      <c r="N6">
        <v>4.2090909090909099</v>
      </c>
      <c r="O6">
        <v>2.0034383173279999</v>
      </c>
      <c r="P6">
        <v>3.9038461538461502</v>
      </c>
    </row>
    <row r="7" spans="1:16" x14ac:dyDescent="0.3">
      <c r="A7" t="s">
        <v>535</v>
      </c>
      <c r="B7">
        <v>2.3E-2</v>
      </c>
      <c r="C7">
        <v>-0.04</v>
      </c>
      <c r="E7">
        <v>-0.41253285301024301</v>
      </c>
      <c r="F7">
        <v>2.9</v>
      </c>
      <c r="G7">
        <v>-1.37673475171858</v>
      </c>
      <c r="H7">
        <v>3.4</v>
      </c>
      <c r="I7">
        <v>-0.92734290143185905</v>
      </c>
      <c r="J7">
        <v>4.0697674418604697</v>
      </c>
      <c r="K7">
        <v>-0.60648254685414504</v>
      </c>
      <c r="L7">
        <v>3.25</v>
      </c>
      <c r="M7">
        <v>-1.6018190601514399</v>
      </c>
      <c r="N7">
        <v>4.1171171171171199</v>
      </c>
      <c r="O7">
        <v>2.09043262704837</v>
      </c>
      <c r="P7">
        <v>3.9230769230769198</v>
      </c>
    </row>
    <row r="8" spans="1:16" x14ac:dyDescent="0.3">
      <c r="E8">
        <v>0.92896822183104499</v>
      </c>
      <c r="F8">
        <v>3.2272727272727302</v>
      </c>
      <c r="G8">
        <v>-1.27195041727166</v>
      </c>
      <c r="H8">
        <v>3.4347826086956501</v>
      </c>
      <c r="I8">
        <v>-0.38829133119042603</v>
      </c>
      <c r="J8">
        <v>4.1666666666666696</v>
      </c>
      <c r="K8">
        <v>0.78516246681873503</v>
      </c>
      <c r="L8">
        <v>4</v>
      </c>
      <c r="M8">
        <v>1.85526264290846</v>
      </c>
      <c r="N8">
        <v>4.4782608695652204</v>
      </c>
      <c r="O8">
        <v>2.0240247570328198</v>
      </c>
      <c r="P8">
        <v>3.90839694656488</v>
      </c>
    </row>
    <row r="9" spans="1:16" x14ac:dyDescent="0.3">
      <c r="E9">
        <v>1.0221280186950199</v>
      </c>
      <c r="F9">
        <v>3.25</v>
      </c>
      <c r="G9">
        <v>-1.29066190556575</v>
      </c>
      <c r="H9">
        <v>3.4285714285714302</v>
      </c>
      <c r="I9">
        <v>-1.93357249921587</v>
      </c>
      <c r="J9">
        <v>3.8888888888888902</v>
      </c>
      <c r="K9">
        <v>-1.6888731130441601</v>
      </c>
      <c r="L9">
        <v>2.6666666666666701</v>
      </c>
      <c r="M9">
        <v>7.8800760417104501E-2</v>
      </c>
      <c r="N9">
        <v>4.2926829268292703</v>
      </c>
      <c r="O9">
        <v>-0.61814696208342002</v>
      </c>
      <c r="P9">
        <v>3.3243243243243201</v>
      </c>
    </row>
    <row r="10" spans="1:16" x14ac:dyDescent="0.3">
      <c r="E10">
        <v>-0.22199122867930099</v>
      </c>
      <c r="F10">
        <v>2.8888888888888902</v>
      </c>
      <c r="G10">
        <v>-0.41986999249332901</v>
      </c>
      <c r="H10">
        <v>3.7894736842105301</v>
      </c>
      <c r="I10">
        <v>-1.72509569429307</v>
      </c>
      <c r="J10">
        <v>4.0476190476190501</v>
      </c>
      <c r="K10">
        <v>-6.8503430470240601E-2</v>
      </c>
      <c r="L10">
        <v>3.4</v>
      </c>
      <c r="M10">
        <v>-0.67494033813891097</v>
      </c>
      <c r="N10">
        <v>4.2105263157894699</v>
      </c>
      <c r="O10">
        <v>-1.200416254079</v>
      </c>
      <c r="P10">
        <v>3.4761904761904798</v>
      </c>
    </row>
    <row r="11" spans="1:16" x14ac:dyDescent="0.3">
      <c r="E11">
        <v>1.25821443260391</v>
      </c>
      <c r="F11">
        <v>3.25</v>
      </c>
      <c r="G11">
        <v>-1.34051333844037</v>
      </c>
      <c r="H11">
        <v>3.4838709677419399</v>
      </c>
      <c r="I11">
        <v>-2.1694530439925601</v>
      </c>
      <c r="J11">
        <v>3.9677419354838701</v>
      </c>
      <c r="K11">
        <v>0.58093090924377</v>
      </c>
      <c r="L11">
        <v>3.75</v>
      </c>
      <c r="M11">
        <v>-1.3227097042701199</v>
      </c>
      <c r="N11">
        <v>4.1428571428571397</v>
      </c>
      <c r="O11">
        <v>0.25948514848524501</v>
      </c>
      <c r="P11">
        <v>3.7989130434782599</v>
      </c>
    </row>
    <row r="12" spans="1:16" x14ac:dyDescent="0.3">
      <c r="E12">
        <v>-1.1755852604675201</v>
      </c>
      <c r="F12">
        <v>2.65625</v>
      </c>
      <c r="G12">
        <v>-1.13610229668699</v>
      </c>
      <c r="H12">
        <v>3.55172413793104</v>
      </c>
      <c r="I12">
        <v>0.37006474651024501</v>
      </c>
      <c r="J12">
        <v>4.4242424242424203</v>
      </c>
      <c r="K12">
        <v>-0.81071410442910996</v>
      </c>
      <c r="L12">
        <v>3</v>
      </c>
      <c r="M12">
        <v>-1.86971494678094</v>
      </c>
      <c r="N12">
        <v>4.0857142857142899</v>
      </c>
      <c r="O12">
        <v>-0.50975745349090096</v>
      </c>
      <c r="P12">
        <v>3.6288659793814402</v>
      </c>
    </row>
    <row r="13" spans="1:16" x14ac:dyDescent="0.3">
      <c r="E13">
        <v>0.73030891704136702</v>
      </c>
      <c r="F13">
        <v>3.1212121212121202</v>
      </c>
      <c r="G13">
        <v>-1.2166100881316599</v>
      </c>
      <c r="H13">
        <v>3.5249999999999999</v>
      </c>
      <c r="I13">
        <v>-2.24874579109904</v>
      </c>
      <c r="J13">
        <v>3.9534883720930201</v>
      </c>
      <c r="K13">
        <v>-0.81071410442910996</v>
      </c>
      <c r="L13">
        <v>3</v>
      </c>
      <c r="M13">
        <v>-1.0150192553577899</v>
      </c>
      <c r="N13">
        <v>4.1749999999999998</v>
      </c>
      <c r="O13">
        <v>0.75789721148796696</v>
      </c>
      <c r="P13">
        <v>3.9090909090909101</v>
      </c>
    </row>
    <row r="14" spans="1:16" x14ac:dyDescent="0.3">
      <c r="E14">
        <v>-1.2485461733213801</v>
      </c>
      <c r="F14">
        <v>3.6470588235294099</v>
      </c>
      <c r="G14">
        <v>-2.1084175238468399</v>
      </c>
      <c r="H14">
        <v>3.1304347826086998</v>
      </c>
      <c r="I14">
        <v>-1.17105391037887</v>
      </c>
      <c r="J14">
        <v>2.5454545454545401</v>
      </c>
      <c r="K14">
        <v>0.24888439172099699</v>
      </c>
      <c r="L14">
        <v>3.2708333333333299</v>
      </c>
      <c r="M14">
        <v>1.82718914915398</v>
      </c>
      <c r="N14">
        <v>4.3333333333333304</v>
      </c>
      <c r="O14">
        <v>-1.00253820249146</v>
      </c>
      <c r="P14">
        <v>3.9154929577464799</v>
      </c>
    </row>
    <row r="15" spans="1:16" x14ac:dyDescent="0.3">
      <c r="E15">
        <v>-1.52799259849117</v>
      </c>
      <c r="F15">
        <v>3.6122448979591799</v>
      </c>
      <c r="G15">
        <v>-0.38503896723054698</v>
      </c>
      <c r="H15">
        <v>3.5</v>
      </c>
      <c r="I15">
        <v>1.3428724086406001</v>
      </c>
      <c r="J15">
        <v>3.3157894736842102</v>
      </c>
      <c r="K15">
        <v>0.10381737299799</v>
      </c>
      <c r="L15">
        <v>3.2258064516128999</v>
      </c>
      <c r="M15">
        <v>0.89677395274073401</v>
      </c>
      <c r="N15">
        <v>4.0769230769230802</v>
      </c>
      <c r="O15">
        <v>-0.48432867597392898</v>
      </c>
      <c r="P15">
        <v>4.0454545454545503</v>
      </c>
    </row>
    <row r="16" spans="1:16" x14ac:dyDescent="0.3">
      <c r="E16">
        <v>-0.67309130424868402</v>
      </c>
      <c r="F16">
        <v>3.71875</v>
      </c>
      <c r="G16">
        <v>1.2804108984070499</v>
      </c>
      <c r="H16">
        <v>3.8571428571428599</v>
      </c>
      <c r="I16">
        <v>-0.189745834583884</v>
      </c>
      <c r="J16">
        <v>2.8461538461538498</v>
      </c>
      <c r="K16">
        <v>-0.62368290000096904</v>
      </c>
      <c r="L16">
        <v>3</v>
      </c>
      <c r="M16">
        <v>2.3110050512888698</v>
      </c>
      <c r="N16">
        <v>4.4666666666666703</v>
      </c>
      <c r="O16">
        <v>-1.0200104010866899</v>
      </c>
      <c r="P16">
        <v>3.9111111111111101</v>
      </c>
    </row>
    <row r="17" spans="5:16" x14ac:dyDescent="0.3">
      <c r="E17">
        <v>1.13011197924618</v>
      </c>
      <c r="F17">
        <v>3.9433962264150901</v>
      </c>
      <c r="G17">
        <v>1.2989158969141299</v>
      </c>
      <c r="H17">
        <v>3.8611111111111098</v>
      </c>
      <c r="I17">
        <v>-0.29957246515977498</v>
      </c>
      <c r="J17">
        <v>2.8125</v>
      </c>
      <c r="K17">
        <v>0.54787598119216296</v>
      </c>
      <c r="L17">
        <v>3.3636363636363602</v>
      </c>
      <c r="M17">
        <v>1.97838161857113</v>
      </c>
      <c r="N17">
        <v>4.375</v>
      </c>
      <c r="O17">
        <v>-1.2790213450972501</v>
      </c>
      <c r="P17">
        <v>3.8461538461538498</v>
      </c>
    </row>
    <row r="18" spans="5:16" x14ac:dyDescent="0.3">
      <c r="E18">
        <v>-0.65803831926427503</v>
      </c>
      <c r="F18">
        <v>3.6981132075471699</v>
      </c>
      <c r="G18">
        <v>-0.189578772103277</v>
      </c>
      <c r="H18">
        <v>3.39130434782609</v>
      </c>
      <c r="I18">
        <v>1.0736464422679901</v>
      </c>
      <c r="J18">
        <v>3.4166666666666701</v>
      </c>
      <c r="K18">
        <v>-1.3269268332350701</v>
      </c>
      <c r="L18">
        <v>3.3636363636363602</v>
      </c>
      <c r="M18">
        <v>-0.77692983325341503</v>
      </c>
      <c r="N18">
        <v>4.2432432432432403</v>
      </c>
      <c r="O18">
        <v>1.2578359255259799</v>
      </c>
      <c r="P18">
        <v>4.0847457627118597</v>
      </c>
    </row>
    <row r="19" spans="5:16" x14ac:dyDescent="0.3">
      <c r="E19">
        <v>0.83898810951240399</v>
      </c>
      <c r="F19">
        <v>3.8846153846153899</v>
      </c>
      <c r="G19">
        <v>0.67296961814735001</v>
      </c>
      <c r="H19">
        <v>3.57627118644068</v>
      </c>
      <c r="I19">
        <v>-0.93879581704646398</v>
      </c>
      <c r="J19">
        <v>2.8</v>
      </c>
      <c r="K19">
        <v>-1.2097709451157601</v>
      </c>
      <c r="L19">
        <v>3.4</v>
      </c>
      <c r="M19">
        <v>0.34242988440722</v>
      </c>
      <c r="N19">
        <v>4.5517241379310303</v>
      </c>
      <c r="O19">
        <v>1.20473488612532</v>
      </c>
      <c r="P19">
        <v>4.0714285714285703</v>
      </c>
    </row>
    <row r="20" spans="5:16" x14ac:dyDescent="0.3">
      <c r="E20">
        <v>-0.52822390965384902</v>
      </c>
      <c r="F20">
        <v>3.71428571428571</v>
      </c>
      <c r="G20">
        <v>1.23581810894834</v>
      </c>
      <c r="H20">
        <v>3.6969696969696999</v>
      </c>
      <c r="I20">
        <v>-2.5454025271852401</v>
      </c>
      <c r="J20">
        <v>2.3076923076923102</v>
      </c>
      <c r="K20">
        <v>-0.594702532489365</v>
      </c>
      <c r="L20">
        <v>3.5909090909090899</v>
      </c>
      <c r="M20">
        <v>-1.0547970743444</v>
      </c>
      <c r="N20">
        <v>4.1666666666666696</v>
      </c>
      <c r="O20">
        <v>0.80264359312352096</v>
      </c>
      <c r="P20">
        <v>3.97058823529412</v>
      </c>
    </row>
    <row r="21" spans="5:16" x14ac:dyDescent="0.3">
      <c r="E21">
        <v>-1.0267864972881</v>
      </c>
      <c r="F21">
        <v>3.6521739130434798</v>
      </c>
      <c r="G21">
        <v>0.44683226350992999</v>
      </c>
      <c r="H21">
        <v>3.5277777777777799</v>
      </c>
      <c r="I21">
        <v>-0.519213261050403</v>
      </c>
      <c r="J21">
        <v>2.9285714285714302</v>
      </c>
      <c r="K21">
        <v>0.91281808669296904</v>
      </c>
      <c r="L21">
        <v>4.0588235294117601</v>
      </c>
      <c r="M21">
        <v>-1.0194558371344999E-2</v>
      </c>
      <c r="N21">
        <v>4.4545454545454497</v>
      </c>
      <c r="O21">
        <v>2.0741691293266</v>
      </c>
      <c r="P21">
        <v>4.2894736842105301</v>
      </c>
    </row>
    <row r="22" spans="5:16" x14ac:dyDescent="0.3">
      <c r="E22">
        <v>1.14122994370352</v>
      </c>
      <c r="F22">
        <v>3.8928571428571401</v>
      </c>
      <c r="G22">
        <v>0.195857993068003</v>
      </c>
      <c r="H22">
        <v>3.4772727272727302</v>
      </c>
      <c r="I22">
        <v>0.29200681791477401</v>
      </c>
      <c r="J22">
        <v>3.06666666666667</v>
      </c>
      <c r="K22">
        <v>0.61120667750826296</v>
      </c>
      <c r="L22">
        <v>3.8846153846153899</v>
      </c>
      <c r="M22">
        <v>1.48510406534922</v>
      </c>
      <c r="N22">
        <v>4.5333333333333297</v>
      </c>
      <c r="O22">
        <v>1.3887531494365499</v>
      </c>
      <c r="P22">
        <v>4.4358974358974397</v>
      </c>
    </row>
    <row r="23" spans="5:16" x14ac:dyDescent="0.3">
      <c r="E23">
        <v>0.112578016569906</v>
      </c>
      <c r="F23">
        <v>3.7647058823529398</v>
      </c>
      <c r="G23">
        <v>-5.1436077890306901E-2</v>
      </c>
      <c r="H23">
        <v>3.4242424242424199</v>
      </c>
      <c r="I23">
        <v>-0.904580471407331</v>
      </c>
      <c r="J23">
        <v>2.7</v>
      </c>
      <c r="K23">
        <v>0.58022795709209696</v>
      </c>
      <c r="L23">
        <v>3.875</v>
      </c>
      <c r="M23">
        <v>0.456995273312579</v>
      </c>
      <c r="N23">
        <v>4.25</v>
      </c>
      <c r="O23">
        <v>1.2456155224833401</v>
      </c>
      <c r="P23">
        <v>4.4000000000000004</v>
      </c>
    </row>
    <row r="24" spans="5:16" x14ac:dyDescent="0.3">
      <c r="E24">
        <v>1.70936467424856</v>
      </c>
      <c r="F24">
        <v>3.9636363636363598</v>
      </c>
      <c r="G24">
        <v>-0.72407595089690702</v>
      </c>
      <c r="H24">
        <v>3.28</v>
      </c>
      <c r="I24">
        <v>-0.85796018740777003</v>
      </c>
      <c r="J24">
        <v>2.71428571428571</v>
      </c>
      <c r="K24">
        <v>-0.43463492374145202</v>
      </c>
      <c r="L24">
        <v>3.56</v>
      </c>
      <c r="M24">
        <v>-2.0995319368319998</v>
      </c>
      <c r="N24">
        <v>3.5454545454545401</v>
      </c>
      <c r="O24">
        <v>1.5052605202124101</v>
      </c>
      <c r="P24">
        <v>4.46511627906977</v>
      </c>
    </row>
    <row r="25" spans="5:16" x14ac:dyDescent="0.3">
      <c r="E25">
        <v>-0.67436881293121997</v>
      </c>
      <c r="F25">
        <v>3.6666666666666701</v>
      </c>
      <c r="G25">
        <v>8.9874819800159406E-2</v>
      </c>
      <c r="H25">
        <v>3.4545454545454599</v>
      </c>
      <c r="I25">
        <v>-0.74140947740886198</v>
      </c>
      <c r="J25">
        <v>2.75</v>
      </c>
      <c r="K25">
        <v>-9.0977651924799896E-2</v>
      </c>
      <c r="L25">
        <v>3.6666666666666701</v>
      </c>
      <c r="M25">
        <v>1.13736138568977</v>
      </c>
      <c r="N25">
        <v>4.4375</v>
      </c>
      <c r="O25">
        <v>1.91377533324175</v>
      </c>
      <c r="P25">
        <v>4.5675675675675702</v>
      </c>
    </row>
    <row r="26" spans="5:16" x14ac:dyDescent="0.3">
      <c r="E26">
        <v>-0.39391489614998199</v>
      </c>
      <c r="F26">
        <v>3.0109890109890101</v>
      </c>
      <c r="G26">
        <v>0.83975336117410604</v>
      </c>
      <c r="H26">
        <v>3.54838709677419</v>
      </c>
      <c r="I26">
        <v>-0.90914149027498103</v>
      </c>
      <c r="J26">
        <v>3.4166666666666701</v>
      </c>
      <c r="K26">
        <v>-0.28771935296771201</v>
      </c>
      <c r="L26">
        <v>3.6666666666666701</v>
      </c>
      <c r="M26">
        <v>-1.8789125601991199</v>
      </c>
      <c r="N26">
        <v>3.8048780487804899</v>
      </c>
      <c r="O26">
        <v>-3.7030595026538302</v>
      </c>
      <c r="P26">
        <v>4.1190476190476204</v>
      </c>
    </row>
    <row r="27" spans="5:16" x14ac:dyDescent="0.3">
      <c r="E27">
        <v>-1.49047853592048</v>
      </c>
      <c r="F27">
        <v>2.8</v>
      </c>
      <c r="G27">
        <v>-0.18180945956858799</v>
      </c>
      <c r="H27">
        <v>3.3571428571428599</v>
      </c>
      <c r="I27">
        <v>-1.1296918675952199</v>
      </c>
      <c r="J27">
        <v>3.3333333333333299</v>
      </c>
      <c r="K27">
        <v>-1.74702653954247</v>
      </c>
      <c r="L27">
        <v>2.6666666666666701</v>
      </c>
      <c r="M27">
        <v>-0.226543535347453</v>
      </c>
      <c r="N27">
        <v>4.1666666666666696</v>
      </c>
      <c r="O27">
        <v>-3.7125905557416399</v>
      </c>
      <c r="P27">
        <v>4.1176470588235299</v>
      </c>
    </row>
    <row r="28" spans="5:16" x14ac:dyDescent="0.3">
      <c r="E28">
        <v>-1.7503412734702599</v>
      </c>
      <c r="F28">
        <v>2.75</v>
      </c>
      <c r="G28">
        <v>-1.4611159827807401</v>
      </c>
      <c r="H28">
        <v>3.1176470588235299</v>
      </c>
      <c r="I28">
        <v>0.63471115096667197</v>
      </c>
      <c r="J28">
        <v>4</v>
      </c>
      <c r="K28">
        <v>-2.1033865598547199</v>
      </c>
      <c r="L28">
        <v>2.5</v>
      </c>
      <c r="M28">
        <v>-2.7276414333171499</v>
      </c>
      <c r="N28">
        <v>3.61904761904762</v>
      </c>
      <c r="O28">
        <v>-2.1799972192225798</v>
      </c>
      <c r="P28">
        <v>4.3428571428571399</v>
      </c>
    </row>
    <row r="29" spans="5:16" x14ac:dyDescent="0.3">
      <c r="E29">
        <v>-0.93077417812095498</v>
      </c>
      <c r="F29">
        <v>2.9076923076923098</v>
      </c>
      <c r="G29">
        <v>-2.0895472573411</v>
      </c>
      <c r="H29">
        <v>3</v>
      </c>
      <c r="I29">
        <v>-2.21547834055638</v>
      </c>
      <c r="J29">
        <v>2.9230769230769198</v>
      </c>
      <c r="K29">
        <v>-0.64407937327996201</v>
      </c>
      <c r="L29">
        <v>3.5</v>
      </c>
      <c r="M29">
        <v>-0.31609691276836299</v>
      </c>
      <c r="N29">
        <v>4.1470588235294104</v>
      </c>
      <c r="O29">
        <v>-1.3941618921330501</v>
      </c>
      <c r="P29">
        <v>4.4583333333333304</v>
      </c>
    </row>
    <row r="30" spans="5:16" x14ac:dyDescent="0.3">
      <c r="E30">
        <v>0.222045497585586</v>
      </c>
      <c r="F30">
        <v>3.0947368421052599</v>
      </c>
      <c r="G30">
        <v>0.20349683254859599</v>
      </c>
      <c r="H30">
        <v>3.61904761904762</v>
      </c>
      <c r="I30">
        <v>1.3111210887225999</v>
      </c>
      <c r="J30">
        <v>3.75</v>
      </c>
      <c r="K30">
        <v>8.5574220007418905E-2</v>
      </c>
      <c r="L30">
        <v>4</v>
      </c>
      <c r="M30">
        <v>-0.966405798804575</v>
      </c>
      <c r="N30">
        <v>4.05</v>
      </c>
      <c r="O30">
        <v>-0.75333222949394596</v>
      </c>
      <c r="P30">
        <v>4.2666666666666702</v>
      </c>
    </row>
    <row r="31" spans="5:16" x14ac:dyDescent="0.3">
      <c r="E31">
        <v>0.79033822975674894</v>
      </c>
      <c r="F31">
        <v>3.2040816326530601</v>
      </c>
      <c r="G31">
        <v>-1.32269340566941</v>
      </c>
      <c r="H31">
        <v>3.3333333333333299</v>
      </c>
      <c r="I31">
        <v>0.98029552274224396</v>
      </c>
      <c r="J31">
        <v>3.625</v>
      </c>
      <c r="K31">
        <v>0.83166006251500002</v>
      </c>
      <c r="L31">
        <v>4.3333333333333304</v>
      </c>
      <c r="M31">
        <v>-0.44909797270276802</v>
      </c>
      <c r="N31">
        <v>4.16326530612245</v>
      </c>
      <c r="O31">
        <v>5.8512839837832002E-2</v>
      </c>
      <c r="P31">
        <v>4.3859649122807003</v>
      </c>
    </row>
    <row r="32" spans="5:16" x14ac:dyDescent="0.3">
      <c r="E32">
        <v>0.49648207287543</v>
      </c>
      <c r="F32">
        <v>3.14754098360656</v>
      </c>
      <c r="G32">
        <v>-2.34015356448141</v>
      </c>
      <c r="H32">
        <v>3.1428571428571401</v>
      </c>
      <c r="I32">
        <v>1.7081117678990201</v>
      </c>
      <c r="J32">
        <v>3.9</v>
      </c>
      <c r="K32">
        <v>-1.11408285291801</v>
      </c>
      <c r="L32">
        <v>3</v>
      </c>
      <c r="M32">
        <v>0.32764050492756902</v>
      </c>
      <c r="N32">
        <v>4.3333333333333304</v>
      </c>
      <c r="O32">
        <v>0.40921797089107798</v>
      </c>
      <c r="P32">
        <v>4.4375</v>
      </c>
    </row>
    <row r="33" spans="5:16" x14ac:dyDescent="0.3">
      <c r="E33">
        <v>-0.70343056772327905</v>
      </c>
      <c r="F33">
        <v>2.9166666666666701</v>
      </c>
      <c r="G33">
        <v>-0.25436023891680598</v>
      </c>
      <c r="H33">
        <v>3.5333333333333301</v>
      </c>
      <c r="I33">
        <v>0.66149833399995395</v>
      </c>
      <c r="J33">
        <v>4.0999999999999996</v>
      </c>
      <c r="K33">
        <v>0.66314770232653797</v>
      </c>
      <c r="L33">
        <v>3.7058823529411802</v>
      </c>
      <c r="M33">
        <v>-0.129081719919069</v>
      </c>
      <c r="N33">
        <v>4.2333333333333298</v>
      </c>
      <c r="O33">
        <v>-0.16621935928515499</v>
      </c>
      <c r="P33">
        <v>4.3529411764705896</v>
      </c>
    </row>
    <row r="34" spans="5:16" x14ac:dyDescent="0.3">
      <c r="E34">
        <v>2.3096203945116902</v>
      </c>
      <c r="F34">
        <v>3.4509803921568598</v>
      </c>
      <c r="G34">
        <v>-0.89059570180112102</v>
      </c>
      <c r="H34">
        <v>3.2941176470588198</v>
      </c>
      <c r="I34">
        <v>0.39683788121567098</v>
      </c>
      <c r="J34">
        <v>4</v>
      </c>
      <c r="K34">
        <v>-0.71065787612531095</v>
      </c>
      <c r="L34">
        <v>3.4285714285714302</v>
      </c>
      <c r="M34">
        <v>0.40611669032046699</v>
      </c>
      <c r="N34">
        <v>4.0857142857142899</v>
      </c>
      <c r="O34">
        <v>0.19273972935682299</v>
      </c>
      <c r="P34">
        <v>4.3333333333333304</v>
      </c>
    </row>
    <row r="35" spans="5:16" x14ac:dyDescent="0.3">
      <c r="E35">
        <v>0.60401976415400105</v>
      </c>
      <c r="F35">
        <v>3.12280701754386</v>
      </c>
      <c r="G35">
        <v>-1.12625742976126</v>
      </c>
      <c r="H35">
        <v>3.25</v>
      </c>
      <c r="I35">
        <v>-1.0043056923481799</v>
      </c>
      <c r="J35">
        <v>3.47058823529412</v>
      </c>
      <c r="K35">
        <v>0.13860375419037699</v>
      </c>
      <c r="L35">
        <v>3.6</v>
      </c>
      <c r="M35">
        <v>1.2991717549759501</v>
      </c>
      <c r="N35">
        <v>4.28125</v>
      </c>
      <c r="O35">
        <v>2.46113036425443</v>
      </c>
      <c r="P35">
        <v>4.6666666666666696</v>
      </c>
    </row>
    <row r="36" spans="5:16" x14ac:dyDescent="0.3">
      <c r="E36">
        <v>-0.44027511865295799</v>
      </c>
      <c r="F36">
        <v>2.921875</v>
      </c>
      <c r="G36">
        <v>-0.68111861028100595</v>
      </c>
      <c r="H36">
        <v>3.3333333333333299</v>
      </c>
      <c r="I36">
        <v>0.69090505097598498</v>
      </c>
      <c r="J36">
        <v>4.1111111111111098</v>
      </c>
      <c r="K36">
        <v>-1.7329172459497399</v>
      </c>
      <c r="L36">
        <v>3.2222222222222201</v>
      </c>
      <c r="M36">
        <v>1.74277864566314</v>
      </c>
      <c r="N36">
        <v>4.3783783783783798</v>
      </c>
      <c r="O36">
        <v>0.60517439024729702</v>
      </c>
      <c r="P36">
        <v>4.39393939393939</v>
      </c>
    </row>
    <row r="37" spans="5:16" x14ac:dyDescent="0.3">
      <c r="E37">
        <v>-0.118066280763616</v>
      </c>
      <c r="F37">
        <v>2.9838709677419399</v>
      </c>
      <c r="G37">
        <v>-3.3643963764271499E-2</v>
      </c>
      <c r="H37">
        <v>3.4545454545454599</v>
      </c>
      <c r="I37">
        <v>-0.43211395089041799</v>
      </c>
      <c r="J37">
        <v>3.8636363636363602</v>
      </c>
      <c r="K37">
        <v>-0.30480681348217897</v>
      </c>
      <c r="L37">
        <v>3.5333333333333301</v>
      </c>
      <c r="M37">
        <v>1.1310726027754501</v>
      </c>
      <c r="N37">
        <v>4.24444444444444</v>
      </c>
      <c r="O37">
        <v>0.25755089035390399</v>
      </c>
      <c r="P37">
        <v>4.3428571428571399</v>
      </c>
    </row>
    <row r="38" spans="5:16" x14ac:dyDescent="0.3">
      <c r="E38">
        <v>0.37461625573134599</v>
      </c>
      <c r="F38">
        <v>3.32</v>
      </c>
      <c r="G38">
        <v>-2.9661193059328599</v>
      </c>
      <c r="H38">
        <v>3.0833333333333299</v>
      </c>
      <c r="I38">
        <v>-0.35325751786364301</v>
      </c>
      <c r="J38">
        <v>3.875</v>
      </c>
      <c r="K38">
        <v>-0.69512402741514201</v>
      </c>
      <c r="L38">
        <v>3.4545454545454599</v>
      </c>
      <c r="M38">
        <v>1.60892084355744</v>
      </c>
      <c r="N38">
        <v>3.1428571428571401</v>
      </c>
      <c r="O38">
        <v>-0.67113231472255697</v>
      </c>
      <c r="P38">
        <v>3.7058823529411802</v>
      </c>
    </row>
    <row r="39" spans="5:16" x14ac:dyDescent="0.3">
      <c r="E39">
        <v>-0.16213603435035201</v>
      </c>
      <c r="F39">
        <v>3.1538461538461502</v>
      </c>
      <c r="G39">
        <v>-2.2156600849246302</v>
      </c>
      <c r="H39">
        <v>3.44444444444445</v>
      </c>
      <c r="I39">
        <v>0.51416324543091996</v>
      </c>
      <c r="J39">
        <v>4</v>
      </c>
      <c r="K39">
        <v>0.65597402081435197</v>
      </c>
      <c r="L39">
        <v>3.7272727272727302</v>
      </c>
      <c r="M39">
        <v>1.60892084355744</v>
      </c>
      <c r="N39">
        <v>3.1428571428571401</v>
      </c>
      <c r="O39">
        <v>1.61802289595573E-2</v>
      </c>
      <c r="P39">
        <v>3.9189189189189202</v>
      </c>
    </row>
    <row r="40" spans="5:16" x14ac:dyDescent="0.3">
      <c r="E40">
        <v>0.22190390383941599</v>
      </c>
      <c r="F40">
        <v>3.2727272727272698</v>
      </c>
      <c r="G40">
        <v>-1.06110743721968</v>
      </c>
      <c r="H40">
        <v>4</v>
      </c>
      <c r="I40">
        <v>0.51416324543091996</v>
      </c>
      <c r="J40">
        <v>4</v>
      </c>
      <c r="K40">
        <v>-0.27940155103684</v>
      </c>
      <c r="L40">
        <v>3.5384615384615401</v>
      </c>
      <c r="M40">
        <v>0.227253251779275</v>
      </c>
      <c r="N40">
        <v>2.8333333333333299</v>
      </c>
      <c r="O40">
        <v>-0.86091264394821598</v>
      </c>
      <c r="P40">
        <v>3.6470588235294099</v>
      </c>
    </row>
    <row r="41" spans="5:16" x14ac:dyDescent="0.3">
      <c r="E41">
        <v>0.63305254354846197</v>
      </c>
      <c r="F41">
        <v>3.4</v>
      </c>
      <c r="G41">
        <v>-0.59928637813769203</v>
      </c>
      <c r="H41">
        <v>4.2222222222222197</v>
      </c>
      <c r="I41">
        <v>1.2016587426766301</v>
      </c>
      <c r="J41">
        <v>3.90625</v>
      </c>
      <c r="K41">
        <v>-1.1629882474278599</v>
      </c>
      <c r="L41">
        <v>3.3076923076923102</v>
      </c>
      <c r="M41">
        <v>0.97122810889059497</v>
      </c>
      <c r="N41">
        <v>3</v>
      </c>
      <c r="O41">
        <v>-0.38973389552589199</v>
      </c>
      <c r="P41">
        <v>3.7931034482758599</v>
      </c>
    </row>
    <row r="42" spans="5:16" x14ac:dyDescent="0.3">
      <c r="E42">
        <v>-0.72692374554944295</v>
      </c>
      <c r="F42">
        <v>2.9230769230769198</v>
      </c>
      <c r="G42">
        <v>-2.3566986595667001</v>
      </c>
      <c r="H42">
        <v>3.3571428571428599</v>
      </c>
      <c r="I42">
        <v>2.8802785531262902</v>
      </c>
      <c r="J42">
        <v>4.1481481481481497</v>
      </c>
      <c r="K42">
        <v>-1.33620594591881</v>
      </c>
      <c r="L42">
        <v>3.2727272727272698</v>
      </c>
      <c r="M42">
        <v>0.76420844108789099</v>
      </c>
      <c r="N42">
        <v>3</v>
      </c>
      <c r="O42">
        <v>-0.73483596325806</v>
      </c>
      <c r="P42">
        <v>3.74074074074074</v>
      </c>
    </row>
    <row r="43" spans="5:16" x14ac:dyDescent="0.3">
      <c r="E43">
        <v>3.1644305735609897E-2</v>
      </c>
      <c r="F43">
        <v>3.1578947368421</v>
      </c>
      <c r="G43">
        <v>-1.2516268396205299</v>
      </c>
      <c r="H43">
        <v>3.8888888888888902</v>
      </c>
      <c r="I43">
        <v>0.46435109387625201</v>
      </c>
      <c r="J43">
        <v>3.8</v>
      </c>
      <c r="K43">
        <v>-1.20109614109587</v>
      </c>
      <c r="L43">
        <v>3.3</v>
      </c>
      <c r="M43">
        <v>2.2521581553105299</v>
      </c>
      <c r="N43">
        <v>3.3333333333333299</v>
      </c>
      <c r="O43">
        <v>-1.5115295328667799</v>
      </c>
      <c r="P43">
        <v>3.5</v>
      </c>
    </row>
    <row r="44" spans="5:16" x14ac:dyDescent="0.3">
      <c r="E44">
        <v>1.1367994839009099</v>
      </c>
      <c r="F44">
        <v>3.5</v>
      </c>
      <c r="G44">
        <v>-0.72383134352683198</v>
      </c>
      <c r="H44">
        <v>4.1428571428571397</v>
      </c>
      <c r="I44">
        <v>0.117382788558428</v>
      </c>
      <c r="J44">
        <v>3.75</v>
      </c>
      <c r="K44">
        <v>-2.35703558235888</v>
      </c>
      <c r="L44">
        <v>3.06666666666667</v>
      </c>
      <c r="M44">
        <v>2.9961330124218502</v>
      </c>
      <c r="N44">
        <v>3.5</v>
      </c>
      <c r="O44">
        <v>1.1770251311633899</v>
      </c>
      <c r="P44">
        <v>4.3333333333333304</v>
      </c>
    </row>
    <row r="45" spans="5:16" x14ac:dyDescent="0.3">
      <c r="E45">
        <v>1.0291176973104399</v>
      </c>
      <c r="F45">
        <v>3.4666666666666699</v>
      </c>
      <c r="G45">
        <v>-0.60507735690575104</v>
      </c>
      <c r="H45">
        <v>4.2</v>
      </c>
      <c r="I45">
        <v>-0.38720302455467398</v>
      </c>
      <c r="J45">
        <v>3.60606060606061</v>
      </c>
      <c r="K45">
        <v>-1.2522605142787</v>
      </c>
      <c r="L45">
        <v>3</v>
      </c>
      <c r="M45">
        <v>-9.6580828116502898E-2</v>
      </c>
      <c r="N45">
        <v>3</v>
      </c>
      <c r="O45">
        <v>0.101603265551325</v>
      </c>
      <c r="P45">
        <v>4</v>
      </c>
    </row>
    <row r="46" spans="5:16" x14ac:dyDescent="0.3">
      <c r="E46">
        <v>-0.85196541517315805</v>
      </c>
      <c r="F46">
        <v>2.5</v>
      </c>
      <c r="G46">
        <v>-1.93778758909282</v>
      </c>
      <c r="H46">
        <v>3.25</v>
      </c>
      <c r="I46">
        <v>2.0310609215998698</v>
      </c>
      <c r="J46">
        <v>3.9545454545454599</v>
      </c>
      <c r="K46">
        <v>0.33674507544315402</v>
      </c>
      <c r="L46">
        <v>3.2272727272727302</v>
      </c>
      <c r="M46">
        <v>1.8164973758840299</v>
      </c>
      <c r="N46">
        <v>3.4285714285714302</v>
      </c>
      <c r="O46">
        <v>0.59399709742257401</v>
      </c>
      <c r="P46">
        <v>4</v>
      </c>
    </row>
    <row r="47" spans="5:16" x14ac:dyDescent="0.3">
      <c r="E47">
        <v>0.35945468396956798</v>
      </c>
      <c r="F47">
        <v>2.875</v>
      </c>
      <c r="G47">
        <v>0.31359007393184402</v>
      </c>
      <c r="H47">
        <v>4.3333333333333304</v>
      </c>
      <c r="I47">
        <v>2.6619123858140998</v>
      </c>
      <c r="J47">
        <v>4.0454545454545503</v>
      </c>
      <c r="K47">
        <v>-0.25345700073924798</v>
      </c>
      <c r="L47">
        <v>3.1428571428571401</v>
      </c>
      <c r="M47">
        <v>-1.31143380297743</v>
      </c>
      <c r="N47">
        <v>3.1052631578947398</v>
      </c>
      <c r="O47">
        <v>2.20712989584068</v>
      </c>
      <c r="P47">
        <v>4.5</v>
      </c>
    </row>
    <row r="48" spans="5:16" x14ac:dyDescent="0.3">
      <c r="E48">
        <v>0.61642258378772297</v>
      </c>
      <c r="F48">
        <v>2.9545454545454599</v>
      </c>
      <c r="G48">
        <v>-1.01858605803541</v>
      </c>
      <c r="H48">
        <v>3.6923076923076898</v>
      </c>
      <c r="I48">
        <v>1.3551486385131899</v>
      </c>
      <c r="J48">
        <v>3.8571428571428599</v>
      </c>
      <c r="K48">
        <v>-0.37830743993167898</v>
      </c>
      <c r="L48">
        <v>3.125</v>
      </c>
      <c r="M48">
        <v>-1.63920436152277</v>
      </c>
      <c r="N48">
        <v>3.0487804878048799</v>
      </c>
      <c r="O48">
        <v>-1.2100806491020599</v>
      </c>
      <c r="P48">
        <v>3.18987341772152</v>
      </c>
    </row>
    <row r="49" spans="5:16" x14ac:dyDescent="0.3">
      <c r="E49">
        <v>-4.4352015744673998E-2</v>
      </c>
      <c r="F49">
        <v>2.75</v>
      </c>
      <c r="G49">
        <v>0.867775344830224</v>
      </c>
      <c r="H49">
        <v>4.5999999999999996</v>
      </c>
      <c r="I49">
        <v>0.61707419491553395</v>
      </c>
      <c r="J49">
        <v>2.9090909090909101</v>
      </c>
      <c r="K49">
        <v>1.14986853976818</v>
      </c>
      <c r="L49">
        <v>3.2258064516128999</v>
      </c>
      <c r="M49">
        <v>-0.76167318432639197</v>
      </c>
      <c r="N49">
        <v>3.2</v>
      </c>
      <c r="O49">
        <v>0.15618943773344601</v>
      </c>
      <c r="P49">
        <v>3.3636363636363602</v>
      </c>
    </row>
    <row r="50" spans="5:16" x14ac:dyDescent="0.3">
      <c r="E50">
        <v>-2.6163842682718599</v>
      </c>
      <c r="F50">
        <v>2.8</v>
      </c>
      <c r="G50">
        <v>1.2738247126590501</v>
      </c>
      <c r="H50">
        <v>3.8793103448275801</v>
      </c>
      <c r="I50">
        <v>2.9139950162289301</v>
      </c>
      <c r="J50">
        <v>3.6842105263157898</v>
      </c>
      <c r="K50">
        <v>-0.42888540098772998</v>
      </c>
      <c r="L50">
        <v>3</v>
      </c>
      <c r="M50">
        <v>-1.0932748273222599</v>
      </c>
      <c r="N50">
        <v>3.1428571428571401</v>
      </c>
      <c r="O50">
        <v>-0.60626768798844</v>
      </c>
      <c r="P50">
        <v>3.2666666666666702</v>
      </c>
    </row>
    <row r="51" spans="5:16" x14ac:dyDescent="0.3">
      <c r="E51">
        <v>0.217734469738777</v>
      </c>
      <c r="F51">
        <v>3.3555555555555601</v>
      </c>
      <c r="G51">
        <v>0.98379070836606497</v>
      </c>
      <c r="H51">
        <v>3.7777777777777799</v>
      </c>
      <c r="I51">
        <v>0.88646614309426597</v>
      </c>
      <c r="J51">
        <v>3</v>
      </c>
      <c r="K51">
        <v>1.1248089534069701</v>
      </c>
      <c r="L51">
        <v>3.2222222222222201</v>
      </c>
      <c r="M51">
        <v>-0.444548319651767</v>
      </c>
      <c r="N51">
        <v>3.2903225806451601</v>
      </c>
      <c r="O51">
        <v>-0.15916507198608701</v>
      </c>
      <c r="P51">
        <v>3.3235294117647101</v>
      </c>
    </row>
    <row r="52" spans="5:16" x14ac:dyDescent="0.3">
      <c r="E52">
        <v>-0.93785458988878601</v>
      </c>
      <c r="F52">
        <v>3.12903225806452</v>
      </c>
      <c r="G52">
        <v>0.115128784882782</v>
      </c>
      <c r="H52">
        <v>3.4736842105263199</v>
      </c>
      <c r="I52">
        <v>-0.101304333561084</v>
      </c>
      <c r="J52">
        <v>2.6666666666666701</v>
      </c>
      <c r="K52">
        <v>1.3190207477063101</v>
      </c>
      <c r="L52">
        <v>3.25</v>
      </c>
      <c r="M52">
        <v>-1.7879439701188899</v>
      </c>
      <c r="N52">
        <v>3.0588235294117601</v>
      </c>
      <c r="O52">
        <v>0.30993270512407101</v>
      </c>
      <c r="P52">
        <v>3.4055944055944001</v>
      </c>
    </row>
    <row r="53" spans="5:16" x14ac:dyDescent="0.3">
      <c r="E53">
        <v>-0.39576888060705601</v>
      </c>
      <c r="F53">
        <v>3.2352941176470602</v>
      </c>
      <c r="G53">
        <v>0.87148145967902602</v>
      </c>
      <c r="H53">
        <v>3.7384615384615398</v>
      </c>
      <c r="I53">
        <v>2.43840750757749</v>
      </c>
      <c r="J53">
        <v>3.6666666666666701</v>
      </c>
      <c r="K53">
        <v>3.5882386990284201</v>
      </c>
      <c r="L53">
        <v>3.53125</v>
      </c>
      <c r="M53">
        <v>0.23489829652255501</v>
      </c>
      <c r="N53">
        <v>3.4074074074074101</v>
      </c>
      <c r="O53">
        <v>0.64717335688567401</v>
      </c>
      <c r="P53">
        <v>3.44848484848485</v>
      </c>
    </row>
    <row r="54" spans="5:16" x14ac:dyDescent="0.3">
      <c r="E54">
        <v>0.91024455183115804</v>
      </c>
      <c r="F54">
        <v>3.4558823529411802</v>
      </c>
      <c r="G54">
        <v>1.35018393712333</v>
      </c>
      <c r="H54">
        <v>3.7288135593220302</v>
      </c>
      <c r="I54">
        <v>1.28600861814625</v>
      </c>
      <c r="J54">
        <v>3.2777777777777799</v>
      </c>
      <c r="K54">
        <v>1.6978402012560501</v>
      </c>
      <c r="L54">
        <v>3.2608695652173898</v>
      </c>
      <c r="M54">
        <v>1.5635378762029599</v>
      </c>
      <c r="N54">
        <v>3.6363636363636398</v>
      </c>
      <c r="O54">
        <v>1.39198101210474</v>
      </c>
      <c r="P54">
        <v>3.5432098765432101</v>
      </c>
    </row>
    <row r="55" spans="5:16" x14ac:dyDescent="0.3">
      <c r="E55">
        <v>-0.49714547089153399</v>
      </c>
      <c r="F55">
        <v>3.18</v>
      </c>
      <c r="G55">
        <v>1.0916203263586399</v>
      </c>
      <c r="H55">
        <v>3.63829787234042</v>
      </c>
      <c r="I55">
        <v>1.7798938564739299</v>
      </c>
      <c r="J55">
        <v>3.44444444444445</v>
      </c>
      <c r="K55">
        <v>2.13593432548116</v>
      </c>
      <c r="L55">
        <v>3.3235294117647101</v>
      </c>
      <c r="M55">
        <v>-0.69585692644887598</v>
      </c>
      <c r="N55">
        <v>3.2413793103448301</v>
      </c>
      <c r="O55">
        <v>-1.2867171059817</v>
      </c>
      <c r="P55">
        <v>3.20253164556962</v>
      </c>
    </row>
    <row r="56" spans="5:16" x14ac:dyDescent="0.3">
      <c r="E56">
        <v>-0.51515046052125002</v>
      </c>
      <c r="F56">
        <v>3.1764705882352899</v>
      </c>
      <c r="G56">
        <v>0.60134526201623295</v>
      </c>
      <c r="H56">
        <v>3.4666666666666699</v>
      </c>
      <c r="I56">
        <v>1.3746546865640401</v>
      </c>
      <c r="J56">
        <v>3.3076923076923102</v>
      </c>
      <c r="K56">
        <v>0.87274164659303</v>
      </c>
      <c r="L56">
        <v>3.1428571428571401</v>
      </c>
      <c r="M56">
        <v>0.50476971198442799</v>
      </c>
      <c r="N56">
        <v>3.44827586206896</v>
      </c>
      <c r="O56">
        <v>-0.290039921971602</v>
      </c>
      <c r="P56">
        <v>3.2666666666666702</v>
      </c>
    </row>
    <row r="57" spans="5:16" x14ac:dyDescent="0.3">
      <c r="E57">
        <v>0.46406827372638698</v>
      </c>
      <c r="F57">
        <v>3.3684210526315801</v>
      </c>
      <c r="G57">
        <v>3.2674691656303101</v>
      </c>
      <c r="H57">
        <v>4.4000000000000004</v>
      </c>
      <c r="I57">
        <v>0.61928030203999296</v>
      </c>
      <c r="J57">
        <v>3.2352941176470602</v>
      </c>
      <c r="K57">
        <v>-6.1270967259943597E-2</v>
      </c>
      <c r="L57">
        <v>2.1</v>
      </c>
      <c r="M57">
        <v>-0.51394379941352197</v>
      </c>
      <c r="N57">
        <v>3.2727272727272698</v>
      </c>
      <c r="O57">
        <v>1.7758825105910001</v>
      </c>
      <c r="P57">
        <v>3.52941176470588</v>
      </c>
    </row>
    <row r="58" spans="5:16" x14ac:dyDescent="0.3">
      <c r="E58">
        <v>-8.9692317228361601E-2</v>
      </c>
      <c r="F58">
        <v>3.41071428571429</v>
      </c>
      <c r="G58">
        <v>0.26897464803565402</v>
      </c>
      <c r="H58">
        <v>3.1</v>
      </c>
      <c r="I58">
        <v>-0.81879730367882597</v>
      </c>
      <c r="J58">
        <v>2.75</v>
      </c>
      <c r="K58">
        <v>0.283842922387748</v>
      </c>
      <c r="L58">
        <v>2.2222222222222201</v>
      </c>
      <c r="M58">
        <v>-0.54911367064035499</v>
      </c>
      <c r="N58">
        <v>3.2666666666666702</v>
      </c>
      <c r="O58">
        <v>0.83567802696818005</v>
      </c>
      <c r="P58">
        <v>3.4098360655737698</v>
      </c>
    </row>
    <row r="59" spans="5:16" x14ac:dyDescent="0.3">
      <c r="E59">
        <v>0.44308519878077801</v>
      </c>
      <c r="F59">
        <v>3.51515151515152</v>
      </c>
      <c r="G59">
        <v>2.4828096751437698</v>
      </c>
      <c r="H59">
        <v>3.875</v>
      </c>
      <c r="I59">
        <v>1.0744294432439301</v>
      </c>
      <c r="J59">
        <v>3.3888888888888902</v>
      </c>
      <c r="K59">
        <v>2.4800222201458002</v>
      </c>
      <c r="L59">
        <v>3</v>
      </c>
      <c r="M59">
        <v>0.25019473915966201</v>
      </c>
      <c r="N59">
        <v>3.5</v>
      </c>
      <c r="O59">
        <v>-1.00431981172754</v>
      </c>
      <c r="P59">
        <v>3.1758241758241801</v>
      </c>
    </row>
    <row r="60" spans="5:16" x14ac:dyDescent="0.3">
      <c r="E60">
        <v>-1.7712876726869899</v>
      </c>
      <c r="F60">
        <v>3.0810810810810798</v>
      </c>
      <c r="G60">
        <v>2.8398798408063701</v>
      </c>
      <c r="H60">
        <v>4</v>
      </c>
      <c r="I60">
        <v>1.4036862687957099</v>
      </c>
      <c r="J60">
        <v>3.5</v>
      </c>
      <c r="K60">
        <v>2.0766423491290098</v>
      </c>
      <c r="L60">
        <v>2.8571428571428599</v>
      </c>
      <c r="M60">
        <v>0.95895151543087498</v>
      </c>
      <c r="N60">
        <v>3.6666666666666701</v>
      </c>
      <c r="O60">
        <v>2.8171565524392901</v>
      </c>
      <c r="P60">
        <v>3.9375</v>
      </c>
    </row>
    <row r="61" spans="5:16" x14ac:dyDescent="0.3">
      <c r="E61">
        <v>-0.63903286482328003</v>
      </c>
      <c r="F61">
        <v>3.3030303030303001</v>
      </c>
      <c r="G61">
        <v>0.61810992112797203</v>
      </c>
      <c r="H61">
        <v>3.2222222222222201</v>
      </c>
      <c r="I61">
        <v>-0.45042861686177199</v>
      </c>
      <c r="J61">
        <v>3.8</v>
      </c>
      <c r="K61">
        <v>1.2877273164791201</v>
      </c>
      <c r="L61">
        <v>2.5882352941176499</v>
      </c>
      <c r="M61">
        <v>-1.48948098441513</v>
      </c>
      <c r="N61">
        <v>3.0909090909090899</v>
      </c>
      <c r="O61">
        <v>-1.28863620071846E-2</v>
      </c>
      <c r="P61">
        <v>2.9285714285714302</v>
      </c>
    </row>
    <row r="62" spans="5:16" x14ac:dyDescent="0.3">
      <c r="E62">
        <v>-2.1261123493543899</v>
      </c>
      <c r="F62">
        <v>2.8333333333333299</v>
      </c>
      <c r="G62">
        <v>-1.38589270764142</v>
      </c>
      <c r="H62">
        <v>3.5</v>
      </c>
      <c r="I62">
        <v>1.22221981653506</v>
      </c>
      <c r="J62">
        <v>4.4444444444444402</v>
      </c>
      <c r="K62">
        <v>2.2487205386073401</v>
      </c>
      <c r="L62">
        <v>2.9285714285714302</v>
      </c>
      <c r="M62">
        <v>-0.45856203711155202</v>
      </c>
      <c r="N62">
        <v>3.3333333333333299</v>
      </c>
      <c r="O62">
        <v>1.0289701445501001</v>
      </c>
      <c r="P62">
        <v>3.3</v>
      </c>
    </row>
    <row r="63" spans="5:16" x14ac:dyDescent="0.3">
      <c r="E63">
        <v>-1.28411008673884</v>
      </c>
      <c r="F63">
        <v>3.03571428571429</v>
      </c>
      <c r="G63">
        <v>-2.07388592556998</v>
      </c>
      <c r="H63">
        <v>3.1111111111111098</v>
      </c>
      <c r="I63">
        <v>-0.36391231858262602</v>
      </c>
      <c r="J63">
        <v>3.8333333333333299</v>
      </c>
      <c r="K63">
        <v>2.45041047411573</v>
      </c>
      <c r="L63">
        <v>3</v>
      </c>
      <c r="M63">
        <v>0.96636444569608804</v>
      </c>
      <c r="N63">
        <v>3.4736842105263199</v>
      </c>
      <c r="O63">
        <v>1.9136234504138301</v>
      </c>
      <c r="P63">
        <v>3.6153846153846199</v>
      </c>
    </row>
    <row r="64" spans="5:16" x14ac:dyDescent="0.3">
      <c r="E64">
        <v>-1.1126616622243599</v>
      </c>
      <c r="F64">
        <v>3.0769230769230802</v>
      </c>
      <c r="G64">
        <v>-0.248597796371752</v>
      </c>
      <c r="H64">
        <v>4.1428571428571397</v>
      </c>
      <c r="I64">
        <v>0.108985768342546</v>
      </c>
      <c r="J64">
        <v>3.5</v>
      </c>
      <c r="K64">
        <v>2.0974530869760399</v>
      </c>
      <c r="L64">
        <v>2.875</v>
      </c>
      <c r="M64">
        <v>1.92878154189594</v>
      </c>
      <c r="N64">
        <v>3.7</v>
      </c>
      <c r="O64">
        <v>0.29426849497197699</v>
      </c>
      <c r="P64">
        <v>3.8571428571428599</v>
      </c>
    </row>
    <row r="65" spans="5:16" x14ac:dyDescent="0.3">
      <c r="E65">
        <v>-1.0267980610041101</v>
      </c>
      <c r="F65">
        <v>3.0975609756097602</v>
      </c>
      <c r="G65">
        <v>-2.2704554164067101</v>
      </c>
      <c r="H65">
        <v>3</v>
      </c>
      <c r="I65">
        <v>-7.6406299398483105E-2</v>
      </c>
      <c r="J65">
        <v>3.4285714285714302</v>
      </c>
      <c r="K65">
        <v>2.0689059440736601</v>
      </c>
      <c r="L65">
        <v>2.75</v>
      </c>
      <c r="M65">
        <v>1.3440572014721901</v>
      </c>
      <c r="N65">
        <v>3.5625</v>
      </c>
      <c r="O65">
        <v>-0.32501684109354401</v>
      </c>
      <c r="P65">
        <v>3.6363636363636398</v>
      </c>
    </row>
    <row r="66" spans="5:16" x14ac:dyDescent="0.3">
      <c r="E66">
        <v>-1.67778966389725</v>
      </c>
      <c r="F66">
        <v>3.2234042553191502</v>
      </c>
      <c r="G66">
        <v>-1.1193132530420999</v>
      </c>
      <c r="H66">
        <v>3.1428571428571401</v>
      </c>
      <c r="I66">
        <v>1.4067302425297401</v>
      </c>
      <c r="J66">
        <v>4</v>
      </c>
      <c r="K66">
        <v>3.5815804603866002</v>
      </c>
      <c r="L66">
        <v>3.28571428571429</v>
      </c>
      <c r="M66">
        <v>1.6098409925738999</v>
      </c>
      <c r="N66">
        <v>3.625</v>
      </c>
      <c r="O66">
        <v>-6.2670357657017596E-3</v>
      </c>
      <c r="P66">
        <v>3.75</v>
      </c>
    </row>
    <row r="67" spans="5:16" x14ac:dyDescent="0.3">
      <c r="E67">
        <v>-0.83087352102427503</v>
      </c>
      <c r="F67">
        <v>3.4269662921348298</v>
      </c>
      <c r="G67">
        <v>0.75090504549023696</v>
      </c>
      <c r="H67">
        <v>4.2</v>
      </c>
      <c r="I67">
        <v>2.7661555638806301</v>
      </c>
      <c r="J67">
        <v>4.3333333333333304</v>
      </c>
      <c r="K67">
        <v>2.46108081867331</v>
      </c>
      <c r="L67">
        <v>2.8888888888888902</v>
      </c>
      <c r="M67">
        <v>2.5198534790141802</v>
      </c>
      <c r="N67">
        <v>3.7647058823529398</v>
      </c>
      <c r="O67">
        <v>0.414482707267048</v>
      </c>
      <c r="P67">
        <v>3.9</v>
      </c>
    </row>
    <row r="68" spans="5:16" x14ac:dyDescent="0.3">
      <c r="E68">
        <v>-1.7954576744669799</v>
      </c>
      <c r="F68">
        <v>3.1951219512195101</v>
      </c>
      <c r="G68">
        <v>-0.92976410116382002</v>
      </c>
      <c r="H68">
        <v>3.25</v>
      </c>
      <c r="I68">
        <v>-0.58711158874351899</v>
      </c>
      <c r="J68">
        <v>3.5</v>
      </c>
      <c r="K68">
        <v>3.3395525377765298</v>
      </c>
      <c r="L68">
        <v>3.2</v>
      </c>
      <c r="M68">
        <v>3.0201523799115102</v>
      </c>
      <c r="N68">
        <v>3.8823529411764701</v>
      </c>
      <c r="O68">
        <v>-1.47657551239148E-2</v>
      </c>
      <c r="P68">
        <v>3.5714285714285698</v>
      </c>
    </row>
    <row r="69" spans="5:16" x14ac:dyDescent="0.3">
      <c r="E69">
        <v>-1.36451768770509</v>
      </c>
      <c r="F69">
        <v>3.2987012987013</v>
      </c>
      <c r="G69">
        <v>-1.1462081394955199</v>
      </c>
      <c r="H69">
        <v>3.25</v>
      </c>
      <c r="I69">
        <v>-1.58161817092372</v>
      </c>
      <c r="J69">
        <v>3</v>
      </c>
      <c r="K69">
        <v>-1.82078515996747</v>
      </c>
      <c r="L69">
        <v>2.5230769230769199</v>
      </c>
      <c r="M69">
        <v>3.2966333514600299</v>
      </c>
      <c r="N69">
        <v>3.9473684210526301</v>
      </c>
      <c r="O69">
        <v>-0.34262269774683701</v>
      </c>
      <c r="P69">
        <v>3.4545454545454599</v>
      </c>
    </row>
    <row r="70" spans="5:16" x14ac:dyDescent="0.3">
      <c r="E70">
        <v>3.3045886326323499E-2</v>
      </c>
      <c r="F70">
        <v>3.4938271604938298</v>
      </c>
      <c r="G70">
        <v>0.18063592365242301</v>
      </c>
      <c r="H70">
        <v>4</v>
      </c>
      <c r="I70">
        <v>-0.338484943198469</v>
      </c>
      <c r="J70">
        <v>3.625</v>
      </c>
      <c r="K70">
        <v>-1.0200482604568499</v>
      </c>
      <c r="L70">
        <v>2.6666666666666701</v>
      </c>
      <c r="M70">
        <v>1.3941809519952</v>
      </c>
      <c r="N70">
        <v>3.5</v>
      </c>
      <c r="O70">
        <v>1.8107093204679101</v>
      </c>
      <c r="P70">
        <v>4.2222222222222197</v>
      </c>
    </row>
    <row r="71" spans="5:16" x14ac:dyDescent="0.3">
      <c r="E71">
        <v>-0.73374484520591998</v>
      </c>
      <c r="F71">
        <v>3.3095238095238102</v>
      </c>
      <c r="G71">
        <v>0.77034439616261796</v>
      </c>
      <c r="H71">
        <v>4.3333333333333304</v>
      </c>
      <c r="I71">
        <v>4.5756236280243202E-2</v>
      </c>
      <c r="J71">
        <v>3.8181818181818201</v>
      </c>
      <c r="K71">
        <v>2.0780409340782802</v>
      </c>
      <c r="L71">
        <v>3.2222222222222201</v>
      </c>
      <c r="M71">
        <v>-1.0362016797053399</v>
      </c>
      <c r="N71">
        <v>3.2962962962962998</v>
      </c>
      <c r="O71">
        <v>1.4678761965153</v>
      </c>
      <c r="P71">
        <v>4.0999999999999996</v>
      </c>
    </row>
    <row r="72" spans="5:16" x14ac:dyDescent="0.3">
      <c r="E72">
        <v>0.46462853286384298</v>
      </c>
      <c r="F72">
        <v>3.5975609756097602</v>
      </c>
      <c r="G72">
        <v>-2.1781979663883599</v>
      </c>
      <c r="H72">
        <v>2.6666666666666701</v>
      </c>
      <c r="I72">
        <v>-0.43966225549543902</v>
      </c>
      <c r="J72">
        <v>3.875</v>
      </c>
      <c r="K72">
        <v>0.105047289137488</v>
      </c>
      <c r="L72">
        <v>2.8684210526315801</v>
      </c>
      <c r="M72">
        <v>-2.30669548693677</v>
      </c>
      <c r="N72">
        <v>2.90476190476191</v>
      </c>
      <c r="O72">
        <v>-0.29298751508072102</v>
      </c>
      <c r="P72">
        <v>4.1363636363636402</v>
      </c>
    </row>
    <row r="73" spans="5:16" x14ac:dyDescent="0.3">
      <c r="E73">
        <v>0.60615968415752197</v>
      </c>
      <c r="F73">
        <v>3.6315789473684199</v>
      </c>
      <c r="G73">
        <v>0.98281101149292405</v>
      </c>
      <c r="H73">
        <v>3.3076923076923102</v>
      </c>
      <c r="I73">
        <v>0.14046658410967899</v>
      </c>
      <c r="J73">
        <v>4.1666666666666696</v>
      </c>
      <c r="K73">
        <v>2.2817982084622201</v>
      </c>
      <c r="L73">
        <v>3.1111111111111098</v>
      </c>
      <c r="M73">
        <v>8.8357028046804995E-2</v>
      </c>
      <c r="N73">
        <v>3.6428571428571401</v>
      </c>
      <c r="O73">
        <v>1.20335736469501</v>
      </c>
      <c r="P73">
        <v>4.5833333333333304</v>
      </c>
    </row>
    <row r="74" spans="5:16" x14ac:dyDescent="0.3">
      <c r="E74">
        <v>-1.49923209846178</v>
      </c>
      <c r="F74">
        <v>3.5</v>
      </c>
      <c r="G74">
        <v>2.2535180495140601</v>
      </c>
      <c r="H74">
        <v>3.9</v>
      </c>
      <c r="I74">
        <v>-0.63303853536381105</v>
      </c>
      <c r="J74">
        <v>3.7777777777777799</v>
      </c>
      <c r="K74">
        <v>0.96511030078479398</v>
      </c>
      <c r="L74">
        <v>2.875</v>
      </c>
      <c r="M74">
        <v>-0.99922264997303201</v>
      </c>
      <c r="N74">
        <v>3.3076923076923102</v>
      </c>
      <c r="O74">
        <v>1.3648718432435101</v>
      </c>
      <c r="P74">
        <v>4.6315789473684204</v>
      </c>
    </row>
    <row r="75" spans="5:16" x14ac:dyDescent="0.3">
      <c r="E75">
        <v>-1.3738258501142699</v>
      </c>
      <c r="F75">
        <v>3.52173913043478</v>
      </c>
      <c r="G75">
        <v>1.9913086607160499</v>
      </c>
      <c r="H75">
        <v>3.7777777777777799</v>
      </c>
      <c r="I75">
        <v>-0.19103560995038901</v>
      </c>
      <c r="J75">
        <v>4</v>
      </c>
      <c r="K75">
        <v>0.76993068152907995</v>
      </c>
      <c r="L75">
        <v>2.84</v>
      </c>
      <c r="M75">
        <v>0.94715717714902004</v>
      </c>
      <c r="N75">
        <v>3.3333333333333299</v>
      </c>
      <c r="O75">
        <v>-0.33103018151569802</v>
      </c>
      <c r="P75">
        <v>4.125</v>
      </c>
    </row>
    <row r="76" spans="5:16" x14ac:dyDescent="0.3">
      <c r="E76">
        <v>-0.49144935571735598</v>
      </c>
      <c r="F76">
        <v>3.6746987951807202</v>
      </c>
      <c r="G76">
        <v>0.78908379508089499</v>
      </c>
      <c r="H76">
        <v>3.2173913043478302</v>
      </c>
      <c r="I76">
        <v>-1.81949144067472</v>
      </c>
      <c r="J76">
        <v>3</v>
      </c>
      <c r="K76">
        <v>0.96511030078479398</v>
      </c>
      <c r="L76">
        <v>2.875</v>
      </c>
      <c r="M76">
        <v>1.78296729234857</v>
      </c>
      <c r="N76">
        <v>3.5909090909090899</v>
      </c>
      <c r="O76">
        <v>0.19025263727112299</v>
      </c>
      <c r="P76">
        <v>4.3333333333333304</v>
      </c>
    </row>
    <row r="77" spans="5:16" x14ac:dyDescent="0.3">
      <c r="E77">
        <v>-1.1126705700503901</v>
      </c>
      <c r="F77">
        <v>3.5670103092783498</v>
      </c>
      <c r="G77">
        <v>7.3106649204673094E-2</v>
      </c>
      <c r="H77">
        <v>3.0476190476190501</v>
      </c>
      <c r="I77">
        <v>-0.22828090918640001</v>
      </c>
      <c r="J77">
        <v>3.8</v>
      </c>
      <c r="K77">
        <v>-0.82494387360216204</v>
      </c>
      <c r="L77">
        <v>2.8333333333333299</v>
      </c>
      <c r="M77">
        <v>0.32907910876616298</v>
      </c>
      <c r="N77">
        <v>3.1428571428571401</v>
      </c>
      <c r="O77">
        <v>-0.22821669351361701</v>
      </c>
      <c r="P77">
        <v>4.2083333333333304</v>
      </c>
    </row>
    <row r="78" spans="5:16" x14ac:dyDescent="0.3">
      <c r="E78">
        <v>-1.2942923354270099</v>
      </c>
      <c r="F78">
        <v>3.5042016806722698</v>
      </c>
      <c r="G78">
        <v>0.96110847540373701</v>
      </c>
      <c r="H78">
        <v>3.4615384615384599</v>
      </c>
      <c r="I78">
        <v>1.66128159695598</v>
      </c>
      <c r="J78">
        <v>4.75</v>
      </c>
      <c r="K78">
        <v>-0.30859567451297198</v>
      </c>
      <c r="L78">
        <v>2.92592592592593</v>
      </c>
      <c r="M78">
        <v>3.3600388671821002</v>
      </c>
      <c r="N78">
        <v>4.0769230769230802</v>
      </c>
      <c r="O78">
        <v>-1.1831851663300701</v>
      </c>
      <c r="P78">
        <v>3.9230769230769198</v>
      </c>
    </row>
    <row r="79" spans="5:16" x14ac:dyDescent="0.3">
      <c r="E79">
        <v>-0.93757946157981698</v>
      </c>
      <c r="F79">
        <v>3.56603773584906</v>
      </c>
      <c r="G79">
        <v>-0.74416936782808896</v>
      </c>
      <c r="H79">
        <v>2.6666666666666701</v>
      </c>
      <c r="I79">
        <v>-1.48798924661465</v>
      </c>
      <c r="J79">
        <v>3.1666666666666701</v>
      </c>
      <c r="K79">
        <v>-0.205326034695131</v>
      </c>
      <c r="L79">
        <v>2.94444444444445</v>
      </c>
      <c r="M79">
        <v>7.4510533683217001E-2</v>
      </c>
      <c r="N79">
        <v>3.6923076923076898</v>
      </c>
      <c r="O79">
        <v>0.93419811422177201</v>
      </c>
      <c r="P79">
        <v>4.5555555555555598</v>
      </c>
    </row>
    <row r="80" spans="5:16" x14ac:dyDescent="0.3">
      <c r="E80">
        <v>0.79196488113829</v>
      </c>
      <c r="F80">
        <v>3.8658536585365799</v>
      </c>
      <c r="G80">
        <v>1.0436219194310801</v>
      </c>
      <c r="H80">
        <v>3.5</v>
      </c>
      <c r="I80">
        <v>1.7730719605127601</v>
      </c>
      <c r="J80">
        <v>3.7777777777777799</v>
      </c>
      <c r="K80">
        <v>-0.51513495414864796</v>
      </c>
      <c r="L80">
        <v>2.8888888888888902</v>
      </c>
      <c r="M80">
        <v>-0.196802999678825</v>
      </c>
      <c r="N80">
        <v>3.60869565217391</v>
      </c>
      <c r="O80">
        <v>-0.76804721091139205</v>
      </c>
      <c r="P80">
        <v>3.9</v>
      </c>
    </row>
    <row r="81" spans="5:16" x14ac:dyDescent="0.3">
      <c r="E81">
        <v>0.479942620185286</v>
      </c>
      <c r="F81">
        <v>3.8117647058823501</v>
      </c>
      <c r="G81">
        <v>-2.5337487547835602</v>
      </c>
      <c r="H81">
        <v>2.3333333333333299</v>
      </c>
      <c r="I81">
        <v>1.4069513693245299</v>
      </c>
      <c r="J81">
        <v>3.6666666666666701</v>
      </c>
      <c r="K81">
        <v>-0.71668411412808397</v>
      </c>
      <c r="L81">
        <v>2.39130434782609</v>
      </c>
      <c r="M81">
        <v>-0.402014690367206</v>
      </c>
      <c r="N81">
        <v>3.5454545454545401</v>
      </c>
      <c r="O81">
        <v>1.07321784454146</v>
      </c>
      <c r="P81">
        <v>4.45</v>
      </c>
    </row>
    <row r="82" spans="5:16" x14ac:dyDescent="0.3">
      <c r="E82">
        <v>-0.91529125305745795</v>
      </c>
      <c r="F82">
        <v>3.7032967032966999</v>
      </c>
      <c r="G82">
        <v>-1.10351572497622</v>
      </c>
      <c r="H82">
        <v>3</v>
      </c>
      <c r="I82">
        <v>1.8462960787504099</v>
      </c>
      <c r="J82">
        <v>3.8</v>
      </c>
      <c r="K82">
        <v>0.49852268254785997</v>
      </c>
      <c r="L82">
        <v>2.8181818181818201</v>
      </c>
      <c r="M82">
        <v>0.145827233881236</v>
      </c>
      <c r="N82">
        <v>3.71428571428571</v>
      </c>
      <c r="O82">
        <v>0.102368997120868</v>
      </c>
      <c r="P82">
        <v>4.16</v>
      </c>
    </row>
    <row r="83" spans="5:16" x14ac:dyDescent="0.3">
      <c r="E83">
        <v>7.52113952916693E-2</v>
      </c>
      <c r="F83">
        <v>3.875</v>
      </c>
      <c r="G83">
        <v>-1.2822948537021399</v>
      </c>
      <c r="H83">
        <v>2.9166666666666701</v>
      </c>
      <c r="I83">
        <v>1.1872790146115899</v>
      </c>
      <c r="J83">
        <v>3.6</v>
      </c>
      <c r="K83">
        <v>0.54165502255333298</v>
      </c>
      <c r="L83">
        <v>2.8333333333333299</v>
      </c>
      <c r="M83">
        <v>-2.1053117889670698</v>
      </c>
      <c r="N83">
        <v>3.02941176470588</v>
      </c>
      <c r="O83">
        <v>-1.50455323309253</v>
      </c>
      <c r="P83">
        <v>3.68</v>
      </c>
    </row>
    <row r="84" spans="5:16" x14ac:dyDescent="0.3">
      <c r="E84">
        <v>0.20965114457946499</v>
      </c>
      <c r="F84">
        <v>3.8983050847457599</v>
      </c>
      <c r="G84">
        <v>0.87003242262431801</v>
      </c>
      <c r="H84">
        <v>3.2222222222222201</v>
      </c>
      <c r="I84">
        <v>-0.733467537893713</v>
      </c>
      <c r="J84">
        <v>3.7333333333333298</v>
      </c>
      <c r="K84">
        <v>0.82632846658945702</v>
      </c>
      <c r="L84">
        <v>2.93333333333333</v>
      </c>
      <c r="M84">
        <v>-2.40753633275455</v>
      </c>
      <c r="N84">
        <v>2.8333333333333299</v>
      </c>
      <c r="O84">
        <v>0.96870098958156303</v>
      </c>
      <c r="P84">
        <v>3.6206896551724101</v>
      </c>
    </row>
    <row r="85" spans="5:16" x14ac:dyDescent="0.3">
      <c r="E85">
        <v>0.64038685237131299</v>
      </c>
      <c r="F85">
        <v>3.9729729729729701</v>
      </c>
      <c r="G85">
        <v>1.03957212662746</v>
      </c>
      <c r="H85">
        <v>3.3181818181818201</v>
      </c>
      <c r="I85">
        <v>-1.3525441739029</v>
      </c>
      <c r="J85">
        <v>3.5454545454545401</v>
      </c>
      <c r="K85">
        <v>0.39704936911370398</v>
      </c>
      <c r="L85">
        <v>2.8125</v>
      </c>
      <c r="M85">
        <v>-1.5634663568909499</v>
      </c>
      <c r="N85">
        <v>3.38095238095238</v>
      </c>
      <c r="O85">
        <v>0.74010977780777798</v>
      </c>
      <c r="P85">
        <v>3.5757575757575801</v>
      </c>
    </row>
    <row r="86" spans="5:16" x14ac:dyDescent="0.3">
      <c r="E86">
        <v>-1.6428902436956001</v>
      </c>
      <c r="F86">
        <v>2.75</v>
      </c>
      <c r="G86">
        <v>0.18295046429578199</v>
      </c>
      <c r="H86">
        <v>2.8333333333333299</v>
      </c>
      <c r="I86">
        <v>-1.5023207793889899</v>
      </c>
      <c r="J86">
        <v>3.5</v>
      </c>
      <c r="K86">
        <v>0.81694269906698702</v>
      </c>
      <c r="L86">
        <v>2.96</v>
      </c>
      <c r="M86">
        <v>-1.0113903424319499</v>
      </c>
      <c r="N86">
        <v>3.7391304347826102</v>
      </c>
      <c r="O86">
        <v>0.44240959503261601</v>
      </c>
      <c r="P86">
        <v>3.5172413793103501</v>
      </c>
    </row>
    <row r="87" spans="5:16" x14ac:dyDescent="0.3">
      <c r="E87">
        <v>0.50196285237197702</v>
      </c>
      <c r="F87">
        <v>3.0454545454545401</v>
      </c>
      <c r="G87">
        <v>0.95926384578386903</v>
      </c>
      <c r="H87">
        <v>3.2727272727272698</v>
      </c>
      <c r="I87">
        <v>-1.8318293114583999</v>
      </c>
      <c r="J87">
        <v>3.4</v>
      </c>
      <c r="K87">
        <v>-0.96701088355939102</v>
      </c>
      <c r="L87">
        <v>2.3333333333333299</v>
      </c>
      <c r="M87">
        <v>-0.71537021589679395</v>
      </c>
      <c r="N87">
        <v>3.39393939393939</v>
      </c>
      <c r="O87">
        <v>1.6575864735033601</v>
      </c>
      <c r="P87">
        <v>3.75609756097561</v>
      </c>
    </row>
    <row r="88" spans="5:16" x14ac:dyDescent="0.3">
      <c r="E88">
        <v>-0.77490621485220001</v>
      </c>
      <c r="F88">
        <v>2.8695652173913002</v>
      </c>
      <c r="G88">
        <v>-0.58512913698312297</v>
      </c>
      <c r="H88">
        <v>3.0833333333333299</v>
      </c>
      <c r="I88">
        <v>-1.14176344575292</v>
      </c>
      <c r="J88">
        <v>3.5</v>
      </c>
      <c r="K88">
        <v>-0.62195216351560201</v>
      </c>
      <c r="L88">
        <v>2.4545454545454599</v>
      </c>
      <c r="M88">
        <v>-1.37965365759534</v>
      </c>
      <c r="N88">
        <v>2.9629629629629601</v>
      </c>
      <c r="O88">
        <v>-1.17452582043807</v>
      </c>
      <c r="P88">
        <v>3.23404255319149</v>
      </c>
    </row>
    <row r="89" spans="5:16" x14ac:dyDescent="0.3">
      <c r="E89">
        <v>-2.12048911124102</v>
      </c>
      <c r="F89">
        <v>2.6842105263157898</v>
      </c>
      <c r="G89">
        <v>5.9644818985280498E-2</v>
      </c>
      <c r="H89">
        <v>3.44827586206896</v>
      </c>
      <c r="I89">
        <v>-0.59258255897057799</v>
      </c>
      <c r="J89">
        <v>3.6666666666666701</v>
      </c>
      <c r="K89">
        <v>0.55511018352031405</v>
      </c>
      <c r="L89">
        <v>2.7692307692307701</v>
      </c>
      <c r="M89">
        <v>0.21877837399178399</v>
      </c>
      <c r="N89">
        <v>4</v>
      </c>
      <c r="O89">
        <v>-0.12980403540661301</v>
      </c>
      <c r="P89">
        <v>3.4393939393939399</v>
      </c>
    </row>
    <row r="90" spans="5:16" x14ac:dyDescent="0.3">
      <c r="E90">
        <v>0.52151267976011395</v>
      </c>
      <c r="F90">
        <v>3.0232558139534902</v>
      </c>
      <c r="G90">
        <v>0.44549380050968201</v>
      </c>
      <c r="H90">
        <v>3.6666666666666701</v>
      </c>
      <c r="I90">
        <v>2.3886851121335702</v>
      </c>
      <c r="J90">
        <v>4.5714285714285703</v>
      </c>
      <c r="K90">
        <v>-1.3500120957983599</v>
      </c>
      <c r="L90">
        <v>2.1</v>
      </c>
      <c r="M90">
        <v>-0.55189421266629302</v>
      </c>
      <c r="N90">
        <v>3.5</v>
      </c>
      <c r="O90">
        <v>0.73151563160553301</v>
      </c>
      <c r="P90">
        <v>3.60869565217391</v>
      </c>
    </row>
    <row r="91" spans="5:16" x14ac:dyDescent="0.3">
      <c r="E91">
        <v>-1.3501592991224201</v>
      </c>
      <c r="F91">
        <v>2.7654320987654302</v>
      </c>
      <c r="G91">
        <v>-0.14343359234335001</v>
      </c>
      <c r="H91">
        <v>3.3333333333333299</v>
      </c>
      <c r="I91">
        <v>0.13965862340587901</v>
      </c>
      <c r="J91">
        <v>3.8888888888888902</v>
      </c>
      <c r="K91">
        <v>2.4320779463958599</v>
      </c>
      <c r="L91">
        <v>3.4285714285714302</v>
      </c>
      <c r="M91">
        <v>-1.69588042550183</v>
      </c>
      <c r="N91">
        <v>3.5</v>
      </c>
      <c r="O91">
        <v>-1.7404347705055001</v>
      </c>
      <c r="P91">
        <v>3.12280701754386</v>
      </c>
    </row>
    <row r="92" spans="5:16" x14ac:dyDescent="0.3">
      <c r="E92">
        <v>3.70564776149633E-2</v>
      </c>
      <c r="F92">
        <v>2.9565217391304399</v>
      </c>
      <c r="G92">
        <v>0.27081830258642497</v>
      </c>
      <c r="H92">
        <v>3.0909090909090899</v>
      </c>
      <c r="I92">
        <v>-0.93187094658578995</v>
      </c>
      <c r="J92">
        <v>3.8888888888888902</v>
      </c>
      <c r="K92">
        <v>0.14452348539129001</v>
      </c>
      <c r="L92">
        <v>2.625</v>
      </c>
      <c r="M92">
        <v>-2.9803347365986199</v>
      </c>
      <c r="N92">
        <v>2.6666666666666701</v>
      </c>
      <c r="O92">
        <v>-0.88814538963596601</v>
      </c>
      <c r="P92">
        <v>3.19354838709677</v>
      </c>
    </row>
    <row r="93" spans="5:16" x14ac:dyDescent="0.3">
      <c r="E93">
        <v>0.49787708929182301</v>
      </c>
      <c r="F93">
        <v>3.02</v>
      </c>
      <c r="G93">
        <v>-2.5399715269394001</v>
      </c>
      <c r="H93">
        <v>1.5</v>
      </c>
      <c r="I93">
        <v>0.71211911689221097</v>
      </c>
      <c r="J93">
        <v>4.3076923076923102</v>
      </c>
      <c r="K93">
        <v>-0.93154500571665999</v>
      </c>
      <c r="L93">
        <v>3.28125</v>
      </c>
      <c r="M93">
        <v>0.61613733447240004</v>
      </c>
      <c r="N93">
        <v>5</v>
      </c>
      <c r="O93">
        <v>0.331756563248638</v>
      </c>
      <c r="P93">
        <v>3.43333333333333</v>
      </c>
    </row>
    <row r="94" spans="5:16" x14ac:dyDescent="0.3">
      <c r="E94">
        <v>0.77026101713415995</v>
      </c>
      <c r="F94">
        <v>3.0249999999999999</v>
      </c>
      <c r="G94">
        <v>0.86739410313884502</v>
      </c>
      <c r="H94">
        <v>3.4285714285714302</v>
      </c>
      <c r="I94">
        <v>-0.103165751322393</v>
      </c>
      <c r="J94">
        <v>4.0999999999999996</v>
      </c>
      <c r="K94">
        <v>-2.2467985022275401</v>
      </c>
      <c r="L94">
        <v>3</v>
      </c>
      <c r="M94">
        <v>4.2882407030999402E-2</v>
      </c>
      <c r="N94">
        <v>3.6</v>
      </c>
      <c r="O94">
        <v>0.22202652739170101</v>
      </c>
      <c r="P94">
        <v>3.4117647058823501</v>
      </c>
    </row>
    <row r="95" spans="5:16" x14ac:dyDescent="0.3">
      <c r="E95">
        <v>0.41171240388909203</v>
      </c>
      <c r="F95">
        <v>2.9756097560975601</v>
      </c>
      <c r="G95">
        <v>1.11979155721872</v>
      </c>
      <c r="H95">
        <v>3.5714285714285698</v>
      </c>
      <c r="I95">
        <v>0.48565109794370798</v>
      </c>
      <c r="J95">
        <v>4.25</v>
      </c>
      <c r="K95">
        <v>-1.1464557077609201</v>
      </c>
      <c r="L95">
        <v>3.2352941176470602</v>
      </c>
      <c r="M95">
        <v>-1.1817138046553499</v>
      </c>
      <c r="N95">
        <v>2.90476190476191</v>
      </c>
      <c r="O95">
        <v>-0.60094874153532996</v>
      </c>
      <c r="P95">
        <v>3.25</v>
      </c>
    </row>
    <row r="96" spans="5:16" x14ac:dyDescent="0.3">
      <c r="E96">
        <v>0.15320328026548599</v>
      </c>
      <c r="F96">
        <v>2.94</v>
      </c>
      <c r="G96">
        <v>1.0989892519214</v>
      </c>
      <c r="H96">
        <v>3</v>
      </c>
      <c r="I96">
        <v>-1.3558372983384599</v>
      </c>
      <c r="J96">
        <v>3.93333333333333</v>
      </c>
      <c r="K96">
        <v>0.55907562366233399</v>
      </c>
      <c r="L96">
        <v>3.6</v>
      </c>
      <c r="M96">
        <v>-0.45351369123040502</v>
      </c>
      <c r="N96">
        <v>3.3181818181818201</v>
      </c>
      <c r="O96">
        <v>-1.16680986565371</v>
      </c>
      <c r="P96">
        <v>3.6428571428571401</v>
      </c>
    </row>
    <row r="97" spans="5:16" x14ac:dyDescent="0.3">
      <c r="E97">
        <v>1.59008417666556</v>
      </c>
      <c r="F97">
        <v>3.1379310344827598</v>
      </c>
      <c r="G97">
        <v>-0.173064751238142</v>
      </c>
      <c r="H97">
        <v>2.5769230769230802</v>
      </c>
      <c r="I97">
        <v>-3.1877119404996601</v>
      </c>
      <c r="J97">
        <v>3.4666666666666699</v>
      </c>
      <c r="K97">
        <v>0.61598644510586698</v>
      </c>
      <c r="L97">
        <v>3.6363636363636398</v>
      </c>
      <c r="M97">
        <v>-0.57360952145493704</v>
      </c>
      <c r="N97">
        <v>3.25</v>
      </c>
      <c r="O97">
        <v>-0.16337240518067001</v>
      </c>
      <c r="P97">
        <v>3.875</v>
      </c>
    </row>
    <row r="98" spans="5:16" x14ac:dyDescent="0.3">
      <c r="E98">
        <v>3.50394065367805</v>
      </c>
      <c r="F98">
        <v>3.0869565217391299</v>
      </c>
      <c r="G98">
        <v>0.62425139428290999</v>
      </c>
      <c r="H98">
        <v>2.8421052631579</v>
      </c>
      <c r="I98">
        <v>-1.09414092088686</v>
      </c>
      <c r="J98">
        <v>4</v>
      </c>
      <c r="K98">
        <v>-1.98582410799201</v>
      </c>
      <c r="L98">
        <v>3.08</v>
      </c>
      <c r="M98">
        <v>-1.00142786502235E-2</v>
      </c>
      <c r="N98">
        <v>3.6875</v>
      </c>
      <c r="O98">
        <v>-1.8872265039420499</v>
      </c>
      <c r="P98">
        <v>3.4761904761904798</v>
      </c>
    </row>
    <row r="99" spans="5:16" x14ac:dyDescent="0.3">
      <c r="E99">
        <v>1.87481942529936</v>
      </c>
      <c r="F99">
        <v>2.8333333333333299</v>
      </c>
      <c r="G99">
        <v>1.2297141692421401</v>
      </c>
      <c r="H99">
        <v>3.0434782608695601</v>
      </c>
      <c r="I99">
        <v>-2.3564831312140402E-2</v>
      </c>
      <c r="J99">
        <v>4.2727272727272698</v>
      </c>
      <c r="K99">
        <v>-1.77538354855027</v>
      </c>
      <c r="L99">
        <v>3.125</v>
      </c>
      <c r="M99">
        <v>0.117687620821863</v>
      </c>
      <c r="N99">
        <v>3.76</v>
      </c>
      <c r="O99">
        <v>-0.60544625140305897</v>
      </c>
      <c r="P99">
        <v>3.7727272727272698</v>
      </c>
    </row>
    <row r="100" spans="5:16" x14ac:dyDescent="0.3">
      <c r="E100">
        <v>2.0889325010291402</v>
      </c>
      <c r="F100">
        <v>2.8666666666666698</v>
      </c>
      <c r="G100">
        <v>1.80017039101636</v>
      </c>
      <c r="H100">
        <v>3.2727272727272698</v>
      </c>
      <c r="I100">
        <v>0.73845853591445598</v>
      </c>
      <c r="J100">
        <v>4.375</v>
      </c>
      <c r="K100">
        <v>0.238090939935518</v>
      </c>
      <c r="L100">
        <v>3.5555555555555598</v>
      </c>
      <c r="M100">
        <v>-1.2209805667475999</v>
      </c>
      <c r="N100">
        <v>3</v>
      </c>
      <c r="O100">
        <v>-0.107975980156685</v>
      </c>
      <c r="P100">
        <v>3.9285714285714302</v>
      </c>
    </row>
    <row r="101" spans="5:16" x14ac:dyDescent="0.3">
      <c r="E101">
        <v>2.9453848039482202</v>
      </c>
      <c r="F101">
        <v>3</v>
      </c>
      <c r="G101">
        <v>1.9823930030392101</v>
      </c>
      <c r="H101">
        <v>3.3333333333333299</v>
      </c>
      <c r="I101">
        <v>0.33699250232393002</v>
      </c>
      <c r="J101">
        <v>4.2727272727272698</v>
      </c>
      <c r="K101">
        <v>-9.6094740254283703E-2</v>
      </c>
      <c r="L101">
        <v>3.4285714285714302</v>
      </c>
      <c r="M101">
        <v>1.4211276981921299</v>
      </c>
      <c r="N101">
        <v>4.5</v>
      </c>
      <c r="O101">
        <v>0.20077400768117401</v>
      </c>
      <c r="P101">
        <v>4</v>
      </c>
    </row>
    <row r="102" spans="5:16" x14ac:dyDescent="0.3">
      <c r="E102">
        <v>1.5407926203896301</v>
      </c>
      <c r="F102">
        <v>2.8235294117647101</v>
      </c>
      <c r="G102">
        <v>3.08483980577748</v>
      </c>
      <c r="H102">
        <v>3.7</v>
      </c>
      <c r="I102">
        <v>-0.99527996470239199</v>
      </c>
      <c r="J102">
        <v>3.93333333333333</v>
      </c>
      <c r="K102">
        <v>0.237937893780228</v>
      </c>
      <c r="L102">
        <v>3.5</v>
      </c>
      <c r="M102">
        <v>-0.89227591290483799</v>
      </c>
      <c r="N102">
        <v>2.5</v>
      </c>
      <c r="O102">
        <v>1.0241073085821299</v>
      </c>
      <c r="P102">
        <v>4.1904761904761898</v>
      </c>
    </row>
    <row r="103" spans="5:16" x14ac:dyDescent="0.3">
      <c r="E103">
        <v>3.05973596939024</v>
      </c>
      <c r="F103">
        <v>3.06</v>
      </c>
      <c r="G103">
        <v>2.2687428219322698</v>
      </c>
      <c r="H103">
        <v>3.4285714285714302</v>
      </c>
      <c r="I103">
        <v>-4.0857882231850599E-2</v>
      </c>
      <c r="J103">
        <v>4.1764705882352899</v>
      </c>
      <c r="K103">
        <v>-1.25002565782804</v>
      </c>
      <c r="L103">
        <v>3.1818181818181799</v>
      </c>
      <c r="M103">
        <v>0.69298904605900002</v>
      </c>
      <c r="N103">
        <v>3.4</v>
      </c>
      <c r="O103">
        <v>-0.339538471035081</v>
      </c>
      <c r="P103">
        <v>3.875</v>
      </c>
    </row>
    <row r="104" spans="5:16" x14ac:dyDescent="0.3">
      <c r="E104">
        <v>4.13419431305236</v>
      </c>
      <c r="F104">
        <v>3.2272727272727302</v>
      </c>
      <c r="G104">
        <v>-0.71317290830130697</v>
      </c>
      <c r="H104">
        <v>3.2222222222222201</v>
      </c>
      <c r="I104">
        <v>-2.31641444478739</v>
      </c>
      <c r="J104">
        <v>2.75</v>
      </c>
      <c r="K104">
        <v>-0.54147158563362696</v>
      </c>
      <c r="L104">
        <v>3.3333333333333299</v>
      </c>
      <c r="M104">
        <v>1.1626971820482901</v>
      </c>
      <c r="N104">
        <v>3.6666666666666701</v>
      </c>
      <c r="O104">
        <v>-2.2529848291294599</v>
      </c>
      <c r="P104">
        <v>4.05</v>
      </c>
    </row>
    <row r="105" spans="5:16" x14ac:dyDescent="0.3">
      <c r="E105">
        <v>0.83907749825003997</v>
      </c>
      <c r="F105">
        <v>2.71428571428571</v>
      </c>
      <c r="G105">
        <v>0.56417187205497699</v>
      </c>
      <c r="H105">
        <v>3.6470588235294099</v>
      </c>
      <c r="I105">
        <v>-5.1084166165209798E-2</v>
      </c>
      <c r="J105">
        <v>3.3076923076923102</v>
      </c>
      <c r="K105">
        <v>1.3386610967633401</v>
      </c>
      <c r="L105">
        <v>3.4827586206896499</v>
      </c>
      <c r="M105">
        <v>-0.89227591290483799</v>
      </c>
      <c r="N105">
        <v>2.5</v>
      </c>
      <c r="O105">
        <v>-1.2902462306895901</v>
      </c>
      <c r="P105">
        <v>4.2727272727272698</v>
      </c>
    </row>
    <row r="106" spans="5:16" x14ac:dyDescent="0.3">
      <c r="E106">
        <v>2.74638239705618</v>
      </c>
      <c r="F106">
        <v>3.0833333333333299</v>
      </c>
      <c r="G106">
        <v>-0.91875739366042297</v>
      </c>
      <c r="H106">
        <v>3.1538461538461502</v>
      </c>
      <c r="I106">
        <v>-0.43049908967828399</v>
      </c>
      <c r="J106">
        <v>3.21428571428571</v>
      </c>
      <c r="K106">
        <v>-0.74720717245198198</v>
      </c>
      <c r="L106">
        <v>3</v>
      </c>
      <c r="M106">
        <v>-1.6098373550794001</v>
      </c>
      <c r="N106">
        <v>3.12903225806452</v>
      </c>
      <c r="O106">
        <v>-1.9504098410483499</v>
      </c>
      <c r="P106">
        <v>4.12</v>
      </c>
    </row>
    <row r="107" spans="5:16" x14ac:dyDescent="0.3">
      <c r="E107">
        <v>3.4346029976161701</v>
      </c>
      <c r="F107">
        <v>3.1904761904761898</v>
      </c>
      <c r="G107">
        <v>0.258681022487248</v>
      </c>
      <c r="H107">
        <v>3.5454545454545401</v>
      </c>
      <c r="I107">
        <v>-0.36354351494068099</v>
      </c>
      <c r="J107">
        <v>3.2307692307692299</v>
      </c>
      <c r="K107">
        <v>-0.43858380608848702</v>
      </c>
      <c r="L107">
        <v>3.0714285714285698</v>
      </c>
      <c r="M107">
        <v>-0.42512323835167498</v>
      </c>
      <c r="N107">
        <v>3.3611111111111098</v>
      </c>
      <c r="O107">
        <v>-3.54973477804847</v>
      </c>
      <c r="P107">
        <v>3.75</v>
      </c>
    </row>
    <row r="108" spans="5:16" x14ac:dyDescent="0.3">
      <c r="E108">
        <v>1.7522859740251</v>
      </c>
      <c r="F108">
        <v>2.9285714285714302</v>
      </c>
      <c r="G108">
        <v>0.95381218021047098</v>
      </c>
      <c r="H108">
        <v>4</v>
      </c>
      <c r="I108">
        <v>-0.12223961849366601</v>
      </c>
      <c r="J108">
        <v>3.4375</v>
      </c>
      <c r="K108">
        <v>-0.74720717245198198</v>
      </c>
      <c r="L108">
        <v>3</v>
      </c>
      <c r="M108">
        <v>0.10156158132981701</v>
      </c>
      <c r="N108">
        <v>3.46428571428571</v>
      </c>
      <c r="O108">
        <v>-1.5009168882728601</v>
      </c>
      <c r="P108">
        <v>3.0277777777777799</v>
      </c>
    </row>
    <row r="109" spans="5:16" x14ac:dyDescent="0.3">
      <c r="E109">
        <v>2.2110997077317598</v>
      </c>
      <c r="F109">
        <v>3</v>
      </c>
      <c r="G109">
        <v>0.95381218021047098</v>
      </c>
      <c r="H109">
        <v>4</v>
      </c>
      <c r="I109">
        <v>0.26703265352244498</v>
      </c>
      <c r="J109">
        <v>3.5333333333333301</v>
      </c>
      <c r="K109">
        <v>0.330766830216769</v>
      </c>
      <c r="L109">
        <v>3.2692307692307701</v>
      </c>
      <c r="M109">
        <v>-8.0752394713778694E-2</v>
      </c>
      <c r="N109">
        <v>3.4285714285714302</v>
      </c>
      <c r="O109">
        <v>-0.88660554140455095</v>
      </c>
      <c r="P109">
        <v>3.1538461538461502</v>
      </c>
    </row>
    <row r="110" spans="5:16" x14ac:dyDescent="0.3">
      <c r="E110">
        <v>-1.2349463020448599</v>
      </c>
      <c r="F110">
        <v>3.75</v>
      </c>
      <c r="G110">
        <v>0.28556139901891398</v>
      </c>
      <c r="H110">
        <v>3.75</v>
      </c>
      <c r="I110">
        <v>-9.4031482840321701E-2</v>
      </c>
      <c r="J110">
        <v>3.44444444444445</v>
      </c>
      <c r="K110">
        <v>-0.47244526429334599</v>
      </c>
      <c r="L110">
        <v>3.0833333333333299</v>
      </c>
      <c r="M110">
        <v>7.6855889570705396E-2</v>
      </c>
      <c r="N110">
        <v>3.5</v>
      </c>
      <c r="O110">
        <v>0.452087466298775</v>
      </c>
      <c r="P110">
        <v>3.4285714285714302</v>
      </c>
    </row>
    <row r="111" spans="5:16" x14ac:dyDescent="0.3">
      <c r="E111">
        <v>-2.21094919682857E-2</v>
      </c>
      <c r="F111">
        <v>4</v>
      </c>
      <c r="G111">
        <v>0.13134968028240299</v>
      </c>
      <c r="H111">
        <v>3.6923076923076898</v>
      </c>
      <c r="I111">
        <v>-1.89935216465418</v>
      </c>
      <c r="J111">
        <v>3</v>
      </c>
      <c r="K111">
        <v>-0.54445738311149205</v>
      </c>
      <c r="L111">
        <v>3.06666666666667</v>
      </c>
      <c r="M111">
        <v>-2.2932257989960099</v>
      </c>
      <c r="N111">
        <v>3.03571428571429</v>
      </c>
      <c r="O111">
        <v>0.28333101441860098</v>
      </c>
      <c r="P111">
        <v>3.39393939393939</v>
      </c>
    </row>
    <row r="112" spans="5:16" x14ac:dyDescent="0.3">
      <c r="E112">
        <v>-1.40820870348437</v>
      </c>
      <c r="F112">
        <v>3.71428571428571</v>
      </c>
      <c r="G112">
        <v>-0.28785385115589901</v>
      </c>
      <c r="H112">
        <v>3.2727272727272698</v>
      </c>
      <c r="I112">
        <v>-0.18480431965771801</v>
      </c>
      <c r="J112">
        <v>3.3333333333333299</v>
      </c>
      <c r="K112">
        <v>-4.6919107640649702E-2</v>
      </c>
      <c r="L112">
        <v>3.1818181818181799</v>
      </c>
      <c r="M112">
        <v>-1.1993419427344501</v>
      </c>
      <c r="N112">
        <v>3.25</v>
      </c>
      <c r="O112">
        <v>-1.2536991367645001</v>
      </c>
      <c r="P112">
        <v>3.4761904761904798</v>
      </c>
    </row>
    <row r="113" spans="5:16" x14ac:dyDescent="0.3">
      <c r="E113">
        <v>1.0174649166687799</v>
      </c>
      <c r="F113">
        <v>4.21428571428571</v>
      </c>
      <c r="G113">
        <v>0.76514737981261405</v>
      </c>
      <c r="H113">
        <v>3.6666666666666701</v>
      </c>
      <c r="I113">
        <v>1.07247258374836</v>
      </c>
      <c r="J113">
        <v>3.6428571428571401</v>
      </c>
      <c r="K113">
        <v>-0.140614228033693</v>
      </c>
      <c r="L113">
        <v>3.31034482758621</v>
      </c>
      <c r="M113">
        <v>-0.26346353237733799</v>
      </c>
      <c r="N113">
        <v>3.43333333333333</v>
      </c>
      <c r="O113">
        <v>-1.0718298524747101</v>
      </c>
      <c r="P113">
        <v>3.51351351351351</v>
      </c>
    </row>
    <row r="114" spans="5:16" x14ac:dyDescent="0.3">
      <c r="E114">
        <v>-1.6606631265020899</v>
      </c>
      <c r="F114">
        <v>3.625</v>
      </c>
      <c r="G114">
        <v>1.65614842140135</v>
      </c>
      <c r="H114">
        <v>4</v>
      </c>
      <c r="I114">
        <v>-1.24865400715516</v>
      </c>
      <c r="J114">
        <v>3.0714285714285698</v>
      </c>
      <c r="K114">
        <v>-0.94143865282172001</v>
      </c>
      <c r="L114">
        <v>3.125</v>
      </c>
      <c r="M114">
        <v>0.51257632934485098</v>
      </c>
      <c r="N114">
        <v>3.57894736842105</v>
      </c>
      <c r="O114">
        <v>-3.1992663079599999</v>
      </c>
      <c r="P114">
        <v>3.0769230769230802</v>
      </c>
    </row>
    <row r="115" spans="5:16" x14ac:dyDescent="0.3">
      <c r="E115">
        <v>-0.38044649364349098</v>
      </c>
      <c r="F115">
        <v>3.8888888888888902</v>
      </c>
      <c r="G115">
        <v>-1.01685470336487</v>
      </c>
      <c r="H115">
        <v>3</v>
      </c>
      <c r="I115">
        <v>-8.8090711703403296E-2</v>
      </c>
      <c r="J115">
        <v>3.3571428571428599</v>
      </c>
      <c r="K115">
        <v>-0.73009873889889199</v>
      </c>
      <c r="L115">
        <v>3.1739130434782599</v>
      </c>
      <c r="M115">
        <v>-2.0907746026170302</v>
      </c>
      <c r="N115">
        <v>3.0689655172413799</v>
      </c>
      <c r="O115">
        <v>-2.5995318405089098</v>
      </c>
      <c r="P115">
        <v>3.2</v>
      </c>
    </row>
    <row r="116" spans="5:16" x14ac:dyDescent="0.3">
      <c r="E116">
        <v>-0.85210525311771101</v>
      </c>
      <c r="F116">
        <v>3.7916666666666701</v>
      </c>
      <c r="G116">
        <v>0.91769699502669599</v>
      </c>
      <c r="H116">
        <v>3.3333333333333299</v>
      </c>
      <c r="K116">
        <v>1.9750521593132799</v>
      </c>
      <c r="L116">
        <v>3.8</v>
      </c>
      <c r="M116">
        <v>0.20409966032762</v>
      </c>
      <c r="N116">
        <v>3.5185185185185199</v>
      </c>
      <c r="O116">
        <v>0.71030520198180702</v>
      </c>
      <c r="P116">
        <v>3.4166666666666701</v>
      </c>
    </row>
    <row r="117" spans="5:16" x14ac:dyDescent="0.3">
      <c r="E117">
        <v>0.50511689149178296</v>
      </c>
      <c r="F117">
        <v>4.0714285714285703</v>
      </c>
      <c r="G117">
        <v>0.69494673462951095</v>
      </c>
      <c r="H117">
        <v>3.25</v>
      </c>
      <c r="M117">
        <v>0.57363842658432895</v>
      </c>
      <c r="N117">
        <v>3.5909090909090899</v>
      </c>
      <c r="O117">
        <v>1.1163754143184801</v>
      </c>
      <c r="P117">
        <v>3.5</v>
      </c>
    </row>
    <row r="118" spans="5:16" x14ac:dyDescent="0.3">
      <c r="E118">
        <v>-1.5349899232200599</v>
      </c>
      <c r="F118">
        <v>3.8095238095238102</v>
      </c>
      <c r="G118">
        <v>0.91769699502669599</v>
      </c>
      <c r="H118">
        <v>3.3333333333333299</v>
      </c>
      <c r="O118">
        <v>2.01400430474692</v>
      </c>
      <c r="P118">
        <v>3.6842105263157898</v>
      </c>
    </row>
    <row r="119" spans="5:16" x14ac:dyDescent="0.3">
      <c r="E119">
        <v>0.46715338230317299</v>
      </c>
      <c r="F119">
        <v>4.2222222222222197</v>
      </c>
      <c r="G119">
        <v>2.6695953437954702E-2</v>
      </c>
      <c r="H119">
        <v>3</v>
      </c>
      <c r="O119">
        <v>-0.55064966790577297</v>
      </c>
      <c r="P119">
        <v>3.1578947368421</v>
      </c>
    </row>
    <row r="120" spans="5:16" x14ac:dyDescent="0.3">
      <c r="E120">
        <v>-0.61092378220933596</v>
      </c>
      <c r="F120">
        <v>4</v>
      </c>
    </row>
    <row r="121" spans="5:16" x14ac:dyDescent="0.3">
      <c r="E121">
        <v>0.28747385488442101</v>
      </c>
      <c r="F121">
        <v>4.1851851851851896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DI_전체데이터</vt:lpstr>
      <vt:lpstr>stock_volatility_quarterly</vt:lpstr>
      <vt:lpstr>수식_가이드</vt:lpstr>
      <vt:lpstr>ERDP_Chart</vt:lpstr>
      <vt:lpstr>DI_ext_히트맵</vt:lpstr>
      <vt:lpstr>H1_ERDP유형분포</vt:lpstr>
      <vt:lpstr>H2_DI_int_산점도</vt:lpstr>
      <vt:lpstr>H2_DI_int구간분석</vt:lpstr>
      <vt:lpstr>H3_SG분석</vt:lpstr>
      <vt:lpstr>H4_산업군별분석</vt:lpstr>
      <vt:lpstr>H4_DI_int_산점도</vt:lpstr>
      <vt:lpstr>H5_이해관계자분석</vt:lpstr>
      <vt:lpstr>부록A_민감도분석</vt:lpstr>
      <vt:lpstr>_temp_chart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재순 오</cp:lastModifiedBy>
  <dcterms:created xsi:type="dcterms:W3CDTF">2026-04-13T02:24:31Z</dcterms:created>
  <dcterms:modified xsi:type="dcterms:W3CDTF">2026-04-23T08:40:26Z</dcterms:modified>
</cp:coreProperties>
</file>