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0" documentId="114_{EDE0D2E1-99D6-4786-ACB6-A9AD023BA74A}" xr6:coauthVersionLast="45" xr6:coauthVersionMax="45" xr10:uidLastSave="{C9398446-68A8-40B9-A57A-353E983C2B77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<sst xmlns="http://schemas.openxmlformats.org/spreadsheetml/2006/main" count="376" uniqueCount="157">
  <si>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</si>
  <si>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</si>
  <si>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</si>
  <si>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</si>
  <si>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</si>
  <si>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</si>
  <si>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</si>
  <si>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</si>
  <si>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</si>
  <si>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</si>
  <si>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</si>
  <si>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</si>
  <si>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</si>
  <si>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</si>
  <si>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</si>
  <si>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</si>
  <si>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</si>
  <si>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</si>
  <si>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</si>
  <si>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</si>
  <si>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</si>
  <si>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</si>
  <si>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</si>
  <si>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</si>
  <si>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</si>
  <si>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</si>
  <si>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</si>
  <si>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</si>
  <si>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</si>
  <si>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</si>
  <si>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</si>
  <si>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</si>
  <si>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</si>
  <si>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</si>
  <si>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</si>
  <si>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</si>
  <si>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</si>
  <si>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</si>
  <si>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</si>
  <si>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</si>
  <si>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</si>
  <si>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</si>
  <si>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</si>
  <si>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</si>
  <si>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</si>
  <si>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</si>
  <si>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</si>
  <si>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</si>
  <si>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</si>
  <si>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</si>
  <si>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</si>
  <si>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</si>
  <si>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</si>
  <si>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</si>
  <si>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</si>
  <si>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</si>
  <si>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</si>
  <si>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</si>
  <si>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</si>
  <si>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</si>
  <si>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</si>
  <si>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</si>
  <si>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</si>
  <si>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</si>
  <si>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</si>
  <si>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</si>
  <si>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</si>
  <si>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</si>
  <si>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</si>
  <si>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</si>
  <si>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</si>
  <si>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</si>
  <si>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</si>
  <si>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</si>
  <si>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</si>
  <si>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</si>
  <si>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</si>
  <si>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</si>
  <si>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</si>
  <si>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</si>
  <si>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</si>
  <si>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</si>
  <si>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</si>
  <si>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</si>
  <si>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</si>
  <si>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</si>
  <si>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</si>
  <si>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</si>
  <si>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</si>
  <si>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</si>
  <si>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</si>
  <si>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</si>
  <si>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</si>
  <si>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</si>
  <si>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</si>
  <si>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</si>
  <si>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</si>
  <si>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</si>
  <si>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</si>
  <si>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</si>
  <si>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</si>
  <si>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</si>
  <si>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</si>
  <si>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</si>
  <si>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</si>
  <si>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</si>
  <si>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</si>
  <si>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</si>
  <si>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</si>
  <si>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</si>
  <si>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</si>
  <si>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</si>
  <si>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</si>
  <si>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</si>
  <si>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</si>
  <si>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</si>
  <si>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</si>
  <si>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</si>
  <si>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</si>
  <si>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</si>
  <si>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</si>
  <si>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</si>
  <si>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</si>
  <si>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</si>
  <si>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</si>
  <si>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</si>
  <si>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</si>
  <si>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</si>
  <si>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</si>
  <si>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</si>
  <si>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</si>
  <si>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</si>
  <si>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</si>
  <si>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</si>
  <si>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</si>
  <si>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</si>
  <si>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</si>
  <si>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</si>
  <si>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</si>
  <si>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</si>
  <si>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</si>
  <si>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</si>
  <si>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</si>
  <si>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</si>
  <si>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</si>
  <si>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</si>
  <si>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</si>
  <si>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</si>
  <si>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</si>
  <si>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</si>
  <si>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</si>
  <si>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</si>
  <si>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CREATE: Course Resource for Editing and Analyzing Tutorials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</si>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</sst>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26" sqref="K26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7" t="s">
        <v>152</v>
      </c>
      <c r="C2" s="147"/>
      <c r="D2" s="147"/>
      <c r="E2" s="147"/>
      <c r="F2" s="147"/>
      <c r="G2" s="147"/>
      <c r="H2" s="147"/>
      <c r="I2" s="137"/>
      <c r="J2" s="137"/>
      <c r="K2" s="148" t="s">
        <v>103</v>
      </c>
      <c r="L2" s="148"/>
      <c r="M2" s="148"/>
      <c r="N2" s="148"/>
      <c r="O2" s="148"/>
      <c r="P2" s="148"/>
      <c r="Q2" s="148"/>
    </row>
    <row r="3" spans="1:17" ht="18" customHeight="1" x14ac:dyDescent="0.7">
      <c r="A3" s="136"/>
      <c r="B3" s="149" t="s">
        <v>118</v>
      </c>
      <c r="C3" s="149"/>
      <c r="D3" s="149"/>
      <c r="E3" s="149"/>
      <c r="F3" s="149"/>
      <c r="G3" s="149"/>
      <c r="H3" s="149"/>
      <c r="I3" s="145"/>
      <c r="J3" s="145"/>
      <c r="K3" s="149" t="s">
        <v>154</v>
      </c>
      <c r="L3" s="149"/>
      <c r="M3" s="149"/>
      <c r="N3" s="149"/>
      <c r="O3" s="149"/>
      <c r="P3" s="149"/>
      <c r="Q3" s="149"/>
    </row>
    <row r="4" spans="1:17" s="139" customFormat="1" ht="18" customHeight="1" x14ac:dyDescent="0.7">
      <c r="A4" s="138"/>
      <c r="B4" s="149" t="s">
        <v>104</v>
      </c>
      <c r="C4" s="149"/>
      <c r="D4" s="149"/>
      <c r="E4" s="149"/>
      <c r="F4" s="149"/>
      <c r="G4" s="149"/>
      <c r="H4" s="149"/>
      <c r="I4" s="145"/>
      <c r="J4" s="145"/>
      <c r="K4" s="150" t="s">
        <v>155</v>
      </c>
      <c r="L4" s="149"/>
      <c r="M4" s="149"/>
      <c r="N4" s="149"/>
      <c r="O4" s="149"/>
      <c r="P4" s="149"/>
      <c r="Q4" s="149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120</v>
      </c>
      <c r="C6" s="141"/>
      <c r="D6" s="141"/>
      <c r="E6" s="141"/>
      <c r="F6" s="141"/>
      <c r="G6" s="141"/>
      <c r="H6" s="141"/>
      <c r="I6" s="141"/>
      <c r="J6" s="141"/>
      <c r="K6" s="140" t="s">
        <v>143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121</v>
      </c>
      <c r="C8" s="141"/>
      <c r="D8" s="141"/>
      <c r="E8" s="141"/>
      <c r="F8" s="141"/>
      <c r="G8" s="141"/>
      <c r="H8" s="141"/>
      <c r="I8" s="141"/>
      <c r="J8" s="141"/>
      <c r="K8" s="141" t="s">
        <v>144</v>
      </c>
    </row>
    <row r="9" spans="1:17" ht="15" customHeight="1" x14ac:dyDescent="0.55000000000000004">
      <c r="A9" s="136"/>
      <c r="B9" s="141" t="s">
        <v>122</v>
      </c>
      <c r="C9" s="141"/>
      <c r="D9" s="141"/>
      <c r="E9" s="141"/>
      <c r="F9" s="141"/>
      <c r="G9" s="141"/>
      <c r="H9" s="141"/>
      <c r="I9" s="141"/>
      <c r="J9" s="141"/>
      <c r="K9" t="s">
        <v>145</v>
      </c>
    </row>
    <row r="10" spans="1:17" ht="15" customHeight="1" x14ac:dyDescent="0.55000000000000004">
      <c r="A10" s="136"/>
      <c r="B10" s="141" t="s">
        <v>123</v>
      </c>
      <c r="C10" s="141"/>
      <c r="D10" s="141"/>
      <c r="E10" s="141"/>
      <c r="F10" s="141"/>
      <c r="G10" s="141"/>
      <c r="H10" s="141"/>
      <c r="I10" s="141"/>
      <c r="J10" s="141"/>
      <c r="K10" t="s">
        <v>146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105</v>
      </c>
      <c r="C12" s="136"/>
      <c r="D12" s="136"/>
      <c r="E12" s="136"/>
      <c r="F12" s="136"/>
      <c r="G12" s="136"/>
      <c r="H12" s="136"/>
      <c r="K12" s="140" t="s">
        <v>147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119</v>
      </c>
      <c r="E14" s="136"/>
      <c r="F14" s="136"/>
      <c r="G14" s="136"/>
      <c r="H14" s="136"/>
      <c r="K14" s="141" t="s">
        <v>148</v>
      </c>
    </row>
    <row r="15" spans="1:17" ht="15" customHeight="1" x14ac:dyDescent="0.55000000000000004">
      <c r="A15" s="136"/>
      <c r="B15" s="136" t="s">
        <v>126</v>
      </c>
      <c r="E15" s="136"/>
      <c r="F15" s="136"/>
      <c r="G15" s="136"/>
      <c r="H15" s="136"/>
      <c r="K15" s="141" t="s">
        <v>149</v>
      </c>
    </row>
    <row r="16" spans="1:17" ht="15" customHeight="1" x14ac:dyDescent="0.55000000000000004">
      <c r="A16" s="136"/>
      <c r="B16" s="136" t="s">
        <v>124</v>
      </c>
      <c r="D16" s="136"/>
      <c r="E16" s="136"/>
      <c r="F16" s="136"/>
      <c r="G16" s="136"/>
      <c r="H16" s="136"/>
      <c r="K16" s="141" t="s">
        <v>150</v>
      </c>
    </row>
    <row r="17" spans="1:11" ht="15" customHeight="1" x14ac:dyDescent="0.55000000000000004">
      <c r="B17" s="136" t="s">
        <v>125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107</v>
      </c>
      <c r="C19" s="136"/>
      <c r="D19" s="136"/>
      <c r="E19" s="136"/>
      <c r="F19" s="136"/>
      <c r="G19" s="136"/>
      <c r="H19" s="136"/>
      <c r="K19" s="140" t="s">
        <v>112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109</v>
      </c>
      <c r="C21" s="136" t="s">
        <v>110</v>
      </c>
      <c r="D21" s="136"/>
      <c r="E21" s="136"/>
      <c r="F21" s="136"/>
      <c r="G21" s="136"/>
      <c r="H21" s="136"/>
      <c r="K21" s="136" t="s">
        <v>114</v>
      </c>
    </row>
    <row r="22" spans="1:11" ht="15" customHeight="1" x14ac:dyDescent="0.55000000000000004">
      <c r="A22" s="136"/>
      <c r="B22" s="136" t="s">
        <v>127</v>
      </c>
      <c r="C22" s="136" t="s">
        <v>128</v>
      </c>
      <c r="D22" s="136"/>
      <c r="E22" s="136"/>
      <c r="F22" s="136"/>
      <c r="G22" s="136"/>
      <c r="H22" s="136"/>
      <c r="K22" s="136" t="s">
        <v>115</v>
      </c>
    </row>
    <row r="23" spans="1:11" ht="15" customHeight="1" x14ac:dyDescent="0.55000000000000004">
      <c r="B23" s="136" t="s">
        <v>129</v>
      </c>
      <c r="C23" s="136" t="s">
        <v>130</v>
      </c>
      <c r="D23" s="136"/>
      <c r="E23" s="136"/>
      <c r="F23" s="136"/>
      <c r="G23" s="136"/>
      <c r="H23" s="136"/>
      <c r="K23" s="136" t="s">
        <v>117</v>
      </c>
    </row>
    <row r="24" spans="1:11" ht="15" customHeight="1" x14ac:dyDescent="0.55000000000000004">
      <c r="A24" s="136"/>
      <c r="B24" s="141" t="s">
        <v>131</v>
      </c>
      <c r="C24" s="136" t="s">
        <v>132</v>
      </c>
      <c r="D24" s="136"/>
      <c r="E24" s="136"/>
      <c r="F24" s="136"/>
      <c r="G24" s="136"/>
      <c r="H24" s="136"/>
      <c r="K24" s="142" t="s">
        <v>153</v>
      </c>
    </row>
    <row r="25" spans="1:11" ht="15" customHeight="1" x14ac:dyDescent="0.55000000000000004">
      <c r="A25" s="136"/>
      <c r="B25" s="136" t="s">
        <v>133</v>
      </c>
      <c r="C25" s="136" t="s">
        <v>134</v>
      </c>
      <c r="D25" s="136"/>
      <c r="E25" s="136"/>
      <c r="F25" s="136"/>
      <c r="G25" s="136"/>
      <c r="H25" s="136"/>
      <c r="K25" s="142" t="s">
        <v>156</v>
      </c>
    </row>
    <row r="26" spans="1:11" ht="15" customHeight="1" x14ac:dyDescent="0.55000000000000004">
      <c r="A26" s="136"/>
      <c r="B26" s="136" t="s">
        <v>135</v>
      </c>
      <c r="C26" s="136" t="s">
        <v>136</v>
      </c>
    </row>
    <row r="27" spans="1:11" ht="15" customHeight="1" x14ac:dyDescent="0.6">
      <c r="A27" s="136"/>
      <c r="B27" s="136" t="s">
        <v>137</v>
      </c>
      <c r="C27" s="136" t="s">
        <v>138</v>
      </c>
      <c r="D27" s="136"/>
      <c r="E27" s="136"/>
      <c r="F27" s="136"/>
      <c r="G27" s="136"/>
      <c r="H27" s="136"/>
      <c r="K27" s="140" t="s">
        <v>108</v>
      </c>
    </row>
    <row r="28" spans="1:11" ht="15" customHeight="1" x14ac:dyDescent="0.55000000000000004">
      <c r="A28" s="136"/>
      <c r="B28" s="136" t="s">
        <v>139</v>
      </c>
      <c r="C28" s="136" t="s">
        <v>140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141</v>
      </c>
      <c r="C29" s="136" t="s">
        <v>142</v>
      </c>
      <c r="D29" s="136"/>
      <c r="E29" s="136"/>
      <c r="F29" s="136"/>
      <c r="G29" s="136"/>
      <c r="H29" s="136"/>
      <c r="K29" s="136" t="s">
        <v>106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6" t="s">
        <v>151</v>
      </c>
    </row>
    <row r="31" spans="1:11" ht="15" customHeight="1" x14ac:dyDescent="0.6">
      <c r="B31" s="140" t="s">
        <v>111</v>
      </c>
      <c r="C31" s="136"/>
      <c r="K31" s="136" t="s">
        <v>155</v>
      </c>
    </row>
    <row r="32" spans="1:11" ht="15" customHeight="1" x14ac:dyDescent="0.55000000000000004">
      <c r="B32" s="136"/>
    </row>
    <row r="33" spans="2:2" ht="15" customHeight="1" x14ac:dyDescent="0.55000000000000004">
      <c r="B33" s="136" t="s">
        <v>113</v>
      </c>
    </row>
    <row r="34" spans="2:2" ht="15" customHeight="1" x14ac:dyDescent="0.55000000000000004">
      <c r="B34" s="136" t="s">
        <v>116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/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/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/>
      <c r="D7" s="36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31" t="str">
        <f>IFERROR(N7/SQRT(L7),"")</f>
        <v/>
      </c>
      <c r="P7" s="51" t="str">
        <f>IFERROR(M7-TINV(1-$Q$4/100,L7-1)*O7,"")</f>
        <v/>
      </c>
      <c r="Q7" s="51" t="str">
        <f>IFERROR(M7+TINV(1-$Q$4/100,L7-1)*O7,"")</f>
        <v/>
      </c>
    </row>
    <row r="8" spans="2:17" x14ac:dyDescent="0.55000000000000004">
      <c r="B8" s="1">
        <v>4</v>
      </c>
      <c r="C8" s="70"/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/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/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/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/>
      <c r="D12" s="37"/>
      <c r="K12" s="25" t="s">
        <v>8</v>
      </c>
      <c r="L12" s="15">
        <f>IFERROR(COUNT($C$5:$C$34),"")</f>
        <v>0</v>
      </c>
      <c r="M12" s="16">
        <f>IFERROR(MIN($C$5:$C$34),"")</f>
        <v>0</v>
      </c>
      <c r="N12" s="16">
        <f>IFERROR(MAX($C$5:$C$34),"")</f>
        <v>0</v>
      </c>
      <c r="O12" s="31" t="str">
        <f>IFERROR(_xlfn.PERCENTILE.EXC($C$5:$C$34,0.25),"")</f>
        <v/>
      </c>
      <c r="P12" s="31" t="str">
        <f>IFERROR(_xlfn.PERCENTILE.EXC($C$5:$C$34,0.5),"")</f>
        <v/>
      </c>
      <c r="Q12" s="31" t="str">
        <f>IFERROR(_xlfn.PERCENTILE.EXC($C$5:$C$34,0.75),"")</f>
        <v/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 t="str">
        <f>IFERROR(SMALL($C$5:$C$34,1),"")</f>
        <v/>
      </c>
      <c r="L17" s="32" t="str">
        <f t="shared" ref="L17:L39" si="0">IF(K17&lt;&gt;"",COUNTIF($C$5:$C$34,K17),"")</f>
        <v/>
      </c>
      <c r="M17" s="2" t="str">
        <f t="shared" ref="M17:M39" si="1">IFERROR((L17/$L$12)*100,"")</f>
        <v/>
      </c>
      <c r="N17" s="32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 t="str">
        <f t="shared" ref="K18:K34" si="4">IFERROR(SMALL($C$5:$C$34,N17+1),"")</f>
        <v/>
      </c>
      <c r="L18" s="32" t="str">
        <f t="shared" si="0"/>
        <v/>
      </c>
      <c r="M18" s="2" t="str">
        <f t="shared" si="1"/>
        <v/>
      </c>
      <c r="N18" s="32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 t="str">
        <f t="shared" si="4"/>
        <v/>
      </c>
      <c r="L19" s="32" t="str">
        <f t="shared" si="0"/>
        <v/>
      </c>
      <c r="M19" s="2" t="str">
        <f t="shared" si="1"/>
        <v/>
      </c>
      <c r="N19" s="32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 t="str">
        <f t="shared" si="4"/>
        <v/>
      </c>
      <c r="L20" s="32" t="str">
        <f t="shared" si="0"/>
        <v/>
      </c>
      <c r="M20" s="2" t="str">
        <f t="shared" si="1"/>
        <v/>
      </c>
      <c r="N20" s="32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 t="str">
        <f t="shared" si="4"/>
        <v/>
      </c>
      <c r="L21" s="32" t="str">
        <f t="shared" si="0"/>
        <v/>
      </c>
      <c r="M21" s="2" t="str">
        <f t="shared" si="1"/>
        <v/>
      </c>
      <c r="N21" s="32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 t="str">
        <f t="shared" si="4"/>
        <v/>
      </c>
      <c r="L22" s="32" t="str">
        <f t="shared" si="0"/>
        <v/>
      </c>
      <c r="M22" s="2" t="str">
        <f t="shared" si="1"/>
        <v/>
      </c>
      <c r="N22" s="32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 t="str">
        <f>IFERROR(C38/(C36-1),"")</f>
        <v/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 t="str">
        <f>IFERROR(SQRT(C39),"")</f>
        <v/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/>
      <c r="D7" s="78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17" t="str">
        <f>IFERROR(N7/SQRT(L7),"")</f>
        <v/>
      </c>
      <c r="P7" s="79" t="str">
        <f>IFERROR(M7-TINV(1-$Q$4/100,L7-1)*O7,"")</f>
        <v/>
      </c>
      <c r="Q7" s="79" t="str">
        <f>IFERROR(M7+TINV(1-$Q$4/100,L7-1)*O7,"")</f>
        <v/>
      </c>
    </row>
    <row r="8" spans="2:17" x14ac:dyDescent="0.55000000000000004">
      <c r="B8" s="73">
        <v>4</v>
      </c>
      <c r="C8" s="70"/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/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/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/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/>
      <c r="D12" s="81"/>
      <c r="K12" s="47" t="str">
        <f>IFERROR(N12/O12,"")</f>
        <v/>
      </c>
      <c r="L12" s="21" t="str">
        <f>IF(L7-1&lt;0,"",L7-1)</f>
        <v/>
      </c>
      <c r="M12" s="10" t="str">
        <f>IFERROR(TDIST(ABS(K12),L12,2),"")</f>
        <v/>
      </c>
      <c r="N12" s="10" t="str">
        <f>IFERROR(M7-Q9,"")</f>
        <v/>
      </c>
      <c r="O12" s="10" t="str">
        <f>O7</f>
        <v/>
      </c>
      <c r="P12" s="82" t="str">
        <f>IFERROR(N12-TINV(1-$Q$4/100,L12)*O12,"")</f>
        <v/>
      </c>
      <c r="Q12" s="82" t="str">
        <f>IFERROR(N12+TINV(1-$Q$4/100,L12)*O12,"")</f>
        <v/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 t="str">
        <f>IF(COUNT(C5:C34)&gt;0,COUNT(C5:C34),"")</f>
        <v/>
      </c>
      <c r="D36" s="83"/>
    </row>
    <row r="37" spans="2:15" x14ac:dyDescent="0.55000000000000004">
      <c r="B37" s="77" t="s">
        <v>5</v>
      </c>
      <c r="C37" s="83" t="str">
        <f>IFERROR(AVERAGE(C5:C34),"")</f>
        <v/>
      </c>
      <c r="D37" s="83"/>
    </row>
    <row r="38" spans="2:15" x14ac:dyDescent="0.55000000000000004">
      <c r="B38" s="77" t="s">
        <v>0</v>
      </c>
      <c r="C38" s="83" t="str">
        <f>IFERROR(DEVSQ(C5:C34),"")</f>
        <v/>
      </c>
      <c r="D38" s="83"/>
    </row>
    <row r="39" spans="2:15" x14ac:dyDescent="0.55000000000000004">
      <c r="B39" s="77" t="s">
        <v>2</v>
      </c>
      <c r="C39" s="83" t="str">
        <f>IFERROR(C38/(C36-1),"")</f>
        <v/>
      </c>
      <c r="D39" s="83"/>
    </row>
    <row r="40" spans="2:15" x14ac:dyDescent="0.55000000000000004">
      <c r="B40" s="77" t="s">
        <v>3</v>
      </c>
      <c r="C40" s="83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H7" s="83"/>
      <c r="K7" s="143"/>
      <c r="L7" s="88" t="str">
        <f>IF(COUNTIF($C$5:$C34,K7)=0,"",COUNTIF($C$5:$C$34,K7))</f>
        <v/>
      </c>
      <c r="M7" s="89" t="str">
        <f>IFERROR(AVERAGEIFS($D$5:$D$34,$C$5:$C$34,K7),"")</f>
        <v/>
      </c>
      <c r="N7" s="89">
        <f t="array" ref="N7">IFERROR(STDEV(IF($C$5:$C$34=K7,$D$5:$D$34)),"")</f>
        <v>0</v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H8" s="83"/>
      <c r="K8" s="144"/>
      <c r="L8" s="91" t="str">
        <f>IF(COUNTIF($C$5:$C36,K8)=0,"",COUNTIF($C$5:$C$34,K8))</f>
        <v/>
      </c>
      <c r="M8" s="14" t="str">
        <f>IFERROR(AVERAGEIFS($D$5:$D$34,$C$5:$C$34,K8),"")</f>
        <v/>
      </c>
      <c r="N8" s="92">
        <f t="array" ref="N8">IFERROR(STDEV(IF($C$5:$C$34=K8,$D$5:$D$34)),"")</f>
        <v>0</v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ht="14.7" thickBot="1" x14ac:dyDescent="0.6">
      <c r="B9" s="73">
        <v>5</v>
      </c>
      <c r="C9" s="70"/>
      <c r="D9" s="70"/>
      <c r="E9" s="78"/>
      <c r="H9" s="83"/>
      <c r="K9" s="25" t="s">
        <v>8</v>
      </c>
      <c r="L9" s="15">
        <f>IFERROR(SUM(L7:L8),"")</f>
        <v>0</v>
      </c>
      <c r="M9" s="16" t="str">
        <f>IFERROR(SUMPRODUCT(M7:M8,L7:L8)/L9,"")</f>
        <v/>
      </c>
      <c r="N9" s="17" t="str">
        <f>IFERROR(STDEV(D5:D34),"")</f>
        <v/>
      </c>
      <c r="O9" s="17" t="str">
        <f>IFERROR(N9/SQRT(L9),"")</f>
        <v/>
      </c>
      <c r="P9" s="79" t="str">
        <f>IFERROR(M9-TINV(1-$Q$4/100,L9-1)*O9,"")</f>
        <v/>
      </c>
      <c r="Q9" s="79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/>
      <c r="D11" s="71"/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/>
      <c r="D12" s="71"/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 t="str">
        <f>IFERROR(N14/O14,"")</f>
        <v/>
      </c>
      <c r="L14" s="21" t="str">
        <f>IF(L9-2&lt;0,"",L9-2)</f>
        <v/>
      </c>
      <c r="M14" s="10" t="str">
        <f>IFERROR(TDIST(ABS(K14),L14,2),"")</f>
        <v/>
      </c>
      <c r="N14" s="10" t="str">
        <f>IFERROR(M7-M8,"")</f>
        <v/>
      </c>
      <c r="O14" s="10" t="str">
        <f>IFERROR(SQRT(((((L7-1)*(N7^2))+((L8-1)*(N8^2)))/L14)/L7+((((L7-1)*(N7^2))+((L8-1)*(N8^2)))/L14)/L8),"")</f>
        <v/>
      </c>
      <c r="P14" s="82" t="str">
        <f>IFERROR(N14-TINV(1-$Q$4/100,L14)*O14,"")</f>
        <v/>
      </c>
      <c r="Q14" s="82" t="str">
        <f>IFERROR(N14+TINV(1-$Q$4/100,L14)*O14,"")</f>
        <v/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6" x14ac:dyDescent="0.55000000000000004">
      <c r="B37" s="73" t="s">
        <v>5</v>
      </c>
      <c r="C37" s="83"/>
      <c r="D37" s="83" t="str">
        <f>IFERROR(AVERAGE(D5:D34),"")</f>
        <v/>
      </c>
      <c r="E37" s="83"/>
    </row>
    <row r="38" spans="2:16" x14ac:dyDescent="0.55000000000000004">
      <c r="B38" s="73" t="s">
        <v>0</v>
      </c>
      <c r="C38" s="83"/>
      <c r="D38" s="83" t="str">
        <f>IFERROR(DEVSQ(D5:D34),"")</f>
        <v/>
      </c>
      <c r="E38" s="83"/>
    </row>
    <row r="39" spans="2:16" x14ac:dyDescent="0.55000000000000004">
      <c r="B39" s="73" t="s">
        <v>2</v>
      </c>
      <c r="C39" s="83"/>
      <c r="D39" s="83" t="str">
        <f>IFERROR(D38/(D36-1),"")</f>
        <v/>
      </c>
      <c r="E39" s="83"/>
    </row>
    <row r="40" spans="2:16" x14ac:dyDescent="0.55000000000000004">
      <c r="B40" s="73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COUNT($C$5:$C$34)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COUNT($D$5:$D$34)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 t="str">
        <f>E36</f>
        <v/>
      </c>
      <c r="M13" s="10" t="str">
        <f>IFERROR(CORREL(C5:C34,D5:D34),"")</f>
        <v/>
      </c>
      <c r="N13" s="10" t="str">
        <f>IFERROR(M13/SQRT((1-M13^2)/(O13)),"")</f>
        <v/>
      </c>
      <c r="O13" s="82" t="str">
        <f>IFERROR(IF(L13-2&lt;0,"",L13-2),"")</f>
        <v/>
      </c>
      <c r="P13" s="82" t="str">
        <f>IFERROR(TDIST(ABS(N13),O13,2),"")</f>
        <v/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 t="str">
        <f>IFERROR(N18/O18,"")</f>
        <v/>
      </c>
      <c r="L18" s="21" t="str">
        <f>IFERROR(IF(E36-1&lt;0,"",E36-1),"")</f>
        <v/>
      </c>
      <c r="M18" s="10" t="str">
        <f>IFERROR(TDIST(ABS(K18),L18,2),"")</f>
        <v/>
      </c>
      <c r="N18" s="10" t="str">
        <f>E37</f>
        <v/>
      </c>
      <c r="O18" s="10" t="str">
        <f>IFERROR(E40/SQRT(E36),"")</f>
        <v/>
      </c>
      <c r="P18" s="79" t="str">
        <f>IFERROR(N18-TINV(1-$Q$4/100,L18)*O18,"")</f>
        <v/>
      </c>
      <c r="Q18" s="79" t="str">
        <f>IFERROR(N18+TINV(1-$Q$4/100,L18)*O18,"")</f>
        <v/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</row>
    <row r="37" spans="2:16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</row>
    <row r="38" spans="2:16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</row>
    <row r="39" spans="2:16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</row>
    <row r="40" spans="2:16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topLeftCell="A4" zoomScaleNormal="100" workbookViewId="0">
      <selection activeCell="C5" sqref="C5:D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COUNT(C5:C34)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8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COUNT(D5:D34)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 t="str">
        <f>IFERROR(CORREL($C$5:$C$34,$D$5:$D$34),"")</f>
        <v/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 t="str">
        <f>IFERROR(DEVSQ($C$5:$C$34),"")</f>
        <v/>
      </c>
      <c r="N14" s="86" t="str">
        <f>IFERROR(COVAR($C$5:$C$34,$D$5:$D$34)*$L$7,"")</f>
        <v/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 t="str">
        <f>IFERROR(_xlfn.VAR.S($C$5:$C$34),"")</f>
        <v/>
      </c>
      <c r="N15" s="86" t="str">
        <f>IFERROR(_xlfn.COVARIANCE.S($C$5:$C$34,$D$5:$D$34),"")</f>
        <v/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 t="str">
        <f>IFERROR(CORREL($C$5:$C$34,$D$5:$D$34),"")</f>
        <v/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 t="str">
        <f>IFERROR(COVAR($C$5:$C$34,$D$5:$D$34)*$L$7,"")</f>
        <v/>
      </c>
      <c r="N17" s="86" t="str">
        <f>IFERROR(DEVSQ($D$5:$D$34),"")</f>
        <v/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 t="str">
        <f>IFERROR(_xlfn.COVARIANCE.S($C$5:$C$34,$D$5:$D$34),"")</f>
        <v/>
      </c>
      <c r="N18" s="103" t="str">
        <f>IFERROR(_xlfn.VAR.S($D$5:$D$34),"")</f>
        <v/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 t="str">
        <f>IFERROR(INTERCEPT($D$5:$D$34,$C$5:$C$34),"")</f>
        <v/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 t="str">
        <f>IFERROR(SLOPE($D$5:$D$34,$C$5:$C$34),"")</f>
        <v/>
      </c>
      <c r="M26" s="16" t="str">
        <f>IFERROR(SQRT((((1-M31)*N17)/(L7-2))/M14),"")</f>
        <v/>
      </c>
      <c r="N26" s="98" t="str">
        <f>IFERROR(L26*(N7/N8),"")</f>
        <v/>
      </c>
      <c r="O26" s="17" t="str">
        <f>IFERROR(L26/M26,"")</f>
        <v/>
      </c>
      <c r="P26" s="79" t="str">
        <f>IFERROR(_xlfn.T.DIST.2T(O26,L7-2),"")</f>
        <v/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 t="str">
        <f>IF(N13="","",N13)</f>
        <v/>
      </c>
      <c r="M31" s="106" t="str">
        <f>IFERROR(L31^2,"")</f>
        <v/>
      </c>
      <c r="N31" s="106" t="str">
        <f>IFERROR(1-(1-M31)*((L7-1)/(L7-2)),"")</f>
        <v/>
      </c>
      <c r="O31" s="106" t="str">
        <f>IFERROR(M31*(L7-2)/(1-M31),"")</f>
        <v/>
      </c>
      <c r="P31" s="106" t="str">
        <f>IFERROR(_xlfn.F.DIST.RT(O31,1,L7-2),"")</f>
        <v/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5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/>
    </row>
    <row r="38" spans="2:5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/>
    </row>
    <row r="39" spans="2:5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/>
    </row>
    <row r="40" spans="2:5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K7" s="23">
        <v>1</v>
      </c>
      <c r="L7" s="88" t="str">
        <f>IF(COUNTIF($C$5:$C34,K7)=0,"",COUNTIF($C$5:$C$34,K7))</f>
        <v/>
      </c>
      <c r="M7" s="89" t="str">
        <f>IFERROR(AVERAGEIFS($D$5:$D$34,$C$5:$C$34,K7),"")</f>
        <v/>
      </c>
      <c r="N7" s="89" t="str">
        <f t="array" ref="N7">IFERROR(STDEV(IF($C$5:$C$34=K7,$D$5:$D$34)),"")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K8" s="45">
        <v>2</v>
      </c>
      <c r="L8" s="91" t="str">
        <f>IF(COUNTIF($C$5:$C434,K8)=0,"",COUNTIF($C$5:$C$34,K8))</f>
        <v/>
      </c>
      <c r="M8" s="14" t="str">
        <f>IFERROR(AVERAGEIFS($D$5:$D$34,$C$5:$C$34,K8),"")</f>
        <v/>
      </c>
      <c r="N8" s="92" t="str">
        <f t="array" ref="N8">IFERROR(STDEV(IF($C$5:$C$34=K8,$D$5:$D$34)),"")</f>
        <v/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78"/>
      <c r="K9" s="45">
        <v>3</v>
      </c>
      <c r="L9" s="91" t="str">
        <f>IF(COUNTIF($C$5:$C$34,K9)=0,"",COUNTIF($C$5:$C$34,K9))</f>
        <v/>
      </c>
      <c r="M9" s="14" t="str">
        <f>IFERROR(AVERAGEIFS($D$5:$D$34,$C$5:$C$34,K9),"")</f>
        <v/>
      </c>
      <c r="N9" s="92" t="str">
        <f t="array" ref="N9">IFERROR(STDEV(IF($C$5:$C$34=K9,$D$5:$D$34)),"")</f>
        <v/>
      </c>
      <c r="O9" s="85" t="str">
        <f>IFERROR(N9/SQRT(L9),"")</f>
        <v/>
      </c>
      <c r="P9" s="90" t="str">
        <f>IFERROR(M9-TINV(1-$Q$4/100,L9-1)*O9,"")</f>
        <v/>
      </c>
      <c r="Q9" s="90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/>
      <c r="D11" s="71"/>
      <c r="E11" s="81"/>
      <c r="K11" s="25" t="s">
        <v>8</v>
      </c>
      <c r="L11" s="15">
        <f>IFERROR(SUM(L7:L10),"")</f>
        <v>0</v>
      </c>
      <c r="M11" s="16" t="str">
        <f>IFERROR(SUMPRODUCT(M7:M10,L7:L10)/L11,"")</f>
        <v/>
      </c>
      <c r="N11" s="17" t="str">
        <f>IFERROR(STDEV(D5:D34),"")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</row>
    <row r="12" spans="2:17" x14ac:dyDescent="0.55000000000000004">
      <c r="B12" s="73">
        <v>8</v>
      </c>
      <c r="C12" s="71"/>
      <c r="D12" s="71"/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/>
      <c r="D13" s="71"/>
      <c r="E13" s="81"/>
      <c r="K13" s="80" t="s">
        <v>50</v>
      </c>
    </row>
    <row r="14" spans="2:17" ht="15.75" customHeight="1" thickBot="1" x14ac:dyDescent="0.6">
      <c r="B14" s="73">
        <v>10</v>
      </c>
      <c r="C14" s="71"/>
      <c r="D14" s="71"/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/>
      <c r="D15" s="71"/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/>
      <c r="D16" s="71"/>
      <c r="E16" s="81"/>
      <c r="K16" s="68" t="s">
        <v>29</v>
      </c>
      <c r="L16" s="22" t="str">
        <f>IFERROR(L18-L17,"")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IFERROR(L16/L18,"")</f>
        <v/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0</v>
      </c>
      <c r="M17" s="73" t="str">
        <f>IFERROR(M18-M16,"")</f>
        <v/>
      </c>
      <c r="N17" s="83" t="str">
        <f>IFERROR(L17/M17,"")</f>
        <v/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 t="str">
        <f>IFERROR(DEVSQ($D$5:$D$34),"")</f>
        <v/>
      </c>
      <c r="M18" s="25" t="str">
        <f>IF(L11-1&lt;0,"",L11-1)</f>
        <v/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 t="e">
        <f>MATCH($M$17,HSD!$B$2:$AE$2,1)+1</f>
        <v>#N/A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 t="str">
        <f>IFERROR(M7-M8,"")</f>
        <v/>
      </c>
      <c r="N23" s="30" t="str">
        <f>IFERROR(SQRT($N$17/L7+$N$17/L8),"")</f>
        <v/>
      </c>
      <c r="O23" s="30" t="str">
        <f t="shared" ref="O23:O34" si="0">IF($M$16=2,R23,S23)</f>
        <v/>
      </c>
      <c r="P23" s="30" t="str">
        <f>IFERROR(M23-VLOOKUP($Q$4/100,IF($M$16=2,HSD!$A$3:$AF$1002,HSD!$A$1005:$AF$2004),$Q$20,TRUE)*N23,"")</f>
        <v/>
      </c>
      <c r="Q23" s="30" t="str">
        <f>IFERROR(M23+VLOOKUP($Q$4/100,IF($M$16=2,HSD!$A$3:$AF$1002,HSD!$A$1005:$AF$2004),$Q$20,TRUE)*N23,"")</f>
        <v/>
      </c>
      <c r="R23" s="73" t="str">
        <f>IFERROR(1-INDEX(HSD!$A$1:$A$1002,MATCH(ABS(M23/N23),INDEX(HSD!$A$1:$AE$1002,0,MATCH($M$17,HSD!$A$2:$AE$2,1)),1)),"")</f>
        <v/>
      </c>
      <c r="S23" s="83" t="str">
        <f>IFERROR(1-INDEX(HSD!$A$1003:$A$2004,MATCH(ABS(M23/N23),INDEX(HSD!$A$1003:$AE$2004,0,MATCH($M$17,HSD!$A$1004:$AE$1004,1)),1)),"")</f>
        <v/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 t="str">
        <f>IFERROR(M7-M9,"")</f>
        <v/>
      </c>
      <c r="N24" s="30" t="str">
        <f>IFERROR(SQRT($N$17/L7+$N$17/L9),"")</f>
        <v/>
      </c>
      <c r="O24" s="30" t="str">
        <f t="shared" si="0"/>
        <v/>
      </c>
      <c r="P24" s="30" t="str">
        <f>IFERROR(M24-VLOOKUP($Q$4/100,IF($M$16=2,HSD!$A$3:$AF$1002,HSD!$A$1005:$AF$2004),$Q$20,TRUE)*N24,"")</f>
        <v/>
      </c>
      <c r="Q24" s="30" t="str">
        <f>IFERROR(M24+VLOOKUP($Q$4/100,IF($M$16=2,HSD!$A$3:$AF$1002,HSD!$A$1005:$AF$2004),$Q$20,TRUE)*N24,"")</f>
        <v/>
      </c>
      <c r="R24" s="73" t="str">
        <f>IFERROR(1-INDEX(HSD!$A$1:$A$1002,MATCH(ABS(M24/N24),INDEX(HSD!$A$1:$AE$1002,0,MATCH($M$17,HSD!$A$2:$AE$2,1)),1)),"")</f>
        <v/>
      </c>
      <c r="S24" s="83" t="str">
        <f>IFERROR(1-INDEX(HSD!$A$1003:$A$2004,MATCH(ABS(M24/N24),INDEX(HSD!$A$1003:$AE$2004,0,MATCH($M$17,HSD!$A$1004:$AE$1004,1)),1)),"")</f>
        <v/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 t="str">
        <f>IFERROR(M8-M7,"")</f>
        <v/>
      </c>
      <c r="N26" s="83" t="str">
        <f>IFERROR(SQRT($N$17/L8+$N$17/L7),"")</f>
        <v/>
      </c>
      <c r="O26" s="60" t="str">
        <f t="shared" si="0"/>
        <v/>
      </c>
      <c r="P26" s="60" t="str">
        <f>IFERROR(M26-VLOOKUP($Q$4/100,IF($M$16=2,HSD!$A$3:$AF$1002,HSD!$A$1005:$AF$2004),$Q$20,TRUE)*N26,"")</f>
        <v/>
      </c>
      <c r="Q26" s="60" t="str">
        <f>IFERROR(M26+VLOOKUP($Q$4/100,IF($M$16=2,HSD!$A$3:$AF$1002,HSD!$A$1005:$AF$2004),$Q$20,TRUE)*N26,"")</f>
        <v/>
      </c>
      <c r="R26" s="73" t="str">
        <f>IFERROR(1-INDEX(HSD!$A$1:$A$1002,MATCH(ABS(M26/N26),INDEX(HSD!$A$1:$AE$1002,0,MATCH($M$17,HSD!$A$2:$AE$2,1)),1)),"")</f>
        <v/>
      </c>
      <c r="S26" s="83" t="str">
        <f>IFERROR(1-INDEX(HSD!$A$1003:$A$2004,MATCH(ABS(M26/N26),INDEX(HSD!$A$1003:$AE$2004,0,MATCH($M$17,HSD!$A$1004:$AE$1004,1)),1)),"")</f>
        <v/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 t="str">
        <f>IFERROR(M8-M9,"")</f>
        <v/>
      </c>
      <c r="N27" s="83" t="str">
        <f>IFERROR(SQRT($N$17/L8+$N$17/L9),"")</f>
        <v/>
      </c>
      <c r="O27" s="30" t="str">
        <f t="shared" si="0"/>
        <v/>
      </c>
      <c r="P27" s="30" t="str">
        <f>IFERROR(M27-VLOOKUP($Q$4/100,IF($M$16=2,HSD!$A$3:$AF$1002,HSD!$A$1005:$AF$2004),$Q$20,TRUE)*N27,"")</f>
        <v/>
      </c>
      <c r="Q27" s="30" t="str">
        <f>IFERROR(M27+VLOOKUP($Q$4/100,IF($M$16=2,HSD!$A$3:$AF$1002,HSD!$A$1005:$AF$2004),$Q$20,TRUE)*N27,"")</f>
        <v/>
      </c>
      <c r="R27" s="73" t="str">
        <f>IFERROR(1-INDEX(HSD!$A$1:$A$1002,MATCH(ABS(M27/N27),INDEX(HSD!$A$1:$AE$1002,0,MATCH($M$17,HSD!$A$2:$AE$2,1)),1)),"")</f>
        <v/>
      </c>
      <c r="S27" s="83" t="str">
        <f>IFERROR(1-INDEX(HSD!$A$1003:$A$2004,MATCH(ABS(M27/N27),INDEX(HSD!$A$1003:$AE$2004,0,MATCH($M$17,HSD!$A$1004:$AE$1004,1)),1)),"")</f>
        <v/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 t="str">
        <f>IFERROR(M9-M7,"")</f>
        <v/>
      </c>
      <c r="N29" s="83" t="str">
        <f>IFERROR(SQRT($N$17/L9+$N$17/L7),"")</f>
        <v/>
      </c>
      <c r="O29" s="30" t="str">
        <f t="shared" si="0"/>
        <v/>
      </c>
      <c r="P29" s="30" t="str">
        <f>IFERROR(M29-VLOOKUP($Q$4/100,IF($M$16=2,HSD!$A$3:$AF$1002,HSD!$A$1005:$AF$2004),$Q$20,TRUE)*N29,"")</f>
        <v/>
      </c>
      <c r="Q29" s="30" t="str">
        <f>IFERROR(M29+VLOOKUP($Q$4/100,IF($M$16=2,HSD!$A$3:$AF$1002,HSD!$A$1005:$AF$2004),$Q$20,TRUE)*N29,"")</f>
        <v/>
      </c>
      <c r="R29" s="73" t="str">
        <f>IFERROR(1-INDEX(HSD!$A$1:$A$1002,MATCH(ABS(M29/N29),INDEX(HSD!$A$1:$AE$1002,0,MATCH($M$17,HSD!$A$2:$AE$2,1)),1)),"")</f>
        <v/>
      </c>
      <c r="S29" s="83" t="str">
        <f>IFERROR(1-INDEX(HSD!$A$1003:$A$2004,MATCH(ABS(M29/N29),INDEX(HSD!$A$1003:$AE$2004,0,MATCH($M$17,HSD!$A$1004:$AE$1004,1)),1)),"")</f>
        <v/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 t="str">
        <f>IFERROR(M9-M8,"")</f>
        <v/>
      </c>
      <c r="N30" s="83" t="str">
        <f>IFERROR(SQRT($N$17/L9+$N$17/L8),"")</f>
        <v/>
      </c>
      <c r="O30" s="30" t="str">
        <f t="shared" si="0"/>
        <v/>
      </c>
      <c r="P30" s="30" t="str">
        <f>IFERROR(M30-VLOOKUP($Q$4/100,IF($M$16=2,HSD!$A$3:$AF$1002,HSD!$A$1005:$AF$2004),$Q$20,TRUE)*N30,"")</f>
        <v/>
      </c>
      <c r="Q30" s="30" t="str">
        <f>IFERROR(M30+VLOOKUP($Q$4/100,IF($M$16=2,HSD!$A$3:$AF$1002,HSD!$A$1005:$AF$2004),$Q$20,TRUE)*N30,"")</f>
        <v/>
      </c>
      <c r="R30" s="73" t="str">
        <f>IFERROR(1-INDEX(HSD!$A$1:$A$1002,MATCH(ABS(M30/N30),INDEX(HSD!$A$1:$AE$1002,0,MATCH($M$17,HSD!$A$2:$AE$2,1)),1)),"")</f>
        <v/>
      </c>
      <c r="S30" s="83" t="str">
        <f>IFERROR(1-INDEX(HSD!$A$1003:$A$2004,MATCH(ABS(M30/N30),INDEX(HSD!$A$1003:$AE$2004,0,MATCH($M$17,HSD!$A$1004:$AE$1004,1)),1)),"")</f>
        <v/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9" x14ac:dyDescent="0.55000000000000004">
      <c r="B37" s="77" t="s">
        <v>5</v>
      </c>
      <c r="C37" s="83"/>
      <c r="D37" s="83" t="str">
        <f>IFERROR(AVERAGE(D5:D34),"")</f>
        <v/>
      </c>
      <c r="E37" s="83"/>
    </row>
    <row r="38" spans="2:19" x14ac:dyDescent="0.55000000000000004">
      <c r="B38" s="77" t="s">
        <v>0</v>
      </c>
      <c r="C38" s="83"/>
      <c r="D38" s="83" t="str">
        <f>IFERROR(DEVSQ(D5:D34),"")</f>
        <v/>
      </c>
      <c r="E38" s="83"/>
    </row>
    <row r="39" spans="2:19" x14ac:dyDescent="0.55000000000000004">
      <c r="B39" s="77" t="s">
        <v>2</v>
      </c>
      <c r="C39" s="83"/>
      <c r="D39" s="83" t="str">
        <f>IFERROR(D38/(D36-1),"")</f>
        <v/>
      </c>
      <c r="E39" s="83"/>
    </row>
    <row r="40" spans="2:19" x14ac:dyDescent="0.55000000000000004">
      <c r="B40" s="77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/>
      <c r="D5" s="132"/>
      <c r="E5" s="132"/>
      <c r="F5" s="134"/>
      <c r="G5" s="83" t="str">
        <f t="shared" ref="G5:G17" si="0">IF(COUNT(C5:F5)&gt;0,COUNT(C5:F5),"")</f>
        <v/>
      </c>
      <c r="H5" s="83" t="str">
        <f t="shared" ref="H5:H17" si="1">IFERROR(AVERAGE(C5:F5),"")</f>
        <v/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/>
      <c r="D6" s="70"/>
      <c r="E6" s="70"/>
      <c r="F6" s="71"/>
      <c r="G6" s="83" t="str">
        <f t="shared" si="0"/>
        <v/>
      </c>
      <c r="H6" s="83" t="str">
        <f t="shared" si="1"/>
        <v/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/>
      <c r="D7" s="70"/>
      <c r="E7" s="70"/>
      <c r="F7" s="71"/>
      <c r="G7" s="83" t="str">
        <f t="shared" si="0"/>
        <v/>
      </c>
      <c r="H7" s="83" t="str">
        <f t="shared" si="1"/>
        <v/>
      </c>
      <c r="K7" s="23">
        <v>1</v>
      </c>
      <c r="L7" s="88" t="str">
        <f>C36</f>
        <v/>
      </c>
      <c r="M7" s="89" t="str">
        <f>C37</f>
        <v/>
      </c>
      <c r="N7" s="89" t="str">
        <f>C40</f>
        <v/>
      </c>
      <c r="O7" s="85" t="str">
        <f t="shared" ref="O7:O10" si="2">IFERROR(N7/SQRT(L7),"")</f>
        <v/>
      </c>
      <c r="P7" s="90" t="str">
        <f t="shared" ref="P7:P10" si="3">IFERROR(M7-TINV(1-$Q$4/100,L7-1)*O7,"")</f>
        <v/>
      </c>
      <c r="Q7" s="90" t="str">
        <f t="shared" ref="Q7:Q10" si="4">IFERROR(M7+TINV(1-$Q$4/100,L7-1)*O7,"")</f>
        <v/>
      </c>
      <c r="R7" s="12"/>
    </row>
    <row r="8" spans="2:18" x14ac:dyDescent="0.55000000000000004">
      <c r="B8" s="73">
        <v>4</v>
      </c>
      <c r="C8" s="70"/>
      <c r="D8" s="70"/>
      <c r="E8" s="70"/>
      <c r="F8" s="71"/>
      <c r="G8" s="83" t="str">
        <f t="shared" si="0"/>
        <v/>
      </c>
      <c r="H8" s="83" t="str">
        <f t="shared" si="1"/>
        <v/>
      </c>
      <c r="K8" s="45">
        <v>2</v>
      </c>
      <c r="L8" s="13" t="str">
        <f>D36</f>
        <v/>
      </c>
      <c r="M8" s="14" t="str">
        <f>D37</f>
        <v/>
      </c>
      <c r="N8" s="92" t="str">
        <f>D40</f>
        <v/>
      </c>
      <c r="O8" s="85" t="str">
        <f t="shared" si="2"/>
        <v/>
      </c>
      <c r="P8" s="90" t="str">
        <f t="shared" si="3"/>
        <v/>
      </c>
      <c r="Q8" s="90" t="str">
        <f t="shared" si="4"/>
        <v/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 t="str">
        <f>E36</f>
        <v/>
      </c>
      <c r="M9" s="14" t="str">
        <f>E37</f>
        <v/>
      </c>
      <c r="N9" s="92" t="str">
        <f>E40</f>
        <v/>
      </c>
      <c r="O9" s="85" t="str">
        <f t="shared" si="2"/>
        <v/>
      </c>
      <c r="P9" s="90" t="str">
        <f t="shared" si="3"/>
        <v/>
      </c>
      <c r="Q9" s="90" t="str">
        <f t="shared" si="4"/>
        <v/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0</v>
      </c>
      <c r="M11" s="16" t="str">
        <f>H37</f>
        <v/>
      </c>
      <c r="N11" s="17" t="str">
        <f>IFERROR(SQRT((DEVSQ(C5:F34))/(L11-1)),"")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 t="str">
        <f>IFERROR(DEVSQ(C37:F37)*L7,"")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IFERROR(L16/(L16+L17),"")</f>
        <v/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 t="str">
        <f>IFERROR(SUM(C38:F38)-L22,"")</f>
        <v/>
      </c>
      <c r="M17" s="25" t="str">
        <f>IFERROR(M16*M22,"")</f>
        <v/>
      </c>
      <c r="N17" s="24" t="str">
        <f>IFERROR(L17/M17,"")</f>
        <v/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 t="str">
        <f>IFERROR(DEVSQ(H5:H34)*G5,"")</f>
        <v/>
      </c>
      <c r="M22" s="21" t="str">
        <f>IFERROR(IF(L7-1&lt;0,"",L7-1),"")</f>
        <v/>
      </c>
      <c r="N22" s="10" t="str">
        <f>IFERROR(L22/M22,"")</f>
        <v/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73" t="str">
        <f>IF(COUNT(F5:F34)&gt;0,COUNT(F5:F34),"")</f>
        <v/>
      </c>
      <c r="G36" s="118">
        <f>COUNT(C4:F33)</f>
        <v>0</v>
      </c>
    </row>
    <row r="37" spans="2:8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  <c r="F37" s="83" t="str">
        <f>IFERROR(AVERAGE(F5:F34),"")</f>
        <v/>
      </c>
      <c r="H37" s="83" t="str">
        <f>IFERROR(AVERAGE(C4:F33),"")</f>
        <v/>
      </c>
    </row>
    <row r="38" spans="2:8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  <c r="F38" s="83" t="str">
        <f>IFERROR(DEVSQ(F5:F34),"")</f>
        <v/>
      </c>
    </row>
    <row r="39" spans="2:8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  <c r="F39" s="83" t="str">
        <f>IFERROR(F38/(F36-1),"")</f>
        <v/>
      </c>
    </row>
    <row r="40" spans="2:8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/>
      <c r="D5" s="132"/>
      <c r="E5" s="132"/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/>
      <c r="D6" s="70"/>
      <c r="E6" s="70"/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/>
      <c r="D7" s="70"/>
      <c r="E7" s="70"/>
      <c r="F7" s="78"/>
      <c r="G7" s="78"/>
      <c r="H7" s="78"/>
      <c r="I7" s="78"/>
      <c r="K7" s="49">
        <v>1</v>
      </c>
      <c r="L7" s="49">
        <v>1</v>
      </c>
      <c r="M7" s="88" t="str">
        <f>IF(COUNTIFS($C$5:$C$34,K7,$D$5:$D$34,L7)=0,"",COUNTIFS($C$5:$C$34,K7,$D$5:$D$34,L7))</f>
        <v/>
      </c>
      <c r="N7" s="30" t="str">
        <f>IFERROR(AVERAGEIFS($E$5:$E$34,$C$5:$C$34,K7,$D$5:$D$34,L7),"")</f>
        <v/>
      </c>
      <c r="O7" s="89" t="str">
        <f t="array" ref="O7">IFERROR(DEVSQ(IF($C$5:$C$34=K7,IF($D$5:$D$34=L7,$E$5:$E$34))),"")</f>
        <v/>
      </c>
      <c r="P7" s="89" t="str">
        <f t="array" ref="P7">IFERROR(STDEV(IF($C$5:$C$34=K7,IF($D$5:$D$34=L7,$E$5:$E$34))),"")</f>
        <v/>
      </c>
      <c r="Q7" s="119" t="str">
        <f t="shared" ref="Q7:Q15" si="0">IFERROR(N7-TINV(1-$R$4/100,$M$37)*(SQRT($N$37/M7)),"")</f>
        <v/>
      </c>
      <c r="R7" s="119" t="str">
        <f t="shared" ref="R7:R15" si="1">IFERROR(N7+TINV(1-$R$4/100,$M$37)*(SQRT($N$37/M7)),"")</f>
        <v/>
      </c>
    </row>
    <row r="8" spans="2:19" x14ac:dyDescent="0.55000000000000004">
      <c r="B8" s="73">
        <v>4</v>
      </c>
      <c r="C8" s="70"/>
      <c r="D8" s="70"/>
      <c r="E8" s="70"/>
      <c r="F8" s="78"/>
      <c r="G8" s="78"/>
      <c r="H8" s="78"/>
      <c r="I8" s="78"/>
      <c r="K8" s="49"/>
      <c r="L8" s="49">
        <v>2</v>
      </c>
      <c r="M8" s="120" t="str">
        <f>IF(COUNTIFS($C$5:$C$34,K7,$D$5:$D$34,L8)=0,"",COUNTIFS($C$5:$C$34,K7,$D$5:$D$34,L8))</f>
        <v/>
      </c>
      <c r="N8" s="30" t="str">
        <f>IFERROR(AVERAGEIFS($E$5:$E$34,$C$5:$C$34,K7,$D$5:$D$34,L8),"")</f>
        <v/>
      </c>
      <c r="O8" s="30" t="str">
        <f t="array" ref="O8">IFERROR(DEVSQ(IF($C$5:$C$34=K7,IF($D$5:$D$34=L8,$E$5:$E$34))),"")</f>
        <v/>
      </c>
      <c r="P8" s="30" t="str">
        <f t="array" ref="P8">IFERROR(STDEV(IF($C$5:$C$34=K7,IF($D$5:$D$34=L8,$E$5:$E$34))),"")</f>
        <v/>
      </c>
      <c r="Q8" s="86" t="str">
        <f t="shared" si="0"/>
        <v/>
      </c>
      <c r="R8" s="86" t="str">
        <f t="shared" si="1"/>
        <v/>
      </c>
    </row>
    <row r="9" spans="2:19" x14ac:dyDescent="0.55000000000000004">
      <c r="B9" s="73">
        <v>5</v>
      </c>
      <c r="C9" s="70"/>
      <c r="D9" s="70"/>
      <c r="E9" s="70"/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/>
      <c r="D10" s="71"/>
      <c r="E10" s="71"/>
      <c r="F10" s="81"/>
      <c r="G10" s="81"/>
      <c r="H10" s="81"/>
      <c r="I10" s="81"/>
      <c r="K10" s="121">
        <v>2</v>
      </c>
      <c r="L10" s="121">
        <v>1</v>
      </c>
      <c r="M10" s="122" t="str">
        <f>IF(COUNTIFS($C$5:$C$34,K10,$D$5:$D$34,L10)=0,"",COUNTIFS($C$5:$C$34,K10,$D$5:$D$34,L10))</f>
        <v/>
      </c>
      <c r="N10" s="123" t="str">
        <f>IFERROR(AVERAGEIFS($E$5:$E$34,$C$5:$C$34,K10,$D$5:$D$34,L10),"")</f>
        <v/>
      </c>
      <c r="O10" s="124" t="str">
        <f t="array" ref="O10">IFERROR(DEVSQ(IF($C$5:$C$34=K10,IF($D$5:$D$34=L10,$E$5:$E$34))),"")</f>
        <v/>
      </c>
      <c r="P10" s="124" t="str">
        <f t="array" ref="P10">IFERROR(STDEV(IF($C$5:$C$34=K10,IF($D$5:$D$34=L10,$E$5:$E$34))),"")</f>
        <v/>
      </c>
      <c r="Q10" s="123" t="str">
        <f t="shared" si="0"/>
        <v/>
      </c>
      <c r="R10" s="123" t="str">
        <f t="shared" si="1"/>
        <v/>
      </c>
    </row>
    <row r="11" spans="2:19" x14ac:dyDescent="0.55000000000000004">
      <c r="B11" s="73">
        <v>7</v>
      </c>
      <c r="C11" s="71"/>
      <c r="D11" s="71"/>
      <c r="E11" s="71"/>
      <c r="F11" s="81"/>
      <c r="G11" s="81"/>
      <c r="H11" s="81"/>
      <c r="I11" s="81"/>
      <c r="K11" s="111"/>
      <c r="L11" s="111">
        <v>2</v>
      </c>
      <c r="M11" s="118" t="str">
        <f>IF(COUNTIFS($C$5:$C$34,K10,$D$5:$D$34,L11)=0,"",COUNTIFS($C$5:$C$34,K10,$D$5:$D$34,L11))</f>
        <v/>
      </c>
      <c r="N11" s="83" t="str">
        <f>IFERROR(AVERAGEIFS($E$5:$E$34,$C$5:$C$34,K10,$D$5:$D$34,L11),"")</f>
        <v/>
      </c>
      <c r="O11" s="30" t="str">
        <f t="array" ref="O11">IFERROR(DEVSQ(IF($C$5:$C$34=K10,IF($D$5:$D$34=L11,$E$5:$E$34))),"")</f>
        <v/>
      </c>
      <c r="P11" s="30" t="str">
        <f t="array" ref="P11">IFERROR(STDEV(IF($C$5:$C$34=K10,IF($D$5:$D$34=L11,$E$5:$E$34))),"")</f>
        <v/>
      </c>
      <c r="Q11" s="86" t="str">
        <f t="shared" si="0"/>
        <v/>
      </c>
      <c r="R11" s="86" t="str">
        <f t="shared" si="1"/>
        <v/>
      </c>
      <c r="S11" s="83"/>
    </row>
    <row r="12" spans="2:19" x14ac:dyDescent="0.55000000000000004">
      <c r="B12" s="73">
        <v>8</v>
      </c>
      <c r="C12" s="71"/>
      <c r="D12" s="71"/>
      <c r="E12" s="71"/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/>
      <c r="D13" s="71"/>
      <c r="E13" s="71"/>
      <c r="F13" s="81"/>
      <c r="G13" s="81"/>
      <c r="H13" s="81"/>
      <c r="I13" s="81"/>
      <c r="K13" s="121">
        <v>3</v>
      </c>
      <c r="L13" s="121">
        <v>1</v>
      </c>
      <c r="M13" s="122" t="str">
        <f>IF(COUNTIFS($C$5:$C$34,K13,$D$5:$D$34,L13)=0,"",COUNTIFS($C$5:$C$34,K13,$D$5:$D$34,L13))</f>
        <v/>
      </c>
      <c r="N13" s="123" t="str">
        <f>IFERROR(AVERAGEIFS($E$5:$E$34,$C$5:$C$34,K13,$D$5:$D$34,L13),"")</f>
        <v/>
      </c>
      <c r="O13" s="124" t="str">
        <f t="array" ref="O13">IFERROR(DEVSQ(IF($C$5:$C$34=K13,IF($D$5:$D$34=L13,$E$5:$E$34))),"")</f>
        <v/>
      </c>
      <c r="P13" s="124" t="str">
        <f t="array" ref="P13">IFERROR(STDEV(IF($C$5:$C$34=K13,IF($D$5:$D$34=L13,$E$5:$E$34))),"")</f>
        <v/>
      </c>
      <c r="Q13" s="86" t="str">
        <f t="shared" si="0"/>
        <v/>
      </c>
      <c r="R13" s="86" t="str">
        <f t="shared" si="1"/>
        <v/>
      </c>
      <c r="S13" s="83"/>
    </row>
    <row r="14" spans="2:19" ht="15.75" customHeight="1" x14ac:dyDescent="0.55000000000000004">
      <c r="B14" s="73">
        <v>10</v>
      </c>
      <c r="C14" s="70"/>
      <c r="D14" s="71"/>
      <c r="E14" s="71"/>
      <c r="F14" s="81"/>
      <c r="G14" s="81"/>
      <c r="H14" s="81"/>
      <c r="I14" s="81"/>
      <c r="K14" s="111"/>
      <c r="L14" s="111">
        <v>2</v>
      </c>
      <c r="M14" s="118" t="str">
        <f>IF(COUNTIFS($C$5:$C$34,K13,$D$5:$D$34,L14)=0,"",COUNTIFS($C$5:$C$34,K13,$D$5:$D$34,L14))</f>
        <v/>
      </c>
      <c r="N14" s="83" t="str">
        <f>IFERROR(AVERAGEIFS($E$5:$E$34,$C$5:$C$34,K13,$D$5:$D$34,L14),"")</f>
        <v/>
      </c>
      <c r="O14" s="30" t="str">
        <f t="array" ref="O14">IFERROR(DEVSQ(IF($C$5:$C$34=K13,IF($D$5:$D$34=L14,$E$5:$E$34))),"")</f>
        <v/>
      </c>
      <c r="P14" s="30" t="str">
        <f t="array" ref="P14">IFERROR(STDEV(IF($C$5:$C$34=K13,IF($D$5:$D$34=L14,$E$5:$E$34))),"")</f>
        <v/>
      </c>
      <c r="Q14" s="86" t="str">
        <f t="shared" si="0"/>
        <v/>
      </c>
      <c r="R14" s="86" t="str">
        <f t="shared" si="1"/>
        <v/>
      </c>
    </row>
    <row r="15" spans="2:19" ht="14.7" thickBot="1" x14ac:dyDescent="0.6">
      <c r="B15" s="73">
        <v>11</v>
      </c>
      <c r="C15" s="70"/>
      <c r="D15" s="71"/>
      <c r="E15" s="71"/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/>
      <c r="D16" s="71"/>
      <c r="E16" s="71"/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/>
      <c r="D17" s="71"/>
      <c r="E17" s="71"/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/>
      <c r="D18" s="71"/>
      <c r="E18" s="71"/>
      <c r="F18" s="81"/>
      <c r="G18" s="81"/>
      <c r="H18" s="81"/>
      <c r="I18" s="81"/>
    </row>
    <row r="19" spans="2:18" ht="14.7" thickBot="1" x14ac:dyDescent="0.6">
      <c r="B19" s="73">
        <v>15</v>
      </c>
      <c r="C19" s="71"/>
      <c r="D19" s="71"/>
      <c r="E19" s="71"/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/>
      <c r="D20" s="71"/>
      <c r="E20" s="71"/>
      <c r="F20" s="81"/>
      <c r="G20" s="81"/>
      <c r="H20" s="81"/>
      <c r="I20" s="81"/>
      <c r="K20" s="126">
        <v>1</v>
      </c>
      <c r="L20" s="126" t="s">
        <v>8</v>
      </c>
      <c r="M20" s="88" t="str">
        <f>IF(COUNTIF($C$5:$C$34,K20)=0,"",COUNTIF($C$5:$C$34,K20))</f>
        <v/>
      </c>
      <c r="N20" s="119" t="str">
        <f>IFERROR(AVERAGEIFS($E$5:$E$34,$C$5:$C$34,K20),"")</f>
        <v/>
      </c>
      <c r="O20" s="119" t="str">
        <f>IFERROR((N20-$E$37)^2,"")</f>
        <v/>
      </c>
      <c r="P20" s="119" t="str">
        <f t="array" ref="P20">IFERROR(STDEV(IF($C$5:$C$34=K20,$E$5:$E$34)),"")</f>
        <v/>
      </c>
      <c r="Q20" s="119" t="str">
        <f>IFERROR(N20-TINV(1-$R$4/100,$M$37)*(SQRT($N$37/M20)),"")</f>
        <v/>
      </c>
      <c r="R20" s="119" t="str">
        <f>IFERROR(N20+TINV(1-$R$4/100,$M$37)*(SQRT($N$37/M20)),"")</f>
        <v/>
      </c>
    </row>
    <row r="21" spans="2:18" x14ac:dyDescent="0.55000000000000004">
      <c r="B21" s="73">
        <v>17</v>
      </c>
      <c r="C21" s="71"/>
      <c r="D21" s="71"/>
      <c r="E21" s="71"/>
      <c r="F21" s="81"/>
      <c r="G21" s="81"/>
      <c r="H21" s="81"/>
      <c r="I21" s="81"/>
      <c r="K21" s="127">
        <v>2</v>
      </c>
      <c r="L21" s="127" t="s">
        <v>8</v>
      </c>
      <c r="M21" s="128" t="str">
        <f>IF(COUNTIF($C$5:$C$34,K21)=0,"",COUNTIF($C$5:$C$34,K21))</f>
        <v/>
      </c>
      <c r="N21" s="86" t="str">
        <f>IFERROR(AVERAGEIFS($E$5:$E$34,$C$5:$C$34,K21),"")</f>
        <v/>
      </c>
      <c r="O21" s="86" t="str">
        <f>IFERROR((N21-$E$37)^2,"")</f>
        <v/>
      </c>
      <c r="P21" s="86" t="str">
        <f t="array" ref="P21">IFERROR(STDEV(IF($C$5:$C$34=K21,$E$5:$E$34)),"")</f>
        <v/>
      </c>
      <c r="Q21" s="86" t="str">
        <f>IFERROR(N21-TINV(1-$R$4/100,$M$37)*(SQRT($N$37/M21)),"")</f>
        <v/>
      </c>
      <c r="R21" s="86" t="str">
        <f>IFERROR(N21+TINV(1-$R$4/100,$M$37)*(SQRT($N$37/M21)),"")</f>
        <v/>
      </c>
    </row>
    <row r="22" spans="2:18" ht="14.7" thickBot="1" x14ac:dyDescent="0.6">
      <c r="B22" s="73">
        <v>18</v>
      </c>
      <c r="C22" s="71"/>
      <c r="D22" s="71"/>
      <c r="E22" s="71"/>
      <c r="F22" s="81"/>
      <c r="G22" s="81"/>
      <c r="H22" s="81"/>
      <c r="I22" s="81"/>
      <c r="K22" s="112">
        <v>3</v>
      </c>
      <c r="L22" s="112" t="s">
        <v>8</v>
      </c>
      <c r="M22" s="129" t="str">
        <f>IF(COUNTIF($C$5:$C$34,K22)=0,"",COUNTIF($C$5:$C$34,K22))</f>
        <v/>
      </c>
      <c r="N22" s="103" t="str">
        <f>IFERROR(AVERAGEIFS($E$5:$E$34,$C$5:$C$34,K22),"")</f>
        <v/>
      </c>
      <c r="O22" s="103" t="str">
        <f>IFERROR((N22-$E$37)^2,"")</f>
        <v/>
      </c>
      <c r="P22" s="103" t="str">
        <f t="array" ref="P22">IFERROR(STDEV(IF($C$5:$C$34=K22,$E$5:$E$34)),"")</f>
        <v/>
      </c>
      <c r="Q22" s="103" t="str">
        <f>IFERROR(N22-TINV(1-$R$4/100,$M$37)*(SQRT($N$37/M22)),"")</f>
        <v/>
      </c>
      <c r="R22" s="103" t="str">
        <f>IFERROR(N22+TINV(1-$R$4/100,$M$37)*(SQRT($N$37/M22)),"")</f>
        <v/>
      </c>
    </row>
    <row r="23" spans="2:18" x14ac:dyDescent="0.55000000000000004">
      <c r="B23" s="73">
        <v>19</v>
      </c>
      <c r="C23" s="71"/>
      <c r="D23" s="70"/>
      <c r="E23" s="71"/>
      <c r="F23" s="81"/>
      <c r="G23" s="81"/>
      <c r="H23" s="81"/>
      <c r="I23" s="81"/>
    </row>
    <row r="24" spans="2:18" ht="15.6" x14ac:dyDescent="0.55000000000000004">
      <c r="B24" s="73">
        <v>20</v>
      </c>
      <c r="C24" s="71"/>
      <c r="D24" s="70"/>
      <c r="E24" s="71"/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/>
      <c r="D25" s="70"/>
      <c r="E25" s="71"/>
      <c r="F25" s="81"/>
      <c r="G25" s="81"/>
      <c r="H25" s="81"/>
      <c r="I25" s="81"/>
    </row>
    <row r="26" spans="2:18" ht="14.7" thickBot="1" x14ac:dyDescent="0.6">
      <c r="B26" s="73">
        <v>22</v>
      </c>
      <c r="C26" s="71"/>
      <c r="D26" s="70"/>
      <c r="E26" s="71"/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/>
      <c r="D27" s="70"/>
      <c r="E27" s="71"/>
      <c r="F27" s="81"/>
      <c r="G27" s="81"/>
      <c r="H27" s="81"/>
      <c r="I27" s="81"/>
      <c r="K27" s="73" t="s">
        <v>8</v>
      </c>
      <c r="L27" s="111">
        <v>1</v>
      </c>
      <c r="M27" s="118" t="str">
        <f>IF(COUNTIF($D$5:$D$34,L27)=0,"",COUNTIF($D$5:$D$34,L27))</f>
        <v/>
      </c>
      <c r="N27" s="83" t="str">
        <f>IFERROR(AVERAGEIFS($E$5:$E$34,$D$5:$D$34,L27),"")</f>
        <v/>
      </c>
      <c r="O27" s="119" t="str">
        <f>IFERROR((N27-$E$37)^2,"")</f>
        <v/>
      </c>
      <c r="P27" s="83" t="str">
        <f t="array" ref="P27">IFERROR(STDEV(IF($D$5:$D$34=L27,$E$5:$E$34)),"")</f>
        <v/>
      </c>
      <c r="Q27" s="119" t="str">
        <f>IFERROR(N27-TINV(1-$R$4/100,$M$37)*(SQRT($N$37/M27)),"")</f>
        <v/>
      </c>
      <c r="R27" s="119" t="str">
        <f>IFERROR(N27+TINV(1-$R$4/100,$M$37)*(SQRT($N$37/M27)),"")</f>
        <v/>
      </c>
    </row>
    <row r="28" spans="2:18" x14ac:dyDescent="0.55000000000000004">
      <c r="B28" s="73">
        <v>24</v>
      </c>
      <c r="C28" s="71"/>
      <c r="D28" s="71"/>
      <c r="E28" s="71"/>
      <c r="F28" s="81"/>
      <c r="G28" s="81"/>
      <c r="H28" s="81"/>
      <c r="I28" s="81"/>
      <c r="K28" s="73" t="s">
        <v>8</v>
      </c>
      <c r="L28" s="111">
        <v>2</v>
      </c>
      <c r="M28" s="118" t="str">
        <f>IF(COUNTIF($D$5:$D$34,L28)=0,"",COUNTIF($D$5:$D$34,L28))</f>
        <v/>
      </c>
      <c r="N28" s="83" t="str">
        <f>IFERROR(AVERAGEIFS($E$5:$E$34,$D$5:$D$34,L28),"")</f>
        <v/>
      </c>
      <c r="O28" s="86" t="str">
        <f>IFERROR((N28-$E$37)^2,"")</f>
        <v/>
      </c>
      <c r="P28" s="83" t="str">
        <f t="array" ref="P28">IFERROR(STDEV(IF($D$5:$D$34=L28,$E$5:$E$34)),"")</f>
        <v/>
      </c>
      <c r="Q28" s="86" t="str">
        <f>IFERROR(N28-TINV(1-$R$4/100,$M$37)*(SQRT($N$37/M28)),"")</f>
        <v/>
      </c>
      <c r="R28" s="86" t="str">
        <f>IFERROR(N28+TINV(1-$R$4/100,$M$37)*(SQRT($N$37/M28)),"")</f>
        <v/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0</v>
      </c>
      <c r="M34" s="23" t="str">
        <f>IF(COUNT(M20:M22)-1&gt;0,COUNT(M20:M22)-1,"")</f>
        <v/>
      </c>
      <c r="N34" s="83" t="str">
        <f>IFERROR(L34/M34,"")</f>
        <v/>
      </c>
      <c r="O34" s="22"/>
      <c r="P34" s="22" t="str">
        <f>IFERROR(N34/$N$37,"")</f>
        <v/>
      </c>
      <c r="Q34" s="22" t="str">
        <f>IFERROR(FDIST(P34,M34,$M$37),"")</f>
        <v/>
      </c>
      <c r="R34" s="83" t="str">
        <f>IFERROR(L34/(L34+$L$37),"")</f>
        <v/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0</v>
      </c>
      <c r="M35" s="73" t="str">
        <f>IF(COUNT(M27:M29)-1&gt;0,COUNT(M27:M29)-1,"")</f>
        <v/>
      </c>
      <c r="N35" s="83" t="str">
        <f>IFERROR(L35/M35,"")</f>
        <v/>
      </c>
      <c r="O35" s="83"/>
      <c r="P35" s="83" t="str">
        <f>IFERROR(N35/$N$37,"")</f>
        <v/>
      </c>
      <c r="Q35" s="83" t="str">
        <f>IFERROR(FDIST(P35,M35,$M$37),"")</f>
        <v/>
      </c>
      <c r="R35" s="83" t="str">
        <f>IFERROR(L35/(L35+$L$37),"")</f>
        <v/>
      </c>
    </row>
    <row r="36" spans="2:1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81"/>
      <c r="G36" s="81"/>
      <c r="H36" s="81"/>
      <c r="I36" s="81"/>
      <c r="K36" s="73" t="s">
        <v>70</v>
      </c>
      <c r="L36" s="83" t="str">
        <f>IFERROR(L38-L37-L35-L34,"")</f>
        <v/>
      </c>
      <c r="M36" s="73" t="str">
        <f>IFERROR(M34*M35,"")</f>
        <v/>
      </c>
      <c r="N36" s="83" t="str">
        <f>IFERROR(L36/M36,"")</f>
        <v/>
      </c>
      <c r="O36" s="83"/>
      <c r="P36" s="83" t="str">
        <f>IFERROR(N36/$N$37,"")</f>
        <v/>
      </c>
      <c r="Q36" s="83" t="str">
        <f>IFERROR(FDIST(P36,M36,$M$37),"")</f>
        <v/>
      </c>
      <c r="R36" s="83" t="str">
        <f>IFERROR(L36/(L36+$L$37),"")</f>
        <v/>
      </c>
    </row>
    <row r="37" spans="2:18" x14ac:dyDescent="0.55000000000000004">
      <c r="B37" s="77" t="s">
        <v>5</v>
      </c>
      <c r="C37" s="83"/>
      <c r="D37" s="83"/>
      <c r="E37" s="83" t="str">
        <f>IFERROR(AVERAGE(E5:E34),"")</f>
        <v/>
      </c>
      <c r="F37" s="81"/>
      <c r="G37" s="81"/>
      <c r="H37" s="81"/>
      <c r="I37" s="81"/>
      <c r="K37" s="73" t="s">
        <v>30</v>
      </c>
      <c r="L37" s="83">
        <f>IFERROR(SUM(O7,O8,O9,O10,O11,O12,O13,O14,O15),"")</f>
        <v>0</v>
      </c>
      <c r="M37" s="118" t="str">
        <f>IFERROR(E36-SUM(M34:M36)-1,"")</f>
        <v/>
      </c>
      <c r="N37" s="83" t="str">
        <f>IFERROR(L37/M37,"")</f>
        <v/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 t="str">
        <f>IFERROR(DEVSQ(E5:E34),"")</f>
        <v/>
      </c>
      <c r="F38" s="81"/>
      <c r="G38" s="81"/>
      <c r="H38" s="81"/>
      <c r="I38" s="81"/>
      <c r="K38" s="69" t="s">
        <v>8</v>
      </c>
      <c r="L38" s="24" t="str">
        <f>IFERROR(E38,"")</f>
        <v/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 t="str">
        <f>IFERROR(E38/(E36-1),"")</f>
        <v/>
      </c>
    </row>
    <row r="40" spans="2:18" x14ac:dyDescent="0.55000000000000004">
      <c r="B40" s="77" t="s">
        <v>3</v>
      </c>
      <c r="C40" s="83"/>
      <c r="D40" s="83"/>
      <c r="E40" s="83" t="str">
        <f>IFERROR(SQRT(E39),"")</f>
        <v/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2020-10-10T21:28:01Z</dcterms:modified>
</cp:coreProperties>
</file>