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ARISE/"/>
    </mc:Choice>
  </mc:AlternateContent>
  <xr:revisionPtr revIDLastSave="13" documentId="13_ncr:1_{DCD32313-8B76-407D-8C80-FFCF946ECF37}" xr6:coauthVersionLast="47" xr6:coauthVersionMax="47" xr10:uidLastSave="{40A9E2EF-BE2E-41E1-B84D-C780421C607E}"/>
  <bookViews>
    <workbookView xWindow="-108" yWindow="-108" windowWidth="23256" windowHeight="12576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M6" i="17"/>
  <c r="V11" i="17" a="1"/>
  <c r="V11" i="17"/>
  <c r="D11" i="18"/>
  <c r="V10" i="17" a="1"/>
  <c r="V10" i="17"/>
  <c r="D10" i="18"/>
  <c r="V9" i="17" a="1"/>
  <c r="V9" i="17"/>
  <c r="D9" i="18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U27" i="17" a="1"/>
  <c r="U27" i="17"/>
  <c r="V27" i="17" a="1"/>
  <c r="V27" i="17"/>
  <c r="W27" i="17"/>
  <c r="O31" i="18"/>
  <c r="O20" i="18"/>
  <c r="P20" i="18"/>
  <c r="Q20" i="18"/>
  <c r="O17" i="18"/>
  <c r="P17" i="18"/>
  <c r="Q17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<sst xmlns="http://schemas.openxmlformats.org/spreadsheetml/2006/main" count="128" uniqueCount="108">
  <si>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</si>
  <si>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</si>
  <si>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</si>
  <si>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</si>
  <si>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</si>
  <si>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</si>
  <si>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</si>
  <si>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</si>
  <si>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</si>
  <si>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</si>
  <si>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</si>
  <si>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</si>
  <si>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</si>
  <si>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</si>
  <si>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</si>
  <si>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</si>
  <si>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</si>
  <si>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</si>
  <si>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</si>
  <si>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</si>
  <si>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</si>
  <si>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</si>
  <si>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</si>
  <si>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</si>
  <si>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</si>
  <si>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</si>
  <si>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</si>
  <si>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</si>
  <si>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</si>
  <si>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</si>
  <si>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</si>
  <si>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</si>
  <si>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</si>
  <si>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</si>
  <si>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</si>
  <si>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</si>
  <si>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</si>
  <si>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</si>
  <si>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</si>
  <si>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</si>
  <si>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</si>
  <si>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</si>
  <si>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</si>
  <si>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</si>
  <si>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</si>
  <si>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</si>
  <si>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</si>
  <si>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</si>
  <si>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</si>
  <si>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</si>
  <si>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</si>
  <si>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</si>
  <si>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</si>
  <si>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</si>
  <si>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</si>
  <si>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</si>
  <si>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</si>
  <si>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</si>
  <si>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</si>
  <si>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</si>
  <si>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</si>
  <si>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</si>
  <si>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</si>
  <si>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</si>
  <si>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</si>
  <si>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</si>
  <si>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</si>
  <si>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</si>
  <si>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</si>
  <si>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</si>
  <si>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</si>
  <si>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</si>
  <si>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</si>
  <si>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</si>
  <si>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</si>
  <si>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</si>
  <si>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</si>
  <si>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</si>
  <si>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</si>
  <si>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</si>
  <si>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</si>
  <si>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</si>
  <si>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</si>
  <si>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</si>
  <si>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</si>
  <si>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</si>
  <si>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</si>
  <si>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</si>
  <si>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</si>
  <si>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</si>
  <si>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</si>
  <si>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Manipulation</t>
  </si>
  <si>
    <t>Outcome</t>
  </si>
  <si>
    <t>This is the full data from Wendorf (2012) as used to demonstrate the concept of relational intervals. It assumes the data come from a between-subjects design.</t>
  </si>
  <si>
    <t>Data from Wendorf (2012)</t>
  </si>
  <si>
    <t>One</t>
  </si>
  <si>
    <t>Two</t>
  </si>
  <si>
    <t>Three</t>
  </si>
  <si>
    <t>Four</t>
  </si>
  <si>
    <t>Five</t>
  </si>
  <si>
    <t>This workbook also provides null hypothesis significance tests for pairwise comparisons.</t>
  </si>
  <si>
    <t>cwendorf@uwsp.edu</t>
  </si>
  <si>
    <t>How to Cite</t>
  </si>
  <si>
    <t>ARISE: Arelational and Relational Interval Statistics with Excel [Excel Spreadsheet].</t>
  </si>
  <si>
    <t>Version: 2.20200104</t>
  </si>
  <si>
    <t>https://cwendorf.github.io/BASE/ARISE</t>
  </si>
  <si>
    <t>http://cwendorf.github.io</t>
  </si>
  <si>
    <t>Wendorf, C. A.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</si>
</sst>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37">
    <xf numFmtId="0" fontId="0" fillId="0" borderId="0" xfId="0"/>
    <xf numFmtId="0" fontId="0" fillId="0" borderId="0" xfId="0" applyProtection="1">
      <protection hidden="1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  <protection hidden="1"/>
    </xf>
    <xf numFmtId="1" fontId="5" fillId="0" borderId="1" xfId="5" applyNumberFormat="1" applyFont="1" applyBorder="1" applyAlignment="1" applyProtection="1">
      <alignment horizontal="center"/>
      <protection hidden="1"/>
    </xf>
    <xf numFmtId="164" fontId="5" fillId="0" borderId="1" xfId="5" applyNumberFormat="1" applyFont="1" applyBorder="1" applyAlignment="1" applyProtection="1">
      <alignment horizontal="center"/>
      <protection hidden="1"/>
    </xf>
    <xf numFmtId="165" fontId="5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7" fillId="0" borderId="6" xfId="0" applyFont="1" applyBorder="1" applyAlignment="1" applyProtection="1">
      <alignment horizontal="center"/>
      <protection hidden="1"/>
    </xf>
    <xf numFmtId="164" fontId="3" fillId="0" borderId="6" xfId="0" applyNumberFormat="1" applyFont="1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Alignment="1" applyProtection="1">
      <alignment horizontal="center"/>
      <protection hidden="1"/>
    </xf>
    <xf numFmtId="164" fontId="0" fillId="0" borderId="9" xfId="0" applyNumberForma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  <protection hidden="1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0" fillId="0" borderId="9" xfId="0" applyNumberFormat="1" applyBorder="1" applyAlignment="1">
      <alignment horizontal="center"/>
    </xf>
    <xf numFmtId="0" fontId="5" fillId="0" borderId="0" xfId="5" applyFont="1" applyAlignment="1" applyProtection="1">
      <alignment horizontal="center"/>
      <protection hidden="1"/>
    </xf>
    <xf numFmtId="0" fontId="11" fillId="0" borderId="0" xfId="5" applyFont="1" applyAlignment="1" applyProtection="1">
      <alignment horizontal="left"/>
      <protection hidden="1"/>
    </xf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164" fontId="0" fillId="0" borderId="9" xfId="0" applyNumberFormat="1" applyBorder="1"/>
    <xf numFmtId="164" fontId="0" fillId="0" borderId="9" xfId="0" applyNumberFormat="1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3" fillId="4" borderId="6" xfId="0" applyFont="1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5" xfId="0" applyBorder="1"/>
    <xf numFmtId="0" fontId="0" fillId="0" borderId="5" xfId="0" applyBorder="1" applyAlignment="1" applyProtection="1">
      <alignment horizontal="center"/>
      <protection hidden="1"/>
    </xf>
    <xf numFmtId="0" fontId="0" fillId="0" borderId="1" xfId="0" applyBorder="1"/>
    <xf numFmtId="164" fontId="0" fillId="0" borderId="1" xfId="0" applyNumberFormat="1" applyBorder="1" applyAlignment="1" applyProtection="1">
      <alignment horizontal="center"/>
      <protection hidden="1"/>
    </xf>
    <xf numFmtId="0" fontId="3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 applyProtection="1">
      <alignment horizontal="center"/>
      <protection hidden="1"/>
    </xf>
    <xf numFmtId="0" fontId="0" fillId="0" borderId="6" xfId="0" applyBorder="1"/>
    <xf numFmtId="0" fontId="3" fillId="0" borderId="18" xfId="0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>
      <alignment horizontal="center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>
      <alignment horizontal="center"/>
    </xf>
    <xf numFmtId="0" fontId="8" fillId="0" borderId="0" xfId="0" applyFont="1" applyAlignment="1" applyProtection="1">
      <alignment wrapText="1"/>
      <protection hidden="1"/>
    </xf>
    <xf numFmtId="0" fontId="6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4" fillId="0" borderId="0" xfId="0" applyFont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8" xfId="0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Alignment="1">
      <alignment horizontal="center"/>
    </xf>
    <xf numFmtId="0" fontId="11" fillId="0" borderId="0" xfId="5" applyFont="1" applyAlignment="1">
      <alignment horizontal="left"/>
    </xf>
    <xf numFmtId="0" fontId="5" fillId="0" borderId="0" xfId="5" applyFont="1"/>
    <xf numFmtId="2" fontId="5" fillId="0" borderId="0" xfId="5" applyNumberFormat="1" applyFont="1" applyAlignment="1">
      <alignment horizontal="center"/>
    </xf>
    <xf numFmtId="0" fontId="7" fillId="0" borderId="6" xfId="5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164" fontId="5" fillId="0" borderId="1" xfId="5" applyNumberFormat="1" applyFont="1" applyBorder="1" applyAlignment="1">
      <alignment horizontal="center"/>
    </xf>
    <xf numFmtId="164" fontId="5" fillId="0" borderId="9" xfId="5" applyNumberFormat="1" applyFont="1" applyBorder="1" applyAlignment="1">
      <alignment horizontal="center"/>
    </xf>
    <xf numFmtId="164" fontId="5" fillId="0" borderId="4" xfId="5" applyNumberFormat="1" applyFont="1" applyBorder="1" applyAlignment="1">
      <alignment horizontal="center"/>
    </xf>
    <xf numFmtId="0" fontId="5" fillId="0" borderId="1" xfId="5" applyFont="1" applyBorder="1" applyAlignment="1">
      <alignment horizontal="center"/>
    </xf>
    <xf numFmtId="164" fontId="5" fillId="0" borderId="8" xfId="5" applyNumberFormat="1" applyFont="1" applyBorder="1" applyAlignment="1">
      <alignment horizontal="center"/>
    </xf>
    <xf numFmtId="164" fontId="5" fillId="0" borderId="0" xfId="5" applyNumberFormat="1" applyFont="1" applyAlignment="1">
      <alignment horizontal="center"/>
    </xf>
    <xf numFmtId="164" fontId="7" fillId="0" borderId="6" xfId="0" applyNumberFormat="1" applyFont="1" applyBorder="1"/>
    <xf numFmtId="164" fontId="7" fillId="0" borderId="6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left"/>
    </xf>
    <xf numFmtId="1" fontId="5" fillId="0" borderId="9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left"/>
    </xf>
    <xf numFmtId="1" fontId="5" fillId="0" borderId="8" xfId="0" applyNumberFormat="1" applyFont="1" applyBorder="1" applyAlignment="1">
      <alignment horizontal="center"/>
    </xf>
    <xf numFmtId="0" fontId="5" fillId="0" borderId="8" xfId="5" applyFont="1" applyBorder="1" applyAlignment="1">
      <alignment horizontal="center"/>
    </xf>
    <xf numFmtId="0" fontId="14" fillId="0" borderId="0" xfId="0" applyFont="1" applyProtection="1">
      <protection hidden="1"/>
    </xf>
    <xf numFmtId="0" fontId="8" fillId="0" borderId="0" xfId="0" applyFont="1" applyAlignment="1" applyProtection="1">
      <alignment horizontal="center" wrapText="1"/>
      <protection hidden="1"/>
    </xf>
    <xf numFmtId="0" fontId="8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3" fillId="4" borderId="6" xfId="0" applyFont="1" applyFill="1" applyBorder="1" applyAlignment="1">
      <alignment horizontal="left"/>
    </xf>
    <xf numFmtId="0" fontId="7" fillId="0" borderId="6" xfId="5" applyFont="1" applyBorder="1" applyAlignment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Analyses!$B$7:$B$11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</c:v>
                </c:pt>
              </c:strCache>
            </c: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67</c:v>
                </c:pt>
                <c:pt idx="1">
                  <c:v>71</c:v>
                </c:pt>
                <c:pt idx="2">
                  <c:v>72.5</c:v>
                </c:pt>
                <c:pt idx="3">
                  <c:v>76</c:v>
                </c:pt>
                <c:pt idx="4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70.072243000456893</c:v>
                </c:pt>
                <c:pt idx="1">
                  <c:v>67</c:v>
                </c:pt>
                <c:pt idx="2">
                  <c:v>63.927756999543114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74.844927838640572</c:v>
                </c:pt>
                <c:pt idx="1">
                  <c:v>71</c:v>
                </c:pt>
                <c:pt idx="2">
                  <c:v>67.155072161359428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75.976009755300268</c:v>
                </c:pt>
                <c:pt idx="1">
                  <c:v>72.5</c:v>
                </c:pt>
                <c:pt idx="2">
                  <c:v>69.023990244699732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80.709055651245791</c:v>
                </c:pt>
                <c:pt idx="1">
                  <c:v>76</c:v>
                </c:pt>
                <c:pt idx="2">
                  <c:v>71.290944348754209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69.056857998597494</c:v>
                </c:pt>
                <c:pt idx="1">
                  <c:v>65.5</c:v>
                </c:pt>
                <c:pt idx="2">
                  <c:v>61.943142001402506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  <c:pt idx="0">
                  <c:v>61</c:v>
                </c:pt>
                <c:pt idx="1">
                  <c:v>64</c:v>
                </c:pt>
                <c:pt idx="2">
                  <c:v>72</c:v>
                </c:pt>
                <c:pt idx="3">
                  <c:v>64</c:v>
                </c:pt>
                <c:pt idx="4">
                  <c:v>64</c:v>
                </c:pt>
                <c:pt idx="5">
                  <c:v>70</c:v>
                </c:pt>
                <c:pt idx="6">
                  <c:v>73</c:v>
                </c:pt>
                <c:pt idx="7">
                  <c:v>65</c:v>
                </c:pt>
                <c:pt idx="8">
                  <c:v>65</c:v>
                </c:pt>
                <c:pt idx="9">
                  <c:v>72</c:v>
                </c:pt>
                <c:pt idx="10">
                  <c:v>69</c:v>
                </c:pt>
                <c:pt idx="11">
                  <c:v>74</c:v>
                </c:pt>
                <c:pt idx="12">
                  <c:v>79</c:v>
                </c:pt>
                <c:pt idx="13">
                  <c:v>69</c:v>
                </c:pt>
                <c:pt idx="14">
                  <c:v>64</c:v>
                </c:pt>
                <c:pt idx="15">
                  <c:v>64</c:v>
                </c:pt>
                <c:pt idx="16">
                  <c:v>69</c:v>
                </c:pt>
                <c:pt idx="17">
                  <c:v>69</c:v>
                </c:pt>
                <c:pt idx="18">
                  <c:v>74</c:v>
                </c:pt>
                <c:pt idx="19">
                  <c:v>79</c:v>
                </c:pt>
                <c:pt idx="20">
                  <c:v>70</c:v>
                </c:pt>
                <c:pt idx="21">
                  <c:v>75</c:v>
                </c:pt>
                <c:pt idx="22">
                  <c:v>80</c:v>
                </c:pt>
                <c:pt idx="23">
                  <c:v>80</c:v>
                </c:pt>
                <c:pt idx="24">
                  <c:v>70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80</c:v>
                </c:pt>
                <c:pt idx="32">
                  <c:v>85</c:v>
                </c:pt>
                <c:pt idx="33">
                  <c:v>75</c:v>
                </c:pt>
                <c:pt idx="34">
                  <c:v>70</c:v>
                </c:pt>
                <c:pt idx="35">
                  <c:v>65</c:v>
                </c:pt>
                <c:pt idx="36">
                  <c:v>75</c:v>
                </c:pt>
                <c:pt idx="37">
                  <c:v>75</c:v>
                </c:pt>
                <c:pt idx="38">
                  <c:v>85</c:v>
                </c:pt>
                <c:pt idx="39">
                  <c:v>80</c:v>
                </c:pt>
                <c:pt idx="40">
                  <c:v>65</c:v>
                </c:pt>
                <c:pt idx="41">
                  <c:v>55</c:v>
                </c:pt>
                <c:pt idx="42">
                  <c:v>70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70</c:v>
                </c:pt>
                <c:pt idx="47">
                  <c:v>60</c:v>
                </c:pt>
                <c:pt idx="48">
                  <c:v>65</c:v>
                </c:pt>
                <c:pt idx="4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69.374592874774706</c:v>
                </c:pt>
                <c:pt idx="1">
                  <c:v>67</c:v>
                </c:pt>
                <c:pt idx="2">
                  <c:v>64.625407125225294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73.374592874774706</c:v>
                </c:pt>
                <c:pt idx="1">
                  <c:v>71</c:v>
                </c:pt>
                <c:pt idx="2">
                  <c:v>68.625407125225294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74.874592874774706</c:v>
                </c:pt>
                <c:pt idx="1">
                  <c:v>72.5</c:v>
                </c:pt>
                <c:pt idx="2">
                  <c:v>70.125407125225294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78.374592874774706</c:v>
                </c:pt>
                <c:pt idx="1">
                  <c:v>76</c:v>
                </c:pt>
                <c:pt idx="2">
                  <c:v>73.625407125225294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67.874592874774706</c:v>
                </c:pt>
                <c:pt idx="1">
                  <c:v>65.5</c:v>
                </c:pt>
                <c:pt idx="2">
                  <c:v>63.125407125225294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6" zoomScaleNormal="100" workbookViewId="0">
      <selection activeCell="N26" sqref="N26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27"/>
      <c r="B1" s="27"/>
      <c r="C1" s="27"/>
      <c r="D1" s="27"/>
      <c r="E1" s="27"/>
      <c r="F1" s="27"/>
      <c r="G1" s="27"/>
      <c r="H1" s="27"/>
    </row>
    <row r="2" spans="1:17" ht="18" customHeight="1" x14ac:dyDescent="0.35">
      <c r="B2" s="117" t="s">
        <v>87</v>
      </c>
      <c r="C2" s="117"/>
      <c r="D2" s="117"/>
      <c r="E2" s="117"/>
      <c r="F2" s="117"/>
      <c r="G2" s="117"/>
      <c r="H2" s="117"/>
      <c r="I2" s="83"/>
      <c r="J2" s="83"/>
      <c r="K2" s="118" t="s">
        <v>40</v>
      </c>
      <c r="L2" s="118"/>
      <c r="M2" s="118"/>
      <c r="N2" s="118"/>
      <c r="O2" s="118"/>
      <c r="P2" s="118"/>
      <c r="Q2" s="118"/>
    </row>
    <row r="3" spans="1:17" ht="18" customHeight="1" x14ac:dyDescent="0.35">
      <c r="A3" s="27"/>
      <c r="B3" s="119" t="s">
        <v>39</v>
      </c>
      <c r="C3" s="119"/>
      <c r="D3" s="119"/>
      <c r="E3" s="119"/>
      <c r="F3" s="119"/>
      <c r="G3" s="119"/>
      <c r="H3" s="119"/>
      <c r="I3" s="116"/>
      <c r="J3" s="116"/>
      <c r="K3" s="119" t="s">
        <v>104</v>
      </c>
      <c r="L3" s="119"/>
      <c r="M3" s="119"/>
      <c r="N3" s="119"/>
      <c r="O3" s="119"/>
      <c r="P3" s="119"/>
      <c r="Q3" s="119"/>
    </row>
    <row r="4" spans="1:17" s="86" customFormat="1" ht="18" customHeight="1" x14ac:dyDescent="0.35">
      <c r="A4" s="85"/>
      <c r="B4" s="119" t="s">
        <v>38</v>
      </c>
      <c r="C4" s="119"/>
      <c r="D4" s="119"/>
      <c r="E4" s="119"/>
      <c r="F4" s="119"/>
      <c r="G4" s="119"/>
      <c r="H4" s="119"/>
      <c r="I4" s="116"/>
      <c r="J4" s="116"/>
      <c r="K4" s="120" t="s">
        <v>105</v>
      </c>
      <c r="L4" s="119"/>
      <c r="M4" s="119"/>
      <c r="N4" s="119"/>
      <c r="O4" s="119"/>
      <c r="P4" s="119"/>
      <c r="Q4" s="119"/>
    </row>
    <row r="5" spans="1:17" ht="15" customHeight="1" x14ac:dyDescent="0.3">
      <c r="A5" s="27"/>
      <c r="B5" s="27"/>
      <c r="C5" s="27"/>
      <c r="D5" s="27"/>
      <c r="E5" s="27"/>
      <c r="F5" s="27"/>
      <c r="G5" s="27"/>
      <c r="H5" s="27"/>
    </row>
    <row r="6" spans="1:17" ht="15" customHeight="1" x14ac:dyDescent="0.3">
      <c r="B6" s="23" t="s">
        <v>72</v>
      </c>
      <c r="C6" s="1"/>
      <c r="D6" s="1"/>
      <c r="E6" s="1"/>
      <c r="F6" s="1"/>
      <c r="G6" s="1"/>
      <c r="H6" s="1"/>
      <c r="I6" s="1"/>
      <c r="J6" s="1"/>
      <c r="K6" s="23" t="s">
        <v>83</v>
      </c>
    </row>
    <row r="7" spans="1:17" ht="15" customHeight="1" x14ac:dyDescent="0.3">
      <c r="A7" s="27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3">
      <c r="A8" s="27"/>
      <c r="B8" s="1" t="s">
        <v>79</v>
      </c>
      <c r="C8" s="1"/>
      <c r="D8" s="1"/>
      <c r="E8" s="1"/>
      <c r="F8" s="1"/>
      <c r="G8" s="1"/>
      <c r="H8" s="1"/>
      <c r="I8" s="1"/>
      <c r="J8" s="1"/>
      <c r="K8" s="1" t="s">
        <v>84</v>
      </c>
    </row>
    <row r="9" spans="1:17" ht="15" customHeight="1" x14ac:dyDescent="0.3">
      <c r="A9" s="27"/>
      <c r="B9" s="1" t="s">
        <v>80</v>
      </c>
      <c r="C9" s="1"/>
      <c r="D9" s="1"/>
      <c r="E9" s="1"/>
      <c r="F9" s="1"/>
      <c r="G9" s="1"/>
      <c r="H9" s="1"/>
      <c r="I9" s="1"/>
      <c r="J9" s="1"/>
      <c r="K9" s="1" t="s">
        <v>85</v>
      </c>
    </row>
    <row r="10" spans="1:17" ht="15" customHeight="1" x14ac:dyDescent="0.3">
      <c r="A10" s="27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1" t="s">
        <v>86</v>
      </c>
    </row>
    <row r="11" spans="1:17" ht="15" customHeight="1" x14ac:dyDescent="0.3">
      <c r="A11" s="27"/>
      <c r="C11" s="27"/>
      <c r="D11" s="27"/>
      <c r="E11" s="27"/>
      <c r="F11" s="27"/>
      <c r="G11" s="27"/>
      <c r="H11" s="27"/>
    </row>
    <row r="12" spans="1:17" ht="15" customHeight="1" x14ac:dyDescent="0.3">
      <c r="A12" s="27"/>
      <c r="B12" s="23" t="s">
        <v>78</v>
      </c>
      <c r="C12" s="27"/>
      <c r="D12" s="27"/>
      <c r="E12" s="27"/>
      <c r="F12" s="27"/>
      <c r="G12" s="27"/>
      <c r="H12" s="27"/>
      <c r="K12" s="23" t="s">
        <v>64</v>
      </c>
    </row>
    <row r="13" spans="1:17" ht="15" customHeight="1" x14ac:dyDescent="0.3">
      <c r="A13" s="27"/>
      <c r="B13" s="27"/>
      <c r="E13" s="27"/>
      <c r="F13" s="27"/>
      <c r="G13" s="27"/>
      <c r="H13" s="27"/>
      <c r="K13" s="27"/>
    </row>
    <row r="14" spans="1:17" ht="15" customHeight="1" x14ac:dyDescent="0.3">
      <c r="A14" s="27"/>
      <c r="B14" s="27" t="s">
        <v>89</v>
      </c>
      <c r="E14" s="27"/>
      <c r="F14" s="27"/>
      <c r="G14" s="27"/>
      <c r="H14" s="27"/>
      <c r="K14" s="27" t="s">
        <v>65</v>
      </c>
    </row>
    <row r="15" spans="1:17" ht="15" customHeight="1" x14ac:dyDescent="0.3">
      <c r="A15" s="27"/>
      <c r="B15" s="27" t="s">
        <v>88</v>
      </c>
      <c r="E15" s="27"/>
      <c r="F15" s="27"/>
      <c r="G15" s="27"/>
      <c r="H15" s="27"/>
      <c r="K15" s="12" t="s">
        <v>66</v>
      </c>
    </row>
    <row r="16" spans="1:17" ht="15" customHeight="1" x14ac:dyDescent="0.3">
      <c r="A16" s="27"/>
      <c r="B16" s="27" t="s">
        <v>90</v>
      </c>
      <c r="D16" s="27"/>
      <c r="E16" s="27"/>
      <c r="F16" s="27"/>
      <c r="G16" s="27"/>
      <c r="H16" s="27"/>
      <c r="K16" s="84" t="s">
        <v>67</v>
      </c>
    </row>
    <row r="17" spans="1:11" ht="15" customHeight="1" x14ac:dyDescent="0.3">
      <c r="B17" s="27" t="s">
        <v>100</v>
      </c>
      <c r="C17" s="27"/>
      <c r="D17" s="27"/>
      <c r="E17" s="27"/>
      <c r="F17" s="27"/>
      <c r="G17" s="27"/>
      <c r="H17" s="27"/>
      <c r="K17" s="30" t="s">
        <v>68</v>
      </c>
    </row>
    <row r="18" spans="1:11" ht="15" customHeight="1" x14ac:dyDescent="0.3">
      <c r="A18" s="27"/>
      <c r="C18" s="27"/>
      <c r="D18" s="27"/>
      <c r="E18" s="27"/>
      <c r="F18" s="27"/>
      <c r="G18" s="27"/>
      <c r="H18" s="27"/>
      <c r="K18" s="30" t="s">
        <v>69</v>
      </c>
    </row>
    <row r="19" spans="1:11" ht="15" customHeight="1" x14ac:dyDescent="0.3">
      <c r="A19" s="27"/>
      <c r="D19" s="27"/>
      <c r="E19" s="27"/>
      <c r="F19" s="27"/>
      <c r="G19" s="27"/>
      <c r="H19" s="27"/>
    </row>
    <row r="20" spans="1:11" ht="15" customHeight="1" x14ac:dyDescent="0.3">
      <c r="A20" s="27"/>
      <c r="B20" s="23" t="s">
        <v>62</v>
      </c>
      <c r="C20" s="27"/>
      <c r="D20" s="27"/>
      <c r="E20" s="27"/>
      <c r="F20" s="27"/>
      <c r="G20" s="27"/>
      <c r="H20" s="27"/>
      <c r="K20" s="23" t="s">
        <v>37</v>
      </c>
    </row>
    <row r="21" spans="1:11" ht="15" customHeight="1" x14ac:dyDescent="0.3">
      <c r="A21" s="27"/>
      <c r="B21" s="27"/>
      <c r="C21" s="27"/>
      <c r="D21" s="27"/>
      <c r="E21" s="27"/>
      <c r="F21" s="27"/>
      <c r="G21" s="27"/>
      <c r="H21" s="27"/>
      <c r="K21" s="27"/>
    </row>
    <row r="22" spans="1:11" ht="15" customHeight="1" x14ac:dyDescent="0.3">
      <c r="A22" s="27"/>
      <c r="B22" s="27" t="s">
        <v>36</v>
      </c>
      <c r="C22" s="27" t="s">
        <v>35</v>
      </c>
      <c r="D22" s="27"/>
      <c r="E22" s="27"/>
      <c r="F22" s="27"/>
      <c r="G22" s="27"/>
      <c r="H22" s="27"/>
      <c r="K22" s="27" t="s">
        <v>34</v>
      </c>
    </row>
    <row r="23" spans="1:11" ht="15" customHeight="1" x14ac:dyDescent="0.3">
      <c r="A23" s="27"/>
      <c r="B23" s="27" t="s">
        <v>33</v>
      </c>
      <c r="C23" s="27" t="s">
        <v>32</v>
      </c>
      <c r="D23" s="27"/>
      <c r="E23" s="27"/>
      <c r="F23" s="27"/>
      <c r="G23" s="27"/>
      <c r="H23" s="27"/>
      <c r="K23" s="27" t="s">
        <v>31</v>
      </c>
    </row>
    <row r="24" spans="1:11" ht="15" customHeight="1" x14ac:dyDescent="0.3">
      <c r="B24" s="27" t="s">
        <v>30</v>
      </c>
      <c r="C24" s="27" t="s">
        <v>63</v>
      </c>
      <c r="D24" s="27"/>
      <c r="E24" s="27"/>
      <c r="F24" s="27"/>
      <c r="G24" s="27"/>
      <c r="H24" s="27"/>
      <c r="K24" s="27" t="s">
        <v>29</v>
      </c>
    </row>
    <row r="25" spans="1:11" ht="15" customHeight="1" x14ac:dyDescent="0.3">
      <c r="A25" s="27"/>
      <c r="C25" s="27"/>
      <c r="D25" s="27"/>
      <c r="E25" s="27"/>
      <c r="F25" s="27"/>
      <c r="G25" s="27"/>
      <c r="H25" s="27"/>
      <c r="K25" s="93" t="s">
        <v>101</v>
      </c>
    </row>
    <row r="26" spans="1:11" ht="15" customHeight="1" x14ac:dyDescent="0.3">
      <c r="A26" s="27"/>
      <c r="K26" s="93" t="s">
        <v>106</v>
      </c>
    </row>
    <row r="27" spans="1:11" ht="15" customHeight="1" x14ac:dyDescent="0.3">
      <c r="A27" s="27"/>
      <c r="C27" s="27"/>
      <c r="D27" s="27"/>
      <c r="E27" s="27"/>
      <c r="F27" s="27"/>
      <c r="G27" s="27"/>
      <c r="H27" s="27"/>
    </row>
    <row r="28" spans="1:11" ht="15" customHeight="1" x14ac:dyDescent="0.3">
      <c r="A28" s="27"/>
      <c r="B28" s="23" t="s">
        <v>28</v>
      </c>
      <c r="C28" s="27"/>
      <c r="D28" s="27"/>
      <c r="E28" s="27"/>
      <c r="F28" s="27"/>
      <c r="G28" s="27"/>
      <c r="H28" s="27"/>
      <c r="K28" s="23" t="s">
        <v>102</v>
      </c>
    </row>
    <row r="29" spans="1:11" ht="15" customHeight="1" x14ac:dyDescent="0.3">
      <c r="A29" s="27"/>
      <c r="B29" s="27"/>
      <c r="C29" s="27"/>
      <c r="D29" s="27"/>
      <c r="E29" s="27"/>
      <c r="F29" s="27"/>
      <c r="G29" s="27"/>
      <c r="H29" s="27"/>
      <c r="K29" s="27"/>
    </row>
    <row r="30" spans="1:11" ht="15" customHeight="1" x14ac:dyDescent="0.3">
      <c r="B30" s="27" t="s">
        <v>27</v>
      </c>
      <c r="C30" s="27"/>
      <c r="D30" s="27"/>
      <c r="E30" s="27"/>
      <c r="F30" s="27"/>
      <c r="G30" s="27"/>
      <c r="H30" s="27"/>
      <c r="K30" s="27" t="s">
        <v>107</v>
      </c>
    </row>
    <row r="31" spans="1:11" ht="15" customHeight="1" x14ac:dyDescent="0.3">
      <c r="B31" s="27" t="s">
        <v>26</v>
      </c>
      <c r="C31" s="27"/>
      <c r="K31" s="1" t="s">
        <v>103</v>
      </c>
    </row>
    <row r="32" spans="1:11" ht="15" customHeight="1" x14ac:dyDescent="0.3">
      <c r="B32" s="27" t="s">
        <v>25</v>
      </c>
      <c r="K32" s="27" t="s">
        <v>105</v>
      </c>
    </row>
    <row r="33" spans="11:11" ht="15" customHeight="1" x14ac:dyDescent="0.3">
      <c r="K33" s="93"/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FEA5591E-2494-47BC-B26F-FEA592DE5DEB}"/>
    <hyperlink ref="K25" r:id="rId3" xr:uid="{CDB77EEF-426A-4C4C-AEB0-BB2BB106DDFF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56"/>
  <sheetViews>
    <sheetView showRuler="0" zoomScaleNormal="100" workbookViewId="0">
      <selection activeCell="M9" sqref="M9"/>
    </sheetView>
  </sheetViews>
  <sheetFormatPr defaultColWidth="11.21875" defaultRowHeight="15" customHeight="1" x14ac:dyDescent="0.3"/>
  <cols>
    <col min="1" max="1" width="4.6640625" customWidth="1"/>
    <col min="9" max="10" width="4.6640625" customWidth="1"/>
    <col min="11" max="13" width="11.21875" style="31"/>
    <col min="18" max="18" width="4.6640625" customWidth="1"/>
    <col min="19" max="19" width="4.6640625" hidden="1" customWidth="1"/>
    <col min="20" max="26" width="0" hidden="1" customWidth="1"/>
    <col min="27" max="27" width="4.6640625" hidden="1" customWidth="1"/>
    <col min="28" max="28" width="4.6640625" customWidth="1"/>
  </cols>
  <sheetData>
    <row r="1" spans="2:26" ht="15" customHeight="1" x14ac:dyDescent="0.3">
      <c r="K1" s="60"/>
      <c r="L1" s="73"/>
      <c r="M1" s="73"/>
    </row>
    <row r="2" spans="2:26" ht="18" customHeight="1" x14ac:dyDescent="0.35">
      <c r="B2" s="118" t="s">
        <v>54</v>
      </c>
      <c r="C2" s="118"/>
      <c r="D2" s="118"/>
      <c r="E2" s="118"/>
      <c r="F2" s="118"/>
      <c r="G2" s="118"/>
      <c r="H2" s="118"/>
      <c r="K2" s="118" t="s">
        <v>53</v>
      </c>
      <c r="L2" s="118"/>
      <c r="M2" s="118"/>
      <c r="N2" s="118"/>
      <c r="O2" s="118"/>
      <c r="P2" s="118"/>
      <c r="Q2" s="118"/>
      <c r="T2" s="118" t="s">
        <v>24</v>
      </c>
      <c r="U2" s="118"/>
      <c r="V2" s="118"/>
      <c r="W2" s="118"/>
      <c r="X2" s="118"/>
      <c r="Y2" s="118"/>
      <c r="Z2" s="118"/>
    </row>
    <row r="3" spans="2:26" ht="15" customHeight="1" x14ac:dyDescent="0.35">
      <c r="K3" s="29"/>
      <c r="L3" s="29"/>
      <c r="M3" s="29"/>
      <c r="N3" s="29"/>
      <c r="O3" s="29"/>
      <c r="P3" s="29"/>
      <c r="Q3" s="29"/>
      <c r="T3" s="29"/>
      <c r="U3" s="29"/>
      <c r="V3" s="29"/>
      <c r="W3" s="29"/>
      <c r="X3" s="29"/>
      <c r="Y3" s="29"/>
      <c r="Z3" s="29"/>
    </row>
    <row r="4" spans="2:26" ht="15" customHeight="1" x14ac:dyDescent="0.3">
      <c r="B4" s="23" t="s">
        <v>52</v>
      </c>
      <c r="C4" s="12"/>
      <c r="D4" s="12"/>
      <c r="E4" s="12"/>
      <c r="F4" s="12"/>
      <c r="G4" s="12"/>
      <c r="H4" s="12"/>
      <c r="K4" s="23" t="s">
        <v>51</v>
      </c>
      <c r="L4" s="73"/>
      <c r="M4" s="73"/>
      <c r="T4" s="2" t="s">
        <v>50</v>
      </c>
    </row>
    <row r="5" spans="2:26" ht="15" customHeight="1" thickBot="1" x14ac:dyDescent="0.35">
      <c r="B5" s="12"/>
      <c r="C5" s="12"/>
      <c r="D5" s="12"/>
      <c r="E5" s="12"/>
      <c r="F5" s="10"/>
      <c r="G5" s="12"/>
      <c r="H5" s="12"/>
      <c r="K5" s="60"/>
      <c r="L5" s="73"/>
      <c r="M5" s="73"/>
    </row>
    <row r="6" spans="2:26" ht="15" customHeight="1" thickBot="1" x14ac:dyDescent="0.35">
      <c r="B6" s="53" t="s">
        <v>49</v>
      </c>
      <c r="C6" s="53"/>
      <c r="D6" s="53"/>
      <c r="E6" s="53"/>
      <c r="F6" s="53"/>
      <c r="G6" s="53"/>
      <c r="H6" s="53"/>
      <c r="K6" s="72" t="s">
        <v>48</v>
      </c>
      <c r="L6" s="72" t="str">
        <f>IF(B19="","",B19)</f>
        <v>Manipulation</v>
      </c>
      <c r="M6" s="72" t="str">
        <f>IF(B20="","",B20)</f>
        <v>Outcome</v>
      </c>
      <c r="T6" s="19" t="s">
        <v>0</v>
      </c>
      <c r="U6" s="19" t="s">
        <v>4</v>
      </c>
      <c r="V6" s="19" t="s">
        <v>8</v>
      </c>
      <c r="W6" s="19" t="s">
        <v>1</v>
      </c>
      <c r="X6" s="19" t="s">
        <v>21</v>
      </c>
      <c r="Y6" s="71"/>
      <c r="Z6" s="71"/>
    </row>
    <row r="7" spans="2:26" ht="15" customHeight="1" x14ac:dyDescent="0.3">
      <c r="B7" s="127" t="s">
        <v>94</v>
      </c>
      <c r="C7" s="127"/>
      <c r="D7" s="127"/>
      <c r="E7" s="127"/>
      <c r="F7" s="127"/>
      <c r="G7" s="127"/>
      <c r="H7" s="127"/>
      <c r="K7" s="32">
        <v>1</v>
      </c>
      <c r="L7" s="32">
        <v>1</v>
      </c>
      <c r="M7" s="31">
        <v>61</v>
      </c>
      <c r="T7" s="13">
        <v>1</v>
      </c>
      <c r="U7" s="15">
        <f>IFERROR(AVERAGEIFS($M:$M,$L:$L,$T7),"")</f>
        <v>67</v>
      </c>
      <c r="V7" s="15">
        <f t="array" ref="V7">IFERROR(STDEV(IF($L:$L=$T7,$M:$M)),"")</f>
        <v>4.2946995755750415</v>
      </c>
      <c r="W7" s="70">
        <f>IF(COUNTIF($L:$L,$T7)&lt;1,"",COUNTIF($L:$L,$T7))</f>
        <v>10</v>
      </c>
      <c r="X7" s="14">
        <f t="shared" ref="X7:X12" si="0">IFERROR(V7/SQRT(W7),"")</f>
        <v>1.3581032524975574</v>
      </c>
      <c r="Y7" s="69"/>
      <c r="Z7" s="69"/>
    </row>
    <row r="8" spans="2:26" ht="15" customHeight="1" thickBot="1" x14ac:dyDescent="0.35">
      <c r="B8" s="128"/>
      <c r="C8" s="128"/>
      <c r="D8" s="128"/>
      <c r="E8" s="128"/>
      <c r="F8" s="128"/>
      <c r="G8" s="128"/>
      <c r="H8" s="128"/>
      <c r="K8" s="31">
        <v>2</v>
      </c>
      <c r="L8" s="31">
        <v>1</v>
      </c>
      <c r="M8" s="31">
        <v>64</v>
      </c>
      <c r="T8" s="49">
        <v>2</v>
      </c>
      <c r="U8" s="65">
        <f>IFERROR(AVERAGEIFS($M:$M,$L:$L,$T8),"")</f>
        <v>71</v>
      </c>
      <c r="V8" s="65">
        <f t="array" ref="V8">IFERROR(STDEV(IF($L:$L=$T8,$M:$M)),"")</f>
        <v>5.3748384988656994</v>
      </c>
      <c r="W8" s="9">
        <f>IF(COUNTIF($L:$L,$T8)&lt;1,"",COUNTIF($L:$L,$T8))</f>
        <v>10</v>
      </c>
      <c r="X8" s="48">
        <f t="shared" si="0"/>
        <v>1.6996731711975948</v>
      </c>
      <c r="Y8" s="64"/>
      <c r="Z8" s="64"/>
    </row>
    <row r="9" spans="2:26" ht="15" customHeight="1" thickBot="1" x14ac:dyDescent="0.35">
      <c r="B9" s="67"/>
      <c r="C9" s="67"/>
      <c r="D9" s="67"/>
      <c r="E9" s="67"/>
      <c r="F9" s="68"/>
      <c r="G9" s="67"/>
      <c r="H9" s="67"/>
      <c r="K9" s="31">
        <v>3</v>
      </c>
      <c r="L9" s="31">
        <v>1</v>
      </c>
      <c r="M9" s="31">
        <v>72</v>
      </c>
      <c r="T9" s="49">
        <v>3</v>
      </c>
      <c r="U9" s="65">
        <f>IFERROR(AVERAGEIFS($M:$M,$L:$L,$T9),"")</f>
        <v>72.5</v>
      </c>
      <c r="V9" s="65">
        <f t="array" ref="V9">IFERROR(STDEV(IF($L:$L=$T9,$M:$M)),"")</f>
        <v>4.85912657903775</v>
      </c>
      <c r="W9" s="9">
        <f>IF(COUNTIF($L:$L,$T9)&lt;1,"",COUNTIF($L:$L,$T9))</f>
        <v>10</v>
      </c>
      <c r="X9" s="48">
        <f t="shared" si="0"/>
        <v>1.5365907428821477</v>
      </c>
      <c r="Y9" s="64"/>
      <c r="Z9" s="64"/>
    </row>
    <row r="10" spans="2:26" ht="15" customHeight="1" thickBot="1" x14ac:dyDescent="0.35">
      <c r="B10" s="66" t="s">
        <v>47</v>
      </c>
      <c r="C10" s="66"/>
      <c r="D10" s="66"/>
      <c r="E10" s="66"/>
      <c r="F10" s="66"/>
      <c r="G10" s="66"/>
      <c r="H10" s="66"/>
      <c r="K10" s="31">
        <v>4</v>
      </c>
      <c r="L10" s="31">
        <v>1</v>
      </c>
      <c r="M10" s="31">
        <v>64</v>
      </c>
      <c r="T10" s="49">
        <v>4</v>
      </c>
      <c r="U10" s="65">
        <f>IFERROR(AVERAGEIFS($M:$M,$L:$L,$T10),"")</f>
        <v>76</v>
      </c>
      <c r="V10" s="65">
        <f t="array" ref="V10">IFERROR(STDEV(IF($L:$L=$T10,$M:$M)),"")</f>
        <v>6.5828058860438334</v>
      </c>
      <c r="W10" s="9">
        <f>IF(COUNTIF($L:$L,$T10)&lt;1,"",COUNTIF($L:$L,$T10))</f>
        <v>10</v>
      </c>
      <c r="X10" s="48">
        <f t="shared" si="0"/>
        <v>2.0816659994661326</v>
      </c>
      <c r="Y10" s="64"/>
      <c r="Z10" s="64"/>
    </row>
    <row r="11" spans="2:26" ht="15" customHeight="1" x14ac:dyDescent="0.3">
      <c r="B11" s="129" t="s">
        <v>93</v>
      </c>
      <c r="C11" s="129"/>
      <c r="D11" s="129"/>
      <c r="E11" s="129"/>
      <c r="F11" s="129"/>
      <c r="G11" s="129"/>
      <c r="H11" s="129"/>
      <c r="K11" s="31">
        <v>5</v>
      </c>
      <c r="L11" s="31">
        <v>1</v>
      </c>
      <c r="M11" s="31">
        <v>64</v>
      </c>
      <c r="T11" s="49">
        <v>5</v>
      </c>
      <c r="U11" s="65">
        <f>IFERROR(AVERAGEIFS($M:$M,$L:$L,$T11),"")</f>
        <v>65.5</v>
      </c>
      <c r="V11" s="65">
        <f t="array" ref="V11">IFERROR(STDEV(IF($L:$L=$T11,$M:$M)),"")</f>
        <v>4.9721446300587662</v>
      </c>
      <c r="W11" s="9">
        <f>IF(COUNTIF($L:$L,$T11)&lt;1,"",COUNTIF($L:$L,$T11))</f>
        <v>10</v>
      </c>
      <c r="X11" s="48">
        <f t="shared" si="0"/>
        <v>1.5723301886761005</v>
      </c>
      <c r="Y11" s="64"/>
      <c r="Z11" s="64"/>
    </row>
    <row r="12" spans="2:26" ht="15" customHeight="1" thickBot="1" x14ac:dyDescent="0.35">
      <c r="B12" s="130"/>
      <c r="C12" s="130"/>
      <c r="D12" s="130"/>
      <c r="E12" s="130"/>
      <c r="F12" s="130"/>
      <c r="G12" s="130"/>
      <c r="H12" s="130"/>
      <c r="K12" s="31">
        <v>6</v>
      </c>
      <c r="L12" s="31">
        <v>1</v>
      </c>
      <c r="M12" s="31">
        <v>70</v>
      </c>
      <c r="T12" s="16" t="s">
        <v>22</v>
      </c>
      <c r="U12" s="18">
        <f>IFERROR(AVERAGE($M:$M),"")</f>
        <v>70.400000000000006</v>
      </c>
      <c r="V12" s="18">
        <f>IFERROR(STDEV($M:$M),"")</f>
        <v>6.337449432233953</v>
      </c>
      <c r="W12" s="63">
        <f>IFERROR(COUNT($L:$L),"")</f>
        <v>50</v>
      </c>
      <c r="X12" s="17">
        <f t="shared" si="0"/>
        <v>0.89625069379189271</v>
      </c>
      <c r="Y12" s="62"/>
      <c r="Z12" s="62"/>
    </row>
    <row r="13" spans="2:26" ht="15" customHeight="1" x14ac:dyDescent="0.3">
      <c r="B13" s="130"/>
      <c r="C13" s="130"/>
      <c r="D13" s="130"/>
      <c r="E13" s="130"/>
      <c r="F13" s="130"/>
      <c r="G13" s="130"/>
      <c r="H13" s="130"/>
      <c r="K13" s="31">
        <v>7</v>
      </c>
      <c r="L13" s="31">
        <v>1</v>
      </c>
      <c r="M13" s="31">
        <v>73</v>
      </c>
      <c r="T13" s="20"/>
      <c r="U13" s="20"/>
      <c r="V13" s="20"/>
      <c r="W13" s="20"/>
      <c r="X13" s="20"/>
      <c r="Y13" s="20"/>
      <c r="Z13" s="20"/>
    </row>
    <row r="14" spans="2:26" ht="15" customHeight="1" thickBot="1" x14ac:dyDescent="0.35">
      <c r="B14" s="131"/>
      <c r="C14" s="131"/>
      <c r="D14" s="131"/>
      <c r="E14" s="131"/>
      <c r="F14" s="131"/>
      <c r="G14" s="131"/>
      <c r="H14" s="131"/>
      <c r="K14" s="31">
        <v>8</v>
      </c>
      <c r="L14" s="31">
        <v>1</v>
      </c>
      <c r="M14" s="31">
        <v>65</v>
      </c>
      <c r="T14" s="2" t="s">
        <v>45</v>
      </c>
    </row>
    <row r="15" spans="2:26" ht="15" customHeight="1" thickBot="1" x14ac:dyDescent="0.35">
      <c r="B15" s="12"/>
      <c r="C15" s="12"/>
      <c r="D15" s="12"/>
      <c r="E15" s="12"/>
      <c r="F15" s="10"/>
      <c r="G15" s="12"/>
      <c r="H15" s="12"/>
      <c r="K15" s="31">
        <v>9</v>
      </c>
      <c r="L15" s="31">
        <v>1</v>
      </c>
      <c r="M15" s="31">
        <v>65</v>
      </c>
      <c r="Y15" s="60"/>
      <c r="Z15" s="59"/>
    </row>
    <row r="16" spans="2:26" ht="15" customHeight="1" thickBot="1" x14ac:dyDescent="0.35">
      <c r="B16" s="23" t="s">
        <v>46</v>
      </c>
      <c r="C16" s="11"/>
      <c r="D16" s="10"/>
      <c r="E16" s="10"/>
      <c r="F16" s="10"/>
      <c r="G16" s="10"/>
      <c r="H16" s="61"/>
      <c r="K16" s="31">
        <v>10</v>
      </c>
      <c r="L16" s="31">
        <v>1</v>
      </c>
      <c r="M16" s="31">
        <v>72</v>
      </c>
      <c r="T16" s="19" t="s">
        <v>43</v>
      </c>
      <c r="U16" s="19"/>
      <c r="V16" s="19">
        <v>1</v>
      </c>
      <c r="W16" s="19">
        <v>2</v>
      </c>
      <c r="X16" s="19">
        <v>3</v>
      </c>
      <c r="Y16" s="19">
        <v>4</v>
      </c>
      <c r="Z16" s="19">
        <v>5</v>
      </c>
    </row>
    <row r="17" spans="2:26" ht="15" customHeight="1" thickBot="1" x14ac:dyDescent="0.35">
      <c r="B17" s="11"/>
      <c r="C17" s="11"/>
      <c r="D17" s="10"/>
      <c r="E17" s="10"/>
      <c r="F17" s="10"/>
      <c r="G17" s="10"/>
      <c r="H17" s="10"/>
      <c r="K17" s="31">
        <v>11</v>
      </c>
      <c r="L17" s="31">
        <v>2</v>
      </c>
      <c r="M17" s="31">
        <v>69</v>
      </c>
      <c r="T17" s="57"/>
      <c r="U17" s="57"/>
      <c r="V17" s="37">
        <v>1</v>
      </c>
      <c r="W17" s="56"/>
      <c r="X17" s="56"/>
      <c r="Y17" s="56"/>
      <c r="Z17" s="55"/>
    </row>
    <row r="18" spans="2:26" ht="15" customHeight="1" thickBot="1" x14ac:dyDescent="0.35">
      <c r="B18" s="135" t="s">
        <v>44</v>
      </c>
      <c r="C18" s="135"/>
      <c r="D18" s="58" t="s">
        <v>42</v>
      </c>
      <c r="E18" s="58"/>
      <c r="F18" s="58"/>
      <c r="G18" s="58"/>
      <c r="H18" s="52" t="s">
        <v>41</v>
      </c>
      <c r="K18" s="31">
        <v>12</v>
      </c>
      <c r="L18" s="31">
        <v>2</v>
      </c>
      <c r="M18" s="31">
        <v>74</v>
      </c>
      <c r="T18" s="49"/>
      <c r="U18" s="49"/>
      <c r="V18" s="48"/>
      <c r="W18" s="48">
        <v>1</v>
      </c>
      <c r="X18" s="51"/>
      <c r="Y18" s="51"/>
      <c r="Z18" s="47"/>
    </row>
    <row r="19" spans="2:26" ht="15" customHeight="1" x14ac:dyDescent="0.3">
      <c r="B19" s="132" t="s">
        <v>91</v>
      </c>
      <c r="C19" s="132"/>
      <c r="D19" s="133"/>
      <c r="E19" s="132"/>
      <c r="F19" s="132"/>
      <c r="G19" s="134"/>
      <c r="H19" s="50"/>
      <c r="K19" s="31">
        <v>13</v>
      </c>
      <c r="L19" s="31">
        <v>2</v>
      </c>
      <c r="M19" s="31">
        <v>79</v>
      </c>
      <c r="T19" s="49"/>
      <c r="U19" s="49"/>
      <c r="V19" s="48"/>
      <c r="W19" s="48"/>
      <c r="X19" s="48">
        <v>1</v>
      </c>
      <c r="Y19" s="51"/>
      <c r="Z19" s="47"/>
    </row>
    <row r="20" spans="2:26" ht="15" customHeight="1" thickBot="1" x14ac:dyDescent="0.35">
      <c r="B20" s="124" t="s">
        <v>92</v>
      </c>
      <c r="C20" s="124"/>
      <c r="D20" s="125"/>
      <c r="E20" s="124"/>
      <c r="F20" s="124"/>
      <c r="G20" s="126"/>
      <c r="H20" s="42"/>
      <c r="K20" s="31">
        <v>14</v>
      </c>
      <c r="L20" s="31">
        <v>2</v>
      </c>
      <c r="M20" s="31">
        <v>69</v>
      </c>
      <c r="T20" s="49"/>
      <c r="U20" s="49"/>
      <c r="V20" s="48"/>
      <c r="W20" s="48"/>
      <c r="X20" s="48"/>
      <c r="Y20" s="48">
        <v>1</v>
      </c>
      <c r="Z20" s="47"/>
    </row>
    <row r="21" spans="2:26" ht="15" customHeight="1" thickBot="1" x14ac:dyDescent="0.35">
      <c r="B21" s="54"/>
      <c r="C21" s="54"/>
      <c r="D21" s="54"/>
      <c r="E21" s="54"/>
      <c r="F21" s="54"/>
      <c r="G21" s="54"/>
      <c r="H21" s="54"/>
      <c r="K21" s="31">
        <v>15</v>
      </c>
      <c r="L21" s="31">
        <v>2</v>
      </c>
      <c r="M21" s="31">
        <v>64</v>
      </c>
      <c r="T21" s="89"/>
      <c r="U21" s="46"/>
      <c r="V21" s="45"/>
      <c r="W21" s="45"/>
      <c r="X21" s="45"/>
      <c r="Y21" s="45"/>
      <c r="Z21" s="45">
        <v>1</v>
      </c>
    </row>
    <row r="22" spans="2:26" ht="15" customHeight="1" thickBot="1" x14ac:dyDescent="0.35">
      <c r="B22" s="135" t="str">
        <f>IF(B19="","Factor",B19)</f>
        <v>Manipulation</v>
      </c>
      <c r="C22" s="135"/>
      <c r="D22" s="53" t="s">
        <v>42</v>
      </c>
      <c r="E22" s="53"/>
      <c r="F22" s="53"/>
      <c r="G22" s="53"/>
      <c r="H22" s="52" t="s">
        <v>41</v>
      </c>
      <c r="K22" s="31">
        <v>16</v>
      </c>
      <c r="L22" s="31">
        <v>2</v>
      </c>
      <c r="M22" s="31">
        <v>64</v>
      </c>
      <c r="T22" s="20"/>
      <c r="U22" s="20"/>
      <c r="V22" s="20"/>
      <c r="W22" s="20"/>
      <c r="X22" s="20"/>
      <c r="Y22" s="20"/>
      <c r="Z22" s="20"/>
    </row>
    <row r="23" spans="2:26" ht="15" customHeight="1" x14ac:dyDescent="0.3">
      <c r="B23" s="132" t="s">
        <v>95</v>
      </c>
      <c r="C23" s="134"/>
      <c r="D23" s="133"/>
      <c r="E23" s="132"/>
      <c r="F23" s="132"/>
      <c r="G23" s="134"/>
      <c r="H23" s="50">
        <f>IF(B23="","",1)</f>
        <v>1</v>
      </c>
      <c r="K23" s="31">
        <v>17</v>
      </c>
      <c r="L23" s="31">
        <v>2</v>
      </c>
      <c r="M23" s="31">
        <v>69</v>
      </c>
      <c r="T23" s="39" t="s">
        <v>71</v>
      </c>
      <c r="U23" s="38"/>
      <c r="V23" s="38"/>
      <c r="W23" s="38"/>
      <c r="X23" s="38"/>
      <c r="Y23" s="38"/>
      <c r="Z23" s="1"/>
    </row>
    <row r="24" spans="2:26" ht="15" customHeight="1" thickBot="1" x14ac:dyDescent="0.35">
      <c r="B24" s="122" t="s">
        <v>96</v>
      </c>
      <c r="C24" s="122"/>
      <c r="D24" s="121"/>
      <c r="E24" s="122"/>
      <c r="F24" s="122"/>
      <c r="G24" s="123"/>
      <c r="H24" s="44">
        <f>IF(B24="","",2)</f>
        <v>2</v>
      </c>
      <c r="K24" s="31">
        <v>18</v>
      </c>
      <c r="L24" s="31">
        <v>2</v>
      </c>
      <c r="M24" s="31">
        <v>69</v>
      </c>
      <c r="T24" s="38"/>
      <c r="U24" s="38"/>
      <c r="V24" s="38"/>
      <c r="W24" s="38"/>
      <c r="X24" s="38"/>
      <c r="Y24" s="38"/>
      <c r="Z24" s="1"/>
    </row>
    <row r="25" spans="2:26" ht="15" customHeight="1" thickBot="1" x14ac:dyDescent="0.35">
      <c r="B25" s="122" t="s">
        <v>97</v>
      </c>
      <c r="C25" s="122"/>
      <c r="D25" s="121"/>
      <c r="E25" s="122"/>
      <c r="F25" s="122"/>
      <c r="G25" s="123"/>
      <c r="H25" s="44">
        <f>IF(B25="","",3)</f>
        <v>3</v>
      </c>
      <c r="K25" s="31">
        <v>19</v>
      </c>
      <c r="L25" s="31">
        <v>2</v>
      </c>
      <c r="M25" s="31">
        <v>74</v>
      </c>
      <c r="T25" s="21" t="s">
        <v>10</v>
      </c>
      <c r="U25" s="21" t="s">
        <v>9</v>
      </c>
      <c r="V25" s="21" t="s">
        <v>2</v>
      </c>
      <c r="W25" s="21" t="s">
        <v>11</v>
      </c>
      <c r="X25" s="21" t="s">
        <v>12</v>
      </c>
      <c r="Y25" s="21" t="s">
        <v>6</v>
      </c>
      <c r="Z25" s="21" t="s">
        <v>13</v>
      </c>
    </row>
    <row r="26" spans="2:26" ht="15" customHeight="1" x14ac:dyDescent="0.3">
      <c r="B26" s="122" t="s">
        <v>98</v>
      </c>
      <c r="C26" s="122"/>
      <c r="D26" s="121"/>
      <c r="E26" s="122"/>
      <c r="F26" s="122"/>
      <c r="G26" s="123"/>
      <c r="H26" s="43">
        <f>IF(B26="","",4)</f>
        <v>4</v>
      </c>
      <c r="K26" s="31">
        <v>20</v>
      </c>
      <c r="L26" s="31">
        <v>2</v>
      </c>
      <c r="M26" s="31">
        <v>79</v>
      </c>
      <c r="T26" s="87" t="s">
        <v>14</v>
      </c>
      <c r="U26" s="37">
        <f t="array" ref="U26">IFERROR(DEVSQ(U7:U11)*(W7:W11),"")</f>
        <v>716.99999999999989</v>
      </c>
      <c r="V26" s="36">
        <f>IFERROR(COUNT(W7:W11)-1,"")</f>
        <v>4</v>
      </c>
      <c r="W26" s="35">
        <f>IFERROR(U26/V26,"")</f>
        <v>179.24999999999997</v>
      </c>
      <c r="X26" s="35">
        <f>IFERROR(W26/W27,"")</f>
        <v>6.4478417266187043</v>
      </c>
      <c r="Y26" s="35" t="str">
        <f>IFERROR(IF(FDIST(X26,V26,V27)&lt;0.001,"&lt; 0.001",FDIST(X26,V26,V27)),"")</f>
        <v>&lt; 0.001</v>
      </c>
      <c r="Z26" s="26">
        <f>IFERROR(U26/U28,"")</f>
        <v>0.36432926829268281</v>
      </c>
    </row>
    <row r="27" spans="2:26" ht="15" customHeight="1" thickBot="1" x14ac:dyDescent="0.35">
      <c r="B27" s="124" t="s">
        <v>99</v>
      </c>
      <c r="C27" s="124"/>
      <c r="D27" s="125"/>
      <c r="E27" s="124"/>
      <c r="F27" s="124"/>
      <c r="G27" s="126"/>
      <c r="H27" s="42">
        <f>IF(B27="","",5)</f>
        <v>5</v>
      </c>
      <c r="K27" s="31">
        <v>21</v>
      </c>
      <c r="L27" s="31">
        <v>3</v>
      </c>
      <c r="M27" s="31">
        <v>70</v>
      </c>
      <c r="T27" s="88" t="s">
        <v>15</v>
      </c>
      <c r="U27" s="5">
        <f t="array" ref="U27">SUM(IF(W7:W11&lt;&gt;"",V7:V11^2*((W7:W11)-1),0))</f>
        <v>1251</v>
      </c>
      <c r="V27" s="6">
        <f t="array" ref="V27">SUM(IF(W7:W11&lt;&gt;"",W7:W11-1))</f>
        <v>45</v>
      </c>
      <c r="W27" s="7">
        <f>IFERROR(U27/V27,"")</f>
        <v>27.8</v>
      </c>
      <c r="X27" s="5"/>
      <c r="Y27" s="8"/>
      <c r="Z27" s="9"/>
    </row>
    <row r="28" spans="2:26" ht="15" customHeight="1" thickBot="1" x14ac:dyDescent="0.35">
      <c r="B28" s="40"/>
      <c r="C28" s="40"/>
      <c r="D28" s="40"/>
      <c r="E28" s="40"/>
      <c r="F28" s="41"/>
      <c r="G28" s="40"/>
      <c r="H28" s="40"/>
      <c r="K28" s="31">
        <v>22</v>
      </c>
      <c r="L28" s="31">
        <v>3</v>
      </c>
      <c r="M28" s="31">
        <v>75</v>
      </c>
      <c r="T28" s="90" t="s">
        <v>16</v>
      </c>
      <c r="U28" s="33">
        <f>IFERROR((V12^2)*(W12-1),"")</f>
        <v>1968.0000000000002</v>
      </c>
      <c r="V28" s="34">
        <f>W12-1</f>
        <v>49</v>
      </c>
      <c r="W28" s="33">
        <f>IFERROR(U28/V28,"")</f>
        <v>40.163265306122454</v>
      </c>
      <c r="X28" s="33"/>
      <c r="Y28" s="33"/>
      <c r="Z28" s="25"/>
    </row>
    <row r="29" spans="2:26" ht="15" customHeight="1" x14ac:dyDescent="0.3">
      <c r="K29" s="31">
        <v>23</v>
      </c>
      <c r="L29" s="31">
        <v>3</v>
      </c>
      <c r="M29" s="31">
        <v>80</v>
      </c>
      <c r="T29" s="24"/>
      <c r="U29" s="24"/>
      <c r="V29" s="24"/>
      <c r="W29" s="24"/>
      <c r="X29" s="24"/>
      <c r="Y29" s="24"/>
      <c r="Z29" s="24"/>
    </row>
    <row r="30" spans="2:26" ht="15" customHeight="1" x14ac:dyDescent="0.3">
      <c r="K30" s="31">
        <v>24</v>
      </c>
      <c r="L30" s="31">
        <v>3</v>
      </c>
      <c r="M30" s="31">
        <v>80</v>
      </c>
    </row>
    <row r="31" spans="2:26" ht="15" customHeight="1" x14ac:dyDescent="0.3">
      <c r="K31" s="31">
        <v>25</v>
      </c>
      <c r="L31" s="31">
        <v>3</v>
      </c>
      <c r="M31" s="31">
        <v>70</v>
      </c>
      <c r="S31" s="1"/>
    </row>
    <row r="32" spans="2:26" ht="15" customHeight="1" x14ac:dyDescent="0.3">
      <c r="K32" s="31">
        <v>26</v>
      </c>
      <c r="L32" s="31">
        <v>3</v>
      </c>
      <c r="M32" s="31">
        <v>65</v>
      </c>
      <c r="S32" s="1"/>
    </row>
    <row r="33" spans="11:19" ht="15" customHeight="1" x14ac:dyDescent="0.3">
      <c r="K33" s="31">
        <v>27</v>
      </c>
      <c r="L33" s="31">
        <v>3</v>
      </c>
      <c r="M33" s="31">
        <v>70</v>
      </c>
      <c r="S33" s="1"/>
    </row>
    <row r="34" spans="11:19" ht="15" customHeight="1" x14ac:dyDescent="0.3">
      <c r="K34" s="31">
        <v>28</v>
      </c>
      <c r="L34" s="31">
        <v>3</v>
      </c>
      <c r="M34" s="32">
        <v>75</v>
      </c>
      <c r="S34" s="1"/>
    </row>
    <row r="35" spans="11:19" ht="15" customHeight="1" x14ac:dyDescent="0.3">
      <c r="K35" s="31">
        <v>29</v>
      </c>
      <c r="L35" s="31">
        <v>3</v>
      </c>
      <c r="M35" s="31">
        <v>70</v>
      </c>
      <c r="S35" s="1"/>
    </row>
    <row r="36" spans="11:19" ht="15" customHeight="1" x14ac:dyDescent="0.3">
      <c r="K36" s="31">
        <v>30</v>
      </c>
      <c r="L36" s="31">
        <v>3</v>
      </c>
      <c r="M36" s="31">
        <v>70</v>
      </c>
    </row>
    <row r="37" spans="11:19" ht="15" customHeight="1" x14ac:dyDescent="0.3">
      <c r="K37" s="31">
        <v>31</v>
      </c>
      <c r="L37" s="31">
        <v>4</v>
      </c>
      <c r="M37" s="31">
        <v>70</v>
      </c>
    </row>
    <row r="38" spans="11:19" ht="15" customHeight="1" x14ac:dyDescent="0.3">
      <c r="K38" s="31">
        <v>32</v>
      </c>
      <c r="L38" s="31">
        <v>4</v>
      </c>
      <c r="M38" s="31">
        <v>80</v>
      </c>
    </row>
    <row r="39" spans="11:19" ht="15" customHeight="1" x14ac:dyDescent="0.3">
      <c r="K39" s="31">
        <v>33</v>
      </c>
      <c r="L39" s="31">
        <v>4</v>
      </c>
      <c r="M39" s="31">
        <v>85</v>
      </c>
    </row>
    <row r="40" spans="11:19" ht="15" customHeight="1" x14ac:dyDescent="0.3">
      <c r="K40" s="31">
        <v>34</v>
      </c>
      <c r="L40" s="31">
        <v>4</v>
      </c>
      <c r="M40" s="31">
        <v>75</v>
      </c>
    </row>
    <row r="41" spans="11:19" ht="15" customHeight="1" x14ac:dyDescent="0.3">
      <c r="K41" s="31">
        <v>35</v>
      </c>
      <c r="L41" s="31">
        <v>4</v>
      </c>
      <c r="M41" s="31">
        <v>70</v>
      </c>
    </row>
    <row r="42" spans="11:19" ht="15" customHeight="1" x14ac:dyDescent="0.3">
      <c r="K42" s="31">
        <v>36</v>
      </c>
      <c r="L42" s="31">
        <v>4</v>
      </c>
      <c r="M42" s="31">
        <v>65</v>
      </c>
    </row>
    <row r="43" spans="11:19" ht="15" customHeight="1" x14ac:dyDescent="0.3">
      <c r="K43" s="31">
        <v>37</v>
      </c>
      <c r="L43" s="31">
        <v>4</v>
      </c>
      <c r="M43" s="31">
        <v>75</v>
      </c>
    </row>
    <row r="44" spans="11:19" ht="15" customHeight="1" x14ac:dyDescent="0.3">
      <c r="K44" s="31">
        <v>38</v>
      </c>
      <c r="L44" s="31">
        <v>4</v>
      </c>
      <c r="M44" s="31">
        <v>75</v>
      </c>
    </row>
    <row r="45" spans="11:19" ht="15" customHeight="1" x14ac:dyDescent="0.3">
      <c r="K45" s="31">
        <v>39</v>
      </c>
      <c r="L45" s="31">
        <v>4</v>
      </c>
      <c r="M45" s="31">
        <v>85</v>
      </c>
    </row>
    <row r="46" spans="11:19" ht="15" customHeight="1" x14ac:dyDescent="0.3">
      <c r="K46" s="31">
        <v>40</v>
      </c>
      <c r="L46" s="31">
        <v>4</v>
      </c>
      <c r="M46" s="31">
        <v>80</v>
      </c>
    </row>
    <row r="47" spans="11:19" ht="15" customHeight="1" x14ac:dyDescent="0.3">
      <c r="K47" s="31">
        <v>41</v>
      </c>
      <c r="L47" s="31">
        <v>5</v>
      </c>
      <c r="M47" s="31">
        <v>65</v>
      </c>
    </row>
    <row r="48" spans="11:19" ht="15" customHeight="1" x14ac:dyDescent="0.3">
      <c r="K48" s="31">
        <v>42</v>
      </c>
      <c r="L48" s="31">
        <v>5</v>
      </c>
      <c r="M48" s="31">
        <v>55</v>
      </c>
    </row>
    <row r="49" spans="11:13" ht="15" customHeight="1" x14ac:dyDescent="0.3">
      <c r="K49" s="31">
        <v>43</v>
      </c>
      <c r="L49" s="31">
        <v>5</v>
      </c>
      <c r="M49" s="31">
        <v>70</v>
      </c>
    </row>
    <row r="50" spans="11:13" ht="15" customHeight="1" x14ac:dyDescent="0.3">
      <c r="K50" s="31">
        <v>44</v>
      </c>
      <c r="L50" s="31">
        <v>5</v>
      </c>
      <c r="M50" s="31">
        <v>65</v>
      </c>
    </row>
    <row r="51" spans="11:13" ht="15" customHeight="1" x14ac:dyDescent="0.3">
      <c r="K51" s="31">
        <v>45</v>
      </c>
      <c r="L51" s="31">
        <v>5</v>
      </c>
      <c r="M51" s="31">
        <v>65</v>
      </c>
    </row>
    <row r="52" spans="11:13" ht="15" customHeight="1" x14ac:dyDescent="0.3">
      <c r="K52" s="31">
        <v>46</v>
      </c>
      <c r="L52" s="31">
        <v>5</v>
      </c>
      <c r="M52" s="31">
        <v>70</v>
      </c>
    </row>
    <row r="53" spans="11:13" ht="15" customHeight="1" x14ac:dyDescent="0.3">
      <c r="K53" s="31">
        <v>47</v>
      </c>
      <c r="L53" s="31">
        <v>5</v>
      </c>
      <c r="M53" s="31">
        <v>70</v>
      </c>
    </row>
    <row r="54" spans="11:13" ht="15" customHeight="1" x14ac:dyDescent="0.3">
      <c r="K54" s="31">
        <v>48</v>
      </c>
      <c r="L54" s="31">
        <v>5</v>
      </c>
      <c r="M54" s="31">
        <v>60</v>
      </c>
    </row>
    <row r="55" spans="11:13" ht="15" customHeight="1" x14ac:dyDescent="0.3">
      <c r="K55" s="31">
        <v>49</v>
      </c>
      <c r="L55" s="31">
        <v>5</v>
      </c>
      <c r="M55" s="31">
        <v>65</v>
      </c>
    </row>
    <row r="56" spans="11:13" ht="15" customHeight="1" x14ac:dyDescent="0.3">
      <c r="K56" s="31">
        <v>50</v>
      </c>
      <c r="L56" s="31">
        <v>5</v>
      </c>
      <c r="M56" s="31">
        <v>70</v>
      </c>
    </row>
  </sheetData>
  <sheetProtection sheet="1" selectLockedCells="1" sort="0" autoFilter="0"/>
  <autoFilter ref="K6:M6" xr:uid="{00000000-0009-0000-0000-000001000000}"/>
  <mergeCells count="21"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16" sqref="L16"/>
    </sheetView>
  </sheetViews>
  <sheetFormatPr defaultColWidth="11.109375" defaultRowHeight="15" customHeight="1" x14ac:dyDescent="0.3"/>
  <cols>
    <col min="1" max="1" width="4.5546875" style="94" customWidth="1"/>
    <col min="2" max="8" width="11.109375" style="94"/>
    <col min="9" max="10" width="4.5546875" style="94" customWidth="1"/>
    <col min="11" max="17" width="11.109375" style="94"/>
    <col min="18" max="19" width="4.5546875" style="94" customWidth="1"/>
    <col min="20" max="16384" width="11.109375" style="94"/>
  </cols>
  <sheetData>
    <row r="2" spans="2:17" ht="18" customHeight="1" x14ac:dyDescent="0.35">
      <c r="B2" s="118" t="s">
        <v>82</v>
      </c>
      <c r="C2" s="118"/>
      <c r="D2" s="118"/>
      <c r="E2" s="118"/>
      <c r="F2" s="118"/>
      <c r="G2" s="118"/>
      <c r="H2" s="118"/>
      <c r="K2" s="118" t="s">
        <v>70</v>
      </c>
      <c r="L2" s="118"/>
      <c r="M2" s="118"/>
      <c r="N2" s="118"/>
      <c r="O2" s="118"/>
      <c r="P2" s="118"/>
      <c r="Q2" s="118"/>
    </row>
    <row r="4" spans="2:17" s="97" customFormat="1" ht="15" customHeight="1" x14ac:dyDescent="0.3">
      <c r="B4" s="95" t="s">
        <v>76</v>
      </c>
      <c r="C4" s="94"/>
      <c r="D4" s="94"/>
      <c r="E4" s="96"/>
      <c r="G4" s="94" t="s">
        <v>5</v>
      </c>
      <c r="H4" s="92">
        <v>95</v>
      </c>
      <c r="I4" s="94"/>
      <c r="J4" s="94"/>
      <c r="K4" s="95" t="s">
        <v>55</v>
      </c>
      <c r="L4" s="94"/>
      <c r="M4" s="94"/>
      <c r="N4" s="94"/>
      <c r="O4" s="94"/>
      <c r="P4" s="94"/>
      <c r="Q4" s="94"/>
    </row>
    <row r="5" spans="2:17" s="97" customFormat="1" ht="15" customHeight="1" thickBot="1" x14ac:dyDescent="0.35">
      <c r="B5" s="94"/>
      <c r="C5" s="94"/>
      <c r="D5" s="94"/>
      <c r="I5" s="94"/>
      <c r="J5" s="94"/>
      <c r="K5" s="94"/>
      <c r="L5" s="94"/>
      <c r="M5" s="94"/>
      <c r="O5" s="94"/>
      <c r="P5" s="94"/>
      <c r="Q5" s="94"/>
    </row>
    <row r="6" spans="2:17" s="97" customFormat="1" ht="15" customHeight="1" thickBot="1" x14ac:dyDescent="0.35">
      <c r="B6" s="98" t="s">
        <v>0</v>
      </c>
      <c r="C6" s="98" t="s">
        <v>4</v>
      </c>
      <c r="D6" s="98" t="s">
        <v>8</v>
      </c>
      <c r="E6" s="136" t="s">
        <v>73</v>
      </c>
      <c r="F6" s="136"/>
      <c r="G6" s="136" t="s">
        <v>56</v>
      </c>
      <c r="H6" s="136"/>
      <c r="I6" s="94"/>
      <c r="J6" s="94"/>
      <c r="K6" s="99" t="s">
        <v>0</v>
      </c>
      <c r="L6" s="99" t="s">
        <v>57</v>
      </c>
      <c r="M6" s="99" t="s">
        <v>7</v>
      </c>
      <c r="N6" s="91" t="s">
        <v>2</v>
      </c>
      <c r="O6" s="98" t="s">
        <v>21</v>
      </c>
      <c r="P6" s="98" t="s">
        <v>3</v>
      </c>
      <c r="Q6" s="98" t="s">
        <v>6</v>
      </c>
    </row>
    <row r="7" spans="2:17" s="97" customFormat="1" ht="15" customHeight="1" x14ac:dyDescent="0.3">
      <c r="B7" s="100" t="str">
        <f>IF(C7="","",IF(Data!B23="","1",Data!B23))</f>
        <v>One</v>
      </c>
      <c r="C7" s="101">
        <f>IFERROR(Data!U7,"")</f>
        <v>67</v>
      </c>
      <c r="D7" s="101">
        <f>IF(C7="","",Data!V7)</f>
        <v>4.2946995755750415</v>
      </c>
      <c r="E7" s="102">
        <f>IFERROR(C7-TINV(1-$H$4/100,Data!W7-1)*O7,"")</f>
        <v>63.927756999543114</v>
      </c>
      <c r="F7" s="102">
        <f>IFERROR(C7+TINV(1-$H$4/100,Data!W7-1)*O7,"")</f>
        <v>70.072243000456893</v>
      </c>
      <c r="G7" s="103">
        <f>IFERROR(C7-TINV(1-$H$4/100,$N$31)*(SQRT(2*$O$31/HARMEAN(Data!$W$7:$W$11)))/2,"")</f>
        <v>64.625407125225294</v>
      </c>
      <c r="H7" s="103">
        <f>IFERROR(C7+TINV(1-$H$4/100,$N$31)*(SQRT(2*$O$31/HARMEAN(Data!$W$7:$W$11)))/2,"")</f>
        <v>69.374592874774706</v>
      </c>
      <c r="I7" s="94"/>
      <c r="J7" s="94"/>
      <c r="K7" s="104" t="str">
        <f t="shared" ref="K7:K11" si="0">B7</f>
        <v>One</v>
      </c>
      <c r="L7" s="74">
        <v>70</v>
      </c>
      <c r="M7" s="101">
        <f>IFERROR(C7-L7,"")</f>
        <v>-3</v>
      </c>
      <c r="N7" s="75">
        <f>IFERROR(Data!W7-1,"")</f>
        <v>9</v>
      </c>
      <c r="O7" s="101">
        <f>IFERROR(Data!X7,"")</f>
        <v>1.3581032524975574</v>
      </c>
      <c r="P7" s="101">
        <f>IFERROR(M7/O7,"")</f>
        <v>-2.2089631215321721</v>
      </c>
      <c r="Q7" s="101">
        <f>IFERROR(IF(TDIST(ABS(P7),N7,2)&lt;0.001,"&lt;0.001",TDIST(ABS(P7),N7,2)),"")</f>
        <v>5.4537415263324604E-2</v>
      </c>
    </row>
    <row r="8" spans="2:17" s="97" customFormat="1" ht="15" customHeight="1" x14ac:dyDescent="0.3">
      <c r="B8" s="104" t="str">
        <f>IF(C8="","",IF(Data!B24="","2",Data!B24))</f>
        <v>Two</v>
      </c>
      <c r="C8" s="101">
        <f>IFERROR(Data!U8,"")</f>
        <v>71</v>
      </c>
      <c r="D8" s="101">
        <f>IF(C8="","",Data!V8)</f>
        <v>5.3748384988656994</v>
      </c>
      <c r="E8" s="101">
        <f>IFERROR(C8-TINV(1-$H$4/100,Data!W8-1)*O8,"")</f>
        <v>67.155072161359428</v>
      </c>
      <c r="F8" s="101">
        <f>IFERROR(C8+TINV(1-$H$4/100,Data!W8-1)*O8,"")</f>
        <v>74.844927838640572</v>
      </c>
      <c r="G8" s="101">
        <f>IFERROR(C8-TINV(1-$H$4/100,$N$31)*(SQRT(2*$O$31/HARMEAN(Data!$W$7:$W$11)))/2,"")</f>
        <v>68.625407125225294</v>
      </c>
      <c r="H8" s="101">
        <f>IFERROR(C8+TINV(1-$H$4/100,$N$31)*(SQRT(2*$O$31/HARMEAN(Data!$W$7:$W$11)))/2,"")</f>
        <v>73.374592874774706</v>
      </c>
      <c r="I8" s="94"/>
      <c r="J8" s="94"/>
      <c r="K8" s="101" t="str">
        <f t="shared" si="0"/>
        <v>Two</v>
      </c>
      <c r="L8" s="74">
        <v>70</v>
      </c>
      <c r="M8" s="101">
        <f>IFERROR(C8-L8,"")</f>
        <v>1</v>
      </c>
      <c r="N8" s="75">
        <f>IFERROR(Data!W8-1,"")</f>
        <v>9</v>
      </c>
      <c r="O8" s="101">
        <f>IFERROR(Data!X8,"")</f>
        <v>1.6996731711975948</v>
      </c>
      <c r="P8" s="101">
        <f>IFERROR(M8/O8,"")</f>
        <v>0.58834840541455213</v>
      </c>
      <c r="Q8" s="101">
        <f>IFERROR(IF(TDIST(ABS(P8),N8,2)&lt;0.001,"&lt;0.001",TDIST(ABS(P8),N8,2)),"")</f>
        <v>0.57076596523986223</v>
      </c>
    </row>
    <row r="9" spans="2:17" s="97" customFormat="1" ht="15" customHeight="1" x14ac:dyDescent="0.3">
      <c r="B9" s="104" t="str">
        <f>IF(C9="","",IF(Data!B25="","3",Data!B25))</f>
        <v>Three</v>
      </c>
      <c r="C9" s="101">
        <f>IFERROR(Data!U9,"")</f>
        <v>72.5</v>
      </c>
      <c r="D9" s="101">
        <f>IF(C9="","",Data!V9)</f>
        <v>4.85912657903775</v>
      </c>
      <c r="E9" s="101">
        <f>IFERROR(C9-TINV(1-$H$4/100,Data!W9-1)*O9,"")</f>
        <v>69.023990244699732</v>
      </c>
      <c r="F9" s="101">
        <f>IFERROR(C9+TINV(1-$H$4/100,Data!W9-1)*O9,"")</f>
        <v>75.976009755300268</v>
      </c>
      <c r="G9" s="101">
        <f>IFERROR(C9-TINV(1-$H$4/100,$N$31)*(SQRT(2*$O$31/HARMEAN(Data!$W$7:$W$11)))/2,"")</f>
        <v>70.125407125225294</v>
      </c>
      <c r="H9" s="101">
        <f>IFERROR(C9+TINV(1-$H$4/100,$N$31)*(SQRT(2*$O$31/HARMEAN(Data!$W$7:$W$11)))/2,"")</f>
        <v>74.874592874774706</v>
      </c>
      <c r="I9" s="94"/>
      <c r="J9" s="94"/>
      <c r="K9" s="101" t="str">
        <f t="shared" si="0"/>
        <v>Three</v>
      </c>
      <c r="L9" s="74">
        <v>70</v>
      </c>
      <c r="M9" s="101">
        <f>IFERROR(C9-L9,"")</f>
        <v>2.5</v>
      </c>
      <c r="N9" s="75">
        <f>IFERROR(Data!W9-1,"")</f>
        <v>9</v>
      </c>
      <c r="O9" s="101">
        <f>IFERROR(Data!X9,"")</f>
        <v>1.5365907428821477</v>
      </c>
      <c r="P9" s="101">
        <f>IFERROR(M9/O9,"")</f>
        <v>1.6269784336399216</v>
      </c>
      <c r="Q9" s="101">
        <f>IFERROR(IF(TDIST(ABS(P9),N9,2)&lt;0.001,"&lt;0.001",TDIST(ABS(P9),N9,2)),"")</f>
        <v>0.13818475535118313</v>
      </c>
    </row>
    <row r="10" spans="2:17" s="97" customFormat="1" ht="15" customHeight="1" x14ac:dyDescent="0.3">
      <c r="B10" s="104" t="str">
        <f>IF(C10="","",IF(Data!B26="","4",Data!B26))</f>
        <v>Four</v>
      </c>
      <c r="C10" s="101">
        <f>IFERROR(Data!U10,"")</f>
        <v>76</v>
      </c>
      <c r="D10" s="101">
        <f>IF(C10="","",Data!V10)</f>
        <v>6.5828058860438334</v>
      </c>
      <c r="E10" s="101">
        <f>IFERROR(C10-TINV(1-$H$4/100,Data!W10-1)*O10,"")</f>
        <v>71.290944348754209</v>
      </c>
      <c r="F10" s="101">
        <f>IFERROR(C10+TINV(1-$H$4/100,Data!W10-1)*O10,"")</f>
        <v>80.709055651245791</v>
      </c>
      <c r="G10" s="101">
        <f>IFERROR(C10-TINV(1-$H$4/100,$N$31)*(SQRT(2*$O$31/HARMEAN(Data!$W$7:$W$11)))/2,"")</f>
        <v>73.625407125225294</v>
      </c>
      <c r="H10" s="101">
        <f>IFERROR(C10+TINV(1-$H$4/100,$N$31)*(SQRT(2*$O$31/HARMEAN(Data!$W$7:$W$11)))/2,"")</f>
        <v>78.374592874774706</v>
      </c>
      <c r="I10" s="94"/>
      <c r="J10" s="94"/>
      <c r="K10" s="101" t="str">
        <f t="shared" si="0"/>
        <v>Four</v>
      </c>
      <c r="L10" s="74">
        <v>70</v>
      </c>
      <c r="M10" s="101">
        <f>IFERROR(C10-L10,"")</f>
        <v>6</v>
      </c>
      <c r="N10" s="75">
        <f>IFERROR(Data!W10-1,"")</f>
        <v>9</v>
      </c>
      <c r="O10" s="101">
        <f>IFERROR(Data!X10,"")</f>
        <v>2.0816659994661326</v>
      </c>
      <c r="P10" s="101">
        <f>IFERROR(M10/O10,"")</f>
        <v>2.8823067684915684</v>
      </c>
      <c r="Q10" s="101">
        <f>IFERROR(IF(TDIST(ABS(P10),N10,2)&lt;0.001,"&lt;0.001",TDIST(ABS(P10),N10,2)),"")</f>
        <v>1.8109821663250519E-2</v>
      </c>
    </row>
    <row r="11" spans="2:17" s="97" customFormat="1" ht="15" customHeight="1" thickBot="1" x14ac:dyDescent="0.35">
      <c r="B11" s="115" t="str">
        <f>IF(C11="","",IF(Data!B27="","5",Data!B27))</f>
        <v>Five</v>
      </c>
      <c r="C11" s="105">
        <f>IFERROR(Data!U11,"")</f>
        <v>65.5</v>
      </c>
      <c r="D11" s="105">
        <f>IF(C11="","",Data!V11)</f>
        <v>4.9721446300587662</v>
      </c>
      <c r="E11" s="105">
        <f>IFERROR(C11-TINV(1-$H$4/100,Data!W11-1)*O11,"")</f>
        <v>61.943142001402506</v>
      </c>
      <c r="F11" s="105">
        <f>IFERROR(C11+TINV(1-$H$4/100,Data!W11-1)*O11,"")</f>
        <v>69.056857998597494</v>
      </c>
      <c r="G11" s="105">
        <f>IFERROR(C11-TINV(1-$H$4/100,$N$31)*(SQRT(2*$O$31/HARMEAN(Data!$W$7:$W$11)))/2,"")</f>
        <v>63.125407125225294</v>
      </c>
      <c r="H11" s="105">
        <f>IFERROR(C11+TINV(1-$H$4/100,$N$31)*(SQRT(2*$O$31/HARMEAN(Data!$W$7:$W$11)))/2,"")</f>
        <v>67.874592874774706</v>
      </c>
      <c r="I11" s="94"/>
      <c r="J11" s="94"/>
      <c r="K11" s="105" t="str">
        <f t="shared" si="0"/>
        <v>Five</v>
      </c>
      <c r="L11" s="76">
        <v>70</v>
      </c>
      <c r="M11" s="105">
        <f>IFERROR(C11-L11,"")</f>
        <v>-4.5</v>
      </c>
      <c r="N11" s="34">
        <f>IFERROR(Data!W11-1,"")</f>
        <v>9</v>
      </c>
      <c r="O11" s="105">
        <f>IFERROR(Data!X11,"")</f>
        <v>1.5723301886761005</v>
      </c>
      <c r="P11" s="105">
        <f>IFERROR(M11/O11,"")</f>
        <v>-2.8619942760171719</v>
      </c>
      <c r="Q11" s="105">
        <f>IFERROR(IF(TDIST(ABS(P11),N11,2)&lt;0.001,"&lt;0.001",TDIST(ABS(P11),N11,2)),"")</f>
        <v>1.8719423349875645E-2</v>
      </c>
    </row>
    <row r="12" spans="2:17" s="97" customFormat="1" ht="15" customHeight="1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20"/>
      <c r="O12" s="94"/>
      <c r="P12" s="94"/>
      <c r="Q12" s="94"/>
    </row>
    <row r="13" spans="2:17" s="97" customFormat="1" ht="15" customHeight="1" x14ac:dyDescent="0.3">
      <c r="B13" s="95" t="s">
        <v>77</v>
      </c>
      <c r="C13" s="94"/>
      <c r="D13" s="94"/>
      <c r="E13" s="94"/>
      <c r="F13" s="94"/>
      <c r="G13" s="94"/>
      <c r="H13" s="94"/>
      <c r="I13" s="94"/>
      <c r="J13" s="94"/>
      <c r="K13" s="2" t="s">
        <v>58</v>
      </c>
      <c r="L13"/>
      <c r="M13"/>
      <c r="N13"/>
      <c r="O13"/>
      <c r="P13"/>
      <c r="Q13"/>
    </row>
    <row r="14" spans="2:17" s="97" customFormat="1" ht="15" customHeight="1" thickBot="1" x14ac:dyDescent="0.35">
      <c r="B14" s="94"/>
      <c r="C14" s="94"/>
      <c r="D14" s="94"/>
      <c r="E14" s="94"/>
      <c r="F14" s="94"/>
      <c r="G14" s="94"/>
      <c r="H14" s="94"/>
      <c r="I14" s="94"/>
      <c r="J14" s="94"/>
      <c r="K14"/>
      <c r="L14"/>
      <c r="M14"/>
      <c r="N14"/>
      <c r="O14"/>
      <c r="P14"/>
      <c r="Q14"/>
    </row>
    <row r="15" spans="2:17" s="97" customFormat="1" ht="15" customHeight="1" thickBot="1" x14ac:dyDescent="0.35">
      <c r="C15" s="11" t="s">
        <v>17</v>
      </c>
      <c r="E15" s="12" t="s">
        <v>59</v>
      </c>
      <c r="F15" s="12"/>
      <c r="G15" s="11" t="s">
        <v>23</v>
      </c>
      <c r="H15" s="12"/>
      <c r="I15" s="94"/>
      <c r="J15" s="94"/>
      <c r="K15" s="91" t="s">
        <v>60</v>
      </c>
      <c r="L15" s="19" t="s">
        <v>57</v>
      </c>
      <c r="M15" s="19" t="s">
        <v>7</v>
      </c>
      <c r="N15" s="91" t="s">
        <v>2</v>
      </c>
      <c r="O15" s="19" t="s">
        <v>21</v>
      </c>
      <c r="P15" s="22" t="s">
        <v>3</v>
      </c>
      <c r="Q15" s="22" t="s">
        <v>6</v>
      </c>
    </row>
    <row r="16" spans="2:17" s="97" customFormat="1" ht="15" customHeight="1" x14ac:dyDescent="0.3">
      <c r="B16" s="10" t="s">
        <v>0</v>
      </c>
      <c r="C16" s="10" t="s">
        <v>18</v>
      </c>
      <c r="D16" s="10" t="s">
        <v>19</v>
      </c>
      <c r="E16" s="28" t="s">
        <v>18</v>
      </c>
      <c r="F16" s="12" t="s">
        <v>19</v>
      </c>
      <c r="G16" s="10" t="s">
        <v>20</v>
      </c>
      <c r="H16" s="10" t="s">
        <v>18</v>
      </c>
      <c r="I16" s="94"/>
      <c r="J16" s="94"/>
      <c r="K16" s="87" t="str">
        <f>IF(M16="","","1 vs. 2")</f>
        <v>1 vs. 2</v>
      </c>
      <c r="L16" s="77"/>
      <c r="M16" s="35">
        <f>IFERROR(C7-C8-L16,"")</f>
        <v>-4</v>
      </c>
      <c r="N16" s="36">
        <f>IFERROR(Data!W7+Data!W8-2,"")</f>
        <v>18</v>
      </c>
      <c r="O16" s="35">
        <f>IF(M16="","",SQRT(2*$O$31/AVERAGE(Data!$W$7:$W$11)))</f>
        <v>2.3579652245103193</v>
      </c>
      <c r="P16" s="78">
        <f t="shared" ref="P16:P25" si="1">IFERROR(M16/O16,"")</f>
        <v>-1.6963778593599417</v>
      </c>
      <c r="Q16" s="102">
        <f t="shared" ref="Q16:Q25" si="2">IFERROR(IF(TDIST(ABS(P16),N16,2)&lt;0.001,"&lt;0.001",TDIST(ABS(P16),N16,2)),"")</f>
        <v>0.10703969299475195</v>
      </c>
    </row>
    <row r="17" spans="1:17" s="97" customFormat="1" ht="15" customHeight="1" x14ac:dyDescent="0.3">
      <c r="B17" s="4">
        <v>1.1499999999999999</v>
      </c>
      <c r="C17" s="4">
        <f>IF(F7="",NA(),F7)</f>
        <v>70.072243000456893</v>
      </c>
      <c r="D17" s="4"/>
      <c r="E17" s="4">
        <f>IF(H7="",NA(),H7)</f>
        <v>69.374592874774706</v>
      </c>
      <c r="F17" s="12"/>
      <c r="G17" s="3">
        <v>0.5</v>
      </c>
      <c r="H17" s="3">
        <f>L7</f>
        <v>70</v>
      </c>
      <c r="I17" s="94"/>
      <c r="J17" s="94"/>
      <c r="K17" s="88" t="str">
        <f>IF(M17="","","1 vs. 3")</f>
        <v>1 vs. 3</v>
      </c>
      <c r="L17" s="79"/>
      <c r="M17" s="5">
        <f>IFERROR(C7-C9-L17,"")</f>
        <v>-5.5</v>
      </c>
      <c r="N17" s="75">
        <f>IFERROR(Data!W7+Data!W9-2,"")</f>
        <v>18</v>
      </c>
      <c r="O17" s="5">
        <f>IF(M17="","",SQRT(2*$O$31/AVERAGE(Data!$W$7:$W$11)))</f>
        <v>2.3579652245103193</v>
      </c>
      <c r="P17" s="80">
        <f t="shared" si="1"/>
        <v>-2.3325195566199199</v>
      </c>
      <c r="Q17" s="101">
        <f t="shared" si="2"/>
        <v>3.1481211264458582E-2</v>
      </c>
    </row>
    <row r="18" spans="1:17" s="97" customFormat="1" ht="15" customHeight="1" x14ac:dyDescent="0.3">
      <c r="B18" s="4">
        <v>1.1499999999999999</v>
      </c>
      <c r="C18" s="3">
        <f>IF(C7="",NA(),C7)</f>
        <v>67</v>
      </c>
      <c r="D18" s="4"/>
      <c r="E18" s="3">
        <f>IF(C7="",NA(),C7)</f>
        <v>67</v>
      </c>
      <c r="F18" s="12"/>
      <c r="G18" s="3">
        <v>1</v>
      </c>
      <c r="H18" s="3">
        <f>L7</f>
        <v>70</v>
      </c>
      <c r="I18" s="94"/>
      <c r="J18" s="94"/>
      <c r="K18" s="88" t="str">
        <f>IF(M18="","","1 vs. 4")</f>
        <v>1 vs. 4</v>
      </c>
      <c r="L18" s="79"/>
      <c r="M18" s="5">
        <f>IFERROR(C7-C10-L18,"")</f>
        <v>-9</v>
      </c>
      <c r="N18" s="75">
        <f>IFERROR(Data!W7+Data!W10-2,"")</f>
        <v>18</v>
      </c>
      <c r="O18" s="5">
        <f>IF(M18="","",SQRT(2*$O$31/AVERAGE(Data!$W$7:$W$11)))</f>
        <v>2.3579652245103193</v>
      </c>
      <c r="P18" s="80">
        <f t="shared" si="1"/>
        <v>-3.8168501835598692</v>
      </c>
      <c r="Q18" s="101">
        <f t="shared" si="2"/>
        <v>1.2630601761004217E-3</v>
      </c>
    </row>
    <row r="19" spans="1:17" ht="15" customHeight="1" x14ac:dyDescent="0.3">
      <c r="B19" s="4">
        <v>1.1499999999999999</v>
      </c>
      <c r="C19" s="4">
        <f>IF(E7="",NA(),E7)</f>
        <v>63.927756999543114</v>
      </c>
      <c r="D19" s="4"/>
      <c r="E19" s="4">
        <f>IF(G7="",NA(),G7)</f>
        <v>64.625407125225294</v>
      </c>
      <c r="F19" s="12"/>
      <c r="G19" s="3">
        <v>1.5</v>
      </c>
      <c r="H19" s="3">
        <f>L7</f>
        <v>70</v>
      </c>
      <c r="K19" s="88" t="str">
        <f>IF(M19="","","1 vs. 5")</f>
        <v>1 vs. 5</v>
      </c>
      <c r="L19" s="79"/>
      <c r="M19" s="5">
        <f>IFERROR(C7-C11-L19,"")</f>
        <v>1.5</v>
      </c>
      <c r="N19" s="75">
        <f>IFERROR(Data!W7+Data!W11-2,"")</f>
        <v>18</v>
      </c>
      <c r="O19" s="5">
        <f>IF(M19="","",SQRT(2*$O$31/AVERAGE(Data!$W$7:$W$11)))</f>
        <v>2.3579652245103193</v>
      </c>
      <c r="P19" s="80">
        <f t="shared" si="1"/>
        <v>0.63614169725997816</v>
      </c>
      <c r="Q19" s="101">
        <f t="shared" si="2"/>
        <v>0.53269025785809743</v>
      </c>
    </row>
    <row r="20" spans="1:17" ht="15" customHeight="1" x14ac:dyDescent="0.3">
      <c r="B20" s="4">
        <v>2.15</v>
      </c>
      <c r="C20" s="4">
        <f>IF(F8="",NA(),F8)</f>
        <v>74.844927838640572</v>
      </c>
      <c r="D20" s="4"/>
      <c r="E20" s="4">
        <f>IF(H8="",NA(),H8)</f>
        <v>73.374592874774706</v>
      </c>
      <c r="F20" s="12"/>
      <c r="G20" s="3">
        <v>1.5</v>
      </c>
      <c r="H20" s="3">
        <f>L8</f>
        <v>70</v>
      </c>
      <c r="K20" s="88" t="str">
        <f>IF(M20="","","2 vs. 3")</f>
        <v>2 vs. 3</v>
      </c>
      <c r="L20" s="79"/>
      <c r="M20" s="5">
        <f>IFERROR(C8-C9-L20,"")</f>
        <v>-1.5</v>
      </c>
      <c r="N20" s="75">
        <f>IFERROR(Data!W8+Data!W9-2,"")</f>
        <v>18</v>
      </c>
      <c r="O20" s="5">
        <f>IF(M20="","",SQRT(2*$O$31/AVERAGE(Data!$W$7:$W$11)))</f>
        <v>2.3579652245103193</v>
      </c>
      <c r="P20" s="80">
        <f t="shared" si="1"/>
        <v>-0.63614169725997816</v>
      </c>
      <c r="Q20" s="101">
        <f t="shared" si="2"/>
        <v>0.53269025785809743</v>
      </c>
    </row>
    <row r="21" spans="1:17" ht="15" customHeight="1" x14ac:dyDescent="0.3">
      <c r="B21" s="4">
        <v>2.15</v>
      </c>
      <c r="C21" s="3">
        <f>IF(C8="",NA(),C8)</f>
        <v>71</v>
      </c>
      <c r="D21" s="4"/>
      <c r="E21" s="3">
        <f>IF(C8="",NA(),C8)</f>
        <v>71</v>
      </c>
      <c r="F21" s="12"/>
      <c r="G21" s="3">
        <v>2</v>
      </c>
      <c r="H21" s="3">
        <f>L8</f>
        <v>70</v>
      </c>
      <c r="K21" s="88" t="str">
        <f>IF(M21="","","2 vs. 4")</f>
        <v>2 vs. 4</v>
      </c>
      <c r="L21" s="79"/>
      <c r="M21" s="5">
        <f>IFERROR(C8-C10-L21,"")</f>
        <v>-5</v>
      </c>
      <c r="N21" s="75">
        <f>IFERROR(Data!W8+Data!W10-2,"")</f>
        <v>18</v>
      </c>
      <c r="O21" s="5">
        <f>IF(M21="","",SQRT(2*$O$31/AVERAGE(Data!$W$7:$W$11)))</f>
        <v>2.3579652245103193</v>
      </c>
      <c r="P21" s="80">
        <f t="shared" si="1"/>
        <v>-2.1204723241999273</v>
      </c>
      <c r="Q21" s="101">
        <f t="shared" si="2"/>
        <v>4.8117695881367877E-2</v>
      </c>
    </row>
    <row r="22" spans="1:17" ht="15" customHeight="1" x14ac:dyDescent="0.3">
      <c r="B22" s="4">
        <v>2.15</v>
      </c>
      <c r="C22" s="4">
        <f>IF(E8="",NA(),E8)</f>
        <v>67.155072161359428</v>
      </c>
      <c r="D22" s="4"/>
      <c r="E22" s="4">
        <f>IF(G8="",NA(),G8)</f>
        <v>68.625407125225294</v>
      </c>
      <c r="F22" s="12"/>
      <c r="G22" s="3">
        <v>2.5</v>
      </c>
      <c r="H22" s="3">
        <f>L8</f>
        <v>70</v>
      </c>
      <c r="K22" s="88" t="str">
        <f>IF(M22="","","2 vs. 5")</f>
        <v>2 vs. 5</v>
      </c>
      <c r="L22" s="79"/>
      <c r="M22" s="5">
        <f>IFERROR(C8-C11-L22,"")</f>
        <v>5.5</v>
      </c>
      <c r="N22" s="75">
        <f>IFERROR(Data!W8+Data!W11-2,"")</f>
        <v>18</v>
      </c>
      <c r="O22" s="5">
        <f>IF(M22="","",SQRT(2*$O$31/AVERAGE(Data!$W$7:$W$11)))</f>
        <v>2.3579652245103193</v>
      </c>
      <c r="P22" s="80">
        <f t="shared" si="1"/>
        <v>2.3325195566199199</v>
      </c>
      <c r="Q22" s="101">
        <f t="shared" si="2"/>
        <v>3.1481211264458582E-2</v>
      </c>
    </row>
    <row r="23" spans="1:17" ht="15" customHeight="1" x14ac:dyDescent="0.3">
      <c r="B23" s="4">
        <v>3.15</v>
      </c>
      <c r="C23" s="4">
        <f>IF(F9="",NA(),F9)</f>
        <v>75.976009755300268</v>
      </c>
      <c r="D23" s="4"/>
      <c r="E23" s="4">
        <f>IF(H9="",NA(),H9)</f>
        <v>74.874592874774706</v>
      </c>
      <c r="F23" s="12"/>
      <c r="G23" s="3">
        <v>2.5</v>
      </c>
      <c r="H23" s="3">
        <f>L9</f>
        <v>70</v>
      </c>
      <c r="K23" s="88" t="str">
        <f>IF(M23="","","3 vs. 4")</f>
        <v>3 vs. 4</v>
      </c>
      <c r="L23" s="79"/>
      <c r="M23" s="5">
        <f>IFERROR(C9-C10-L23,"")</f>
        <v>-3.5</v>
      </c>
      <c r="N23" s="75">
        <f>IFERROR(Data!W9+Data!W10-2,"")</f>
        <v>18</v>
      </c>
      <c r="O23" s="5">
        <f>IF(M23="","",SQRT(2*$O$31/AVERAGE(Data!$W$7:$W$11)))</f>
        <v>2.3579652245103193</v>
      </c>
      <c r="P23" s="80">
        <f t="shared" si="1"/>
        <v>-1.484330626939949</v>
      </c>
      <c r="Q23" s="101">
        <f t="shared" si="2"/>
        <v>0.15502236496536209</v>
      </c>
    </row>
    <row r="24" spans="1:17" ht="15" customHeight="1" x14ac:dyDescent="0.3">
      <c r="B24" s="4">
        <v>3.15</v>
      </c>
      <c r="C24" s="3">
        <f>IF(C9="",NA(),C9)</f>
        <v>72.5</v>
      </c>
      <c r="D24" s="4"/>
      <c r="E24" s="3">
        <f>IF(C9="",NA(),C9)</f>
        <v>72.5</v>
      </c>
      <c r="F24" s="12"/>
      <c r="G24" s="3">
        <v>3</v>
      </c>
      <c r="H24" s="3">
        <f>L9</f>
        <v>70</v>
      </c>
      <c r="K24" s="88" t="str">
        <f>IF(M24="","","3 vs. 5")</f>
        <v>3 vs. 5</v>
      </c>
      <c r="L24" s="79"/>
      <c r="M24" s="5">
        <f>IFERROR(C9-C11-L24,"")</f>
        <v>7</v>
      </c>
      <c r="N24" s="75">
        <f>IFERROR(Data!W9+Data!W11-2,"")</f>
        <v>18</v>
      </c>
      <c r="O24" s="5">
        <f>IF(M24="","",SQRT(2*$O$31/AVERAGE(Data!$W$7:$W$11)))</f>
        <v>2.3579652245103193</v>
      </c>
      <c r="P24" s="80">
        <f t="shared" si="1"/>
        <v>2.968661253879898</v>
      </c>
      <c r="Q24" s="101">
        <f t="shared" si="2"/>
        <v>8.2268572219328304E-3</v>
      </c>
    </row>
    <row r="25" spans="1:17" ht="15" customHeight="1" thickBot="1" x14ac:dyDescent="0.35">
      <c r="B25" s="4">
        <v>3.15</v>
      </c>
      <c r="C25" s="4">
        <f>IF(E9="",NA(),E9)</f>
        <v>69.023990244699732</v>
      </c>
      <c r="D25" s="4"/>
      <c r="E25" s="4">
        <f>IF(G9="",NA(),G9)</f>
        <v>70.125407125225294</v>
      </c>
      <c r="F25" s="12"/>
      <c r="G25" s="3">
        <v>3.5</v>
      </c>
      <c r="H25" s="3">
        <f>L9</f>
        <v>70</v>
      </c>
      <c r="K25" s="88" t="str">
        <f>IF(M25="","","4 vs. 5")</f>
        <v>4 vs. 5</v>
      </c>
      <c r="L25" s="81"/>
      <c r="M25" s="5">
        <f>IFERROR(C10-C11-L25,"")</f>
        <v>10.5</v>
      </c>
      <c r="N25" s="34">
        <f>IFERROR(Data!W10+Data!W11-2,"")</f>
        <v>18</v>
      </c>
      <c r="O25" s="33">
        <f>IF(M25="","",SQRT(2*$O$31/AVERAGE(Data!$W$7:$W$11)))</f>
        <v>2.3579652245103193</v>
      </c>
      <c r="P25" s="82">
        <f t="shared" si="1"/>
        <v>4.4529918808198472</v>
      </c>
      <c r="Q25" s="105" t="str">
        <f t="shared" si="2"/>
        <v>&lt;0.001</v>
      </c>
    </row>
    <row r="26" spans="1:17" ht="15" customHeight="1" x14ac:dyDescent="0.3">
      <c r="B26" s="4">
        <v>4.1500000000000004</v>
      </c>
      <c r="C26" s="4">
        <f>IF(F10="",NA(),F10)</f>
        <v>80.709055651245791</v>
      </c>
      <c r="D26" s="4"/>
      <c r="E26" s="4">
        <f>IF(H10="",NA(),H10)</f>
        <v>78.374592874774706</v>
      </c>
      <c r="F26" s="12"/>
      <c r="G26" s="3">
        <v>3.5</v>
      </c>
      <c r="H26" s="3">
        <f>L10</f>
        <v>70</v>
      </c>
      <c r="K26" s="20"/>
      <c r="L26" s="20"/>
      <c r="M26" s="20"/>
      <c r="N26" s="20"/>
      <c r="O26" s="20"/>
      <c r="P26" s="20"/>
      <c r="Q26" s="20"/>
    </row>
    <row r="27" spans="1:17" ht="15" customHeight="1" x14ac:dyDescent="0.3">
      <c r="B27" s="3">
        <v>4.1500000000000004</v>
      </c>
      <c r="C27" s="3">
        <f>IF(C10="",NA(),C10)</f>
        <v>76</v>
      </c>
      <c r="D27" s="4"/>
      <c r="E27" s="3">
        <f>IF(C10="",NA(),C10)</f>
        <v>76</v>
      </c>
      <c r="F27" s="12"/>
      <c r="G27" s="3">
        <v>4</v>
      </c>
      <c r="H27" s="3">
        <f>L10</f>
        <v>70</v>
      </c>
      <c r="K27" s="95" t="s">
        <v>61</v>
      </c>
    </row>
    <row r="28" spans="1:17" ht="15" customHeight="1" thickBot="1" x14ac:dyDescent="0.35">
      <c r="B28" s="3">
        <v>4.1500000000000004</v>
      </c>
      <c r="C28" s="4">
        <f>IF(E10="",NA(),E10)</f>
        <v>71.290944348754209</v>
      </c>
      <c r="D28" s="4"/>
      <c r="E28" s="4">
        <f>IF(G10="",NA(),G10)</f>
        <v>73.625407125225294</v>
      </c>
      <c r="F28" s="12"/>
      <c r="G28" s="3">
        <v>4.5</v>
      </c>
      <c r="H28" s="3">
        <f>L10</f>
        <v>70</v>
      </c>
    </row>
    <row r="29" spans="1:17" ht="15" customHeight="1" thickBot="1" x14ac:dyDescent="0.35">
      <c r="B29" s="3">
        <v>5.15</v>
      </c>
      <c r="C29" s="4">
        <f>IF(F11="",NA(),F11)</f>
        <v>69.056857998597494</v>
      </c>
      <c r="D29" s="106"/>
      <c r="E29" s="4">
        <f>IF(H11="",NA(),H11)</f>
        <v>67.874592874774706</v>
      </c>
      <c r="G29" s="106">
        <v>4.5</v>
      </c>
      <c r="H29" s="106">
        <f>L11</f>
        <v>70</v>
      </c>
      <c r="K29" s="107" t="str">
        <f>Data!T25</f>
        <v>Source</v>
      </c>
      <c r="L29" s="108"/>
      <c r="M29" s="108" t="str">
        <f>Data!U25</f>
        <v>SS</v>
      </c>
      <c r="N29" s="108" t="str">
        <f>Data!V25</f>
        <v>df</v>
      </c>
      <c r="O29" s="108" t="str">
        <f>Data!W25</f>
        <v>MS</v>
      </c>
      <c r="P29" s="108" t="str">
        <f>Data!X25</f>
        <v>F</v>
      </c>
      <c r="Q29" s="108" t="str">
        <f>Data!Y25</f>
        <v>p</v>
      </c>
    </row>
    <row r="30" spans="1:17" ht="15" customHeight="1" x14ac:dyDescent="0.3">
      <c r="B30" s="3">
        <v>5.15</v>
      </c>
      <c r="C30" s="3">
        <f>IF(C11="",NA(),C11)</f>
        <v>65.5</v>
      </c>
      <c r="D30" s="106"/>
      <c r="E30" s="3">
        <f>IF(C11="",NA(),C11)</f>
        <v>65.5</v>
      </c>
      <c r="G30" s="106">
        <v>5</v>
      </c>
      <c r="H30" s="106">
        <f>L11</f>
        <v>70</v>
      </c>
      <c r="K30" s="109" t="s">
        <v>74</v>
      </c>
      <c r="L30" s="78"/>
      <c r="M30" s="78">
        <f>IF(Data!U26&gt;0,Data!U26,"")</f>
        <v>716.99999999999989</v>
      </c>
      <c r="N30" s="110">
        <f>IF(Data!V26&gt;0,Data!V26,"")</f>
        <v>4</v>
      </c>
      <c r="O30" s="78">
        <f>Data!W26</f>
        <v>179.24999999999997</v>
      </c>
      <c r="P30" s="78">
        <f>Data!X26</f>
        <v>6.4478417266187043</v>
      </c>
      <c r="Q30" s="78" t="str">
        <f>Data!Y26</f>
        <v>&lt; 0.001</v>
      </c>
    </row>
    <row r="31" spans="1:17" ht="15" customHeight="1" x14ac:dyDescent="0.3">
      <c r="A31"/>
      <c r="B31" s="3">
        <v>5.15</v>
      </c>
      <c r="C31" s="4">
        <f>IF(E11="",NA(),E11)</f>
        <v>61.943142001402506</v>
      </c>
      <c r="D31" s="106"/>
      <c r="E31" s="4">
        <f>IF(G11="",NA(),G11)</f>
        <v>63.125407125225294</v>
      </c>
      <c r="G31" s="106">
        <v>5.5</v>
      </c>
      <c r="H31" s="106">
        <f>L11</f>
        <v>70</v>
      </c>
      <c r="K31" s="111" t="s">
        <v>75</v>
      </c>
      <c r="L31" s="80"/>
      <c r="M31" s="80">
        <f>IF(Data!U27&gt;0,Data!U27,"")</f>
        <v>1251</v>
      </c>
      <c r="N31" s="112">
        <f>IF(Data!V27&gt;0,Data!V27,"")</f>
        <v>45</v>
      </c>
      <c r="O31" s="101">
        <f>Data!W27</f>
        <v>27.8</v>
      </c>
      <c r="P31" s="101"/>
      <c r="Q31" s="80"/>
    </row>
    <row r="32" spans="1:17" ht="15" customHeight="1" thickBot="1" x14ac:dyDescent="0.35">
      <c r="A32"/>
      <c r="B32" s="4"/>
      <c r="C32" s="3"/>
      <c r="K32" s="113" t="str">
        <f>Data!T28</f>
        <v>Total</v>
      </c>
      <c r="L32" s="82"/>
      <c r="M32" s="82">
        <f>Data!U28</f>
        <v>1968.0000000000002</v>
      </c>
      <c r="N32" s="114">
        <f>IF(Data!V28&gt;0,Data!V28,"")</f>
        <v>49</v>
      </c>
      <c r="O32" s="82">
        <f>Data!W28</f>
        <v>40.163265306122454</v>
      </c>
      <c r="P32" s="82"/>
      <c r="Q32" s="82"/>
    </row>
    <row r="33" spans="1:8" ht="15" customHeight="1" x14ac:dyDescent="0.3">
      <c r="A33"/>
    </row>
    <row r="36" spans="1:8" ht="15" customHeight="1" x14ac:dyDescent="0.3">
      <c r="B36" s="23"/>
      <c r="C36" s="1"/>
      <c r="D36" s="1"/>
      <c r="E36" s="1"/>
      <c r="F36" s="1"/>
      <c r="G36" s="1"/>
      <c r="H36" s="1"/>
    </row>
    <row r="37" spans="1:8" ht="15" customHeight="1" x14ac:dyDescent="0.3">
      <c r="B37" s="27"/>
      <c r="C37" s="27"/>
      <c r="D37" s="27"/>
      <c r="E37" s="27"/>
      <c r="F37" s="27"/>
      <c r="G37" s="27"/>
      <c r="H37" s="27"/>
    </row>
    <row r="38" spans="1:8" ht="15" customHeight="1" x14ac:dyDescent="0.3">
      <c r="B38" s="11"/>
      <c r="C38" s="12"/>
      <c r="D38" s="12"/>
      <c r="E38" s="12"/>
      <c r="F38" s="12"/>
      <c r="G38" s="11"/>
      <c r="H38" s="12"/>
    </row>
    <row r="39" spans="1:8" ht="15" customHeight="1" x14ac:dyDescent="0.3">
      <c r="B39" s="3"/>
      <c r="C39" s="3"/>
      <c r="D39" s="3"/>
      <c r="E39" s="28"/>
      <c r="F39" s="12"/>
      <c r="G39" s="10"/>
      <c r="H39" s="10"/>
    </row>
    <row r="40" spans="1:8" ht="15" customHeight="1" x14ac:dyDescent="0.3">
      <c r="B40" s="4"/>
      <c r="C40" s="4"/>
      <c r="D40" s="4"/>
      <c r="E40" s="12"/>
      <c r="F40" s="12"/>
      <c r="G40" s="3"/>
      <c r="H40" s="3"/>
    </row>
    <row r="41" spans="1:8" ht="15" customHeight="1" x14ac:dyDescent="0.3">
      <c r="B41" s="4"/>
      <c r="C41" s="3"/>
      <c r="D41" s="4"/>
      <c r="E41" s="12"/>
      <c r="F41" s="12"/>
      <c r="G41" s="3"/>
      <c r="H41" s="3"/>
    </row>
    <row r="42" spans="1:8" ht="15" customHeight="1" x14ac:dyDescent="0.3">
      <c r="B42" s="4"/>
      <c r="C42" s="4"/>
      <c r="D42" s="4"/>
      <c r="E42" s="12"/>
      <c r="F42" s="12"/>
      <c r="G42" s="3"/>
      <c r="H42" s="3"/>
    </row>
    <row r="43" spans="1:8" ht="15" customHeight="1" x14ac:dyDescent="0.3">
      <c r="B43" s="4"/>
      <c r="C43" s="4"/>
      <c r="D43" s="4"/>
      <c r="E43" s="12"/>
      <c r="F43" s="12"/>
      <c r="G43" s="3"/>
      <c r="H43" s="3"/>
    </row>
    <row r="44" spans="1:8" ht="15" customHeight="1" x14ac:dyDescent="0.3">
      <c r="B44" s="4"/>
      <c r="C44" s="3"/>
      <c r="D44" s="4"/>
      <c r="E44" s="4"/>
      <c r="F44" s="12"/>
      <c r="G44" s="3"/>
      <c r="H44" s="3"/>
    </row>
    <row r="45" spans="1:8" ht="15" customHeight="1" x14ac:dyDescent="0.3">
      <c r="B45" s="4"/>
      <c r="C45" s="4"/>
      <c r="D45" s="4"/>
      <c r="E45" s="4"/>
      <c r="F45" s="12"/>
      <c r="G45" s="3"/>
      <c r="H45" s="3"/>
    </row>
    <row r="46" spans="1:8" ht="15" customHeight="1" x14ac:dyDescent="0.3">
      <c r="B46" s="4"/>
      <c r="C46" s="4"/>
      <c r="D46" s="4"/>
      <c r="E46" s="4"/>
      <c r="F46" s="12"/>
      <c r="G46" s="3"/>
      <c r="H46" s="3"/>
    </row>
    <row r="47" spans="1:8" ht="15" customHeight="1" x14ac:dyDescent="0.3">
      <c r="B47" s="4"/>
      <c r="C47" s="3"/>
      <c r="D47" s="4"/>
      <c r="E47" s="4"/>
      <c r="F47" s="12"/>
      <c r="G47" s="3"/>
      <c r="H47" s="3"/>
    </row>
    <row r="48" spans="1:8" ht="15" customHeight="1" x14ac:dyDescent="0.3">
      <c r="B48" s="4"/>
      <c r="C48" s="4"/>
      <c r="D48" s="4"/>
      <c r="E48" s="4"/>
      <c r="F48" s="12"/>
      <c r="G48" s="3"/>
      <c r="H48" s="3"/>
    </row>
    <row r="49" spans="2:8" ht="15" customHeight="1" x14ac:dyDescent="0.3">
      <c r="B49" s="4"/>
      <c r="C49" s="4"/>
      <c r="D49" s="4"/>
      <c r="E49" s="4"/>
      <c r="F49" s="12"/>
      <c r="G49" s="3"/>
      <c r="H49" s="3"/>
    </row>
    <row r="50" spans="2:8" ht="15" customHeight="1" x14ac:dyDescent="0.3">
      <c r="B50" s="3"/>
      <c r="C50" s="3"/>
      <c r="D50" s="4"/>
      <c r="E50" s="4"/>
      <c r="F50" s="12"/>
      <c r="G50" s="3"/>
      <c r="H50" s="3"/>
    </row>
    <row r="51" spans="2:8" ht="15" customHeight="1" x14ac:dyDescent="0.3">
      <c r="B51" s="3"/>
      <c r="C51" s="4"/>
      <c r="D51" s="4"/>
      <c r="E51" s="4"/>
      <c r="F51" s="12"/>
      <c r="G51" s="3"/>
      <c r="H51" s="3"/>
    </row>
    <row r="52" spans="2:8" ht="15" customHeight="1" x14ac:dyDescent="0.3">
      <c r="B52" s="3"/>
      <c r="C52" s="4"/>
      <c r="D52" s="4"/>
      <c r="E52" s="28"/>
      <c r="F52" s="28"/>
      <c r="G52" s="4"/>
      <c r="H52" s="4"/>
    </row>
    <row r="53" spans="2:8" ht="15" customHeight="1" x14ac:dyDescent="0.3">
      <c r="B53" s="3"/>
      <c r="C53" s="3"/>
      <c r="D53" s="4"/>
      <c r="E53" s="28"/>
      <c r="F53" s="28"/>
      <c r="G53" s="4"/>
      <c r="H53" s="4"/>
    </row>
    <row r="54" spans="2:8" ht="15" customHeight="1" x14ac:dyDescent="0.3">
      <c r="B54" s="3"/>
      <c r="C54" s="4"/>
      <c r="D54" s="4"/>
      <c r="E54" s="28"/>
      <c r="F54" s="28"/>
      <c r="G54" s="4"/>
      <c r="H54" s="4"/>
    </row>
    <row r="55" spans="2:8" ht="15" customHeight="1" x14ac:dyDescent="0.3">
      <c r="B55" s="12"/>
      <c r="C55" s="12"/>
      <c r="D55" s="12"/>
      <c r="E55" s="28"/>
      <c r="F55" s="28"/>
      <c r="G55" s="28"/>
      <c r="H55" s="28"/>
    </row>
    <row r="56" spans="2:8" ht="15" customHeight="1" x14ac:dyDescent="0.3">
      <c r="B56" s="12"/>
      <c r="C56" s="27"/>
      <c r="D56" s="27"/>
      <c r="E56" s="27"/>
      <c r="F56" s="27"/>
      <c r="G56" s="27"/>
      <c r="H56" s="27"/>
    </row>
    <row r="57" spans="2:8" ht="15" customHeight="1" x14ac:dyDescent="0.3">
      <c r="B57"/>
      <c r="C57"/>
      <c r="D57"/>
      <c r="E57"/>
      <c r="F57"/>
      <c r="G57"/>
      <c r="H57"/>
    </row>
    <row r="58" spans="2:8" ht="15" customHeight="1" x14ac:dyDescent="0.3">
      <c r="B58"/>
      <c r="C58"/>
      <c r="D58"/>
      <c r="E58"/>
      <c r="F58"/>
      <c r="G58"/>
      <c r="H58"/>
    </row>
    <row r="59" spans="2:8" ht="15" customHeight="1" x14ac:dyDescent="0.3">
      <c r="B59"/>
      <c r="C59"/>
      <c r="D59"/>
      <c r="E59"/>
      <c r="F59"/>
      <c r="G59"/>
      <c r="H59"/>
    </row>
    <row r="60" spans="2:8" ht="15" customHeight="1" x14ac:dyDescent="0.3">
      <c r="B60"/>
      <c r="C60"/>
      <c r="D60"/>
      <c r="E60"/>
      <c r="F60"/>
      <c r="G60"/>
      <c r="H60"/>
    </row>
    <row r="61" spans="2:8" ht="15" customHeight="1" x14ac:dyDescent="0.3">
      <c r="B61"/>
      <c r="C61"/>
      <c r="D61"/>
      <c r="E61"/>
      <c r="F61"/>
      <c r="G61"/>
      <c r="H61"/>
    </row>
    <row r="62" spans="2:8" ht="15" customHeight="1" x14ac:dyDescent="0.3">
      <c r="B62"/>
      <c r="C62"/>
      <c r="D62"/>
      <c r="E62"/>
      <c r="F62"/>
      <c r="G62"/>
      <c r="H62"/>
    </row>
    <row r="63" spans="2:8" ht="15" customHeight="1" x14ac:dyDescent="0.3">
      <c r="B63"/>
      <c r="C63"/>
      <c r="D63"/>
      <c r="E63"/>
      <c r="F63"/>
      <c r="G63"/>
      <c r="H63"/>
    </row>
    <row r="64" spans="2:8" ht="15" customHeight="1" x14ac:dyDescent="0.3">
      <c r="B64"/>
      <c r="C64"/>
      <c r="D64"/>
      <c r="E64"/>
      <c r="F64"/>
      <c r="G64"/>
      <c r="H64"/>
    </row>
    <row r="65" spans="2:8" ht="15" customHeight="1" x14ac:dyDescent="0.3">
      <c r="B65"/>
      <c r="C65"/>
      <c r="D65"/>
      <c r="E65"/>
      <c r="F65"/>
      <c r="G65"/>
      <c r="H65"/>
    </row>
    <row r="66" spans="2:8" ht="15" customHeight="1" x14ac:dyDescent="0.3">
      <c r="B66"/>
      <c r="C66"/>
      <c r="D66"/>
      <c r="E66"/>
      <c r="F66"/>
      <c r="G66"/>
      <c r="H66"/>
    </row>
    <row r="67" spans="2:8" ht="15" customHeight="1" x14ac:dyDescent="0.3">
      <c r="B67"/>
      <c r="C67"/>
      <c r="D67"/>
      <c r="E67"/>
      <c r="F67"/>
      <c r="G67"/>
      <c r="H67"/>
    </row>
    <row r="68" spans="2:8" ht="15" customHeight="1" x14ac:dyDescent="0.3">
      <c r="B68"/>
      <c r="C68"/>
      <c r="D68"/>
      <c r="E68"/>
      <c r="F68"/>
      <c r="G68"/>
      <c r="H68"/>
    </row>
    <row r="69" spans="2:8" ht="15" customHeight="1" x14ac:dyDescent="0.3">
      <c r="B69"/>
      <c r="C69"/>
      <c r="D69"/>
      <c r="E69"/>
      <c r="F69"/>
      <c r="G69"/>
      <c r="H69"/>
    </row>
    <row r="70" spans="2:8" ht="15" customHeight="1" x14ac:dyDescent="0.3">
      <c r="B70"/>
      <c r="C70"/>
      <c r="D70"/>
      <c r="E70"/>
      <c r="F70"/>
      <c r="G70"/>
      <c r="H70"/>
    </row>
    <row r="71" spans="2:8" ht="15" customHeight="1" x14ac:dyDescent="0.3">
      <c r="B71"/>
      <c r="C71"/>
      <c r="D71"/>
      <c r="E71"/>
      <c r="F71"/>
      <c r="G71"/>
      <c r="H71"/>
    </row>
    <row r="72" spans="2:8" ht="15" customHeight="1" x14ac:dyDescent="0.3">
      <c r="B72"/>
      <c r="C72"/>
      <c r="D72"/>
      <c r="E72"/>
      <c r="F72"/>
      <c r="G72"/>
      <c r="H72"/>
    </row>
    <row r="73" spans="2:8" ht="15" customHeight="1" x14ac:dyDescent="0.3">
      <c r="B73"/>
      <c r="C73"/>
      <c r="D73"/>
      <c r="E73"/>
      <c r="F73"/>
      <c r="G73"/>
      <c r="H73"/>
    </row>
    <row r="74" spans="2:8" ht="15" customHeight="1" x14ac:dyDescent="0.3">
      <c r="B74"/>
      <c r="C74"/>
      <c r="D74"/>
      <c r="E74"/>
      <c r="F74"/>
      <c r="G74"/>
      <c r="H74"/>
    </row>
    <row r="75" spans="2:8" ht="15" customHeight="1" x14ac:dyDescent="0.3">
      <c r="B75"/>
      <c r="C75"/>
      <c r="D75"/>
      <c r="E75"/>
      <c r="F75"/>
      <c r="G75"/>
      <c r="H75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2023-03-12T21:13:11Z</dcterms:modified>
</cp:coreProperties>
</file>